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pre" sheetId="1" state="visible" r:id="rId3"/>
    <sheet name="Timp 36h" sheetId="2" state="visible" r:id="rId4"/>
    <sheet name="Conversie" sheetId="3" state="visible" r:id="rId5"/>
    <sheet name="Calendar 13 luni" sheetId="4" state="visible" r:id="rId6"/>
    <sheet name="Calendar an" sheetId="5" state="visible" r:id="rId7"/>
    <sheet name="Calendar perete" sheetId="6" state="visible" r:id="rId8"/>
    <sheet name="Timp complet" sheetId="7" state="visible" r:id="rId9"/>
    <sheet name="Ere" sheetId="8" state="visible" r:id="rId10"/>
    <sheet name="Fusuri noi" sheetId="9" state="visible" r:id="rId11"/>
    <sheet name="Luni noi" sheetId="10" state="visible" r:id="rId12"/>
    <sheet name="Evenimente" sheetId="11" state="visible" r:id="rId13"/>
    <sheet name="Nume sanscrită" sheetId="12" state="visible" r:id="rId14"/>
    <sheet name="Nume EN-FR" sheetId="13" state="visible" r:id="rId15"/>
    <sheet name="Cadrane" sheetId="14" state="visible" r:id="rId16"/>
  </sheets>
  <definedNames>
    <definedName function="false" hidden="false" localSheetId="5" name="_xlnm.Print_Area" vbProcedure="false">'Calendar perete'!$A$5:$G$210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<sst xmlns="http://schemas.openxmlformats.org/spreadsheetml/2006/main" count="49236" uniqueCount="553">
  <si>
    <t xml:space="preserve">Timpul precesional uman și calendarul precesional uman</t>
  </si>
  <si>
    <t xml:space="preserve">Un sistem de timp și de dată construit numai pe ce poate observa orice om de pe Pământ, fără nicio doctrină.</t>
  </si>
  <si>
    <t xml:space="preserve">Ziua este o rotație completă a Pământului, de 360° și 36 de ore noi (1 oră nouă = 10°, 1 minut nou = 1°, 1 secundă nouă = 0,1°, 1 subsecundă = o secundă SI).</t>
  </si>
  <si>
    <t xml:space="preserve">Anul pornește de la solstițiul din decembrie. Soarele și Luna sunt calculate după poziția lor reală pe cer; calendarul are 13 luni × 28 de zile.</t>
  </si>
  <si>
    <t xml:space="preserve">Cea mai lentă mișcare, precesia echinocțiilor (25.772 de ani), împarte timpul în 12 ere precesionale (ER) cu ani ai erei (AE).</t>
  </si>
  <si>
    <t xml:space="preserve">Un singur ciclu cuprinde toată istoria cunoscută a omenirii, de la artele rupestre până în anul 2440, deci orice dată din trecut are un cod unic. După 2440 începe ciclul următor.</t>
  </si>
  <si>
    <t xml:space="preserve">Variante de precesie luate în calcul: (A) limite reale ale erelor, (B) ere egale cu ciclu reglat, (C) ere egale, modelul actual. S-a ales C, pentru simplitate.</t>
  </si>
  <si>
    <t xml:space="preserve">Foile: Timp 36h, Conversie, Fusuri noi (timpul); Timp complet, Ere, Luni noi, Evenimente (data); Calendar 13 luni, Calendar an, Calendar perete (calendarul); Nume sanscrită, Nume EN-FR, Cadrane.</t>
  </si>
  <si>
    <t xml:space="preserve">Ora (0-35)</t>
  </si>
  <si>
    <t xml:space="preserve">Minutul (0-9)</t>
  </si>
  <si>
    <t xml:space="preserve">Secunda (0-9)</t>
  </si>
  <si>
    <t xml:space="preserve">Unghi de rotație (°)</t>
  </si>
  <si>
    <t xml:space="preserve">Echivalent timp standard</t>
  </si>
  <si>
    <t xml:space="preserve">Reguli folosite (date de utilizator)</t>
  </si>
  <si>
    <t xml:space="preserve">1 rotație completă = 360° = 36 de ore noi</t>
  </si>
  <si>
    <t xml:space="preserve">1 oră nouă = 10° = 10 minute noi</t>
  </si>
  <si>
    <t xml:space="preserve">1 minut nou = 1° = 10 secunde noi</t>
  </si>
  <si>
    <t xml:space="preserve">1 secundă nouă = 0,1°</t>
  </si>
  <si>
    <t xml:space="preserve">Total: 36 × 10 × 10 = 3.600 secunde noi pe rotație (rândurile 2-3601)</t>
  </si>
  <si>
    <t xml:space="preserve">Echivalențe (presupunere: o rotație = o zi standard de 24 h)</t>
  </si>
  <si>
    <t xml:space="preserve">1 oră nouă = 40 minute standard</t>
  </si>
  <si>
    <t xml:space="preserve">1 minut nou = 4 minute standard</t>
  </si>
  <si>
    <t xml:space="preserve">1 secundă nouă = 24 secunde standard</t>
  </si>
  <si>
    <t xml:space="preserve">Simplificare: Pământul face 360° într-o zi siderală (23 h 56 min 4 s); aici s-a folosit ziua de 24 h.</t>
  </si>
  <si>
    <t xml:space="preserve">Timpul precesional uman — Conversie între sistemul internațional (24 h) și sistemul de 36 de ore, cu subsecundă</t>
  </si>
  <si>
    <t xml:space="preserve">Completați doar celulele galbene (text albastru). Restul se calculează automat. Toate valorile sunt numere întregi.</t>
  </si>
  <si>
    <t xml:space="preserve">1. Sistem internațional (24 h)  →  sistem de 36 de ore</t>
  </si>
  <si>
    <t xml:space="preserve">Ora (0-23)</t>
  </si>
  <si>
    <t xml:space="preserve">Minutele (0-59)</t>
  </si>
  <si>
    <t xml:space="preserve">Secundele (0-59)</t>
  </si>
  <si>
    <t xml:space="preserve">Timp standard (24 h) - de introdus</t>
  </si>
  <si>
    <t xml:space="preserve">Secunde standard totale (= subsecunde totale)</t>
  </si>
  <si>
    <t xml:space="preserve">Subsecunda (0-23)</t>
  </si>
  <si>
    <t xml:space="preserve">Timp în sistemul de 36 de ore</t>
  </si>
  <si>
    <t xml:space="preserve">2. Sistem de 36 de ore  →  sistem internațional (24 h)</t>
  </si>
  <si>
    <t xml:space="preserve">Timp în sistemul de 36 de ore - de introdus</t>
  </si>
  <si>
    <t xml:space="preserve">Format hh:mm:ss</t>
  </si>
  <si>
    <t xml:space="preserve">Timp standard (24 h)</t>
  </si>
  <si>
    <t xml:space="preserve">Unitățile sistemului de 36 de ore</t>
  </si>
  <si>
    <t xml:space="preserve">Subsecunde pe o secundă nouă (ipoteză)</t>
  </si>
  <si>
    <t xml:space="preserve">Grade de rotație pe o secundă nouă (regula 1 s = 0,1°)</t>
  </si>
  <si>
    <t xml:space="preserve">Unitate</t>
  </si>
  <si>
    <t xml:space="preserve">Subsecunde</t>
  </si>
  <si>
    <t xml:space="preserve">Secunde standard</t>
  </si>
  <si>
    <t xml:space="preserve">Subsecundă</t>
  </si>
  <si>
    <t xml:space="preserve">Secundă nouă</t>
  </si>
  <si>
    <t xml:space="preserve">Minut nou (10 secunde)</t>
  </si>
  <si>
    <t xml:space="preserve">Oră nouă (10 minute)</t>
  </si>
  <si>
    <t xml:space="preserve">Zi (36 de ore)</t>
  </si>
  <si>
    <t xml:space="preserve">Puncte de reper (ora standard → ora nouă)</t>
  </si>
  <si>
    <t xml:space="preserve">Ora standard (24 h)</t>
  </si>
  <si>
    <t xml:space="preserve">Ora nouă (36 h)</t>
  </si>
  <si>
    <t xml:space="preserve">Reguli și presupuneri</t>
  </si>
  <si>
    <t xml:space="preserve">O zi = 24 h standard = 36 h noi = 360° (regulile date de utilizator: 1 h nouă = 10° = 10 minute; 1 minut nou = 1° = 10 secunde; 1 s nouă = 0,1°).</t>
  </si>
  <si>
    <t xml:space="preserve">Subsecunda este a 24-a parte dintr-o secundă nouă, deci 1 subsecundă = exact 1 secundă standard (SI). Toate conversiile sunt astfel exacte.</t>
  </si>
  <si>
    <t xml:space="preserve">O zi are 3.600 s noi = 86.400 subsecunde = 86.400 s standard. Ora 24 (standard) = ora 36 (nouă) = ora 0 a zilei următoare.</t>
  </si>
  <si>
    <t xml:space="preserve">Simplificare: 360° corespund unei zile de 24 h (nu zilei siderale de 23 h 56 min 4 s).</t>
  </si>
  <si>
    <t xml:space="preserve">Calendarul precesional uman — Calendar de 13 luni × 28 de zile, aliniat la solstițiul din decembrie: conversie gregorian ↔ 13 luni</t>
  </si>
  <si>
    <t xml:space="preserve">Completați doar celulele galbene (text albastru). Parametrii sunt în foaia „Timp complet”, la sfârșit.</t>
  </si>
  <si>
    <t xml:space="preserve">1. Data gregoriană  →  calendar de 13 luni</t>
  </si>
  <si>
    <t xml:space="preserve">Data gregoriană</t>
  </si>
  <si>
    <t xml:space="preserve">Data gregoriană - de introdus</t>
  </si>
  <si>
    <t xml:space="preserve">Anul nou estimat</t>
  </si>
  <si>
    <t xml:space="preserve">Numărul anului nou k (contor intern; k = 1 începe la 22.12.2011)</t>
  </si>
  <si>
    <t xml:space="preserve">Începutul anului nou (data gregoriană)</t>
  </si>
  <si>
    <t xml:space="preserve">Ziua din an N (1-366)</t>
  </si>
  <si>
    <t xml:space="preserve">An nou bisect (366 zile)?</t>
  </si>
  <si>
    <t xml:space="preserve">ER</t>
  </si>
  <si>
    <t xml:space="preserve">AE</t>
  </si>
  <si>
    <t xml:space="preserve">Era (sanscrită · engleză · franceză)</t>
  </si>
  <si>
    <t xml:space="preserve">Era și anul erei</t>
  </si>
  <si>
    <t xml:space="preserve">Luna (1-13)</t>
  </si>
  <si>
    <t xml:space="preserve">Ziua lunii (1-28)</t>
  </si>
  <si>
    <t xml:space="preserve">Ziua săptămânii</t>
  </si>
  <si>
    <t xml:space="preserve">Săptămâna (1-52)</t>
  </si>
  <si>
    <t xml:space="preserve">Tip zi</t>
  </si>
  <si>
    <t xml:space="preserve">Data în calendarul de 13 luni</t>
  </si>
  <si>
    <t xml:space="preserve">Luna (sanscrită)</t>
  </si>
  <si>
    <t xml:space="preserve">Ziua săptămânii (sanscrită)</t>
  </si>
  <si>
    <t xml:space="preserve">Arcul solar (AS)</t>
  </si>
  <si>
    <t xml:space="preserve">Ziua din arc (ZA)</t>
  </si>
  <si>
    <t xml:space="preserve">Cadranul solar (CS)</t>
  </si>
  <si>
    <t xml:space="preserve">Denumiri sanscrite și arcul solar</t>
  </si>
  <si>
    <t xml:space="preserve">2. Calendar de 13 luni  →  data gregoriană</t>
  </si>
  <si>
    <t xml:space="preserve">An gregorian (identifică anul nou)</t>
  </si>
  <si>
    <t xml:space="preserve">Zi specială</t>
  </si>
  <si>
    <t xml:space="preserve">Data în calendarul de 13 luni - de introdus</t>
  </si>
  <si>
    <t xml:space="preserve">Nu</t>
  </si>
  <si>
    <t xml:space="preserve">Numărul anului nou k (cel care conține 1 iulie al anului ales)</t>
  </si>
  <si>
    <t xml:space="preserve">Începutul anului nou</t>
  </si>
  <si>
    <t xml:space="preserve">Ziua din an N</t>
  </si>
  <si>
    <t xml:space="preserve">Ziua săptămânii (gregoriană)</t>
  </si>
  <si>
    <t xml:space="preserve">Ziua săptămânii (calendar nou)</t>
  </si>
  <si>
    <t xml:space="preserve">Pentru Ziua anului sau Ziua bisectă, alegeți-o în coloana „Zi specială”; luna și ziua sunt ignorate.</t>
  </si>
  <si>
    <t xml:space="preserve">3. Cele 13 luni ale anului nou ales, cu datele gregoriene</t>
  </si>
  <si>
    <t xml:space="preserve">An gregorian - de introdus (anul nou care conține 1 iulie)</t>
  </si>
  <si>
    <t xml:space="preserve">Numărul anului nou k</t>
  </si>
  <si>
    <t xml:space="preserve">Începutul anului nou (ziua solstițiului)</t>
  </si>
  <si>
    <t xml:space="preserve">Sfârșitul anului nou</t>
  </si>
  <si>
    <t xml:space="preserve">Zile în anul nou</t>
  </si>
  <si>
    <t xml:space="preserve">ER-AE</t>
  </si>
  <si>
    <t xml:space="preserve">Luna</t>
  </si>
  <si>
    <t xml:space="preserve">Nume (sanscrită)</t>
  </si>
  <si>
    <t xml:space="preserve">Prima zi (gregorian)</t>
  </si>
  <si>
    <t xml:space="preserve">Ultima zi (gregorian)</t>
  </si>
  <si>
    <t xml:space="preserve">Zile</t>
  </si>
  <si>
    <t xml:space="preserve">Ziua anului</t>
  </si>
  <si>
    <t xml:space="preserve">Ziua bisectă</t>
  </si>
  <si>
    <t xml:space="preserve">Reguli</t>
  </si>
  <si>
    <t xml:space="preserve">13 luni × 28 de zile = 364 de zile = 52 de săptămâni. Fiecare lună începe luni (ziua 1) și se termină duminică (ziua 28).</t>
  </si>
  <si>
    <t xml:space="preserve">Anul nou începe în ziua UTC a solstițiului din decembrie (AN 1 = 22.12.2011). Ziua 365 = Ziua anului; în anii bisecți, ziua 366 = Ziua bisectă.</t>
  </si>
  <si>
    <t xml:space="preserve">An bisect: k multiplu de 4, cu excepția multiplilor de 128. Ziua în plus se adaugă la sfârșitul anului, în afara săptămânii.</t>
  </si>
  <si>
    <t xml:space="preserve">Anul nou se alege prin anul gregorian care conține 1 iulie (ex.: 2026 = anul nou de la 21.12.2025 la 20.12.2026).</t>
  </si>
  <si>
    <t xml:space="preserve">Ziua săptămânii din calendarul nou diferă de cea gregoriană: ziua 1 a fiecărei luni este mereu luni.</t>
  </si>
  <si>
    <t xml:space="preserve">Calendarul precesional uman — Calendarul de 13 luni, zi cu zi, pentru anul nou ales (începe la solstițiul din decembrie)</t>
  </si>
  <si>
    <t xml:space="preserve">An gregorian (din foaia „Calendar 13 luni”, celula B33)</t>
  </si>
  <si>
    <t xml:space="preserve">Zile în an:</t>
  </si>
  <si>
    <t xml:space="preserve">Anul nou începe la (ziua solstițiului)</t>
  </si>
  <si>
    <t xml:space="preserve">ER-AE:</t>
  </si>
  <si>
    <t xml:space="preserve">Ziua din an</t>
  </si>
  <si>
    <t xml:space="preserve">Arc solar (AS)</t>
  </si>
  <si>
    <t xml:space="preserve">Cadran solar (CS)</t>
  </si>
  <si>
    <t xml:space="preserve">Fenomen astronomic (UTC)</t>
  </si>
  <si>
    <t xml:space="preserve">Calendar de perete: 13 luni × 28 de zile, anul începe la solstițiul din decembrie (nume în sanscrită, engleză și franceză, fazele Lunii)</t>
  </si>
  <si>
    <t xml:space="preserve">An gregorian</t>
  </si>
  <si>
    <t xml:space="preserve">Anul nou k</t>
  </si>
  <si>
    <t xml:space="preserve">Începe la</t>
  </si>
  <si>
    <t xml:space="preserve">Zile în an</t>
  </si>
  <si>
    <t xml:space="preserve">k estimat</t>
  </si>
  <si>
    <t xml:space="preserve">ER · AE · era</t>
  </si>
  <si>
    <t xml:space="preserve">Nume zile</t>
  </si>
  <si>
    <t xml:space="preserve">Tradiționale</t>
  </si>
  <si>
    <t xml:space="preserve">primul eveniment</t>
  </si>
  <si>
    <t xml:space="preserve">Sus, mare: ziua din calendarul de 13 luni. Jos, mic: data gregoriană și fenomenele astronomice (UTC). Anul se alege prin anul gregorian care conține 1 iulie. Fiecare lună se tipărește pe o pagină A4 orizontală.</t>
  </si>
  <si>
    <t xml:space="preserve">●  lună nouă      ◐  primul pătrar      ○  lună plină      ◑  ultimul pătrar      ☀  solstițiu / echinocțiu      ⊗  eclipsă posibilă      (fenomenele sunt în UTC)</t>
  </si>
  <si>
    <t xml:space="preserve">Zilele din afara săptămânii</t>
  </si>
  <si>
    <t xml:space="preserve">Fenomenele astronomice ale anului nou</t>
  </si>
  <si>
    <t xml:space="preserve">Data și ora (UTC)</t>
  </si>
  <si>
    <t xml:space="preserve">Fenomen</t>
  </si>
  <si>
    <t xml:space="preserve">Timp complet (sistemul precesional uman): ER-AE-CS-AS.ZA-CL-LC-ZN HN:MN:SN:SS</t>
  </si>
  <si>
    <t xml:space="preserve">Completați doar celulele galbene (text albastru). Data și ora de intrare sunt UTC; parametrii sunt la sfârșitul foii.</t>
  </si>
  <si>
    <t xml:space="preserve">1. Data și ora UTC  →  timpul nou complet</t>
  </si>
  <si>
    <t xml:space="preserve">Data UTC</t>
  </si>
  <si>
    <t xml:space="preserve">Minutul (0-59)</t>
  </si>
  <si>
    <t xml:space="preserve">Secunda (0-59)</t>
  </si>
  <si>
    <t xml:space="preserve">Momentul UTC - de introdus</t>
  </si>
  <si>
    <t xml:space="preserve">Longitudine (°, +E / -V)</t>
  </si>
  <si>
    <t xml:space="preserve">Mod timp</t>
  </si>
  <si>
    <t xml:space="preserve">Locul - de introdus</t>
  </si>
  <si>
    <t xml:space="preserve">Fus</t>
  </si>
  <si>
    <t xml:space="preserve">Fus nou (ore noi)</t>
  </si>
  <si>
    <t xml:space="preserve">Decalaj față de UTC (secunde SI)</t>
  </si>
  <si>
    <t xml:space="preserve">Ora locală: ziua (număr de serie) și secunda din zi</t>
  </si>
  <si>
    <t xml:space="preserve">Poziția în ciclul de precesie p (0-25771)</t>
  </si>
  <si>
    <t xml:space="preserve">Luna nouă care marchează ziua lunară 1 (UTC)</t>
  </si>
  <si>
    <t xml:space="preserve">CS</t>
  </si>
  <si>
    <t xml:space="preserve">AS</t>
  </si>
  <si>
    <t xml:space="preserve">ZA</t>
  </si>
  <si>
    <t xml:space="preserve">Câmpuri solare</t>
  </si>
  <si>
    <t xml:space="preserve">CL (ziua lunară)</t>
  </si>
  <si>
    <t xml:space="preserve">LC (luna)</t>
  </si>
  <si>
    <t xml:space="preserve">ZN (ziua lunii)</t>
  </si>
  <si>
    <t xml:space="preserve">Calendar de 13 luni și luna</t>
  </si>
  <si>
    <t xml:space="preserve">HN (0-35)</t>
  </si>
  <si>
    <t xml:space="preserve">MN (0-9)</t>
  </si>
  <si>
    <t xml:space="preserve">SN (0-9)</t>
  </si>
  <si>
    <t xml:space="preserve">SS (0-23)</t>
  </si>
  <si>
    <t xml:space="preserve">Timpul nou</t>
  </si>
  <si>
    <t xml:space="preserve">Timpul nou complet</t>
  </si>
  <si>
    <t xml:space="preserve">2. Timpul nou complet  →  data și ora UTC</t>
  </si>
  <si>
    <t xml:space="preserve">ER (1-12)</t>
  </si>
  <si>
    <t xml:space="preserve">AE (1-2148)</t>
  </si>
  <si>
    <t xml:space="preserve">LC (0-13)</t>
  </si>
  <si>
    <t xml:space="preserve">ZN (1-28)</t>
  </si>
  <si>
    <t xml:space="preserve">Ciclu (0 = curent)</t>
  </si>
  <si>
    <t xml:space="preserve">Câmpurile solare (ER, AE, LC, ZN) și ciclul - de introdus</t>
  </si>
  <si>
    <t xml:space="preserve">Timpul nou și locul - de introdus</t>
  </si>
  <si>
    <t xml:space="preserve">Numărul anului nou k (contor intern)</t>
  </si>
  <si>
    <t xml:space="preserve">An bisect (cu Ziua bisectă)?</t>
  </si>
  <si>
    <t xml:space="preserve">Ziua locală (număr de serie)</t>
  </si>
  <si>
    <t xml:space="preserve">Secunda din zi (locală)</t>
  </si>
  <si>
    <t xml:space="preserve">Total secunde UTC (ziua × 86400 + secunda - decalaj)</t>
  </si>
  <si>
    <t xml:space="preserve">Ora</t>
  </si>
  <si>
    <t xml:space="preserve">Minutul</t>
  </si>
  <si>
    <t xml:space="preserve">Secunda</t>
  </si>
  <si>
    <t xml:space="preserve">Verificare</t>
  </si>
  <si>
    <t xml:space="preserve">Momentul UTC</t>
  </si>
  <si>
    <t xml:space="preserve">Parametri și reguli (ipoteze, modificabile)</t>
  </si>
  <si>
    <t xml:space="preserve">Ziua 1 a anului nou k = 1 (epoca internă: ziua UTC a solstițiului din decembrie 2011)</t>
  </si>
  <si>
    <t xml:space="preserve">Zile într-un an obișnuit</t>
  </si>
  <si>
    <t xml:space="preserve">Un an bisect la fiecare (ani)</t>
  </si>
  <si>
    <t xml:space="preserve">Fără zi bisectă la fiecare (ani) - Jubileu</t>
  </si>
  <si>
    <t xml:space="preserve">Anul mediu (zile)</t>
  </si>
  <si>
    <t xml:space="preserve">Ani într-un ciclu de precesie</t>
  </si>
  <si>
    <t xml:space="preserve">Numărul de ere într-un ciclu</t>
  </si>
  <si>
    <t xml:space="preserve">An-etichetă al lui AE 1 din ER 1 (ancora erelor, din steaua Spica)</t>
  </si>
  <si>
    <t xml:space="preserve">Zile într-un arc solar</t>
  </si>
  <si>
    <t xml:space="preserve">Numărul arcelor solare</t>
  </si>
  <si>
    <t xml:space="preserve">Ultimul arc din cadranul solar 1 (informativ, neutilizat: CS vine din evenimentele astronomice)</t>
  </si>
  <si>
    <t xml:space="preserve">Ultimul arc din cadranul solar 2 (informativ, neutilizat: CS vine din evenimentele astronomice)</t>
  </si>
  <si>
    <t xml:space="preserve">Ultimul arc din cadranul solar 3 (informativ, neutilizat: CS vine din evenimentele astronomice)</t>
  </si>
  <si>
    <t xml:space="preserve">Zile într-o lună calendaristică</t>
  </si>
  <si>
    <t xml:space="preserve">Luni calendaristice într-un an</t>
  </si>
  <si>
    <t xml:space="preserve">Zile în cele 13 luni</t>
  </si>
  <si>
    <t xml:space="preserve">Subsecunde pe o secundă nouă</t>
  </si>
  <si>
    <t xml:space="preserve">Secunde noi pe un minut nou</t>
  </si>
  <si>
    <t xml:space="preserve">Minute noi pe o oră nouă</t>
  </si>
  <si>
    <t xml:space="preserve">Subsecunde (secunde SI) pe un minut nou</t>
  </si>
  <si>
    <t xml:space="preserve">Subsecunde (secunde SI) pe o oră nouă</t>
  </si>
  <si>
    <t xml:space="preserve">Grade de longitudine pe o oră nouă</t>
  </si>
  <si>
    <t xml:space="preserve">Ore noi într-o zi</t>
  </si>
  <si>
    <t xml:space="preserve">Anul începe în ziua UTC a solstițiului din decembrie; un an nou are 366 de zile dacă k este multiplu de 4 și nu de 128.</t>
  </si>
  <si>
    <t xml:space="preserve">Timpul local = UTC + decalaj. Modul Fus: fus întreg de 10° (ore noi întregi). Modul Solar: 1° de longitudine = 1 minut nou = 240 s.</t>
  </si>
  <si>
    <t xml:space="preserve">Erele: ER 1-12 și AE se calculează din k (contor intern) cu ancora din rândul 52; detalii în foaia „Ere”. Un cod ER-AE este unic într-un ciclu de 25.772 de ani (parametrul „Ciclu”).</t>
  </si>
  <si>
    <t xml:space="preserve">Erele precesionale: 12 ere într-un ciclu de precesie de 25.772 de ani</t>
  </si>
  <si>
    <t xml:space="preserve">Reper: steaua Spica. ayanāṁśa = longitudinea ecliptică a lui Spica − 180°. Peștii: ayanāṁśa 0°–30° (din ~287 e.n.); ER 1 (Vărsător) începe la 30° (~2440 e.n.), adică cu anul nou 2441. Parametrii (ciclu, număr de ere, ancora) sunt în foaia „Timp complet”, rândurile 50–52.</t>
  </si>
  <si>
    <t xml:space="preserve">Cele 12 ere (ciclul curent, care se termină la ancoră)</t>
  </si>
  <si>
    <t xml:space="preserve">Sanscrită</t>
  </si>
  <si>
    <t xml:space="preserve">Engleză</t>
  </si>
  <si>
    <t xml:space="preserve">Franceză</t>
  </si>
  <si>
    <t xml:space="preserve">Lungime (ani)</t>
  </si>
  <si>
    <t xml:space="preserve">p început</t>
  </si>
  <si>
    <t xml:space="preserve">p sfârșit</t>
  </si>
  <si>
    <t xml:space="preserve">An început</t>
  </si>
  <si>
    <t xml:space="preserve">An sfârșit</t>
  </si>
  <si>
    <t xml:space="preserve">Început (text)</t>
  </si>
  <si>
    <t xml:space="preserve">Sfârșit (text)</t>
  </si>
  <si>
    <t xml:space="preserve">Kumbha</t>
  </si>
  <si>
    <t xml:space="preserve">Aquarius</t>
  </si>
  <si>
    <t xml:space="preserve">Verseau</t>
  </si>
  <si>
    <t xml:space="preserve">Makara</t>
  </si>
  <si>
    <t xml:space="preserve">Capricorn</t>
  </si>
  <si>
    <t xml:space="preserve">Capricorne</t>
  </si>
  <si>
    <t xml:space="preserve">Dhanus</t>
  </si>
  <si>
    <t xml:space="preserve">Sagittarius</t>
  </si>
  <si>
    <t xml:space="preserve">Sagittaire</t>
  </si>
  <si>
    <t xml:space="preserve">Vṛścika</t>
  </si>
  <si>
    <t xml:space="preserve">Scorpio</t>
  </si>
  <si>
    <t xml:space="preserve">Scorpion</t>
  </si>
  <si>
    <t xml:space="preserve">Tulā</t>
  </si>
  <si>
    <t xml:space="preserve">Libra</t>
  </si>
  <si>
    <t xml:space="preserve">Balance</t>
  </si>
  <si>
    <t xml:space="preserve">Kanyā</t>
  </si>
  <si>
    <t xml:space="preserve">Virgo</t>
  </si>
  <si>
    <t xml:space="preserve">Vierge</t>
  </si>
  <si>
    <t xml:space="preserve">Siṃha</t>
  </si>
  <si>
    <t xml:space="preserve">Leo</t>
  </si>
  <si>
    <t xml:space="preserve">Lion</t>
  </si>
  <si>
    <t xml:space="preserve">Karkaṭa</t>
  </si>
  <si>
    <t xml:space="preserve">Cancer</t>
  </si>
  <si>
    <t xml:space="preserve">Mithuna</t>
  </si>
  <si>
    <t xml:space="preserve">Gemini</t>
  </si>
  <si>
    <t xml:space="preserve">Gémeaux</t>
  </si>
  <si>
    <t xml:space="preserve">Vṛṣabha</t>
  </si>
  <si>
    <t xml:space="preserve">Taurus</t>
  </si>
  <si>
    <t xml:space="preserve">Taureau</t>
  </si>
  <si>
    <t xml:space="preserve">Meṣa</t>
  </si>
  <si>
    <t xml:space="preserve">Aries</t>
  </si>
  <si>
    <t xml:space="preserve">Bélier</t>
  </si>
  <si>
    <t xml:space="preserve">Mīna</t>
  </si>
  <si>
    <t xml:space="preserve">Pisces</t>
  </si>
  <si>
    <t xml:space="preserve">Poissons</t>
  </si>
  <si>
    <t xml:space="preserve">Cele 4 cadrane ale ciclului (câte 3 ere)</t>
  </si>
  <si>
    <t xml:space="preserve">Cadran</t>
  </si>
  <si>
    <t xml:space="preserve">Ere</t>
  </si>
  <si>
    <t xml:space="preserve">Ani</t>
  </si>
  <si>
    <t xml:space="preserve">ER 1–3</t>
  </si>
  <si>
    <t xml:space="preserve">ER 4–6</t>
  </si>
  <si>
    <t xml:space="preserve">ER 7–9</t>
  </si>
  <si>
    <t xml:space="preserve">ER 10–12</t>
  </si>
  <si>
    <t xml:space="preserve">Datare istorică: an → ER, AE</t>
  </si>
  <si>
    <t xml:space="preserve">An</t>
  </si>
  <si>
    <t xml:space="preserve">Epoca</t>
  </si>
  <si>
    <t xml:space="preserve">An - de introdus</t>
  </si>
  <si>
    <t xml:space="preserve">î.e.n.</t>
  </si>
  <si>
    <t xml:space="preserve">An astronomic (1 î.e.n. = 0; nu există an zero în dată, doar în calcul)</t>
  </si>
  <si>
    <t xml:space="preserve">Anul nou k (contor intern)</t>
  </si>
  <si>
    <t xml:space="preserve">Rezultat</t>
  </si>
  <si>
    <t xml:space="preserve">Datare istorică: ER, AE → an</t>
  </si>
  <si>
    <t xml:space="preserve">ER, AE - de introdus</t>
  </si>
  <si>
    <t xml:space="preserve">An astronomic</t>
  </si>
  <si>
    <t xml:space="preserve">An (text)</t>
  </si>
  <si>
    <t xml:space="preserve">Limite: erele au lungimi egale (2147 sau 2148 de ani); precesia reală s-a schimbat în timp, deci modelul diferă de poziția reală a punctului vernal cu ~8 ani la anul 1 e.n., ~17 ani la 785 î.e.n. și ~31 de ani la 1800 î.e.n. Un cod ER-AE este unic într-un ciclu de 25.772 de ani.</t>
  </si>
  <si>
    <t xml:space="preserve">Timpul precesional uman — Cele 36 de fusuri noi: benzi de 10° de longitudine, 1 oră nouă = 40 de minute standard</t>
  </si>
  <si>
    <t xml:space="preserve">Ora locală = UTC + fus (ore noi). Abaterea maximă față de ora solară medie este ±5 minute noi (±20 minute standard).</t>
  </si>
  <si>
    <t xml:space="preserve">Fus nou</t>
  </si>
  <si>
    <t xml:space="preserve">Longitudine centrală (°)</t>
  </si>
  <si>
    <t xml:space="preserve">Limita vestică (°)</t>
  </si>
  <si>
    <t xml:space="preserve">Limita estică (°)</t>
  </si>
  <si>
    <t xml:space="preserve">Decalaj față de UTC (ore noi)</t>
  </si>
  <si>
    <t xml:space="preserve">Echivalent în ore standard</t>
  </si>
  <si>
    <t xml:space="preserve">Localitate (longitudine aproximativă)</t>
  </si>
  <si>
    <t xml:space="preserve">Longitudine (°)</t>
  </si>
  <si>
    <t xml:space="preserve">Abatere față de ora solară (minute noi)</t>
  </si>
  <si>
    <t xml:space="preserve">București</t>
  </si>
  <si>
    <t xml:space="preserve">Londra</t>
  </si>
  <si>
    <t xml:space="preserve">Cairo</t>
  </si>
  <si>
    <t xml:space="preserve">Moscova</t>
  </si>
  <si>
    <t xml:space="preserve">New Delhi</t>
  </si>
  <si>
    <t xml:space="preserve">Beijing</t>
  </si>
  <si>
    <t xml:space="preserve">Tokyo</t>
  </si>
  <si>
    <t xml:space="preserve">Sydney</t>
  </si>
  <si>
    <t xml:space="preserve">São Paulo</t>
  </si>
  <si>
    <t xml:space="preserve">New York</t>
  </si>
  <si>
    <t xml:space="preserve">Los Angeles</t>
  </si>
  <si>
    <t xml:space="preserve">Luna nouă (UTC)</t>
  </si>
  <si>
    <t xml:space="preserve">Indice k</t>
  </si>
  <si>
    <t xml:space="preserve">Lunile noi astronomice (UTC), 1899-2201, generate cu sistem_timp.py (algoritmul lui Meeus, precizie ~1 minut).</t>
  </si>
  <si>
    <t xml:space="preserve">Momentul (UTC)</t>
  </si>
  <si>
    <t xml:space="preserve">Simbol</t>
  </si>
  <si>
    <t xml:space="preserve">Cod</t>
  </si>
  <si>
    <t xml:space="preserve">Moment solar (UTC)</t>
  </si>
  <si>
    <t xml:space="preserve">Cadran după eveniment (CS)</t>
  </si>
  <si>
    <t xml:space="preserve">Fenomene astronomice 1899-2201 (UTC), generate cu sistem_timp.py: solstiții și echinocțiuri (Meeus, cap. 27), pătrarele Lunii (serii Meeus, ~1 minut) și eclipse posibile. ⊗ = eclipsă posibilă.</t>
  </si>
  <si>
    <t xml:space="preserve">◑</t>
  </si>
  <si>
    <t xml:space="preserve">ultimul pătrar</t>
  </si>
  <si>
    <t xml:space="preserve">L270</t>
  </si>
  <si>
    <t xml:space="preserve">●⊗</t>
  </si>
  <si>
    <t xml:space="preserve">lună nouă · eclipsă de Soare posibilă</t>
  </si>
  <si>
    <t xml:space="preserve">L0</t>
  </si>
  <si>
    <t xml:space="preserve">◐</t>
  </si>
  <si>
    <t xml:space="preserve">primul pătrar</t>
  </si>
  <si>
    <t xml:space="preserve">L90</t>
  </si>
  <si>
    <t xml:space="preserve">○</t>
  </si>
  <si>
    <t xml:space="preserve">lună plină</t>
  </si>
  <si>
    <t xml:space="preserve">L180</t>
  </si>
  <si>
    <t xml:space="preserve">●</t>
  </si>
  <si>
    <t xml:space="preserve">lună nouă</t>
  </si>
  <si>
    <t xml:space="preserve">☀</t>
  </si>
  <si>
    <t xml:space="preserve">echinocțiul din martie</t>
  </si>
  <si>
    <t xml:space="preserve">S1</t>
  </si>
  <si>
    <t xml:space="preserve">solstițiul din iunie</t>
  </si>
  <si>
    <t xml:space="preserve">S2</t>
  </si>
  <si>
    <t xml:space="preserve">○⊗</t>
  </si>
  <si>
    <t xml:space="preserve">lună plină · eclipsă de Lună posibilă</t>
  </si>
  <si>
    <t xml:space="preserve">echinocțiul din septembrie</t>
  </si>
  <si>
    <t xml:space="preserve">S3</t>
  </si>
  <si>
    <t xml:space="preserve">solstițiul din decembrie</t>
  </si>
  <si>
    <t xml:space="preserve">S0</t>
  </si>
  <si>
    <t xml:space="preserve">Denumiri în sanscrită pentru calendarul de 13 luni (transliterare IAST și devanagari)</t>
  </si>
  <si>
    <t xml:space="preserve">Numerale 1-13 (lunile se numesc cu ordinalul + māsa = lună)</t>
  </si>
  <si>
    <t xml:space="preserve">Nr.</t>
  </si>
  <si>
    <t xml:space="preserve">Cardinal (IAST)</t>
  </si>
  <si>
    <t xml:space="preserve">Cardinal (देवनागरी)</t>
  </si>
  <si>
    <t xml:space="preserve">Ordinal (IAST)</t>
  </si>
  <si>
    <t xml:space="preserve">Ordinal (देवनागरी)</t>
  </si>
  <si>
    <t xml:space="preserve">Numele lunii</t>
  </si>
  <si>
    <t xml:space="preserve">eka</t>
  </si>
  <si>
    <t xml:space="preserve">एक</t>
  </si>
  <si>
    <t xml:space="preserve">prathama</t>
  </si>
  <si>
    <t xml:space="preserve">प्रथम</t>
  </si>
  <si>
    <t xml:space="preserve">dvi</t>
  </si>
  <si>
    <t xml:space="preserve">द्वि</t>
  </si>
  <si>
    <t xml:space="preserve">dvitīya</t>
  </si>
  <si>
    <t xml:space="preserve">द्वितीय</t>
  </si>
  <si>
    <t xml:space="preserve">tri</t>
  </si>
  <si>
    <t xml:space="preserve">त्रि</t>
  </si>
  <si>
    <t xml:space="preserve">tṛtīya</t>
  </si>
  <si>
    <t xml:space="preserve">तृतीय</t>
  </si>
  <si>
    <t xml:space="preserve">catur</t>
  </si>
  <si>
    <t xml:space="preserve">चतुर्</t>
  </si>
  <si>
    <t xml:space="preserve">caturtha</t>
  </si>
  <si>
    <t xml:space="preserve">चतुर्थ</t>
  </si>
  <si>
    <t xml:space="preserve">pañca</t>
  </si>
  <si>
    <t xml:space="preserve">पञ्च</t>
  </si>
  <si>
    <t xml:space="preserve">pañcama</t>
  </si>
  <si>
    <t xml:space="preserve">पञ्चम</t>
  </si>
  <si>
    <t xml:space="preserve">ṣaṭ</t>
  </si>
  <si>
    <t xml:space="preserve">षट्</t>
  </si>
  <si>
    <t xml:space="preserve">ṣaṣṭha</t>
  </si>
  <si>
    <t xml:space="preserve">षष्ठ</t>
  </si>
  <si>
    <t xml:space="preserve">sapta</t>
  </si>
  <si>
    <t xml:space="preserve">सप्त</t>
  </si>
  <si>
    <t xml:space="preserve">saptama</t>
  </si>
  <si>
    <t xml:space="preserve">सप्तम</t>
  </si>
  <si>
    <t xml:space="preserve">aṣṭa</t>
  </si>
  <si>
    <t xml:space="preserve">अष्ट</t>
  </si>
  <si>
    <t xml:space="preserve">aṣṭama</t>
  </si>
  <si>
    <t xml:space="preserve">अष्टम</t>
  </si>
  <si>
    <t xml:space="preserve">nava</t>
  </si>
  <si>
    <t xml:space="preserve">नव</t>
  </si>
  <si>
    <t xml:space="preserve">navama</t>
  </si>
  <si>
    <t xml:space="preserve">नवम</t>
  </si>
  <si>
    <t xml:space="preserve">daśa</t>
  </si>
  <si>
    <t xml:space="preserve">दश</t>
  </si>
  <si>
    <t xml:space="preserve">daśama</t>
  </si>
  <si>
    <t xml:space="preserve">दशम</t>
  </si>
  <si>
    <t xml:space="preserve">ekādaśa</t>
  </si>
  <si>
    <t xml:space="preserve">एकादश</t>
  </si>
  <si>
    <t xml:space="preserve">dvādaśa</t>
  </si>
  <si>
    <t xml:space="preserve">द्वादश</t>
  </si>
  <si>
    <t xml:space="preserve">trayodaśa</t>
  </si>
  <si>
    <t xml:space="preserve">त्रयोदश</t>
  </si>
  <si>
    <t xml:space="preserve">Zilele săptămânii (începând cu luni, ca în calendarul nou)</t>
  </si>
  <si>
    <t xml:space="preserve">Română</t>
  </si>
  <si>
    <t xml:space="preserve">Sanscrită (IAST)</t>
  </si>
  <si>
    <t xml:space="preserve">Sanscrită (देवनागरी)</t>
  </si>
  <si>
    <t xml:space="preserve">Variante</t>
  </si>
  <si>
    <t xml:space="preserve">Corp ceresc</t>
  </si>
  <si>
    <t xml:space="preserve">Nume numeric (IAST)</t>
  </si>
  <si>
    <t xml:space="preserve">Nume numeric (देवनागरी)</t>
  </si>
  <si>
    <t xml:space="preserve">Luni</t>
  </si>
  <si>
    <t xml:space="preserve">Somavāra</t>
  </si>
  <si>
    <t xml:space="preserve">सोमवार</t>
  </si>
  <si>
    <t xml:space="preserve">Luna (Soma)</t>
  </si>
  <si>
    <t xml:space="preserve">Marți</t>
  </si>
  <si>
    <t xml:space="preserve">Maṅgalavāra</t>
  </si>
  <si>
    <t xml:space="preserve">मङ्गलवार</t>
  </si>
  <si>
    <t xml:space="preserve">Bhaumavāra</t>
  </si>
  <si>
    <t xml:space="preserve">Marte (Maṅgala)</t>
  </si>
  <si>
    <t xml:space="preserve">Miercuri</t>
  </si>
  <si>
    <t xml:space="preserve">Budhavāra</t>
  </si>
  <si>
    <t xml:space="preserve">बुधवार</t>
  </si>
  <si>
    <t xml:space="preserve">Mercur (Budha)</t>
  </si>
  <si>
    <t xml:space="preserve">Joi</t>
  </si>
  <si>
    <t xml:space="preserve">Guruvāra</t>
  </si>
  <si>
    <t xml:space="preserve">गुरुवार</t>
  </si>
  <si>
    <t xml:space="preserve">Bṛhaspativāra</t>
  </si>
  <si>
    <t xml:space="preserve">Jupiter (Guru)</t>
  </si>
  <si>
    <t xml:space="preserve">Vineri</t>
  </si>
  <si>
    <t xml:space="preserve">Śukravāra</t>
  </si>
  <si>
    <t xml:space="preserve">शुक्रवार</t>
  </si>
  <si>
    <t xml:space="preserve">Venus (Śukra)</t>
  </si>
  <si>
    <t xml:space="preserve">Sâmbătă</t>
  </si>
  <si>
    <t xml:space="preserve">Śanivāra</t>
  </si>
  <si>
    <t xml:space="preserve">शनिवार</t>
  </si>
  <si>
    <t xml:space="preserve">Saturn (Śani)</t>
  </si>
  <si>
    <t xml:space="preserve">Duminică</t>
  </si>
  <si>
    <t xml:space="preserve">Ravivāra</t>
  </si>
  <si>
    <t xml:space="preserve">रविवार</t>
  </si>
  <si>
    <t xml:space="preserve">Bhānuvāra, Ādityavāra</t>
  </si>
  <si>
    <t xml:space="preserve">Soarele (Ravi)</t>
  </si>
  <si>
    <t xml:space="preserve">Zile speciale (propuneri de denumire, formate din cuvinte sanscrite obișnuite)</t>
  </si>
  <si>
    <t xml:space="preserve">Zi</t>
  </si>
  <si>
    <t xml:space="preserve">Sens</t>
  </si>
  <si>
    <t xml:space="preserve">Varṣa-dina</t>
  </si>
  <si>
    <t xml:space="preserve">वर्षदिन</t>
  </si>
  <si>
    <t xml:space="preserve">ziua anului (varṣa = an, dina = zi)</t>
  </si>
  <si>
    <t xml:space="preserve">Adhika-dina</t>
  </si>
  <si>
    <t xml:space="preserve">अधिकदिन</t>
  </si>
  <si>
    <t xml:space="preserve">ziua în plus (adhika = suplimentar)</t>
  </si>
  <si>
    <t xml:space="preserve">Lunile tradiționale lunisolare (pentru comparație)</t>
  </si>
  <si>
    <t xml:space="preserve">IAST</t>
  </si>
  <si>
    <t xml:space="preserve">देवनागरी</t>
  </si>
  <si>
    <t xml:space="preserve">Aproximativ în calendarul gregorian</t>
  </si>
  <si>
    <t xml:space="preserve">Caitra</t>
  </si>
  <si>
    <t xml:space="preserve">चैत्र</t>
  </si>
  <si>
    <t xml:space="preserve">martie-aprilie</t>
  </si>
  <si>
    <t xml:space="preserve">Vaiśākha</t>
  </si>
  <si>
    <t xml:space="preserve">वैशाख</t>
  </si>
  <si>
    <t xml:space="preserve">aprilie-mai</t>
  </si>
  <si>
    <t xml:space="preserve">Jyeṣṭha</t>
  </si>
  <si>
    <t xml:space="preserve">ज्येष्ठ</t>
  </si>
  <si>
    <t xml:space="preserve">mai-iunie</t>
  </si>
  <si>
    <t xml:space="preserve">Āṣāḍha</t>
  </si>
  <si>
    <t xml:space="preserve">आषाढ</t>
  </si>
  <si>
    <t xml:space="preserve">iunie-iulie</t>
  </si>
  <si>
    <t xml:space="preserve">Śrāvaṇa</t>
  </si>
  <si>
    <t xml:space="preserve">श्रावण</t>
  </si>
  <si>
    <t xml:space="preserve">iulie-august</t>
  </si>
  <si>
    <t xml:space="preserve">Bhādrapada</t>
  </si>
  <si>
    <t xml:space="preserve">भाद्रपद</t>
  </si>
  <si>
    <t xml:space="preserve">august-septembrie</t>
  </si>
  <si>
    <t xml:space="preserve">Āśvina</t>
  </si>
  <si>
    <t xml:space="preserve">आश्विन</t>
  </si>
  <si>
    <t xml:space="preserve">septembrie-octombrie</t>
  </si>
  <si>
    <t xml:space="preserve">Kārttika</t>
  </si>
  <si>
    <t xml:space="preserve">कार्त्तिक</t>
  </si>
  <si>
    <t xml:space="preserve">octombrie-noiembrie</t>
  </si>
  <si>
    <t xml:space="preserve">Mārgaśīrṣa</t>
  </si>
  <si>
    <t xml:space="preserve">मार्गशीर्ष</t>
  </si>
  <si>
    <t xml:space="preserve">noiembrie-decembrie</t>
  </si>
  <si>
    <t xml:space="preserve">Pauṣa</t>
  </si>
  <si>
    <t xml:space="preserve">पौष</t>
  </si>
  <si>
    <t xml:space="preserve">decembrie-ianuarie</t>
  </si>
  <si>
    <t xml:space="preserve">Māgha</t>
  </si>
  <si>
    <t xml:space="preserve">माघ</t>
  </si>
  <si>
    <t xml:space="preserve">ianuarie-februarie</t>
  </si>
  <si>
    <t xml:space="preserve">Phālguna</t>
  </si>
  <si>
    <t xml:space="preserve">फाल्गुन</t>
  </si>
  <si>
    <t xml:space="preserve">februarie-martie</t>
  </si>
  <si>
    <t xml:space="preserve">Adhika māsa</t>
  </si>
  <si>
    <t xml:space="preserve">अधिकमास</t>
  </si>
  <si>
    <t xml:space="preserve">lună intercalară, adăugată aproximativ la 2-3 ani</t>
  </si>
  <si>
    <t xml:space="preserve">Notă: numele din tabelul de zile speciale sunt propuneri; celelalte sunt denumirile tradiționale.</t>
  </si>
  <si>
    <t xml:space="preserve">Denumiri în engleză și franceză pentru calendarul de 13 luni</t>
  </si>
  <si>
    <t xml:space="preserve">Lunile (ordinal)</t>
  </si>
  <si>
    <t xml:space="preserve">English</t>
  </si>
  <si>
    <t xml:space="preserve">Français</t>
  </si>
  <si>
    <t xml:space="preserve">First month</t>
  </si>
  <si>
    <t xml:space="preserve">Premier mois</t>
  </si>
  <si>
    <t xml:space="preserve">Second month</t>
  </si>
  <si>
    <t xml:space="preserve">Deuxième mois</t>
  </si>
  <si>
    <t xml:space="preserve">Third month</t>
  </si>
  <si>
    <t xml:space="preserve">Troisième mois</t>
  </si>
  <si>
    <t xml:space="preserve">Fourth month</t>
  </si>
  <si>
    <t xml:space="preserve">Quatrième mois</t>
  </si>
  <si>
    <t xml:space="preserve">Fifth month</t>
  </si>
  <si>
    <t xml:space="preserve">Cinquième mois</t>
  </si>
  <si>
    <t xml:space="preserve">Sixth month</t>
  </si>
  <si>
    <t xml:space="preserve">Sixième mois</t>
  </si>
  <si>
    <t xml:space="preserve">Seventh month</t>
  </si>
  <si>
    <t xml:space="preserve">Septième mois</t>
  </si>
  <si>
    <t xml:space="preserve">Eighth month</t>
  </si>
  <si>
    <t xml:space="preserve">Huitième mois</t>
  </si>
  <si>
    <t xml:space="preserve">Ninth month</t>
  </si>
  <si>
    <t xml:space="preserve">Neuvième mois</t>
  </si>
  <si>
    <t xml:space="preserve">Tenth month</t>
  </si>
  <si>
    <t xml:space="preserve">Dixième mois</t>
  </si>
  <si>
    <t xml:space="preserve">Eleventh month</t>
  </si>
  <si>
    <t xml:space="preserve">Onzième mois</t>
  </si>
  <si>
    <t xml:space="preserve">Twelfth month</t>
  </si>
  <si>
    <t xml:space="preserve">Douzième mois</t>
  </si>
  <si>
    <t xml:space="preserve">Thirteenth month</t>
  </si>
  <si>
    <t xml:space="preserve">Treizième mois</t>
  </si>
  <si>
    <t xml:space="preserve">Zilele săptămânii (începând cu luni)</t>
  </si>
  <si>
    <t xml:space="preserve">English (numeric)</t>
  </si>
  <si>
    <t xml:space="preserve">Français (numérique)</t>
  </si>
  <si>
    <t xml:space="preserve">Monday</t>
  </si>
  <si>
    <t xml:space="preserve">lundi</t>
  </si>
  <si>
    <t xml:space="preserve">Day 1</t>
  </si>
  <si>
    <t xml:space="preserve">Jour 1</t>
  </si>
  <si>
    <t xml:space="preserve">Tuesday</t>
  </si>
  <si>
    <t xml:space="preserve">mardi</t>
  </si>
  <si>
    <t xml:space="preserve">Day 2</t>
  </si>
  <si>
    <t xml:space="preserve">Jour 2</t>
  </si>
  <si>
    <t xml:space="preserve">Wednesday</t>
  </si>
  <si>
    <t xml:space="preserve">mercredi</t>
  </si>
  <si>
    <t xml:space="preserve">Day 3</t>
  </si>
  <si>
    <t xml:space="preserve">Jour 3</t>
  </si>
  <si>
    <t xml:space="preserve">Thursday</t>
  </si>
  <si>
    <t xml:space="preserve">jeudi</t>
  </si>
  <si>
    <t xml:space="preserve">Day 4</t>
  </si>
  <si>
    <t xml:space="preserve">Jour 4</t>
  </si>
  <si>
    <t xml:space="preserve">Friday</t>
  </si>
  <si>
    <t xml:space="preserve">vendredi</t>
  </si>
  <si>
    <t xml:space="preserve">Day 5</t>
  </si>
  <si>
    <t xml:space="preserve">Jour 5</t>
  </si>
  <si>
    <t xml:space="preserve">Saturday</t>
  </si>
  <si>
    <t xml:space="preserve">samedi</t>
  </si>
  <si>
    <t xml:space="preserve">Day 6</t>
  </si>
  <si>
    <t xml:space="preserve">Jour 6</t>
  </si>
  <si>
    <t xml:space="preserve">Sunday</t>
  </si>
  <si>
    <t xml:space="preserve">dimanche</t>
  </si>
  <si>
    <t xml:space="preserve">Day 7</t>
  </si>
  <si>
    <t xml:space="preserve">Jour 7</t>
  </si>
  <si>
    <t xml:space="preserve">Zile speciale</t>
  </si>
  <si>
    <t xml:space="preserve">Year Day</t>
  </si>
  <si>
    <t xml:space="preserve">Jour de l'année</t>
  </si>
  <si>
    <t xml:space="preserve">Leap Day</t>
  </si>
  <si>
    <t xml:space="preserve">Jour bissextile</t>
  </si>
  <si>
    <t xml:space="preserve">Numele tradiționale ale zilelor sunt cele uzuale; varianta numerică (Day 1 … Day 7) este neutră. Foaia „Calendar perete” (celula G3) alege varianta.</t>
  </si>
  <si>
    <t xml:space="preserve">Cadrane: anul, erele, ora de 18 h și ora de 36 h (momentul din imagini este scris sub fiecare cadran)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</si>
</sst>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00"/>
    <numFmt numFmtId="166" formatCode="0"/>
    <numFmt numFmtId="167" formatCode="0.0\°"/>
    <numFmt numFmtId="168" formatCode="hh:mm:ss"/>
    <numFmt numFmtId="169" formatCode="#,##0"/>
    <numFmt numFmtId="170" formatCode="0.0000\°"/>
    <numFmt numFmtId="171" formatCode="@"/>
    <numFmt numFmtId="172" formatCode="0.0"/>
    <numFmt numFmtId="173" formatCode="0.000000\°"/>
    <numFmt numFmtId="174" formatCode="0\°"/>
    <numFmt numFmtId="175" formatCode="dd\.mm\.yyyy"/>
    <numFmt numFmtId="176" formatCode="0000"/>
    <numFmt numFmtId="177" formatCode="General"/>
    <numFmt numFmtId="178" formatCode="dd\.mm\.yyyy\ hh:mm"/>
    <numFmt numFmtId="179" formatCode="dd\.mm\.yyyy\ hh:mm:ss"/>
    <numFmt numFmtId="180" formatCode="0.0000000"/>
    <numFmt numFmtId="181" formatCode="\+0;\-0;0"/>
    <numFmt numFmtId="182" formatCode="\+0.0;\-0.0;0.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24"/>
      <name val="Arial"/>
      <family val="0"/>
      <charset val="1"/>
    </font>
    <font>
      <i val="true"/>
      <sz val="18"/>
      <name val="Arial"/>
      <family val="0"/>
      <charset val="1"/>
    </font>
    <font>
      <i val="true"/>
      <sz val="13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30"/>
      <name val="Arial"/>
      <family val="0"/>
      <charset val="1"/>
    </font>
    <font>
      <sz val="11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26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305496"/>
        <bgColor rgb="FF1F3864"/>
      </patternFill>
    </fill>
    <fill>
      <patternFill patternType="solid">
        <fgColor rgb="FFD9E1F2"/>
        <bgColor rgb="FFDDEBF7"/>
      </patternFill>
    </fill>
    <fill>
      <patternFill patternType="solid">
        <fgColor rgb="FFFFFF00"/>
        <bgColor rgb="FFFFF3B0"/>
      </patternFill>
    </fill>
    <fill>
      <patternFill patternType="solid">
        <fgColor rgb="FFE2EFDA"/>
        <bgColor rgb="FFE2F0CB"/>
      </patternFill>
    </fill>
    <fill>
      <patternFill patternType="solid">
        <fgColor rgb="FFF8D7DA"/>
        <bgColor rgb="FFF3D1EA"/>
      </patternFill>
    </fill>
    <fill>
      <patternFill patternType="solid">
        <fgColor rgb="FFD9D9D9"/>
        <bgColor rgb="FFD3D6F5"/>
      </patternFill>
    </fill>
    <fill>
      <patternFill patternType="solid">
        <fgColor rgb="FFF2F2F2"/>
        <bgColor rgb="FFE7E6E6"/>
      </patternFill>
    </fill>
    <fill>
      <patternFill patternType="solid">
        <fgColor rgb="FFFCE4C4"/>
        <bgColor rgb="FFFCE4D6"/>
      </patternFill>
    </fill>
    <fill>
      <patternFill patternType="solid">
        <fgColor rgb="FFFFF3B0"/>
        <bgColor rgb="FFFCE4C4"/>
      </patternFill>
    </fill>
    <fill>
      <patternFill patternType="solid">
        <fgColor rgb="FFE2F0CB"/>
        <bgColor rgb="FFE2EFDA"/>
      </patternFill>
    </fill>
    <fill>
      <patternFill patternType="solid">
        <fgColor rgb="FFC9E9D2"/>
        <bgColor rgb="FFBFE6E4"/>
      </patternFill>
    </fill>
    <fill>
      <patternFill patternType="solid">
        <fgColor rgb="FFBFE6E4"/>
        <bgColor rgb="FFC9E9D2"/>
      </patternFill>
    </fill>
    <fill>
      <patternFill patternType="solid">
        <fgColor rgb="FFC6DEF1"/>
        <bgColor rgb="FFBFE6E4"/>
      </patternFill>
    </fill>
    <fill>
      <patternFill patternType="solid">
        <fgColor rgb="FFD3D6F5"/>
        <bgColor rgb="FFD9E1F2"/>
      </patternFill>
    </fill>
    <fill>
      <patternFill patternType="solid">
        <fgColor rgb="FFE3D3F0"/>
        <bgColor rgb="FFF3D1EA"/>
      </patternFill>
    </fill>
    <fill>
      <patternFill patternType="solid">
        <fgColor rgb="FFF3D1EA"/>
        <bgColor rgb="FFF8D7DA"/>
      </patternFill>
    </fill>
    <fill>
      <patternFill patternType="solid">
        <fgColor rgb="FFF6CDD3"/>
        <bgColor rgb="FFF8D7DA"/>
      </patternFill>
    </fill>
    <fill>
      <patternFill patternType="solid">
        <fgColor rgb="FFFADCC0"/>
        <bgColor rgb="FFFCE4C4"/>
      </patternFill>
    </fill>
    <fill>
      <patternFill patternType="solid">
        <fgColor rgb="FFDCE8B5"/>
        <bgColor rgb="FFE2F0CB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D9E1F2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medium">
        <color rgb="FF404040"/>
      </left>
      <right style="medium">
        <color rgb="FF404040"/>
      </right>
      <top style="medium">
        <color rgb="FF404040"/>
      </top>
      <bottom/>
      <diagonal/>
    </border>
    <border diagonalUp="false" diagonalDown="false">
      <left style="medium">
        <color rgb="FF404040"/>
      </left>
      <right style="medium">
        <color rgb="FF404040"/>
      </right>
      <top/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/>
      <diagonal/>
    </border>
    <border diagonalUp="false" diagonalDown="false"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 diagonalUp="false" diagonalDown="false">
      <left style="medium">
        <color rgb="FF404040"/>
      </left>
      <right style="medium">
        <color rgb="FF404040"/>
      </right>
      <top style="medium">
        <color rgb="FF404040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CE4D6"/>
        </patternFill>
      </fill>
    </dxf>
    <dxf>
      <fill>
        <patternFill>
          <bgColor rgb="FFDDEBF7"/>
        </patternFill>
      </fill>
    </dxf>
    <dxf>
      <font>
        <b val="1"/>
        <color rgb="FFC55A11"/>
      </font>
    </dxf>
    <dxf>
      <font>
        <b val="1"/>
        <color rgb="FF1F3864"/>
      </font>
    </dxf>
    <dxf>
      <font>
        <b val="1"/>
        <color rgb="FFC0392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CE4D6"/>
      <rgbColor rgb="FF800080"/>
      <rgbColor rgb="FF008080"/>
      <rgbColor rgb="FFD9D9D9"/>
      <rgbColor rgb="FFE7E6E6"/>
      <rgbColor rgb="FFBFE6E4"/>
      <rgbColor rgb="FF993366"/>
      <rgbColor rgb="FFF2F2F2"/>
      <rgbColor rgb="FFDDEBF7"/>
      <rgbColor rgb="FF660066"/>
      <rgbColor rgb="FFF3D1EA"/>
      <rgbColor rgb="FF0066CC"/>
      <rgbColor rgb="FFD3D6F5"/>
      <rgbColor rgb="FF000080"/>
      <rgbColor rgb="FFFF00FF"/>
      <rgbColor rgb="FFDCE8B5"/>
      <rgbColor rgb="FF00FFFF"/>
      <rgbColor rgb="FF800080"/>
      <rgbColor rgb="FF800000"/>
      <rgbColor rgb="FF008080"/>
      <rgbColor rgb="FF0000FF"/>
      <rgbColor rgb="FF00CCFF"/>
      <rgbColor rgb="FFE2EFDA"/>
      <rgbColor rgb="FFE2F0CB"/>
      <rgbColor rgb="FFFFF3B0"/>
      <rgbColor rgb="FFC6DEF1"/>
      <rgbColor rgb="FFF6CDD3"/>
      <rgbColor rgb="FFE3D3F0"/>
      <rgbColor rgb="FFFADCC0"/>
      <rgbColor rgb="FF3366FF"/>
      <rgbColor rgb="FFD9E1F2"/>
      <rgbColor rgb="FFC9E9D2"/>
      <rgbColor rgb="FFFCE4C4"/>
      <rgbColor rgb="FFF8D7DA"/>
      <rgbColor rgb="FFC55A11"/>
      <rgbColor rgb="FF595959"/>
      <rgbColor rgb="FF999999"/>
      <rgbColor rgb="FF1F3864"/>
      <rgbColor rgb="FF339966"/>
      <rgbColor rgb="FF003300"/>
      <rgbColor rgb="FF333300"/>
      <rgbColor rgb="FFC0392B"/>
      <rgbColor rgb="FF993366"/>
      <rgbColor rgb="FF30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11</xdr:col>
      <xdr:colOff>130320</xdr:colOff>
      <xdr:row>42</xdr:row>
      <xdr:rowOff>84600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380880"/>
          <a:ext cx="6856920" cy="7704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11</xdr:col>
      <xdr:colOff>130320</xdr:colOff>
      <xdr:row>90</xdr:row>
      <xdr:rowOff>170640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8572680"/>
          <a:ext cx="6856920" cy="8742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11</xdr:col>
      <xdr:colOff>130320</xdr:colOff>
      <xdr:row>133</xdr:row>
      <xdr:rowOff>84960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17716680"/>
          <a:ext cx="6856920" cy="7704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11</xdr:col>
      <xdr:colOff>130320</xdr:colOff>
      <xdr:row>176</xdr:row>
      <xdr:rowOff>84960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25908120"/>
          <a:ext cx="6856920" cy="7704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27.75" hidden="false" customHeight="true" outlineLevel="0" collapsed="false">
      <c r="A3" s="3" t="s">
        <v>2</v>
      </c>
    </row>
    <row r="4" customFormat="false" ht="15" hidden="false" customHeight="true" outlineLevel="0" collapsed="false">
      <c r="A4" s="3" t="s">
        <v>3</v>
      </c>
    </row>
    <row r="5" customFormat="false" ht="15" hidden="false" customHeight="true" outlineLevel="0" collapsed="false">
      <c r="A5" s="3" t="s">
        <v>4</v>
      </c>
    </row>
    <row r="6" customFormat="false" ht="27.75" hidden="false" customHeight="true" outlineLevel="0" collapsed="false">
      <c r="A6" s="3" t="s">
        <v>5</v>
      </c>
    </row>
    <row r="7" customFormat="false" ht="27.75" hidden="false" customHeight="true" outlineLevel="0" collapsed="false">
      <c r="A7" s="3" t="s">
        <v>6</v>
      </c>
    </row>
    <row r="8" customFormat="false" ht="27.75" hidden="false" customHeight="true" outlineLevel="0" collapsed="false">
      <c r="A8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4"/>
    <col collapsed="false" customWidth="true" hidden="false" outlineLevel="0" max="4" min="4" style="1" width="20"/>
    <col collapsed="false" customWidth="true" hidden="false" outlineLevel="0" max="5" min="5" style="1" width="24"/>
    <col collapsed="false" customWidth="true" hidden="false" outlineLevel="0" max="6" min="6" style="1" width="3"/>
    <col collapsed="false" customWidth="true" hidden="false" outlineLevel="0" max="7" min="7" style="1" width="95"/>
  </cols>
  <sheetData>
    <row r="1" customFormat="false" ht="31.5" hidden="false" customHeight="true" outlineLevel="0" collapsed="false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G1" s="5" t="s">
        <v>13</v>
      </c>
    </row>
    <row r="2" customFormat="false" ht="15" hidden="false" customHeight="true" outlineLevel="0" collapsed="false">
      <c r="A2" s="6" t="n">
        <f aca="false">INT((ROW()-2)/100)</f>
        <v>0</v>
      </c>
      <c r="B2" s="7" t="n">
        <f aca="false">MOD(INT((ROW()-2)/10),10)</f>
        <v>0</v>
      </c>
      <c r="C2" s="7" t="n">
        <f aca="false">MOD(ROW()-2,10)</f>
        <v>0</v>
      </c>
      <c r="D2" s="8" t="n">
        <f aca="false">A2*10+B2+C2/10</f>
        <v>0</v>
      </c>
      <c r="E2" s="9" t="n">
        <f aca="false">ROUND((ROW()-2)*24,0)/86400</f>
        <v>0</v>
      </c>
      <c r="G2" s="10" t="s">
        <v>14</v>
      </c>
    </row>
    <row r="3" customFormat="false" ht="15" hidden="false" customHeight="true" outlineLevel="0" collapsed="false">
      <c r="A3" s="6" t="n">
        <f aca="false">INT((ROW()-2)/100)</f>
        <v>0</v>
      </c>
      <c r="B3" s="7" t="n">
        <f aca="false">MOD(INT((ROW()-2)/10),10)</f>
        <v>0</v>
      </c>
      <c r="C3" s="7" t="n">
        <f aca="false">MOD(ROW()-2,10)</f>
        <v>1</v>
      </c>
      <c r="D3" s="8" t="n">
        <f aca="false">A3*10+B3+C3/10</f>
        <v>0.1</v>
      </c>
      <c r="E3" s="9" t="n">
        <f aca="false">ROUND((ROW()-2)*24,0)/86400</f>
        <v>0.000277777777777778</v>
      </c>
      <c r="G3" s="10" t="s">
        <v>15</v>
      </c>
    </row>
    <row r="4" customFormat="false" ht="15" hidden="false" customHeight="true" outlineLevel="0" collapsed="false">
      <c r="A4" s="6" t="n">
        <f aca="false">INT((ROW()-2)/100)</f>
        <v>0</v>
      </c>
      <c r="B4" s="7" t="n">
        <f aca="false">MOD(INT((ROW()-2)/10),10)</f>
        <v>0</v>
      </c>
      <c r="C4" s="7" t="n">
        <f aca="false">MOD(ROW()-2,10)</f>
        <v>2</v>
      </c>
      <c r="D4" s="8" t="n">
        <f aca="false">A4*10+B4+C4/10</f>
        <v>0.2</v>
      </c>
      <c r="E4" s="9" t="n">
        <f aca="false">ROUND((ROW()-2)*24,0)/86400</f>
        <v>0.000555555555555556</v>
      </c>
      <c r="G4" s="10" t="s">
        <v>16</v>
      </c>
    </row>
    <row r="5" customFormat="false" ht="15" hidden="false" customHeight="true" outlineLevel="0" collapsed="false">
      <c r="A5" s="6" t="n">
        <f aca="false">INT((ROW()-2)/100)</f>
        <v>0</v>
      </c>
      <c r="B5" s="7" t="n">
        <f aca="false">MOD(INT((ROW()-2)/10),10)</f>
        <v>0</v>
      </c>
      <c r="C5" s="7" t="n">
        <f aca="false">MOD(ROW()-2,10)</f>
        <v>3</v>
      </c>
      <c r="D5" s="8" t="n">
        <f aca="false">A5*10+B5+C5/10</f>
        <v>0.3</v>
      </c>
      <c r="E5" s="9" t="n">
        <f aca="false">ROUND((ROW()-2)*24,0)/86400</f>
        <v>0.000833333333333333</v>
      </c>
      <c r="G5" s="10" t="s">
        <v>17</v>
      </c>
    </row>
    <row r="6" customFormat="false" ht="15" hidden="false" customHeight="true" outlineLevel="0" collapsed="false">
      <c r="A6" s="6" t="n">
        <f aca="false">INT((ROW()-2)/100)</f>
        <v>0</v>
      </c>
      <c r="B6" s="7" t="n">
        <f aca="false">MOD(INT((ROW()-2)/10),10)</f>
        <v>0</v>
      </c>
      <c r="C6" s="7" t="n">
        <f aca="false">MOD(ROW()-2,10)</f>
        <v>4</v>
      </c>
      <c r="D6" s="8" t="n">
        <f aca="false">A6*10+B6+C6/10</f>
        <v>0.4</v>
      </c>
      <c r="E6" s="9" t="n">
        <f aca="false">ROUND((ROW()-2)*24,0)/86400</f>
        <v>0.00111111111111111</v>
      </c>
      <c r="G6" s="10" t="s">
        <v>18</v>
      </c>
    </row>
    <row r="7" customFormat="false" ht="15" hidden="false" customHeight="true" outlineLevel="0" collapsed="false">
      <c r="A7" s="6" t="n">
        <f aca="false">INT((ROW()-2)/100)</f>
        <v>0</v>
      </c>
      <c r="B7" s="7" t="n">
        <f aca="false">MOD(INT((ROW()-2)/10),10)</f>
        <v>0</v>
      </c>
      <c r="C7" s="7" t="n">
        <f aca="false">MOD(ROW()-2,10)</f>
        <v>5</v>
      </c>
      <c r="D7" s="8" t="n">
        <f aca="false">A7*10+B7+C7/10</f>
        <v>0.5</v>
      </c>
      <c r="E7" s="9" t="n">
        <f aca="false">ROUND((ROW()-2)*24,0)/86400</f>
        <v>0.00138888888888889</v>
      </c>
      <c r="G7" s="10"/>
    </row>
    <row r="8" customFormat="false" ht="15" hidden="false" customHeight="true" outlineLevel="0" collapsed="false">
      <c r="A8" s="6" t="n">
        <f aca="false">INT((ROW()-2)/100)</f>
        <v>0</v>
      </c>
      <c r="B8" s="7" t="n">
        <f aca="false">MOD(INT((ROW()-2)/10),10)</f>
        <v>0</v>
      </c>
      <c r="C8" s="7" t="n">
        <f aca="false">MOD(ROW()-2,10)</f>
        <v>6</v>
      </c>
      <c r="D8" s="8" t="n">
        <f aca="false">A8*10+B8+C8/10</f>
        <v>0.6</v>
      </c>
      <c r="E8" s="9" t="n">
        <f aca="false">ROUND((ROW()-2)*24,0)/86400</f>
        <v>0.00166666666666667</v>
      </c>
      <c r="G8" s="5" t="s">
        <v>19</v>
      </c>
    </row>
    <row r="9" customFormat="false" ht="15" hidden="false" customHeight="true" outlineLevel="0" collapsed="false">
      <c r="A9" s="6" t="n">
        <f aca="false">INT((ROW()-2)/100)</f>
        <v>0</v>
      </c>
      <c r="B9" s="7" t="n">
        <f aca="false">MOD(INT((ROW()-2)/10),10)</f>
        <v>0</v>
      </c>
      <c r="C9" s="7" t="n">
        <f aca="false">MOD(ROW()-2,10)</f>
        <v>7</v>
      </c>
      <c r="D9" s="8" t="n">
        <f aca="false">A9*10+B9+C9/10</f>
        <v>0.7</v>
      </c>
      <c r="E9" s="9" t="n">
        <f aca="false">ROUND((ROW()-2)*24,0)/86400</f>
        <v>0.00194444444444444</v>
      </c>
      <c r="G9" s="10" t="s">
        <v>20</v>
      </c>
    </row>
    <row r="10" customFormat="false" ht="15" hidden="false" customHeight="true" outlineLevel="0" collapsed="false">
      <c r="A10" s="6" t="n">
        <f aca="false">INT((ROW()-2)/100)</f>
        <v>0</v>
      </c>
      <c r="B10" s="7" t="n">
        <f aca="false">MOD(INT((ROW()-2)/10),10)</f>
        <v>0</v>
      </c>
      <c r="C10" s="7" t="n">
        <f aca="false">MOD(ROW()-2,10)</f>
        <v>8</v>
      </c>
      <c r="D10" s="8" t="n">
        <f aca="false">A10*10+B10+C10/10</f>
        <v>0.8</v>
      </c>
      <c r="E10" s="9" t="n">
        <f aca="false">ROUND((ROW()-2)*24,0)/86400</f>
        <v>0.00222222222222222</v>
      </c>
      <c r="G10" s="10" t="s">
        <v>21</v>
      </c>
    </row>
    <row r="11" customFormat="false" ht="15" hidden="false" customHeight="true" outlineLevel="0" collapsed="false">
      <c r="A11" s="6" t="n">
        <f aca="false">INT((ROW()-2)/100)</f>
        <v>0</v>
      </c>
      <c r="B11" s="7" t="n">
        <f aca="false">MOD(INT((ROW()-2)/10),10)</f>
        <v>0</v>
      </c>
      <c r="C11" s="7" t="n">
        <f aca="false">MOD(ROW()-2,10)</f>
        <v>9</v>
      </c>
      <c r="D11" s="8" t="n">
        <f aca="false">A11*10+B11+C11/10</f>
        <v>0.9</v>
      </c>
      <c r="E11" s="9" t="n">
        <f aca="false">ROUND((ROW()-2)*24,0)/86400</f>
        <v>0.0025</v>
      </c>
      <c r="G11" s="10" t="s">
        <v>22</v>
      </c>
    </row>
    <row r="12" customFormat="false" ht="15" hidden="false" customHeight="true" outlineLevel="0" collapsed="false">
      <c r="A12" s="6" t="n">
        <f aca="false">INT((ROW()-2)/100)</f>
        <v>0</v>
      </c>
      <c r="B12" s="7" t="n">
        <f aca="false">MOD(INT((ROW()-2)/10),10)</f>
        <v>1</v>
      </c>
      <c r="C12" s="7" t="n">
        <f aca="false">MOD(ROW()-2,10)</f>
        <v>0</v>
      </c>
      <c r="D12" s="8" t="n">
        <f aca="false">A12*10+B12+C12/10</f>
        <v>1</v>
      </c>
      <c r="E12" s="9" t="n">
        <f aca="false">ROUND((ROW()-2)*24,0)/86400</f>
        <v>0.00277777777777778</v>
      </c>
      <c r="G12" s="10" t="s">
        <v>23</v>
      </c>
    </row>
    <row r="13" customFormat="false" ht="15" hidden="false" customHeight="true" outlineLevel="0" collapsed="false">
      <c r="A13" s="6" t="n">
        <f aca="false">INT((ROW()-2)/100)</f>
        <v>0</v>
      </c>
      <c r="B13" s="7" t="n">
        <f aca="false">MOD(INT((ROW()-2)/10),10)</f>
        <v>1</v>
      </c>
      <c r="C13" s="7" t="n">
        <f aca="false">MOD(ROW()-2,10)</f>
        <v>1</v>
      </c>
      <c r="D13" s="8" t="n">
        <f aca="false">A13*10+B13+C13/10</f>
        <v>1.1</v>
      </c>
      <c r="E13" s="9" t="n">
        <f aca="false">ROUND((ROW()-2)*24,0)/86400</f>
        <v>0.00305555555555556</v>
      </c>
    </row>
    <row r="14" customFormat="false" ht="15" hidden="false" customHeight="true" outlineLevel="0" collapsed="false">
      <c r="A14" s="6" t="n">
        <f aca="false">INT((ROW()-2)/100)</f>
        <v>0</v>
      </c>
      <c r="B14" s="7" t="n">
        <f aca="false">MOD(INT((ROW()-2)/10),10)</f>
        <v>1</v>
      </c>
      <c r="C14" s="7" t="n">
        <f aca="false">MOD(ROW()-2,10)</f>
        <v>2</v>
      </c>
      <c r="D14" s="8" t="n">
        <f aca="false">A14*10+B14+C14/10</f>
        <v>1.2</v>
      </c>
      <c r="E14" s="9" t="n">
        <f aca="false">ROUND((ROW()-2)*24,0)/86400</f>
        <v>0.00333333333333333</v>
      </c>
    </row>
    <row r="15" customFormat="false" ht="15" hidden="false" customHeight="true" outlineLevel="0" collapsed="false">
      <c r="A15" s="6" t="n">
        <f aca="false">INT((ROW()-2)/100)</f>
        <v>0</v>
      </c>
      <c r="B15" s="7" t="n">
        <f aca="false">MOD(INT((ROW()-2)/10),10)</f>
        <v>1</v>
      </c>
      <c r="C15" s="7" t="n">
        <f aca="false">MOD(ROW()-2,10)</f>
        <v>3</v>
      </c>
      <c r="D15" s="8" t="n">
        <f aca="false">A15*10+B15+C15/10</f>
        <v>1.3</v>
      </c>
      <c r="E15" s="9" t="n">
        <f aca="false">ROUND((ROW()-2)*24,0)/86400</f>
        <v>0.00361111111111111</v>
      </c>
    </row>
    <row r="16" customFormat="false" ht="15" hidden="false" customHeight="true" outlineLevel="0" collapsed="false">
      <c r="A16" s="6" t="n">
        <f aca="false">INT((ROW()-2)/100)</f>
        <v>0</v>
      </c>
      <c r="B16" s="7" t="n">
        <f aca="false">MOD(INT((ROW()-2)/10),10)</f>
        <v>1</v>
      </c>
      <c r="C16" s="7" t="n">
        <f aca="false">MOD(ROW()-2,10)</f>
        <v>4</v>
      </c>
      <c r="D16" s="8" t="n">
        <f aca="false">A16*10+B16+C16/10</f>
        <v>1.4</v>
      </c>
      <c r="E16" s="9" t="n">
        <f aca="false">ROUND((ROW()-2)*24,0)/86400</f>
        <v>0.00388888888888889</v>
      </c>
    </row>
    <row r="17" customFormat="false" ht="15" hidden="false" customHeight="true" outlineLevel="0" collapsed="false">
      <c r="A17" s="6" t="n">
        <f aca="false">INT((ROW()-2)/100)</f>
        <v>0</v>
      </c>
      <c r="B17" s="7" t="n">
        <f aca="false">MOD(INT((ROW()-2)/10),10)</f>
        <v>1</v>
      </c>
      <c r="C17" s="7" t="n">
        <f aca="false">MOD(ROW()-2,10)</f>
        <v>5</v>
      </c>
      <c r="D17" s="8" t="n">
        <f aca="false">A17*10+B17+C17/10</f>
        <v>1.5</v>
      </c>
      <c r="E17" s="9" t="n">
        <f aca="false">ROUND((ROW()-2)*24,0)/86400</f>
        <v>0.00416666666666667</v>
      </c>
    </row>
    <row r="18" customFormat="false" ht="15" hidden="false" customHeight="true" outlineLevel="0" collapsed="false">
      <c r="A18" s="6" t="n">
        <f aca="false">INT((ROW()-2)/100)</f>
        <v>0</v>
      </c>
      <c r="B18" s="7" t="n">
        <f aca="false">MOD(INT((ROW()-2)/10),10)</f>
        <v>1</v>
      </c>
      <c r="C18" s="7" t="n">
        <f aca="false">MOD(ROW()-2,10)</f>
        <v>6</v>
      </c>
      <c r="D18" s="8" t="n">
        <f aca="false">A18*10+B18+C18/10</f>
        <v>1.6</v>
      </c>
      <c r="E18" s="9" t="n">
        <f aca="false">ROUND((ROW()-2)*24,0)/86400</f>
        <v>0.00444444444444444</v>
      </c>
    </row>
    <row r="19" customFormat="false" ht="15" hidden="false" customHeight="true" outlineLevel="0" collapsed="false">
      <c r="A19" s="6" t="n">
        <f aca="false">INT((ROW()-2)/100)</f>
        <v>0</v>
      </c>
      <c r="B19" s="7" t="n">
        <f aca="false">MOD(INT((ROW()-2)/10),10)</f>
        <v>1</v>
      </c>
      <c r="C19" s="7" t="n">
        <f aca="false">MOD(ROW()-2,10)</f>
        <v>7</v>
      </c>
      <c r="D19" s="8" t="n">
        <f aca="false">A19*10+B19+C19/10</f>
        <v>1.7</v>
      </c>
      <c r="E19" s="9" t="n">
        <f aca="false">ROUND((ROW()-2)*24,0)/86400</f>
        <v>0.00472222222222222</v>
      </c>
    </row>
    <row r="20" customFormat="false" ht="15" hidden="false" customHeight="true" outlineLevel="0" collapsed="false">
      <c r="A20" s="6" t="n">
        <f aca="false">INT((ROW()-2)/100)</f>
        <v>0</v>
      </c>
      <c r="B20" s="7" t="n">
        <f aca="false">MOD(INT((ROW()-2)/10),10)</f>
        <v>1</v>
      </c>
      <c r="C20" s="7" t="n">
        <f aca="false">MOD(ROW()-2,10)</f>
        <v>8</v>
      </c>
      <c r="D20" s="8" t="n">
        <f aca="false">A20*10+B20+C20/10</f>
        <v>1.8</v>
      </c>
      <c r="E20" s="9" t="n">
        <f aca="false">ROUND((ROW()-2)*24,0)/86400</f>
        <v>0.005</v>
      </c>
    </row>
    <row r="21" customFormat="false" ht="15" hidden="false" customHeight="true" outlineLevel="0" collapsed="false">
      <c r="A21" s="6" t="n">
        <f aca="false">INT((ROW()-2)/100)</f>
        <v>0</v>
      </c>
      <c r="B21" s="7" t="n">
        <f aca="false">MOD(INT((ROW()-2)/10),10)</f>
        <v>1</v>
      </c>
      <c r="C21" s="7" t="n">
        <f aca="false">MOD(ROW()-2,10)</f>
        <v>9</v>
      </c>
      <c r="D21" s="8" t="n">
        <f aca="false">A21*10+B21+C21/10</f>
        <v>1.9</v>
      </c>
      <c r="E21" s="9" t="n">
        <f aca="false">ROUND((ROW()-2)*24,0)/86400</f>
        <v>0.00527777777777778</v>
      </c>
    </row>
    <row r="22" customFormat="false" ht="15" hidden="false" customHeight="true" outlineLevel="0" collapsed="false">
      <c r="A22" s="6" t="n">
        <f aca="false">INT((ROW()-2)/100)</f>
        <v>0</v>
      </c>
      <c r="B22" s="7" t="n">
        <f aca="false">MOD(INT((ROW()-2)/10),10)</f>
        <v>2</v>
      </c>
      <c r="C22" s="7" t="n">
        <f aca="false">MOD(ROW()-2,10)</f>
        <v>0</v>
      </c>
      <c r="D22" s="8" t="n">
        <f aca="false">A22*10+B22+C22/10</f>
        <v>2</v>
      </c>
      <c r="E22" s="9" t="n">
        <f aca="false">ROUND((ROW()-2)*24,0)/86400</f>
        <v>0.00555555555555556</v>
      </c>
    </row>
    <row r="23" customFormat="false" ht="15" hidden="false" customHeight="true" outlineLevel="0" collapsed="false">
      <c r="A23" s="6" t="n">
        <f aca="false">INT((ROW()-2)/100)</f>
        <v>0</v>
      </c>
      <c r="B23" s="7" t="n">
        <f aca="false">MOD(INT((ROW()-2)/10),10)</f>
        <v>2</v>
      </c>
      <c r="C23" s="7" t="n">
        <f aca="false">MOD(ROW()-2,10)</f>
        <v>1</v>
      </c>
      <c r="D23" s="8" t="n">
        <f aca="false">A23*10+B23+C23/10</f>
        <v>2.1</v>
      </c>
      <c r="E23" s="9" t="n">
        <f aca="false">ROUND((ROW()-2)*24,0)/86400</f>
        <v>0.00583333333333333</v>
      </c>
    </row>
    <row r="24" customFormat="false" ht="15" hidden="false" customHeight="true" outlineLevel="0" collapsed="false">
      <c r="A24" s="6" t="n">
        <f aca="false">INT((ROW()-2)/100)</f>
        <v>0</v>
      </c>
      <c r="B24" s="7" t="n">
        <f aca="false">MOD(INT((ROW()-2)/10),10)</f>
        <v>2</v>
      </c>
      <c r="C24" s="7" t="n">
        <f aca="false">MOD(ROW()-2,10)</f>
        <v>2</v>
      </c>
      <c r="D24" s="8" t="n">
        <f aca="false">A24*10+B24+C24/10</f>
        <v>2.2</v>
      </c>
      <c r="E24" s="9" t="n">
        <f aca="false">ROUND((ROW()-2)*24,0)/86400</f>
        <v>0.00611111111111111</v>
      </c>
    </row>
    <row r="25" customFormat="false" ht="15" hidden="false" customHeight="true" outlineLevel="0" collapsed="false">
      <c r="A25" s="6" t="n">
        <f aca="false">INT((ROW()-2)/100)</f>
        <v>0</v>
      </c>
      <c r="B25" s="7" t="n">
        <f aca="false">MOD(INT((ROW()-2)/10),10)</f>
        <v>2</v>
      </c>
      <c r="C25" s="7" t="n">
        <f aca="false">MOD(ROW()-2,10)</f>
        <v>3</v>
      </c>
      <c r="D25" s="8" t="n">
        <f aca="false">A25*10+B25+C25/10</f>
        <v>2.3</v>
      </c>
      <c r="E25" s="9" t="n">
        <f aca="false">ROUND((ROW()-2)*24,0)/86400</f>
        <v>0.00638888888888889</v>
      </c>
    </row>
    <row r="26" customFormat="false" ht="15" hidden="false" customHeight="true" outlineLevel="0" collapsed="false">
      <c r="A26" s="6" t="n">
        <f aca="false">INT((ROW()-2)/100)</f>
        <v>0</v>
      </c>
      <c r="B26" s="7" t="n">
        <f aca="false">MOD(INT((ROW()-2)/10),10)</f>
        <v>2</v>
      </c>
      <c r="C26" s="7" t="n">
        <f aca="false">MOD(ROW()-2,10)</f>
        <v>4</v>
      </c>
      <c r="D26" s="8" t="n">
        <f aca="false">A26*10+B26+C26/10</f>
        <v>2.4</v>
      </c>
      <c r="E26" s="9" t="n">
        <f aca="false">ROUND((ROW()-2)*24,0)/86400</f>
        <v>0.00666666666666667</v>
      </c>
    </row>
    <row r="27" customFormat="false" ht="15" hidden="false" customHeight="true" outlineLevel="0" collapsed="false">
      <c r="A27" s="6" t="n">
        <f aca="false">INT((ROW()-2)/100)</f>
        <v>0</v>
      </c>
      <c r="B27" s="7" t="n">
        <f aca="false">MOD(INT((ROW()-2)/10),10)</f>
        <v>2</v>
      </c>
      <c r="C27" s="7" t="n">
        <f aca="false">MOD(ROW()-2,10)</f>
        <v>5</v>
      </c>
      <c r="D27" s="8" t="n">
        <f aca="false">A27*10+B27+C27/10</f>
        <v>2.5</v>
      </c>
      <c r="E27" s="9" t="n">
        <f aca="false">ROUND((ROW()-2)*24,0)/86400</f>
        <v>0.00694444444444444</v>
      </c>
    </row>
    <row r="28" customFormat="false" ht="15" hidden="false" customHeight="true" outlineLevel="0" collapsed="false">
      <c r="A28" s="6" t="n">
        <f aca="false">INT((ROW()-2)/100)</f>
        <v>0</v>
      </c>
      <c r="B28" s="7" t="n">
        <f aca="false">MOD(INT((ROW()-2)/10),10)</f>
        <v>2</v>
      </c>
      <c r="C28" s="7" t="n">
        <f aca="false">MOD(ROW()-2,10)</f>
        <v>6</v>
      </c>
      <c r="D28" s="8" t="n">
        <f aca="false">A28*10+B28+C28/10</f>
        <v>2.6</v>
      </c>
      <c r="E28" s="9" t="n">
        <f aca="false">ROUND((ROW()-2)*24,0)/86400</f>
        <v>0.00722222222222222</v>
      </c>
    </row>
    <row r="29" customFormat="false" ht="15" hidden="false" customHeight="true" outlineLevel="0" collapsed="false">
      <c r="A29" s="6" t="n">
        <f aca="false">INT((ROW()-2)/100)</f>
        <v>0</v>
      </c>
      <c r="B29" s="7" t="n">
        <f aca="false">MOD(INT((ROW()-2)/10),10)</f>
        <v>2</v>
      </c>
      <c r="C29" s="7" t="n">
        <f aca="false">MOD(ROW()-2,10)</f>
        <v>7</v>
      </c>
      <c r="D29" s="8" t="n">
        <f aca="false">A29*10+B29+C29/10</f>
        <v>2.7</v>
      </c>
      <c r="E29" s="9" t="n">
        <f aca="false">ROUND((ROW()-2)*24,0)/86400</f>
        <v>0.0075</v>
      </c>
    </row>
    <row r="30" customFormat="false" ht="15" hidden="false" customHeight="true" outlineLevel="0" collapsed="false">
      <c r="A30" s="6" t="n">
        <f aca="false">INT((ROW()-2)/100)</f>
        <v>0</v>
      </c>
      <c r="B30" s="7" t="n">
        <f aca="false">MOD(INT((ROW()-2)/10),10)</f>
        <v>2</v>
      </c>
      <c r="C30" s="7" t="n">
        <f aca="false">MOD(ROW()-2,10)</f>
        <v>8</v>
      </c>
      <c r="D30" s="8" t="n">
        <f aca="false">A30*10+B30+C30/10</f>
        <v>2.8</v>
      </c>
      <c r="E30" s="9" t="n">
        <f aca="false">ROUND((ROW()-2)*24,0)/86400</f>
        <v>0.00777777777777778</v>
      </c>
    </row>
    <row r="31" customFormat="false" ht="15" hidden="false" customHeight="true" outlineLevel="0" collapsed="false">
      <c r="A31" s="6" t="n">
        <f aca="false">INT((ROW()-2)/100)</f>
        <v>0</v>
      </c>
      <c r="B31" s="7" t="n">
        <f aca="false">MOD(INT((ROW()-2)/10),10)</f>
        <v>2</v>
      </c>
      <c r="C31" s="7" t="n">
        <f aca="false">MOD(ROW()-2,10)</f>
        <v>9</v>
      </c>
      <c r="D31" s="8" t="n">
        <f aca="false">A31*10+B31+C31/10</f>
        <v>2.9</v>
      </c>
      <c r="E31" s="9" t="n">
        <f aca="false">ROUND((ROW()-2)*24,0)/86400</f>
        <v>0.00805555555555556</v>
      </c>
    </row>
    <row r="32" customFormat="false" ht="15" hidden="false" customHeight="true" outlineLevel="0" collapsed="false">
      <c r="A32" s="6" t="n">
        <f aca="false">INT((ROW()-2)/100)</f>
        <v>0</v>
      </c>
      <c r="B32" s="7" t="n">
        <f aca="false">MOD(INT((ROW()-2)/10),10)</f>
        <v>3</v>
      </c>
      <c r="C32" s="7" t="n">
        <f aca="false">MOD(ROW()-2,10)</f>
        <v>0</v>
      </c>
      <c r="D32" s="8" t="n">
        <f aca="false">A32*10+B32+C32/10</f>
        <v>3</v>
      </c>
      <c r="E32" s="9" t="n">
        <f aca="false">ROUND((ROW()-2)*24,0)/86400</f>
        <v>0.00833333333333333</v>
      </c>
    </row>
    <row r="33" customFormat="false" ht="15" hidden="false" customHeight="true" outlineLevel="0" collapsed="false">
      <c r="A33" s="6" t="n">
        <f aca="false">INT((ROW()-2)/100)</f>
        <v>0</v>
      </c>
      <c r="B33" s="7" t="n">
        <f aca="false">MOD(INT((ROW()-2)/10),10)</f>
        <v>3</v>
      </c>
      <c r="C33" s="7" t="n">
        <f aca="false">MOD(ROW()-2,10)</f>
        <v>1</v>
      </c>
      <c r="D33" s="8" t="n">
        <f aca="false">A33*10+B33+C33/10</f>
        <v>3.1</v>
      </c>
      <c r="E33" s="9" t="n">
        <f aca="false">ROUND((ROW()-2)*24,0)/86400</f>
        <v>0.00861111111111111</v>
      </c>
    </row>
    <row r="34" customFormat="false" ht="15" hidden="false" customHeight="true" outlineLevel="0" collapsed="false">
      <c r="A34" s="6" t="n">
        <f aca="false">INT((ROW()-2)/100)</f>
        <v>0</v>
      </c>
      <c r="B34" s="7" t="n">
        <f aca="false">MOD(INT((ROW()-2)/10),10)</f>
        <v>3</v>
      </c>
      <c r="C34" s="7" t="n">
        <f aca="false">MOD(ROW()-2,10)</f>
        <v>2</v>
      </c>
      <c r="D34" s="8" t="n">
        <f aca="false">A34*10+B34+C34/10</f>
        <v>3.2</v>
      </c>
      <c r="E34" s="9" t="n">
        <f aca="false">ROUND((ROW()-2)*24,0)/86400</f>
        <v>0.00888888888888889</v>
      </c>
    </row>
    <row r="35" customFormat="false" ht="15" hidden="false" customHeight="true" outlineLevel="0" collapsed="false">
      <c r="A35" s="6" t="n">
        <f aca="false">INT((ROW()-2)/100)</f>
        <v>0</v>
      </c>
      <c r="B35" s="7" t="n">
        <f aca="false">MOD(INT((ROW()-2)/10),10)</f>
        <v>3</v>
      </c>
      <c r="C35" s="7" t="n">
        <f aca="false">MOD(ROW()-2,10)</f>
        <v>3</v>
      </c>
      <c r="D35" s="8" t="n">
        <f aca="false">A35*10+B35+C35/10</f>
        <v>3.3</v>
      </c>
      <c r="E35" s="9" t="n">
        <f aca="false">ROUND((ROW()-2)*24,0)/86400</f>
        <v>0.00916666666666667</v>
      </c>
    </row>
    <row r="36" customFormat="false" ht="15" hidden="false" customHeight="true" outlineLevel="0" collapsed="false">
      <c r="A36" s="6" t="n">
        <f aca="false">INT((ROW()-2)/100)</f>
        <v>0</v>
      </c>
      <c r="B36" s="7" t="n">
        <f aca="false">MOD(INT((ROW()-2)/10),10)</f>
        <v>3</v>
      </c>
      <c r="C36" s="7" t="n">
        <f aca="false">MOD(ROW()-2,10)</f>
        <v>4</v>
      </c>
      <c r="D36" s="8" t="n">
        <f aca="false">A36*10+B36+C36/10</f>
        <v>3.4</v>
      </c>
      <c r="E36" s="9" t="n">
        <f aca="false">ROUND((ROW()-2)*24,0)/86400</f>
        <v>0.00944444444444445</v>
      </c>
    </row>
    <row r="37" customFormat="false" ht="15" hidden="false" customHeight="true" outlineLevel="0" collapsed="false">
      <c r="A37" s="6" t="n">
        <f aca="false">INT((ROW()-2)/100)</f>
        <v>0</v>
      </c>
      <c r="B37" s="7" t="n">
        <f aca="false">MOD(INT((ROW()-2)/10),10)</f>
        <v>3</v>
      </c>
      <c r="C37" s="7" t="n">
        <f aca="false">MOD(ROW()-2,10)</f>
        <v>5</v>
      </c>
      <c r="D37" s="8" t="n">
        <f aca="false">A37*10+B37+C37/10</f>
        <v>3.5</v>
      </c>
      <c r="E37" s="9" t="n">
        <f aca="false">ROUND((ROW()-2)*24,0)/86400</f>
        <v>0.00972222222222222</v>
      </c>
    </row>
    <row r="38" customFormat="false" ht="15" hidden="false" customHeight="true" outlineLevel="0" collapsed="false">
      <c r="A38" s="6" t="n">
        <f aca="false">INT((ROW()-2)/100)</f>
        <v>0</v>
      </c>
      <c r="B38" s="7" t="n">
        <f aca="false">MOD(INT((ROW()-2)/10),10)</f>
        <v>3</v>
      </c>
      <c r="C38" s="7" t="n">
        <f aca="false">MOD(ROW()-2,10)</f>
        <v>6</v>
      </c>
      <c r="D38" s="8" t="n">
        <f aca="false">A38*10+B38+C38/10</f>
        <v>3.6</v>
      </c>
      <c r="E38" s="9" t="n">
        <f aca="false">ROUND((ROW()-2)*24,0)/86400</f>
        <v>0.01</v>
      </c>
    </row>
    <row r="39" customFormat="false" ht="15" hidden="false" customHeight="true" outlineLevel="0" collapsed="false">
      <c r="A39" s="6" t="n">
        <f aca="false">INT((ROW()-2)/100)</f>
        <v>0</v>
      </c>
      <c r="B39" s="7" t="n">
        <f aca="false">MOD(INT((ROW()-2)/10),10)</f>
        <v>3</v>
      </c>
      <c r="C39" s="7" t="n">
        <f aca="false">MOD(ROW()-2,10)</f>
        <v>7</v>
      </c>
      <c r="D39" s="8" t="n">
        <f aca="false">A39*10+B39+C39/10</f>
        <v>3.7</v>
      </c>
      <c r="E39" s="9" t="n">
        <f aca="false">ROUND((ROW()-2)*24,0)/86400</f>
        <v>0.0102777777777778</v>
      </c>
    </row>
    <row r="40" customFormat="false" ht="15" hidden="false" customHeight="true" outlineLevel="0" collapsed="false">
      <c r="A40" s="6" t="n">
        <f aca="false">INT((ROW()-2)/100)</f>
        <v>0</v>
      </c>
      <c r="B40" s="7" t="n">
        <f aca="false">MOD(INT((ROW()-2)/10),10)</f>
        <v>3</v>
      </c>
      <c r="C40" s="7" t="n">
        <f aca="false">MOD(ROW()-2,10)</f>
        <v>8</v>
      </c>
      <c r="D40" s="8" t="n">
        <f aca="false">A40*10+B40+C40/10</f>
        <v>3.8</v>
      </c>
      <c r="E40" s="9" t="n">
        <f aca="false">ROUND((ROW()-2)*24,0)/86400</f>
        <v>0.0105555555555556</v>
      </c>
    </row>
    <row r="41" customFormat="false" ht="15" hidden="false" customHeight="true" outlineLevel="0" collapsed="false">
      <c r="A41" s="6" t="n">
        <f aca="false">INT((ROW()-2)/100)</f>
        <v>0</v>
      </c>
      <c r="B41" s="7" t="n">
        <f aca="false">MOD(INT((ROW()-2)/10),10)</f>
        <v>3</v>
      </c>
      <c r="C41" s="7" t="n">
        <f aca="false">MOD(ROW()-2,10)</f>
        <v>9</v>
      </c>
      <c r="D41" s="8" t="n">
        <f aca="false">A41*10+B41+C41/10</f>
        <v>3.9</v>
      </c>
      <c r="E41" s="9" t="n">
        <f aca="false">ROUND((ROW()-2)*24,0)/86400</f>
        <v>0.0108333333333333</v>
      </c>
    </row>
    <row r="42" customFormat="false" ht="15" hidden="false" customHeight="true" outlineLevel="0" collapsed="false">
      <c r="A42" s="6" t="n">
        <f aca="false">INT((ROW()-2)/100)</f>
        <v>0</v>
      </c>
      <c r="B42" s="7" t="n">
        <f aca="false">MOD(INT((ROW()-2)/10),10)</f>
        <v>4</v>
      </c>
      <c r="C42" s="7" t="n">
        <f aca="false">MOD(ROW()-2,10)</f>
        <v>0</v>
      </c>
      <c r="D42" s="8" t="n">
        <f aca="false">A42*10+B42+C42/10</f>
        <v>4</v>
      </c>
      <c r="E42" s="9" t="n">
        <f aca="false">ROUND((ROW()-2)*24,0)/86400</f>
        <v>0.0111111111111111</v>
      </c>
    </row>
    <row r="43" customFormat="false" ht="15" hidden="false" customHeight="true" outlineLevel="0" collapsed="false">
      <c r="A43" s="6" t="n">
        <f aca="false">INT((ROW()-2)/100)</f>
        <v>0</v>
      </c>
      <c r="B43" s="7" t="n">
        <f aca="false">MOD(INT((ROW()-2)/10),10)</f>
        <v>4</v>
      </c>
      <c r="C43" s="7" t="n">
        <f aca="false">MOD(ROW()-2,10)</f>
        <v>1</v>
      </c>
      <c r="D43" s="8" t="n">
        <f aca="false">A43*10+B43+C43/10</f>
        <v>4.1</v>
      </c>
      <c r="E43" s="9" t="n">
        <f aca="false">ROUND((ROW()-2)*24,0)/86400</f>
        <v>0.0113888888888889</v>
      </c>
    </row>
    <row r="44" customFormat="false" ht="15" hidden="false" customHeight="true" outlineLevel="0" collapsed="false">
      <c r="A44" s="6" t="n">
        <f aca="false">INT((ROW()-2)/100)</f>
        <v>0</v>
      </c>
      <c r="B44" s="7" t="n">
        <f aca="false">MOD(INT((ROW()-2)/10),10)</f>
        <v>4</v>
      </c>
      <c r="C44" s="7" t="n">
        <f aca="false">MOD(ROW()-2,10)</f>
        <v>2</v>
      </c>
      <c r="D44" s="8" t="n">
        <f aca="false">A44*10+B44+C44/10</f>
        <v>4.2</v>
      </c>
      <c r="E44" s="9" t="n">
        <f aca="false">ROUND((ROW()-2)*24,0)/86400</f>
        <v>0.0116666666666667</v>
      </c>
    </row>
    <row r="45" customFormat="false" ht="15" hidden="false" customHeight="true" outlineLevel="0" collapsed="false">
      <c r="A45" s="6" t="n">
        <f aca="false">INT((ROW()-2)/100)</f>
        <v>0</v>
      </c>
      <c r="B45" s="7" t="n">
        <f aca="false">MOD(INT((ROW()-2)/10),10)</f>
        <v>4</v>
      </c>
      <c r="C45" s="7" t="n">
        <f aca="false">MOD(ROW()-2,10)</f>
        <v>3</v>
      </c>
      <c r="D45" s="8" t="n">
        <f aca="false">A45*10+B45+C45/10</f>
        <v>4.3</v>
      </c>
      <c r="E45" s="9" t="n">
        <f aca="false">ROUND((ROW()-2)*24,0)/86400</f>
        <v>0.0119444444444444</v>
      </c>
    </row>
    <row r="46" customFormat="false" ht="15" hidden="false" customHeight="true" outlineLevel="0" collapsed="false">
      <c r="A46" s="6" t="n">
        <f aca="false">INT((ROW()-2)/100)</f>
        <v>0</v>
      </c>
      <c r="B46" s="7" t="n">
        <f aca="false">MOD(INT((ROW()-2)/10),10)</f>
        <v>4</v>
      </c>
      <c r="C46" s="7" t="n">
        <f aca="false">MOD(ROW()-2,10)</f>
        <v>4</v>
      </c>
      <c r="D46" s="8" t="n">
        <f aca="false">A46*10+B46+C46/10</f>
        <v>4.4</v>
      </c>
      <c r="E46" s="9" t="n">
        <f aca="false">ROUND((ROW()-2)*24,0)/86400</f>
        <v>0.0122222222222222</v>
      </c>
    </row>
    <row r="47" customFormat="false" ht="15" hidden="false" customHeight="true" outlineLevel="0" collapsed="false">
      <c r="A47" s="6" t="n">
        <f aca="false">INT((ROW()-2)/100)</f>
        <v>0</v>
      </c>
      <c r="B47" s="7" t="n">
        <f aca="false">MOD(INT((ROW()-2)/10),10)</f>
        <v>4</v>
      </c>
      <c r="C47" s="7" t="n">
        <f aca="false">MOD(ROW()-2,10)</f>
        <v>5</v>
      </c>
      <c r="D47" s="8" t="n">
        <f aca="false">A47*10+B47+C47/10</f>
        <v>4.5</v>
      </c>
      <c r="E47" s="9" t="n">
        <f aca="false">ROUND((ROW()-2)*24,0)/86400</f>
        <v>0.0125</v>
      </c>
    </row>
    <row r="48" customFormat="false" ht="15" hidden="false" customHeight="true" outlineLevel="0" collapsed="false">
      <c r="A48" s="6" t="n">
        <f aca="false">INT((ROW()-2)/100)</f>
        <v>0</v>
      </c>
      <c r="B48" s="7" t="n">
        <f aca="false">MOD(INT((ROW()-2)/10),10)</f>
        <v>4</v>
      </c>
      <c r="C48" s="7" t="n">
        <f aca="false">MOD(ROW()-2,10)</f>
        <v>6</v>
      </c>
      <c r="D48" s="8" t="n">
        <f aca="false">A48*10+B48+C48/10</f>
        <v>4.6</v>
      </c>
      <c r="E48" s="9" t="n">
        <f aca="false">ROUND((ROW()-2)*24,0)/86400</f>
        <v>0.0127777777777778</v>
      </c>
    </row>
    <row r="49" customFormat="false" ht="15" hidden="false" customHeight="true" outlineLevel="0" collapsed="false">
      <c r="A49" s="6" t="n">
        <f aca="false">INT((ROW()-2)/100)</f>
        <v>0</v>
      </c>
      <c r="B49" s="7" t="n">
        <f aca="false">MOD(INT((ROW()-2)/10),10)</f>
        <v>4</v>
      </c>
      <c r="C49" s="7" t="n">
        <f aca="false">MOD(ROW()-2,10)</f>
        <v>7</v>
      </c>
      <c r="D49" s="8" t="n">
        <f aca="false">A49*10+B49+C49/10</f>
        <v>4.7</v>
      </c>
      <c r="E49" s="9" t="n">
        <f aca="false">ROUND((ROW()-2)*24,0)/86400</f>
        <v>0.0130555555555556</v>
      </c>
    </row>
    <row r="50" customFormat="false" ht="15" hidden="false" customHeight="true" outlineLevel="0" collapsed="false">
      <c r="A50" s="6" t="n">
        <f aca="false">INT((ROW()-2)/100)</f>
        <v>0</v>
      </c>
      <c r="B50" s="7" t="n">
        <f aca="false">MOD(INT((ROW()-2)/10),10)</f>
        <v>4</v>
      </c>
      <c r="C50" s="7" t="n">
        <f aca="false">MOD(ROW()-2,10)</f>
        <v>8</v>
      </c>
      <c r="D50" s="8" t="n">
        <f aca="false">A50*10+B50+C50/10</f>
        <v>4.8</v>
      </c>
      <c r="E50" s="9" t="n">
        <f aca="false">ROUND((ROW()-2)*24,0)/86400</f>
        <v>0.0133333333333333</v>
      </c>
    </row>
    <row r="51" customFormat="false" ht="15" hidden="false" customHeight="true" outlineLevel="0" collapsed="false">
      <c r="A51" s="6" t="n">
        <f aca="false">INT((ROW()-2)/100)</f>
        <v>0</v>
      </c>
      <c r="B51" s="7" t="n">
        <f aca="false">MOD(INT((ROW()-2)/10),10)</f>
        <v>4</v>
      </c>
      <c r="C51" s="7" t="n">
        <f aca="false">MOD(ROW()-2,10)</f>
        <v>9</v>
      </c>
      <c r="D51" s="8" t="n">
        <f aca="false">A51*10+B51+C51/10</f>
        <v>4.9</v>
      </c>
      <c r="E51" s="9" t="n">
        <f aca="false">ROUND((ROW()-2)*24,0)/86400</f>
        <v>0.0136111111111111</v>
      </c>
    </row>
    <row r="52" customFormat="false" ht="15" hidden="false" customHeight="true" outlineLevel="0" collapsed="false">
      <c r="A52" s="6" t="n">
        <f aca="false">INT((ROW()-2)/100)</f>
        <v>0</v>
      </c>
      <c r="B52" s="7" t="n">
        <f aca="false">MOD(INT((ROW()-2)/10),10)</f>
        <v>5</v>
      </c>
      <c r="C52" s="7" t="n">
        <f aca="false">MOD(ROW()-2,10)</f>
        <v>0</v>
      </c>
      <c r="D52" s="8" t="n">
        <f aca="false">A52*10+B52+C52/10</f>
        <v>5</v>
      </c>
      <c r="E52" s="9" t="n">
        <f aca="false">ROUND((ROW()-2)*24,0)/86400</f>
        <v>0.0138888888888889</v>
      </c>
    </row>
    <row r="53" customFormat="false" ht="15" hidden="false" customHeight="true" outlineLevel="0" collapsed="false">
      <c r="A53" s="6" t="n">
        <f aca="false">INT((ROW()-2)/100)</f>
        <v>0</v>
      </c>
      <c r="B53" s="7" t="n">
        <f aca="false">MOD(INT((ROW()-2)/10),10)</f>
        <v>5</v>
      </c>
      <c r="C53" s="7" t="n">
        <f aca="false">MOD(ROW()-2,10)</f>
        <v>1</v>
      </c>
      <c r="D53" s="8" t="n">
        <f aca="false">A53*10+B53+C53/10</f>
        <v>5.1</v>
      </c>
      <c r="E53" s="9" t="n">
        <f aca="false">ROUND((ROW()-2)*24,0)/86400</f>
        <v>0.0141666666666667</v>
      </c>
    </row>
    <row r="54" customFormat="false" ht="15" hidden="false" customHeight="true" outlineLevel="0" collapsed="false">
      <c r="A54" s="6" t="n">
        <f aca="false">INT((ROW()-2)/100)</f>
        <v>0</v>
      </c>
      <c r="B54" s="7" t="n">
        <f aca="false">MOD(INT((ROW()-2)/10),10)</f>
        <v>5</v>
      </c>
      <c r="C54" s="7" t="n">
        <f aca="false">MOD(ROW()-2,10)</f>
        <v>2</v>
      </c>
      <c r="D54" s="8" t="n">
        <f aca="false">A54*10+B54+C54/10</f>
        <v>5.2</v>
      </c>
      <c r="E54" s="9" t="n">
        <f aca="false">ROUND((ROW()-2)*24,0)/86400</f>
        <v>0.0144444444444444</v>
      </c>
    </row>
    <row r="55" customFormat="false" ht="15" hidden="false" customHeight="true" outlineLevel="0" collapsed="false">
      <c r="A55" s="6" t="n">
        <f aca="false">INT((ROW()-2)/100)</f>
        <v>0</v>
      </c>
      <c r="B55" s="7" t="n">
        <f aca="false">MOD(INT((ROW()-2)/10),10)</f>
        <v>5</v>
      </c>
      <c r="C55" s="7" t="n">
        <f aca="false">MOD(ROW()-2,10)</f>
        <v>3</v>
      </c>
      <c r="D55" s="8" t="n">
        <f aca="false">A55*10+B55+C55/10</f>
        <v>5.3</v>
      </c>
      <c r="E55" s="9" t="n">
        <f aca="false">ROUND((ROW()-2)*24,0)/86400</f>
        <v>0.0147222222222222</v>
      </c>
    </row>
    <row r="56" customFormat="false" ht="15" hidden="false" customHeight="true" outlineLevel="0" collapsed="false">
      <c r="A56" s="6" t="n">
        <f aca="false">INT((ROW()-2)/100)</f>
        <v>0</v>
      </c>
      <c r="B56" s="7" t="n">
        <f aca="false">MOD(INT((ROW()-2)/10),10)</f>
        <v>5</v>
      </c>
      <c r="C56" s="7" t="n">
        <f aca="false">MOD(ROW()-2,10)</f>
        <v>4</v>
      </c>
      <c r="D56" s="8" t="n">
        <f aca="false">A56*10+B56+C56/10</f>
        <v>5.4</v>
      </c>
      <c r="E56" s="9" t="n">
        <f aca="false">ROUND((ROW()-2)*24,0)/86400</f>
        <v>0.015</v>
      </c>
    </row>
    <row r="57" customFormat="false" ht="15" hidden="false" customHeight="true" outlineLevel="0" collapsed="false">
      <c r="A57" s="6" t="n">
        <f aca="false">INT((ROW()-2)/100)</f>
        <v>0</v>
      </c>
      <c r="B57" s="7" t="n">
        <f aca="false">MOD(INT((ROW()-2)/10),10)</f>
        <v>5</v>
      </c>
      <c r="C57" s="7" t="n">
        <f aca="false">MOD(ROW()-2,10)</f>
        <v>5</v>
      </c>
      <c r="D57" s="8" t="n">
        <f aca="false">A57*10+B57+C57/10</f>
        <v>5.5</v>
      </c>
      <c r="E57" s="9" t="n">
        <f aca="false">ROUND((ROW()-2)*24,0)/86400</f>
        <v>0.0152777777777778</v>
      </c>
    </row>
    <row r="58" customFormat="false" ht="15" hidden="false" customHeight="true" outlineLevel="0" collapsed="false">
      <c r="A58" s="6" t="n">
        <f aca="false">INT((ROW()-2)/100)</f>
        <v>0</v>
      </c>
      <c r="B58" s="7" t="n">
        <f aca="false">MOD(INT((ROW()-2)/10),10)</f>
        <v>5</v>
      </c>
      <c r="C58" s="7" t="n">
        <f aca="false">MOD(ROW()-2,10)</f>
        <v>6</v>
      </c>
      <c r="D58" s="8" t="n">
        <f aca="false">A58*10+B58+C58/10</f>
        <v>5.6</v>
      </c>
      <c r="E58" s="9" t="n">
        <f aca="false">ROUND((ROW()-2)*24,0)/86400</f>
        <v>0.0155555555555556</v>
      </c>
    </row>
    <row r="59" customFormat="false" ht="15" hidden="false" customHeight="true" outlineLevel="0" collapsed="false">
      <c r="A59" s="6" t="n">
        <f aca="false">INT((ROW()-2)/100)</f>
        <v>0</v>
      </c>
      <c r="B59" s="7" t="n">
        <f aca="false">MOD(INT((ROW()-2)/10),10)</f>
        <v>5</v>
      </c>
      <c r="C59" s="7" t="n">
        <f aca="false">MOD(ROW()-2,10)</f>
        <v>7</v>
      </c>
      <c r="D59" s="8" t="n">
        <f aca="false">A59*10+B59+C59/10</f>
        <v>5.7</v>
      </c>
      <c r="E59" s="9" t="n">
        <f aca="false">ROUND((ROW()-2)*24,0)/86400</f>
        <v>0.0158333333333333</v>
      </c>
    </row>
    <row r="60" customFormat="false" ht="15" hidden="false" customHeight="true" outlineLevel="0" collapsed="false">
      <c r="A60" s="6" t="n">
        <f aca="false">INT((ROW()-2)/100)</f>
        <v>0</v>
      </c>
      <c r="B60" s="7" t="n">
        <f aca="false">MOD(INT((ROW()-2)/10),10)</f>
        <v>5</v>
      </c>
      <c r="C60" s="7" t="n">
        <f aca="false">MOD(ROW()-2,10)</f>
        <v>8</v>
      </c>
      <c r="D60" s="8" t="n">
        <f aca="false">A60*10+B60+C60/10</f>
        <v>5.8</v>
      </c>
      <c r="E60" s="9" t="n">
        <f aca="false">ROUND((ROW()-2)*24,0)/86400</f>
        <v>0.0161111111111111</v>
      </c>
    </row>
    <row r="61" customFormat="false" ht="15" hidden="false" customHeight="true" outlineLevel="0" collapsed="false">
      <c r="A61" s="6" t="n">
        <f aca="false">INT((ROW()-2)/100)</f>
        <v>0</v>
      </c>
      <c r="B61" s="7" t="n">
        <f aca="false">MOD(INT((ROW()-2)/10),10)</f>
        <v>5</v>
      </c>
      <c r="C61" s="7" t="n">
        <f aca="false">MOD(ROW()-2,10)</f>
        <v>9</v>
      </c>
      <c r="D61" s="8" t="n">
        <f aca="false">A61*10+B61+C61/10</f>
        <v>5.9</v>
      </c>
      <c r="E61" s="9" t="n">
        <f aca="false">ROUND((ROW()-2)*24,0)/86400</f>
        <v>0.0163888888888889</v>
      </c>
    </row>
    <row r="62" customFormat="false" ht="15" hidden="false" customHeight="true" outlineLevel="0" collapsed="false">
      <c r="A62" s="6" t="n">
        <f aca="false">INT((ROW()-2)/100)</f>
        <v>0</v>
      </c>
      <c r="B62" s="7" t="n">
        <f aca="false">MOD(INT((ROW()-2)/10),10)</f>
        <v>6</v>
      </c>
      <c r="C62" s="7" t="n">
        <f aca="false">MOD(ROW()-2,10)</f>
        <v>0</v>
      </c>
      <c r="D62" s="8" t="n">
        <f aca="false">A62*10+B62+C62/10</f>
        <v>6</v>
      </c>
      <c r="E62" s="9" t="n">
        <f aca="false">ROUND((ROW()-2)*24,0)/86400</f>
        <v>0.0166666666666667</v>
      </c>
    </row>
    <row r="63" customFormat="false" ht="15" hidden="false" customHeight="true" outlineLevel="0" collapsed="false">
      <c r="A63" s="6" t="n">
        <f aca="false">INT((ROW()-2)/100)</f>
        <v>0</v>
      </c>
      <c r="B63" s="7" t="n">
        <f aca="false">MOD(INT((ROW()-2)/10),10)</f>
        <v>6</v>
      </c>
      <c r="C63" s="7" t="n">
        <f aca="false">MOD(ROW()-2,10)</f>
        <v>1</v>
      </c>
      <c r="D63" s="8" t="n">
        <f aca="false">A63*10+B63+C63/10</f>
        <v>6.1</v>
      </c>
      <c r="E63" s="9" t="n">
        <f aca="false">ROUND((ROW()-2)*24,0)/86400</f>
        <v>0.0169444444444444</v>
      </c>
    </row>
    <row r="64" customFormat="false" ht="15" hidden="false" customHeight="true" outlineLevel="0" collapsed="false">
      <c r="A64" s="6" t="n">
        <f aca="false">INT((ROW()-2)/100)</f>
        <v>0</v>
      </c>
      <c r="B64" s="7" t="n">
        <f aca="false">MOD(INT((ROW()-2)/10),10)</f>
        <v>6</v>
      </c>
      <c r="C64" s="7" t="n">
        <f aca="false">MOD(ROW()-2,10)</f>
        <v>2</v>
      </c>
      <c r="D64" s="8" t="n">
        <f aca="false">A64*10+B64+C64/10</f>
        <v>6.2</v>
      </c>
      <c r="E64" s="9" t="n">
        <f aca="false">ROUND((ROW()-2)*24,0)/86400</f>
        <v>0.0172222222222222</v>
      </c>
    </row>
    <row r="65" customFormat="false" ht="15" hidden="false" customHeight="true" outlineLevel="0" collapsed="false">
      <c r="A65" s="6" t="n">
        <f aca="false">INT((ROW()-2)/100)</f>
        <v>0</v>
      </c>
      <c r="B65" s="7" t="n">
        <f aca="false">MOD(INT((ROW()-2)/10),10)</f>
        <v>6</v>
      </c>
      <c r="C65" s="7" t="n">
        <f aca="false">MOD(ROW()-2,10)</f>
        <v>3</v>
      </c>
      <c r="D65" s="8" t="n">
        <f aca="false">A65*10+B65+C65/10</f>
        <v>6.3</v>
      </c>
      <c r="E65" s="9" t="n">
        <f aca="false">ROUND((ROW()-2)*24,0)/86400</f>
        <v>0.0175</v>
      </c>
    </row>
    <row r="66" customFormat="false" ht="15" hidden="false" customHeight="true" outlineLevel="0" collapsed="false">
      <c r="A66" s="6" t="n">
        <f aca="false">INT((ROW()-2)/100)</f>
        <v>0</v>
      </c>
      <c r="B66" s="7" t="n">
        <f aca="false">MOD(INT((ROW()-2)/10),10)</f>
        <v>6</v>
      </c>
      <c r="C66" s="7" t="n">
        <f aca="false">MOD(ROW()-2,10)</f>
        <v>4</v>
      </c>
      <c r="D66" s="8" t="n">
        <f aca="false">A66*10+B66+C66/10</f>
        <v>6.4</v>
      </c>
      <c r="E66" s="9" t="n">
        <f aca="false">ROUND((ROW()-2)*24,0)/86400</f>
        <v>0.0177777777777778</v>
      </c>
    </row>
    <row r="67" customFormat="false" ht="15" hidden="false" customHeight="true" outlineLevel="0" collapsed="false">
      <c r="A67" s="6" t="n">
        <f aca="false">INT((ROW()-2)/100)</f>
        <v>0</v>
      </c>
      <c r="B67" s="7" t="n">
        <f aca="false">MOD(INT((ROW()-2)/10),10)</f>
        <v>6</v>
      </c>
      <c r="C67" s="7" t="n">
        <f aca="false">MOD(ROW()-2,10)</f>
        <v>5</v>
      </c>
      <c r="D67" s="8" t="n">
        <f aca="false">A67*10+B67+C67/10</f>
        <v>6.5</v>
      </c>
      <c r="E67" s="9" t="n">
        <f aca="false">ROUND((ROW()-2)*24,0)/86400</f>
        <v>0.0180555555555556</v>
      </c>
    </row>
    <row r="68" customFormat="false" ht="15" hidden="false" customHeight="true" outlineLevel="0" collapsed="false">
      <c r="A68" s="6" t="n">
        <f aca="false">INT((ROW()-2)/100)</f>
        <v>0</v>
      </c>
      <c r="B68" s="7" t="n">
        <f aca="false">MOD(INT((ROW()-2)/10),10)</f>
        <v>6</v>
      </c>
      <c r="C68" s="7" t="n">
        <f aca="false">MOD(ROW()-2,10)</f>
        <v>6</v>
      </c>
      <c r="D68" s="8" t="n">
        <f aca="false">A68*10+B68+C68/10</f>
        <v>6.6</v>
      </c>
      <c r="E68" s="9" t="n">
        <f aca="false">ROUND((ROW()-2)*24,0)/86400</f>
        <v>0.0183333333333333</v>
      </c>
    </row>
    <row r="69" customFormat="false" ht="15" hidden="false" customHeight="true" outlineLevel="0" collapsed="false">
      <c r="A69" s="6" t="n">
        <f aca="false">INT((ROW()-2)/100)</f>
        <v>0</v>
      </c>
      <c r="B69" s="7" t="n">
        <f aca="false">MOD(INT((ROW()-2)/10),10)</f>
        <v>6</v>
      </c>
      <c r="C69" s="7" t="n">
        <f aca="false">MOD(ROW()-2,10)</f>
        <v>7</v>
      </c>
      <c r="D69" s="8" t="n">
        <f aca="false">A69*10+B69+C69/10</f>
        <v>6.7</v>
      </c>
      <c r="E69" s="9" t="n">
        <f aca="false">ROUND((ROW()-2)*24,0)/86400</f>
        <v>0.0186111111111111</v>
      </c>
    </row>
    <row r="70" customFormat="false" ht="15" hidden="false" customHeight="true" outlineLevel="0" collapsed="false">
      <c r="A70" s="6" t="n">
        <f aca="false">INT((ROW()-2)/100)</f>
        <v>0</v>
      </c>
      <c r="B70" s="7" t="n">
        <f aca="false">MOD(INT((ROW()-2)/10),10)</f>
        <v>6</v>
      </c>
      <c r="C70" s="7" t="n">
        <f aca="false">MOD(ROW()-2,10)</f>
        <v>8</v>
      </c>
      <c r="D70" s="8" t="n">
        <f aca="false">A70*10+B70+C70/10</f>
        <v>6.8</v>
      </c>
      <c r="E70" s="9" t="n">
        <f aca="false">ROUND((ROW()-2)*24,0)/86400</f>
        <v>0.0188888888888889</v>
      </c>
    </row>
    <row r="71" customFormat="false" ht="15" hidden="false" customHeight="true" outlineLevel="0" collapsed="false">
      <c r="A71" s="6" t="n">
        <f aca="false">INT((ROW()-2)/100)</f>
        <v>0</v>
      </c>
      <c r="B71" s="7" t="n">
        <f aca="false">MOD(INT((ROW()-2)/10),10)</f>
        <v>6</v>
      </c>
      <c r="C71" s="7" t="n">
        <f aca="false">MOD(ROW()-2,10)</f>
        <v>9</v>
      </c>
      <c r="D71" s="8" t="n">
        <f aca="false">A71*10+B71+C71/10</f>
        <v>6.9</v>
      </c>
      <c r="E71" s="9" t="n">
        <f aca="false">ROUND((ROW()-2)*24,0)/86400</f>
        <v>0.0191666666666667</v>
      </c>
    </row>
    <row r="72" customFormat="false" ht="15" hidden="false" customHeight="true" outlineLevel="0" collapsed="false">
      <c r="A72" s="6" t="n">
        <f aca="false">INT((ROW()-2)/100)</f>
        <v>0</v>
      </c>
      <c r="B72" s="7" t="n">
        <f aca="false">MOD(INT((ROW()-2)/10),10)</f>
        <v>7</v>
      </c>
      <c r="C72" s="7" t="n">
        <f aca="false">MOD(ROW()-2,10)</f>
        <v>0</v>
      </c>
      <c r="D72" s="8" t="n">
        <f aca="false">A72*10+B72+C72/10</f>
        <v>7</v>
      </c>
      <c r="E72" s="9" t="n">
        <f aca="false">ROUND((ROW()-2)*24,0)/86400</f>
        <v>0.0194444444444444</v>
      </c>
    </row>
    <row r="73" customFormat="false" ht="15" hidden="false" customHeight="true" outlineLevel="0" collapsed="false">
      <c r="A73" s="6" t="n">
        <f aca="false">INT((ROW()-2)/100)</f>
        <v>0</v>
      </c>
      <c r="B73" s="7" t="n">
        <f aca="false">MOD(INT((ROW()-2)/10),10)</f>
        <v>7</v>
      </c>
      <c r="C73" s="7" t="n">
        <f aca="false">MOD(ROW()-2,10)</f>
        <v>1</v>
      </c>
      <c r="D73" s="8" t="n">
        <f aca="false">A73*10+B73+C73/10</f>
        <v>7.1</v>
      </c>
      <c r="E73" s="9" t="n">
        <f aca="false">ROUND((ROW()-2)*24,0)/86400</f>
        <v>0.0197222222222222</v>
      </c>
    </row>
    <row r="74" customFormat="false" ht="15" hidden="false" customHeight="true" outlineLevel="0" collapsed="false">
      <c r="A74" s="6" t="n">
        <f aca="false">INT((ROW()-2)/100)</f>
        <v>0</v>
      </c>
      <c r="B74" s="7" t="n">
        <f aca="false">MOD(INT((ROW()-2)/10),10)</f>
        <v>7</v>
      </c>
      <c r="C74" s="7" t="n">
        <f aca="false">MOD(ROW()-2,10)</f>
        <v>2</v>
      </c>
      <c r="D74" s="8" t="n">
        <f aca="false">A74*10+B74+C74/10</f>
        <v>7.2</v>
      </c>
      <c r="E74" s="9" t="n">
        <f aca="false">ROUND((ROW()-2)*24,0)/86400</f>
        <v>0.02</v>
      </c>
    </row>
    <row r="75" customFormat="false" ht="15" hidden="false" customHeight="true" outlineLevel="0" collapsed="false">
      <c r="A75" s="6" t="n">
        <f aca="false">INT((ROW()-2)/100)</f>
        <v>0</v>
      </c>
      <c r="B75" s="7" t="n">
        <f aca="false">MOD(INT((ROW()-2)/10),10)</f>
        <v>7</v>
      </c>
      <c r="C75" s="7" t="n">
        <f aca="false">MOD(ROW()-2,10)</f>
        <v>3</v>
      </c>
      <c r="D75" s="8" t="n">
        <f aca="false">A75*10+B75+C75/10</f>
        <v>7.3</v>
      </c>
      <c r="E75" s="9" t="n">
        <f aca="false">ROUND((ROW()-2)*24,0)/86400</f>
        <v>0.0202777777777778</v>
      </c>
    </row>
    <row r="76" customFormat="false" ht="15" hidden="false" customHeight="true" outlineLevel="0" collapsed="false">
      <c r="A76" s="6" t="n">
        <f aca="false">INT((ROW()-2)/100)</f>
        <v>0</v>
      </c>
      <c r="B76" s="7" t="n">
        <f aca="false">MOD(INT((ROW()-2)/10),10)</f>
        <v>7</v>
      </c>
      <c r="C76" s="7" t="n">
        <f aca="false">MOD(ROW()-2,10)</f>
        <v>4</v>
      </c>
      <c r="D76" s="8" t="n">
        <f aca="false">A76*10+B76+C76/10</f>
        <v>7.4</v>
      </c>
      <c r="E76" s="9" t="n">
        <f aca="false">ROUND((ROW()-2)*24,0)/86400</f>
        <v>0.0205555555555556</v>
      </c>
    </row>
    <row r="77" customFormat="false" ht="15" hidden="false" customHeight="true" outlineLevel="0" collapsed="false">
      <c r="A77" s="6" t="n">
        <f aca="false">INT((ROW()-2)/100)</f>
        <v>0</v>
      </c>
      <c r="B77" s="7" t="n">
        <f aca="false">MOD(INT((ROW()-2)/10),10)</f>
        <v>7</v>
      </c>
      <c r="C77" s="7" t="n">
        <f aca="false">MOD(ROW()-2,10)</f>
        <v>5</v>
      </c>
      <c r="D77" s="8" t="n">
        <f aca="false">A77*10+B77+C77/10</f>
        <v>7.5</v>
      </c>
      <c r="E77" s="9" t="n">
        <f aca="false">ROUND((ROW()-2)*24,0)/86400</f>
        <v>0.0208333333333333</v>
      </c>
    </row>
    <row r="78" customFormat="false" ht="15" hidden="false" customHeight="true" outlineLevel="0" collapsed="false">
      <c r="A78" s="6" t="n">
        <f aca="false">INT((ROW()-2)/100)</f>
        <v>0</v>
      </c>
      <c r="B78" s="7" t="n">
        <f aca="false">MOD(INT((ROW()-2)/10),10)</f>
        <v>7</v>
      </c>
      <c r="C78" s="7" t="n">
        <f aca="false">MOD(ROW()-2,10)</f>
        <v>6</v>
      </c>
      <c r="D78" s="8" t="n">
        <f aca="false">A78*10+B78+C78/10</f>
        <v>7.6</v>
      </c>
      <c r="E78" s="9" t="n">
        <f aca="false">ROUND((ROW()-2)*24,0)/86400</f>
        <v>0.0211111111111111</v>
      </c>
    </row>
    <row r="79" customFormat="false" ht="15" hidden="false" customHeight="true" outlineLevel="0" collapsed="false">
      <c r="A79" s="6" t="n">
        <f aca="false">INT((ROW()-2)/100)</f>
        <v>0</v>
      </c>
      <c r="B79" s="7" t="n">
        <f aca="false">MOD(INT((ROW()-2)/10),10)</f>
        <v>7</v>
      </c>
      <c r="C79" s="7" t="n">
        <f aca="false">MOD(ROW()-2,10)</f>
        <v>7</v>
      </c>
      <c r="D79" s="8" t="n">
        <f aca="false">A79*10+B79+C79/10</f>
        <v>7.7</v>
      </c>
      <c r="E79" s="9" t="n">
        <f aca="false">ROUND((ROW()-2)*24,0)/86400</f>
        <v>0.0213888888888889</v>
      </c>
    </row>
    <row r="80" customFormat="false" ht="15" hidden="false" customHeight="true" outlineLevel="0" collapsed="false">
      <c r="A80" s="6" t="n">
        <f aca="false">INT((ROW()-2)/100)</f>
        <v>0</v>
      </c>
      <c r="B80" s="7" t="n">
        <f aca="false">MOD(INT((ROW()-2)/10),10)</f>
        <v>7</v>
      </c>
      <c r="C80" s="7" t="n">
        <f aca="false">MOD(ROW()-2,10)</f>
        <v>8</v>
      </c>
      <c r="D80" s="8" t="n">
        <f aca="false">A80*10+B80+C80/10</f>
        <v>7.8</v>
      </c>
      <c r="E80" s="9" t="n">
        <f aca="false">ROUND((ROW()-2)*24,0)/86400</f>
        <v>0.0216666666666667</v>
      </c>
    </row>
    <row r="81" customFormat="false" ht="15" hidden="false" customHeight="true" outlineLevel="0" collapsed="false">
      <c r="A81" s="6" t="n">
        <f aca="false">INT((ROW()-2)/100)</f>
        <v>0</v>
      </c>
      <c r="B81" s="7" t="n">
        <f aca="false">MOD(INT((ROW()-2)/10),10)</f>
        <v>7</v>
      </c>
      <c r="C81" s="7" t="n">
        <f aca="false">MOD(ROW()-2,10)</f>
        <v>9</v>
      </c>
      <c r="D81" s="8" t="n">
        <f aca="false">A81*10+B81+C81/10</f>
        <v>7.9</v>
      </c>
      <c r="E81" s="9" t="n">
        <f aca="false">ROUND((ROW()-2)*24,0)/86400</f>
        <v>0.0219444444444444</v>
      </c>
    </row>
    <row r="82" customFormat="false" ht="15" hidden="false" customHeight="true" outlineLevel="0" collapsed="false">
      <c r="A82" s="6" t="n">
        <f aca="false">INT((ROW()-2)/100)</f>
        <v>0</v>
      </c>
      <c r="B82" s="7" t="n">
        <f aca="false">MOD(INT((ROW()-2)/10),10)</f>
        <v>8</v>
      </c>
      <c r="C82" s="7" t="n">
        <f aca="false">MOD(ROW()-2,10)</f>
        <v>0</v>
      </c>
      <c r="D82" s="8" t="n">
        <f aca="false">A82*10+B82+C82/10</f>
        <v>8</v>
      </c>
      <c r="E82" s="9" t="n">
        <f aca="false">ROUND((ROW()-2)*24,0)/86400</f>
        <v>0.0222222222222222</v>
      </c>
    </row>
    <row r="83" customFormat="false" ht="15" hidden="false" customHeight="true" outlineLevel="0" collapsed="false">
      <c r="A83" s="6" t="n">
        <f aca="false">INT((ROW()-2)/100)</f>
        <v>0</v>
      </c>
      <c r="B83" s="7" t="n">
        <f aca="false">MOD(INT((ROW()-2)/10),10)</f>
        <v>8</v>
      </c>
      <c r="C83" s="7" t="n">
        <f aca="false">MOD(ROW()-2,10)</f>
        <v>1</v>
      </c>
      <c r="D83" s="8" t="n">
        <f aca="false">A83*10+B83+C83/10</f>
        <v>8.1</v>
      </c>
      <c r="E83" s="9" t="n">
        <f aca="false">ROUND((ROW()-2)*24,0)/86400</f>
        <v>0.0225</v>
      </c>
    </row>
    <row r="84" customFormat="false" ht="15" hidden="false" customHeight="true" outlineLevel="0" collapsed="false">
      <c r="A84" s="6" t="n">
        <f aca="false">INT((ROW()-2)/100)</f>
        <v>0</v>
      </c>
      <c r="B84" s="7" t="n">
        <f aca="false">MOD(INT((ROW()-2)/10),10)</f>
        <v>8</v>
      </c>
      <c r="C84" s="7" t="n">
        <f aca="false">MOD(ROW()-2,10)</f>
        <v>2</v>
      </c>
      <c r="D84" s="8" t="n">
        <f aca="false">A84*10+B84+C84/10</f>
        <v>8.2</v>
      </c>
      <c r="E84" s="9" t="n">
        <f aca="false">ROUND((ROW()-2)*24,0)/86400</f>
        <v>0.0227777777777778</v>
      </c>
    </row>
    <row r="85" customFormat="false" ht="15" hidden="false" customHeight="true" outlineLevel="0" collapsed="false">
      <c r="A85" s="6" t="n">
        <f aca="false">INT((ROW()-2)/100)</f>
        <v>0</v>
      </c>
      <c r="B85" s="7" t="n">
        <f aca="false">MOD(INT((ROW()-2)/10),10)</f>
        <v>8</v>
      </c>
      <c r="C85" s="7" t="n">
        <f aca="false">MOD(ROW()-2,10)</f>
        <v>3</v>
      </c>
      <c r="D85" s="8" t="n">
        <f aca="false">A85*10+B85+C85/10</f>
        <v>8.3</v>
      </c>
      <c r="E85" s="9" t="n">
        <f aca="false">ROUND((ROW()-2)*24,0)/86400</f>
        <v>0.0230555555555556</v>
      </c>
    </row>
    <row r="86" customFormat="false" ht="15" hidden="false" customHeight="true" outlineLevel="0" collapsed="false">
      <c r="A86" s="6" t="n">
        <f aca="false">INT((ROW()-2)/100)</f>
        <v>0</v>
      </c>
      <c r="B86" s="7" t="n">
        <f aca="false">MOD(INT((ROW()-2)/10),10)</f>
        <v>8</v>
      </c>
      <c r="C86" s="7" t="n">
        <f aca="false">MOD(ROW()-2,10)</f>
        <v>4</v>
      </c>
      <c r="D86" s="8" t="n">
        <f aca="false">A86*10+B86+C86/10</f>
        <v>8.4</v>
      </c>
      <c r="E86" s="9" t="n">
        <f aca="false">ROUND((ROW()-2)*24,0)/86400</f>
        <v>0.0233333333333333</v>
      </c>
    </row>
    <row r="87" customFormat="false" ht="15" hidden="false" customHeight="true" outlineLevel="0" collapsed="false">
      <c r="A87" s="6" t="n">
        <f aca="false">INT((ROW()-2)/100)</f>
        <v>0</v>
      </c>
      <c r="B87" s="7" t="n">
        <f aca="false">MOD(INT((ROW()-2)/10),10)</f>
        <v>8</v>
      </c>
      <c r="C87" s="7" t="n">
        <f aca="false">MOD(ROW()-2,10)</f>
        <v>5</v>
      </c>
      <c r="D87" s="8" t="n">
        <f aca="false">A87*10+B87+C87/10</f>
        <v>8.5</v>
      </c>
      <c r="E87" s="9" t="n">
        <f aca="false">ROUND((ROW()-2)*24,0)/86400</f>
        <v>0.0236111111111111</v>
      </c>
    </row>
    <row r="88" customFormat="false" ht="15" hidden="false" customHeight="true" outlineLevel="0" collapsed="false">
      <c r="A88" s="6" t="n">
        <f aca="false">INT((ROW()-2)/100)</f>
        <v>0</v>
      </c>
      <c r="B88" s="7" t="n">
        <f aca="false">MOD(INT((ROW()-2)/10),10)</f>
        <v>8</v>
      </c>
      <c r="C88" s="7" t="n">
        <f aca="false">MOD(ROW()-2,10)</f>
        <v>6</v>
      </c>
      <c r="D88" s="8" t="n">
        <f aca="false">A88*10+B88+C88/10</f>
        <v>8.6</v>
      </c>
      <c r="E88" s="9" t="n">
        <f aca="false">ROUND((ROW()-2)*24,0)/86400</f>
        <v>0.0238888888888889</v>
      </c>
    </row>
    <row r="89" customFormat="false" ht="15" hidden="false" customHeight="true" outlineLevel="0" collapsed="false">
      <c r="A89" s="6" t="n">
        <f aca="false">INT((ROW()-2)/100)</f>
        <v>0</v>
      </c>
      <c r="B89" s="7" t="n">
        <f aca="false">MOD(INT((ROW()-2)/10),10)</f>
        <v>8</v>
      </c>
      <c r="C89" s="7" t="n">
        <f aca="false">MOD(ROW()-2,10)</f>
        <v>7</v>
      </c>
      <c r="D89" s="8" t="n">
        <f aca="false">A89*10+B89+C89/10</f>
        <v>8.7</v>
      </c>
      <c r="E89" s="9" t="n">
        <f aca="false">ROUND((ROW()-2)*24,0)/86400</f>
        <v>0.0241666666666667</v>
      </c>
    </row>
    <row r="90" customFormat="false" ht="15" hidden="false" customHeight="true" outlineLevel="0" collapsed="false">
      <c r="A90" s="6" t="n">
        <f aca="false">INT((ROW()-2)/100)</f>
        <v>0</v>
      </c>
      <c r="B90" s="7" t="n">
        <f aca="false">MOD(INT((ROW()-2)/10),10)</f>
        <v>8</v>
      </c>
      <c r="C90" s="7" t="n">
        <f aca="false">MOD(ROW()-2,10)</f>
        <v>8</v>
      </c>
      <c r="D90" s="8" t="n">
        <f aca="false">A90*10+B90+C90/10</f>
        <v>8.8</v>
      </c>
      <c r="E90" s="9" t="n">
        <f aca="false">ROUND((ROW()-2)*24,0)/86400</f>
        <v>0.0244444444444444</v>
      </c>
    </row>
    <row r="91" customFormat="false" ht="15" hidden="false" customHeight="true" outlineLevel="0" collapsed="false">
      <c r="A91" s="6" t="n">
        <f aca="false">INT((ROW()-2)/100)</f>
        <v>0</v>
      </c>
      <c r="B91" s="7" t="n">
        <f aca="false">MOD(INT((ROW()-2)/10),10)</f>
        <v>8</v>
      </c>
      <c r="C91" s="7" t="n">
        <f aca="false">MOD(ROW()-2,10)</f>
        <v>9</v>
      </c>
      <c r="D91" s="8" t="n">
        <f aca="false">A91*10+B91+C91/10</f>
        <v>8.9</v>
      </c>
      <c r="E91" s="9" t="n">
        <f aca="false">ROUND((ROW()-2)*24,0)/86400</f>
        <v>0.0247222222222222</v>
      </c>
    </row>
    <row r="92" customFormat="false" ht="15" hidden="false" customHeight="true" outlineLevel="0" collapsed="false">
      <c r="A92" s="6" t="n">
        <f aca="false">INT((ROW()-2)/100)</f>
        <v>0</v>
      </c>
      <c r="B92" s="7" t="n">
        <f aca="false">MOD(INT((ROW()-2)/10),10)</f>
        <v>9</v>
      </c>
      <c r="C92" s="7" t="n">
        <f aca="false">MOD(ROW()-2,10)</f>
        <v>0</v>
      </c>
      <c r="D92" s="8" t="n">
        <f aca="false">A92*10+B92+C92/10</f>
        <v>9</v>
      </c>
      <c r="E92" s="9" t="n">
        <f aca="false">ROUND((ROW()-2)*24,0)/86400</f>
        <v>0.025</v>
      </c>
    </row>
    <row r="93" customFormat="false" ht="15" hidden="false" customHeight="true" outlineLevel="0" collapsed="false">
      <c r="A93" s="6" t="n">
        <f aca="false">INT((ROW()-2)/100)</f>
        <v>0</v>
      </c>
      <c r="B93" s="7" t="n">
        <f aca="false">MOD(INT((ROW()-2)/10),10)</f>
        <v>9</v>
      </c>
      <c r="C93" s="7" t="n">
        <f aca="false">MOD(ROW()-2,10)</f>
        <v>1</v>
      </c>
      <c r="D93" s="8" t="n">
        <f aca="false">A93*10+B93+C93/10</f>
        <v>9.1</v>
      </c>
      <c r="E93" s="9" t="n">
        <f aca="false">ROUND((ROW()-2)*24,0)/86400</f>
        <v>0.0252777777777778</v>
      </c>
    </row>
    <row r="94" customFormat="false" ht="15" hidden="false" customHeight="true" outlineLevel="0" collapsed="false">
      <c r="A94" s="6" t="n">
        <f aca="false">INT((ROW()-2)/100)</f>
        <v>0</v>
      </c>
      <c r="B94" s="7" t="n">
        <f aca="false">MOD(INT((ROW()-2)/10),10)</f>
        <v>9</v>
      </c>
      <c r="C94" s="7" t="n">
        <f aca="false">MOD(ROW()-2,10)</f>
        <v>2</v>
      </c>
      <c r="D94" s="8" t="n">
        <f aca="false">A94*10+B94+C94/10</f>
        <v>9.2</v>
      </c>
      <c r="E94" s="9" t="n">
        <f aca="false">ROUND((ROW()-2)*24,0)/86400</f>
        <v>0.0255555555555556</v>
      </c>
    </row>
    <row r="95" customFormat="false" ht="15" hidden="false" customHeight="true" outlineLevel="0" collapsed="false">
      <c r="A95" s="6" t="n">
        <f aca="false">INT((ROW()-2)/100)</f>
        <v>0</v>
      </c>
      <c r="B95" s="7" t="n">
        <f aca="false">MOD(INT((ROW()-2)/10),10)</f>
        <v>9</v>
      </c>
      <c r="C95" s="7" t="n">
        <f aca="false">MOD(ROW()-2,10)</f>
        <v>3</v>
      </c>
      <c r="D95" s="8" t="n">
        <f aca="false">A95*10+B95+C95/10</f>
        <v>9.3</v>
      </c>
      <c r="E95" s="9" t="n">
        <f aca="false">ROUND((ROW()-2)*24,0)/86400</f>
        <v>0.0258333333333333</v>
      </c>
    </row>
    <row r="96" customFormat="false" ht="15" hidden="false" customHeight="true" outlineLevel="0" collapsed="false">
      <c r="A96" s="6" t="n">
        <f aca="false">INT((ROW()-2)/100)</f>
        <v>0</v>
      </c>
      <c r="B96" s="7" t="n">
        <f aca="false">MOD(INT((ROW()-2)/10),10)</f>
        <v>9</v>
      </c>
      <c r="C96" s="7" t="n">
        <f aca="false">MOD(ROW()-2,10)</f>
        <v>4</v>
      </c>
      <c r="D96" s="8" t="n">
        <f aca="false">A96*10+B96+C96/10</f>
        <v>9.4</v>
      </c>
      <c r="E96" s="9" t="n">
        <f aca="false">ROUND((ROW()-2)*24,0)/86400</f>
        <v>0.0261111111111111</v>
      </c>
    </row>
    <row r="97" customFormat="false" ht="15" hidden="false" customHeight="true" outlineLevel="0" collapsed="false">
      <c r="A97" s="6" t="n">
        <f aca="false">INT((ROW()-2)/100)</f>
        <v>0</v>
      </c>
      <c r="B97" s="7" t="n">
        <f aca="false">MOD(INT((ROW()-2)/10),10)</f>
        <v>9</v>
      </c>
      <c r="C97" s="7" t="n">
        <f aca="false">MOD(ROW()-2,10)</f>
        <v>5</v>
      </c>
      <c r="D97" s="8" t="n">
        <f aca="false">A97*10+B97+C97/10</f>
        <v>9.5</v>
      </c>
      <c r="E97" s="9" t="n">
        <f aca="false">ROUND((ROW()-2)*24,0)/86400</f>
        <v>0.0263888888888889</v>
      </c>
    </row>
    <row r="98" customFormat="false" ht="15" hidden="false" customHeight="true" outlineLevel="0" collapsed="false">
      <c r="A98" s="6" t="n">
        <f aca="false">INT((ROW()-2)/100)</f>
        <v>0</v>
      </c>
      <c r="B98" s="7" t="n">
        <f aca="false">MOD(INT((ROW()-2)/10),10)</f>
        <v>9</v>
      </c>
      <c r="C98" s="7" t="n">
        <f aca="false">MOD(ROW()-2,10)</f>
        <v>6</v>
      </c>
      <c r="D98" s="8" t="n">
        <f aca="false">A98*10+B98+C98/10</f>
        <v>9.6</v>
      </c>
      <c r="E98" s="9" t="n">
        <f aca="false">ROUND((ROW()-2)*24,0)/86400</f>
        <v>0.0266666666666667</v>
      </c>
    </row>
    <row r="99" customFormat="false" ht="15" hidden="false" customHeight="true" outlineLevel="0" collapsed="false">
      <c r="A99" s="6" t="n">
        <f aca="false">INT((ROW()-2)/100)</f>
        <v>0</v>
      </c>
      <c r="B99" s="7" t="n">
        <f aca="false">MOD(INT((ROW()-2)/10),10)</f>
        <v>9</v>
      </c>
      <c r="C99" s="7" t="n">
        <f aca="false">MOD(ROW()-2,10)</f>
        <v>7</v>
      </c>
      <c r="D99" s="8" t="n">
        <f aca="false">A99*10+B99+C99/10</f>
        <v>9.7</v>
      </c>
      <c r="E99" s="9" t="n">
        <f aca="false">ROUND((ROW()-2)*24,0)/86400</f>
        <v>0.0269444444444444</v>
      </c>
    </row>
    <row r="100" customFormat="false" ht="15" hidden="false" customHeight="true" outlineLevel="0" collapsed="false">
      <c r="A100" s="6" t="n">
        <f aca="false">INT((ROW()-2)/100)</f>
        <v>0</v>
      </c>
      <c r="B100" s="7" t="n">
        <f aca="false">MOD(INT((ROW()-2)/10),10)</f>
        <v>9</v>
      </c>
      <c r="C100" s="7" t="n">
        <f aca="false">MOD(ROW()-2,10)</f>
        <v>8</v>
      </c>
      <c r="D100" s="8" t="n">
        <f aca="false">A100*10+B100+C100/10</f>
        <v>9.8</v>
      </c>
      <c r="E100" s="9" t="n">
        <f aca="false">ROUND((ROW()-2)*24,0)/86400</f>
        <v>0.0272222222222222</v>
      </c>
    </row>
    <row r="101" customFormat="false" ht="15" hidden="false" customHeight="true" outlineLevel="0" collapsed="false">
      <c r="A101" s="6" t="n">
        <f aca="false">INT((ROW()-2)/100)</f>
        <v>0</v>
      </c>
      <c r="B101" s="7" t="n">
        <f aca="false">MOD(INT((ROW()-2)/10),10)</f>
        <v>9</v>
      </c>
      <c r="C101" s="7" t="n">
        <f aca="false">MOD(ROW()-2,10)</f>
        <v>9</v>
      </c>
      <c r="D101" s="8" t="n">
        <f aca="false">A101*10+B101+C101/10</f>
        <v>9.9</v>
      </c>
      <c r="E101" s="9" t="n">
        <f aca="false">ROUND((ROW()-2)*24,0)/86400</f>
        <v>0.0275</v>
      </c>
    </row>
    <row r="102" customFormat="false" ht="15" hidden="false" customHeight="true" outlineLevel="0" collapsed="false">
      <c r="A102" s="6" t="n">
        <f aca="false">INT((ROW()-2)/100)</f>
        <v>1</v>
      </c>
      <c r="B102" s="7" t="n">
        <f aca="false">MOD(INT((ROW()-2)/10),10)</f>
        <v>0</v>
      </c>
      <c r="C102" s="7" t="n">
        <f aca="false">MOD(ROW()-2,10)</f>
        <v>0</v>
      </c>
      <c r="D102" s="8" t="n">
        <f aca="false">A102*10+B102+C102/10</f>
        <v>10</v>
      </c>
      <c r="E102" s="9" t="n">
        <f aca="false">ROUND((ROW()-2)*24,0)/86400</f>
        <v>0.0277777777777778</v>
      </c>
    </row>
    <row r="103" customFormat="false" ht="15" hidden="false" customHeight="true" outlineLevel="0" collapsed="false">
      <c r="A103" s="6" t="n">
        <f aca="false">INT((ROW()-2)/100)</f>
        <v>1</v>
      </c>
      <c r="B103" s="7" t="n">
        <f aca="false">MOD(INT((ROW()-2)/10),10)</f>
        <v>0</v>
      </c>
      <c r="C103" s="7" t="n">
        <f aca="false">MOD(ROW()-2,10)</f>
        <v>1</v>
      </c>
      <c r="D103" s="8" t="n">
        <f aca="false">A103*10+B103+C103/10</f>
        <v>10.1</v>
      </c>
      <c r="E103" s="9" t="n">
        <f aca="false">ROUND((ROW()-2)*24,0)/86400</f>
        <v>0.0280555555555556</v>
      </c>
    </row>
    <row r="104" customFormat="false" ht="15" hidden="false" customHeight="true" outlineLevel="0" collapsed="false">
      <c r="A104" s="6" t="n">
        <f aca="false">INT((ROW()-2)/100)</f>
        <v>1</v>
      </c>
      <c r="B104" s="7" t="n">
        <f aca="false">MOD(INT((ROW()-2)/10),10)</f>
        <v>0</v>
      </c>
      <c r="C104" s="7" t="n">
        <f aca="false">MOD(ROW()-2,10)</f>
        <v>2</v>
      </c>
      <c r="D104" s="8" t="n">
        <f aca="false">A104*10+B104+C104/10</f>
        <v>10.2</v>
      </c>
      <c r="E104" s="9" t="n">
        <f aca="false">ROUND((ROW()-2)*24,0)/86400</f>
        <v>0.0283333333333333</v>
      </c>
    </row>
    <row r="105" customFormat="false" ht="15" hidden="false" customHeight="true" outlineLevel="0" collapsed="false">
      <c r="A105" s="6" t="n">
        <f aca="false">INT((ROW()-2)/100)</f>
        <v>1</v>
      </c>
      <c r="B105" s="7" t="n">
        <f aca="false">MOD(INT((ROW()-2)/10),10)</f>
        <v>0</v>
      </c>
      <c r="C105" s="7" t="n">
        <f aca="false">MOD(ROW()-2,10)</f>
        <v>3</v>
      </c>
      <c r="D105" s="8" t="n">
        <f aca="false">A105*10+B105+C105/10</f>
        <v>10.3</v>
      </c>
      <c r="E105" s="9" t="n">
        <f aca="false">ROUND((ROW()-2)*24,0)/86400</f>
        <v>0.0286111111111111</v>
      </c>
    </row>
    <row r="106" customFormat="false" ht="15" hidden="false" customHeight="true" outlineLevel="0" collapsed="false">
      <c r="A106" s="6" t="n">
        <f aca="false">INT((ROW()-2)/100)</f>
        <v>1</v>
      </c>
      <c r="B106" s="7" t="n">
        <f aca="false">MOD(INT((ROW()-2)/10),10)</f>
        <v>0</v>
      </c>
      <c r="C106" s="7" t="n">
        <f aca="false">MOD(ROW()-2,10)</f>
        <v>4</v>
      </c>
      <c r="D106" s="8" t="n">
        <f aca="false">A106*10+B106+C106/10</f>
        <v>10.4</v>
      </c>
      <c r="E106" s="9" t="n">
        <f aca="false">ROUND((ROW()-2)*24,0)/86400</f>
        <v>0.0288888888888889</v>
      </c>
    </row>
    <row r="107" customFormat="false" ht="15" hidden="false" customHeight="true" outlineLevel="0" collapsed="false">
      <c r="A107" s="6" t="n">
        <f aca="false">INT((ROW()-2)/100)</f>
        <v>1</v>
      </c>
      <c r="B107" s="7" t="n">
        <f aca="false">MOD(INT((ROW()-2)/10),10)</f>
        <v>0</v>
      </c>
      <c r="C107" s="7" t="n">
        <f aca="false">MOD(ROW()-2,10)</f>
        <v>5</v>
      </c>
      <c r="D107" s="8" t="n">
        <f aca="false">A107*10+B107+C107/10</f>
        <v>10.5</v>
      </c>
      <c r="E107" s="9" t="n">
        <f aca="false">ROUND((ROW()-2)*24,0)/86400</f>
        <v>0.0291666666666667</v>
      </c>
    </row>
    <row r="108" customFormat="false" ht="15" hidden="false" customHeight="true" outlineLevel="0" collapsed="false">
      <c r="A108" s="6" t="n">
        <f aca="false">INT((ROW()-2)/100)</f>
        <v>1</v>
      </c>
      <c r="B108" s="7" t="n">
        <f aca="false">MOD(INT((ROW()-2)/10),10)</f>
        <v>0</v>
      </c>
      <c r="C108" s="7" t="n">
        <f aca="false">MOD(ROW()-2,10)</f>
        <v>6</v>
      </c>
      <c r="D108" s="8" t="n">
        <f aca="false">A108*10+B108+C108/10</f>
        <v>10.6</v>
      </c>
      <c r="E108" s="9" t="n">
        <f aca="false">ROUND((ROW()-2)*24,0)/86400</f>
        <v>0.0294444444444444</v>
      </c>
    </row>
    <row r="109" customFormat="false" ht="15" hidden="false" customHeight="true" outlineLevel="0" collapsed="false">
      <c r="A109" s="6" t="n">
        <f aca="false">INT((ROW()-2)/100)</f>
        <v>1</v>
      </c>
      <c r="B109" s="7" t="n">
        <f aca="false">MOD(INT((ROW()-2)/10),10)</f>
        <v>0</v>
      </c>
      <c r="C109" s="7" t="n">
        <f aca="false">MOD(ROW()-2,10)</f>
        <v>7</v>
      </c>
      <c r="D109" s="8" t="n">
        <f aca="false">A109*10+B109+C109/10</f>
        <v>10.7</v>
      </c>
      <c r="E109" s="9" t="n">
        <f aca="false">ROUND((ROW()-2)*24,0)/86400</f>
        <v>0.0297222222222222</v>
      </c>
    </row>
    <row r="110" customFormat="false" ht="15" hidden="false" customHeight="true" outlineLevel="0" collapsed="false">
      <c r="A110" s="6" t="n">
        <f aca="false">INT((ROW()-2)/100)</f>
        <v>1</v>
      </c>
      <c r="B110" s="7" t="n">
        <f aca="false">MOD(INT((ROW()-2)/10),10)</f>
        <v>0</v>
      </c>
      <c r="C110" s="7" t="n">
        <f aca="false">MOD(ROW()-2,10)</f>
        <v>8</v>
      </c>
      <c r="D110" s="8" t="n">
        <f aca="false">A110*10+B110+C110/10</f>
        <v>10.8</v>
      </c>
      <c r="E110" s="9" t="n">
        <f aca="false">ROUND((ROW()-2)*24,0)/86400</f>
        <v>0.03</v>
      </c>
    </row>
    <row r="111" customFormat="false" ht="15" hidden="false" customHeight="true" outlineLevel="0" collapsed="false">
      <c r="A111" s="6" t="n">
        <f aca="false">INT((ROW()-2)/100)</f>
        <v>1</v>
      </c>
      <c r="B111" s="7" t="n">
        <f aca="false">MOD(INT((ROW()-2)/10),10)</f>
        <v>0</v>
      </c>
      <c r="C111" s="7" t="n">
        <f aca="false">MOD(ROW()-2,10)</f>
        <v>9</v>
      </c>
      <c r="D111" s="8" t="n">
        <f aca="false">A111*10+B111+C111/10</f>
        <v>10.9</v>
      </c>
      <c r="E111" s="9" t="n">
        <f aca="false">ROUND((ROW()-2)*24,0)/86400</f>
        <v>0.0302777777777778</v>
      </c>
    </row>
    <row r="112" customFormat="false" ht="15" hidden="false" customHeight="true" outlineLevel="0" collapsed="false">
      <c r="A112" s="6" t="n">
        <f aca="false">INT((ROW()-2)/100)</f>
        <v>1</v>
      </c>
      <c r="B112" s="7" t="n">
        <f aca="false">MOD(INT((ROW()-2)/10),10)</f>
        <v>1</v>
      </c>
      <c r="C112" s="7" t="n">
        <f aca="false">MOD(ROW()-2,10)</f>
        <v>0</v>
      </c>
      <c r="D112" s="8" t="n">
        <f aca="false">A112*10+B112+C112/10</f>
        <v>11</v>
      </c>
      <c r="E112" s="9" t="n">
        <f aca="false">ROUND((ROW()-2)*24,0)/86400</f>
        <v>0.0305555555555556</v>
      </c>
    </row>
    <row r="113" customFormat="false" ht="15" hidden="false" customHeight="true" outlineLevel="0" collapsed="false">
      <c r="A113" s="6" t="n">
        <f aca="false">INT((ROW()-2)/100)</f>
        <v>1</v>
      </c>
      <c r="B113" s="7" t="n">
        <f aca="false">MOD(INT((ROW()-2)/10),10)</f>
        <v>1</v>
      </c>
      <c r="C113" s="7" t="n">
        <f aca="false">MOD(ROW()-2,10)</f>
        <v>1</v>
      </c>
      <c r="D113" s="8" t="n">
        <f aca="false">A113*10+B113+C113/10</f>
        <v>11.1</v>
      </c>
      <c r="E113" s="9" t="n">
        <f aca="false">ROUND((ROW()-2)*24,0)/86400</f>
        <v>0.0308333333333333</v>
      </c>
    </row>
    <row r="114" customFormat="false" ht="15" hidden="false" customHeight="true" outlineLevel="0" collapsed="false">
      <c r="A114" s="6" t="n">
        <f aca="false">INT((ROW()-2)/100)</f>
        <v>1</v>
      </c>
      <c r="B114" s="7" t="n">
        <f aca="false">MOD(INT((ROW()-2)/10),10)</f>
        <v>1</v>
      </c>
      <c r="C114" s="7" t="n">
        <f aca="false">MOD(ROW()-2,10)</f>
        <v>2</v>
      </c>
      <c r="D114" s="8" t="n">
        <f aca="false">A114*10+B114+C114/10</f>
        <v>11.2</v>
      </c>
      <c r="E114" s="9" t="n">
        <f aca="false">ROUND((ROW()-2)*24,0)/86400</f>
        <v>0.0311111111111111</v>
      </c>
    </row>
    <row r="115" customFormat="false" ht="15" hidden="false" customHeight="true" outlineLevel="0" collapsed="false">
      <c r="A115" s="6" t="n">
        <f aca="false">INT((ROW()-2)/100)</f>
        <v>1</v>
      </c>
      <c r="B115" s="7" t="n">
        <f aca="false">MOD(INT((ROW()-2)/10),10)</f>
        <v>1</v>
      </c>
      <c r="C115" s="7" t="n">
        <f aca="false">MOD(ROW()-2,10)</f>
        <v>3</v>
      </c>
      <c r="D115" s="8" t="n">
        <f aca="false">A115*10+B115+C115/10</f>
        <v>11.3</v>
      </c>
      <c r="E115" s="9" t="n">
        <f aca="false">ROUND((ROW()-2)*24,0)/86400</f>
        <v>0.0313888888888889</v>
      </c>
    </row>
    <row r="116" customFormat="false" ht="15" hidden="false" customHeight="true" outlineLevel="0" collapsed="false">
      <c r="A116" s="6" t="n">
        <f aca="false">INT((ROW()-2)/100)</f>
        <v>1</v>
      </c>
      <c r="B116" s="7" t="n">
        <f aca="false">MOD(INT((ROW()-2)/10),10)</f>
        <v>1</v>
      </c>
      <c r="C116" s="7" t="n">
        <f aca="false">MOD(ROW()-2,10)</f>
        <v>4</v>
      </c>
      <c r="D116" s="8" t="n">
        <f aca="false">A116*10+B116+C116/10</f>
        <v>11.4</v>
      </c>
      <c r="E116" s="9" t="n">
        <f aca="false">ROUND((ROW()-2)*24,0)/86400</f>
        <v>0.0316666666666667</v>
      </c>
    </row>
    <row r="117" customFormat="false" ht="15" hidden="false" customHeight="true" outlineLevel="0" collapsed="false">
      <c r="A117" s="6" t="n">
        <f aca="false">INT((ROW()-2)/100)</f>
        <v>1</v>
      </c>
      <c r="B117" s="7" t="n">
        <f aca="false">MOD(INT((ROW()-2)/10),10)</f>
        <v>1</v>
      </c>
      <c r="C117" s="7" t="n">
        <f aca="false">MOD(ROW()-2,10)</f>
        <v>5</v>
      </c>
      <c r="D117" s="8" t="n">
        <f aca="false">A117*10+B117+C117/10</f>
        <v>11.5</v>
      </c>
      <c r="E117" s="9" t="n">
        <f aca="false">ROUND((ROW()-2)*24,0)/86400</f>
        <v>0.0319444444444444</v>
      </c>
    </row>
    <row r="118" customFormat="false" ht="15" hidden="false" customHeight="true" outlineLevel="0" collapsed="false">
      <c r="A118" s="6" t="n">
        <f aca="false">INT((ROW()-2)/100)</f>
        <v>1</v>
      </c>
      <c r="B118" s="7" t="n">
        <f aca="false">MOD(INT((ROW()-2)/10),10)</f>
        <v>1</v>
      </c>
      <c r="C118" s="7" t="n">
        <f aca="false">MOD(ROW()-2,10)</f>
        <v>6</v>
      </c>
      <c r="D118" s="8" t="n">
        <f aca="false">A118*10+B118+C118/10</f>
        <v>11.6</v>
      </c>
      <c r="E118" s="9" t="n">
        <f aca="false">ROUND((ROW()-2)*24,0)/86400</f>
        <v>0.0322222222222222</v>
      </c>
    </row>
    <row r="119" customFormat="false" ht="15" hidden="false" customHeight="true" outlineLevel="0" collapsed="false">
      <c r="A119" s="6" t="n">
        <f aca="false">INT((ROW()-2)/100)</f>
        <v>1</v>
      </c>
      <c r="B119" s="7" t="n">
        <f aca="false">MOD(INT((ROW()-2)/10),10)</f>
        <v>1</v>
      </c>
      <c r="C119" s="7" t="n">
        <f aca="false">MOD(ROW()-2,10)</f>
        <v>7</v>
      </c>
      <c r="D119" s="8" t="n">
        <f aca="false">A119*10+B119+C119/10</f>
        <v>11.7</v>
      </c>
      <c r="E119" s="9" t="n">
        <f aca="false">ROUND((ROW()-2)*24,0)/86400</f>
        <v>0.0325</v>
      </c>
    </row>
    <row r="120" customFormat="false" ht="15" hidden="false" customHeight="true" outlineLevel="0" collapsed="false">
      <c r="A120" s="6" t="n">
        <f aca="false">INT((ROW()-2)/100)</f>
        <v>1</v>
      </c>
      <c r="B120" s="7" t="n">
        <f aca="false">MOD(INT((ROW()-2)/10),10)</f>
        <v>1</v>
      </c>
      <c r="C120" s="7" t="n">
        <f aca="false">MOD(ROW()-2,10)</f>
        <v>8</v>
      </c>
      <c r="D120" s="8" t="n">
        <f aca="false">A120*10+B120+C120/10</f>
        <v>11.8</v>
      </c>
      <c r="E120" s="9" t="n">
        <f aca="false">ROUND((ROW()-2)*24,0)/86400</f>
        <v>0.0327777777777778</v>
      </c>
    </row>
    <row r="121" customFormat="false" ht="15" hidden="false" customHeight="true" outlineLevel="0" collapsed="false">
      <c r="A121" s="6" t="n">
        <f aca="false">INT((ROW()-2)/100)</f>
        <v>1</v>
      </c>
      <c r="B121" s="7" t="n">
        <f aca="false">MOD(INT((ROW()-2)/10),10)</f>
        <v>1</v>
      </c>
      <c r="C121" s="7" t="n">
        <f aca="false">MOD(ROW()-2,10)</f>
        <v>9</v>
      </c>
      <c r="D121" s="8" t="n">
        <f aca="false">A121*10+B121+C121/10</f>
        <v>11.9</v>
      </c>
      <c r="E121" s="9" t="n">
        <f aca="false">ROUND((ROW()-2)*24,0)/86400</f>
        <v>0.0330555555555556</v>
      </c>
    </row>
    <row r="122" customFormat="false" ht="15" hidden="false" customHeight="true" outlineLevel="0" collapsed="false">
      <c r="A122" s="6" t="n">
        <f aca="false">INT((ROW()-2)/100)</f>
        <v>1</v>
      </c>
      <c r="B122" s="7" t="n">
        <f aca="false">MOD(INT((ROW()-2)/10),10)</f>
        <v>2</v>
      </c>
      <c r="C122" s="7" t="n">
        <f aca="false">MOD(ROW()-2,10)</f>
        <v>0</v>
      </c>
      <c r="D122" s="8" t="n">
        <f aca="false">A122*10+B122+C122/10</f>
        <v>12</v>
      </c>
      <c r="E122" s="9" t="n">
        <f aca="false">ROUND((ROW()-2)*24,0)/86400</f>
        <v>0.0333333333333333</v>
      </c>
    </row>
    <row r="123" customFormat="false" ht="15" hidden="false" customHeight="true" outlineLevel="0" collapsed="false">
      <c r="A123" s="6" t="n">
        <f aca="false">INT((ROW()-2)/100)</f>
        <v>1</v>
      </c>
      <c r="B123" s="7" t="n">
        <f aca="false">MOD(INT((ROW()-2)/10),10)</f>
        <v>2</v>
      </c>
      <c r="C123" s="7" t="n">
        <f aca="false">MOD(ROW()-2,10)</f>
        <v>1</v>
      </c>
      <c r="D123" s="8" t="n">
        <f aca="false">A123*10+B123+C123/10</f>
        <v>12.1</v>
      </c>
      <c r="E123" s="9" t="n">
        <f aca="false">ROUND((ROW()-2)*24,0)/86400</f>
        <v>0.0336111111111111</v>
      </c>
    </row>
    <row r="124" customFormat="false" ht="15" hidden="false" customHeight="true" outlineLevel="0" collapsed="false">
      <c r="A124" s="6" t="n">
        <f aca="false">INT((ROW()-2)/100)</f>
        <v>1</v>
      </c>
      <c r="B124" s="7" t="n">
        <f aca="false">MOD(INT((ROW()-2)/10),10)</f>
        <v>2</v>
      </c>
      <c r="C124" s="7" t="n">
        <f aca="false">MOD(ROW()-2,10)</f>
        <v>2</v>
      </c>
      <c r="D124" s="8" t="n">
        <f aca="false">A124*10+B124+C124/10</f>
        <v>12.2</v>
      </c>
      <c r="E124" s="9" t="n">
        <f aca="false">ROUND((ROW()-2)*24,0)/86400</f>
        <v>0.0338888888888889</v>
      </c>
    </row>
    <row r="125" customFormat="false" ht="15" hidden="false" customHeight="true" outlineLevel="0" collapsed="false">
      <c r="A125" s="6" t="n">
        <f aca="false">INT((ROW()-2)/100)</f>
        <v>1</v>
      </c>
      <c r="B125" s="7" t="n">
        <f aca="false">MOD(INT((ROW()-2)/10),10)</f>
        <v>2</v>
      </c>
      <c r="C125" s="7" t="n">
        <f aca="false">MOD(ROW()-2,10)</f>
        <v>3</v>
      </c>
      <c r="D125" s="8" t="n">
        <f aca="false">A125*10+B125+C125/10</f>
        <v>12.3</v>
      </c>
      <c r="E125" s="9" t="n">
        <f aca="false">ROUND((ROW()-2)*24,0)/86400</f>
        <v>0.0341666666666667</v>
      </c>
    </row>
    <row r="126" customFormat="false" ht="15" hidden="false" customHeight="true" outlineLevel="0" collapsed="false">
      <c r="A126" s="6" t="n">
        <f aca="false">INT((ROW()-2)/100)</f>
        <v>1</v>
      </c>
      <c r="B126" s="7" t="n">
        <f aca="false">MOD(INT((ROW()-2)/10),10)</f>
        <v>2</v>
      </c>
      <c r="C126" s="7" t="n">
        <f aca="false">MOD(ROW()-2,10)</f>
        <v>4</v>
      </c>
      <c r="D126" s="8" t="n">
        <f aca="false">A126*10+B126+C126/10</f>
        <v>12.4</v>
      </c>
      <c r="E126" s="9" t="n">
        <f aca="false">ROUND((ROW()-2)*24,0)/86400</f>
        <v>0.0344444444444444</v>
      </c>
    </row>
    <row r="127" customFormat="false" ht="15" hidden="false" customHeight="true" outlineLevel="0" collapsed="false">
      <c r="A127" s="6" t="n">
        <f aca="false">INT((ROW()-2)/100)</f>
        <v>1</v>
      </c>
      <c r="B127" s="7" t="n">
        <f aca="false">MOD(INT((ROW()-2)/10),10)</f>
        <v>2</v>
      </c>
      <c r="C127" s="7" t="n">
        <f aca="false">MOD(ROW()-2,10)</f>
        <v>5</v>
      </c>
      <c r="D127" s="8" t="n">
        <f aca="false">A127*10+B127+C127/10</f>
        <v>12.5</v>
      </c>
      <c r="E127" s="9" t="n">
        <f aca="false">ROUND((ROW()-2)*24,0)/86400</f>
        <v>0.0347222222222222</v>
      </c>
    </row>
    <row r="128" customFormat="false" ht="15" hidden="false" customHeight="true" outlineLevel="0" collapsed="false">
      <c r="A128" s="6" t="n">
        <f aca="false">INT((ROW()-2)/100)</f>
        <v>1</v>
      </c>
      <c r="B128" s="7" t="n">
        <f aca="false">MOD(INT((ROW()-2)/10),10)</f>
        <v>2</v>
      </c>
      <c r="C128" s="7" t="n">
        <f aca="false">MOD(ROW()-2,10)</f>
        <v>6</v>
      </c>
      <c r="D128" s="8" t="n">
        <f aca="false">A128*10+B128+C128/10</f>
        <v>12.6</v>
      </c>
      <c r="E128" s="9" t="n">
        <f aca="false">ROUND((ROW()-2)*24,0)/86400</f>
        <v>0.035</v>
      </c>
    </row>
    <row r="129" customFormat="false" ht="15" hidden="false" customHeight="true" outlineLevel="0" collapsed="false">
      <c r="A129" s="6" t="n">
        <f aca="false">INT((ROW()-2)/100)</f>
        <v>1</v>
      </c>
      <c r="B129" s="7" t="n">
        <f aca="false">MOD(INT((ROW()-2)/10),10)</f>
        <v>2</v>
      </c>
      <c r="C129" s="7" t="n">
        <f aca="false">MOD(ROW()-2,10)</f>
        <v>7</v>
      </c>
      <c r="D129" s="8" t="n">
        <f aca="false">A129*10+B129+C129/10</f>
        <v>12.7</v>
      </c>
      <c r="E129" s="9" t="n">
        <f aca="false">ROUND((ROW()-2)*24,0)/86400</f>
        <v>0.0352777777777778</v>
      </c>
    </row>
    <row r="130" customFormat="false" ht="15" hidden="false" customHeight="true" outlineLevel="0" collapsed="false">
      <c r="A130" s="6" t="n">
        <f aca="false">INT((ROW()-2)/100)</f>
        <v>1</v>
      </c>
      <c r="B130" s="7" t="n">
        <f aca="false">MOD(INT((ROW()-2)/10),10)</f>
        <v>2</v>
      </c>
      <c r="C130" s="7" t="n">
        <f aca="false">MOD(ROW()-2,10)</f>
        <v>8</v>
      </c>
      <c r="D130" s="8" t="n">
        <f aca="false">A130*10+B130+C130/10</f>
        <v>12.8</v>
      </c>
      <c r="E130" s="9" t="n">
        <f aca="false">ROUND((ROW()-2)*24,0)/86400</f>
        <v>0.0355555555555556</v>
      </c>
    </row>
    <row r="131" customFormat="false" ht="15" hidden="false" customHeight="true" outlineLevel="0" collapsed="false">
      <c r="A131" s="6" t="n">
        <f aca="false">INT((ROW()-2)/100)</f>
        <v>1</v>
      </c>
      <c r="B131" s="7" t="n">
        <f aca="false">MOD(INT((ROW()-2)/10),10)</f>
        <v>2</v>
      </c>
      <c r="C131" s="7" t="n">
        <f aca="false">MOD(ROW()-2,10)</f>
        <v>9</v>
      </c>
      <c r="D131" s="8" t="n">
        <f aca="false">A131*10+B131+C131/10</f>
        <v>12.9</v>
      </c>
      <c r="E131" s="9" t="n">
        <f aca="false">ROUND((ROW()-2)*24,0)/86400</f>
        <v>0.0358333333333333</v>
      </c>
    </row>
    <row r="132" customFormat="false" ht="15" hidden="false" customHeight="true" outlineLevel="0" collapsed="false">
      <c r="A132" s="6" t="n">
        <f aca="false">INT((ROW()-2)/100)</f>
        <v>1</v>
      </c>
      <c r="B132" s="7" t="n">
        <f aca="false">MOD(INT((ROW()-2)/10),10)</f>
        <v>3</v>
      </c>
      <c r="C132" s="7" t="n">
        <f aca="false">MOD(ROW()-2,10)</f>
        <v>0</v>
      </c>
      <c r="D132" s="8" t="n">
        <f aca="false">A132*10+B132+C132/10</f>
        <v>13</v>
      </c>
      <c r="E132" s="9" t="n">
        <f aca="false">ROUND((ROW()-2)*24,0)/86400</f>
        <v>0.0361111111111111</v>
      </c>
    </row>
    <row r="133" customFormat="false" ht="15" hidden="false" customHeight="true" outlineLevel="0" collapsed="false">
      <c r="A133" s="6" t="n">
        <f aca="false">INT((ROW()-2)/100)</f>
        <v>1</v>
      </c>
      <c r="B133" s="7" t="n">
        <f aca="false">MOD(INT((ROW()-2)/10),10)</f>
        <v>3</v>
      </c>
      <c r="C133" s="7" t="n">
        <f aca="false">MOD(ROW()-2,10)</f>
        <v>1</v>
      </c>
      <c r="D133" s="8" t="n">
        <f aca="false">A133*10+B133+C133/10</f>
        <v>13.1</v>
      </c>
      <c r="E133" s="9" t="n">
        <f aca="false">ROUND((ROW()-2)*24,0)/86400</f>
        <v>0.0363888888888889</v>
      </c>
    </row>
    <row r="134" customFormat="false" ht="15" hidden="false" customHeight="true" outlineLevel="0" collapsed="false">
      <c r="A134" s="6" t="n">
        <f aca="false">INT((ROW()-2)/100)</f>
        <v>1</v>
      </c>
      <c r="B134" s="7" t="n">
        <f aca="false">MOD(INT((ROW()-2)/10),10)</f>
        <v>3</v>
      </c>
      <c r="C134" s="7" t="n">
        <f aca="false">MOD(ROW()-2,10)</f>
        <v>2</v>
      </c>
      <c r="D134" s="8" t="n">
        <f aca="false">A134*10+B134+C134/10</f>
        <v>13.2</v>
      </c>
      <c r="E134" s="9" t="n">
        <f aca="false">ROUND((ROW()-2)*24,0)/86400</f>
        <v>0.0366666666666667</v>
      </c>
    </row>
    <row r="135" customFormat="false" ht="15" hidden="false" customHeight="true" outlineLevel="0" collapsed="false">
      <c r="A135" s="6" t="n">
        <f aca="false">INT((ROW()-2)/100)</f>
        <v>1</v>
      </c>
      <c r="B135" s="7" t="n">
        <f aca="false">MOD(INT((ROW()-2)/10),10)</f>
        <v>3</v>
      </c>
      <c r="C135" s="7" t="n">
        <f aca="false">MOD(ROW()-2,10)</f>
        <v>3</v>
      </c>
      <c r="D135" s="8" t="n">
        <f aca="false">A135*10+B135+C135/10</f>
        <v>13.3</v>
      </c>
      <c r="E135" s="9" t="n">
        <f aca="false">ROUND((ROW()-2)*24,0)/86400</f>
        <v>0.0369444444444444</v>
      </c>
    </row>
    <row r="136" customFormat="false" ht="15" hidden="false" customHeight="true" outlineLevel="0" collapsed="false">
      <c r="A136" s="6" t="n">
        <f aca="false">INT((ROW()-2)/100)</f>
        <v>1</v>
      </c>
      <c r="B136" s="7" t="n">
        <f aca="false">MOD(INT((ROW()-2)/10),10)</f>
        <v>3</v>
      </c>
      <c r="C136" s="7" t="n">
        <f aca="false">MOD(ROW()-2,10)</f>
        <v>4</v>
      </c>
      <c r="D136" s="8" t="n">
        <f aca="false">A136*10+B136+C136/10</f>
        <v>13.4</v>
      </c>
      <c r="E136" s="9" t="n">
        <f aca="false">ROUND((ROW()-2)*24,0)/86400</f>
        <v>0.0372222222222222</v>
      </c>
    </row>
    <row r="137" customFormat="false" ht="15" hidden="false" customHeight="true" outlineLevel="0" collapsed="false">
      <c r="A137" s="6" t="n">
        <f aca="false">INT((ROW()-2)/100)</f>
        <v>1</v>
      </c>
      <c r="B137" s="7" t="n">
        <f aca="false">MOD(INT((ROW()-2)/10),10)</f>
        <v>3</v>
      </c>
      <c r="C137" s="7" t="n">
        <f aca="false">MOD(ROW()-2,10)</f>
        <v>5</v>
      </c>
      <c r="D137" s="8" t="n">
        <f aca="false">A137*10+B137+C137/10</f>
        <v>13.5</v>
      </c>
      <c r="E137" s="9" t="n">
        <f aca="false">ROUND((ROW()-2)*24,0)/86400</f>
        <v>0.0375</v>
      </c>
    </row>
    <row r="138" customFormat="false" ht="15" hidden="false" customHeight="true" outlineLevel="0" collapsed="false">
      <c r="A138" s="6" t="n">
        <f aca="false">INT((ROW()-2)/100)</f>
        <v>1</v>
      </c>
      <c r="B138" s="7" t="n">
        <f aca="false">MOD(INT((ROW()-2)/10),10)</f>
        <v>3</v>
      </c>
      <c r="C138" s="7" t="n">
        <f aca="false">MOD(ROW()-2,10)</f>
        <v>6</v>
      </c>
      <c r="D138" s="8" t="n">
        <f aca="false">A138*10+B138+C138/10</f>
        <v>13.6</v>
      </c>
      <c r="E138" s="9" t="n">
        <f aca="false">ROUND((ROW()-2)*24,0)/86400</f>
        <v>0.0377777777777778</v>
      </c>
    </row>
    <row r="139" customFormat="false" ht="15" hidden="false" customHeight="true" outlineLevel="0" collapsed="false">
      <c r="A139" s="6" t="n">
        <f aca="false">INT((ROW()-2)/100)</f>
        <v>1</v>
      </c>
      <c r="B139" s="7" t="n">
        <f aca="false">MOD(INT((ROW()-2)/10),10)</f>
        <v>3</v>
      </c>
      <c r="C139" s="7" t="n">
        <f aca="false">MOD(ROW()-2,10)</f>
        <v>7</v>
      </c>
      <c r="D139" s="8" t="n">
        <f aca="false">A139*10+B139+C139/10</f>
        <v>13.7</v>
      </c>
      <c r="E139" s="9" t="n">
        <f aca="false">ROUND((ROW()-2)*24,0)/86400</f>
        <v>0.0380555555555556</v>
      </c>
    </row>
    <row r="140" customFormat="false" ht="15" hidden="false" customHeight="true" outlineLevel="0" collapsed="false">
      <c r="A140" s="6" t="n">
        <f aca="false">INT((ROW()-2)/100)</f>
        <v>1</v>
      </c>
      <c r="B140" s="7" t="n">
        <f aca="false">MOD(INT((ROW()-2)/10),10)</f>
        <v>3</v>
      </c>
      <c r="C140" s="7" t="n">
        <f aca="false">MOD(ROW()-2,10)</f>
        <v>8</v>
      </c>
      <c r="D140" s="8" t="n">
        <f aca="false">A140*10+B140+C140/10</f>
        <v>13.8</v>
      </c>
      <c r="E140" s="9" t="n">
        <f aca="false">ROUND((ROW()-2)*24,0)/86400</f>
        <v>0.0383333333333333</v>
      </c>
    </row>
    <row r="141" customFormat="false" ht="15" hidden="false" customHeight="true" outlineLevel="0" collapsed="false">
      <c r="A141" s="6" t="n">
        <f aca="false">INT((ROW()-2)/100)</f>
        <v>1</v>
      </c>
      <c r="B141" s="7" t="n">
        <f aca="false">MOD(INT((ROW()-2)/10),10)</f>
        <v>3</v>
      </c>
      <c r="C141" s="7" t="n">
        <f aca="false">MOD(ROW()-2,10)</f>
        <v>9</v>
      </c>
      <c r="D141" s="8" t="n">
        <f aca="false">A141*10+B141+C141/10</f>
        <v>13.9</v>
      </c>
      <c r="E141" s="9" t="n">
        <f aca="false">ROUND((ROW()-2)*24,0)/86400</f>
        <v>0.0386111111111111</v>
      </c>
    </row>
    <row r="142" customFormat="false" ht="15" hidden="false" customHeight="true" outlineLevel="0" collapsed="false">
      <c r="A142" s="6" t="n">
        <f aca="false">INT((ROW()-2)/100)</f>
        <v>1</v>
      </c>
      <c r="B142" s="7" t="n">
        <f aca="false">MOD(INT((ROW()-2)/10),10)</f>
        <v>4</v>
      </c>
      <c r="C142" s="7" t="n">
        <f aca="false">MOD(ROW()-2,10)</f>
        <v>0</v>
      </c>
      <c r="D142" s="8" t="n">
        <f aca="false">A142*10+B142+C142/10</f>
        <v>14</v>
      </c>
      <c r="E142" s="9" t="n">
        <f aca="false">ROUND((ROW()-2)*24,0)/86400</f>
        <v>0.0388888888888889</v>
      </c>
    </row>
    <row r="143" customFormat="false" ht="15" hidden="false" customHeight="true" outlineLevel="0" collapsed="false">
      <c r="A143" s="6" t="n">
        <f aca="false">INT((ROW()-2)/100)</f>
        <v>1</v>
      </c>
      <c r="B143" s="7" t="n">
        <f aca="false">MOD(INT((ROW()-2)/10),10)</f>
        <v>4</v>
      </c>
      <c r="C143" s="7" t="n">
        <f aca="false">MOD(ROW()-2,10)</f>
        <v>1</v>
      </c>
      <c r="D143" s="8" t="n">
        <f aca="false">A143*10+B143+C143/10</f>
        <v>14.1</v>
      </c>
      <c r="E143" s="9" t="n">
        <f aca="false">ROUND((ROW()-2)*24,0)/86400</f>
        <v>0.0391666666666667</v>
      </c>
    </row>
    <row r="144" customFormat="false" ht="15" hidden="false" customHeight="true" outlineLevel="0" collapsed="false">
      <c r="A144" s="6" t="n">
        <f aca="false">INT((ROW()-2)/100)</f>
        <v>1</v>
      </c>
      <c r="B144" s="7" t="n">
        <f aca="false">MOD(INT((ROW()-2)/10),10)</f>
        <v>4</v>
      </c>
      <c r="C144" s="7" t="n">
        <f aca="false">MOD(ROW()-2,10)</f>
        <v>2</v>
      </c>
      <c r="D144" s="8" t="n">
        <f aca="false">A144*10+B144+C144/10</f>
        <v>14.2</v>
      </c>
      <c r="E144" s="9" t="n">
        <f aca="false">ROUND((ROW()-2)*24,0)/86400</f>
        <v>0.0394444444444444</v>
      </c>
    </row>
    <row r="145" customFormat="false" ht="15" hidden="false" customHeight="true" outlineLevel="0" collapsed="false">
      <c r="A145" s="6" t="n">
        <f aca="false">INT((ROW()-2)/100)</f>
        <v>1</v>
      </c>
      <c r="B145" s="7" t="n">
        <f aca="false">MOD(INT((ROW()-2)/10),10)</f>
        <v>4</v>
      </c>
      <c r="C145" s="7" t="n">
        <f aca="false">MOD(ROW()-2,10)</f>
        <v>3</v>
      </c>
      <c r="D145" s="8" t="n">
        <f aca="false">A145*10+B145+C145/10</f>
        <v>14.3</v>
      </c>
      <c r="E145" s="9" t="n">
        <f aca="false">ROUND((ROW()-2)*24,0)/86400</f>
        <v>0.0397222222222222</v>
      </c>
    </row>
    <row r="146" customFormat="false" ht="15" hidden="false" customHeight="true" outlineLevel="0" collapsed="false">
      <c r="A146" s="6" t="n">
        <f aca="false">INT((ROW()-2)/100)</f>
        <v>1</v>
      </c>
      <c r="B146" s="7" t="n">
        <f aca="false">MOD(INT((ROW()-2)/10),10)</f>
        <v>4</v>
      </c>
      <c r="C146" s="7" t="n">
        <f aca="false">MOD(ROW()-2,10)</f>
        <v>4</v>
      </c>
      <c r="D146" s="8" t="n">
        <f aca="false">A146*10+B146+C146/10</f>
        <v>14.4</v>
      </c>
      <c r="E146" s="9" t="n">
        <f aca="false">ROUND((ROW()-2)*24,0)/86400</f>
        <v>0.04</v>
      </c>
    </row>
    <row r="147" customFormat="false" ht="15" hidden="false" customHeight="true" outlineLevel="0" collapsed="false">
      <c r="A147" s="6" t="n">
        <f aca="false">INT((ROW()-2)/100)</f>
        <v>1</v>
      </c>
      <c r="B147" s="7" t="n">
        <f aca="false">MOD(INT((ROW()-2)/10),10)</f>
        <v>4</v>
      </c>
      <c r="C147" s="7" t="n">
        <f aca="false">MOD(ROW()-2,10)</f>
        <v>5</v>
      </c>
      <c r="D147" s="8" t="n">
        <f aca="false">A147*10+B147+C147/10</f>
        <v>14.5</v>
      </c>
      <c r="E147" s="9" t="n">
        <f aca="false">ROUND((ROW()-2)*24,0)/86400</f>
        <v>0.0402777777777778</v>
      </c>
    </row>
    <row r="148" customFormat="false" ht="15" hidden="false" customHeight="true" outlineLevel="0" collapsed="false">
      <c r="A148" s="6" t="n">
        <f aca="false">INT((ROW()-2)/100)</f>
        <v>1</v>
      </c>
      <c r="B148" s="7" t="n">
        <f aca="false">MOD(INT((ROW()-2)/10),10)</f>
        <v>4</v>
      </c>
      <c r="C148" s="7" t="n">
        <f aca="false">MOD(ROW()-2,10)</f>
        <v>6</v>
      </c>
      <c r="D148" s="8" t="n">
        <f aca="false">A148*10+B148+C148/10</f>
        <v>14.6</v>
      </c>
      <c r="E148" s="9" t="n">
        <f aca="false">ROUND((ROW()-2)*24,0)/86400</f>
        <v>0.0405555555555556</v>
      </c>
    </row>
    <row r="149" customFormat="false" ht="15" hidden="false" customHeight="true" outlineLevel="0" collapsed="false">
      <c r="A149" s="6" t="n">
        <f aca="false">INT((ROW()-2)/100)</f>
        <v>1</v>
      </c>
      <c r="B149" s="7" t="n">
        <f aca="false">MOD(INT((ROW()-2)/10),10)</f>
        <v>4</v>
      </c>
      <c r="C149" s="7" t="n">
        <f aca="false">MOD(ROW()-2,10)</f>
        <v>7</v>
      </c>
      <c r="D149" s="8" t="n">
        <f aca="false">A149*10+B149+C149/10</f>
        <v>14.7</v>
      </c>
      <c r="E149" s="9" t="n">
        <f aca="false">ROUND((ROW()-2)*24,0)/86400</f>
        <v>0.0408333333333333</v>
      </c>
    </row>
    <row r="150" customFormat="false" ht="15" hidden="false" customHeight="true" outlineLevel="0" collapsed="false">
      <c r="A150" s="6" t="n">
        <f aca="false">INT((ROW()-2)/100)</f>
        <v>1</v>
      </c>
      <c r="B150" s="7" t="n">
        <f aca="false">MOD(INT((ROW()-2)/10),10)</f>
        <v>4</v>
      </c>
      <c r="C150" s="7" t="n">
        <f aca="false">MOD(ROW()-2,10)</f>
        <v>8</v>
      </c>
      <c r="D150" s="8" t="n">
        <f aca="false">A150*10+B150+C150/10</f>
        <v>14.8</v>
      </c>
      <c r="E150" s="9" t="n">
        <f aca="false">ROUND((ROW()-2)*24,0)/86400</f>
        <v>0.0411111111111111</v>
      </c>
    </row>
    <row r="151" customFormat="false" ht="15" hidden="false" customHeight="true" outlineLevel="0" collapsed="false">
      <c r="A151" s="6" t="n">
        <f aca="false">INT((ROW()-2)/100)</f>
        <v>1</v>
      </c>
      <c r="B151" s="7" t="n">
        <f aca="false">MOD(INT((ROW()-2)/10),10)</f>
        <v>4</v>
      </c>
      <c r="C151" s="7" t="n">
        <f aca="false">MOD(ROW()-2,10)</f>
        <v>9</v>
      </c>
      <c r="D151" s="8" t="n">
        <f aca="false">A151*10+B151+C151/10</f>
        <v>14.9</v>
      </c>
      <c r="E151" s="9" t="n">
        <f aca="false">ROUND((ROW()-2)*24,0)/86400</f>
        <v>0.0413888888888889</v>
      </c>
    </row>
    <row r="152" customFormat="false" ht="15" hidden="false" customHeight="true" outlineLevel="0" collapsed="false">
      <c r="A152" s="6" t="n">
        <f aca="false">INT((ROW()-2)/100)</f>
        <v>1</v>
      </c>
      <c r="B152" s="7" t="n">
        <f aca="false">MOD(INT((ROW()-2)/10),10)</f>
        <v>5</v>
      </c>
      <c r="C152" s="7" t="n">
        <f aca="false">MOD(ROW()-2,10)</f>
        <v>0</v>
      </c>
      <c r="D152" s="8" t="n">
        <f aca="false">A152*10+B152+C152/10</f>
        <v>15</v>
      </c>
      <c r="E152" s="9" t="n">
        <f aca="false">ROUND((ROW()-2)*24,0)/86400</f>
        <v>0.0416666666666667</v>
      </c>
    </row>
    <row r="153" customFormat="false" ht="15" hidden="false" customHeight="true" outlineLevel="0" collapsed="false">
      <c r="A153" s="6" t="n">
        <f aca="false">INT((ROW()-2)/100)</f>
        <v>1</v>
      </c>
      <c r="B153" s="7" t="n">
        <f aca="false">MOD(INT((ROW()-2)/10),10)</f>
        <v>5</v>
      </c>
      <c r="C153" s="7" t="n">
        <f aca="false">MOD(ROW()-2,10)</f>
        <v>1</v>
      </c>
      <c r="D153" s="8" t="n">
        <f aca="false">A153*10+B153+C153/10</f>
        <v>15.1</v>
      </c>
      <c r="E153" s="9" t="n">
        <f aca="false">ROUND((ROW()-2)*24,0)/86400</f>
        <v>0.0419444444444444</v>
      </c>
    </row>
    <row r="154" customFormat="false" ht="15" hidden="false" customHeight="true" outlineLevel="0" collapsed="false">
      <c r="A154" s="6" t="n">
        <f aca="false">INT((ROW()-2)/100)</f>
        <v>1</v>
      </c>
      <c r="B154" s="7" t="n">
        <f aca="false">MOD(INT((ROW()-2)/10),10)</f>
        <v>5</v>
      </c>
      <c r="C154" s="7" t="n">
        <f aca="false">MOD(ROW()-2,10)</f>
        <v>2</v>
      </c>
      <c r="D154" s="8" t="n">
        <f aca="false">A154*10+B154+C154/10</f>
        <v>15.2</v>
      </c>
      <c r="E154" s="9" t="n">
        <f aca="false">ROUND((ROW()-2)*24,0)/86400</f>
        <v>0.0422222222222222</v>
      </c>
    </row>
    <row r="155" customFormat="false" ht="15" hidden="false" customHeight="true" outlineLevel="0" collapsed="false">
      <c r="A155" s="6" t="n">
        <f aca="false">INT((ROW()-2)/100)</f>
        <v>1</v>
      </c>
      <c r="B155" s="7" t="n">
        <f aca="false">MOD(INT((ROW()-2)/10),10)</f>
        <v>5</v>
      </c>
      <c r="C155" s="7" t="n">
        <f aca="false">MOD(ROW()-2,10)</f>
        <v>3</v>
      </c>
      <c r="D155" s="8" t="n">
        <f aca="false">A155*10+B155+C155/10</f>
        <v>15.3</v>
      </c>
      <c r="E155" s="9" t="n">
        <f aca="false">ROUND((ROW()-2)*24,0)/86400</f>
        <v>0.0425</v>
      </c>
    </row>
    <row r="156" customFormat="false" ht="15" hidden="false" customHeight="true" outlineLevel="0" collapsed="false">
      <c r="A156" s="6" t="n">
        <f aca="false">INT((ROW()-2)/100)</f>
        <v>1</v>
      </c>
      <c r="B156" s="7" t="n">
        <f aca="false">MOD(INT((ROW()-2)/10),10)</f>
        <v>5</v>
      </c>
      <c r="C156" s="7" t="n">
        <f aca="false">MOD(ROW()-2,10)</f>
        <v>4</v>
      </c>
      <c r="D156" s="8" t="n">
        <f aca="false">A156*10+B156+C156/10</f>
        <v>15.4</v>
      </c>
      <c r="E156" s="9" t="n">
        <f aca="false">ROUND((ROW()-2)*24,0)/86400</f>
        <v>0.0427777777777778</v>
      </c>
    </row>
    <row r="157" customFormat="false" ht="15" hidden="false" customHeight="true" outlineLevel="0" collapsed="false">
      <c r="A157" s="6" t="n">
        <f aca="false">INT((ROW()-2)/100)</f>
        <v>1</v>
      </c>
      <c r="B157" s="7" t="n">
        <f aca="false">MOD(INT((ROW()-2)/10),10)</f>
        <v>5</v>
      </c>
      <c r="C157" s="7" t="n">
        <f aca="false">MOD(ROW()-2,10)</f>
        <v>5</v>
      </c>
      <c r="D157" s="8" t="n">
        <f aca="false">A157*10+B157+C157/10</f>
        <v>15.5</v>
      </c>
      <c r="E157" s="9" t="n">
        <f aca="false">ROUND((ROW()-2)*24,0)/86400</f>
        <v>0.0430555555555556</v>
      </c>
    </row>
    <row r="158" customFormat="false" ht="15" hidden="false" customHeight="true" outlineLevel="0" collapsed="false">
      <c r="A158" s="6" t="n">
        <f aca="false">INT((ROW()-2)/100)</f>
        <v>1</v>
      </c>
      <c r="B158" s="7" t="n">
        <f aca="false">MOD(INT((ROW()-2)/10),10)</f>
        <v>5</v>
      </c>
      <c r="C158" s="7" t="n">
        <f aca="false">MOD(ROW()-2,10)</f>
        <v>6</v>
      </c>
      <c r="D158" s="8" t="n">
        <f aca="false">A158*10+B158+C158/10</f>
        <v>15.6</v>
      </c>
      <c r="E158" s="9" t="n">
        <f aca="false">ROUND((ROW()-2)*24,0)/86400</f>
        <v>0.0433333333333333</v>
      </c>
    </row>
    <row r="159" customFormat="false" ht="15" hidden="false" customHeight="true" outlineLevel="0" collapsed="false">
      <c r="A159" s="6" t="n">
        <f aca="false">INT((ROW()-2)/100)</f>
        <v>1</v>
      </c>
      <c r="B159" s="7" t="n">
        <f aca="false">MOD(INT((ROW()-2)/10),10)</f>
        <v>5</v>
      </c>
      <c r="C159" s="7" t="n">
        <f aca="false">MOD(ROW()-2,10)</f>
        <v>7</v>
      </c>
      <c r="D159" s="8" t="n">
        <f aca="false">A159*10+B159+C159/10</f>
        <v>15.7</v>
      </c>
      <c r="E159" s="9" t="n">
        <f aca="false">ROUND((ROW()-2)*24,0)/86400</f>
        <v>0.0436111111111111</v>
      </c>
    </row>
    <row r="160" customFormat="false" ht="15" hidden="false" customHeight="true" outlineLevel="0" collapsed="false">
      <c r="A160" s="6" t="n">
        <f aca="false">INT((ROW()-2)/100)</f>
        <v>1</v>
      </c>
      <c r="B160" s="7" t="n">
        <f aca="false">MOD(INT((ROW()-2)/10),10)</f>
        <v>5</v>
      </c>
      <c r="C160" s="7" t="n">
        <f aca="false">MOD(ROW()-2,10)</f>
        <v>8</v>
      </c>
      <c r="D160" s="8" t="n">
        <f aca="false">A160*10+B160+C160/10</f>
        <v>15.8</v>
      </c>
      <c r="E160" s="9" t="n">
        <f aca="false">ROUND((ROW()-2)*24,0)/86400</f>
        <v>0.0438888888888889</v>
      </c>
    </row>
    <row r="161" customFormat="false" ht="15" hidden="false" customHeight="true" outlineLevel="0" collapsed="false">
      <c r="A161" s="6" t="n">
        <f aca="false">INT((ROW()-2)/100)</f>
        <v>1</v>
      </c>
      <c r="B161" s="7" t="n">
        <f aca="false">MOD(INT((ROW()-2)/10),10)</f>
        <v>5</v>
      </c>
      <c r="C161" s="7" t="n">
        <f aca="false">MOD(ROW()-2,10)</f>
        <v>9</v>
      </c>
      <c r="D161" s="8" t="n">
        <f aca="false">A161*10+B161+C161/10</f>
        <v>15.9</v>
      </c>
      <c r="E161" s="9" t="n">
        <f aca="false">ROUND((ROW()-2)*24,0)/86400</f>
        <v>0.0441666666666667</v>
      </c>
    </row>
    <row r="162" customFormat="false" ht="15" hidden="false" customHeight="true" outlineLevel="0" collapsed="false">
      <c r="A162" s="6" t="n">
        <f aca="false">INT((ROW()-2)/100)</f>
        <v>1</v>
      </c>
      <c r="B162" s="7" t="n">
        <f aca="false">MOD(INT((ROW()-2)/10),10)</f>
        <v>6</v>
      </c>
      <c r="C162" s="7" t="n">
        <f aca="false">MOD(ROW()-2,10)</f>
        <v>0</v>
      </c>
      <c r="D162" s="8" t="n">
        <f aca="false">A162*10+B162+C162/10</f>
        <v>16</v>
      </c>
      <c r="E162" s="9" t="n">
        <f aca="false">ROUND((ROW()-2)*24,0)/86400</f>
        <v>0.0444444444444444</v>
      </c>
    </row>
    <row r="163" customFormat="false" ht="15" hidden="false" customHeight="true" outlineLevel="0" collapsed="false">
      <c r="A163" s="6" t="n">
        <f aca="false">INT((ROW()-2)/100)</f>
        <v>1</v>
      </c>
      <c r="B163" s="7" t="n">
        <f aca="false">MOD(INT((ROW()-2)/10),10)</f>
        <v>6</v>
      </c>
      <c r="C163" s="7" t="n">
        <f aca="false">MOD(ROW()-2,10)</f>
        <v>1</v>
      </c>
      <c r="D163" s="8" t="n">
        <f aca="false">A163*10+B163+C163/10</f>
        <v>16.1</v>
      </c>
      <c r="E163" s="9" t="n">
        <f aca="false">ROUND((ROW()-2)*24,0)/86400</f>
        <v>0.0447222222222222</v>
      </c>
    </row>
    <row r="164" customFormat="false" ht="15" hidden="false" customHeight="true" outlineLevel="0" collapsed="false">
      <c r="A164" s="6" t="n">
        <f aca="false">INT((ROW()-2)/100)</f>
        <v>1</v>
      </c>
      <c r="B164" s="7" t="n">
        <f aca="false">MOD(INT((ROW()-2)/10),10)</f>
        <v>6</v>
      </c>
      <c r="C164" s="7" t="n">
        <f aca="false">MOD(ROW()-2,10)</f>
        <v>2</v>
      </c>
      <c r="D164" s="8" t="n">
        <f aca="false">A164*10+B164+C164/10</f>
        <v>16.2</v>
      </c>
      <c r="E164" s="9" t="n">
        <f aca="false">ROUND((ROW()-2)*24,0)/86400</f>
        <v>0.045</v>
      </c>
    </row>
    <row r="165" customFormat="false" ht="15" hidden="false" customHeight="true" outlineLevel="0" collapsed="false">
      <c r="A165" s="6" t="n">
        <f aca="false">INT((ROW()-2)/100)</f>
        <v>1</v>
      </c>
      <c r="B165" s="7" t="n">
        <f aca="false">MOD(INT((ROW()-2)/10),10)</f>
        <v>6</v>
      </c>
      <c r="C165" s="7" t="n">
        <f aca="false">MOD(ROW()-2,10)</f>
        <v>3</v>
      </c>
      <c r="D165" s="8" t="n">
        <f aca="false">A165*10+B165+C165/10</f>
        <v>16.3</v>
      </c>
      <c r="E165" s="9" t="n">
        <f aca="false">ROUND((ROW()-2)*24,0)/86400</f>
        <v>0.0452777777777778</v>
      </c>
    </row>
    <row r="166" customFormat="false" ht="15" hidden="false" customHeight="true" outlineLevel="0" collapsed="false">
      <c r="A166" s="6" t="n">
        <f aca="false">INT((ROW()-2)/100)</f>
        <v>1</v>
      </c>
      <c r="B166" s="7" t="n">
        <f aca="false">MOD(INT((ROW()-2)/10),10)</f>
        <v>6</v>
      </c>
      <c r="C166" s="7" t="n">
        <f aca="false">MOD(ROW()-2,10)</f>
        <v>4</v>
      </c>
      <c r="D166" s="8" t="n">
        <f aca="false">A166*10+B166+C166/10</f>
        <v>16.4</v>
      </c>
      <c r="E166" s="9" t="n">
        <f aca="false">ROUND((ROW()-2)*24,0)/86400</f>
        <v>0.0455555555555556</v>
      </c>
    </row>
    <row r="167" customFormat="false" ht="15" hidden="false" customHeight="true" outlineLevel="0" collapsed="false">
      <c r="A167" s="6" t="n">
        <f aca="false">INT((ROW()-2)/100)</f>
        <v>1</v>
      </c>
      <c r="B167" s="7" t="n">
        <f aca="false">MOD(INT((ROW()-2)/10),10)</f>
        <v>6</v>
      </c>
      <c r="C167" s="7" t="n">
        <f aca="false">MOD(ROW()-2,10)</f>
        <v>5</v>
      </c>
      <c r="D167" s="8" t="n">
        <f aca="false">A167*10+B167+C167/10</f>
        <v>16.5</v>
      </c>
      <c r="E167" s="9" t="n">
        <f aca="false">ROUND((ROW()-2)*24,0)/86400</f>
        <v>0.0458333333333333</v>
      </c>
    </row>
    <row r="168" customFormat="false" ht="15" hidden="false" customHeight="true" outlineLevel="0" collapsed="false">
      <c r="A168" s="6" t="n">
        <f aca="false">INT((ROW()-2)/100)</f>
        <v>1</v>
      </c>
      <c r="B168" s="7" t="n">
        <f aca="false">MOD(INT((ROW()-2)/10),10)</f>
        <v>6</v>
      </c>
      <c r="C168" s="7" t="n">
        <f aca="false">MOD(ROW()-2,10)</f>
        <v>6</v>
      </c>
      <c r="D168" s="8" t="n">
        <f aca="false">A168*10+B168+C168/10</f>
        <v>16.6</v>
      </c>
      <c r="E168" s="9" t="n">
        <f aca="false">ROUND((ROW()-2)*24,0)/86400</f>
        <v>0.0461111111111111</v>
      </c>
    </row>
    <row r="169" customFormat="false" ht="15" hidden="false" customHeight="true" outlineLevel="0" collapsed="false">
      <c r="A169" s="6" t="n">
        <f aca="false">INT((ROW()-2)/100)</f>
        <v>1</v>
      </c>
      <c r="B169" s="7" t="n">
        <f aca="false">MOD(INT((ROW()-2)/10),10)</f>
        <v>6</v>
      </c>
      <c r="C169" s="7" t="n">
        <f aca="false">MOD(ROW()-2,10)</f>
        <v>7</v>
      </c>
      <c r="D169" s="8" t="n">
        <f aca="false">A169*10+B169+C169/10</f>
        <v>16.7</v>
      </c>
      <c r="E169" s="9" t="n">
        <f aca="false">ROUND((ROW()-2)*24,0)/86400</f>
        <v>0.0463888888888889</v>
      </c>
    </row>
    <row r="170" customFormat="false" ht="15" hidden="false" customHeight="true" outlineLevel="0" collapsed="false">
      <c r="A170" s="6" t="n">
        <f aca="false">INT((ROW()-2)/100)</f>
        <v>1</v>
      </c>
      <c r="B170" s="7" t="n">
        <f aca="false">MOD(INT((ROW()-2)/10),10)</f>
        <v>6</v>
      </c>
      <c r="C170" s="7" t="n">
        <f aca="false">MOD(ROW()-2,10)</f>
        <v>8</v>
      </c>
      <c r="D170" s="8" t="n">
        <f aca="false">A170*10+B170+C170/10</f>
        <v>16.8</v>
      </c>
      <c r="E170" s="9" t="n">
        <f aca="false">ROUND((ROW()-2)*24,0)/86400</f>
        <v>0.0466666666666667</v>
      </c>
    </row>
    <row r="171" customFormat="false" ht="15" hidden="false" customHeight="true" outlineLevel="0" collapsed="false">
      <c r="A171" s="6" t="n">
        <f aca="false">INT((ROW()-2)/100)</f>
        <v>1</v>
      </c>
      <c r="B171" s="7" t="n">
        <f aca="false">MOD(INT((ROW()-2)/10),10)</f>
        <v>6</v>
      </c>
      <c r="C171" s="7" t="n">
        <f aca="false">MOD(ROW()-2,10)</f>
        <v>9</v>
      </c>
      <c r="D171" s="8" t="n">
        <f aca="false">A171*10+B171+C171/10</f>
        <v>16.9</v>
      </c>
      <c r="E171" s="9" t="n">
        <f aca="false">ROUND((ROW()-2)*24,0)/86400</f>
        <v>0.0469444444444444</v>
      </c>
    </row>
    <row r="172" customFormat="false" ht="15" hidden="false" customHeight="true" outlineLevel="0" collapsed="false">
      <c r="A172" s="6" t="n">
        <f aca="false">INT((ROW()-2)/100)</f>
        <v>1</v>
      </c>
      <c r="B172" s="7" t="n">
        <f aca="false">MOD(INT((ROW()-2)/10),10)</f>
        <v>7</v>
      </c>
      <c r="C172" s="7" t="n">
        <f aca="false">MOD(ROW()-2,10)</f>
        <v>0</v>
      </c>
      <c r="D172" s="8" t="n">
        <f aca="false">A172*10+B172+C172/10</f>
        <v>17</v>
      </c>
      <c r="E172" s="9" t="n">
        <f aca="false">ROUND((ROW()-2)*24,0)/86400</f>
        <v>0.0472222222222222</v>
      </c>
    </row>
    <row r="173" customFormat="false" ht="15" hidden="false" customHeight="true" outlineLevel="0" collapsed="false">
      <c r="A173" s="6" t="n">
        <f aca="false">INT((ROW()-2)/100)</f>
        <v>1</v>
      </c>
      <c r="B173" s="7" t="n">
        <f aca="false">MOD(INT((ROW()-2)/10),10)</f>
        <v>7</v>
      </c>
      <c r="C173" s="7" t="n">
        <f aca="false">MOD(ROW()-2,10)</f>
        <v>1</v>
      </c>
      <c r="D173" s="8" t="n">
        <f aca="false">A173*10+B173+C173/10</f>
        <v>17.1</v>
      </c>
      <c r="E173" s="9" t="n">
        <f aca="false">ROUND((ROW()-2)*24,0)/86400</f>
        <v>0.0475</v>
      </c>
    </row>
    <row r="174" customFormat="false" ht="15" hidden="false" customHeight="true" outlineLevel="0" collapsed="false">
      <c r="A174" s="6" t="n">
        <f aca="false">INT((ROW()-2)/100)</f>
        <v>1</v>
      </c>
      <c r="B174" s="7" t="n">
        <f aca="false">MOD(INT((ROW()-2)/10),10)</f>
        <v>7</v>
      </c>
      <c r="C174" s="7" t="n">
        <f aca="false">MOD(ROW()-2,10)</f>
        <v>2</v>
      </c>
      <c r="D174" s="8" t="n">
        <f aca="false">A174*10+B174+C174/10</f>
        <v>17.2</v>
      </c>
      <c r="E174" s="9" t="n">
        <f aca="false">ROUND((ROW()-2)*24,0)/86400</f>
        <v>0.0477777777777778</v>
      </c>
    </row>
    <row r="175" customFormat="false" ht="15" hidden="false" customHeight="true" outlineLevel="0" collapsed="false">
      <c r="A175" s="6" t="n">
        <f aca="false">INT((ROW()-2)/100)</f>
        <v>1</v>
      </c>
      <c r="B175" s="7" t="n">
        <f aca="false">MOD(INT((ROW()-2)/10),10)</f>
        <v>7</v>
      </c>
      <c r="C175" s="7" t="n">
        <f aca="false">MOD(ROW()-2,10)</f>
        <v>3</v>
      </c>
      <c r="D175" s="8" t="n">
        <f aca="false">A175*10+B175+C175/10</f>
        <v>17.3</v>
      </c>
      <c r="E175" s="9" t="n">
        <f aca="false">ROUND((ROW()-2)*24,0)/86400</f>
        <v>0.0480555555555556</v>
      </c>
    </row>
    <row r="176" customFormat="false" ht="15" hidden="false" customHeight="true" outlineLevel="0" collapsed="false">
      <c r="A176" s="6" t="n">
        <f aca="false">INT((ROW()-2)/100)</f>
        <v>1</v>
      </c>
      <c r="B176" s="7" t="n">
        <f aca="false">MOD(INT((ROW()-2)/10),10)</f>
        <v>7</v>
      </c>
      <c r="C176" s="7" t="n">
        <f aca="false">MOD(ROW()-2,10)</f>
        <v>4</v>
      </c>
      <c r="D176" s="8" t="n">
        <f aca="false">A176*10+B176+C176/10</f>
        <v>17.4</v>
      </c>
      <c r="E176" s="9" t="n">
        <f aca="false">ROUND((ROW()-2)*24,0)/86400</f>
        <v>0.0483333333333333</v>
      </c>
    </row>
    <row r="177" customFormat="false" ht="15" hidden="false" customHeight="true" outlineLevel="0" collapsed="false">
      <c r="A177" s="6" t="n">
        <f aca="false">INT((ROW()-2)/100)</f>
        <v>1</v>
      </c>
      <c r="B177" s="7" t="n">
        <f aca="false">MOD(INT((ROW()-2)/10),10)</f>
        <v>7</v>
      </c>
      <c r="C177" s="7" t="n">
        <f aca="false">MOD(ROW()-2,10)</f>
        <v>5</v>
      </c>
      <c r="D177" s="8" t="n">
        <f aca="false">A177*10+B177+C177/10</f>
        <v>17.5</v>
      </c>
      <c r="E177" s="9" t="n">
        <f aca="false">ROUND((ROW()-2)*24,0)/86400</f>
        <v>0.0486111111111111</v>
      </c>
    </row>
    <row r="178" customFormat="false" ht="15" hidden="false" customHeight="true" outlineLevel="0" collapsed="false">
      <c r="A178" s="6" t="n">
        <f aca="false">INT((ROW()-2)/100)</f>
        <v>1</v>
      </c>
      <c r="B178" s="7" t="n">
        <f aca="false">MOD(INT((ROW()-2)/10),10)</f>
        <v>7</v>
      </c>
      <c r="C178" s="7" t="n">
        <f aca="false">MOD(ROW()-2,10)</f>
        <v>6</v>
      </c>
      <c r="D178" s="8" t="n">
        <f aca="false">A178*10+B178+C178/10</f>
        <v>17.6</v>
      </c>
      <c r="E178" s="9" t="n">
        <f aca="false">ROUND((ROW()-2)*24,0)/86400</f>
        <v>0.0488888888888889</v>
      </c>
    </row>
    <row r="179" customFormat="false" ht="15" hidden="false" customHeight="true" outlineLevel="0" collapsed="false">
      <c r="A179" s="6" t="n">
        <f aca="false">INT((ROW()-2)/100)</f>
        <v>1</v>
      </c>
      <c r="B179" s="7" t="n">
        <f aca="false">MOD(INT((ROW()-2)/10),10)</f>
        <v>7</v>
      </c>
      <c r="C179" s="7" t="n">
        <f aca="false">MOD(ROW()-2,10)</f>
        <v>7</v>
      </c>
      <c r="D179" s="8" t="n">
        <f aca="false">A179*10+B179+C179/10</f>
        <v>17.7</v>
      </c>
      <c r="E179" s="9" t="n">
        <f aca="false">ROUND((ROW()-2)*24,0)/86400</f>
        <v>0.0491666666666667</v>
      </c>
    </row>
    <row r="180" customFormat="false" ht="15" hidden="false" customHeight="true" outlineLevel="0" collapsed="false">
      <c r="A180" s="6" t="n">
        <f aca="false">INT((ROW()-2)/100)</f>
        <v>1</v>
      </c>
      <c r="B180" s="7" t="n">
        <f aca="false">MOD(INT((ROW()-2)/10),10)</f>
        <v>7</v>
      </c>
      <c r="C180" s="7" t="n">
        <f aca="false">MOD(ROW()-2,10)</f>
        <v>8</v>
      </c>
      <c r="D180" s="8" t="n">
        <f aca="false">A180*10+B180+C180/10</f>
        <v>17.8</v>
      </c>
      <c r="E180" s="9" t="n">
        <f aca="false">ROUND((ROW()-2)*24,0)/86400</f>
        <v>0.0494444444444444</v>
      </c>
    </row>
    <row r="181" customFormat="false" ht="15" hidden="false" customHeight="true" outlineLevel="0" collapsed="false">
      <c r="A181" s="6" t="n">
        <f aca="false">INT((ROW()-2)/100)</f>
        <v>1</v>
      </c>
      <c r="B181" s="7" t="n">
        <f aca="false">MOD(INT((ROW()-2)/10),10)</f>
        <v>7</v>
      </c>
      <c r="C181" s="7" t="n">
        <f aca="false">MOD(ROW()-2,10)</f>
        <v>9</v>
      </c>
      <c r="D181" s="8" t="n">
        <f aca="false">A181*10+B181+C181/10</f>
        <v>17.9</v>
      </c>
      <c r="E181" s="9" t="n">
        <f aca="false">ROUND((ROW()-2)*24,0)/86400</f>
        <v>0.0497222222222222</v>
      </c>
    </row>
    <row r="182" customFormat="false" ht="15" hidden="false" customHeight="true" outlineLevel="0" collapsed="false">
      <c r="A182" s="6" t="n">
        <f aca="false">INT((ROW()-2)/100)</f>
        <v>1</v>
      </c>
      <c r="B182" s="7" t="n">
        <f aca="false">MOD(INT((ROW()-2)/10),10)</f>
        <v>8</v>
      </c>
      <c r="C182" s="7" t="n">
        <f aca="false">MOD(ROW()-2,10)</f>
        <v>0</v>
      </c>
      <c r="D182" s="8" t="n">
        <f aca="false">A182*10+B182+C182/10</f>
        <v>18</v>
      </c>
      <c r="E182" s="9" t="n">
        <f aca="false">ROUND((ROW()-2)*24,0)/86400</f>
        <v>0.05</v>
      </c>
    </row>
    <row r="183" customFormat="false" ht="15" hidden="false" customHeight="true" outlineLevel="0" collapsed="false">
      <c r="A183" s="6" t="n">
        <f aca="false">INT((ROW()-2)/100)</f>
        <v>1</v>
      </c>
      <c r="B183" s="7" t="n">
        <f aca="false">MOD(INT((ROW()-2)/10),10)</f>
        <v>8</v>
      </c>
      <c r="C183" s="7" t="n">
        <f aca="false">MOD(ROW()-2,10)</f>
        <v>1</v>
      </c>
      <c r="D183" s="8" t="n">
        <f aca="false">A183*10+B183+C183/10</f>
        <v>18.1</v>
      </c>
      <c r="E183" s="9" t="n">
        <f aca="false">ROUND((ROW()-2)*24,0)/86400</f>
        <v>0.0502777777777778</v>
      </c>
    </row>
    <row r="184" customFormat="false" ht="15" hidden="false" customHeight="true" outlineLevel="0" collapsed="false">
      <c r="A184" s="6" t="n">
        <f aca="false">INT((ROW()-2)/100)</f>
        <v>1</v>
      </c>
      <c r="B184" s="7" t="n">
        <f aca="false">MOD(INT((ROW()-2)/10),10)</f>
        <v>8</v>
      </c>
      <c r="C184" s="7" t="n">
        <f aca="false">MOD(ROW()-2,10)</f>
        <v>2</v>
      </c>
      <c r="D184" s="8" t="n">
        <f aca="false">A184*10+B184+C184/10</f>
        <v>18.2</v>
      </c>
      <c r="E184" s="9" t="n">
        <f aca="false">ROUND((ROW()-2)*24,0)/86400</f>
        <v>0.0505555555555556</v>
      </c>
    </row>
    <row r="185" customFormat="false" ht="15" hidden="false" customHeight="true" outlineLevel="0" collapsed="false">
      <c r="A185" s="6" t="n">
        <f aca="false">INT((ROW()-2)/100)</f>
        <v>1</v>
      </c>
      <c r="B185" s="7" t="n">
        <f aca="false">MOD(INT((ROW()-2)/10),10)</f>
        <v>8</v>
      </c>
      <c r="C185" s="7" t="n">
        <f aca="false">MOD(ROW()-2,10)</f>
        <v>3</v>
      </c>
      <c r="D185" s="8" t="n">
        <f aca="false">A185*10+B185+C185/10</f>
        <v>18.3</v>
      </c>
      <c r="E185" s="9" t="n">
        <f aca="false">ROUND((ROW()-2)*24,0)/86400</f>
        <v>0.0508333333333333</v>
      </c>
    </row>
    <row r="186" customFormat="false" ht="15" hidden="false" customHeight="true" outlineLevel="0" collapsed="false">
      <c r="A186" s="6" t="n">
        <f aca="false">INT((ROW()-2)/100)</f>
        <v>1</v>
      </c>
      <c r="B186" s="7" t="n">
        <f aca="false">MOD(INT((ROW()-2)/10),10)</f>
        <v>8</v>
      </c>
      <c r="C186" s="7" t="n">
        <f aca="false">MOD(ROW()-2,10)</f>
        <v>4</v>
      </c>
      <c r="D186" s="8" t="n">
        <f aca="false">A186*10+B186+C186/10</f>
        <v>18.4</v>
      </c>
      <c r="E186" s="9" t="n">
        <f aca="false">ROUND((ROW()-2)*24,0)/86400</f>
        <v>0.0511111111111111</v>
      </c>
    </row>
    <row r="187" customFormat="false" ht="15" hidden="false" customHeight="true" outlineLevel="0" collapsed="false">
      <c r="A187" s="6" t="n">
        <f aca="false">INT((ROW()-2)/100)</f>
        <v>1</v>
      </c>
      <c r="B187" s="7" t="n">
        <f aca="false">MOD(INT((ROW()-2)/10),10)</f>
        <v>8</v>
      </c>
      <c r="C187" s="7" t="n">
        <f aca="false">MOD(ROW()-2,10)</f>
        <v>5</v>
      </c>
      <c r="D187" s="8" t="n">
        <f aca="false">A187*10+B187+C187/10</f>
        <v>18.5</v>
      </c>
      <c r="E187" s="9" t="n">
        <f aca="false">ROUND((ROW()-2)*24,0)/86400</f>
        <v>0.0513888888888889</v>
      </c>
    </row>
    <row r="188" customFormat="false" ht="15" hidden="false" customHeight="true" outlineLevel="0" collapsed="false">
      <c r="A188" s="6" t="n">
        <f aca="false">INT((ROW()-2)/100)</f>
        <v>1</v>
      </c>
      <c r="B188" s="7" t="n">
        <f aca="false">MOD(INT((ROW()-2)/10),10)</f>
        <v>8</v>
      </c>
      <c r="C188" s="7" t="n">
        <f aca="false">MOD(ROW()-2,10)</f>
        <v>6</v>
      </c>
      <c r="D188" s="8" t="n">
        <f aca="false">A188*10+B188+C188/10</f>
        <v>18.6</v>
      </c>
      <c r="E188" s="9" t="n">
        <f aca="false">ROUND((ROW()-2)*24,0)/86400</f>
        <v>0.0516666666666667</v>
      </c>
    </row>
    <row r="189" customFormat="false" ht="15" hidden="false" customHeight="true" outlineLevel="0" collapsed="false">
      <c r="A189" s="6" t="n">
        <f aca="false">INT((ROW()-2)/100)</f>
        <v>1</v>
      </c>
      <c r="B189" s="7" t="n">
        <f aca="false">MOD(INT((ROW()-2)/10),10)</f>
        <v>8</v>
      </c>
      <c r="C189" s="7" t="n">
        <f aca="false">MOD(ROW()-2,10)</f>
        <v>7</v>
      </c>
      <c r="D189" s="8" t="n">
        <f aca="false">A189*10+B189+C189/10</f>
        <v>18.7</v>
      </c>
      <c r="E189" s="9" t="n">
        <f aca="false">ROUND((ROW()-2)*24,0)/86400</f>
        <v>0.0519444444444444</v>
      </c>
    </row>
    <row r="190" customFormat="false" ht="15" hidden="false" customHeight="true" outlineLevel="0" collapsed="false">
      <c r="A190" s="6" t="n">
        <f aca="false">INT((ROW()-2)/100)</f>
        <v>1</v>
      </c>
      <c r="B190" s="7" t="n">
        <f aca="false">MOD(INT((ROW()-2)/10),10)</f>
        <v>8</v>
      </c>
      <c r="C190" s="7" t="n">
        <f aca="false">MOD(ROW()-2,10)</f>
        <v>8</v>
      </c>
      <c r="D190" s="8" t="n">
        <f aca="false">A190*10+B190+C190/10</f>
        <v>18.8</v>
      </c>
      <c r="E190" s="9" t="n">
        <f aca="false">ROUND((ROW()-2)*24,0)/86400</f>
        <v>0.0522222222222222</v>
      </c>
    </row>
    <row r="191" customFormat="false" ht="15" hidden="false" customHeight="true" outlineLevel="0" collapsed="false">
      <c r="A191" s="6" t="n">
        <f aca="false">INT((ROW()-2)/100)</f>
        <v>1</v>
      </c>
      <c r="B191" s="7" t="n">
        <f aca="false">MOD(INT((ROW()-2)/10),10)</f>
        <v>8</v>
      </c>
      <c r="C191" s="7" t="n">
        <f aca="false">MOD(ROW()-2,10)</f>
        <v>9</v>
      </c>
      <c r="D191" s="8" t="n">
        <f aca="false">A191*10+B191+C191/10</f>
        <v>18.9</v>
      </c>
      <c r="E191" s="9" t="n">
        <f aca="false">ROUND((ROW()-2)*24,0)/86400</f>
        <v>0.0525</v>
      </c>
    </row>
    <row r="192" customFormat="false" ht="15" hidden="false" customHeight="true" outlineLevel="0" collapsed="false">
      <c r="A192" s="6" t="n">
        <f aca="false">INT((ROW()-2)/100)</f>
        <v>1</v>
      </c>
      <c r="B192" s="7" t="n">
        <f aca="false">MOD(INT((ROW()-2)/10),10)</f>
        <v>9</v>
      </c>
      <c r="C192" s="7" t="n">
        <f aca="false">MOD(ROW()-2,10)</f>
        <v>0</v>
      </c>
      <c r="D192" s="8" t="n">
        <f aca="false">A192*10+B192+C192/10</f>
        <v>19</v>
      </c>
      <c r="E192" s="9" t="n">
        <f aca="false">ROUND((ROW()-2)*24,0)/86400</f>
        <v>0.0527777777777778</v>
      </c>
    </row>
    <row r="193" customFormat="false" ht="15" hidden="false" customHeight="true" outlineLevel="0" collapsed="false">
      <c r="A193" s="6" t="n">
        <f aca="false">INT((ROW()-2)/100)</f>
        <v>1</v>
      </c>
      <c r="B193" s="7" t="n">
        <f aca="false">MOD(INT((ROW()-2)/10),10)</f>
        <v>9</v>
      </c>
      <c r="C193" s="7" t="n">
        <f aca="false">MOD(ROW()-2,10)</f>
        <v>1</v>
      </c>
      <c r="D193" s="8" t="n">
        <f aca="false">A193*10+B193+C193/10</f>
        <v>19.1</v>
      </c>
      <c r="E193" s="9" t="n">
        <f aca="false">ROUND((ROW()-2)*24,0)/86400</f>
        <v>0.0530555555555556</v>
      </c>
    </row>
    <row r="194" customFormat="false" ht="15" hidden="false" customHeight="true" outlineLevel="0" collapsed="false">
      <c r="A194" s="6" t="n">
        <f aca="false">INT((ROW()-2)/100)</f>
        <v>1</v>
      </c>
      <c r="B194" s="7" t="n">
        <f aca="false">MOD(INT((ROW()-2)/10),10)</f>
        <v>9</v>
      </c>
      <c r="C194" s="7" t="n">
        <f aca="false">MOD(ROW()-2,10)</f>
        <v>2</v>
      </c>
      <c r="D194" s="8" t="n">
        <f aca="false">A194*10+B194+C194/10</f>
        <v>19.2</v>
      </c>
      <c r="E194" s="9" t="n">
        <f aca="false">ROUND((ROW()-2)*24,0)/86400</f>
        <v>0.0533333333333333</v>
      </c>
    </row>
    <row r="195" customFormat="false" ht="15" hidden="false" customHeight="true" outlineLevel="0" collapsed="false">
      <c r="A195" s="6" t="n">
        <f aca="false">INT((ROW()-2)/100)</f>
        <v>1</v>
      </c>
      <c r="B195" s="7" t="n">
        <f aca="false">MOD(INT((ROW()-2)/10),10)</f>
        <v>9</v>
      </c>
      <c r="C195" s="7" t="n">
        <f aca="false">MOD(ROW()-2,10)</f>
        <v>3</v>
      </c>
      <c r="D195" s="8" t="n">
        <f aca="false">A195*10+B195+C195/10</f>
        <v>19.3</v>
      </c>
      <c r="E195" s="9" t="n">
        <f aca="false">ROUND((ROW()-2)*24,0)/86400</f>
        <v>0.0536111111111111</v>
      </c>
    </row>
    <row r="196" customFormat="false" ht="15" hidden="false" customHeight="true" outlineLevel="0" collapsed="false">
      <c r="A196" s="6" t="n">
        <f aca="false">INT((ROW()-2)/100)</f>
        <v>1</v>
      </c>
      <c r="B196" s="7" t="n">
        <f aca="false">MOD(INT((ROW()-2)/10),10)</f>
        <v>9</v>
      </c>
      <c r="C196" s="7" t="n">
        <f aca="false">MOD(ROW()-2,10)</f>
        <v>4</v>
      </c>
      <c r="D196" s="8" t="n">
        <f aca="false">A196*10+B196+C196/10</f>
        <v>19.4</v>
      </c>
      <c r="E196" s="9" t="n">
        <f aca="false">ROUND((ROW()-2)*24,0)/86400</f>
        <v>0.0538888888888889</v>
      </c>
    </row>
    <row r="197" customFormat="false" ht="15" hidden="false" customHeight="true" outlineLevel="0" collapsed="false">
      <c r="A197" s="6" t="n">
        <f aca="false">INT((ROW()-2)/100)</f>
        <v>1</v>
      </c>
      <c r="B197" s="7" t="n">
        <f aca="false">MOD(INT((ROW()-2)/10),10)</f>
        <v>9</v>
      </c>
      <c r="C197" s="7" t="n">
        <f aca="false">MOD(ROW()-2,10)</f>
        <v>5</v>
      </c>
      <c r="D197" s="8" t="n">
        <f aca="false">A197*10+B197+C197/10</f>
        <v>19.5</v>
      </c>
      <c r="E197" s="9" t="n">
        <f aca="false">ROUND((ROW()-2)*24,0)/86400</f>
        <v>0.0541666666666667</v>
      </c>
    </row>
    <row r="198" customFormat="false" ht="15" hidden="false" customHeight="true" outlineLevel="0" collapsed="false">
      <c r="A198" s="6" t="n">
        <f aca="false">INT((ROW()-2)/100)</f>
        <v>1</v>
      </c>
      <c r="B198" s="7" t="n">
        <f aca="false">MOD(INT((ROW()-2)/10),10)</f>
        <v>9</v>
      </c>
      <c r="C198" s="7" t="n">
        <f aca="false">MOD(ROW()-2,10)</f>
        <v>6</v>
      </c>
      <c r="D198" s="8" t="n">
        <f aca="false">A198*10+B198+C198/10</f>
        <v>19.6</v>
      </c>
      <c r="E198" s="9" t="n">
        <f aca="false">ROUND((ROW()-2)*24,0)/86400</f>
        <v>0.0544444444444444</v>
      </c>
    </row>
    <row r="199" customFormat="false" ht="15" hidden="false" customHeight="true" outlineLevel="0" collapsed="false">
      <c r="A199" s="6" t="n">
        <f aca="false">INT((ROW()-2)/100)</f>
        <v>1</v>
      </c>
      <c r="B199" s="7" t="n">
        <f aca="false">MOD(INT((ROW()-2)/10),10)</f>
        <v>9</v>
      </c>
      <c r="C199" s="7" t="n">
        <f aca="false">MOD(ROW()-2,10)</f>
        <v>7</v>
      </c>
      <c r="D199" s="8" t="n">
        <f aca="false">A199*10+B199+C199/10</f>
        <v>19.7</v>
      </c>
      <c r="E199" s="9" t="n">
        <f aca="false">ROUND((ROW()-2)*24,0)/86400</f>
        <v>0.0547222222222222</v>
      </c>
    </row>
    <row r="200" customFormat="false" ht="15" hidden="false" customHeight="true" outlineLevel="0" collapsed="false">
      <c r="A200" s="6" t="n">
        <f aca="false">INT((ROW()-2)/100)</f>
        <v>1</v>
      </c>
      <c r="B200" s="7" t="n">
        <f aca="false">MOD(INT((ROW()-2)/10),10)</f>
        <v>9</v>
      </c>
      <c r="C200" s="7" t="n">
        <f aca="false">MOD(ROW()-2,10)</f>
        <v>8</v>
      </c>
      <c r="D200" s="8" t="n">
        <f aca="false">A200*10+B200+C200/10</f>
        <v>19.8</v>
      </c>
      <c r="E200" s="9" t="n">
        <f aca="false">ROUND((ROW()-2)*24,0)/86400</f>
        <v>0.055</v>
      </c>
    </row>
    <row r="201" customFormat="false" ht="15" hidden="false" customHeight="true" outlineLevel="0" collapsed="false">
      <c r="A201" s="6" t="n">
        <f aca="false">INT((ROW()-2)/100)</f>
        <v>1</v>
      </c>
      <c r="B201" s="7" t="n">
        <f aca="false">MOD(INT((ROW()-2)/10),10)</f>
        <v>9</v>
      </c>
      <c r="C201" s="7" t="n">
        <f aca="false">MOD(ROW()-2,10)</f>
        <v>9</v>
      </c>
      <c r="D201" s="8" t="n">
        <f aca="false">A201*10+B201+C201/10</f>
        <v>19.9</v>
      </c>
      <c r="E201" s="9" t="n">
        <f aca="false">ROUND((ROW()-2)*24,0)/86400</f>
        <v>0.0552777777777778</v>
      </c>
    </row>
    <row r="202" customFormat="false" ht="15" hidden="false" customHeight="true" outlineLevel="0" collapsed="false">
      <c r="A202" s="6" t="n">
        <f aca="false">INT((ROW()-2)/100)</f>
        <v>2</v>
      </c>
      <c r="B202" s="7" t="n">
        <f aca="false">MOD(INT((ROW()-2)/10),10)</f>
        <v>0</v>
      </c>
      <c r="C202" s="7" t="n">
        <f aca="false">MOD(ROW()-2,10)</f>
        <v>0</v>
      </c>
      <c r="D202" s="8" t="n">
        <f aca="false">A202*10+B202+C202/10</f>
        <v>20</v>
      </c>
      <c r="E202" s="9" t="n">
        <f aca="false">ROUND((ROW()-2)*24,0)/86400</f>
        <v>0.0555555555555556</v>
      </c>
    </row>
    <row r="203" customFormat="false" ht="15" hidden="false" customHeight="true" outlineLevel="0" collapsed="false">
      <c r="A203" s="6" t="n">
        <f aca="false">INT((ROW()-2)/100)</f>
        <v>2</v>
      </c>
      <c r="B203" s="7" t="n">
        <f aca="false">MOD(INT((ROW()-2)/10),10)</f>
        <v>0</v>
      </c>
      <c r="C203" s="7" t="n">
        <f aca="false">MOD(ROW()-2,10)</f>
        <v>1</v>
      </c>
      <c r="D203" s="8" t="n">
        <f aca="false">A203*10+B203+C203/10</f>
        <v>20.1</v>
      </c>
      <c r="E203" s="9" t="n">
        <f aca="false">ROUND((ROW()-2)*24,0)/86400</f>
        <v>0.0558333333333333</v>
      </c>
    </row>
    <row r="204" customFormat="false" ht="15" hidden="false" customHeight="true" outlineLevel="0" collapsed="false">
      <c r="A204" s="6" t="n">
        <f aca="false">INT((ROW()-2)/100)</f>
        <v>2</v>
      </c>
      <c r="B204" s="7" t="n">
        <f aca="false">MOD(INT((ROW()-2)/10),10)</f>
        <v>0</v>
      </c>
      <c r="C204" s="7" t="n">
        <f aca="false">MOD(ROW()-2,10)</f>
        <v>2</v>
      </c>
      <c r="D204" s="8" t="n">
        <f aca="false">A204*10+B204+C204/10</f>
        <v>20.2</v>
      </c>
      <c r="E204" s="9" t="n">
        <f aca="false">ROUND((ROW()-2)*24,0)/86400</f>
        <v>0.0561111111111111</v>
      </c>
    </row>
    <row r="205" customFormat="false" ht="15" hidden="false" customHeight="true" outlineLevel="0" collapsed="false">
      <c r="A205" s="6" t="n">
        <f aca="false">INT((ROW()-2)/100)</f>
        <v>2</v>
      </c>
      <c r="B205" s="7" t="n">
        <f aca="false">MOD(INT((ROW()-2)/10),10)</f>
        <v>0</v>
      </c>
      <c r="C205" s="7" t="n">
        <f aca="false">MOD(ROW()-2,10)</f>
        <v>3</v>
      </c>
      <c r="D205" s="8" t="n">
        <f aca="false">A205*10+B205+C205/10</f>
        <v>20.3</v>
      </c>
      <c r="E205" s="9" t="n">
        <f aca="false">ROUND((ROW()-2)*24,0)/86400</f>
        <v>0.0563888888888889</v>
      </c>
    </row>
    <row r="206" customFormat="false" ht="15" hidden="false" customHeight="true" outlineLevel="0" collapsed="false">
      <c r="A206" s="6" t="n">
        <f aca="false">INT((ROW()-2)/100)</f>
        <v>2</v>
      </c>
      <c r="B206" s="7" t="n">
        <f aca="false">MOD(INT((ROW()-2)/10),10)</f>
        <v>0</v>
      </c>
      <c r="C206" s="7" t="n">
        <f aca="false">MOD(ROW()-2,10)</f>
        <v>4</v>
      </c>
      <c r="D206" s="8" t="n">
        <f aca="false">A206*10+B206+C206/10</f>
        <v>20.4</v>
      </c>
      <c r="E206" s="9" t="n">
        <f aca="false">ROUND((ROW()-2)*24,0)/86400</f>
        <v>0.0566666666666667</v>
      </c>
    </row>
    <row r="207" customFormat="false" ht="15" hidden="false" customHeight="true" outlineLevel="0" collapsed="false">
      <c r="A207" s="6" t="n">
        <f aca="false">INT((ROW()-2)/100)</f>
        <v>2</v>
      </c>
      <c r="B207" s="7" t="n">
        <f aca="false">MOD(INT((ROW()-2)/10),10)</f>
        <v>0</v>
      </c>
      <c r="C207" s="7" t="n">
        <f aca="false">MOD(ROW()-2,10)</f>
        <v>5</v>
      </c>
      <c r="D207" s="8" t="n">
        <f aca="false">A207*10+B207+C207/10</f>
        <v>20.5</v>
      </c>
      <c r="E207" s="9" t="n">
        <f aca="false">ROUND((ROW()-2)*24,0)/86400</f>
        <v>0.0569444444444444</v>
      </c>
    </row>
    <row r="208" customFormat="false" ht="15" hidden="false" customHeight="true" outlineLevel="0" collapsed="false">
      <c r="A208" s="6" t="n">
        <f aca="false">INT((ROW()-2)/100)</f>
        <v>2</v>
      </c>
      <c r="B208" s="7" t="n">
        <f aca="false">MOD(INT((ROW()-2)/10),10)</f>
        <v>0</v>
      </c>
      <c r="C208" s="7" t="n">
        <f aca="false">MOD(ROW()-2,10)</f>
        <v>6</v>
      </c>
      <c r="D208" s="8" t="n">
        <f aca="false">A208*10+B208+C208/10</f>
        <v>20.6</v>
      </c>
      <c r="E208" s="9" t="n">
        <f aca="false">ROUND((ROW()-2)*24,0)/86400</f>
        <v>0.0572222222222222</v>
      </c>
    </row>
    <row r="209" customFormat="false" ht="15" hidden="false" customHeight="true" outlineLevel="0" collapsed="false">
      <c r="A209" s="6" t="n">
        <f aca="false">INT((ROW()-2)/100)</f>
        <v>2</v>
      </c>
      <c r="B209" s="7" t="n">
        <f aca="false">MOD(INT((ROW()-2)/10),10)</f>
        <v>0</v>
      </c>
      <c r="C209" s="7" t="n">
        <f aca="false">MOD(ROW()-2,10)</f>
        <v>7</v>
      </c>
      <c r="D209" s="8" t="n">
        <f aca="false">A209*10+B209+C209/10</f>
        <v>20.7</v>
      </c>
      <c r="E209" s="9" t="n">
        <f aca="false">ROUND((ROW()-2)*24,0)/86400</f>
        <v>0.0575</v>
      </c>
    </row>
    <row r="210" customFormat="false" ht="15" hidden="false" customHeight="true" outlineLevel="0" collapsed="false">
      <c r="A210" s="6" t="n">
        <f aca="false">INT((ROW()-2)/100)</f>
        <v>2</v>
      </c>
      <c r="B210" s="7" t="n">
        <f aca="false">MOD(INT((ROW()-2)/10),10)</f>
        <v>0</v>
      </c>
      <c r="C210" s="7" t="n">
        <f aca="false">MOD(ROW()-2,10)</f>
        <v>8</v>
      </c>
      <c r="D210" s="8" t="n">
        <f aca="false">A210*10+B210+C210/10</f>
        <v>20.8</v>
      </c>
      <c r="E210" s="9" t="n">
        <f aca="false">ROUND((ROW()-2)*24,0)/86400</f>
        <v>0.0577777777777778</v>
      </c>
    </row>
    <row r="211" customFormat="false" ht="15" hidden="false" customHeight="true" outlineLevel="0" collapsed="false">
      <c r="A211" s="6" t="n">
        <f aca="false">INT((ROW()-2)/100)</f>
        <v>2</v>
      </c>
      <c r="B211" s="7" t="n">
        <f aca="false">MOD(INT((ROW()-2)/10),10)</f>
        <v>0</v>
      </c>
      <c r="C211" s="7" t="n">
        <f aca="false">MOD(ROW()-2,10)</f>
        <v>9</v>
      </c>
      <c r="D211" s="8" t="n">
        <f aca="false">A211*10+B211+C211/10</f>
        <v>20.9</v>
      </c>
      <c r="E211" s="9" t="n">
        <f aca="false">ROUND((ROW()-2)*24,0)/86400</f>
        <v>0.0580555555555556</v>
      </c>
    </row>
    <row r="212" customFormat="false" ht="15" hidden="false" customHeight="true" outlineLevel="0" collapsed="false">
      <c r="A212" s="6" t="n">
        <f aca="false">INT((ROW()-2)/100)</f>
        <v>2</v>
      </c>
      <c r="B212" s="7" t="n">
        <f aca="false">MOD(INT((ROW()-2)/10),10)</f>
        <v>1</v>
      </c>
      <c r="C212" s="7" t="n">
        <f aca="false">MOD(ROW()-2,10)</f>
        <v>0</v>
      </c>
      <c r="D212" s="8" t="n">
        <f aca="false">A212*10+B212+C212/10</f>
        <v>21</v>
      </c>
      <c r="E212" s="9" t="n">
        <f aca="false">ROUND((ROW()-2)*24,0)/86400</f>
        <v>0.0583333333333333</v>
      </c>
    </row>
    <row r="213" customFormat="false" ht="15" hidden="false" customHeight="true" outlineLevel="0" collapsed="false">
      <c r="A213" s="6" t="n">
        <f aca="false">INT((ROW()-2)/100)</f>
        <v>2</v>
      </c>
      <c r="B213" s="7" t="n">
        <f aca="false">MOD(INT((ROW()-2)/10),10)</f>
        <v>1</v>
      </c>
      <c r="C213" s="7" t="n">
        <f aca="false">MOD(ROW()-2,10)</f>
        <v>1</v>
      </c>
      <c r="D213" s="8" t="n">
        <f aca="false">A213*10+B213+C213/10</f>
        <v>21.1</v>
      </c>
      <c r="E213" s="9" t="n">
        <f aca="false">ROUND((ROW()-2)*24,0)/86400</f>
        <v>0.0586111111111111</v>
      </c>
    </row>
    <row r="214" customFormat="false" ht="15" hidden="false" customHeight="true" outlineLevel="0" collapsed="false">
      <c r="A214" s="6" t="n">
        <f aca="false">INT((ROW()-2)/100)</f>
        <v>2</v>
      </c>
      <c r="B214" s="7" t="n">
        <f aca="false">MOD(INT((ROW()-2)/10),10)</f>
        <v>1</v>
      </c>
      <c r="C214" s="7" t="n">
        <f aca="false">MOD(ROW()-2,10)</f>
        <v>2</v>
      </c>
      <c r="D214" s="8" t="n">
        <f aca="false">A214*10+B214+C214/10</f>
        <v>21.2</v>
      </c>
      <c r="E214" s="9" t="n">
        <f aca="false">ROUND((ROW()-2)*24,0)/86400</f>
        <v>0.0588888888888889</v>
      </c>
    </row>
    <row r="215" customFormat="false" ht="15" hidden="false" customHeight="true" outlineLevel="0" collapsed="false">
      <c r="A215" s="6" t="n">
        <f aca="false">INT((ROW()-2)/100)</f>
        <v>2</v>
      </c>
      <c r="B215" s="7" t="n">
        <f aca="false">MOD(INT((ROW()-2)/10),10)</f>
        <v>1</v>
      </c>
      <c r="C215" s="7" t="n">
        <f aca="false">MOD(ROW()-2,10)</f>
        <v>3</v>
      </c>
      <c r="D215" s="8" t="n">
        <f aca="false">A215*10+B215+C215/10</f>
        <v>21.3</v>
      </c>
      <c r="E215" s="9" t="n">
        <f aca="false">ROUND((ROW()-2)*24,0)/86400</f>
        <v>0.0591666666666667</v>
      </c>
    </row>
    <row r="216" customFormat="false" ht="15" hidden="false" customHeight="true" outlineLevel="0" collapsed="false">
      <c r="A216" s="6" t="n">
        <f aca="false">INT((ROW()-2)/100)</f>
        <v>2</v>
      </c>
      <c r="B216" s="7" t="n">
        <f aca="false">MOD(INT((ROW()-2)/10),10)</f>
        <v>1</v>
      </c>
      <c r="C216" s="7" t="n">
        <f aca="false">MOD(ROW()-2,10)</f>
        <v>4</v>
      </c>
      <c r="D216" s="8" t="n">
        <f aca="false">A216*10+B216+C216/10</f>
        <v>21.4</v>
      </c>
      <c r="E216" s="9" t="n">
        <f aca="false">ROUND((ROW()-2)*24,0)/86400</f>
        <v>0.0594444444444444</v>
      </c>
    </row>
    <row r="217" customFormat="false" ht="15" hidden="false" customHeight="true" outlineLevel="0" collapsed="false">
      <c r="A217" s="6" t="n">
        <f aca="false">INT((ROW()-2)/100)</f>
        <v>2</v>
      </c>
      <c r="B217" s="7" t="n">
        <f aca="false">MOD(INT((ROW()-2)/10),10)</f>
        <v>1</v>
      </c>
      <c r="C217" s="7" t="n">
        <f aca="false">MOD(ROW()-2,10)</f>
        <v>5</v>
      </c>
      <c r="D217" s="8" t="n">
        <f aca="false">A217*10+B217+C217/10</f>
        <v>21.5</v>
      </c>
      <c r="E217" s="9" t="n">
        <f aca="false">ROUND((ROW()-2)*24,0)/86400</f>
        <v>0.0597222222222222</v>
      </c>
    </row>
    <row r="218" customFormat="false" ht="15" hidden="false" customHeight="true" outlineLevel="0" collapsed="false">
      <c r="A218" s="6" t="n">
        <f aca="false">INT((ROW()-2)/100)</f>
        <v>2</v>
      </c>
      <c r="B218" s="7" t="n">
        <f aca="false">MOD(INT((ROW()-2)/10),10)</f>
        <v>1</v>
      </c>
      <c r="C218" s="7" t="n">
        <f aca="false">MOD(ROW()-2,10)</f>
        <v>6</v>
      </c>
      <c r="D218" s="8" t="n">
        <f aca="false">A218*10+B218+C218/10</f>
        <v>21.6</v>
      </c>
      <c r="E218" s="9" t="n">
        <f aca="false">ROUND((ROW()-2)*24,0)/86400</f>
        <v>0.06</v>
      </c>
    </row>
    <row r="219" customFormat="false" ht="15" hidden="false" customHeight="true" outlineLevel="0" collapsed="false">
      <c r="A219" s="6" t="n">
        <f aca="false">INT((ROW()-2)/100)</f>
        <v>2</v>
      </c>
      <c r="B219" s="7" t="n">
        <f aca="false">MOD(INT((ROW()-2)/10),10)</f>
        <v>1</v>
      </c>
      <c r="C219" s="7" t="n">
        <f aca="false">MOD(ROW()-2,10)</f>
        <v>7</v>
      </c>
      <c r="D219" s="8" t="n">
        <f aca="false">A219*10+B219+C219/10</f>
        <v>21.7</v>
      </c>
      <c r="E219" s="9" t="n">
        <f aca="false">ROUND((ROW()-2)*24,0)/86400</f>
        <v>0.0602777777777778</v>
      </c>
    </row>
    <row r="220" customFormat="false" ht="15" hidden="false" customHeight="true" outlineLevel="0" collapsed="false">
      <c r="A220" s="6" t="n">
        <f aca="false">INT((ROW()-2)/100)</f>
        <v>2</v>
      </c>
      <c r="B220" s="7" t="n">
        <f aca="false">MOD(INT((ROW()-2)/10),10)</f>
        <v>1</v>
      </c>
      <c r="C220" s="7" t="n">
        <f aca="false">MOD(ROW()-2,10)</f>
        <v>8</v>
      </c>
      <c r="D220" s="8" t="n">
        <f aca="false">A220*10+B220+C220/10</f>
        <v>21.8</v>
      </c>
      <c r="E220" s="9" t="n">
        <f aca="false">ROUND((ROW()-2)*24,0)/86400</f>
        <v>0.0605555555555556</v>
      </c>
    </row>
    <row r="221" customFormat="false" ht="15" hidden="false" customHeight="true" outlineLevel="0" collapsed="false">
      <c r="A221" s="6" t="n">
        <f aca="false">INT((ROW()-2)/100)</f>
        <v>2</v>
      </c>
      <c r="B221" s="7" t="n">
        <f aca="false">MOD(INT((ROW()-2)/10),10)</f>
        <v>1</v>
      </c>
      <c r="C221" s="7" t="n">
        <f aca="false">MOD(ROW()-2,10)</f>
        <v>9</v>
      </c>
      <c r="D221" s="8" t="n">
        <f aca="false">A221*10+B221+C221/10</f>
        <v>21.9</v>
      </c>
      <c r="E221" s="9" t="n">
        <f aca="false">ROUND((ROW()-2)*24,0)/86400</f>
        <v>0.0608333333333333</v>
      </c>
    </row>
    <row r="222" customFormat="false" ht="15" hidden="false" customHeight="true" outlineLevel="0" collapsed="false">
      <c r="A222" s="6" t="n">
        <f aca="false">INT((ROW()-2)/100)</f>
        <v>2</v>
      </c>
      <c r="B222" s="7" t="n">
        <f aca="false">MOD(INT((ROW()-2)/10),10)</f>
        <v>2</v>
      </c>
      <c r="C222" s="7" t="n">
        <f aca="false">MOD(ROW()-2,10)</f>
        <v>0</v>
      </c>
      <c r="D222" s="8" t="n">
        <f aca="false">A222*10+B222+C222/10</f>
        <v>22</v>
      </c>
      <c r="E222" s="9" t="n">
        <f aca="false">ROUND((ROW()-2)*24,0)/86400</f>
        <v>0.0611111111111111</v>
      </c>
    </row>
    <row r="223" customFormat="false" ht="15" hidden="false" customHeight="true" outlineLevel="0" collapsed="false">
      <c r="A223" s="6" t="n">
        <f aca="false">INT((ROW()-2)/100)</f>
        <v>2</v>
      </c>
      <c r="B223" s="7" t="n">
        <f aca="false">MOD(INT((ROW()-2)/10),10)</f>
        <v>2</v>
      </c>
      <c r="C223" s="7" t="n">
        <f aca="false">MOD(ROW()-2,10)</f>
        <v>1</v>
      </c>
      <c r="D223" s="8" t="n">
        <f aca="false">A223*10+B223+C223/10</f>
        <v>22.1</v>
      </c>
      <c r="E223" s="9" t="n">
        <f aca="false">ROUND((ROW()-2)*24,0)/86400</f>
        <v>0.0613888888888889</v>
      </c>
    </row>
    <row r="224" customFormat="false" ht="15" hidden="false" customHeight="true" outlineLevel="0" collapsed="false">
      <c r="A224" s="6" t="n">
        <f aca="false">INT((ROW()-2)/100)</f>
        <v>2</v>
      </c>
      <c r="B224" s="7" t="n">
        <f aca="false">MOD(INT((ROW()-2)/10),10)</f>
        <v>2</v>
      </c>
      <c r="C224" s="7" t="n">
        <f aca="false">MOD(ROW()-2,10)</f>
        <v>2</v>
      </c>
      <c r="D224" s="8" t="n">
        <f aca="false">A224*10+B224+C224/10</f>
        <v>22.2</v>
      </c>
      <c r="E224" s="9" t="n">
        <f aca="false">ROUND((ROW()-2)*24,0)/86400</f>
        <v>0.0616666666666667</v>
      </c>
    </row>
    <row r="225" customFormat="false" ht="15" hidden="false" customHeight="true" outlineLevel="0" collapsed="false">
      <c r="A225" s="6" t="n">
        <f aca="false">INT((ROW()-2)/100)</f>
        <v>2</v>
      </c>
      <c r="B225" s="7" t="n">
        <f aca="false">MOD(INT((ROW()-2)/10),10)</f>
        <v>2</v>
      </c>
      <c r="C225" s="7" t="n">
        <f aca="false">MOD(ROW()-2,10)</f>
        <v>3</v>
      </c>
      <c r="D225" s="8" t="n">
        <f aca="false">A225*10+B225+C225/10</f>
        <v>22.3</v>
      </c>
      <c r="E225" s="9" t="n">
        <f aca="false">ROUND((ROW()-2)*24,0)/86400</f>
        <v>0.0619444444444445</v>
      </c>
    </row>
    <row r="226" customFormat="false" ht="15" hidden="false" customHeight="true" outlineLevel="0" collapsed="false">
      <c r="A226" s="6" t="n">
        <f aca="false">INT((ROW()-2)/100)</f>
        <v>2</v>
      </c>
      <c r="B226" s="7" t="n">
        <f aca="false">MOD(INT((ROW()-2)/10),10)</f>
        <v>2</v>
      </c>
      <c r="C226" s="7" t="n">
        <f aca="false">MOD(ROW()-2,10)</f>
        <v>4</v>
      </c>
      <c r="D226" s="8" t="n">
        <f aca="false">A226*10+B226+C226/10</f>
        <v>22.4</v>
      </c>
      <c r="E226" s="9" t="n">
        <f aca="false">ROUND((ROW()-2)*24,0)/86400</f>
        <v>0.0622222222222222</v>
      </c>
    </row>
    <row r="227" customFormat="false" ht="15" hidden="false" customHeight="true" outlineLevel="0" collapsed="false">
      <c r="A227" s="6" t="n">
        <f aca="false">INT((ROW()-2)/100)</f>
        <v>2</v>
      </c>
      <c r="B227" s="7" t="n">
        <f aca="false">MOD(INT((ROW()-2)/10),10)</f>
        <v>2</v>
      </c>
      <c r="C227" s="7" t="n">
        <f aca="false">MOD(ROW()-2,10)</f>
        <v>5</v>
      </c>
      <c r="D227" s="8" t="n">
        <f aca="false">A227*10+B227+C227/10</f>
        <v>22.5</v>
      </c>
      <c r="E227" s="9" t="n">
        <f aca="false">ROUND((ROW()-2)*24,0)/86400</f>
        <v>0.0625</v>
      </c>
    </row>
    <row r="228" customFormat="false" ht="15" hidden="false" customHeight="true" outlineLevel="0" collapsed="false">
      <c r="A228" s="6" t="n">
        <f aca="false">INT((ROW()-2)/100)</f>
        <v>2</v>
      </c>
      <c r="B228" s="7" t="n">
        <f aca="false">MOD(INT((ROW()-2)/10),10)</f>
        <v>2</v>
      </c>
      <c r="C228" s="7" t="n">
        <f aca="false">MOD(ROW()-2,10)</f>
        <v>6</v>
      </c>
      <c r="D228" s="8" t="n">
        <f aca="false">A228*10+B228+C228/10</f>
        <v>22.6</v>
      </c>
      <c r="E228" s="9" t="n">
        <f aca="false">ROUND((ROW()-2)*24,0)/86400</f>
        <v>0.0627777777777778</v>
      </c>
    </row>
    <row r="229" customFormat="false" ht="15" hidden="false" customHeight="true" outlineLevel="0" collapsed="false">
      <c r="A229" s="6" t="n">
        <f aca="false">INT((ROW()-2)/100)</f>
        <v>2</v>
      </c>
      <c r="B229" s="7" t="n">
        <f aca="false">MOD(INT((ROW()-2)/10),10)</f>
        <v>2</v>
      </c>
      <c r="C229" s="7" t="n">
        <f aca="false">MOD(ROW()-2,10)</f>
        <v>7</v>
      </c>
      <c r="D229" s="8" t="n">
        <f aca="false">A229*10+B229+C229/10</f>
        <v>22.7</v>
      </c>
      <c r="E229" s="9" t="n">
        <f aca="false">ROUND((ROW()-2)*24,0)/86400</f>
        <v>0.0630555555555556</v>
      </c>
    </row>
    <row r="230" customFormat="false" ht="15" hidden="false" customHeight="true" outlineLevel="0" collapsed="false">
      <c r="A230" s="6" t="n">
        <f aca="false">INT((ROW()-2)/100)</f>
        <v>2</v>
      </c>
      <c r="B230" s="7" t="n">
        <f aca="false">MOD(INT((ROW()-2)/10),10)</f>
        <v>2</v>
      </c>
      <c r="C230" s="7" t="n">
        <f aca="false">MOD(ROW()-2,10)</f>
        <v>8</v>
      </c>
      <c r="D230" s="8" t="n">
        <f aca="false">A230*10+B230+C230/10</f>
        <v>22.8</v>
      </c>
      <c r="E230" s="9" t="n">
        <f aca="false">ROUND((ROW()-2)*24,0)/86400</f>
        <v>0.0633333333333333</v>
      </c>
    </row>
    <row r="231" customFormat="false" ht="15" hidden="false" customHeight="true" outlineLevel="0" collapsed="false">
      <c r="A231" s="6" t="n">
        <f aca="false">INT((ROW()-2)/100)</f>
        <v>2</v>
      </c>
      <c r="B231" s="7" t="n">
        <f aca="false">MOD(INT((ROW()-2)/10),10)</f>
        <v>2</v>
      </c>
      <c r="C231" s="7" t="n">
        <f aca="false">MOD(ROW()-2,10)</f>
        <v>9</v>
      </c>
      <c r="D231" s="8" t="n">
        <f aca="false">A231*10+B231+C231/10</f>
        <v>22.9</v>
      </c>
      <c r="E231" s="9" t="n">
        <f aca="false">ROUND((ROW()-2)*24,0)/86400</f>
        <v>0.0636111111111111</v>
      </c>
    </row>
    <row r="232" customFormat="false" ht="15" hidden="false" customHeight="true" outlineLevel="0" collapsed="false">
      <c r="A232" s="6" t="n">
        <f aca="false">INT((ROW()-2)/100)</f>
        <v>2</v>
      </c>
      <c r="B232" s="7" t="n">
        <f aca="false">MOD(INT((ROW()-2)/10),10)</f>
        <v>3</v>
      </c>
      <c r="C232" s="7" t="n">
        <f aca="false">MOD(ROW()-2,10)</f>
        <v>0</v>
      </c>
      <c r="D232" s="8" t="n">
        <f aca="false">A232*10+B232+C232/10</f>
        <v>23</v>
      </c>
      <c r="E232" s="9" t="n">
        <f aca="false">ROUND((ROW()-2)*24,0)/86400</f>
        <v>0.0638888888888889</v>
      </c>
    </row>
    <row r="233" customFormat="false" ht="15" hidden="false" customHeight="true" outlineLevel="0" collapsed="false">
      <c r="A233" s="6" t="n">
        <f aca="false">INT((ROW()-2)/100)</f>
        <v>2</v>
      </c>
      <c r="B233" s="7" t="n">
        <f aca="false">MOD(INT((ROW()-2)/10),10)</f>
        <v>3</v>
      </c>
      <c r="C233" s="7" t="n">
        <f aca="false">MOD(ROW()-2,10)</f>
        <v>1</v>
      </c>
      <c r="D233" s="8" t="n">
        <f aca="false">A233*10+B233+C233/10</f>
        <v>23.1</v>
      </c>
      <c r="E233" s="9" t="n">
        <f aca="false">ROUND((ROW()-2)*24,0)/86400</f>
        <v>0.0641666666666667</v>
      </c>
    </row>
    <row r="234" customFormat="false" ht="15" hidden="false" customHeight="true" outlineLevel="0" collapsed="false">
      <c r="A234" s="6" t="n">
        <f aca="false">INT((ROW()-2)/100)</f>
        <v>2</v>
      </c>
      <c r="B234" s="7" t="n">
        <f aca="false">MOD(INT((ROW()-2)/10),10)</f>
        <v>3</v>
      </c>
      <c r="C234" s="7" t="n">
        <f aca="false">MOD(ROW()-2,10)</f>
        <v>2</v>
      </c>
      <c r="D234" s="8" t="n">
        <f aca="false">A234*10+B234+C234/10</f>
        <v>23.2</v>
      </c>
      <c r="E234" s="9" t="n">
        <f aca="false">ROUND((ROW()-2)*24,0)/86400</f>
        <v>0.0644444444444444</v>
      </c>
    </row>
    <row r="235" customFormat="false" ht="15" hidden="false" customHeight="true" outlineLevel="0" collapsed="false">
      <c r="A235" s="6" t="n">
        <f aca="false">INT((ROW()-2)/100)</f>
        <v>2</v>
      </c>
      <c r="B235" s="7" t="n">
        <f aca="false">MOD(INT((ROW()-2)/10),10)</f>
        <v>3</v>
      </c>
      <c r="C235" s="7" t="n">
        <f aca="false">MOD(ROW()-2,10)</f>
        <v>3</v>
      </c>
      <c r="D235" s="8" t="n">
        <f aca="false">A235*10+B235+C235/10</f>
        <v>23.3</v>
      </c>
      <c r="E235" s="9" t="n">
        <f aca="false">ROUND((ROW()-2)*24,0)/86400</f>
        <v>0.0647222222222222</v>
      </c>
    </row>
    <row r="236" customFormat="false" ht="15" hidden="false" customHeight="true" outlineLevel="0" collapsed="false">
      <c r="A236" s="6" t="n">
        <f aca="false">INT((ROW()-2)/100)</f>
        <v>2</v>
      </c>
      <c r="B236" s="7" t="n">
        <f aca="false">MOD(INT((ROW()-2)/10),10)</f>
        <v>3</v>
      </c>
      <c r="C236" s="7" t="n">
        <f aca="false">MOD(ROW()-2,10)</f>
        <v>4</v>
      </c>
      <c r="D236" s="8" t="n">
        <f aca="false">A236*10+B236+C236/10</f>
        <v>23.4</v>
      </c>
      <c r="E236" s="9" t="n">
        <f aca="false">ROUND((ROW()-2)*24,0)/86400</f>
        <v>0.065</v>
      </c>
    </row>
    <row r="237" customFormat="false" ht="15" hidden="false" customHeight="true" outlineLevel="0" collapsed="false">
      <c r="A237" s="6" t="n">
        <f aca="false">INT((ROW()-2)/100)</f>
        <v>2</v>
      </c>
      <c r="B237" s="7" t="n">
        <f aca="false">MOD(INT((ROW()-2)/10),10)</f>
        <v>3</v>
      </c>
      <c r="C237" s="7" t="n">
        <f aca="false">MOD(ROW()-2,10)</f>
        <v>5</v>
      </c>
      <c r="D237" s="8" t="n">
        <f aca="false">A237*10+B237+C237/10</f>
        <v>23.5</v>
      </c>
      <c r="E237" s="9" t="n">
        <f aca="false">ROUND((ROW()-2)*24,0)/86400</f>
        <v>0.0652777777777778</v>
      </c>
    </row>
    <row r="238" customFormat="false" ht="15" hidden="false" customHeight="true" outlineLevel="0" collapsed="false">
      <c r="A238" s="6" t="n">
        <f aca="false">INT((ROW()-2)/100)</f>
        <v>2</v>
      </c>
      <c r="B238" s="7" t="n">
        <f aca="false">MOD(INT((ROW()-2)/10),10)</f>
        <v>3</v>
      </c>
      <c r="C238" s="7" t="n">
        <f aca="false">MOD(ROW()-2,10)</f>
        <v>6</v>
      </c>
      <c r="D238" s="8" t="n">
        <f aca="false">A238*10+B238+C238/10</f>
        <v>23.6</v>
      </c>
      <c r="E238" s="9" t="n">
        <f aca="false">ROUND((ROW()-2)*24,0)/86400</f>
        <v>0.0655555555555556</v>
      </c>
    </row>
    <row r="239" customFormat="false" ht="15" hidden="false" customHeight="true" outlineLevel="0" collapsed="false">
      <c r="A239" s="6" t="n">
        <f aca="false">INT((ROW()-2)/100)</f>
        <v>2</v>
      </c>
      <c r="B239" s="7" t="n">
        <f aca="false">MOD(INT((ROW()-2)/10),10)</f>
        <v>3</v>
      </c>
      <c r="C239" s="7" t="n">
        <f aca="false">MOD(ROW()-2,10)</f>
        <v>7</v>
      </c>
      <c r="D239" s="8" t="n">
        <f aca="false">A239*10+B239+C239/10</f>
        <v>23.7</v>
      </c>
      <c r="E239" s="9" t="n">
        <f aca="false">ROUND((ROW()-2)*24,0)/86400</f>
        <v>0.0658333333333333</v>
      </c>
    </row>
    <row r="240" customFormat="false" ht="15" hidden="false" customHeight="true" outlineLevel="0" collapsed="false">
      <c r="A240" s="6" t="n">
        <f aca="false">INT((ROW()-2)/100)</f>
        <v>2</v>
      </c>
      <c r="B240" s="7" t="n">
        <f aca="false">MOD(INT((ROW()-2)/10),10)</f>
        <v>3</v>
      </c>
      <c r="C240" s="7" t="n">
        <f aca="false">MOD(ROW()-2,10)</f>
        <v>8</v>
      </c>
      <c r="D240" s="8" t="n">
        <f aca="false">A240*10+B240+C240/10</f>
        <v>23.8</v>
      </c>
      <c r="E240" s="9" t="n">
        <f aca="false">ROUND((ROW()-2)*24,0)/86400</f>
        <v>0.0661111111111111</v>
      </c>
    </row>
    <row r="241" customFormat="false" ht="15" hidden="false" customHeight="true" outlineLevel="0" collapsed="false">
      <c r="A241" s="6" t="n">
        <f aca="false">INT((ROW()-2)/100)</f>
        <v>2</v>
      </c>
      <c r="B241" s="7" t="n">
        <f aca="false">MOD(INT((ROW()-2)/10),10)</f>
        <v>3</v>
      </c>
      <c r="C241" s="7" t="n">
        <f aca="false">MOD(ROW()-2,10)</f>
        <v>9</v>
      </c>
      <c r="D241" s="8" t="n">
        <f aca="false">A241*10+B241+C241/10</f>
        <v>23.9</v>
      </c>
      <c r="E241" s="9" t="n">
        <f aca="false">ROUND((ROW()-2)*24,0)/86400</f>
        <v>0.0663888888888889</v>
      </c>
    </row>
    <row r="242" customFormat="false" ht="15" hidden="false" customHeight="true" outlineLevel="0" collapsed="false">
      <c r="A242" s="6" t="n">
        <f aca="false">INT((ROW()-2)/100)</f>
        <v>2</v>
      </c>
      <c r="B242" s="7" t="n">
        <f aca="false">MOD(INT((ROW()-2)/10),10)</f>
        <v>4</v>
      </c>
      <c r="C242" s="7" t="n">
        <f aca="false">MOD(ROW()-2,10)</f>
        <v>0</v>
      </c>
      <c r="D242" s="8" t="n">
        <f aca="false">A242*10+B242+C242/10</f>
        <v>24</v>
      </c>
      <c r="E242" s="9" t="n">
        <f aca="false">ROUND((ROW()-2)*24,0)/86400</f>
        <v>0.0666666666666667</v>
      </c>
    </row>
    <row r="243" customFormat="false" ht="15" hidden="false" customHeight="true" outlineLevel="0" collapsed="false">
      <c r="A243" s="6" t="n">
        <f aca="false">INT((ROW()-2)/100)</f>
        <v>2</v>
      </c>
      <c r="B243" s="7" t="n">
        <f aca="false">MOD(INT((ROW()-2)/10),10)</f>
        <v>4</v>
      </c>
      <c r="C243" s="7" t="n">
        <f aca="false">MOD(ROW()-2,10)</f>
        <v>1</v>
      </c>
      <c r="D243" s="8" t="n">
        <f aca="false">A243*10+B243+C243/10</f>
        <v>24.1</v>
      </c>
      <c r="E243" s="9" t="n">
        <f aca="false">ROUND((ROW()-2)*24,0)/86400</f>
        <v>0.0669444444444445</v>
      </c>
    </row>
    <row r="244" customFormat="false" ht="15" hidden="false" customHeight="true" outlineLevel="0" collapsed="false">
      <c r="A244" s="6" t="n">
        <f aca="false">INT((ROW()-2)/100)</f>
        <v>2</v>
      </c>
      <c r="B244" s="7" t="n">
        <f aca="false">MOD(INT((ROW()-2)/10),10)</f>
        <v>4</v>
      </c>
      <c r="C244" s="7" t="n">
        <f aca="false">MOD(ROW()-2,10)</f>
        <v>2</v>
      </c>
      <c r="D244" s="8" t="n">
        <f aca="false">A244*10+B244+C244/10</f>
        <v>24.2</v>
      </c>
      <c r="E244" s="9" t="n">
        <f aca="false">ROUND((ROW()-2)*24,0)/86400</f>
        <v>0.0672222222222222</v>
      </c>
    </row>
    <row r="245" customFormat="false" ht="15" hidden="false" customHeight="true" outlineLevel="0" collapsed="false">
      <c r="A245" s="6" t="n">
        <f aca="false">INT((ROW()-2)/100)</f>
        <v>2</v>
      </c>
      <c r="B245" s="7" t="n">
        <f aca="false">MOD(INT((ROW()-2)/10),10)</f>
        <v>4</v>
      </c>
      <c r="C245" s="7" t="n">
        <f aca="false">MOD(ROW()-2,10)</f>
        <v>3</v>
      </c>
      <c r="D245" s="8" t="n">
        <f aca="false">A245*10+B245+C245/10</f>
        <v>24.3</v>
      </c>
      <c r="E245" s="9" t="n">
        <f aca="false">ROUND((ROW()-2)*24,0)/86400</f>
        <v>0.0675</v>
      </c>
    </row>
    <row r="246" customFormat="false" ht="15" hidden="false" customHeight="true" outlineLevel="0" collapsed="false">
      <c r="A246" s="6" t="n">
        <f aca="false">INT((ROW()-2)/100)</f>
        <v>2</v>
      </c>
      <c r="B246" s="7" t="n">
        <f aca="false">MOD(INT((ROW()-2)/10),10)</f>
        <v>4</v>
      </c>
      <c r="C246" s="7" t="n">
        <f aca="false">MOD(ROW()-2,10)</f>
        <v>4</v>
      </c>
      <c r="D246" s="8" t="n">
        <f aca="false">A246*10+B246+C246/10</f>
        <v>24.4</v>
      </c>
      <c r="E246" s="9" t="n">
        <f aca="false">ROUND((ROW()-2)*24,0)/86400</f>
        <v>0.0677777777777778</v>
      </c>
    </row>
    <row r="247" customFormat="false" ht="15" hidden="false" customHeight="true" outlineLevel="0" collapsed="false">
      <c r="A247" s="6" t="n">
        <f aca="false">INT((ROW()-2)/100)</f>
        <v>2</v>
      </c>
      <c r="B247" s="7" t="n">
        <f aca="false">MOD(INT((ROW()-2)/10),10)</f>
        <v>4</v>
      </c>
      <c r="C247" s="7" t="n">
        <f aca="false">MOD(ROW()-2,10)</f>
        <v>5</v>
      </c>
      <c r="D247" s="8" t="n">
        <f aca="false">A247*10+B247+C247/10</f>
        <v>24.5</v>
      </c>
      <c r="E247" s="9" t="n">
        <f aca="false">ROUND((ROW()-2)*24,0)/86400</f>
        <v>0.0680555555555556</v>
      </c>
    </row>
    <row r="248" customFormat="false" ht="15" hidden="false" customHeight="true" outlineLevel="0" collapsed="false">
      <c r="A248" s="6" t="n">
        <f aca="false">INT((ROW()-2)/100)</f>
        <v>2</v>
      </c>
      <c r="B248" s="7" t="n">
        <f aca="false">MOD(INT((ROW()-2)/10),10)</f>
        <v>4</v>
      </c>
      <c r="C248" s="7" t="n">
        <f aca="false">MOD(ROW()-2,10)</f>
        <v>6</v>
      </c>
      <c r="D248" s="8" t="n">
        <f aca="false">A248*10+B248+C248/10</f>
        <v>24.6</v>
      </c>
      <c r="E248" s="9" t="n">
        <f aca="false">ROUND((ROW()-2)*24,0)/86400</f>
        <v>0.0683333333333333</v>
      </c>
    </row>
    <row r="249" customFormat="false" ht="15" hidden="false" customHeight="true" outlineLevel="0" collapsed="false">
      <c r="A249" s="6" t="n">
        <f aca="false">INT((ROW()-2)/100)</f>
        <v>2</v>
      </c>
      <c r="B249" s="7" t="n">
        <f aca="false">MOD(INT((ROW()-2)/10),10)</f>
        <v>4</v>
      </c>
      <c r="C249" s="7" t="n">
        <f aca="false">MOD(ROW()-2,10)</f>
        <v>7</v>
      </c>
      <c r="D249" s="8" t="n">
        <f aca="false">A249*10+B249+C249/10</f>
        <v>24.7</v>
      </c>
      <c r="E249" s="9" t="n">
        <f aca="false">ROUND((ROW()-2)*24,0)/86400</f>
        <v>0.0686111111111111</v>
      </c>
    </row>
    <row r="250" customFormat="false" ht="15" hidden="false" customHeight="true" outlineLevel="0" collapsed="false">
      <c r="A250" s="6" t="n">
        <f aca="false">INT((ROW()-2)/100)</f>
        <v>2</v>
      </c>
      <c r="B250" s="7" t="n">
        <f aca="false">MOD(INT((ROW()-2)/10),10)</f>
        <v>4</v>
      </c>
      <c r="C250" s="7" t="n">
        <f aca="false">MOD(ROW()-2,10)</f>
        <v>8</v>
      </c>
      <c r="D250" s="8" t="n">
        <f aca="false">A250*10+B250+C250/10</f>
        <v>24.8</v>
      </c>
      <c r="E250" s="9" t="n">
        <f aca="false">ROUND((ROW()-2)*24,0)/86400</f>
        <v>0.0688888888888889</v>
      </c>
    </row>
    <row r="251" customFormat="false" ht="15" hidden="false" customHeight="true" outlineLevel="0" collapsed="false">
      <c r="A251" s="6" t="n">
        <f aca="false">INT((ROW()-2)/100)</f>
        <v>2</v>
      </c>
      <c r="B251" s="7" t="n">
        <f aca="false">MOD(INT((ROW()-2)/10),10)</f>
        <v>4</v>
      </c>
      <c r="C251" s="7" t="n">
        <f aca="false">MOD(ROW()-2,10)</f>
        <v>9</v>
      </c>
      <c r="D251" s="8" t="n">
        <f aca="false">A251*10+B251+C251/10</f>
        <v>24.9</v>
      </c>
      <c r="E251" s="9" t="n">
        <f aca="false">ROUND((ROW()-2)*24,0)/86400</f>
        <v>0.0691666666666667</v>
      </c>
    </row>
    <row r="252" customFormat="false" ht="15" hidden="false" customHeight="true" outlineLevel="0" collapsed="false">
      <c r="A252" s="6" t="n">
        <f aca="false">INT((ROW()-2)/100)</f>
        <v>2</v>
      </c>
      <c r="B252" s="7" t="n">
        <f aca="false">MOD(INT((ROW()-2)/10),10)</f>
        <v>5</v>
      </c>
      <c r="C252" s="7" t="n">
        <f aca="false">MOD(ROW()-2,10)</f>
        <v>0</v>
      </c>
      <c r="D252" s="8" t="n">
        <f aca="false">A252*10+B252+C252/10</f>
        <v>25</v>
      </c>
      <c r="E252" s="9" t="n">
        <f aca="false">ROUND((ROW()-2)*24,0)/86400</f>
        <v>0.0694444444444445</v>
      </c>
    </row>
    <row r="253" customFormat="false" ht="15" hidden="false" customHeight="true" outlineLevel="0" collapsed="false">
      <c r="A253" s="6" t="n">
        <f aca="false">INT((ROW()-2)/100)</f>
        <v>2</v>
      </c>
      <c r="B253" s="7" t="n">
        <f aca="false">MOD(INT((ROW()-2)/10),10)</f>
        <v>5</v>
      </c>
      <c r="C253" s="7" t="n">
        <f aca="false">MOD(ROW()-2,10)</f>
        <v>1</v>
      </c>
      <c r="D253" s="8" t="n">
        <f aca="false">A253*10+B253+C253/10</f>
        <v>25.1</v>
      </c>
      <c r="E253" s="9" t="n">
        <f aca="false">ROUND((ROW()-2)*24,0)/86400</f>
        <v>0.0697222222222222</v>
      </c>
    </row>
    <row r="254" customFormat="false" ht="15" hidden="false" customHeight="true" outlineLevel="0" collapsed="false">
      <c r="A254" s="6" t="n">
        <f aca="false">INT((ROW()-2)/100)</f>
        <v>2</v>
      </c>
      <c r="B254" s="7" t="n">
        <f aca="false">MOD(INT((ROW()-2)/10),10)</f>
        <v>5</v>
      </c>
      <c r="C254" s="7" t="n">
        <f aca="false">MOD(ROW()-2,10)</f>
        <v>2</v>
      </c>
      <c r="D254" s="8" t="n">
        <f aca="false">A254*10+B254+C254/10</f>
        <v>25.2</v>
      </c>
      <c r="E254" s="9" t="n">
        <f aca="false">ROUND((ROW()-2)*24,0)/86400</f>
        <v>0.07</v>
      </c>
    </row>
    <row r="255" customFormat="false" ht="15" hidden="false" customHeight="true" outlineLevel="0" collapsed="false">
      <c r="A255" s="6" t="n">
        <f aca="false">INT((ROW()-2)/100)</f>
        <v>2</v>
      </c>
      <c r="B255" s="7" t="n">
        <f aca="false">MOD(INT((ROW()-2)/10),10)</f>
        <v>5</v>
      </c>
      <c r="C255" s="7" t="n">
        <f aca="false">MOD(ROW()-2,10)</f>
        <v>3</v>
      </c>
      <c r="D255" s="8" t="n">
        <f aca="false">A255*10+B255+C255/10</f>
        <v>25.3</v>
      </c>
      <c r="E255" s="9" t="n">
        <f aca="false">ROUND((ROW()-2)*24,0)/86400</f>
        <v>0.0702777777777778</v>
      </c>
    </row>
    <row r="256" customFormat="false" ht="15" hidden="false" customHeight="true" outlineLevel="0" collapsed="false">
      <c r="A256" s="6" t="n">
        <f aca="false">INT((ROW()-2)/100)</f>
        <v>2</v>
      </c>
      <c r="B256" s="7" t="n">
        <f aca="false">MOD(INT((ROW()-2)/10),10)</f>
        <v>5</v>
      </c>
      <c r="C256" s="7" t="n">
        <f aca="false">MOD(ROW()-2,10)</f>
        <v>4</v>
      </c>
      <c r="D256" s="8" t="n">
        <f aca="false">A256*10+B256+C256/10</f>
        <v>25.4</v>
      </c>
      <c r="E256" s="9" t="n">
        <f aca="false">ROUND((ROW()-2)*24,0)/86400</f>
        <v>0.0705555555555556</v>
      </c>
    </row>
    <row r="257" customFormat="false" ht="15" hidden="false" customHeight="true" outlineLevel="0" collapsed="false">
      <c r="A257" s="6" t="n">
        <f aca="false">INT((ROW()-2)/100)</f>
        <v>2</v>
      </c>
      <c r="B257" s="7" t="n">
        <f aca="false">MOD(INT((ROW()-2)/10),10)</f>
        <v>5</v>
      </c>
      <c r="C257" s="7" t="n">
        <f aca="false">MOD(ROW()-2,10)</f>
        <v>5</v>
      </c>
      <c r="D257" s="8" t="n">
        <f aca="false">A257*10+B257+C257/10</f>
        <v>25.5</v>
      </c>
      <c r="E257" s="9" t="n">
        <f aca="false">ROUND((ROW()-2)*24,0)/86400</f>
        <v>0.0708333333333333</v>
      </c>
    </row>
    <row r="258" customFormat="false" ht="15" hidden="false" customHeight="true" outlineLevel="0" collapsed="false">
      <c r="A258" s="6" t="n">
        <f aca="false">INT((ROW()-2)/100)</f>
        <v>2</v>
      </c>
      <c r="B258" s="7" t="n">
        <f aca="false">MOD(INT((ROW()-2)/10),10)</f>
        <v>5</v>
      </c>
      <c r="C258" s="7" t="n">
        <f aca="false">MOD(ROW()-2,10)</f>
        <v>6</v>
      </c>
      <c r="D258" s="8" t="n">
        <f aca="false">A258*10+B258+C258/10</f>
        <v>25.6</v>
      </c>
      <c r="E258" s="9" t="n">
        <f aca="false">ROUND((ROW()-2)*24,0)/86400</f>
        <v>0.0711111111111111</v>
      </c>
    </row>
    <row r="259" customFormat="false" ht="15" hidden="false" customHeight="true" outlineLevel="0" collapsed="false">
      <c r="A259" s="6" t="n">
        <f aca="false">INT((ROW()-2)/100)</f>
        <v>2</v>
      </c>
      <c r="B259" s="7" t="n">
        <f aca="false">MOD(INT((ROW()-2)/10),10)</f>
        <v>5</v>
      </c>
      <c r="C259" s="7" t="n">
        <f aca="false">MOD(ROW()-2,10)</f>
        <v>7</v>
      </c>
      <c r="D259" s="8" t="n">
        <f aca="false">A259*10+B259+C259/10</f>
        <v>25.7</v>
      </c>
      <c r="E259" s="9" t="n">
        <f aca="false">ROUND((ROW()-2)*24,0)/86400</f>
        <v>0.0713888888888889</v>
      </c>
    </row>
    <row r="260" customFormat="false" ht="15" hidden="false" customHeight="true" outlineLevel="0" collapsed="false">
      <c r="A260" s="6" t="n">
        <f aca="false">INT((ROW()-2)/100)</f>
        <v>2</v>
      </c>
      <c r="B260" s="7" t="n">
        <f aca="false">MOD(INT((ROW()-2)/10),10)</f>
        <v>5</v>
      </c>
      <c r="C260" s="7" t="n">
        <f aca="false">MOD(ROW()-2,10)</f>
        <v>8</v>
      </c>
      <c r="D260" s="8" t="n">
        <f aca="false">A260*10+B260+C260/10</f>
        <v>25.8</v>
      </c>
      <c r="E260" s="9" t="n">
        <f aca="false">ROUND((ROW()-2)*24,0)/86400</f>
        <v>0.0716666666666667</v>
      </c>
    </row>
    <row r="261" customFormat="false" ht="15" hidden="false" customHeight="true" outlineLevel="0" collapsed="false">
      <c r="A261" s="6" t="n">
        <f aca="false">INT((ROW()-2)/100)</f>
        <v>2</v>
      </c>
      <c r="B261" s="7" t="n">
        <f aca="false">MOD(INT((ROW()-2)/10),10)</f>
        <v>5</v>
      </c>
      <c r="C261" s="7" t="n">
        <f aca="false">MOD(ROW()-2,10)</f>
        <v>9</v>
      </c>
      <c r="D261" s="8" t="n">
        <f aca="false">A261*10+B261+C261/10</f>
        <v>25.9</v>
      </c>
      <c r="E261" s="9" t="n">
        <f aca="false">ROUND((ROW()-2)*24,0)/86400</f>
        <v>0.0719444444444445</v>
      </c>
    </row>
    <row r="262" customFormat="false" ht="15" hidden="false" customHeight="true" outlineLevel="0" collapsed="false">
      <c r="A262" s="6" t="n">
        <f aca="false">INT((ROW()-2)/100)</f>
        <v>2</v>
      </c>
      <c r="B262" s="7" t="n">
        <f aca="false">MOD(INT((ROW()-2)/10),10)</f>
        <v>6</v>
      </c>
      <c r="C262" s="7" t="n">
        <f aca="false">MOD(ROW()-2,10)</f>
        <v>0</v>
      </c>
      <c r="D262" s="8" t="n">
        <f aca="false">A262*10+B262+C262/10</f>
        <v>26</v>
      </c>
      <c r="E262" s="9" t="n">
        <f aca="false">ROUND((ROW()-2)*24,0)/86400</f>
        <v>0.0722222222222222</v>
      </c>
    </row>
    <row r="263" customFormat="false" ht="15" hidden="false" customHeight="true" outlineLevel="0" collapsed="false">
      <c r="A263" s="6" t="n">
        <f aca="false">INT((ROW()-2)/100)</f>
        <v>2</v>
      </c>
      <c r="B263" s="7" t="n">
        <f aca="false">MOD(INT((ROW()-2)/10),10)</f>
        <v>6</v>
      </c>
      <c r="C263" s="7" t="n">
        <f aca="false">MOD(ROW()-2,10)</f>
        <v>1</v>
      </c>
      <c r="D263" s="8" t="n">
        <f aca="false">A263*10+B263+C263/10</f>
        <v>26.1</v>
      </c>
      <c r="E263" s="9" t="n">
        <f aca="false">ROUND((ROW()-2)*24,0)/86400</f>
        <v>0.0725</v>
      </c>
    </row>
    <row r="264" customFormat="false" ht="15" hidden="false" customHeight="true" outlineLevel="0" collapsed="false">
      <c r="A264" s="6" t="n">
        <f aca="false">INT((ROW()-2)/100)</f>
        <v>2</v>
      </c>
      <c r="B264" s="7" t="n">
        <f aca="false">MOD(INT((ROW()-2)/10),10)</f>
        <v>6</v>
      </c>
      <c r="C264" s="7" t="n">
        <f aca="false">MOD(ROW()-2,10)</f>
        <v>2</v>
      </c>
      <c r="D264" s="8" t="n">
        <f aca="false">A264*10+B264+C264/10</f>
        <v>26.2</v>
      </c>
      <c r="E264" s="9" t="n">
        <f aca="false">ROUND((ROW()-2)*24,0)/86400</f>
        <v>0.0727777777777778</v>
      </c>
    </row>
    <row r="265" customFormat="false" ht="15" hidden="false" customHeight="true" outlineLevel="0" collapsed="false">
      <c r="A265" s="6" t="n">
        <f aca="false">INT((ROW()-2)/100)</f>
        <v>2</v>
      </c>
      <c r="B265" s="7" t="n">
        <f aca="false">MOD(INT((ROW()-2)/10),10)</f>
        <v>6</v>
      </c>
      <c r="C265" s="7" t="n">
        <f aca="false">MOD(ROW()-2,10)</f>
        <v>3</v>
      </c>
      <c r="D265" s="8" t="n">
        <f aca="false">A265*10+B265+C265/10</f>
        <v>26.3</v>
      </c>
      <c r="E265" s="9" t="n">
        <f aca="false">ROUND((ROW()-2)*24,0)/86400</f>
        <v>0.0730555555555556</v>
      </c>
    </row>
    <row r="266" customFormat="false" ht="15" hidden="false" customHeight="true" outlineLevel="0" collapsed="false">
      <c r="A266" s="6" t="n">
        <f aca="false">INT((ROW()-2)/100)</f>
        <v>2</v>
      </c>
      <c r="B266" s="7" t="n">
        <f aca="false">MOD(INT((ROW()-2)/10),10)</f>
        <v>6</v>
      </c>
      <c r="C266" s="7" t="n">
        <f aca="false">MOD(ROW()-2,10)</f>
        <v>4</v>
      </c>
      <c r="D266" s="8" t="n">
        <f aca="false">A266*10+B266+C266/10</f>
        <v>26.4</v>
      </c>
      <c r="E266" s="9" t="n">
        <f aca="false">ROUND((ROW()-2)*24,0)/86400</f>
        <v>0.0733333333333333</v>
      </c>
    </row>
    <row r="267" customFormat="false" ht="15" hidden="false" customHeight="true" outlineLevel="0" collapsed="false">
      <c r="A267" s="6" t="n">
        <f aca="false">INT((ROW()-2)/100)</f>
        <v>2</v>
      </c>
      <c r="B267" s="7" t="n">
        <f aca="false">MOD(INT((ROW()-2)/10),10)</f>
        <v>6</v>
      </c>
      <c r="C267" s="7" t="n">
        <f aca="false">MOD(ROW()-2,10)</f>
        <v>5</v>
      </c>
      <c r="D267" s="8" t="n">
        <f aca="false">A267*10+B267+C267/10</f>
        <v>26.5</v>
      </c>
      <c r="E267" s="9" t="n">
        <f aca="false">ROUND((ROW()-2)*24,0)/86400</f>
        <v>0.0736111111111111</v>
      </c>
    </row>
    <row r="268" customFormat="false" ht="15" hidden="false" customHeight="true" outlineLevel="0" collapsed="false">
      <c r="A268" s="6" t="n">
        <f aca="false">INT((ROW()-2)/100)</f>
        <v>2</v>
      </c>
      <c r="B268" s="7" t="n">
        <f aca="false">MOD(INT((ROW()-2)/10),10)</f>
        <v>6</v>
      </c>
      <c r="C268" s="7" t="n">
        <f aca="false">MOD(ROW()-2,10)</f>
        <v>6</v>
      </c>
      <c r="D268" s="8" t="n">
        <f aca="false">A268*10+B268+C268/10</f>
        <v>26.6</v>
      </c>
      <c r="E268" s="9" t="n">
        <f aca="false">ROUND((ROW()-2)*24,0)/86400</f>
        <v>0.0738888888888889</v>
      </c>
    </row>
    <row r="269" customFormat="false" ht="15" hidden="false" customHeight="true" outlineLevel="0" collapsed="false">
      <c r="A269" s="6" t="n">
        <f aca="false">INT((ROW()-2)/100)</f>
        <v>2</v>
      </c>
      <c r="B269" s="7" t="n">
        <f aca="false">MOD(INT((ROW()-2)/10),10)</f>
        <v>6</v>
      </c>
      <c r="C269" s="7" t="n">
        <f aca="false">MOD(ROW()-2,10)</f>
        <v>7</v>
      </c>
      <c r="D269" s="8" t="n">
        <f aca="false">A269*10+B269+C269/10</f>
        <v>26.7</v>
      </c>
      <c r="E269" s="9" t="n">
        <f aca="false">ROUND((ROW()-2)*24,0)/86400</f>
        <v>0.0741666666666667</v>
      </c>
    </row>
    <row r="270" customFormat="false" ht="15" hidden="false" customHeight="true" outlineLevel="0" collapsed="false">
      <c r="A270" s="6" t="n">
        <f aca="false">INT((ROW()-2)/100)</f>
        <v>2</v>
      </c>
      <c r="B270" s="7" t="n">
        <f aca="false">MOD(INT((ROW()-2)/10),10)</f>
        <v>6</v>
      </c>
      <c r="C270" s="7" t="n">
        <f aca="false">MOD(ROW()-2,10)</f>
        <v>8</v>
      </c>
      <c r="D270" s="8" t="n">
        <f aca="false">A270*10+B270+C270/10</f>
        <v>26.8</v>
      </c>
      <c r="E270" s="9" t="n">
        <f aca="false">ROUND((ROW()-2)*24,0)/86400</f>
        <v>0.0744444444444444</v>
      </c>
    </row>
    <row r="271" customFormat="false" ht="15" hidden="false" customHeight="true" outlineLevel="0" collapsed="false">
      <c r="A271" s="6" t="n">
        <f aca="false">INT((ROW()-2)/100)</f>
        <v>2</v>
      </c>
      <c r="B271" s="7" t="n">
        <f aca="false">MOD(INT((ROW()-2)/10),10)</f>
        <v>6</v>
      </c>
      <c r="C271" s="7" t="n">
        <f aca="false">MOD(ROW()-2,10)</f>
        <v>9</v>
      </c>
      <c r="D271" s="8" t="n">
        <f aca="false">A271*10+B271+C271/10</f>
        <v>26.9</v>
      </c>
      <c r="E271" s="9" t="n">
        <f aca="false">ROUND((ROW()-2)*24,0)/86400</f>
        <v>0.0747222222222222</v>
      </c>
    </row>
    <row r="272" customFormat="false" ht="15" hidden="false" customHeight="true" outlineLevel="0" collapsed="false">
      <c r="A272" s="6" t="n">
        <f aca="false">INT((ROW()-2)/100)</f>
        <v>2</v>
      </c>
      <c r="B272" s="7" t="n">
        <f aca="false">MOD(INT((ROW()-2)/10),10)</f>
        <v>7</v>
      </c>
      <c r="C272" s="7" t="n">
        <f aca="false">MOD(ROW()-2,10)</f>
        <v>0</v>
      </c>
      <c r="D272" s="8" t="n">
        <f aca="false">A272*10+B272+C272/10</f>
        <v>27</v>
      </c>
      <c r="E272" s="9" t="n">
        <f aca="false">ROUND((ROW()-2)*24,0)/86400</f>
        <v>0.075</v>
      </c>
    </row>
    <row r="273" customFormat="false" ht="15" hidden="false" customHeight="true" outlineLevel="0" collapsed="false">
      <c r="A273" s="6" t="n">
        <f aca="false">INT((ROW()-2)/100)</f>
        <v>2</v>
      </c>
      <c r="B273" s="7" t="n">
        <f aca="false">MOD(INT((ROW()-2)/10),10)</f>
        <v>7</v>
      </c>
      <c r="C273" s="7" t="n">
        <f aca="false">MOD(ROW()-2,10)</f>
        <v>1</v>
      </c>
      <c r="D273" s="8" t="n">
        <f aca="false">A273*10+B273+C273/10</f>
        <v>27.1</v>
      </c>
      <c r="E273" s="9" t="n">
        <f aca="false">ROUND((ROW()-2)*24,0)/86400</f>
        <v>0.0752777777777778</v>
      </c>
    </row>
    <row r="274" customFormat="false" ht="15" hidden="false" customHeight="true" outlineLevel="0" collapsed="false">
      <c r="A274" s="6" t="n">
        <f aca="false">INT((ROW()-2)/100)</f>
        <v>2</v>
      </c>
      <c r="B274" s="7" t="n">
        <f aca="false">MOD(INT((ROW()-2)/10),10)</f>
        <v>7</v>
      </c>
      <c r="C274" s="7" t="n">
        <f aca="false">MOD(ROW()-2,10)</f>
        <v>2</v>
      </c>
      <c r="D274" s="8" t="n">
        <f aca="false">A274*10+B274+C274/10</f>
        <v>27.2</v>
      </c>
      <c r="E274" s="9" t="n">
        <f aca="false">ROUND((ROW()-2)*24,0)/86400</f>
        <v>0.0755555555555556</v>
      </c>
    </row>
    <row r="275" customFormat="false" ht="15" hidden="false" customHeight="true" outlineLevel="0" collapsed="false">
      <c r="A275" s="6" t="n">
        <f aca="false">INT((ROW()-2)/100)</f>
        <v>2</v>
      </c>
      <c r="B275" s="7" t="n">
        <f aca="false">MOD(INT((ROW()-2)/10),10)</f>
        <v>7</v>
      </c>
      <c r="C275" s="7" t="n">
        <f aca="false">MOD(ROW()-2,10)</f>
        <v>3</v>
      </c>
      <c r="D275" s="8" t="n">
        <f aca="false">A275*10+B275+C275/10</f>
        <v>27.3</v>
      </c>
      <c r="E275" s="9" t="n">
        <f aca="false">ROUND((ROW()-2)*24,0)/86400</f>
        <v>0.0758333333333333</v>
      </c>
    </row>
    <row r="276" customFormat="false" ht="15" hidden="false" customHeight="true" outlineLevel="0" collapsed="false">
      <c r="A276" s="6" t="n">
        <f aca="false">INT((ROW()-2)/100)</f>
        <v>2</v>
      </c>
      <c r="B276" s="7" t="n">
        <f aca="false">MOD(INT((ROW()-2)/10),10)</f>
        <v>7</v>
      </c>
      <c r="C276" s="7" t="n">
        <f aca="false">MOD(ROW()-2,10)</f>
        <v>4</v>
      </c>
      <c r="D276" s="8" t="n">
        <f aca="false">A276*10+B276+C276/10</f>
        <v>27.4</v>
      </c>
      <c r="E276" s="9" t="n">
        <f aca="false">ROUND((ROW()-2)*24,0)/86400</f>
        <v>0.0761111111111111</v>
      </c>
    </row>
    <row r="277" customFormat="false" ht="15" hidden="false" customHeight="true" outlineLevel="0" collapsed="false">
      <c r="A277" s="6" t="n">
        <f aca="false">INT((ROW()-2)/100)</f>
        <v>2</v>
      </c>
      <c r="B277" s="7" t="n">
        <f aca="false">MOD(INT((ROW()-2)/10),10)</f>
        <v>7</v>
      </c>
      <c r="C277" s="7" t="n">
        <f aca="false">MOD(ROW()-2,10)</f>
        <v>5</v>
      </c>
      <c r="D277" s="8" t="n">
        <f aca="false">A277*10+B277+C277/10</f>
        <v>27.5</v>
      </c>
      <c r="E277" s="9" t="n">
        <f aca="false">ROUND((ROW()-2)*24,0)/86400</f>
        <v>0.0763888888888889</v>
      </c>
    </row>
    <row r="278" customFormat="false" ht="15" hidden="false" customHeight="true" outlineLevel="0" collapsed="false">
      <c r="A278" s="6" t="n">
        <f aca="false">INT((ROW()-2)/100)</f>
        <v>2</v>
      </c>
      <c r="B278" s="7" t="n">
        <f aca="false">MOD(INT((ROW()-2)/10),10)</f>
        <v>7</v>
      </c>
      <c r="C278" s="7" t="n">
        <f aca="false">MOD(ROW()-2,10)</f>
        <v>6</v>
      </c>
      <c r="D278" s="8" t="n">
        <f aca="false">A278*10+B278+C278/10</f>
        <v>27.6</v>
      </c>
      <c r="E278" s="9" t="n">
        <f aca="false">ROUND((ROW()-2)*24,0)/86400</f>
        <v>0.0766666666666667</v>
      </c>
    </row>
    <row r="279" customFormat="false" ht="15" hidden="false" customHeight="true" outlineLevel="0" collapsed="false">
      <c r="A279" s="6" t="n">
        <f aca="false">INT((ROW()-2)/100)</f>
        <v>2</v>
      </c>
      <c r="B279" s="7" t="n">
        <f aca="false">MOD(INT((ROW()-2)/10),10)</f>
        <v>7</v>
      </c>
      <c r="C279" s="7" t="n">
        <f aca="false">MOD(ROW()-2,10)</f>
        <v>7</v>
      </c>
      <c r="D279" s="8" t="n">
        <f aca="false">A279*10+B279+C279/10</f>
        <v>27.7</v>
      </c>
      <c r="E279" s="9" t="n">
        <f aca="false">ROUND((ROW()-2)*24,0)/86400</f>
        <v>0.0769444444444444</v>
      </c>
    </row>
    <row r="280" customFormat="false" ht="15" hidden="false" customHeight="true" outlineLevel="0" collapsed="false">
      <c r="A280" s="6" t="n">
        <f aca="false">INT((ROW()-2)/100)</f>
        <v>2</v>
      </c>
      <c r="B280" s="7" t="n">
        <f aca="false">MOD(INT((ROW()-2)/10),10)</f>
        <v>7</v>
      </c>
      <c r="C280" s="7" t="n">
        <f aca="false">MOD(ROW()-2,10)</f>
        <v>8</v>
      </c>
      <c r="D280" s="8" t="n">
        <f aca="false">A280*10+B280+C280/10</f>
        <v>27.8</v>
      </c>
      <c r="E280" s="9" t="n">
        <f aca="false">ROUND((ROW()-2)*24,0)/86400</f>
        <v>0.0772222222222222</v>
      </c>
    </row>
    <row r="281" customFormat="false" ht="15" hidden="false" customHeight="true" outlineLevel="0" collapsed="false">
      <c r="A281" s="6" t="n">
        <f aca="false">INT((ROW()-2)/100)</f>
        <v>2</v>
      </c>
      <c r="B281" s="7" t="n">
        <f aca="false">MOD(INT((ROW()-2)/10),10)</f>
        <v>7</v>
      </c>
      <c r="C281" s="7" t="n">
        <f aca="false">MOD(ROW()-2,10)</f>
        <v>9</v>
      </c>
      <c r="D281" s="8" t="n">
        <f aca="false">A281*10+B281+C281/10</f>
        <v>27.9</v>
      </c>
      <c r="E281" s="9" t="n">
        <f aca="false">ROUND((ROW()-2)*24,0)/86400</f>
        <v>0.0775</v>
      </c>
    </row>
    <row r="282" customFormat="false" ht="15" hidden="false" customHeight="true" outlineLevel="0" collapsed="false">
      <c r="A282" s="6" t="n">
        <f aca="false">INT((ROW()-2)/100)</f>
        <v>2</v>
      </c>
      <c r="B282" s="7" t="n">
        <f aca="false">MOD(INT((ROW()-2)/10),10)</f>
        <v>8</v>
      </c>
      <c r="C282" s="7" t="n">
        <f aca="false">MOD(ROW()-2,10)</f>
        <v>0</v>
      </c>
      <c r="D282" s="8" t="n">
        <f aca="false">A282*10+B282+C282/10</f>
        <v>28</v>
      </c>
      <c r="E282" s="9" t="n">
        <f aca="false">ROUND((ROW()-2)*24,0)/86400</f>
        <v>0.0777777777777778</v>
      </c>
    </row>
    <row r="283" customFormat="false" ht="15" hidden="false" customHeight="true" outlineLevel="0" collapsed="false">
      <c r="A283" s="6" t="n">
        <f aca="false">INT((ROW()-2)/100)</f>
        <v>2</v>
      </c>
      <c r="B283" s="7" t="n">
        <f aca="false">MOD(INT((ROW()-2)/10),10)</f>
        <v>8</v>
      </c>
      <c r="C283" s="7" t="n">
        <f aca="false">MOD(ROW()-2,10)</f>
        <v>1</v>
      </c>
      <c r="D283" s="8" t="n">
        <f aca="false">A283*10+B283+C283/10</f>
        <v>28.1</v>
      </c>
      <c r="E283" s="9" t="n">
        <f aca="false">ROUND((ROW()-2)*24,0)/86400</f>
        <v>0.0780555555555556</v>
      </c>
    </row>
    <row r="284" customFormat="false" ht="15" hidden="false" customHeight="true" outlineLevel="0" collapsed="false">
      <c r="A284" s="6" t="n">
        <f aca="false">INT((ROW()-2)/100)</f>
        <v>2</v>
      </c>
      <c r="B284" s="7" t="n">
        <f aca="false">MOD(INT((ROW()-2)/10),10)</f>
        <v>8</v>
      </c>
      <c r="C284" s="7" t="n">
        <f aca="false">MOD(ROW()-2,10)</f>
        <v>2</v>
      </c>
      <c r="D284" s="8" t="n">
        <f aca="false">A284*10+B284+C284/10</f>
        <v>28.2</v>
      </c>
      <c r="E284" s="9" t="n">
        <f aca="false">ROUND((ROW()-2)*24,0)/86400</f>
        <v>0.0783333333333333</v>
      </c>
    </row>
    <row r="285" customFormat="false" ht="15" hidden="false" customHeight="true" outlineLevel="0" collapsed="false">
      <c r="A285" s="6" t="n">
        <f aca="false">INT((ROW()-2)/100)</f>
        <v>2</v>
      </c>
      <c r="B285" s="7" t="n">
        <f aca="false">MOD(INT((ROW()-2)/10),10)</f>
        <v>8</v>
      </c>
      <c r="C285" s="7" t="n">
        <f aca="false">MOD(ROW()-2,10)</f>
        <v>3</v>
      </c>
      <c r="D285" s="8" t="n">
        <f aca="false">A285*10+B285+C285/10</f>
        <v>28.3</v>
      </c>
      <c r="E285" s="9" t="n">
        <f aca="false">ROUND((ROW()-2)*24,0)/86400</f>
        <v>0.0786111111111111</v>
      </c>
    </row>
    <row r="286" customFormat="false" ht="15" hidden="false" customHeight="true" outlineLevel="0" collapsed="false">
      <c r="A286" s="6" t="n">
        <f aca="false">INT((ROW()-2)/100)</f>
        <v>2</v>
      </c>
      <c r="B286" s="7" t="n">
        <f aca="false">MOD(INT((ROW()-2)/10),10)</f>
        <v>8</v>
      </c>
      <c r="C286" s="7" t="n">
        <f aca="false">MOD(ROW()-2,10)</f>
        <v>4</v>
      </c>
      <c r="D286" s="8" t="n">
        <f aca="false">A286*10+B286+C286/10</f>
        <v>28.4</v>
      </c>
      <c r="E286" s="9" t="n">
        <f aca="false">ROUND((ROW()-2)*24,0)/86400</f>
        <v>0.0788888888888889</v>
      </c>
    </row>
    <row r="287" customFormat="false" ht="15" hidden="false" customHeight="true" outlineLevel="0" collapsed="false">
      <c r="A287" s="6" t="n">
        <f aca="false">INT((ROW()-2)/100)</f>
        <v>2</v>
      </c>
      <c r="B287" s="7" t="n">
        <f aca="false">MOD(INT((ROW()-2)/10),10)</f>
        <v>8</v>
      </c>
      <c r="C287" s="7" t="n">
        <f aca="false">MOD(ROW()-2,10)</f>
        <v>5</v>
      </c>
      <c r="D287" s="8" t="n">
        <f aca="false">A287*10+B287+C287/10</f>
        <v>28.5</v>
      </c>
      <c r="E287" s="9" t="n">
        <f aca="false">ROUND((ROW()-2)*24,0)/86400</f>
        <v>0.0791666666666667</v>
      </c>
    </row>
    <row r="288" customFormat="false" ht="15" hidden="false" customHeight="true" outlineLevel="0" collapsed="false">
      <c r="A288" s="6" t="n">
        <f aca="false">INT((ROW()-2)/100)</f>
        <v>2</v>
      </c>
      <c r="B288" s="7" t="n">
        <f aca="false">MOD(INT((ROW()-2)/10),10)</f>
        <v>8</v>
      </c>
      <c r="C288" s="7" t="n">
        <f aca="false">MOD(ROW()-2,10)</f>
        <v>6</v>
      </c>
      <c r="D288" s="8" t="n">
        <f aca="false">A288*10+B288+C288/10</f>
        <v>28.6</v>
      </c>
      <c r="E288" s="9" t="n">
        <f aca="false">ROUND((ROW()-2)*24,0)/86400</f>
        <v>0.0794444444444444</v>
      </c>
    </row>
    <row r="289" customFormat="false" ht="15" hidden="false" customHeight="true" outlineLevel="0" collapsed="false">
      <c r="A289" s="6" t="n">
        <f aca="false">INT((ROW()-2)/100)</f>
        <v>2</v>
      </c>
      <c r="B289" s="7" t="n">
        <f aca="false">MOD(INT((ROW()-2)/10),10)</f>
        <v>8</v>
      </c>
      <c r="C289" s="7" t="n">
        <f aca="false">MOD(ROW()-2,10)</f>
        <v>7</v>
      </c>
      <c r="D289" s="8" t="n">
        <f aca="false">A289*10+B289+C289/10</f>
        <v>28.7</v>
      </c>
      <c r="E289" s="9" t="n">
        <f aca="false">ROUND((ROW()-2)*24,0)/86400</f>
        <v>0.0797222222222222</v>
      </c>
    </row>
    <row r="290" customFormat="false" ht="15" hidden="false" customHeight="true" outlineLevel="0" collapsed="false">
      <c r="A290" s="6" t="n">
        <f aca="false">INT((ROW()-2)/100)</f>
        <v>2</v>
      </c>
      <c r="B290" s="7" t="n">
        <f aca="false">MOD(INT((ROW()-2)/10),10)</f>
        <v>8</v>
      </c>
      <c r="C290" s="7" t="n">
        <f aca="false">MOD(ROW()-2,10)</f>
        <v>8</v>
      </c>
      <c r="D290" s="8" t="n">
        <f aca="false">A290*10+B290+C290/10</f>
        <v>28.8</v>
      </c>
      <c r="E290" s="9" t="n">
        <f aca="false">ROUND((ROW()-2)*24,0)/86400</f>
        <v>0.08</v>
      </c>
    </row>
    <row r="291" customFormat="false" ht="15" hidden="false" customHeight="true" outlineLevel="0" collapsed="false">
      <c r="A291" s="6" t="n">
        <f aca="false">INT((ROW()-2)/100)</f>
        <v>2</v>
      </c>
      <c r="B291" s="7" t="n">
        <f aca="false">MOD(INT((ROW()-2)/10),10)</f>
        <v>8</v>
      </c>
      <c r="C291" s="7" t="n">
        <f aca="false">MOD(ROW()-2,10)</f>
        <v>9</v>
      </c>
      <c r="D291" s="8" t="n">
        <f aca="false">A291*10+B291+C291/10</f>
        <v>28.9</v>
      </c>
      <c r="E291" s="9" t="n">
        <f aca="false">ROUND((ROW()-2)*24,0)/86400</f>
        <v>0.0802777777777778</v>
      </c>
    </row>
    <row r="292" customFormat="false" ht="15" hidden="false" customHeight="true" outlineLevel="0" collapsed="false">
      <c r="A292" s="6" t="n">
        <f aca="false">INT((ROW()-2)/100)</f>
        <v>2</v>
      </c>
      <c r="B292" s="7" t="n">
        <f aca="false">MOD(INT((ROW()-2)/10),10)</f>
        <v>9</v>
      </c>
      <c r="C292" s="7" t="n">
        <f aca="false">MOD(ROW()-2,10)</f>
        <v>0</v>
      </c>
      <c r="D292" s="8" t="n">
        <f aca="false">A292*10+B292+C292/10</f>
        <v>29</v>
      </c>
      <c r="E292" s="9" t="n">
        <f aca="false">ROUND((ROW()-2)*24,0)/86400</f>
        <v>0.0805555555555556</v>
      </c>
    </row>
    <row r="293" customFormat="false" ht="15" hidden="false" customHeight="true" outlineLevel="0" collapsed="false">
      <c r="A293" s="6" t="n">
        <f aca="false">INT((ROW()-2)/100)</f>
        <v>2</v>
      </c>
      <c r="B293" s="7" t="n">
        <f aca="false">MOD(INT((ROW()-2)/10),10)</f>
        <v>9</v>
      </c>
      <c r="C293" s="7" t="n">
        <f aca="false">MOD(ROW()-2,10)</f>
        <v>1</v>
      </c>
      <c r="D293" s="8" t="n">
        <f aca="false">A293*10+B293+C293/10</f>
        <v>29.1</v>
      </c>
      <c r="E293" s="9" t="n">
        <f aca="false">ROUND((ROW()-2)*24,0)/86400</f>
        <v>0.0808333333333333</v>
      </c>
    </row>
    <row r="294" customFormat="false" ht="15" hidden="false" customHeight="true" outlineLevel="0" collapsed="false">
      <c r="A294" s="6" t="n">
        <f aca="false">INT((ROW()-2)/100)</f>
        <v>2</v>
      </c>
      <c r="B294" s="7" t="n">
        <f aca="false">MOD(INT((ROW()-2)/10),10)</f>
        <v>9</v>
      </c>
      <c r="C294" s="7" t="n">
        <f aca="false">MOD(ROW()-2,10)</f>
        <v>2</v>
      </c>
      <c r="D294" s="8" t="n">
        <f aca="false">A294*10+B294+C294/10</f>
        <v>29.2</v>
      </c>
      <c r="E294" s="9" t="n">
        <f aca="false">ROUND((ROW()-2)*24,0)/86400</f>
        <v>0.0811111111111111</v>
      </c>
    </row>
    <row r="295" customFormat="false" ht="15" hidden="false" customHeight="true" outlineLevel="0" collapsed="false">
      <c r="A295" s="6" t="n">
        <f aca="false">INT((ROW()-2)/100)</f>
        <v>2</v>
      </c>
      <c r="B295" s="7" t="n">
        <f aca="false">MOD(INT((ROW()-2)/10),10)</f>
        <v>9</v>
      </c>
      <c r="C295" s="7" t="n">
        <f aca="false">MOD(ROW()-2,10)</f>
        <v>3</v>
      </c>
      <c r="D295" s="8" t="n">
        <f aca="false">A295*10+B295+C295/10</f>
        <v>29.3</v>
      </c>
      <c r="E295" s="9" t="n">
        <f aca="false">ROUND((ROW()-2)*24,0)/86400</f>
        <v>0.0813888888888889</v>
      </c>
    </row>
    <row r="296" customFormat="false" ht="15" hidden="false" customHeight="true" outlineLevel="0" collapsed="false">
      <c r="A296" s="6" t="n">
        <f aca="false">INT((ROW()-2)/100)</f>
        <v>2</v>
      </c>
      <c r="B296" s="7" t="n">
        <f aca="false">MOD(INT((ROW()-2)/10),10)</f>
        <v>9</v>
      </c>
      <c r="C296" s="7" t="n">
        <f aca="false">MOD(ROW()-2,10)</f>
        <v>4</v>
      </c>
      <c r="D296" s="8" t="n">
        <f aca="false">A296*10+B296+C296/10</f>
        <v>29.4</v>
      </c>
      <c r="E296" s="9" t="n">
        <f aca="false">ROUND((ROW()-2)*24,0)/86400</f>
        <v>0.0816666666666667</v>
      </c>
    </row>
    <row r="297" customFormat="false" ht="15" hidden="false" customHeight="true" outlineLevel="0" collapsed="false">
      <c r="A297" s="6" t="n">
        <f aca="false">INT((ROW()-2)/100)</f>
        <v>2</v>
      </c>
      <c r="B297" s="7" t="n">
        <f aca="false">MOD(INT((ROW()-2)/10),10)</f>
        <v>9</v>
      </c>
      <c r="C297" s="7" t="n">
        <f aca="false">MOD(ROW()-2,10)</f>
        <v>5</v>
      </c>
      <c r="D297" s="8" t="n">
        <f aca="false">A297*10+B297+C297/10</f>
        <v>29.5</v>
      </c>
      <c r="E297" s="9" t="n">
        <f aca="false">ROUND((ROW()-2)*24,0)/86400</f>
        <v>0.0819444444444444</v>
      </c>
    </row>
    <row r="298" customFormat="false" ht="15" hidden="false" customHeight="true" outlineLevel="0" collapsed="false">
      <c r="A298" s="6" t="n">
        <f aca="false">INT((ROW()-2)/100)</f>
        <v>2</v>
      </c>
      <c r="B298" s="7" t="n">
        <f aca="false">MOD(INT((ROW()-2)/10),10)</f>
        <v>9</v>
      </c>
      <c r="C298" s="7" t="n">
        <f aca="false">MOD(ROW()-2,10)</f>
        <v>6</v>
      </c>
      <c r="D298" s="8" t="n">
        <f aca="false">A298*10+B298+C298/10</f>
        <v>29.6</v>
      </c>
      <c r="E298" s="9" t="n">
        <f aca="false">ROUND((ROW()-2)*24,0)/86400</f>
        <v>0.0822222222222222</v>
      </c>
    </row>
    <row r="299" customFormat="false" ht="15" hidden="false" customHeight="true" outlineLevel="0" collapsed="false">
      <c r="A299" s="6" t="n">
        <f aca="false">INT((ROW()-2)/100)</f>
        <v>2</v>
      </c>
      <c r="B299" s="7" t="n">
        <f aca="false">MOD(INT((ROW()-2)/10),10)</f>
        <v>9</v>
      </c>
      <c r="C299" s="7" t="n">
        <f aca="false">MOD(ROW()-2,10)</f>
        <v>7</v>
      </c>
      <c r="D299" s="8" t="n">
        <f aca="false">A299*10+B299+C299/10</f>
        <v>29.7</v>
      </c>
      <c r="E299" s="9" t="n">
        <f aca="false">ROUND((ROW()-2)*24,0)/86400</f>
        <v>0.0825</v>
      </c>
    </row>
    <row r="300" customFormat="false" ht="15" hidden="false" customHeight="true" outlineLevel="0" collapsed="false">
      <c r="A300" s="6" t="n">
        <f aca="false">INT((ROW()-2)/100)</f>
        <v>2</v>
      </c>
      <c r="B300" s="7" t="n">
        <f aca="false">MOD(INT((ROW()-2)/10),10)</f>
        <v>9</v>
      </c>
      <c r="C300" s="7" t="n">
        <f aca="false">MOD(ROW()-2,10)</f>
        <v>8</v>
      </c>
      <c r="D300" s="8" t="n">
        <f aca="false">A300*10+B300+C300/10</f>
        <v>29.8</v>
      </c>
      <c r="E300" s="9" t="n">
        <f aca="false">ROUND((ROW()-2)*24,0)/86400</f>
        <v>0.0827777777777778</v>
      </c>
    </row>
    <row r="301" customFormat="false" ht="15" hidden="false" customHeight="true" outlineLevel="0" collapsed="false">
      <c r="A301" s="6" t="n">
        <f aca="false">INT((ROW()-2)/100)</f>
        <v>2</v>
      </c>
      <c r="B301" s="7" t="n">
        <f aca="false">MOD(INT((ROW()-2)/10),10)</f>
        <v>9</v>
      </c>
      <c r="C301" s="7" t="n">
        <f aca="false">MOD(ROW()-2,10)</f>
        <v>9</v>
      </c>
      <c r="D301" s="8" t="n">
        <f aca="false">A301*10+B301+C301/10</f>
        <v>29.9</v>
      </c>
      <c r="E301" s="9" t="n">
        <f aca="false">ROUND((ROW()-2)*24,0)/86400</f>
        <v>0.0830555555555556</v>
      </c>
    </row>
    <row r="302" customFormat="false" ht="15" hidden="false" customHeight="true" outlineLevel="0" collapsed="false">
      <c r="A302" s="6" t="n">
        <f aca="false">INT((ROW()-2)/100)</f>
        <v>3</v>
      </c>
      <c r="B302" s="7" t="n">
        <f aca="false">MOD(INT((ROW()-2)/10),10)</f>
        <v>0</v>
      </c>
      <c r="C302" s="7" t="n">
        <f aca="false">MOD(ROW()-2,10)</f>
        <v>0</v>
      </c>
      <c r="D302" s="8" t="n">
        <f aca="false">A302*10+B302+C302/10</f>
        <v>30</v>
      </c>
      <c r="E302" s="9" t="n">
        <f aca="false">ROUND((ROW()-2)*24,0)/86400</f>
        <v>0.0833333333333333</v>
      </c>
    </row>
    <row r="303" customFormat="false" ht="15" hidden="false" customHeight="true" outlineLevel="0" collapsed="false">
      <c r="A303" s="6" t="n">
        <f aca="false">INT((ROW()-2)/100)</f>
        <v>3</v>
      </c>
      <c r="B303" s="7" t="n">
        <f aca="false">MOD(INT((ROW()-2)/10),10)</f>
        <v>0</v>
      </c>
      <c r="C303" s="7" t="n">
        <f aca="false">MOD(ROW()-2,10)</f>
        <v>1</v>
      </c>
      <c r="D303" s="8" t="n">
        <f aca="false">A303*10+B303+C303/10</f>
        <v>30.1</v>
      </c>
      <c r="E303" s="9" t="n">
        <f aca="false">ROUND((ROW()-2)*24,0)/86400</f>
        <v>0.0836111111111111</v>
      </c>
    </row>
    <row r="304" customFormat="false" ht="15" hidden="false" customHeight="true" outlineLevel="0" collapsed="false">
      <c r="A304" s="6" t="n">
        <f aca="false">INT((ROW()-2)/100)</f>
        <v>3</v>
      </c>
      <c r="B304" s="7" t="n">
        <f aca="false">MOD(INT((ROW()-2)/10),10)</f>
        <v>0</v>
      </c>
      <c r="C304" s="7" t="n">
        <f aca="false">MOD(ROW()-2,10)</f>
        <v>2</v>
      </c>
      <c r="D304" s="8" t="n">
        <f aca="false">A304*10+B304+C304/10</f>
        <v>30.2</v>
      </c>
      <c r="E304" s="9" t="n">
        <f aca="false">ROUND((ROW()-2)*24,0)/86400</f>
        <v>0.0838888888888889</v>
      </c>
    </row>
    <row r="305" customFormat="false" ht="15" hidden="false" customHeight="true" outlineLevel="0" collapsed="false">
      <c r="A305" s="6" t="n">
        <f aca="false">INT((ROW()-2)/100)</f>
        <v>3</v>
      </c>
      <c r="B305" s="7" t="n">
        <f aca="false">MOD(INT((ROW()-2)/10),10)</f>
        <v>0</v>
      </c>
      <c r="C305" s="7" t="n">
        <f aca="false">MOD(ROW()-2,10)</f>
        <v>3</v>
      </c>
      <c r="D305" s="8" t="n">
        <f aca="false">A305*10+B305+C305/10</f>
        <v>30.3</v>
      </c>
      <c r="E305" s="9" t="n">
        <f aca="false">ROUND((ROW()-2)*24,0)/86400</f>
        <v>0.0841666666666667</v>
      </c>
    </row>
    <row r="306" customFormat="false" ht="15" hidden="false" customHeight="true" outlineLevel="0" collapsed="false">
      <c r="A306" s="6" t="n">
        <f aca="false">INT((ROW()-2)/100)</f>
        <v>3</v>
      </c>
      <c r="B306" s="7" t="n">
        <f aca="false">MOD(INT((ROW()-2)/10),10)</f>
        <v>0</v>
      </c>
      <c r="C306" s="7" t="n">
        <f aca="false">MOD(ROW()-2,10)</f>
        <v>4</v>
      </c>
      <c r="D306" s="8" t="n">
        <f aca="false">A306*10+B306+C306/10</f>
        <v>30.4</v>
      </c>
      <c r="E306" s="9" t="n">
        <f aca="false">ROUND((ROW()-2)*24,0)/86400</f>
        <v>0.0844444444444445</v>
      </c>
    </row>
    <row r="307" customFormat="false" ht="15" hidden="false" customHeight="true" outlineLevel="0" collapsed="false">
      <c r="A307" s="6" t="n">
        <f aca="false">INT((ROW()-2)/100)</f>
        <v>3</v>
      </c>
      <c r="B307" s="7" t="n">
        <f aca="false">MOD(INT((ROW()-2)/10),10)</f>
        <v>0</v>
      </c>
      <c r="C307" s="7" t="n">
        <f aca="false">MOD(ROW()-2,10)</f>
        <v>5</v>
      </c>
      <c r="D307" s="8" t="n">
        <f aca="false">A307*10+B307+C307/10</f>
        <v>30.5</v>
      </c>
      <c r="E307" s="9" t="n">
        <f aca="false">ROUND((ROW()-2)*24,0)/86400</f>
        <v>0.0847222222222222</v>
      </c>
    </row>
    <row r="308" customFormat="false" ht="15" hidden="false" customHeight="true" outlineLevel="0" collapsed="false">
      <c r="A308" s="6" t="n">
        <f aca="false">INT((ROW()-2)/100)</f>
        <v>3</v>
      </c>
      <c r="B308" s="7" t="n">
        <f aca="false">MOD(INT((ROW()-2)/10),10)</f>
        <v>0</v>
      </c>
      <c r="C308" s="7" t="n">
        <f aca="false">MOD(ROW()-2,10)</f>
        <v>6</v>
      </c>
      <c r="D308" s="8" t="n">
        <f aca="false">A308*10+B308+C308/10</f>
        <v>30.6</v>
      </c>
      <c r="E308" s="9" t="n">
        <f aca="false">ROUND((ROW()-2)*24,0)/86400</f>
        <v>0.085</v>
      </c>
    </row>
    <row r="309" customFormat="false" ht="15" hidden="false" customHeight="true" outlineLevel="0" collapsed="false">
      <c r="A309" s="6" t="n">
        <f aca="false">INT((ROW()-2)/100)</f>
        <v>3</v>
      </c>
      <c r="B309" s="7" t="n">
        <f aca="false">MOD(INT((ROW()-2)/10),10)</f>
        <v>0</v>
      </c>
      <c r="C309" s="7" t="n">
        <f aca="false">MOD(ROW()-2,10)</f>
        <v>7</v>
      </c>
      <c r="D309" s="8" t="n">
        <f aca="false">A309*10+B309+C309/10</f>
        <v>30.7</v>
      </c>
      <c r="E309" s="9" t="n">
        <f aca="false">ROUND((ROW()-2)*24,0)/86400</f>
        <v>0.0852777777777778</v>
      </c>
    </row>
    <row r="310" customFormat="false" ht="15" hidden="false" customHeight="true" outlineLevel="0" collapsed="false">
      <c r="A310" s="6" t="n">
        <f aca="false">INT((ROW()-2)/100)</f>
        <v>3</v>
      </c>
      <c r="B310" s="7" t="n">
        <f aca="false">MOD(INT((ROW()-2)/10),10)</f>
        <v>0</v>
      </c>
      <c r="C310" s="7" t="n">
        <f aca="false">MOD(ROW()-2,10)</f>
        <v>8</v>
      </c>
      <c r="D310" s="8" t="n">
        <f aca="false">A310*10+B310+C310/10</f>
        <v>30.8</v>
      </c>
      <c r="E310" s="9" t="n">
        <f aca="false">ROUND((ROW()-2)*24,0)/86400</f>
        <v>0.0855555555555556</v>
      </c>
    </row>
    <row r="311" customFormat="false" ht="15" hidden="false" customHeight="true" outlineLevel="0" collapsed="false">
      <c r="A311" s="6" t="n">
        <f aca="false">INT((ROW()-2)/100)</f>
        <v>3</v>
      </c>
      <c r="B311" s="7" t="n">
        <f aca="false">MOD(INT((ROW()-2)/10),10)</f>
        <v>0</v>
      </c>
      <c r="C311" s="7" t="n">
        <f aca="false">MOD(ROW()-2,10)</f>
        <v>9</v>
      </c>
      <c r="D311" s="8" t="n">
        <f aca="false">A311*10+B311+C311/10</f>
        <v>30.9</v>
      </c>
      <c r="E311" s="9" t="n">
        <f aca="false">ROUND((ROW()-2)*24,0)/86400</f>
        <v>0.0858333333333333</v>
      </c>
    </row>
    <row r="312" customFormat="false" ht="15" hidden="false" customHeight="true" outlineLevel="0" collapsed="false">
      <c r="A312" s="6" t="n">
        <f aca="false">INT((ROW()-2)/100)</f>
        <v>3</v>
      </c>
      <c r="B312" s="7" t="n">
        <f aca="false">MOD(INT((ROW()-2)/10),10)</f>
        <v>1</v>
      </c>
      <c r="C312" s="7" t="n">
        <f aca="false">MOD(ROW()-2,10)</f>
        <v>0</v>
      </c>
      <c r="D312" s="8" t="n">
        <f aca="false">A312*10+B312+C312/10</f>
        <v>31</v>
      </c>
      <c r="E312" s="9" t="n">
        <f aca="false">ROUND((ROW()-2)*24,0)/86400</f>
        <v>0.0861111111111111</v>
      </c>
    </row>
    <row r="313" customFormat="false" ht="15" hidden="false" customHeight="true" outlineLevel="0" collapsed="false">
      <c r="A313" s="6" t="n">
        <f aca="false">INT((ROW()-2)/100)</f>
        <v>3</v>
      </c>
      <c r="B313" s="7" t="n">
        <f aca="false">MOD(INT((ROW()-2)/10),10)</f>
        <v>1</v>
      </c>
      <c r="C313" s="7" t="n">
        <f aca="false">MOD(ROW()-2,10)</f>
        <v>1</v>
      </c>
      <c r="D313" s="8" t="n">
        <f aca="false">A313*10+B313+C313/10</f>
        <v>31.1</v>
      </c>
      <c r="E313" s="9" t="n">
        <f aca="false">ROUND((ROW()-2)*24,0)/86400</f>
        <v>0.0863888888888889</v>
      </c>
    </row>
    <row r="314" customFormat="false" ht="15" hidden="false" customHeight="true" outlineLevel="0" collapsed="false">
      <c r="A314" s="6" t="n">
        <f aca="false">INT((ROW()-2)/100)</f>
        <v>3</v>
      </c>
      <c r="B314" s="7" t="n">
        <f aca="false">MOD(INT((ROW()-2)/10),10)</f>
        <v>1</v>
      </c>
      <c r="C314" s="7" t="n">
        <f aca="false">MOD(ROW()-2,10)</f>
        <v>2</v>
      </c>
      <c r="D314" s="8" t="n">
        <f aca="false">A314*10+B314+C314/10</f>
        <v>31.2</v>
      </c>
      <c r="E314" s="9" t="n">
        <f aca="false">ROUND((ROW()-2)*24,0)/86400</f>
        <v>0.0866666666666667</v>
      </c>
    </row>
    <row r="315" customFormat="false" ht="15" hidden="false" customHeight="true" outlineLevel="0" collapsed="false">
      <c r="A315" s="6" t="n">
        <f aca="false">INT((ROW()-2)/100)</f>
        <v>3</v>
      </c>
      <c r="B315" s="7" t="n">
        <f aca="false">MOD(INT((ROW()-2)/10),10)</f>
        <v>1</v>
      </c>
      <c r="C315" s="7" t="n">
        <f aca="false">MOD(ROW()-2,10)</f>
        <v>3</v>
      </c>
      <c r="D315" s="8" t="n">
        <f aca="false">A315*10+B315+C315/10</f>
        <v>31.3</v>
      </c>
      <c r="E315" s="9" t="n">
        <f aca="false">ROUND((ROW()-2)*24,0)/86400</f>
        <v>0.0869444444444445</v>
      </c>
    </row>
    <row r="316" customFormat="false" ht="15" hidden="false" customHeight="true" outlineLevel="0" collapsed="false">
      <c r="A316" s="6" t="n">
        <f aca="false">INT((ROW()-2)/100)</f>
        <v>3</v>
      </c>
      <c r="B316" s="7" t="n">
        <f aca="false">MOD(INT((ROW()-2)/10),10)</f>
        <v>1</v>
      </c>
      <c r="C316" s="7" t="n">
        <f aca="false">MOD(ROW()-2,10)</f>
        <v>4</v>
      </c>
      <c r="D316" s="8" t="n">
        <f aca="false">A316*10+B316+C316/10</f>
        <v>31.4</v>
      </c>
      <c r="E316" s="9" t="n">
        <f aca="false">ROUND((ROW()-2)*24,0)/86400</f>
        <v>0.0872222222222222</v>
      </c>
    </row>
    <row r="317" customFormat="false" ht="15" hidden="false" customHeight="true" outlineLevel="0" collapsed="false">
      <c r="A317" s="6" t="n">
        <f aca="false">INT((ROW()-2)/100)</f>
        <v>3</v>
      </c>
      <c r="B317" s="7" t="n">
        <f aca="false">MOD(INT((ROW()-2)/10),10)</f>
        <v>1</v>
      </c>
      <c r="C317" s="7" t="n">
        <f aca="false">MOD(ROW()-2,10)</f>
        <v>5</v>
      </c>
      <c r="D317" s="8" t="n">
        <f aca="false">A317*10+B317+C317/10</f>
        <v>31.5</v>
      </c>
      <c r="E317" s="9" t="n">
        <f aca="false">ROUND((ROW()-2)*24,0)/86400</f>
        <v>0.0875</v>
      </c>
    </row>
    <row r="318" customFormat="false" ht="15" hidden="false" customHeight="true" outlineLevel="0" collapsed="false">
      <c r="A318" s="6" t="n">
        <f aca="false">INT((ROW()-2)/100)</f>
        <v>3</v>
      </c>
      <c r="B318" s="7" t="n">
        <f aca="false">MOD(INT((ROW()-2)/10),10)</f>
        <v>1</v>
      </c>
      <c r="C318" s="7" t="n">
        <f aca="false">MOD(ROW()-2,10)</f>
        <v>6</v>
      </c>
      <c r="D318" s="8" t="n">
        <f aca="false">A318*10+B318+C318/10</f>
        <v>31.6</v>
      </c>
      <c r="E318" s="9" t="n">
        <f aca="false">ROUND((ROW()-2)*24,0)/86400</f>
        <v>0.0877777777777778</v>
      </c>
    </row>
    <row r="319" customFormat="false" ht="15" hidden="false" customHeight="true" outlineLevel="0" collapsed="false">
      <c r="A319" s="6" t="n">
        <f aca="false">INT((ROW()-2)/100)</f>
        <v>3</v>
      </c>
      <c r="B319" s="7" t="n">
        <f aca="false">MOD(INT((ROW()-2)/10),10)</f>
        <v>1</v>
      </c>
      <c r="C319" s="7" t="n">
        <f aca="false">MOD(ROW()-2,10)</f>
        <v>7</v>
      </c>
      <c r="D319" s="8" t="n">
        <f aca="false">A319*10+B319+C319/10</f>
        <v>31.7</v>
      </c>
      <c r="E319" s="9" t="n">
        <f aca="false">ROUND((ROW()-2)*24,0)/86400</f>
        <v>0.0880555555555556</v>
      </c>
    </row>
    <row r="320" customFormat="false" ht="15" hidden="false" customHeight="true" outlineLevel="0" collapsed="false">
      <c r="A320" s="6" t="n">
        <f aca="false">INT((ROW()-2)/100)</f>
        <v>3</v>
      </c>
      <c r="B320" s="7" t="n">
        <f aca="false">MOD(INT((ROW()-2)/10),10)</f>
        <v>1</v>
      </c>
      <c r="C320" s="7" t="n">
        <f aca="false">MOD(ROW()-2,10)</f>
        <v>8</v>
      </c>
      <c r="D320" s="8" t="n">
        <f aca="false">A320*10+B320+C320/10</f>
        <v>31.8</v>
      </c>
      <c r="E320" s="9" t="n">
        <f aca="false">ROUND((ROW()-2)*24,0)/86400</f>
        <v>0.0883333333333333</v>
      </c>
    </row>
    <row r="321" customFormat="false" ht="15" hidden="false" customHeight="true" outlineLevel="0" collapsed="false">
      <c r="A321" s="6" t="n">
        <f aca="false">INT((ROW()-2)/100)</f>
        <v>3</v>
      </c>
      <c r="B321" s="7" t="n">
        <f aca="false">MOD(INT((ROW()-2)/10),10)</f>
        <v>1</v>
      </c>
      <c r="C321" s="7" t="n">
        <f aca="false">MOD(ROW()-2,10)</f>
        <v>9</v>
      </c>
      <c r="D321" s="8" t="n">
        <f aca="false">A321*10+B321+C321/10</f>
        <v>31.9</v>
      </c>
      <c r="E321" s="9" t="n">
        <f aca="false">ROUND((ROW()-2)*24,0)/86400</f>
        <v>0.0886111111111111</v>
      </c>
    </row>
    <row r="322" customFormat="false" ht="15" hidden="false" customHeight="true" outlineLevel="0" collapsed="false">
      <c r="A322" s="6" t="n">
        <f aca="false">INT((ROW()-2)/100)</f>
        <v>3</v>
      </c>
      <c r="B322" s="7" t="n">
        <f aca="false">MOD(INT((ROW()-2)/10),10)</f>
        <v>2</v>
      </c>
      <c r="C322" s="7" t="n">
        <f aca="false">MOD(ROW()-2,10)</f>
        <v>0</v>
      </c>
      <c r="D322" s="8" t="n">
        <f aca="false">A322*10+B322+C322/10</f>
        <v>32</v>
      </c>
      <c r="E322" s="9" t="n">
        <f aca="false">ROUND((ROW()-2)*24,0)/86400</f>
        <v>0.0888888888888889</v>
      </c>
    </row>
    <row r="323" customFormat="false" ht="15" hidden="false" customHeight="true" outlineLevel="0" collapsed="false">
      <c r="A323" s="6" t="n">
        <f aca="false">INT((ROW()-2)/100)</f>
        <v>3</v>
      </c>
      <c r="B323" s="7" t="n">
        <f aca="false">MOD(INT((ROW()-2)/10),10)</f>
        <v>2</v>
      </c>
      <c r="C323" s="7" t="n">
        <f aca="false">MOD(ROW()-2,10)</f>
        <v>1</v>
      </c>
      <c r="D323" s="8" t="n">
        <f aca="false">A323*10+B323+C323/10</f>
        <v>32.1</v>
      </c>
      <c r="E323" s="9" t="n">
        <f aca="false">ROUND((ROW()-2)*24,0)/86400</f>
        <v>0.0891666666666667</v>
      </c>
    </row>
    <row r="324" customFormat="false" ht="15" hidden="false" customHeight="true" outlineLevel="0" collapsed="false">
      <c r="A324" s="6" t="n">
        <f aca="false">INT((ROW()-2)/100)</f>
        <v>3</v>
      </c>
      <c r="B324" s="7" t="n">
        <f aca="false">MOD(INT((ROW()-2)/10),10)</f>
        <v>2</v>
      </c>
      <c r="C324" s="7" t="n">
        <f aca="false">MOD(ROW()-2,10)</f>
        <v>2</v>
      </c>
      <c r="D324" s="8" t="n">
        <f aca="false">A324*10+B324+C324/10</f>
        <v>32.2</v>
      </c>
      <c r="E324" s="9" t="n">
        <f aca="false">ROUND((ROW()-2)*24,0)/86400</f>
        <v>0.0894444444444444</v>
      </c>
    </row>
    <row r="325" customFormat="false" ht="15" hidden="false" customHeight="true" outlineLevel="0" collapsed="false">
      <c r="A325" s="6" t="n">
        <f aca="false">INT((ROW()-2)/100)</f>
        <v>3</v>
      </c>
      <c r="B325" s="7" t="n">
        <f aca="false">MOD(INT((ROW()-2)/10),10)</f>
        <v>2</v>
      </c>
      <c r="C325" s="7" t="n">
        <f aca="false">MOD(ROW()-2,10)</f>
        <v>3</v>
      </c>
      <c r="D325" s="8" t="n">
        <f aca="false">A325*10+B325+C325/10</f>
        <v>32.3</v>
      </c>
      <c r="E325" s="9" t="n">
        <f aca="false">ROUND((ROW()-2)*24,0)/86400</f>
        <v>0.0897222222222222</v>
      </c>
    </row>
    <row r="326" customFormat="false" ht="15" hidden="false" customHeight="true" outlineLevel="0" collapsed="false">
      <c r="A326" s="6" t="n">
        <f aca="false">INT((ROW()-2)/100)</f>
        <v>3</v>
      </c>
      <c r="B326" s="7" t="n">
        <f aca="false">MOD(INT((ROW()-2)/10),10)</f>
        <v>2</v>
      </c>
      <c r="C326" s="7" t="n">
        <f aca="false">MOD(ROW()-2,10)</f>
        <v>4</v>
      </c>
      <c r="D326" s="8" t="n">
        <f aca="false">A326*10+B326+C326/10</f>
        <v>32.4</v>
      </c>
      <c r="E326" s="9" t="n">
        <f aca="false">ROUND((ROW()-2)*24,0)/86400</f>
        <v>0.09</v>
      </c>
    </row>
    <row r="327" customFormat="false" ht="15" hidden="false" customHeight="true" outlineLevel="0" collapsed="false">
      <c r="A327" s="6" t="n">
        <f aca="false">INT((ROW()-2)/100)</f>
        <v>3</v>
      </c>
      <c r="B327" s="7" t="n">
        <f aca="false">MOD(INT((ROW()-2)/10),10)</f>
        <v>2</v>
      </c>
      <c r="C327" s="7" t="n">
        <f aca="false">MOD(ROW()-2,10)</f>
        <v>5</v>
      </c>
      <c r="D327" s="8" t="n">
        <f aca="false">A327*10+B327+C327/10</f>
        <v>32.5</v>
      </c>
      <c r="E327" s="9" t="n">
        <f aca="false">ROUND((ROW()-2)*24,0)/86400</f>
        <v>0.0902777777777778</v>
      </c>
    </row>
    <row r="328" customFormat="false" ht="15" hidden="false" customHeight="true" outlineLevel="0" collapsed="false">
      <c r="A328" s="6" t="n">
        <f aca="false">INT((ROW()-2)/100)</f>
        <v>3</v>
      </c>
      <c r="B328" s="7" t="n">
        <f aca="false">MOD(INT((ROW()-2)/10),10)</f>
        <v>2</v>
      </c>
      <c r="C328" s="7" t="n">
        <f aca="false">MOD(ROW()-2,10)</f>
        <v>6</v>
      </c>
      <c r="D328" s="8" t="n">
        <f aca="false">A328*10+B328+C328/10</f>
        <v>32.6</v>
      </c>
      <c r="E328" s="9" t="n">
        <f aca="false">ROUND((ROW()-2)*24,0)/86400</f>
        <v>0.0905555555555556</v>
      </c>
    </row>
    <row r="329" customFormat="false" ht="15" hidden="false" customHeight="true" outlineLevel="0" collapsed="false">
      <c r="A329" s="6" t="n">
        <f aca="false">INT((ROW()-2)/100)</f>
        <v>3</v>
      </c>
      <c r="B329" s="7" t="n">
        <f aca="false">MOD(INT((ROW()-2)/10),10)</f>
        <v>2</v>
      </c>
      <c r="C329" s="7" t="n">
        <f aca="false">MOD(ROW()-2,10)</f>
        <v>7</v>
      </c>
      <c r="D329" s="8" t="n">
        <f aca="false">A329*10+B329+C329/10</f>
        <v>32.7</v>
      </c>
      <c r="E329" s="9" t="n">
        <f aca="false">ROUND((ROW()-2)*24,0)/86400</f>
        <v>0.0908333333333333</v>
      </c>
    </row>
    <row r="330" customFormat="false" ht="15" hidden="false" customHeight="true" outlineLevel="0" collapsed="false">
      <c r="A330" s="6" t="n">
        <f aca="false">INT((ROW()-2)/100)</f>
        <v>3</v>
      </c>
      <c r="B330" s="7" t="n">
        <f aca="false">MOD(INT((ROW()-2)/10),10)</f>
        <v>2</v>
      </c>
      <c r="C330" s="7" t="n">
        <f aca="false">MOD(ROW()-2,10)</f>
        <v>8</v>
      </c>
      <c r="D330" s="8" t="n">
        <f aca="false">A330*10+B330+C330/10</f>
        <v>32.8</v>
      </c>
      <c r="E330" s="9" t="n">
        <f aca="false">ROUND((ROW()-2)*24,0)/86400</f>
        <v>0.0911111111111111</v>
      </c>
    </row>
    <row r="331" customFormat="false" ht="15" hidden="false" customHeight="true" outlineLevel="0" collapsed="false">
      <c r="A331" s="6" t="n">
        <f aca="false">INT((ROW()-2)/100)</f>
        <v>3</v>
      </c>
      <c r="B331" s="7" t="n">
        <f aca="false">MOD(INT((ROW()-2)/10),10)</f>
        <v>2</v>
      </c>
      <c r="C331" s="7" t="n">
        <f aca="false">MOD(ROW()-2,10)</f>
        <v>9</v>
      </c>
      <c r="D331" s="8" t="n">
        <f aca="false">A331*10+B331+C331/10</f>
        <v>32.9</v>
      </c>
      <c r="E331" s="9" t="n">
        <f aca="false">ROUND((ROW()-2)*24,0)/86400</f>
        <v>0.0913888888888889</v>
      </c>
    </row>
    <row r="332" customFormat="false" ht="15" hidden="false" customHeight="true" outlineLevel="0" collapsed="false">
      <c r="A332" s="6" t="n">
        <f aca="false">INT((ROW()-2)/100)</f>
        <v>3</v>
      </c>
      <c r="B332" s="7" t="n">
        <f aca="false">MOD(INT((ROW()-2)/10),10)</f>
        <v>3</v>
      </c>
      <c r="C332" s="7" t="n">
        <f aca="false">MOD(ROW()-2,10)</f>
        <v>0</v>
      </c>
      <c r="D332" s="8" t="n">
        <f aca="false">A332*10+B332+C332/10</f>
        <v>33</v>
      </c>
      <c r="E332" s="9" t="n">
        <f aca="false">ROUND((ROW()-2)*24,0)/86400</f>
        <v>0.0916666666666667</v>
      </c>
    </row>
    <row r="333" customFormat="false" ht="15" hidden="false" customHeight="true" outlineLevel="0" collapsed="false">
      <c r="A333" s="6" t="n">
        <f aca="false">INT((ROW()-2)/100)</f>
        <v>3</v>
      </c>
      <c r="B333" s="7" t="n">
        <f aca="false">MOD(INT((ROW()-2)/10),10)</f>
        <v>3</v>
      </c>
      <c r="C333" s="7" t="n">
        <f aca="false">MOD(ROW()-2,10)</f>
        <v>1</v>
      </c>
      <c r="D333" s="8" t="n">
        <f aca="false">A333*10+B333+C333/10</f>
        <v>33.1</v>
      </c>
      <c r="E333" s="9" t="n">
        <f aca="false">ROUND((ROW()-2)*24,0)/86400</f>
        <v>0.0919444444444444</v>
      </c>
    </row>
    <row r="334" customFormat="false" ht="15" hidden="false" customHeight="true" outlineLevel="0" collapsed="false">
      <c r="A334" s="6" t="n">
        <f aca="false">INT((ROW()-2)/100)</f>
        <v>3</v>
      </c>
      <c r="B334" s="7" t="n">
        <f aca="false">MOD(INT((ROW()-2)/10),10)</f>
        <v>3</v>
      </c>
      <c r="C334" s="7" t="n">
        <f aca="false">MOD(ROW()-2,10)</f>
        <v>2</v>
      </c>
      <c r="D334" s="8" t="n">
        <f aca="false">A334*10+B334+C334/10</f>
        <v>33.2</v>
      </c>
      <c r="E334" s="9" t="n">
        <f aca="false">ROUND((ROW()-2)*24,0)/86400</f>
        <v>0.0922222222222222</v>
      </c>
    </row>
    <row r="335" customFormat="false" ht="15" hidden="false" customHeight="true" outlineLevel="0" collapsed="false">
      <c r="A335" s="6" t="n">
        <f aca="false">INT((ROW()-2)/100)</f>
        <v>3</v>
      </c>
      <c r="B335" s="7" t="n">
        <f aca="false">MOD(INT((ROW()-2)/10),10)</f>
        <v>3</v>
      </c>
      <c r="C335" s="7" t="n">
        <f aca="false">MOD(ROW()-2,10)</f>
        <v>3</v>
      </c>
      <c r="D335" s="8" t="n">
        <f aca="false">A335*10+B335+C335/10</f>
        <v>33.3</v>
      </c>
      <c r="E335" s="9" t="n">
        <f aca="false">ROUND((ROW()-2)*24,0)/86400</f>
        <v>0.0925</v>
      </c>
    </row>
    <row r="336" customFormat="false" ht="15" hidden="false" customHeight="true" outlineLevel="0" collapsed="false">
      <c r="A336" s="6" t="n">
        <f aca="false">INT((ROW()-2)/100)</f>
        <v>3</v>
      </c>
      <c r="B336" s="7" t="n">
        <f aca="false">MOD(INT((ROW()-2)/10),10)</f>
        <v>3</v>
      </c>
      <c r="C336" s="7" t="n">
        <f aca="false">MOD(ROW()-2,10)</f>
        <v>4</v>
      </c>
      <c r="D336" s="8" t="n">
        <f aca="false">A336*10+B336+C336/10</f>
        <v>33.4</v>
      </c>
      <c r="E336" s="9" t="n">
        <f aca="false">ROUND((ROW()-2)*24,0)/86400</f>
        <v>0.0927777777777778</v>
      </c>
    </row>
    <row r="337" customFormat="false" ht="15" hidden="false" customHeight="true" outlineLevel="0" collapsed="false">
      <c r="A337" s="6" t="n">
        <f aca="false">INT((ROW()-2)/100)</f>
        <v>3</v>
      </c>
      <c r="B337" s="7" t="n">
        <f aca="false">MOD(INT((ROW()-2)/10),10)</f>
        <v>3</v>
      </c>
      <c r="C337" s="7" t="n">
        <f aca="false">MOD(ROW()-2,10)</f>
        <v>5</v>
      </c>
      <c r="D337" s="8" t="n">
        <f aca="false">A337*10+B337+C337/10</f>
        <v>33.5</v>
      </c>
      <c r="E337" s="9" t="n">
        <f aca="false">ROUND((ROW()-2)*24,0)/86400</f>
        <v>0.0930555555555556</v>
      </c>
    </row>
    <row r="338" customFormat="false" ht="15" hidden="false" customHeight="true" outlineLevel="0" collapsed="false">
      <c r="A338" s="6" t="n">
        <f aca="false">INT((ROW()-2)/100)</f>
        <v>3</v>
      </c>
      <c r="B338" s="7" t="n">
        <f aca="false">MOD(INT((ROW()-2)/10),10)</f>
        <v>3</v>
      </c>
      <c r="C338" s="7" t="n">
        <f aca="false">MOD(ROW()-2,10)</f>
        <v>6</v>
      </c>
      <c r="D338" s="8" t="n">
        <f aca="false">A338*10+B338+C338/10</f>
        <v>33.6</v>
      </c>
      <c r="E338" s="9" t="n">
        <f aca="false">ROUND((ROW()-2)*24,0)/86400</f>
        <v>0.0933333333333333</v>
      </c>
    </row>
    <row r="339" customFormat="false" ht="15" hidden="false" customHeight="true" outlineLevel="0" collapsed="false">
      <c r="A339" s="6" t="n">
        <f aca="false">INT((ROW()-2)/100)</f>
        <v>3</v>
      </c>
      <c r="B339" s="7" t="n">
        <f aca="false">MOD(INT((ROW()-2)/10),10)</f>
        <v>3</v>
      </c>
      <c r="C339" s="7" t="n">
        <f aca="false">MOD(ROW()-2,10)</f>
        <v>7</v>
      </c>
      <c r="D339" s="8" t="n">
        <f aca="false">A339*10+B339+C339/10</f>
        <v>33.7</v>
      </c>
      <c r="E339" s="9" t="n">
        <f aca="false">ROUND((ROW()-2)*24,0)/86400</f>
        <v>0.0936111111111111</v>
      </c>
    </row>
    <row r="340" customFormat="false" ht="15" hidden="false" customHeight="true" outlineLevel="0" collapsed="false">
      <c r="A340" s="6" t="n">
        <f aca="false">INT((ROW()-2)/100)</f>
        <v>3</v>
      </c>
      <c r="B340" s="7" t="n">
        <f aca="false">MOD(INT((ROW()-2)/10),10)</f>
        <v>3</v>
      </c>
      <c r="C340" s="7" t="n">
        <f aca="false">MOD(ROW()-2,10)</f>
        <v>8</v>
      </c>
      <c r="D340" s="8" t="n">
        <f aca="false">A340*10+B340+C340/10</f>
        <v>33.8</v>
      </c>
      <c r="E340" s="9" t="n">
        <f aca="false">ROUND((ROW()-2)*24,0)/86400</f>
        <v>0.0938888888888889</v>
      </c>
    </row>
    <row r="341" customFormat="false" ht="15" hidden="false" customHeight="true" outlineLevel="0" collapsed="false">
      <c r="A341" s="6" t="n">
        <f aca="false">INT((ROW()-2)/100)</f>
        <v>3</v>
      </c>
      <c r="B341" s="7" t="n">
        <f aca="false">MOD(INT((ROW()-2)/10),10)</f>
        <v>3</v>
      </c>
      <c r="C341" s="7" t="n">
        <f aca="false">MOD(ROW()-2,10)</f>
        <v>9</v>
      </c>
      <c r="D341" s="8" t="n">
        <f aca="false">A341*10+B341+C341/10</f>
        <v>33.9</v>
      </c>
      <c r="E341" s="9" t="n">
        <f aca="false">ROUND((ROW()-2)*24,0)/86400</f>
        <v>0.0941666666666667</v>
      </c>
    </row>
    <row r="342" customFormat="false" ht="15" hidden="false" customHeight="true" outlineLevel="0" collapsed="false">
      <c r="A342" s="6" t="n">
        <f aca="false">INT((ROW()-2)/100)</f>
        <v>3</v>
      </c>
      <c r="B342" s="7" t="n">
        <f aca="false">MOD(INT((ROW()-2)/10),10)</f>
        <v>4</v>
      </c>
      <c r="C342" s="7" t="n">
        <f aca="false">MOD(ROW()-2,10)</f>
        <v>0</v>
      </c>
      <c r="D342" s="8" t="n">
        <f aca="false">A342*10+B342+C342/10</f>
        <v>34</v>
      </c>
      <c r="E342" s="9" t="n">
        <f aca="false">ROUND((ROW()-2)*24,0)/86400</f>
        <v>0.0944444444444444</v>
      </c>
    </row>
    <row r="343" customFormat="false" ht="15" hidden="false" customHeight="true" outlineLevel="0" collapsed="false">
      <c r="A343" s="6" t="n">
        <f aca="false">INT((ROW()-2)/100)</f>
        <v>3</v>
      </c>
      <c r="B343" s="7" t="n">
        <f aca="false">MOD(INT((ROW()-2)/10),10)</f>
        <v>4</v>
      </c>
      <c r="C343" s="7" t="n">
        <f aca="false">MOD(ROW()-2,10)</f>
        <v>1</v>
      </c>
      <c r="D343" s="8" t="n">
        <f aca="false">A343*10+B343+C343/10</f>
        <v>34.1</v>
      </c>
      <c r="E343" s="9" t="n">
        <f aca="false">ROUND((ROW()-2)*24,0)/86400</f>
        <v>0.0947222222222222</v>
      </c>
    </row>
    <row r="344" customFormat="false" ht="15" hidden="false" customHeight="true" outlineLevel="0" collapsed="false">
      <c r="A344" s="6" t="n">
        <f aca="false">INT((ROW()-2)/100)</f>
        <v>3</v>
      </c>
      <c r="B344" s="7" t="n">
        <f aca="false">MOD(INT((ROW()-2)/10),10)</f>
        <v>4</v>
      </c>
      <c r="C344" s="7" t="n">
        <f aca="false">MOD(ROW()-2,10)</f>
        <v>2</v>
      </c>
      <c r="D344" s="8" t="n">
        <f aca="false">A344*10+B344+C344/10</f>
        <v>34.2</v>
      </c>
      <c r="E344" s="9" t="n">
        <f aca="false">ROUND((ROW()-2)*24,0)/86400</f>
        <v>0.095</v>
      </c>
    </row>
    <row r="345" customFormat="false" ht="15" hidden="false" customHeight="true" outlineLevel="0" collapsed="false">
      <c r="A345" s="6" t="n">
        <f aca="false">INT((ROW()-2)/100)</f>
        <v>3</v>
      </c>
      <c r="B345" s="7" t="n">
        <f aca="false">MOD(INT((ROW()-2)/10),10)</f>
        <v>4</v>
      </c>
      <c r="C345" s="7" t="n">
        <f aca="false">MOD(ROW()-2,10)</f>
        <v>3</v>
      </c>
      <c r="D345" s="8" t="n">
        <f aca="false">A345*10+B345+C345/10</f>
        <v>34.3</v>
      </c>
      <c r="E345" s="9" t="n">
        <f aca="false">ROUND((ROW()-2)*24,0)/86400</f>
        <v>0.0952777777777778</v>
      </c>
    </row>
    <row r="346" customFormat="false" ht="15" hidden="false" customHeight="true" outlineLevel="0" collapsed="false">
      <c r="A346" s="6" t="n">
        <f aca="false">INT((ROW()-2)/100)</f>
        <v>3</v>
      </c>
      <c r="B346" s="7" t="n">
        <f aca="false">MOD(INT((ROW()-2)/10),10)</f>
        <v>4</v>
      </c>
      <c r="C346" s="7" t="n">
        <f aca="false">MOD(ROW()-2,10)</f>
        <v>4</v>
      </c>
      <c r="D346" s="8" t="n">
        <f aca="false">A346*10+B346+C346/10</f>
        <v>34.4</v>
      </c>
      <c r="E346" s="9" t="n">
        <f aca="false">ROUND((ROW()-2)*24,0)/86400</f>
        <v>0.0955555555555556</v>
      </c>
    </row>
    <row r="347" customFormat="false" ht="15" hidden="false" customHeight="true" outlineLevel="0" collapsed="false">
      <c r="A347" s="6" t="n">
        <f aca="false">INT((ROW()-2)/100)</f>
        <v>3</v>
      </c>
      <c r="B347" s="7" t="n">
        <f aca="false">MOD(INT((ROW()-2)/10),10)</f>
        <v>4</v>
      </c>
      <c r="C347" s="7" t="n">
        <f aca="false">MOD(ROW()-2,10)</f>
        <v>5</v>
      </c>
      <c r="D347" s="8" t="n">
        <f aca="false">A347*10+B347+C347/10</f>
        <v>34.5</v>
      </c>
      <c r="E347" s="9" t="n">
        <f aca="false">ROUND((ROW()-2)*24,0)/86400</f>
        <v>0.0958333333333333</v>
      </c>
    </row>
    <row r="348" customFormat="false" ht="15" hidden="false" customHeight="true" outlineLevel="0" collapsed="false">
      <c r="A348" s="6" t="n">
        <f aca="false">INT((ROW()-2)/100)</f>
        <v>3</v>
      </c>
      <c r="B348" s="7" t="n">
        <f aca="false">MOD(INT((ROW()-2)/10),10)</f>
        <v>4</v>
      </c>
      <c r="C348" s="7" t="n">
        <f aca="false">MOD(ROW()-2,10)</f>
        <v>6</v>
      </c>
      <c r="D348" s="8" t="n">
        <f aca="false">A348*10+B348+C348/10</f>
        <v>34.6</v>
      </c>
      <c r="E348" s="9" t="n">
        <f aca="false">ROUND((ROW()-2)*24,0)/86400</f>
        <v>0.0961111111111111</v>
      </c>
    </row>
    <row r="349" customFormat="false" ht="15" hidden="false" customHeight="true" outlineLevel="0" collapsed="false">
      <c r="A349" s="6" t="n">
        <f aca="false">INT((ROW()-2)/100)</f>
        <v>3</v>
      </c>
      <c r="B349" s="7" t="n">
        <f aca="false">MOD(INT((ROW()-2)/10),10)</f>
        <v>4</v>
      </c>
      <c r="C349" s="7" t="n">
        <f aca="false">MOD(ROW()-2,10)</f>
        <v>7</v>
      </c>
      <c r="D349" s="8" t="n">
        <f aca="false">A349*10+B349+C349/10</f>
        <v>34.7</v>
      </c>
      <c r="E349" s="9" t="n">
        <f aca="false">ROUND((ROW()-2)*24,0)/86400</f>
        <v>0.0963888888888889</v>
      </c>
    </row>
    <row r="350" customFormat="false" ht="15" hidden="false" customHeight="true" outlineLevel="0" collapsed="false">
      <c r="A350" s="6" t="n">
        <f aca="false">INT((ROW()-2)/100)</f>
        <v>3</v>
      </c>
      <c r="B350" s="7" t="n">
        <f aca="false">MOD(INT((ROW()-2)/10),10)</f>
        <v>4</v>
      </c>
      <c r="C350" s="7" t="n">
        <f aca="false">MOD(ROW()-2,10)</f>
        <v>8</v>
      </c>
      <c r="D350" s="8" t="n">
        <f aca="false">A350*10+B350+C350/10</f>
        <v>34.8</v>
      </c>
      <c r="E350" s="9" t="n">
        <f aca="false">ROUND((ROW()-2)*24,0)/86400</f>
        <v>0.0966666666666667</v>
      </c>
    </row>
    <row r="351" customFormat="false" ht="15" hidden="false" customHeight="true" outlineLevel="0" collapsed="false">
      <c r="A351" s="6" t="n">
        <f aca="false">INT((ROW()-2)/100)</f>
        <v>3</v>
      </c>
      <c r="B351" s="7" t="n">
        <f aca="false">MOD(INT((ROW()-2)/10),10)</f>
        <v>4</v>
      </c>
      <c r="C351" s="7" t="n">
        <f aca="false">MOD(ROW()-2,10)</f>
        <v>9</v>
      </c>
      <c r="D351" s="8" t="n">
        <f aca="false">A351*10+B351+C351/10</f>
        <v>34.9</v>
      </c>
      <c r="E351" s="9" t="n">
        <f aca="false">ROUND((ROW()-2)*24,0)/86400</f>
        <v>0.0969444444444444</v>
      </c>
    </row>
    <row r="352" customFormat="false" ht="15" hidden="false" customHeight="true" outlineLevel="0" collapsed="false">
      <c r="A352" s="6" t="n">
        <f aca="false">INT((ROW()-2)/100)</f>
        <v>3</v>
      </c>
      <c r="B352" s="7" t="n">
        <f aca="false">MOD(INT((ROW()-2)/10),10)</f>
        <v>5</v>
      </c>
      <c r="C352" s="7" t="n">
        <f aca="false">MOD(ROW()-2,10)</f>
        <v>0</v>
      </c>
      <c r="D352" s="8" t="n">
        <f aca="false">A352*10+B352+C352/10</f>
        <v>35</v>
      </c>
      <c r="E352" s="9" t="n">
        <f aca="false">ROUND((ROW()-2)*24,0)/86400</f>
        <v>0.0972222222222222</v>
      </c>
    </row>
    <row r="353" customFormat="false" ht="15" hidden="false" customHeight="true" outlineLevel="0" collapsed="false">
      <c r="A353" s="6" t="n">
        <f aca="false">INT((ROW()-2)/100)</f>
        <v>3</v>
      </c>
      <c r="B353" s="7" t="n">
        <f aca="false">MOD(INT((ROW()-2)/10),10)</f>
        <v>5</v>
      </c>
      <c r="C353" s="7" t="n">
        <f aca="false">MOD(ROW()-2,10)</f>
        <v>1</v>
      </c>
      <c r="D353" s="8" t="n">
        <f aca="false">A353*10+B353+C353/10</f>
        <v>35.1</v>
      </c>
      <c r="E353" s="9" t="n">
        <f aca="false">ROUND((ROW()-2)*24,0)/86400</f>
        <v>0.0975</v>
      </c>
    </row>
    <row r="354" customFormat="false" ht="15" hidden="false" customHeight="true" outlineLevel="0" collapsed="false">
      <c r="A354" s="6" t="n">
        <f aca="false">INT((ROW()-2)/100)</f>
        <v>3</v>
      </c>
      <c r="B354" s="7" t="n">
        <f aca="false">MOD(INT((ROW()-2)/10),10)</f>
        <v>5</v>
      </c>
      <c r="C354" s="7" t="n">
        <f aca="false">MOD(ROW()-2,10)</f>
        <v>2</v>
      </c>
      <c r="D354" s="8" t="n">
        <f aca="false">A354*10+B354+C354/10</f>
        <v>35.2</v>
      </c>
      <c r="E354" s="9" t="n">
        <f aca="false">ROUND((ROW()-2)*24,0)/86400</f>
        <v>0.0977777777777778</v>
      </c>
    </row>
    <row r="355" customFormat="false" ht="15" hidden="false" customHeight="true" outlineLevel="0" collapsed="false">
      <c r="A355" s="6" t="n">
        <f aca="false">INT((ROW()-2)/100)</f>
        <v>3</v>
      </c>
      <c r="B355" s="7" t="n">
        <f aca="false">MOD(INT((ROW()-2)/10),10)</f>
        <v>5</v>
      </c>
      <c r="C355" s="7" t="n">
        <f aca="false">MOD(ROW()-2,10)</f>
        <v>3</v>
      </c>
      <c r="D355" s="8" t="n">
        <f aca="false">A355*10+B355+C355/10</f>
        <v>35.3</v>
      </c>
      <c r="E355" s="9" t="n">
        <f aca="false">ROUND((ROW()-2)*24,0)/86400</f>
        <v>0.0980555555555556</v>
      </c>
    </row>
    <row r="356" customFormat="false" ht="15" hidden="false" customHeight="true" outlineLevel="0" collapsed="false">
      <c r="A356" s="6" t="n">
        <f aca="false">INT((ROW()-2)/100)</f>
        <v>3</v>
      </c>
      <c r="B356" s="7" t="n">
        <f aca="false">MOD(INT((ROW()-2)/10),10)</f>
        <v>5</v>
      </c>
      <c r="C356" s="7" t="n">
        <f aca="false">MOD(ROW()-2,10)</f>
        <v>4</v>
      </c>
      <c r="D356" s="8" t="n">
        <f aca="false">A356*10+B356+C356/10</f>
        <v>35.4</v>
      </c>
      <c r="E356" s="9" t="n">
        <f aca="false">ROUND((ROW()-2)*24,0)/86400</f>
        <v>0.0983333333333333</v>
      </c>
    </row>
    <row r="357" customFormat="false" ht="15" hidden="false" customHeight="true" outlineLevel="0" collapsed="false">
      <c r="A357" s="6" t="n">
        <f aca="false">INT((ROW()-2)/100)</f>
        <v>3</v>
      </c>
      <c r="B357" s="7" t="n">
        <f aca="false">MOD(INT((ROW()-2)/10),10)</f>
        <v>5</v>
      </c>
      <c r="C357" s="7" t="n">
        <f aca="false">MOD(ROW()-2,10)</f>
        <v>5</v>
      </c>
      <c r="D357" s="8" t="n">
        <f aca="false">A357*10+B357+C357/10</f>
        <v>35.5</v>
      </c>
      <c r="E357" s="9" t="n">
        <f aca="false">ROUND((ROW()-2)*24,0)/86400</f>
        <v>0.0986111111111111</v>
      </c>
    </row>
    <row r="358" customFormat="false" ht="15" hidden="false" customHeight="true" outlineLevel="0" collapsed="false">
      <c r="A358" s="6" t="n">
        <f aca="false">INT((ROW()-2)/100)</f>
        <v>3</v>
      </c>
      <c r="B358" s="7" t="n">
        <f aca="false">MOD(INT((ROW()-2)/10),10)</f>
        <v>5</v>
      </c>
      <c r="C358" s="7" t="n">
        <f aca="false">MOD(ROW()-2,10)</f>
        <v>6</v>
      </c>
      <c r="D358" s="8" t="n">
        <f aca="false">A358*10+B358+C358/10</f>
        <v>35.6</v>
      </c>
      <c r="E358" s="9" t="n">
        <f aca="false">ROUND((ROW()-2)*24,0)/86400</f>
        <v>0.0988888888888889</v>
      </c>
    </row>
    <row r="359" customFormat="false" ht="15" hidden="false" customHeight="true" outlineLevel="0" collapsed="false">
      <c r="A359" s="6" t="n">
        <f aca="false">INT((ROW()-2)/100)</f>
        <v>3</v>
      </c>
      <c r="B359" s="7" t="n">
        <f aca="false">MOD(INT((ROW()-2)/10),10)</f>
        <v>5</v>
      </c>
      <c r="C359" s="7" t="n">
        <f aca="false">MOD(ROW()-2,10)</f>
        <v>7</v>
      </c>
      <c r="D359" s="8" t="n">
        <f aca="false">A359*10+B359+C359/10</f>
        <v>35.7</v>
      </c>
      <c r="E359" s="9" t="n">
        <f aca="false">ROUND((ROW()-2)*24,0)/86400</f>
        <v>0.0991666666666667</v>
      </c>
    </row>
    <row r="360" customFormat="false" ht="15" hidden="false" customHeight="true" outlineLevel="0" collapsed="false">
      <c r="A360" s="6" t="n">
        <f aca="false">INT((ROW()-2)/100)</f>
        <v>3</v>
      </c>
      <c r="B360" s="7" t="n">
        <f aca="false">MOD(INT((ROW()-2)/10),10)</f>
        <v>5</v>
      </c>
      <c r="C360" s="7" t="n">
        <f aca="false">MOD(ROW()-2,10)</f>
        <v>8</v>
      </c>
      <c r="D360" s="8" t="n">
        <f aca="false">A360*10+B360+C360/10</f>
        <v>35.8</v>
      </c>
      <c r="E360" s="9" t="n">
        <f aca="false">ROUND((ROW()-2)*24,0)/86400</f>
        <v>0.0994444444444445</v>
      </c>
    </row>
    <row r="361" customFormat="false" ht="15" hidden="false" customHeight="true" outlineLevel="0" collapsed="false">
      <c r="A361" s="6" t="n">
        <f aca="false">INT((ROW()-2)/100)</f>
        <v>3</v>
      </c>
      <c r="B361" s="7" t="n">
        <f aca="false">MOD(INT((ROW()-2)/10),10)</f>
        <v>5</v>
      </c>
      <c r="C361" s="7" t="n">
        <f aca="false">MOD(ROW()-2,10)</f>
        <v>9</v>
      </c>
      <c r="D361" s="8" t="n">
        <f aca="false">A361*10+B361+C361/10</f>
        <v>35.9</v>
      </c>
      <c r="E361" s="9" t="n">
        <f aca="false">ROUND((ROW()-2)*24,0)/86400</f>
        <v>0.0997222222222222</v>
      </c>
    </row>
    <row r="362" customFormat="false" ht="15" hidden="false" customHeight="true" outlineLevel="0" collapsed="false">
      <c r="A362" s="6" t="n">
        <f aca="false">INT((ROW()-2)/100)</f>
        <v>3</v>
      </c>
      <c r="B362" s="7" t="n">
        <f aca="false">MOD(INT((ROW()-2)/10),10)</f>
        <v>6</v>
      </c>
      <c r="C362" s="7" t="n">
        <f aca="false">MOD(ROW()-2,10)</f>
        <v>0</v>
      </c>
      <c r="D362" s="8" t="n">
        <f aca="false">A362*10+B362+C362/10</f>
        <v>36</v>
      </c>
      <c r="E362" s="9" t="n">
        <f aca="false">ROUND((ROW()-2)*24,0)/86400</f>
        <v>0.1</v>
      </c>
    </row>
    <row r="363" customFormat="false" ht="15" hidden="false" customHeight="true" outlineLevel="0" collapsed="false">
      <c r="A363" s="6" t="n">
        <f aca="false">INT((ROW()-2)/100)</f>
        <v>3</v>
      </c>
      <c r="B363" s="7" t="n">
        <f aca="false">MOD(INT((ROW()-2)/10),10)</f>
        <v>6</v>
      </c>
      <c r="C363" s="7" t="n">
        <f aca="false">MOD(ROW()-2,10)</f>
        <v>1</v>
      </c>
      <c r="D363" s="8" t="n">
        <f aca="false">A363*10+B363+C363/10</f>
        <v>36.1</v>
      </c>
      <c r="E363" s="9" t="n">
        <f aca="false">ROUND((ROW()-2)*24,0)/86400</f>
        <v>0.100277777777778</v>
      </c>
    </row>
    <row r="364" customFormat="false" ht="15" hidden="false" customHeight="true" outlineLevel="0" collapsed="false">
      <c r="A364" s="6" t="n">
        <f aca="false">INT((ROW()-2)/100)</f>
        <v>3</v>
      </c>
      <c r="B364" s="7" t="n">
        <f aca="false">MOD(INT((ROW()-2)/10),10)</f>
        <v>6</v>
      </c>
      <c r="C364" s="7" t="n">
        <f aca="false">MOD(ROW()-2,10)</f>
        <v>2</v>
      </c>
      <c r="D364" s="8" t="n">
        <f aca="false">A364*10+B364+C364/10</f>
        <v>36.2</v>
      </c>
      <c r="E364" s="9" t="n">
        <f aca="false">ROUND((ROW()-2)*24,0)/86400</f>
        <v>0.100555555555556</v>
      </c>
    </row>
    <row r="365" customFormat="false" ht="15" hidden="false" customHeight="true" outlineLevel="0" collapsed="false">
      <c r="A365" s="6" t="n">
        <f aca="false">INT((ROW()-2)/100)</f>
        <v>3</v>
      </c>
      <c r="B365" s="7" t="n">
        <f aca="false">MOD(INT((ROW()-2)/10),10)</f>
        <v>6</v>
      </c>
      <c r="C365" s="7" t="n">
        <f aca="false">MOD(ROW()-2,10)</f>
        <v>3</v>
      </c>
      <c r="D365" s="8" t="n">
        <f aca="false">A365*10+B365+C365/10</f>
        <v>36.3</v>
      </c>
      <c r="E365" s="9" t="n">
        <f aca="false">ROUND((ROW()-2)*24,0)/86400</f>
        <v>0.100833333333333</v>
      </c>
    </row>
    <row r="366" customFormat="false" ht="15" hidden="false" customHeight="true" outlineLevel="0" collapsed="false">
      <c r="A366" s="6" t="n">
        <f aca="false">INT((ROW()-2)/100)</f>
        <v>3</v>
      </c>
      <c r="B366" s="7" t="n">
        <f aca="false">MOD(INT((ROW()-2)/10),10)</f>
        <v>6</v>
      </c>
      <c r="C366" s="7" t="n">
        <f aca="false">MOD(ROW()-2,10)</f>
        <v>4</v>
      </c>
      <c r="D366" s="8" t="n">
        <f aca="false">A366*10+B366+C366/10</f>
        <v>36.4</v>
      </c>
      <c r="E366" s="9" t="n">
        <f aca="false">ROUND((ROW()-2)*24,0)/86400</f>
        <v>0.101111111111111</v>
      </c>
    </row>
    <row r="367" customFormat="false" ht="15" hidden="false" customHeight="true" outlineLevel="0" collapsed="false">
      <c r="A367" s="6" t="n">
        <f aca="false">INT((ROW()-2)/100)</f>
        <v>3</v>
      </c>
      <c r="B367" s="7" t="n">
        <f aca="false">MOD(INT((ROW()-2)/10),10)</f>
        <v>6</v>
      </c>
      <c r="C367" s="7" t="n">
        <f aca="false">MOD(ROW()-2,10)</f>
        <v>5</v>
      </c>
      <c r="D367" s="8" t="n">
        <f aca="false">A367*10+B367+C367/10</f>
        <v>36.5</v>
      </c>
      <c r="E367" s="9" t="n">
        <f aca="false">ROUND((ROW()-2)*24,0)/86400</f>
        <v>0.101388888888889</v>
      </c>
    </row>
    <row r="368" customFormat="false" ht="15" hidden="false" customHeight="true" outlineLevel="0" collapsed="false">
      <c r="A368" s="6" t="n">
        <f aca="false">INT((ROW()-2)/100)</f>
        <v>3</v>
      </c>
      <c r="B368" s="7" t="n">
        <f aca="false">MOD(INT((ROW()-2)/10),10)</f>
        <v>6</v>
      </c>
      <c r="C368" s="7" t="n">
        <f aca="false">MOD(ROW()-2,10)</f>
        <v>6</v>
      </c>
      <c r="D368" s="8" t="n">
        <f aca="false">A368*10+B368+C368/10</f>
        <v>36.6</v>
      </c>
      <c r="E368" s="9" t="n">
        <f aca="false">ROUND((ROW()-2)*24,0)/86400</f>
        <v>0.101666666666667</v>
      </c>
    </row>
    <row r="369" customFormat="false" ht="15" hidden="false" customHeight="true" outlineLevel="0" collapsed="false">
      <c r="A369" s="6" t="n">
        <f aca="false">INT((ROW()-2)/100)</f>
        <v>3</v>
      </c>
      <c r="B369" s="7" t="n">
        <f aca="false">MOD(INT((ROW()-2)/10),10)</f>
        <v>6</v>
      </c>
      <c r="C369" s="7" t="n">
        <f aca="false">MOD(ROW()-2,10)</f>
        <v>7</v>
      </c>
      <c r="D369" s="8" t="n">
        <f aca="false">A369*10+B369+C369/10</f>
        <v>36.7</v>
      </c>
      <c r="E369" s="9" t="n">
        <f aca="false">ROUND((ROW()-2)*24,0)/86400</f>
        <v>0.101944444444444</v>
      </c>
    </row>
    <row r="370" customFormat="false" ht="15" hidden="false" customHeight="true" outlineLevel="0" collapsed="false">
      <c r="A370" s="6" t="n">
        <f aca="false">INT((ROW()-2)/100)</f>
        <v>3</v>
      </c>
      <c r="B370" s="7" t="n">
        <f aca="false">MOD(INT((ROW()-2)/10),10)</f>
        <v>6</v>
      </c>
      <c r="C370" s="7" t="n">
        <f aca="false">MOD(ROW()-2,10)</f>
        <v>8</v>
      </c>
      <c r="D370" s="8" t="n">
        <f aca="false">A370*10+B370+C370/10</f>
        <v>36.8</v>
      </c>
      <c r="E370" s="9" t="n">
        <f aca="false">ROUND((ROW()-2)*24,0)/86400</f>
        <v>0.102222222222222</v>
      </c>
    </row>
    <row r="371" customFormat="false" ht="15" hidden="false" customHeight="true" outlineLevel="0" collapsed="false">
      <c r="A371" s="6" t="n">
        <f aca="false">INT((ROW()-2)/100)</f>
        <v>3</v>
      </c>
      <c r="B371" s="7" t="n">
        <f aca="false">MOD(INT((ROW()-2)/10),10)</f>
        <v>6</v>
      </c>
      <c r="C371" s="7" t="n">
        <f aca="false">MOD(ROW()-2,10)</f>
        <v>9</v>
      </c>
      <c r="D371" s="8" t="n">
        <f aca="false">A371*10+B371+C371/10</f>
        <v>36.9</v>
      </c>
      <c r="E371" s="9" t="n">
        <f aca="false">ROUND((ROW()-2)*24,0)/86400</f>
        <v>0.1025</v>
      </c>
    </row>
    <row r="372" customFormat="false" ht="15" hidden="false" customHeight="true" outlineLevel="0" collapsed="false">
      <c r="A372" s="6" t="n">
        <f aca="false">INT((ROW()-2)/100)</f>
        <v>3</v>
      </c>
      <c r="B372" s="7" t="n">
        <f aca="false">MOD(INT((ROW()-2)/10),10)</f>
        <v>7</v>
      </c>
      <c r="C372" s="7" t="n">
        <f aca="false">MOD(ROW()-2,10)</f>
        <v>0</v>
      </c>
      <c r="D372" s="8" t="n">
        <f aca="false">A372*10+B372+C372/10</f>
        <v>37</v>
      </c>
      <c r="E372" s="9" t="n">
        <f aca="false">ROUND((ROW()-2)*24,0)/86400</f>
        <v>0.102777777777778</v>
      </c>
    </row>
    <row r="373" customFormat="false" ht="15" hidden="false" customHeight="true" outlineLevel="0" collapsed="false">
      <c r="A373" s="6" t="n">
        <f aca="false">INT((ROW()-2)/100)</f>
        <v>3</v>
      </c>
      <c r="B373" s="7" t="n">
        <f aca="false">MOD(INT((ROW()-2)/10),10)</f>
        <v>7</v>
      </c>
      <c r="C373" s="7" t="n">
        <f aca="false">MOD(ROW()-2,10)</f>
        <v>1</v>
      </c>
      <c r="D373" s="8" t="n">
        <f aca="false">A373*10+B373+C373/10</f>
        <v>37.1</v>
      </c>
      <c r="E373" s="9" t="n">
        <f aca="false">ROUND((ROW()-2)*24,0)/86400</f>
        <v>0.103055555555556</v>
      </c>
    </row>
    <row r="374" customFormat="false" ht="15" hidden="false" customHeight="true" outlineLevel="0" collapsed="false">
      <c r="A374" s="6" t="n">
        <f aca="false">INT((ROW()-2)/100)</f>
        <v>3</v>
      </c>
      <c r="B374" s="7" t="n">
        <f aca="false">MOD(INT((ROW()-2)/10),10)</f>
        <v>7</v>
      </c>
      <c r="C374" s="7" t="n">
        <f aca="false">MOD(ROW()-2,10)</f>
        <v>2</v>
      </c>
      <c r="D374" s="8" t="n">
        <f aca="false">A374*10+B374+C374/10</f>
        <v>37.2</v>
      </c>
      <c r="E374" s="9" t="n">
        <f aca="false">ROUND((ROW()-2)*24,0)/86400</f>
        <v>0.103333333333333</v>
      </c>
    </row>
    <row r="375" customFormat="false" ht="15" hidden="false" customHeight="true" outlineLevel="0" collapsed="false">
      <c r="A375" s="6" t="n">
        <f aca="false">INT((ROW()-2)/100)</f>
        <v>3</v>
      </c>
      <c r="B375" s="7" t="n">
        <f aca="false">MOD(INT((ROW()-2)/10),10)</f>
        <v>7</v>
      </c>
      <c r="C375" s="7" t="n">
        <f aca="false">MOD(ROW()-2,10)</f>
        <v>3</v>
      </c>
      <c r="D375" s="8" t="n">
        <f aca="false">A375*10+B375+C375/10</f>
        <v>37.3</v>
      </c>
      <c r="E375" s="9" t="n">
        <f aca="false">ROUND((ROW()-2)*24,0)/86400</f>
        <v>0.103611111111111</v>
      </c>
    </row>
    <row r="376" customFormat="false" ht="15" hidden="false" customHeight="true" outlineLevel="0" collapsed="false">
      <c r="A376" s="6" t="n">
        <f aca="false">INT((ROW()-2)/100)</f>
        <v>3</v>
      </c>
      <c r="B376" s="7" t="n">
        <f aca="false">MOD(INT((ROW()-2)/10),10)</f>
        <v>7</v>
      </c>
      <c r="C376" s="7" t="n">
        <f aca="false">MOD(ROW()-2,10)</f>
        <v>4</v>
      </c>
      <c r="D376" s="8" t="n">
        <f aca="false">A376*10+B376+C376/10</f>
        <v>37.4</v>
      </c>
      <c r="E376" s="9" t="n">
        <f aca="false">ROUND((ROW()-2)*24,0)/86400</f>
        <v>0.103888888888889</v>
      </c>
    </row>
    <row r="377" customFormat="false" ht="15" hidden="false" customHeight="true" outlineLevel="0" collapsed="false">
      <c r="A377" s="6" t="n">
        <f aca="false">INT((ROW()-2)/100)</f>
        <v>3</v>
      </c>
      <c r="B377" s="7" t="n">
        <f aca="false">MOD(INT((ROW()-2)/10),10)</f>
        <v>7</v>
      </c>
      <c r="C377" s="7" t="n">
        <f aca="false">MOD(ROW()-2,10)</f>
        <v>5</v>
      </c>
      <c r="D377" s="8" t="n">
        <f aca="false">A377*10+B377+C377/10</f>
        <v>37.5</v>
      </c>
      <c r="E377" s="9" t="n">
        <f aca="false">ROUND((ROW()-2)*24,0)/86400</f>
        <v>0.104166666666667</v>
      </c>
    </row>
    <row r="378" customFormat="false" ht="15" hidden="false" customHeight="true" outlineLevel="0" collapsed="false">
      <c r="A378" s="6" t="n">
        <f aca="false">INT((ROW()-2)/100)</f>
        <v>3</v>
      </c>
      <c r="B378" s="7" t="n">
        <f aca="false">MOD(INT((ROW()-2)/10),10)</f>
        <v>7</v>
      </c>
      <c r="C378" s="7" t="n">
        <f aca="false">MOD(ROW()-2,10)</f>
        <v>6</v>
      </c>
      <c r="D378" s="8" t="n">
        <f aca="false">A378*10+B378+C378/10</f>
        <v>37.6</v>
      </c>
      <c r="E378" s="9" t="n">
        <f aca="false">ROUND((ROW()-2)*24,0)/86400</f>
        <v>0.104444444444444</v>
      </c>
    </row>
    <row r="379" customFormat="false" ht="15" hidden="false" customHeight="true" outlineLevel="0" collapsed="false">
      <c r="A379" s="6" t="n">
        <f aca="false">INT((ROW()-2)/100)</f>
        <v>3</v>
      </c>
      <c r="B379" s="7" t="n">
        <f aca="false">MOD(INT((ROW()-2)/10),10)</f>
        <v>7</v>
      </c>
      <c r="C379" s="7" t="n">
        <f aca="false">MOD(ROW()-2,10)</f>
        <v>7</v>
      </c>
      <c r="D379" s="8" t="n">
        <f aca="false">A379*10+B379+C379/10</f>
        <v>37.7</v>
      </c>
      <c r="E379" s="9" t="n">
        <f aca="false">ROUND((ROW()-2)*24,0)/86400</f>
        <v>0.104722222222222</v>
      </c>
    </row>
    <row r="380" customFormat="false" ht="15" hidden="false" customHeight="true" outlineLevel="0" collapsed="false">
      <c r="A380" s="6" t="n">
        <f aca="false">INT((ROW()-2)/100)</f>
        <v>3</v>
      </c>
      <c r="B380" s="7" t="n">
        <f aca="false">MOD(INT((ROW()-2)/10),10)</f>
        <v>7</v>
      </c>
      <c r="C380" s="7" t="n">
        <f aca="false">MOD(ROW()-2,10)</f>
        <v>8</v>
      </c>
      <c r="D380" s="8" t="n">
        <f aca="false">A380*10+B380+C380/10</f>
        <v>37.8</v>
      </c>
      <c r="E380" s="9" t="n">
        <f aca="false">ROUND((ROW()-2)*24,0)/86400</f>
        <v>0.105</v>
      </c>
    </row>
    <row r="381" customFormat="false" ht="15" hidden="false" customHeight="true" outlineLevel="0" collapsed="false">
      <c r="A381" s="6" t="n">
        <f aca="false">INT((ROW()-2)/100)</f>
        <v>3</v>
      </c>
      <c r="B381" s="7" t="n">
        <f aca="false">MOD(INT((ROW()-2)/10),10)</f>
        <v>7</v>
      </c>
      <c r="C381" s="7" t="n">
        <f aca="false">MOD(ROW()-2,10)</f>
        <v>9</v>
      </c>
      <c r="D381" s="8" t="n">
        <f aca="false">A381*10+B381+C381/10</f>
        <v>37.9</v>
      </c>
      <c r="E381" s="9" t="n">
        <f aca="false">ROUND((ROW()-2)*24,0)/86400</f>
        <v>0.105277777777778</v>
      </c>
    </row>
    <row r="382" customFormat="false" ht="15" hidden="false" customHeight="true" outlineLevel="0" collapsed="false">
      <c r="A382" s="6" t="n">
        <f aca="false">INT((ROW()-2)/100)</f>
        <v>3</v>
      </c>
      <c r="B382" s="7" t="n">
        <f aca="false">MOD(INT((ROW()-2)/10),10)</f>
        <v>8</v>
      </c>
      <c r="C382" s="7" t="n">
        <f aca="false">MOD(ROW()-2,10)</f>
        <v>0</v>
      </c>
      <c r="D382" s="8" t="n">
        <f aca="false">A382*10+B382+C382/10</f>
        <v>38</v>
      </c>
      <c r="E382" s="9" t="n">
        <f aca="false">ROUND((ROW()-2)*24,0)/86400</f>
        <v>0.105555555555556</v>
      </c>
    </row>
    <row r="383" customFormat="false" ht="15" hidden="false" customHeight="true" outlineLevel="0" collapsed="false">
      <c r="A383" s="6" t="n">
        <f aca="false">INT((ROW()-2)/100)</f>
        <v>3</v>
      </c>
      <c r="B383" s="7" t="n">
        <f aca="false">MOD(INT((ROW()-2)/10),10)</f>
        <v>8</v>
      </c>
      <c r="C383" s="7" t="n">
        <f aca="false">MOD(ROW()-2,10)</f>
        <v>1</v>
      </c>
      <c r="D383" s="8" t="n">
        <f aca="false">A383*10+B383+C383/10</f>
        <v>38.1</v>
      </c>
      <c r="E383" s="9" t="n">
        <f aca="false">ROUND((ROW()-2)*24,0)/86400</f>
        <v>0.105833333333333</v>
      </c>
    </row>
    <row r="384" customFormat="false" ht="15" hidden="false" customHeight="true" outlineLevel="0" collapsed="false">
      <c r="A384" s="6" t="n">
        <f aca="false">INT((ROW()-2)/100)</f>
        <v>3</v>
      </c>
      <c r="B384" s="7" t="n">
        <f aca="false">MOD(INT((ROW()-2)/10),10)</f>
        <v>8</v>
      </c>
      <c r="C384" s="7" t="n">
        <f aca="false">MOD(ROW()-2,10)</f>
        <v>2</v>
      </c>
      <c r="D384" s="8" t="n">
        <f aca="false">A384*10+B384+C384/10</f>
        <v>38.2</v>
      </c>
      <c r="E384" s="9" t="n">
        <f aca="false">ROUND((ROW()-2)*24,0)/86400</f>
        <v>0.106111111111111</v>
      </c>
    </row>
    <row r="385" customFormat="false" ht="15" hidden="false" customHeight="true" outlineLevel="0" collapsed="false">
      <c r="A385" s="6" t="n">
        <f aca="false">INT((ROW()-2)/100)</f>
        <v>3</v>
      </c>
      <c r="B385" s="7" t="n">
        <f aca="false">MOD(INT((ROW()-2)/10),10)</f>
        <v>8</v>
      </c>
      <c r="C385" s="7" t="n">
        <f aca="false">MOD(ROW()-2,10)</f>
        <v>3</v>
      </c>
      <c r="D385" s="8" t="n">
        <f aca="false">A385*10+B385+C385/10</f>
        <v>38.3</v>
      </c>
      <c r="E385" s="9" t="n">
        <f aca="false">ROUND((ROW()-2)*24,0)/86400</f>
        <v>0.106388888888889</v>
      </c>
    </row>
    <row r="386" customFormat="false" ht="15" hidden="false" customHeight="true" outlineLevel="0" collapsed="false">
      <c r="A386" s="6" t="n">
        <f aca="false">INT((ROW()-2)/100)</f>
        <v>3</v>
      </c>
      <c r="B386" s="7" t="n">
        <f aca="false">MOD(INT((ROW()-2)/10),10)</f>
        <v>8</v>
      </c>
      <c r="C386" s="7" t="n">
        <f aca="false">MOD(ROW()-2,10)</f>
        <v>4</v>
      </c>
      <c r="D386" s="8" t="n">
        <f aca="false">A386*10+B386+C386/10</f>
        <v>38.4</v>
      </c>
      <c r="E386" s="9" t="n">
        <f aca="false">ROUND((ROW()-2)*24,0)/86400</f>
        <v>0.106666666666667</v>
      </c>
    </row>
    <row r="387" customFormat="false" ht="15" hidden="false" customHeight="true" outlineLevel="0" collapsed="false">
      <c r="A387" s="6" t="n">
        <f aca="false">INT((ROW()-2)/100)</f>
        <v>3</v>
      </c>
      <c r="B387" s="7" t="n">
        <f aca="false">MOD(INT((ROW()-2)/10),10)</f>
        <v>8</v>
      </c>
      <c r="C387" s="7" t="n">
        <f aca="false">MOD(ROW()-2,10)</f>
        <v>5</v>
      </c>
      <c r="D387" s="8" t="n">
        <f aca="false">A387*10+B387+C387/10</f>
        <v>38.5</v>
      </c>
      <c r="E387" s="9" t="n">
        <f aca="false">ROUND((ROW()-2)*24,0)/86400</f>
        <v>0.106944444444444</v>
      </c>
    </row>
    <row r="388" customFormat="false" ht="15" hidden="false" customHeight="true" outlineLevel="0" collapsed="false">
      <c r="A388" s="6" t="n">
        <f aca="false">INT((ROW()-2)/100)</f>
        <v>3</v>
      </c>
      <c r="B388" s="7" t="n">
        <f aca="false">MOD(INT((ROW()-2)/10),10)</f>
        <v>8</v>
      </c>
      <c r="C388" s="7" t="n">
        <f aca="false">MOD(ROW()-2,10)</f>
        <v>6</v>
      </c>
      <c r="D388" s="8" t="n">
        <f aca="false">A388*10+B388+C388/10</f>
        <v>38.6</v>
      </c>
      <c r="E388" s="9" t="n">
        <f aca="false">ROUND((ROW()-2)*24,0)/86400</f>
        <v>0.107222222222222</v>
      </c>
    </row>
    <row r="389" customFormat="false" ht="15" hidden="false" customHeight="true" outlineLevel="0" collapsed="false">
      <c r="A389" s="6" t="n">
        <f aca="false">INT((ROW()-2)/100)</f>
        <v>3</v>
      </c>
      <c r="B389" s="7" t="n">
        <f aca="false">MOD(INT((ROW()-2)/10),10)</f>
        <v>8</v>
      </c>
      <c r="C389" s="7" t="n">
        <f aca="false">MOD(ROW()-2,10)</f>
        <v>7</v>
      </c>
      <c r="D389" s="8" t="n">
        <f aca="false">A389*10+B389+C389/10</f>
        <v>38.7</v>
      </c>
      <c r="E389" s="9" t="n">
        <f aca="false">ROUND((ROW()-2)*24,0)/86400</f>
        <v>0.1075</v>
      </c>
    </row>
    <row r="390" customFormat="false" ht="15" hidden="false" customHeight="true" outlineLevel="0" collapsed="false">
      <c r="A390" s="6" t="n">
        <f aca="false">INT((ROW()-2)/100)</f>
        <v>3</v>
      </c>
      <c r="B390" s="7" t="n">
        <f aca="false">MOD(INT((ROW()-2)/10),10)</f>
        <v>8</v>
      </c>
      <c r="C390" s="7" t="n">
        <f aca="false">MOD(ROW()-2,10)</f>
        <v>8</v>
      </c>
      <c r="D390" s="8" t="n">
        <f aca="false">A390*10+B390+C390/10</f>
        <v>38.8</v>
      </c>
      <c r="E390" s="9" t="n">
        <f aca="false">ROUND((ROW()-2)*24,0)/86400</f>
        <v>0.107777777777778</v>
      </c>
    </row>
    <row r="391" customFormat="false" ht="15" hidden="false" customHeight="true" outlineLevel="0" collapsed="false">
      <c r="A391" s="6" t="n">
        <f aca="false">INT((ROW()-2)/100)</f>
        <v>3</v>
      </c>
      <c r="B391" s="7" t="n">
        <f aca="false">MOD(INT((ROW()-2)/10),10)</f>
        <v>8</v>
      </c>
      <c r="C391" s="7" t="n">
        <f aca="false">MOD(ROW()-2,10)</f>
        <v>9</v>
      </c>
      <c r="D391" s="8" t="n">
        <f aca="false">A391*10+B391+C391/10</f>
        <v>38.9</v>
      </c>
      <c r="E391" s="9" t="n">
        <f aca="false">ROUND((ROW()-2)*24,0)/86400</f>
        <v>0.108055555555556</v>
      </c>
    </row>
    <row r="392" customFormat="false" ht="15" hidden="false" customHeight="true" outlineLevel="0" collapsed="false">
      <c r="A392" s="6" t="n">
        <f aca="false">INT((ROW()-2)/100)</f>
        <v>3</v>
      </c>
      <c r="B392" s="7" t="n">
        <f aca="false">MOD(INT((ROW()-2)/10),10)</f>
        <v>9</v>
      </c>
      <c r="C392" s="7" t="n">
        <f aca="false">MOD(ROW()-2,10)</f>
        <v>0</v>
      </c>
      <c r="D392" s="8" t="n">
        <f aca="false">A392*10+B392+C392/10</f>
        <v>39</v>
      </c>
      <c r="E392" s="9" t="n">
        <f aca="false">ROUND((ROW()-2)*24,0)/86400</f>
        <v>0.108333333333333</v>
      </c>
    </row>
    <row r="393" customFormat="false" ht="15" hidden="false" customHeight="true" outlineLevel="0" collapsed="false">
      <c r="A393" s="6" t="n">
        <f aca="false">INT((ROW()-2)/100)</f>
        <v>3</v>
      </c>
      <c r="B393" s="7" t="n">
        <f aca="false">MOD(INT((ROW()-2)/10),10)</f>
        <v>9</v>
      </c>
      <c r="C393" s="7" t="n">
        <f aca="false">MOD(ROW()-2,10)</f>
        <v>1</v>
      </c>
      <c r="D393" s="8" t="n">
        <f aca="false">A393*10+B393+C393/10</f>
        <v>39.1</v>
      </c>
      <c r="E393" s="9" t="n">
        <f aca="false">ROUND((ROW()-2)*24,0)/86400</f>
        <v>0.108611111111111</v>
      </c>
    </row>
    <row r="394" customFormat="false" ht="15" hidden="false" customHeight="true" outlineLevel="0" collapsed="false">
      <c r="A394" s="6" t="n">
        <f aca="false">INT((ROW()-2)/100)</f>
        <v>3</v>
      </c>
      <c r="B394" s="7" t="n">
        <f aca="false">MOD(INT((ROW()-2)/10),10)</f>
        <v>9</v>
      </c>
      <c r="C394" s="7" t="n">
        <f aca="false">MOD(ROW()-2,10)</f>
        <v>2</v>
      </c>
      <c r="D394" s="8" t="n">
        <f aca="false">A394*10+B394+C394/10</f>
        <v>39.2</v>
      </c>
      <c r="E394" s="9" t="n">
        <f aca="false">ROUND((ROW()-2)*24,0)/86400</f>
        <v>0.108888888888889</v>
      </c>
    </row>
    <row r="395" customFormat="false" ht="15" hidden="false" customHeight="true" outlineLevel="0" collapsed="false">
      <c r="A395" s="6" t="n">
        <f aca="false">INT((ROW()-2)/100)</f>
        <v>3</v>
      </c>
      <c r="B395" s="7" t="n">
        <f aca="false">MOD(INT((ROW()-2)/10),10)</f>
        <v>9</v>
      </c>
      <c r="C395" s="7" t="n">
        <f aca="false">MOD(ROW()-2,10)</f>
        <v>3</v>
      </c>
      <c r="D395" s="8" t="n">
        <f aca="false">A395*10+B395+C395/10</f>
        <v>39.3</v>
      </c>
      <c r="E395" s="9" t="n">
        <f aca="false">ROUND((ROW()-2)*24,0)/86400</f>
        <v>0.109166666666667</v>
      </c>
    </row>
    <row r="396" customFormat="false" ht="15" hidden="false" customHeight="true" outlineLevel="0" collapsed="false">
      <c r="A396" s="6" t="n">
        <f aca="false">INT((ROW()-2)/100)</f>
        <v>3</v>
      </c>
      <c r="B396" s="7" t="n">
        <f aca="false">MOD(INT((ROW()-2)/10),10)</f>
        <v>9</v>
      </c>
      <c r="C396" s="7" t="n">
        <f aca="false">MOD(ROW()-2,10)</f>
        <v>4</v>
      </c>
      <c r="D396" s="8" t="n">
        <f aca="false">A396*10+B396+C396/10</f>
        <v>39.4</v>
      </c>
      <c r="E396" s="9" t="n">
        <f aca="false">ROUND((ROW()-2)*24,0)/86400</f>
        <v>0.109444444444444</v>
      </c>
    </row>
    <row r="397" customFormat="false" ht="15" hidden="false" customHeight="true" outlineLevel="0" collapsed="false">
      <c r="A397" s="6" t="n">
        <f aca="false">INT((ROW()-2)/100)</f>
        <v>3</v>
      </c>
      <c r="B397" s="7" t="n">
        <f aca="false">MOD(INT((ROW()-2)/10),10)</f>
        <v>9</v>
      </c>
      <c r="C397" s="7" t="n">
        <f aca="false">MOD(ROW()-2,10)</f>
        <v>5</v>
      </c>
      <c r="D397" s="8" t="n">
        <f aca="false">A397*10+B397+C397/10</f>
        <v>39.5</v>
      </c>
      <c r="E397" s="9" t="n">
        <f aca="false">ROUND((ROW()-2)*24,0)/86400</f>
        <v>0.109722222222222</v>
      </c>
    </row>
    <row r="398" customFormat="false" ht="15" hidden="false" customHeight="true" outlineLevel="0" collapsed="false">
      <c r="A398" s="6" t="n">
        <f aca="false">INT((ROW()-2)/100)</f>
        <v>3</v>
      </c>
      <c r="B398" s="7" t="n">
        <f aca="false">MOD(INT((ROW()-2)/10),10)</f>
        <v>9</v>
      </c>
      <c r="C398" s="7" t="n">
        <f aca="false">MOD(ROW()-2,10)</f>
        <v>6</v>
      </c>
      <c r="D398" s="8" t="n">
        <f aca="false">A398*10+B398+C398/10</f>
        <v>39.6</v>
      </c>
      <c r="E398" s="9" t="n">
        <f aca="false">ROUND((ROW()-2)*24,0)/86400</f>
        <v>0.11</v>
      </c>
    </row>
    <row r="399" customFormat="false" ht="15" hidden="false" customHeight="true" outlineLevel="0" collapsed="false">
      <c r="A399" s="6" t="n">
        <f aca="false">INT((ROW()-2)/100)</f>
        <v>3</v>
      </c>
      <c r="B399" s="7" t="n">
        <f aca="false">MOD(INT((ROW()-2)/10),10)</f>
        <v>9</v>
      </c>
      <c r="C399" s="7" t="n">
        <f aca="false">MOD(ROW()-2,10)</f>
        <v>7</v>
      </c>
      <c r="D399" s="8" t="n">
        <f aca="false">A399*10+B399+C399/10</f>
        <v>39.7</v>
      </c>
      <c r="E399" s="9" t="n">
        <f aca="false">ROUND((ROW()-2)*24,0)/86400</f>
        <v>0.110277777777778</v>
      </c>
    </row>
    <row r="400" customFormat="false" ht="15" hidden="false" customHeight="true" outlineLevel="0" collapsed="false">
      <c r="A400" s="6" t="n">
        <f aca="false">INT((ROW()-2)/100)</f>
        <v>3</v>
      </c>
      <c r="B400" s="7" t="n">
        <f aca="false">MOD(INT((ROW()-2)/10),10)</f>
        <v>9</v>
      </c>
      <c r="C400" s="7" t="n">
        <f aca="false">MOD(ROW()-2,10)</f>
        <v>8</v>
      </c>
      <c r="D400" s="8" t="n">
        <f aca="false">A400*10+B400+C400/10</f>
        <v>39.8</v>
      </c>
      <c r="E400" s="9" t="n">
        <f aca="false">ROUND((ROW()-2)*24,0)/86400</f>
        <v>0.110555555555556</v>
      </c>
    </row>
    <row r="401" customFormat="false" ht="15" hidden="false" customHeight="true" outlineLevel="0" collapsed="false">
      <c r="A401" s="6" t="n">
        <f aca="false">INT((ROW()-2)/100)</f>
        <v>3</v>
      </c>
      <c r="B401" s="7" t="n">
        <f aca="false">MOD(INT((ROW()-2)/10),10)</f>
        <v>9</v>
      </c>
      <c r="C401" s="7" t="n">
        <f aca="false">MOD(ROW()-2,10)</f>
        <v>9</v>
      </c>
      <c r="D401" s="8" t="n">
        <f aca="false">A401*10+B401+C401/10</f>
        <v>39.9</v>
      </c>
      <c r="E401" s="9" t="n">
        <f aca="false">ROUND((ROW()-2)*24,0)/86400</f>
        <v>0.110833333333333</v>
      </c>
    </row>
    <row r="402" customFormat="false" ht="15" hidden="false" customHeight="true" outlineLevel="0" collapsed="false">
      <c r="A402" s="6" t="n">
        <f aca="false">INT((ROW()-2)/100)</f>
        <v>4</v>
      </c>
      <c r="B402" s="7" t="n">
        <f aca="false">MOD(INT((ROW()-2)/10),10)</f>
        <v>0</v>
      </c>
      <c r="C402" s="7" t="n">
        <f aca="false">MOD(ROW()-2,10)</f>
        <v>0</v>
      </c>
      <c r="D402" s="8" t="n">
        <f aca="false">A402*10+B402+C402/10</f>
        <v>40</v>
      </c>
      <c r="E402" s="9" t="n">
        <f aca="false">ROUND((ROW()-2)*24,0)/86400</f>
        <v>0.111111111111111</v>
      </c>
    </row>
    <row r="403" customFormat="false" ht="15" hidden="false" customHeight="true" outlineLevel="0" collapsed="false">
      <c r="A403" s="6" t="n">
        <f aca="false">INT((ROW()-2)/100)</f>
        <v>4</v>
      </c>
      <c r="B403" s="7" t="n">
        <f aca="false">MOD(INT((ROW()-2)/10),10)</f>
        <v>0</v>
      </c>
      <c r="C403" s="7" t="n">
        <f aca="false">MOD(ROW()-2,10)</f>
        <v>1</v>
      </c>
      <c r="D403" s="8" t="n">
        <f aca="false">A403*10+B403+C403/10</f>
        <v>40.1</v>
      </c>
      <c r="E403" s="9" t="n">
        <f aca="false">ROUND((ROW()-2)*24,0)/86400</f>
        <v>0.111388888888889</v>
      </c>
    </row>
    <row r="404" customFormat="false" ht="15" hidden="false" customHeight="true" outlineLevel="0" collapsed="false">
      <c r="A404" s="6" t="n">
        <f aca="false">INT((ROW()-2)/100)</f>
        <v>4</v>
      </c>
      <c r="B404" s="7" t="n">
        <f aca="false">MOD(INT((ROW()-2)/10),10)</f>
        <v>0</v>
      </c>
      <c r="C404" s="7" t="n">
        <f aca="false">MOD(ROW()-2,10)</f>
        <v>2</v>
      </c>
      <c r="D404" s="8" t="n">
        <f aca="false">A404*10+B404+C404/10</f>
        <v>40.2</v>
      </c>
      <c r="E404" s="9" t="n">
        <f aca="false">ROUND((ROW()-2)*24,0)/86400</f>
        <v>0.111666666666667</v>
      </c>
    </row>
    <row r="405" customFormat="false" ht="15" hidden="false" customHeight="true" outlineLevel="0" collapsed="false">
      <c r="A405" s="6" t="n">
        <f aca="false">INT((ROW()-2)/100)</f>
        <v>4</v>
      </c>
      <c r="B405" s="7" t="n">
        <f aca="false">MOD(INT((ROW()-2)/10),10)</f>
        <v>0</v>
      </c>
      <c r="C405" s="7" t="n">
        <f aca="false">MOD(ROW()-2,10)</f>
        <v>3</v>
      </c>
      <c r="D405" s="8" t="n">
        <f aca="false">A405*10+B405+C405/10</f>
        <v>40.3</v>
      </c>
      <c r="E405" s="9" t="n">
        <f aca="false">ROUND((ROW()-2)*24,0)/86400</f>
        <v>0.111944444444444</v>
      </c>
    </row>
    <row r="406" customFormat="false" ht="15" hidden="false" customHeight="true" outlineLevel="0" collapsed="false">
      <c r="A406" s="6" t="n">
        <f aca="false">INT((ROW()-2)/100)</f>
        <v>4</v>
      </c>
      <c r="B406" s="7" t="n">
        <f aca="false">MOD(INT((ROW()-2)/10),10)</f>
        <v>0</v>
      </c>
      <c r="C406" s="7" t="n">
        <f aca="false">MOD(ROW()-2,10)</f>
        <v>4</v>
      </c>
      <c r="D406" s="8" t="n">
        <f aca="false">A406*10+B406+C406/10</f>
        <v>40.4</v>
      </c>
      <c r="E406" s="9" t="n">
        <f aca="false">ROUND((ROW()-2)*24,0)/86400</f>
        <v>0.112222222222222</v>
      </c>
    </row>
    <row r="407" customFormat="false" ht="15" hidden="false" customHeight="true" outlineLevel="0" collapsed="false">
      <c r="A407" s="6" t="n">
        <f aca="false">INT((ROW()-2)/100)</f>
        <v>4</v>
      </c>
      <c r="B407" s="7" t="n">
        <f aca="false">MOD(INT((ROW()-2)/10),10)</f>
        <v>0</v>
      </c>
      <c r="C407" s="7" t="n">
        <f aca="false">MOD(ROW()-2,10)</f>
        <v>5</v>
      </c>
      <c r="D407" s="8" t="n">
        <f aca="false">A407*10+B407+C407/10</f>
        <v>40.5</v>
      </c>
      <c r="E407" s="9" t="n">
        <f aca="false">ROUND((ROW()-2)*24,0)/86400</f>
        <v>0.1125</v>
      </c>
    </row>
    <row r="408" customFormat="false" ht="15" hidden="false" customHeight="true" outlineLevel="0" collapsed="false">
      <c r="A408" s="6" t="n">
        <f aca="false">INT((ROW()-2)/100)</f>
        <v>4</v>
      </c>
      <c r="B408" s="7" t="n">
        <f aca="false">MOD(INT((ROW()-2)/10),10)</f>
        <v>0</v>
      </c>
      <c r="C408" s="7" t="n">
        <f aca="false">MOD(ROW()-2,10)</f>
        <v>6</v>
      </c>
      <c r="D408" s="8" t="n">
        <f aca="false">A408*10+B408+C408/10</f>
        <v>40.6</v>
      </c>
      <c r="E408" s="9" t="n">
        <f aca="false">ROUND((ROW()-2)*24,0)/86400</f>
        <v>0.112777777777778</v>
      </c>
    </row>
    <row r="409" customFormat="false" ht="15" hidden="false" customHeight="true" outlineLevel="0" collapsed="false">
      <c r="A409" s="6" t="n">
        <f aca="false">INT((ROW()-2)/100)</f>
        <v>4</v>
      </c>
      <c r="B409" s="7" t="n">
        <f aca="false">MOD(INT((ROW()-2)/10),10)</f>
        <v>0</v>
      </c>
      <c r="C409" s="7" t="n">
        <f aca="false">MOD(ROW()-2,10)</f>
        <v>7</v>
      </c>
      <c r="D409" s="8" t="n">
        <f aca="false">A409*10+B409+C409/10</f>
        <v>40.7</v>
      </c>
      <c r="E409" s="9" t="n">
        <f aca="false">ROUND((ROW()-2)*24,0)/86400</f>
        <v>0.113055555555556</v>
      </c>
    </row>
    <row r="410" customFormat="false" ht="15" hidden="false" customHeight="true" outlineLevel="0" collapsed="false">
      <c r="A410" s="6" t="n">
        <f aca="false">INT((ROW()-2)/100)</f>
        <v>4</v>
      </c>
      <c r="B410" s="7" t="n">
        <f aca="false">MOD(INT((ROW()-2)/10),10)</f>
        <v>0</v>
      </c>
      <c r="C410" s="7" t="n">
        <f aca="false">MOD(ROW()-2,10)</f>
        <v>8</v>
      </c>
      <c r="D410" s="8" t="n">
        <f aca="false">A410*10+B410+C410/10</f>
        <v>40.8</v>
      </c>
      <c r="E410" s="9" t="n">
        <f aca="false">ROUND((ROW()-2)*24,0)/86400</f>
        <v>0.113333333333333</v>
      </c>
    </row>
    <row r="411" customFormat="false" ht="15" hidden="false" customHeight="true" outlineLevel="0" collapsed="false">
      <c r="A411" s="6" t="n">
        <f aca="false">INT((ROW()-2)/100)</f>
        <v>4</v>
      </c>
      <c r="B411" s="7" t="n">
        <f aca="false">MOD(INT((ROW()-2)/10),10)</f>
        <v>0</v>
      </c>
      <c r="C411" s="7" t="n">
        <f aca="false">MOD(ROW()-2,10)</f>
        <v>9</v>
      </c>
      <c r="D411" s="8" t="n">
        <f aca="false">A411*10+B411+C411/10</f>
        <v>40.9</v>
      </c>
      <c r="E411" s="9" t="n">
        <f aca="false">ROUND((ROW()-2)*24,0)/86400</f>
        <v>0.113611111111111</v>
      </c>
    </row>
    <row r="412" customFormat="false" ht="15" hidden="false" customHeight="true" outlineLevel="0" collapsed="false">
      <c r="A412" s="6" t="n">
        <f aca="false">INT((ROW()-2)/100)</f>
        <v>4</v>
      </c>
      <c r="B412" s="7" t="n">
        <f aca="false">MOD(INT((ROW()-2)/10),10)</f>
        <v>1</v>
      </c>
      <c r="C412" s="7" t="n">
        <f aca="false">MOD(ROW()-2,10)</f>
        <v>0</v>
      </c>
      <c r="D412" s="8" t="n">
        <f aca="false">A412*10+B412+C412/10</f>
        <v>41</v>
      </c>
      <c r="E412" s="9" t="n">
        <f aca="false">ROUND((ROW()-2)*24,0)/86400</f>
        <v>0.113888888888889</v>
      </c>
    </row>
    <row r="413" customFormat="false" ht="15" hidden="false" customHeight="true" outlineLevel="0" collapsed="false">
      <c r="A413" s="6" t="n">
        <f aca="false">INT((ROW()-2)/100)</f>
        <v>4</v>
      </c>
      <c r="B413" s="7" t="n">
        <f aca="false">MOD(INT((ROW()-2)/10),10)</f>
        <v>1</v>
      </c>
      <c r="C413" s="7" t="n">
        <f aca="false">MOD(ROW()-2,10)</f>
        <v>1</v>
      </c>
      <c r="D413" s="8" t="n">
        <f aca="false">A413*10+B413+C413/10</f>
        <v>41.1</v>
      </c>
      <c r="E413" s="9" t="n">
        <f aca="false">ROUND((ROW()-2)*24,0)/86400</f>
        <v>0.114166666666667</v>
      </c>
    </row>
    <row r="414" customFormat="false" ht="15" hidden="false" customHeight="true" outlineLevel="0" collapsed="false">
      <c r="A414" s="6" t="n">
        <f aca="false">INT((ROW()-2)/100)</f>
        <v>4</v>
      </c>
      <c r="B414" s="7" t="n">
        <f aca="false">MOD(INT((ROW()-2)/10),10)</f>
        <v>1</v>
      </c>
      <c r="C414" s="7" t="n">
        <f aca="false">MOD(ROW()-2,10)</f>
        <v>2</v>
      </c>
      <c r="D414" s="8" t="n">
        <f aca="false">A414*10+B414+C414/10</f>
        <v>41.2</v>
      </c>
      <c r="E414" s="9" t="n">
        <f aca="false">ROUND((ROW()-2)*24,0)/86400</f>
        <v>0.114444444444444</v>
      </c>
    </row>
    <row r="415" customFormat="false" ht="15" hidden="false" customHeight="true" outlineLevel="0" collapsed="false">
      <c r="A415" s="6" t="n">
        <f aca="false">INT((ROW()-2)/100)</f>
        <v>4</v>
      </c>
      <c r="B415" s="7" t="n">
        <f aca="false">MOD(INT((ROW()-2)/10),10)</f>
        <v>1</v>
      </c>
      <c r="C415" s="7" t="n">
        <f aca="false">MOD(ROW()-2,10)</f>
        <v>3</v>
      </c>
      <c r="D415" s="8" t="n">
        <f aca="false">A415*10+B415+C415/10</f>
        <v>41.3</v>
      </c>
      <c r="E415" s="9" t="n">
        <f aca="false">ROUND((ROW()-2)*24,0)/86400</f>
        <v>0.114722222222222</v>
      </c>
    </row>
    <row r="416" customFormat="false" ht="15" hidden="false" customHeight="true" outlineLevel="0" collapsed="false">
      <c r="A416" s="6" t="n">
        <f aca="false">INT((ROW()-2)/100)</f>
        <v>4</v>
      </c>
      <c r="B416" s="7" t="n">
        <f aca="false">MOD(INT((ROW()-2)/10),10)</f>
        <v>1</v>
      </c>
      <c r="C416" s="7" t="n">
        <f aca="false">MOD(ROW()-2,10)</f>
        <v>4</v>
      </c>
      <c r="D416" s="8" t="n">
        <f aca="false">A416*10+B416+C416/10</f>
        <v>41.4</v>
      </c>
      <c r="E416" s="9" t="n">
        <f aca="false">ROUND((ROW()-2)*24,0)/86400</f>
        <v>0.115</v>
      </c>
    </row>
    <row r="417" customFormat="false" ht="15" hidden="false" customHeight="true" outlineLevel="0" collapsed="false">
      <c r="A417" s="6" t="n">
        <f aca="false">INT((ROW()-2)/100)</f>
        <v>4</v>
      </c>
      <c r="B417" s="7" t="n">
        <f aca="false">MOD(INT((ROW()-2)/10),10)</f>
        <v>1</v>
      </c>
      <c r="C417" s="7" t="n">
        <f aca="false">MOD(ROW()-2,10)</f>
        <v>5</v>
      </c>
      <c r="D417" s="8" t="n">
        <f aca="false">A417*10+B417+C417/10</f>
        <v>41.5</v>
      </c>
      <c r="E417" s="9" t="n">
        <f aca="false">ROUND((ROW()-2)*24,0)/86400</f>
        <v>0.115277777777778</v>
      </c>
    </row>
    <row r="418" customFormat="false" ht="15" hidden="false" customHeight="true" outlineLevel="0" collapsed="false">
      <c r="A418" s="6" t="n">
        <f aca="false">INT((ROW()-2)/100)</f>
        <v>4</v>
      </c>
      <c r="B418" s="7" t="n">
        <f aca="false">MOD(INT((ROW()-2)/10),10)</f>
        <v>1</v>
      </c>
      <c r="C418" s="7" t="n">
        <f aca="false">MOD(ROW()-2,10)</f>
        <v>6</v>
      </c>
      <c r="D418" s="8" t="n">
        <f aca="false">A418*10+B418+C418/10</f>
        <v>41.6</v>
      </c>
      <c r="E418" s="9" t="n">
        <f aca="false">ROUND((ROW()-2)*24,0)/86400</f>
        <v>0.115555555555556</v>
      </c>
    </row>
    <row r="419" customFormat="false" ht="15" hidden="false" customHeight="true" outlineLevel="0" collapsed="false">
      <c r="A419" s="6" t="n">
        <f aca="false">INT((ROW()-2)/100)</f>
        <v>4</v>
      </c>
      <c r="B419" s="7" t="n">
        <f aca="false">MOD(INT((ROW()-2)/10),10)</f>
        <v>1</v>
      </c>
      <c r="C419" s="7" t="n">
        <f aca="false">MOD(ROW()-2,10)</f>
        <v>7</v>
      </c>
      <c r="D419" s="8" t="n">
        <f aca="false">A419*10+B419+C419/10</f>
        <v>41.7</v>
      </c>
      <c r="E419" s="9" t="n">
        <f aca="false">ROUND((ROW()-2)*24,0)/86400</f>
        <v>0.115833333333333</v>
      </c>
    </row>
    <row r="420" customFormat="false" ht="15" hidden="false" customHeight="true" outlineLevel="0" collapsed="false">
      <c r="A420" s="6" t="n">
        <f aca="false">INT((ROW()-2)/100)</f>
        <v>4</v>
      </c>
      <c r="B420" s="7" t="n">
        <f aca="false">MOD(INT((ROW()-2)/10),10)</f>
        <v>1</v>
      </c>
      <c r="C420" s="7" t="n">
        <f aca="false">MOD(ROW()-2,10)</f>
        <v>8</v>
      </c>
      <c r="D420" s="8" t="n">
        <f aca="false">A420*10+B420+C420/10</f>
        <v>41.8</v>
      </c>
      <c r="E420" s="9" t="n">
        <f aca="false">ROUND((ROW()-2)*24,0)/86400</f>
        <v>0.116111111111111</v>
      </c>
    </row>
    <row r="421" customFormat="false" ht="15" hidden="false" customHeight="true" outlineLevel="0" collapsed="false">
      <c r="A421" s="6" t="n">
        <f aca="false">INT((ROW()-2)/100)</f>
        <v>4</v>
      </c>
      <c r="B421" s="7" t="n">
        <f aca="false">MOD(INT((ROW()-2)/10),10)</f>
        <v>1</v>
      </c>
      <c r="C421" s="7" t="n">
        <f aca="false">MOD(ROW()-2,10)</f>
        <v>9</v>
      </c>
      <c r="D421" s="8" t="n">
        <f aca="false">A421*10+B421+C421/10</f>
        <v>41.9</v>
      </c>
      <c r="E421" s="9" t="n">
        <f aca="false">ROUND((ROW()-2)*24,0)/86400</f>
        <v>0.116388888888889</v>
      </c>
    </row>
    <row r="422" customFormat="false" ht="15" hidden="false" customHeight="true" outlineLevel="0" collapsed="false">
      <c r="A422" s="6" t="n">
        <f aca="false">INT((ROW()-2)/100)</f>
        <v>4</v>
      </c>
      <c r="B422" s="7" t="n">
        <f aca="false">MOD(INT((ROW()-2)/10),10)</f>
        <v>2</v>
      </c>
      <c r="C422" s="7" t="n">
        <f aca="false">MOD(ROW()-2,10)</f>
        <v>0</v>
      </c>
      <c r="D422" s="8" t="n">
        <f aca="false">A422*10+B422+C422/10</f>
        <v>42</v>
      </c>
      <c r="E422" s="9" t="n">
        <f aca="false">ROUND((ROW()-2)*24,0)/86400</f>
        <v>0.116666666666667</v>
      </c>
    </row>
    <row r="423" customFormat="false" ht="15" hidden="false" customHeight="true" outlineLevel="0" collapsed="false">
      <c r="A423" s="6" t="n">
        <f aca="false">INT((ROW()-2)/100)</f>
        <v>4</v>
      </c>
      <c r="B423" s="7" t="n">
        <f aca="false">MOD(INT((ROW()-2)/10),10)</f>
        <v>2</v>
      </c>
      <c r="C423" s="7" t="n">
        <f aca="false">MOD(ROW()-2,10)</f>
        <v>1</v>
      </c>
      <c r="D423" s="8" t="n">
        <f aca="false">A423*10+B423+C423/10</f>
        <v>42.1</v>
      </c>
      <c r="E423" s="9" t="n">
        <f aca="false">ROUND((ROW()-2)*24,0)/86400</f>
        <v>0.116944444444444</v>
      </c>
    </row>
    <row r="424" customFormat="false" ht="15" hidden="false" customHeight="true" outlineLevel="0" collapsed="false">
      <c r="A424" s="6" t="n">
        <f aca="false">INT((ROW()-2)/100)</f>
        <v>4</v>
      </c>
      <c r="B424" s="7" t="n">
        <f aca="false">MOD(INT((ROW()-2)/10),10)</f>
        <v>2</v>
      </c>
      <c r="C424" s="7" t="n">
        <f aca="false">MOD(ROW()-2,10)</f>
        <v>2</v>
      </c>
      <c r="D424" s="8" t="n">
        <f aca="false">A424*10+B424+C424/10</f>
        <v>42.2</v>
      </c>
      <c r="E424" s="9" t="n">
        <f aca="false">ROUND((ROW()-2)*24,0)/86400</f>
        <v>0.117222222222222</v>
      </c>
    </row>
    <row r="425" customFormat="false" ht="15" hidden="false" customHeight="true" outlineLevel="0" collapsed="false">
      <c r="A425" s="6" t="n">
        <f aca="false">INT((ROW()-2)/100)</f>
        <v>4</v>
      </c>
      <c r="B425" s="7" t="n">
        <f aca="false">MOD(INT((ROW()-2)/10),10)</f>
        <v>2</v>
      </c>
      <c r="C425" s="7" t="n">
        <f aca="false">MOD(ROW()-2,10)</f>
        <v>3</v>
      </c>
      <c r="D425" s="8" t="n">
        <f aca="false">A425*10+B425+C425/10</f>
        <v>42.3</v>
      </c>
      <c r="E425" s="9" t="n">
        <f aca="false">ROUND((ROW()-2)*24,0)/86400</f>
        <v>0.1175</v>
      </c>
    </row>
    <row r="426" customFormat="false" ht="15" hidden="false" customHeight="true" outlineLevel="0" collapsed="false">
      <c r="A426" s="6" t="n">
        <f aca="false">INT((ROW()-2)/100)</f>
        <v>4</v>
      </c>
      <c r="B426" s="7" t="n">
        <f aca="false">MOD(INT((ROW()-2)/10),10)</f>
        <v>2</v>
      </c>
      <c r="C426" s="7" t="n">
        <f aca="false">MOD(ROW()-2,10)</f>
        <v>4</v>
      </c>
      <c r="D426" s="8" t="n">
        <f aca="false">A426*10+B426+C426/10</f>
        <v>42.4</v>
      </c>
      <c r="E426" s="9" t="n">
        <f aca="false">ROUND((ROW()-2)*24,0)/86400</f>
        <v>0.117777777777778</v>
      </c>
    </row>
    <row r="427" customFormat="false" ht="15" hidden="false" customHeight="true" outlineLevel="0" collapsed="false">
      <c r="A427" s="6" t="n">
        <f aca="false">INT((ROW()-2)/100)</f>
        <v>4</v>
      </c>
      <c r="B427" s="7" t="n">
        <f aca="false">MOD(INT((ROW()-2)/10),10)</f>
        <v>2</v>
      </c>
      <c r="C427" s="7" t="n">
        <f aca="false">MOD(ROW()-2,10)</f>
        <v>5</v>
      </c>
      <c r="D427" s="8" t="n">
        <f aca="false">A427*10+B427+C427/10</f>
        <v>42.5</v>
      </c>
      <c r="E427" s="9" t="n">
        <f aca="false">ROUND((ROW()-2)*24,0)/86400</f>
        <v>0.118055555555556</v>
      </c>
    </row>
    <row r="428" customFormat="false" ht="15" hidden="false" customHeight="true" outlineLevel="0" collapsed="false">
      <c r="A428" s="6" t="n">
        <f aca="false">INT((ROW()-2)/100)</f>
        <v>4</v>
      </c>
      <c r="B428" s="7" t="n">
        <f aca="false">MOD(INT((ROW()-2)/10),10)</f>
        <v>2</v>
      </c>
      <c r="C428" s="7" t="n">
        <f aca="false">MOD(ROW()-2,10)</f>
        <v>6</v>
      </c>
      <c r="D428" s="8" t="n">
        <f aca="false">A428*10+B428+C428/10</f>
        <v>42.6</v>
      </c>
      <c r="E428" s="9" t="n">
        <f aca="false">ROUND((ROW()-2)*24,0)/86400</f>
        <v>0.118333333333333</v>
      </c>
    </row>
    <row r="429" customFormat="false" ht="15" hidden="false" customHeight="true" outlineLevel="0" collapsed="false">
      <c r="A429" s="6" t="n">
        <f aca="false">INT((ROW()-2)/100)</f>
        <v>4</v>
      </c>
      <c r="B429" s="7" t="n">
        <f aca="false">MOD(INT((ROW()-2)/10),10)</f>
        <v>2</v>
      </c>
      <c r="C429" s="7" t="n">
        <f aca="false">MOD(ROW()-2,10)</f>
        <v>7</v>
      </c>
      <c r="D429" s="8" t="n">
        <f aca="false">A429*10+B429+C429/10</f>
        <v>42.7</v>
      </c>
      <c r="E429" s="9" t="n">
        <f aca="false">ROUND((ROW()-2)*24,0)/86400</f>
        <v>0.118611111111111</v>
      </c>
    </row>
    <row r="430" customFormat="false" ht="15" hidden="false" customHeight="true" outlineLevel="0" collapsed="false">
      <c r="A430" s="6" t="n">
        <f aca="false">INT((ROW()-2)/100)</f>
        <v>4</v>
      </c>
      <c r="B430" s="7" t="n">
        <f aca="false">MOD(INT((ROW()-2)/10),10)</f>
        <v>2</v>
      </c>
      <c r="C430" s="7" t="n">
        <f aca="false">MOD(ROW()-2,10)</f>
        <v>8</v>
      </c>
      <c r="D430" s="8" t="n">
        <f aca="false">A430*10+B430+C430/10</f>
        <v>42.8</v>
      </c>
      <c r="E430" s="9" t="n">
        <f aca="false">ROUND((ROW()-2)*24,0)/86400</f>
        <v>0.118888888888889</v>
      </c>
    </row>
    <row r="431" customFormat="false" ht="15" hidden="false" customHeight="true" outlineLevel="0" collapsed="false">
      <c r="A431" s="6" t="n">
        <f aca="false">INT((ROW()-2)/100)</f>
        <v>4</v>
      </c>
      <c r="B431" s="7" t="n">
        <f aca="false">MOD(INT((ROW()-2)/10),10)</f>
        <v>2</v>
      </c>
      <c r="C431" s="7" t="n">
        <f aca="false">MOD(ROW()-2,10)</f>
        <v>9</v>
      </c>
      <c r="D431" s="8" t="n">
        <f aca="false">A431*10+B431+C431/10</f>
        <v>42.9</v>
      </c>
      <c r="E431" s="9" t="n">
        <f aca="false">ROUND((ROW()-2)*24,0)/86400</f>
        <v>0.119166666666667</v>
      </c>
    </row>
    <row r="432" customFormat="false" ht="15" hidden="false" customHeight="true" outlineLevel="0" collapsed="false">
      <c r="A432" s="6" t="n">
        <f aca="false">INT((ROW()-2)/100)</f>
        <v>4</v>
      </c>
      <c r="B432" s="7" t="n">
        <f aca="false">MOD(INT((ROW()-2)/10),10)</f>
        <v>3</v>
      </c>
      <c r="C432" s="7" t="n">
        <f aca="false">MOD(ROW()-2,10)</f>
        <v>0</v>
      </c>
      <c r="D432" s="8" t="n">
        <f aca="false">A432*10+B432+C432/10</f>
        <v>43</v>
      </c>
      <c r="E432" s="9" t="n">
        <f aca="false">ROUND((ROW()-2)*24,0)/86400</f>
        <v>0.119444444444444</v>
      </c>
    </row>
    <row r="433" customFormat="false" ht="15" hidden="false" customHeight="true" outlineLevel="0" collapsed="false">
      <c r="A433" s="6" t="n">
        <f aca="false">INT((ROW()-2)/100)</f>
        <v>4</v>
      </c>
      <c r="B433" s="7" t="n">
        <f aca="false">MOD(INT((ROW()-2)/10),10)</f>
        <v>3</v>
      </c>
      <c r="C433" s="7" t="n">
        <f aca="false">MOD(ROW()-2,10)</f>
        <v>1</v>
      </c>
      <c r="D433" s="8" t="n">
        <f aca="false">A433*10+B433+C433/10</f>
        <v>43.1</v>
      </c>
      <c r="E433" s="9" t="n">
        <f aca="false">ROUND((ROW()-2)*24,0)/86400</f>
        <v>0.119722222222222</v>
      </c>
    </row>
    <row r="434" customFormat="false" ht="15" hidden="false" customHeight="true" outlineLevel="0" collapsed="false">
      <c r="A434" s="6" t="n">
        <f aca="false">INT((ROW()-2)/100)</f>
        <v>4</v>
      </c>
      <c r="B434" s="7" t="n">
        <f aca="false">MOD(INT((ROW()-2)/10),10)</f>
        <v>3</v>
      </c>
      <c r="C434" s="7" t="n">
        <f aca="false">MOD(ROW()-2,10)</f>
        <v>2</v>
      </c>
      <c r="D434" s="8" t="n">
        <f aca="false">A434*10+B434+C434/10</f>
        <v>43.2</v>
      </c>
      <c r="E434" s="9" t="n">
        <f aca="false">ROUND((ROW()-2)*24,0)/86400</f>
        <v>0.12</v>
      </c>
    </row>
    <row r="435" customFormat="false" ht="15" hidden="false" customHeight="true" outlineLevel="0" collapsed="false">
      <c r="A435" s="6" t="n">
        <f aca="false">INT((ROW()-2)/100)</f>
        <v>4</v>
      </c>
      <c r="B435" s="7" t="n">
        <f aca="false">MOD(INT((ROW()-2)/10),10)</f>
        <v>3</v>
      </c>
      <c r="C435" s="7" t="n">
        <f aca="false">MOD(ROW()-2,10)</f>
        <v>3</v>
      </c>
      <c r="D435" s="8" t="n">
        <f aca="false">A435*10+B435+C435/10</f>
        <v>43.3</v>
      </c>
      <c r="E435" s="9" t="n">
        <f aca="false">ROUND((ROW()-2)*24,0)/86400</f>
        <v>0.120277777777778</v>
      </c>
    </row>
    <row r="436" customFormat="false" ht="15" hidden="false" customHeight="true" outlineLevel="0" collapsed="false">
      <c r="A436" s="6" t="n">
        <f aca="false">INT((ROW()-2)/100)</f>
        <v>4</v>
      </c>
      <c r="B436" s="7" t="n">
        <f aca="false">MOD(INT((ROW()-2)/10),10)</f>
        <v>3</v>
      </c>
      <c r="C436" s="7" t="n">
        <f aca="false">MOD(ROW()-2,10)</f>
        <v>4</v>
      </c>
      <c r="D436" s="8" t="n">
        <f aca="false">A436*10+B436+C436/10</f>
        <v>43.4</v>
      </c>
      <c r="E436" s="9" t="n">
        <f aca="false">ROUND((ROW()-2)*24,0)/86400</f>
        <v>0.120555555555556</v>
      </c>
    </row>
    <row r="437" customFormat="false" ht="15" hidden="false" customHeight="true" outlineLevel="0" collapsed="false">
      <c r="A437" s="6" t="n">
        <f aca="false">INT((ROW()-2)/100)</f>
        <v>4</v>
      </c>
      <c r="B437" s="7" t="n">
        <f aca="false">MOD(INT((ROW()-2)/10),10)</f>
        <v>3</v>
      </c>
      <c r="C437" s="7" t="n">
        <f aca="false">MOD(ROW()-2,10)</f>
        <v>5</v>
      </c>
      <c r="D437" s="8" t="n">
        <f aca="false">A437*10+B437+C437/10</f>
        <v>43.5</v>
      </c>
      <c r="E437" s="9" t="n">
        <f aca="false">ROUND((ROW()-2)*24,0)/86400</f>
        <v>0.120833333333333</v>
      </c>
    </row>
    <row r="438" customFormat="false" ht="15" hidden="false" customHeight="true" outlineLevel="0" collapsed="false">
      <c r="A438" s="6" t="n">
        <f aca="false">INT((ROW()-2)/100)</f>
        <v>4</v>
      </c>
      <c r="B438" s="7" t="n">
        <f aca="false">MOD(INT((ROW()-2)/10),10)</f>
        <v>3</v>
      </c>
      <c r="C438" s="7" t="n">
        <f aca="false">MOD(ROW()-2,10)</f>
        <v>6</v>
      </c>
      <c r="D438" s="8" t="n">
        <f aca="false">A438*10+B438+C438/10</f>
        <v>43.6</v>
      </c>
      <c r="E438" s="9" t="n">
        <f aca="false">ROUND((ROW()-2)*24,0)/86400</f>
        <v>0.121111111111111</v>
      </c>
    </row>
    <row r="439" customFormat="false" ht="15" hidden="false" customHeight="true" outlineLevel="0" collapsed="false">
      <c r="A439" s="6" t="n">
        <f aca="false">INT((ROW()-2)/100)</f>
        <v>4</v>
      </c>
      <c r="B439" s="7" t="n">
        <f aca="false">MOD(INT((ROW()-2)/10),10)</f>
        <v>3</v>
      </c>
      <c r="C439" s="7" t="n">
        <f aca="false">MOD(ROW()-2,10)</f>
        <v>7</v>
      </c>
      <c r="D439" s="8" t="n">
        <f aca="false">A439*10+B439+C439/10</f>
        <v>43.7</v>
      </c>
      <c r="E439" s="9" t="n">
        <f aca="false">ROUND((ROW()-2)*24,0)/86400</f>
        <v>0.121388888888889</v>
      </c>
    </row>
    <row r="440" customFormat="false" ht="15" hidden="false" customHeight="true" outlineLevel="0" collapsed="false">
      <c r="A440" s="6" t="n">
        <f aca="false">INT((ROW()-2)/100)</f>
        <v>4</v>
      </c>
      <c r="B440" s="7" t="n">
        <f aca="false">MOD(INT((ROW()-2)/10),10)</f>
        <v>3</v>
      </c>
      <c r="C440" s="7" t="n">
        <f aca="false">MOD(ROW()-2,10)</f>
        <v>8</v>
      </c>
      <c r="D440" s="8" t="n">
        <f aca="false">A440*10+B440+C440/10</f>
        <v>43.8</v>
      </c>
      <c r="E440" s="9" t="n">
        <f aca="false">ROUND((ROW()-2)*24,0)/86400</f>
        <v>0.121666666666667</v>
      </c>
    </row>
    <row r="441" customFormat="false" ht="15" hidden="false" customHeight="true" outlineLevel="0" collapsed="false">
      <c r="A441" s="6" t="n">
        <f aca="false">INT((ROW()-2)/100)</f>
        <v>4</v>
      </c>
      <c r="B441" s="7" t="n">
        <f aca="false">MOD(INT((ROW()-2)/10),10)</f>
        <v>3</v>
      </c>
      <c r="C441" s="7" t="n">
        <f aca="false">MOD(ROW()-2,10)</f>
        <v>9</v>
      </c>
      <c r="D441" s="8" t="n">
        <f aca="false">A441*10+B441+C441/10</f>
        <v>43.9</v>
      </c>
      <c r="E441" s="9" t="n">
        <f aca="false">ROUND((ROW()-2)*24,0)/86400</f>
        <v>0.121944444444444</v>
      </c>
    </row>
    <row r="442" customFormat="false" ht="15" hidden="false" customHeight="true" outlineLevel="0" collapsed="false">
      <c r="A442" s="6" t="n">
        <f aca="false">INT((ROW()-2)/100)</f>
        <v>4</v>
      </c>
      <c r="B442" s="7" t="n">
        <f aca="false">MOD(INT((ROW()-2)/10),10)</f>
        <v>4</v>
      </c>
      <c r="C442" s="7" t="n">
        <f aca="false">MOD(ROW()-2,10)</f>
        <v>0</v>
      </c>
      <c r="D442" s="8" t="n">
        <f aca="false">A442*10+B442+C442/10</f>
        <v>44</v>
      </c>
      <c r="E442" s="9" t="n">
        <f aca="false">ROUND((ROW()-2)*24,0)/86400</f>
        <v>0.122222222222222</v>
      </c>
    </row>
    <row r="443" customFormat="false" ht="15" hidden="false" customHeight="true" outlineLevel="0" collapsed="false">
      <c r="A443" s="6" t="n">
        <f aca="false">INT((ROW()-2)/100)</f>
        <v>4</v>
      </c>
      <c r="B443" s="7" t="n">
        <f aca="false">MOD(INT((ROW()-2)/10),10)</f>
        <v>4</v>
      </c>
      <c r="C443" s="7" t="n">
        <f aca="false">MOD(ROW()-2,10)</f>
        <v>1</v>
      </c>
      <c r="D443" s="8" t="n">
        <f aca="false">A443*10+B443+C443/10</f>
        <v>44.1</v>
      </c>
      <c r="E443" s="9" t="n">
        <f aca="false">ROUND((ROW()-2)*24,0)/86400</f>
        <v>0.1225</v>
      </c>
    </row>
    <row r="444" customFormat="false" ht="15" hidden="false" customHeight="true" outlineLevel="0" collapsed="false">
      <c r="A444" s="6" t="n">
        <f aca="false">INT((ROW()-2)/100)</f>
        <v>4</v>
      </c>
      <c r="B444" s="7" t="n">
        <f aca="false">MOD(INT((ROW()-2)/10),10)</f>
        <v>4</v>
      </c>
      <c r="C444" s="7" t="n">
        <f aca="false">MOD(ROW()-2,10)</f>
        <v>2</v>
      </c>
      <c r="D444" s="8" t="n">
        <f aca="false">A444*10+B444+C444/10</f>
        <v>44.2</v>
      </c>
      <c r="E444" s="9" t="n">
        <f aca="false">ROUND((ROW()-2)*24,0)/86400</f>
        <v>0.122777777777778</v>
      </c>
    </row>
    <row r="445" customFormat="false" ht="15" hidden="false" customHeight="true" outlineLevel="0" collapsed="false">
      <c r="A445" s="6" t="n">
        <f aca="false">INT((ROW()-2)/100)</f>
        <v>4</v>
      </c>
      <c r="B445" s="7" t="n">
        <f aca="false">MOD(INT((ROW()-2)/10),10)</f>
        <v>4</v>
      </c>
      <c r="C445" s="7" t="n">
        <f aca="false">MOD(ROW()-2,10)</f>
        <v>3</v>
      </c>
      <c r="D445" s="8" t="n">
        <f aca="false">A445*10+B445+C445/10</f>
        <v>44.3</v>
      </c>
      <c r="E445" s="9" t="n">
        <f aca="false">ROUND((ROW()-2)*24,0)/86400</f>
        <v>0.123055555555556</v>
      </c>
    </row>
    <row r="446" customFormat="false" ht="15" hidden="false" customHeight="true" outlineLevel="0" collapsed="false">
      <c r="A446" s="6" t="n">
        <f aca="false">INT((ROW()-2)/100)</f>
        <v>4</v>
      </c>
      <c r="B446" s="7" t="n">
        <f aca="false">MOD(INT((ROW()-2)/10),10)</f>
        <v>4</v>
      </c>
      <c r="C446" s="7" t="n">
        <f aca="false">MOD(ROW()-2,10)</f>
        <v>4</v>
      </c>
      <c r="D446" s="8" t="n">
        <f aca="false">A446*10+B446+C446/10</f>
        <v>44.4</v>
      </c>
      <c r="E446" s="9" t="n">
        <f aca="false">ROUND((ROW()-2)*24,0)/86400</f>
        <v>0.123333333333333</v>
      </c>
    </row>
    <row r="447" customFormat="false" ht="15" hidden="false" customHeight="true" outlineLevel="0" collapsed="false">
      <c r="A447" s="6" t="n">
        <f aca="false">INT((ROW()-2)/100)</f>
        <v>4</v>
      </c>
      <c r="B447" s="7" t="n">
        <f aca="false">MOD(INT((ROW()-2)/10),10)</f>
        <v>4</v>
      </c>
      <c r="C447" s="7" t="n">
        <f aca="false">MOD(ROW()-2,10)</f>
        <v>5</v>
      </c>
      <c r="D447" s="8" t="n">
        <f aca="false">A447*10+B447+C447/10</f>
        <v>44.5</v>
      </c>
      <c r="E447" s="9" t="n">
        <f aca="false">ROUND((ROW()-2)*24,0)/86400</f>
        <v>0.123611111111111</v>
      </c>
    </row>
    <row r="448" customFormat="false" ht="15" hidden="false" customHeight="true" outlineLevel="0" collapsed="false">
      <c r="A448" s="6" t="n">
        <f aca="false">INT((ROW()-2)/100)</f>
        <v>4</v>
      </c>
      <c r="B448" s="7" t="n">
        <f aca="false">MOD(INT((ROW()-2)/10),10)</f>
        <v>4</v>
      </c>
      <c r="C448" s="7" t="n">
        <f aca="false">MOD(ROW()-2,10)</f>
        <v>6</v>
      </c>
      <c r="D448" s="8" t="n">
        <f aca="false">A448*10+B448+C448/10</f>
        <v>44.6</v>
      </c>
      <c r="E448" s="9" t="n">
        <f aca="false">ROUND((ROW()-2)*24,0)/86400</f>
        <v>0.123888888888889</v>
      </c>
    </row>
    <row r="449" customFormat="false" ht="15" hidden="false" customHeight="true" outlineLevel="0" collapsed="false">
      <c r="A449" s="6" t="n">
        <f aca="false">INT((ROW()-2)/100)</f>
        <v>4</v>
      </c>
      <c r="B449" s="7" t="n">
        <f aca="false">MOD(INT((ROW()-2)/10),10)</f>
        <v>4</v>
      </c>
      <c r="C449" s="7" t="n">
        <f aca="false">MOD(ROW()-2,10)</f>
        <v>7</v>
      </c>
      <c r="D449" s="8" t="n">
        <f aca="false">A449*10+B449+C449/10</f>
        <v>44.7</v>
      </c>
      <c r="E449" s="9" t="n">
        <f aca="false">ROUND((ROW()-2)*24,0)/86400</f>
        <v>0.124166666666667</v>
      </c>
    </row>
    <row r="450" customFormat="false" ht="15" hidden="false" customHeight="true" outlineLevel="0" collapsed="false">
      <c r="A450" s="6" t="n">
        <f aca="false">INT((ROW()-2)/100)</f>
        <v>4</v>
      </c>
      <c r="B450" s="7" t="n">
        <f aca="false">MOD(INT((ROW()-2)/10),10)</f>
        <v>4</v>
      </c>
      <c r="C450" s="7" t="n">
        <f aca="false">MOD(ROW()-2,10)</f>
        <v>8</v>
      </c>
      <c r="D450" s="8" t="n">
        <f aca="false">A450*10+B450+C450/10</f>
        <v>44.8</v>
      </c>
      <c r="E450" s="9" t="n">
        <f aca="false">ROUND((ROW()-2)*24,0)/86400</f>
        <v>0.124444444444444</v>
      </c>
    </row>
    <row r="451" customFormat="false" ht="15" hidden="false" customHeight="true" outlineLevel="0" collapsed="false">
      <c r="A451" s="6" t="n">
        <f aca="false">INT((ROW()-2)/100)</f>
        <v>4</v>
      </c>
      <c r="B451" s="7" t="n">
        <f aca="false">MOD(INT((ROW()-2)/10),10)</f>
        <v>4</v>
      </c>
      <c r="C451" s="7" t="n">
        <f aca="false">MOD(ROW()-2,10)</f>
        <v>9</v>
      </c>
      <c r="D451" s="8" t="n">
        <f aca="false">A451*10+B451+C451/10</f>
        <v>44.9</v>
      </c>
      <c r="E451" s="9" t="n">
        <f aca="false">ROUND((ROW()-2)*24,0)/86400</f>
        <v>0.124722222222222</v>
      </c>
    </row>
    <row r="452" customFormat="false" ht="15" hidden="false" customHeight="true" outlineLevel="0" collapsed="false">
      <c r="A452" s="6" t="n">
        <f aca="false">INT((ROW()-2)/100)</f>
        <v>4</v>
      </c>
      <c r="B452" s="7" t="n">
        <f aca="false">MOD(INT((ROW()-2)/10),10)</f>
        <v>5</v>
      </c>
      <c r="C452" s="7" t="n">
        <f aca="false">MOD(ROW()-2,10)</f>
        <v>0</v>
      </c>
      <c r="D452" s="8" t="n">
        <f aca="false">A452*10+B452+C452/10</f>
        <v>45</v>
      </c>
      <c r="E452" s="9" t="n">
        <f aca="false">ROUND((ROW()-2)*24,0)/86400</f>
        <v>0.125</v>
      </c>
    </row>
    <row r="453" customFormat="false" ht="15" hidden="false" customHeight="true" outlineLevel="0" collapsed="false">
      <c r="A453" s="6" t="n">
        <f aca="false">INT((ROW()-2)/100)</f>
        <v>4</v>
      </c>
      <c r="B453" s="7" t="n">
        <f aca="false">MOD(INT((ROW()-2)/10),10)</f>
        <v>5</v>
      </c>
      <c r="C453" s="7" t="n">
        <f aca="false">MOD(ROW()-2,10)</f>
        <v>1</v>
      </c>
      <c r="D453" s="8" t="n">
        <f aca="false">A453*10+B453+C453/10</f>
        <v>45.1</v>
      </c>
      <c r="E453" s="9" t="n">
        <f aca="false">ROUND((ROW()-2)*24,0)/86400</f>
        <v>0.125277777777778</v>
      </c>
    </row>
    <row r="454" customFormat="false" ht="15" hidden="false" customHeight="true" outlineLevel="0" collapsed="false">
      <c r="A454" s="6" t="n">
        <f aca="false">INT((ROW()-2)/100)</f>
        <v>4</v>
      </c>
      <c r="B454" s="7" t="n">
        <f aca="false">MOD(INT((ROW()-2)/10),10)</f>
        <v>5</v>
      </c>
      <c r="C454" s="7" t="n">
        <f aca="false">MOD(ROW()-2,10)</f>
        <v>2</v>
      </c>
      <c r="D454" s="8" t="n">
        <f aca="false">A454*10+B454+C454/10</f>
        <v>45.2</v>
      </c>
      <c r="E454" s="9" t="n">
        <f aca="false">ROUND((ROW()-2)*24,0)/86400</f>
        <v>0.125555555555556</v>
      </c>
    </row>
    <row r="455" customFormat="false" ht="15" hidden="false" customHeight="true" outlineLevel="0" collapsed="false">
      <c r="A455" s="6" t="n">
        <f aca="false">INT((ROW()-2)/100)</f>
        <v>4</v>
      </c>
      <c r="B455" s="7" t="n">
        <f aca="false">MOD(INT((ROW()-2)/10),10)</f>
        <v>5</v>
      </c>
      <c r="C455" s="7" t="n">
        <f aca="false">MOD(ROW()-2,10)</f>
        <v>3</v>
      </c>
      <c r="D455" s="8" t="n">
        <f aca="false">A455*10+B455+C455/10</f>
        <v>45.3</v>
      </c>
      <c r="E455" s="9" t="n">
        <f aca="false">ROUND((ROW()-2)*24,0)/86400</f>
        <v>0.125833333333333</v>
      </c>
    </row>
    <row r="456" customFormat="false" ht="15" hidden="false" customHeight="true" outlineLevel="0" collapsed="false">
      <c r="A456" s="6" t="n">
        <f aca="false">INT((ROW()-2)/100)</f>
        <v>4</v>
      </c>
      <c r="B456" s="7" t="n">
        <f aca="false">MOD(INT((ROW()-2)/10),10)</f>
        <v>5</v>
      </c>
      <c r="C456" s="7" t="n">
        <f aca="false">MOD(ROW()-2,10)</f>
        <v>4</v>
      </c>
      <c r="D456" s="8" t="n">
        <f aca="false">A456*10+B456+C456/10</f>
        <v>45.4</v>
      </c>
      <c r="E456" s="9" t="n">
        <f aca="false">ROUND((ROW()-2)*24,0)/86400</f>
        <v>0.126111111111111</v>
      </c>
    </row>
    <row r="457" customFormat="false" ht="15" hidden="false" customHeight="true" outlineLevel="0" collapsed="false">
      <c r="A457" s="6" t="n">
        <f aca="false">INT((ROW()-2)/100)</f>
        <v>4</v>
      </c>
      <c r="B457" s="7" t="n">
        <f aca="false">MOD(INT((ROW()-2)/10),10)</f>
        <v>5</v>
      </c>
      <c r="C457" s="7" t="n">
        <f aca="false">MOD(ROW()-2,10)</f>
        <v>5</v>
      </c>
      <c r="D457" s="8" t="n">
        <f aca="false">A457*10+B457+C457/10</f>
        <v>45.5</v>
      </c>
      <c r="E457" s="9" t="n">
        <f aca="false">ROUND((ROW()-2)*24,0)/86400</f>
        <v>0.126388888888889</v>
      </c>
    </row>
    <row r="458" customFormat="false" ht="15" hidden="false" customHeight="true" outlineLevel="0" collapsed="false">
      <c r="A458" s="6" t="n">
        <f aca="false">INT((ROW()-2)/100)</f>
        <v>4</v>
      </c>
      <c r="B458" s="7" t="n">
        <f aca="false">MOD(INT((ROW()-2)/10),10)</f>
        <v>5</v>
      </c>
      <c r="C458" s="7" t="n">
        <f aca="false">MOD(ROW()-2,10)</f>
        <v>6</v>
      </c>
      <c r="D458" s="8" t="n">
        <f aca="false">A458*10+B458+C458/10</f>
        <v>45.6</v>
      </c>
      <c r="E458" s="9" t="n">
        <f aca="false">ROUND((ROW()-2)*24,0)/86400</f>
        <v>0.126666666666667</v>
      </c>
    </row>
    <row r="459" customFormat="false" ht="15" hidden="false" customHeight="true" outlineLevel="0" collapsed="false">
      <c r="A459" s="6" t="n">
        <f aca="false">INT((ROW()-2)/100)</f>
        <v>4</v>
      </c>
      <c r="B459" s="7" t="n">
        <f aca="false">MOD(INT((ROW()-2)/10),10)</f>
        <v>5</v>
      </c>
      <c r="C459" s="7" t="n">
        <f aca="false">MOD(ROW()-2,10)</f>
        <v>7</v>
      </c>
      <c r="D459" s="8" t="n">
        <f aca="false">A459*10+B459+C459/10</f>
        <v>45.7</v>
      </c>
      <c r="E459" s="9" t="n">
        <f aca="false">ROUND((ROW()-2)*24,0)/86400</f>
        <v>0.126944444444444</v>
      </c>
    </row>
    <row r="460" customFormat="false" ht="15" hidden="false" customHeight="true" outlineLevel="0" collapsed="false">
      <c r="A460" s="6" t="n">
        <f aca="false">INT((ROW()-2)/100)</f>
        <v>4</v>
      </c>
      <c r="B460" s="7" t="n">
        <f aca="false">MOD(INT((ROW()-2)/10),10)</f>
        <v>5</v>
      </c>
      <c r="C460" s="7" t="n">
        <f aca="false">MOD(ROW()-2,10)</f>
        <v>8</v>
      </c>
      <c r="D460" s="8" t="n">
        <f aca="false">A460*10+B460+C460/10</f>
        <v>45.8</v>
      </c>
      <c r="E460" s="9" t="n">
        <f aca="false">ROUND((ROW()-2)*24,0)/86400</f>
        <v>0.127222222222222</v>
      </c>
    </row>
    <row r="461" customFormat="false" ht="15" hidden="false" customHeight="true" outlineLevel="0" collapsed="false">
      <c r="A461" s="6" t="n">
        <f aca="false">INT((ROW()-2)/100)</f>
        <v>4</v>
      </c>
      <c r="B461" s="7" t="n">
        <f aca="false">MOD(INT((ROW()-2)/10),10)</f>
        <v>5</v>
      </c>
      <c r="C461" s="7" t="n">
        <f aca="false">MOD(ROW()-2,10)</f>
        <v>9</v>
      </c>
      <c r="D461" s="8" t="n">
        <f aca="false">A461*10+B461+C461/10</f>
        <v>45.9</v>
      </c>
      <c r="E461" s="9" t="n">
        <f aca="false">ROUND((ROW()-2)*24,0)/86400</f>
        <v>0.1275</v>
      </c>
    </row>
    <row r="462" customFormat="false" ht="15" hidden="false" customHeight="true" outlineLevel="0" collapsed="false">
      <c r="A462" s="6" t="n">
        <f aca="false">INT((ROW()-2)/100)</f>
        <v>4</v>
      </c>
      <c r="B462" s="7" t="n">
        <f aca="false">MOD(INT((ROW()-2)/10),10)</f>
        <v>6</v>
      </c>
      <c r="C462" s="7" t="n">
        <f aca="false">MOD(ROW()-2,10)</f>
        <v>0</v>
      </c>
      <c r="D462" s="8" t="n">
        <f aca="false">A462*10+B462+C462/10</f>
        <v>46</v>
      </c>
      <c r="E462" s="9" t="n">
        <f aca="false">ROUND((ROW()-2)*24,0)/86400</f>
        <v>0.127777777777778</v>
      </c>
    </row>
    <row r="463" customFormat="false" ht="15" hidden="false" customHeight="true" outlineLevel="0" collapsed="false">
      <c r="A463" s="6" t="n">
        <f aca="false">INT((ROW()-2)/100)</f>
        <v>4</v>
      </c>
      <c r="B463" s="7" t="n">
        <f aca="false">MOD(INT((ROW()-2)/10),10)</f>
        <v>6</v>
      </c>
      <c r="C463" s="7" t="n">
        <f aca="false">MOD(ROW()-2,10)</f>
        <v>1</v>
      </c>
      <c r="D463" s="8" t="n">
        <f aca="false">A463*10+B463+C463/10</f>
        <v>46.1</v>
      </c>
      <c r="E463" s="9" t="n">
        <f aca="false">ROUND((ROW()-2)*24,0)/86400</f>
        <v>0.128055555555556</v>
      </c>
    </row>
    <row r="464" customFormat="false" ht="15" hidden="false" customHeight="true" outlineLevel="0" collapsed="false">
      <c r="A464" s="6" t="n">
        <f aca="false">INT((ROW()-2)/100)</f>
        <v>4</v>
      </c>
      <c r="B464" s="7" t="n">
        <f aca="false">MOD(INT((ROW()-2)/10),10)</f>
        <v>6</v>
      </c>
      <c r="C464" s="7" t="n">
        <f aca="false">MOD(ROW()-2,10)</f>
        <v>2</v>
      </c>
      <c r="D464" s="8" t="n">
        <f aca="false">A464*10+B464+C464/10</f>
        <v>46.2</v>
      </c>
      <c r="E464" s="9" t="n">
        <f aca="false">ROUND((ROW()-2)*24,0)/86400</f>
        <v>0.128333333333333</v>
      </c>
    </row>
    <row r="465" customFormat="false" ht="15" hidden="false" customHeight="true" outlineLevel="0" collapsed="false">
      <c r="A465" s="6" t="n">
        <f aca="false">INT((ROW()-2)/100)</f>
        <v>4</v>
      </c>
      <c r="B465" s="7" t="n">
        <f aca="false">MOD(INT((ROW()-2)/10),10)</f>
        <v>6</v>
      </c>
      <c r="C465" s="7" t="n">
        <f aca="false">MOD(ROW()-2,10)</f>
        <v>3</v>
      </c>
      <c r="D465" s="8" t="n">
        <f aca="false">A465*10+B465+C465/10</f>
        <v>46.3</v>
      </c>
      <c r="E465" s="9" t="n">
        <f aca="false">ROUND((ROW()-2)*24,0)/86400</f>
        <v>0.128611111111111</v>
      </c>
    </row>
    <row r="466" customFormat="false" ht="15" hidden="false" customHeight="true" outlineLevel="0" collapsed="false">
      <c r="A466" s="6" t="n">
        <f aca="false">INT((ROW()-2)/100)</f>
        <v>4</v>
      </c>
      <c r="B466" s="7" t="n">
        <f aca="false">MOD(INT((ROW()-2)/10),10)</f>
        <v>6</v>
      </c>
      <c r="C466" s="7" t="n">
        <f aca="false">MOD(ROW()-2,10)</f>
        <v>4</v>
      </c>
      <c r="D466" s="8" t="n">
        <f aca="false">A466*10+B466+C466/10</f>
        <v>46.4</v>
      </c>
      <c r="E466" s="9" t="n">
        <f aca="false">ROUND((ROW()-2)*24,0)/86400</f>
        <v>0.128888888888889</v>
      </c>
    </row>
    <row r="467" customFormat="false" ht="15" hidden="false" customHeight="true" outlineLevel="0" collapsed="false">
      <c r="A467" s="6" t="n">
        <f aca="false">INT((ROW()-2)/100)</f>
        <v>4</v>
      </c>
      <c r="B467" s="7" t="n">
        <f aca="false">MOD(INT((ROW()-2)/10),10)</f>
        <v>6</v>
      </c>
      <c r="C467" s="7" t="n">
        <f aca="false">MOD(ROW()-2,10)</f>
        <v>5</v>
      </c>
      <c r="D467" s="8" t="n">
        <f aca="false">A467*10+B467+C467/10</f>
        <v>46.5</v>
      </c>
      <c r="E467" s="9" t="n">
        <f aca="false">ROUND((ROW()-2)*24,0)/86400</f>
        <v>0.129166666666667</v>
      </c>
    </row>
    <row r="468" customFormat="false" ht="15" hidden="false" customHeight="true" outlineLevel="0" collapsed="false">
      <c r="A468" s="6" t="n">
        <f aca="false">INT((ROW()-2)/100)</f>
        <v>4</v>
      </c>
      <c r="B468" s="7" t="n">
        <f aca="false">MOD(INT((ROW()-2)/10),10)</f>
        <v>6</v>
      </c>
      <c r="C468" s="7" t="n">
        <f aca="false">MOD(ROW()-2,10)</f>
        <v>6</v>
      </c>
      <c r="D468" s="8" t="n">
        <f aca="false">A468*10+B468+C468/10</f>
        <v>46.6</v>
      </c>
      <c r="E468" s="9" t="n">
        <f aca="false">ROUND((ROW()-2)*24,0)/86400</f>
        <v>0.129444444444444</v>
      </c>
    </row>
    <row r="469" customFormat="false" ht="15" hidden="false" customHeight="true" outlineLevel="0" collapsed="false">
      <c r="A469" s="6" t="n">
        <f aca="false">INT((ROW()-2)/100)</f>
        <v>4</v>
      </c>
      <c r="B469" s="7" t="n">
        <f aca="false">MOD(INT((ROW()-2)/10),10)</f>
        <v>6</v>
      </c>
      <c r="C469" s="7" t="n">
        <f aca="false">MOD(ROW()-2,10)</f>
        <v>7</v>
      </c>
      <c r="D469" s="8" t="n">
        <f aca="false">A469*10+B469+C469/10</f>
        <v>46.7</v>
      </c>
      <c r="E469" s="9" t="n">
        <f aca="false">ROUND((ROW()-2)*24,0)/86400</f>
        <v>0.129722222222222</v>
      </c>
    </row>
    <row r="470" customFormat="false" ht="15" hidden="false" customHeight="true" outlineLevel="0" collapsed="false">
      <c r="A470" s="6" t="n">
        <f aca="false">INT((ROW()-2)/100)</f>
        <v>4</v>
      </c>
      <c r="B470" s="7" t="n">
        <f aca="false">MOD(INT((ROW()-2)/10),10)</f>
        <v>6</v>
      </c>
      <c r="C470" s="7" t="n">
        <f aca="false">MOD(ROW()-2,10)</f>
        <v>8</v>
      </c>
      <c r="D470" s="8" t="n">
        <f aca="false">A470*10+B470+C470/10</f>
        <v>46.8</v>
      </c>
      <c r="E470" s="9" t="n">
        <f aca="false">ROUND((ROW()-2)*24,0)/86400</f>
        <v>0.13</v>
      </c>
    </row>
    <row r="471" customFormat="false" ht="15" hidden="false" customHeight="true" outlineLevel="0" collapsed="false">
      <c r="A471" s="6" t="n">
        <f aca="false">INT((ROW()-2)/100)</f>
        <v>4</v>
      </c>
      <c r="B471" s="7" t="n">
        <f aca="false">MOD(INT((ROW()-2)/10),10)</f>
        <v>6</v>
      </c>
      <c r="C471" s="7" t="n">
        <f aca="false">MOD(ROW()-2,10)</f>
        <v>9</v>
      </c>
      <c r="D471" s="8" t="n">
        <f aca="false">A471*10+B471+C471/10</f>
        <v>46.9</v>
      </c>
      <c r="E471" s="9" t="n">
        <f aca="false">ROUND((ROW()-2)*24,0)/86400</f>
        <v>0.130277777777778</v>
      </c>
    </row>
    <row r="472" customFormat="false" ht="15" hidden="false" customHeight="true" outlineLevel="0" collapsed="false">
      <c r="A472" s="6" t="n">
        <f aca="false">INT((ROW()-2)/100)</f>
        <v>4</v>
      </c>
      <c r="B472" s="7" t="n">
        <f aca="false">MOD(INT((ROW()-2)/10),10)</f>
        <v>7</v>
      </c>
      <c r="C472" s="7" t="n">
        <f aca="false">MOD(ROW()-2,10)</f>
        <v>0</v>
      </c>
      <c r="D472" s="8" t="n">
        <f aca="false">A472*10+B472+C472/10</f>
        <v>47</v>
      </c>
      <c r="E472" s="9" t="n">
        <f aca="false">ROUND((ROW()-2)*24,0)/86400</f>
        <v>0.130555555555556</v>
      </c>
    </row>
    <row r="473" customFormat="false" ht="15" hidden="false" customHeight="true" outlineLevel="0" collapsed="false">
      <c r="A473" s="6" t="n">
        <f aca="false">INT((ROW()-2)/100)</f>
        <v>4</v>
      </c>
      <c r="B473" s="7" t="n">
        <f aca="false">MOD(INT((ROW()-2)/10),10)</f>
        <v>7</v>
      </c>
      <c r="C473" s="7" t="n">
        <f aca="false">MOD(ROW()-2,10)</f>
        <v>1</v>
      </c>
      <c r="D473" s="8" t="n">
        <f aca="false">A473*10+B473+C473/10</f>
        <v>47.1</v>
      </c>
      <c r="E473" s="9" t="n">
        <f aca="false">ROUND((ROW()-2)*24,0)/86400</f>
        <v>0.130833333333333</v>
      </c>
    </row>
    <row r="474" customFormat="false" ht="15" hidden="false" customHeight="true" outlineLevel="0" collapsed="false">
      <c r="A474" s="6" t="n">
        <f aca="false">INT((ROW()-2)/100)</f>
        <v>4</v>
      </c>
      <c r="B474" s="7" t="n">
        <f aca="false">MOD(INT((ROW()-2)/10),10)</f>
        <v>7</v>
      </c>
      <c r="C474" s="7" t="n">
        <f aca="false">MOD(ROW()-2,10)</f>
        <v>2</v>
      </c>
      <c r="D474" s="8" t="n">
        <f aca="false">A474*10+B474+C474/10</f>
        <v>47.2</v>
      </c>
      <c r="E474" s="9" t="n">
        <f aca="false">ROUND((ROW()-2)*24,0)/86400</f>
        <v>0.131111111111111</v>
      </c>
    </row>
    <row r="475" customFormat="false" ht="15" hidden="false" customHeight="true" outlineLevel="0" collapsed="false">
      <c r="A475" s="6" t="n">
        <f aca="false">INT((ROW()-2)/100)</f>
        <v>4</v>
      </c>
      <c r="B475" s="7" t="n">
        <f aca="false">MOD(INT((ROW()-2)/10),10)</f>
        <v>7</v>
      </c>
      <c r="C475" s="7" t="n">
        <f aca="false">MOD(ROW()-2,10)</f>
        <v>3</v>
      </c>
      <c r="D475" s="8" t="n">
        <f aca="false">A475*10+B475+C475/10</f>
        <v>47.3</v>
      </c>
      <c r="E475" s="9" t="n">
        <f aca="false">ROUND((ROW()-2)*24,0)/86400</f>
        <v>0.131388888888889</v>
      </c>
    </row>
    <row r="476" customFormat="false" ht="15" hidden="false" customHeight="true" outlineLevel="0" collapsed="false">
      <c r="A476" s="6" t="n">
        <f aca="false">INT((ROW()-2)/100)</f>
        <v>4</v>
      </c>
      <c r="B476" s="7" t="n">
        <f aca="false">MOD(INT((ROW()-2)/10),10)</f>
        <v>7</v>
      </c>
      <c r="C476" s="7" t="n">
        <f aca="false">MOD(ROW()-2,10)</f>
        <v>4</v>
      </c>
      <c r="D476" s="8" t="n">
        <f aca="false">A476*10+B476+C476/10</f>
        <v>47.4</v>
      </c>
      <c r="E476" s="9" t="n">
        <f aca="false">ROUND((ROW()-2)*24,0)/86400</f>
        <v>0.131666666666667</v>
      </c>
    </row>
    <row r="477" customFormat="false" ht="15" hidden="false" customHeight="true" outlineLevel="0" collapsed="false">
      <c r="A477" s="6" t="n">
        <f aca="false">INT((ROW()-2)/100)</f>
        <v>4</v>
      </c>
      <c r="B477" s="7" t="n">
        <f aca="false">MOD(INT((ROW()-2)/10),10)</f>
        <v>7</v>
      </c>
      <c r="C477" s="7" t="n">
        <f aca="false">MOD(ROW()-2,10)</f>
        <v>5</v>
      </c>
      <c r="D477" s="8" t="n">
        <f aca="false">A477*10+B477+C477/10</f>
        <v>47.5</v>
      </c>
      <c r="E477" s="9" t="n">
        <f aca="false">ROUND((ROW()-2)*24,0)/86400</f>
        <v>0.131944444444444</v>
      </c>
    </row>
    <row r="478" customFormat="false" ht="15" hidden="false" customHeight="true" outlineLevel="0" collapsed="false">
      <c r="A478" s="6" t="n">
        <f aca="false">INT((ROW()-2)/100)</f>
        <v>4</v>
      </c>
      <c r="B478" s="7" t="n">
        <f aca="false">MOD(INT((ROW()-2)/10),10)</f>
        <v>7</v>
      </c>
      <c r="C478" s="7" t="n">
        <f aca="false">MOD(ROW()-2,10)</f>
        <v>6</v>
      </c>
      <c r="D478" s="8" t="n">
        <f aca="false">A478*10+B478+C478/10</f>
        <v>47.6</v>
      </c>
      <c r="E478" s="9" t="n">
        <f aca="false">ROUND((ROW()-2)*24,0)/86400</f>
        <v>0.132222222222222</v>
      </c>
    </row>
    <row r="479" customFormat="false" ht="15" hidden="false" customHeight="true" outlineLevel="0" collapsed="false">
      <c r="A479" s="6" t="n">
        <f aca="false">INT((ROW()-2)/100)</f>
        <v>4</v>
      </c>
      <c r="B479" s="7" t="n">
        <f aca="false">MOD(INT((ROW()-2)/10),10)</f>
        <v>7</v>
      </c>
      <c r="C479" s="7" t="n">
        <f aca="false">MOD(ROW()-2,10)</f>
        <v>7</v>
      </c>
      <c r="D479" s="8" t="n">
        <f aca="false">A479*10+B479+C479/10</f>
        <v>47.7</v>
      </c>
      <c r="E479" s="9" t="n">
        <f aca="false">ROUND((ROW()-2)*24,0)/86400</f>
        <v>0.1325</v>
      </c>
    </row>
    <row r="480" customFormat="false" ht="15" hidden="false" customHeight="true" outlineLevel="0" collapsed="false">
      <c r="A480" s="6" t="n">
        <f aca="false">INT((ROW()-2)/100)</f>
        <v>4</v>
      </c>
      <c r="B480" s="7" t="n">
        <f aca="false">MOD(INT((ROW()-2)/10),10)</f>
        <v>7</v>
      </c>
      <c r="C480" s="7" t="n">
        <f aca="false">MOD(ROW()-2,10)</f>
        <v>8</v>
      </c>
      <c r="D480" s="8" t="n">
        <f aca="false">A480*10+B480+C480/10</f>
        <v>47.8</v>
      </c>
      <c r="E480" s="9" t="n">
        <f aca="false">ROUND((ROW()-2)*24,0)/86400</f>
        <v>0.132777777777778</v>
      </c>
    </row>
    <row r="481" customFormat="false" ht="15" hidden="false" customHeight="true" outlineLevel="0" collapsed="false">
      <c r="A481" s="6" t="n">
        <f aca="false">INT((ROW()-2)/100)</f>
        <v>4</v>
      </c>
      <c r="B481" s="7" t="n">
        <f aca="false">MOD(INT((ROW()-2)/10),10)</f>
        <v>7</v>
      </c>
      <c r="C481" s="7" t="n">
        <f aca="false">MOD(ROW()-2,10)</f>
        <v>9</v>
      </c>
      <c r="D481" s="8" t="n">
        <f aca="false">A481*10+B481+C481/10</f>
        <v>47.9</v>
      </c>
      <c r="E481" s="9" t="n">
        <f aca="false">ROUND((ROW()-2)*24,0)/86400</f>
        <v>0.133055555555556</v>
      </c>
    </row>
    <row r="482" customFormat="false" ht="15" hidden="false" customHeight="true" outlineLevel="0" collapsed="false">
      <c r="A482" s="6" t="n">
        <f aca="false">INT((ROW()-2)/100)</f>
        <v>4</v>
      </c>
      <c r="B482" s="7" t="n">
        <f aca="false">MOD(INT((ROW()-2)/10),10)</f>
        <v>8</v>
      </c>
      <c r="C482" s="7" t="n">
        <f aca="false">MOD(ROW()-2,10)</f>
        <v>0</v>
      </c>
      <c r="D482" s="8" t="n">
        <f aca="false">A482*10+B482+C482/10</f>
        <v>48</v>
      </c>
      <c r="E482" s="9" t="n">
        <f aca="false">ROUND((ROW()-2)*24,0)/86400</f>
        <v>0.133333333333333</v>
      </c>
    </row>
    <row r="483" customFormat="false" ht="15" hidden="false" customHeight="true" outlineLevel="0" collapsed="false">
      <c r="A483" s="6" t="n">
        <f aca="false">INT((ROW()-2)/100)</f>
        <v>4</v>
      </c>
      <c r="B483" s="7" t="n">
        <f aca="false">MOD(INT((ROW()-2)/10),10)</f>
        <v>8</v>
      </c>
      <c r="C483" s="7" t="n">
        <f aca="false">MOD(ROW()-2,10)</f>
        <v>1</v>
      </c>
      <c r="D483" s="8" t="n">
        <f aca="false">A483*10+B483+C483/10</f>
        <v>48.1</v>
      </c>
      <c r="E483" s="9" t="n">
        <f aca="false">ROUND((ROW()-2)*24,0)/86400</f>
        <v>0.133611111111111</v>
      </c>
    </row>
    <row r="484" customFormat="false" ht="15" hidden="false" customHeight="true" outlineLevel="0" collapsed="false">
      <c r="A484" s="6" t="n">
        <f aca="false">INT((ROW()-2)/100)</f>
        <v>4</v>
      </c>
      <c r="B484" s="7" t="n">
        <f aca="false">MOD(INT((ROW()-2)/10),10)</f>
        <v>8</v>
      </c>
      <c r="C484" s="7" t="n">
        <f aca="false">MOD(ROW()-2,10)</f>
        <v>2</v>
      </c>
      <c r="D484" s="8" t="n">
        <f aca="false">A484*10+B484+C484/10</f>
        <v>48.2</v>
      </c>
      <c r="E484" s="9" t="n">
        <f aca="false">ROUND((ROW()-2)*24,0)/86400</f>
        <v>0.133888888888889</v>
      </c>
    </row>
    <row r="485" customFormat="false" ht="15" hidden="false" customHeight="true" outlineLevel="0" collapsed="false">
      <c r="A485" s="6" t="n">
        <f aca="false">INT((ROW()-2)/100)</f>
        <v>4</v>
      </c>
      <c r="B485" s="7" t="n">
        <f aca="false">MOD(INT((ROW()-2)/10),10)</f>
        <v>8</v>
      </c>
      <c r="C485" s="7" t="n">
        <f aca="false">MOD(ROW()-2,10)</f>
        <v>3</v>
      </c>
      <c r="D485" s="8" t="n">
        <f aca="false">A485*10+B485+C485/10</f>
        <v>48.3</v>
      </c>
      <c r="E485" s="9" t="n">
        <f aca="false">ROUND((ROW()-2)*24,0)/86400</f>
        <v>0.134166666666667</v>
      </c>
    </row>
    <row r="486" customFormat="false" ht="15" hidden="false" customHeight="true" outlineLevel="0" collapsed="false">
      <c r="A486" s="6" t="n">
        <f aca="false">INT((ROW()-2)/100)</f>
        <v>4</v>
      </c>
      <c r="B486" s="7" t="n">
        <f aca="false">MOD(INT((ROW()-2)/10),10)</f>
        <v>8</v>
      </c>
      <c r="C486" s="7" t="n">
        <f aca="false">MOD(ROW()-2,10)</f>
        <v>4</v>
      </c>
      <c r="D486" s="8" t="n">
        <f aca="false">A486*10+B486+C486/10</f>
        <v>48.4</v>
      </c>
      <c r="E486" s="9" t="n">
        <f aca="false">ROUND((ROW()-2)*24,0)/86400</f>
        <v>0.134444444444444</v>
      </c>
    </row>
    <row r="487" customFormat="false" ht="15" hidden="false" customHeight="true" outlineLevel="0" collapsed="false">
      <c r="A487" s="6" t="n">
        <f aca="false">INT((ROW()-2)/100)</f>
        <v>4</v>
      </c>
      <c r="B487" s="7" t="n">
        <f aca="false">MOD(INT((ROW()-2)/10),10)</f>
        <v>8</v>
      </c>
      <c r="C487" s="7" t="n">
        <f aca="false">MOD(ROW()-2,10)</f>
        <v>5</v>
      </c>
      <c r="D487" s="8" t="n">
        <f aca="false">A487*10+B487+C487/10</f>
        <v>48.5</v>
      </c>
      <c r="E487" s="9" t="n">
        <f aca="false">ROUND((ROW()-2)*24,0)/86400</f>
        <v>0.134722222222222</v>
      </c>
    </row>
    <row r="488" customFormat="false" ht="15" hidden="false" customHeight="true" outlineLevel="0" collapsed="false">
      <c r="A488" s="6" t="n">
        <f aca="false">INT((ROW()-2)/100)</f>
        <v>4</v>
      </c>
      <c r="B488" s="7" t="n">
        <f aca="false">MOD(INT((ROW()-2)/10),10)</f>
        <v>8</v>
      </c>
      <c r="C488" s="7" t="n">
        <f aca="false">MOD(ROW()-2,10)</f>
        <v>6</v>
      </c>
      <c r="D488" s="8" t="n">
        <f aca="false">A488*10+B488+C488/10</f>
        <v>48.6</v>
      </c>
      <c r="E488" s="9" t="n">
        <f aca="false">ROUND((ROW()-2)*24,0)/86400</f>
        <v>0.135</v>
      </c>
    </row>
    <row r="489" customFormat="false" ht="15" hidden="false" customHeight="true" outlineLevel="0" collapsed="false">
      <c r="A489" s="6" t="n">
        <f aca="false">INT((ROW()-2)/100)</f>
        <v>4</v>
      </c>
      <c r="B489" s="7" t="n">
        <f aca="false">MOD(INT((ROW()-2)/10),10)</f>
        <v>8</v>
      </c>
      <c r="C489" s="7" t="n">
        <f aca="false">MOD(ROW()-2,10)</f>
        <v>7</v>
      </c>
      <c r="D489" s="8" t="n">
        <f aca="false">A489*10+B489+C489/10</f>
        <v>48.7</v>
      </c>
      <c r="E489" s="9" t="n">
        <f aca="false">ROUND((ROW()-2)*24,0)/86400</f>
        <v>0.135277777777778</v>
      </c>
    </row>
    <row r="490" customFormat="false" ht="15" hidden="false" customHeight="true" outlineLevel="0" collapsed="false">
      <c r="A490" s="6" t="n">
        <f aca="false">INT((ROW()-2)/100)</f>
        <v>4</v>
      </c>
      <c r="B490" s="7" t="n">
        <f aca="false">MOD(INT((ROW()-2)/10),10)</f>
        <v>8</v>
      </c>
      <c r="C490" s="7" t="n">
        <f aca="false">MOD(ROW()-2,10)</f>
        <v>8</v>
      </c>
      <c r="D490" s="8" t="n">
        <f aca="false">A490*10+B490+C490/10</f>
        <v>48.8</v>
      </c>
      <c r="E490" s="9" t="n">
        <f aca="false">ROUND((ROW()-2)*24,0)/86400</f>
        <v>0.135555555555556</v>
      </c>
    </row>
    <row r="491" customFormat="false" ht="15" hidden="false" customHeight="true" outlineLevel="0" collapsed="false">
      <c r="A491" s="6" t="n">
        <f aca="false">INT((ROW()-2)/100)</f>
        <v>4</v>
      </c>
      <c r="B491" s="7" t="n">
        <f aca="false">MOD(INT((ROW()-2)/10),10)</f>
        <v>8</v>
      </c>
      <c r="C491" s="7" t="n">
        <f aca="false">MOD(ROW()-2,10)</f>
        <v>9</v>
      </c>
      <c r="D491" s="8" t="n">
        <f aca="false">A491*10+B491+C491/10</f>
        <v>48.9</v>
      </c>
      <c r="E491" s="9" t="n">
        <f aca="false">ROUND((ROW()-2)*24,0)/86400</f>
        <v>0.135833333333333</v>
      </c>
    </row>
    <row r="492" customFormat="false" ht="15" hidden="false" customHeight="true" outlineLevel="0" collapsed="false">
      <c r="A492" s="6" t="n">
        <f aca="false">INT((ROW()-2)/100)</f>
        <v>4</v>
      </c>
      <c r="B492" s="7" t="n">
        <f aca="false">MOD(INT((ROW()-2)/10),10)</f>
        <v>9</v>
      </c>
      <c r="C492" s="7" t="n">
        <f aca="false">MOD(ROW()-2,10)</f>
        <v>0</v>
      </c>
      <c r="D492" s="8" t="n">
        <f aca="false">A492*10+B492+C492/10</f>
        <v>49</v>
      </c>
      <c r="E492" s="9" t="n">
        <f aca="false">ROUND((ROW()-2)*24,0)/86400</f>
        <v>0.136111111111111</v>
      </c>
    </row>
    <row r="493" customFormat="false" ht="15" hidden="false" customHeight="true" outlineLevel="0" collapsed="false">
      <c r="A493" s="6" t="n">
        <f aca="false">INT((ROW()-2)/100)</f>
        <v>4</v>
      </c>
      <c r="B493" s="7" t="n">
        <f aca="false">MOD(INT((ROW()-2)/10),10)</f>
        <v>9</v>
      </c>
      <c r="C493" s="7" t="n">
        <f aca="false">MOD(ROW()-2,10)</f>
        <v>1</v>
      </c>
      <c r="D493" s="8" t="n">
        <f aca="false">A493*10+B493+C493/10</f>
        <v>49.1</v>
      </c>
      <c r="E493" s="9" t="n">
        <f aca="false">ROUND((ROW()-2)*24,0)/86400</f>
        <v>0.136388888888889</v>
      </c>
    </row>
    <row r="494" customFormat="false" ht="15" hidden="false" customHeight="true" outlineLevel="0" collapsed="false">
      <c r="A494" s="6" t="n">
        <f aca="false">INT((ROW()-2)/100)</f>
        <v>4</v>
      </c>
      <c r="B494" s="7" t="n">
        <f aca="false">MOD(INT((ROW()-2)/10),10)</f>
        <v>9</v>
      </c>
      <c r="C494" s="7" t="n">
        <f aca="false">MOD(ROW()-2,10)</f>
        <v>2</v>
      </c>
      <c r="D494" s="8" t="n">
        <f aca="false">A494*10+B494+C494/10</f>
        <v>49.2</v>
      </c>
      <c r="E494" s="9" t="n">
        <f aca="false">ROUND((ROW()-2)*24,0)/86400</f>
        <v>0.136666666666667</v>
      </c>
    </row>
    <row r="495" customFormat="false" ht="15" hidden="false" customHeight="true" outlineLevel="0" collapsed="false">
      <c r="A495" s="6" t="n">
        <f aca="false">INT((ROW()-2)/100)</f>
        <v>4</v>
      </c>
      <c r="B495" s="7" t="n">
        <f aca="false">MOD(INT((ROW()-2)/10),10)</f>
        <v>9</v>
      </c>
      <c r="C495" s="7" t="n">
        <f aca="false">MOD(ROW()-2,10)</f>
        <v>3</v>
      </c>
      <c r="D495" s="8" t="n">
        <f aca="false">A495*10+B495+C495/10</f>
        <v>49.3</v>
      </c>
      <c r="E495" s="9" t="n">
        <f aca="false">ROUND((ROW()-2)*24,0)/86400</f>
        <v>0.136944444444444</v>
      </c>
    </row>
    <row r="496" customFormat="false" ht="15" hidden="false" customHeight="true" outlineLevel="0" collapsed="false">
      <c r="A496" s="6" t="n">
        <f aca="false">INT((ROW()-2)/100)</f>
        <v>4</v>
      </c>
      <c r="B496" s="7" t="n">
        <f aca="false">MOD(INT((ROW()-2)/10),10)</f>
        <v>9</v>
      </c>
      <c r="C496" s="7" t="n">
        <f aca="false">MOD(ROW()-2,10)</f>
        <v>4</v>
      </c>
      <c r="D496" s="8" t="n">
        <f aca="false">A496*10+B496+C496/10</f>
        <v>49.4</v>
      </c>
      <c r="E496" s="9" t="n">
        <f aca="false">ROUND((ROW()-2)*24,0)/86400</f>
        <v>0.137222222222222</v>
      </c>
    </row>
    <row r="497" customFormat="false" ht="15" hidden="false" customHeight="true" outlineLevel="0" collapsed="false">
      <c r="A497" s="6" t="n">
        <f aca="false">INT((ROW()-2)/100)</f>
        <v>4</v>
      </c>
      <c r="B497" s="7" t="n">
        <f aca="false">MOD(INT((ROW()-2)/10),10)</f>
        <v>9</v>
      </c>
      <c r="C497" s="7" t="n">
        <f aca="false">MOD(ROW()-2,10)</f>
        <v>5</v>
      </c>
      <c r="D497" s="8" t="n">
        <f aca="false">A497*10+B497+C497/10</f>
        <v>49.5</v>
      </c>
      <c r="E497" s="9" t="n">
        <f aca="false">ROUND((ROW()-2)*24,0)/86400</f>
        <v>0.1375</v>
      </c>
    </row>
    <row r="498" customFormat="false" ht="15" hidden="false" customHeight="true" outlineLevel="0" collapsed="false">
      <c r="A498" s="6" t="n">
        <f aca="false">INT((ROW()-2)/100)</f>
        <v>4</v>
      </c>
      <c r="B498" s="7" t="n">
        <f aca="false">MOD(INT((ROW()-2)/10),10)</f>
        <v>9</v>
      </c>
      <c r="C498" s="7" t="n">
        <f aca="false">MOD(ROW()-2,10)</f>
        <v>6</v>
      </c>
      <c r="D498" s="8" t="n">
        <f aca="false">A498*10+B498+C498/10</f>
        <v>49.6</v>
      </c>
      <c r="E498" s="9" t="n">
        <f aca="false">ROUND((ROW()-2)*24,0)/86400</f>
        <v>0.137777777777778</v>
      </c>
    </row>
    <row r="499" customFormat="false" ht="15" hidden="false" customHeight="true" outlineLevel="0" collapsed="false">
      <c r="A499" s="6" t="n">
        <f aca="false">INT((ROW()-2)/100)</f>
        <v>4</v>
      </c>
      <c r="B499" s="7" t="n">
        <f aca="false">MOD(INT((ROW()-2)/10),10)</f>
        <v>9</v>
      </c>
      <c r="C499" s="7" t="n">
        <f aca="false">MOD(ROW()-2,10)</f>
        <v>7</v>
      </c>
      <c r="D499" s="8" t="n">
        <f aca="false">A499*10+B499+C499/10</f>
        <v>49.7</v>
      </c>
      <c r="E499" s="9" t="n">
        <f aca="false">ROUND((ROW()-2)*24,0)/86400</f>
        <v>0.138055555555556</v>
      </c>
    </row>
    <row r="500" customFormat="false" ht="15" hidden="false" customHeight="true" outlineLevel="0" collapsed="false">
      <c r="A500" s="6" t="n">
        <f aca="false">INT((ROW()-2)/100)</f>
        <v>4</v>
      </c>
      <c r="B500" s="7" t="n">
        <f aca="false">MOD(INT((ROW()-2)/10),10)</f>
        <v>9</v>
      </c>
      <c r="C500" s="7" t="n">
        <f aca="false">MOD(ROW()-2,10)</f>
        <v>8</v>
      </c>
      <c r="D500" s="8" t="n">
        <f aca="false">A500*10+B500+C500/10</f>
        <v>49.8</v>
      </c>
      <c r="E500" s="9" t="n">
        <f aca="false">ROUND((ROW()-2)*24,0)/86400</f>
        <v>0.138333333333333</v>
      </c>
    </row>
    <row r="501" customFormat="false" ht="15" hidden="false" customHeight="true" outlineLevel="0" collapsed="false">
      <c r="A501" s="6" t="n">
        <f aca="false">INT((ROW()-2)/100)</f>
        <v>4</v>
      </c>
      <c r="B501" s="7" t="n">
        <f aca="false">MOD(INT((ROW()-2)/10),10)</f>
        <v>9</v>
      </c>
      <c r="C501" s="7" t="n">
        <f aca="false">MOD(ROW()-2,10)</f>
        <v>9</v>
      </c>
      <c r="D501" s="8" t="n">
        <f aca="false">A501*10+B501+C501/10</f>
        <v>49.9</v>
      </c>
      <c r="E501" s="9" t="n">
        <f aca="false">ROUND((ROW()-2)*24,0)/86400</f>
        <v>0.138611111111111</v>
      </c>
    </row>
    <row r="502" customFormat="false" ht="15" hidden="false" customHeight="true" outlineLevel="0" collapsed="false">
      <c r="A502" s="6" t="n">
        <f aca="false">INT((ROW()-2)/100)</f>
        <v>5</v>
      </c>
      <c r="B502" s="7" t="n">
        <f aca="false">MOD(INT((ROW()-2)/10),10)</f>
        <v>0</v>
      </c>
      <c r="C502" s="7" t="n">
        <f aca="false">MOD(ROW()-2,10)</f>
        <v>0</v>
      </c>
      <c r="D502" s="8" t="n">
        <f aca="false">A502*10+B502+C502/10</f>
        <v>50</v>
      </c>
      <c r="E502" s="9" t="n">
        <f aca="false">ROUND((ROW()-2)*24,0)/86400</f>
        <v>0.138888888888889</v>
      </c>
    </row>
    <row r="503" customFormat="false" ht="15" hidden="false" customHeight="true" outlineLevel="0" collapsed="false">
      <c r="A503" s="6" t="n">
        <f aca="false">INT((ROW()-2)/100)</f>
        <v>5</v>
      </c>
      <c r="B503" s="7" t="n">
        <f aca="false">MOD(INT((ROW()-2)/10),10)</f>
        <v>0</v>
      </c>
      <c r="C503" s="7" t="n">
        <f aca="false">MOD(ROW()-2,10)</f>
        <v>1</v>
      </c>
      <c r="D503" s="8" t="n">
        <f aca="false">A503*10+B503+C503/10</f>
        <v>50.1</v>
      </c>
      <c r="E503" s="9" t="n">
        <f aca="false">ROUND((ROW()-2)*24,0)/86400</f>
        <v>0.139166666666667</v>
      </c>
    </row>
    <row r="504" customFormat="false" ht="15" hidden="false" customHeight="true" outlineLevel="0" collapsed="false">
      <c r="A504" s="6" t="n">
        <f aca="false">INT((ROW()-2)/100)</f>
        <v>5</v>
      </c>
      <c r="B504" s="7" t="n">
        <f aca="false">MOD(INT((ROW()-2)/10),10)</f>
        <v>0</v>
      </c>
      <c r="C504" s="7" t="n">
        <f aca="false">MOD(ROW()-2,10)</f>
        <v>2</v>
      </c>
      <c r="D504" s="8" t="n">
        <f aca="false">A504*10+B504+C504/10</f>
        <v>50.2</v>
      </c>
      <c r="E504" s="9" t="n">
        <f aca="false">ROUND((ROW()-2)*24,0)/86400</f>
        <v>0.139444444444444</v>
      </c>
    </row>
    <row r="505" customFormat="false" ht="15" hidden="false" customHeight="true" outlineLevel="0" collapsed="false">
      <c r="A505" s="6" t="n">
        <f aca="false">INT((ROW()-2)/100)</f>
        <v>5</v>
      </c>
      <c r="B505" s="7" t="n">
        <f aca="false">MOD(INT((ROW()-2)/10),10)</f>
        <v>0</v>
      </c>
      <c r="C505" s="7" t="n">
        <f aca="false">MOD(ROW()-2,10)</f>
        <v>3</v>
      </c>
      <c r="D505" s="8" t="n">
        <f aca="false">A505*10+B505+C505/10</f>
        <v>50.3</v>
      </c>
      <c r="E505" s="9" t="n">
        <f aca="false">ROUND((ROW()-2)*24,0)/86400</f>
        <v>0.139722222222222</v>
      </c>
    </row>
    <row r="506" customFormat="false" ht="15" hidden="false" customHeight="true" outlineLevel="0" collapsed="false">
      <c r="A506" s="6" t="n">
        <f aca="false">INT((ROW()-2)/100)</f>
        <v>5</v>
      </c>
      <c r="B506" s="7" t="n">
        <f aca="false">MOD(INT((ROW()-2)/10),10)</f>
        <v>0</v>
      </c>
      <c r="C506" s="7" t="n">
        <f aca="false">MOD(ROW()-2,10)</f>
        <v>4</v>
      </c>
      <c r="D506" s="8" t="n">
        <f aca="false">A506*10+B506+C506/10</f>
        <v>50.4</v>
      </c>
      <c r="E506" s="9" t="n">
        <f aca="false">ROUND((ROW()-2)*24,0)/86400</f>
        <v>0.14</v>
      </c>
    </row>
    <row r="507" customFormat="false" ht="15" hidden="false" customHeight="true" outlineLevel="0" collapsed="false">
      <c r="A507" s="6" t="n">
        <f aca="false">INT((ROW()-2)/100)</f>
        <v>5</v>
      </c>
      <c r="B507" s="7" t="n">
        <f aca="false">MOD(INT((ROW()-2)/10),10)</f>
        <v>0</v>
      </c>
      <c r="C507" s="7" t="n">
        <f aca="false">MOD(ROW()-2,10)</f>
        <v>5</v>
      </c>
      <c r="D507" s="8" t="n">
        <f aca="false">A507*10+B507+C507/10</f>
        <v>50.5</v>
      </c>
      <c r="E507" s="9" t="n">
        <f aca="false">ROUND((ROW()-2)*24,0)/86400</f>
        <v>0.140277777777778</v>
      </c>
    </row>
    <row r="508" customFormat="false" ht="15" hidden="false" customHeight="true" outlineLevel="0" collapsed="false">
      <c r="A508" s="6" t="n">
        <f aca="false">INT((ROW()-2)/100)</f>
        <v>5</v>
      </c>
      <c r="B508" s="7" t="n">
        <f aca="false">MOD(INT((ROW()-2)/10),10)</f>
        <v>0</v>
      </c>
      <c r="C508" s="7" t="n">
        <f aca="false">MOD(ROW()-2,10)</f>
        <v>6</v>
      </c>
      <c r="D508" s="8" t="n">
        <f aca="false">A508*10+B508+C508/10</f>
        <v>50.6</v>
      </c>
      <c r="E508" s="9" t="n">
        <f aca="false">ROUND((ROW()-2)*24,0)/86400</f>
        <v>0.140555555555556</v>
      </c>
    </row>
    <row r="509" customFormat="false" ht="15" hidden="false" customHeight="true" outlineLevel="0" collapsed="false">
      <c r="A509" s="6" t="n">
        <f aca="false">INT((ROW()-2)/100)</f>
        <v>5</v>
      </c>
      <c r="B509" s="7" t="n">
        <f aca="false">MOD(INT((ROW()-2)/10),10)</f>
        <v>0</v>
      </c>
      <c r="C509" s="7" t="n">
        <f aca="false">MOD(ROW()-2,10)</f>
        <v>7</v>
      </c>
      <c r="D509" s="8" t="n">
        <f aca="false">A509*10+B509+C509/10</f>
        <v>50.7</v>
      </c>
      <c r="E509" s="9" t="n">
        <f aca="false">ROUND((ROW()-2)*24,0)/86400</f>
        <v>0.140833333333333</v>
      </c>
    </row>
    <row r="510" customFormat="false" ht="15" hidden="false" customHeight="true" outlineLevel="0" collapsed="false">
      <c r="A510" s="6" t="n">
        <f aca="false">INT((ROW()-2)/100)</f>
        <v>5</v>
      </c>
      <c r="B510" s="7" t="n">
        <f aca="false">MOD(INT((ROW()-2)/10),10)</f>
        <v>0</v>
      </c>
      <c r="C510" s="7" t="n">
        <f aca="false">MOD(ROW()-2,10)</f>
        <v>8</v>
      </c>
      <c r="D510" s="8" t="n">
        <f aca="false">A510*10+B510+C510/10</f>
        <v>50.8</v>
      </c>
      <c r="E510" s="9" t="n">
        <f aca="false">ROUND((ROW()-2)*24,0)/86400</f>
        <v>0.141111111111111</v>
      </c>
    </row>
    <row r="511" customFormat="false" ht="15" hidden="false" customHeight="true" outlineLevel="0" collapsed="false">
      <c r="A511" s="6" t="n">
        <f aca="false">INT((ROW()-2)/100)</f>
        <v>5</v>
      </c>
      <c r="B511" s="7" t="n">
        <f aca="false">MOD(INT((ROW()-2)/10),10)</f>
        <v>0</v>
      </c>
      <c r="C511" s="7" t="n">
        <f aca="false">MOD(ROW()-2,10)</f>
        <v>9</v>
      </c>
      <c r="D511" s="8" t="n">
        <f aca="false">A511*10+B511+C511/10</f>
        <v>50.9</v>
      </c>
      <c r="E511" s="9" t="n">
        <f aca="false">ROUND((ROW()-2)*24,0)/86400</f>
        <v>0.141388888888889</v>
      </c>
    </row>
    <row r="512" customFormat="false" ht="15" hidden="false" customHeight="true" outlineLevel="0" collapsed="false">
      <c r="A512" s="6" t="n">
        <f aca="false">INT((ROW()-2)/100)</f>
        <v>5</v>
      </c>
      <c r="B512" s="7" t="n">
        <f aca="false">MOD(INT((ROW()-2)/10),10)</f>
        <v>1</v>
      </c>
      <c r="C512" s="7" t="n">
        <f aca="false">MOD(ROW()-2,10)</f>
        <v>0</v>
      </c>
      <c r="D512" s="8" t="n">
        <f aca="false">A512*10+B512+C512/10</f>
        <v>51</v>
      </c>
      <c r="E512" s="9" t="n">
        <f aca="false">ROUND((ROW()-2)*24,0)/86400</f>
        <v>0.141666666666667</v>
      </c>
    </row>
    <row r="513" customFormat="false" ht="15" hidden="false" customHeight="true" outlineLevel="0" collapsed="false">
      <c r="A513" s="6" t="n">
        <f aca="false">INT((ROW()-2)/100)</f>
        <v>5</v>
      </c>
      <c r="B513" s="7" t="n">
        <f aca="false">MOD(INT((ROW()-2)/10),10)</f>
        <v>1</v>
      </c>
      <c r="C513" s="7" t="n">
        <f aca="false">MOD(ROW()-2,10)</f>
        <v>1</v>
      </c>
      <c r="D513" s="8" t="n">
        <f aca="false">A513*10+B513+C513/10</f>
        <v>51.1</v>
      </c>
      <c r="E513" s="9" t="n">
        <f aca="false">ROUND((ROW()-2)*24,0)/86400</f>
        <v>0.141944444444444</v>
      </c>
    </row>
    <row r="514" customFormat="false" ht="15" hidden="false" customHeight="true" outlineLevel="0" collapsed="false">
      <c r="A514" s="6" t="n">
        <f aca="false">INT((ROW()-2)/100)</f>
        <v>5</v>
      </c>
      <c r="B514" s="7" t="n">
        <f aca="false">MOD(INT((ROW()-2)/10),10)</f>
        <v>1</v>
      </c>
      <c r="C514" s="7" t="n">
        <f aca="false">MOD(ROW()-2,10)</f>
        <v>2</v>
      </c>
      <c r="D514" s="8" t="n">
        <f aca="false">A514*10+B514+C514/10</f>
        <v>51.2</v>
      </c>
      <c r="E514" s="9" t="n">
        <f aca="false">ROUND((ROW()-2)*24,0)/86400</f>
        <v>0.142222222222222</v>
      </c>
    </row>
    <row r="515" customFormat="false" ht="15" hidden="false" customHeight="true" outlineLevel="0" collapsed="false">
      <c r="A515" s="6" t="n">
        <f aca="false">INT((ROW()-2)/100)</f>
        <v>5</v>
      </c>
      <c r="B515" s="7" t="n">
        <f aca="false">MOD(INT((ROW()-2)/10),10)</f>
        <v>1</v>
      </c>
      <c r="C515" s="7" t="n">
        <f aca="false">MOD(ROW()-2,10)</f>
        <v>3</v>
      </c>
      <c r="D515" s="8" t="n">
        <f aca="false">A515*10+B515+C515/10</f>
        <v>51.3</v>
      </c>
      <c r="E515" s="9" t="n">
        <f aca="false">ROUND((ROW()-2)*24,0)/86400</f>
        <v>0.1425</v>
      </c>
    </row>
    <row r="516" customFormat="false" ht="15" hidden="false" customHeight="true" outlineLevel="0" collapsed="false">
      <c r="A516" s="6" t="n">
        <f aca="false">INT((ROW()-2)/100)</f>
        <v>5</v>
      </c>
      <c r="B516" s="7" t="n">
        <f aca="false">MOD(INT((ROW()-2)/10),10)</f>
        <v>1</v>
      </c>
      <c r="C516" s="7" t="n">
        <f aca="false">MOD(ROW()-2,10)</f>
        <v>4</v>
      </c>
      <c r="D516" s="8" t="n">
        <f aca="false">A516*10+B516+C516/10</f>
        <v>51.4</v>
      </c>
      <c r="E516" s="9" t="n">
        <f aca="false">ROUND((ROW()-2)*24,0)/86400</f>
        <v>0.142777777777778</v>
      </c>
    </row>
    <row r="517" customFormat="false" ht="15" hidden="false" customHeight="true" outlineLevel="0" collapsed="false">
      <c r="A517" s="6" t="n">
        <f aca="false">INT((ROW()-2)/100)</f>
        <v>5</v>
      </c>
      <c r="B517" s="7" t="n">
        <f aca="false">MOD(INT((ROW()-2)/10),10)</f>
        <v>1</v>
      </c>
      <c r="C517" s="7" t="n">
        <f aca="false">MOD(ROW()-2,10)</f>
        <v>5</v>
      </c>
      <c r="D517" s="8" t="n">
        <f aca="false">A517*10+B517+C517/10</f>
        <v>51.5</v>
      </c>
      <c r="E517" s="9" t="n">
        <f aca="false">ROUND((ROW()-2)*24,0)/86400</f>
        <v>0.143055555555556</v>
      </c>
    </row>
    <row r="518" customFormat="false" ht="15" hidden="false" customHeight="true" outlineLevel="0" collapsed="false">
      <c r="A518" s="6" t="n">
        <f aca="false">INT((ROW()-2)/100)</f>
        <v>5</v>
      </c>
      <c r="B518" s="7" t="n">
        <f aca="false">MOD(INT((ROW()-2)/10),10)</f>
        <v>1</v>
      </c>
      <c r="C518" s="7" t="n">
        <f aca="false">MOD(ROW()-2,10)</f>
        <v>6</v>
      </c>
      <c r="D518" s="8" t="n">
        <f aca="false">A518*10+B518+C518/10</f>
        <v>51.6</v>
      </c>
      <c r="E518" s="9" t="n">
        <f aca="false">ROUND((ROW()-2)*24,0)/86400</f>
        <v>0.143333333333333</v>
      </c>
    </row>
    <row r="519" customFormat="false" ht="15" hidden="false" customHeight="true" outlineLevel="0" collapsed="false">
      <c r="A519" s="6" t="n">
        <f aca="false">INT((ROW()-2)/100)</f>
        <v>5</v>
      </c>
      <c r="B519" s="7" t="n">
        <f aca="false">MOD(INT((ROW()-2)/10),10)</f>
        <v>1</v>
      </c>
      <c r="C519" s="7" t="n">
        <f aca="false">MOD(ROW()-2,10)</f>
        <v>7</v>
      </c>
      <c r="D519" s="8" t="n">
        <f aca="false">A519*10+B519+C519/10</f>
        <v>51.7</v>
      </c>
      <c r="E519" s="9" t="n">
        <f aca="false">ROUND((ROW()-2)*24,0)/86400</f>
        <v>0.143611111111111</v>
      </c>
    </row>
    <row r="520" customFormat="false" ht="15" hidden="false" customHeight="true" outlineLevel="0" collapsed="false">
      <c r="A520" s="6" t="n">
        <f aca="false">INT((ROW()-2)/100)</f>
        <v>5</v>
      </c>
      <c r="B520" s="7" t="n">
        <f aca="false">MOD(INT((ROW()-2)/10),10)</f>
        <v>1</v>
      </c>
      <c r="C520" s="7" t="n">
        <f aca="false">MOD(ROW()-2,10)</f>
        <v>8</v>
      </c>
      <c r="D520" s="8" t="n">
        <f aca="false">A520*10+B520+C520/10</f>
        <v>51.8</v>
      </c>
      <c r="E520" s="9" t="n">
        <f aca="false">ROUND((ROW()-2)*24,0)/86400</f>
        <v>0.143888888888889</v>
      </c>
    </row>
    <row r="521" customFormat="false" ht="15" hidden="false" customHeight="true" outlineLevel="0" collapsed="false">
      <c r="A521" s="6" t="n">
        <f aca="false">INT((ROW()-2)/100)</f>
        <v>5</v>
      </c>
      <c r="B521" s="7" t="n">
        <f aca="false">MOD(INT((ROW()-2)/10),10)</f>
        <v>1</v>
      </c>
      <c r="C521" s="7" t="n">
        <f aca="false">MOD(ROW()-2,10)</f>
        <v>9</v>
      </c>
      <c r="D521" s="8" t="n">
        <f aca="false">A521*10+B521+C521/10</f>
        <v>51.9</v>
      </c>
      <c r="E521" s="9" t="n">
        <f aca="false">ROUND((ROW()-2)*24,0)/86400</f>
        <v>0.144166666666667</v>
      </c>
    </row>
    <row r="522" customFormat="false" ht="15" hidden="false" customHeight="true" outlineLevel="0" collapsed="false">
      <c r="A522" s="6" t="n">
        <f aca="false">INT((ROW()-2)/100)</f>
        <v>5</v>
      </c>
      <c r="B522" s="7" t="n">
        <f aca="false">MOD(INT((ROW()-2)/10),10)</f>
        <v>2</v>
      </c>
      <c r="C522" s="7" t="n">
        <f aca="false">MOD(ROW()-2,10)</f>
        <v>0</v>
      </c>
      <c r="D522" s="8" t="n">
        <f aca="false">A522*10+B522+C522/10</f>
        <v>52</v>
      </c>
      <c r="E522" s="9" t="n">
        <f aca="false">ROUND((ROW()-2)*24,0)/86400</f>
        <v>0.144444444444444</v>
      </c>
    </row>
    <row r="523" customFormat="false" ht="15" hidden="false" customHeight="true" outlineLevel="0" collapsed="false">
      <c r="A523" s="6" t="n">
        <f aca="false">INT((ROW()-2)/100)</f>
        <v>5</v>
      </c>
      <c r="B523" s="7" t="n">
        <f aca="false">MOD(INT((ROW()-2)/10),10)</f>
        <v>2</v>
      </c>
      <c r="C523" s="7" t="n">
        <f aca="false">MOD(ROW()-2,10)</f>
        <v>1</v>
      </c>
      <c r="D523" s="8" t="n">
        <f aca="false">A523*10+B523+C523/10</f>
        <v>52.1</v>
      </c>
      <c r="E523" s="9" t="n">
        <f aca="false">ROUND((ROW()-2)*24,0)/86400</f>
        <v>0.144722222222222</v>
      </c>
    </row>
    <row r="524" customFormat="false" ht="15" hidden="false" customHeight="true" outlineLevel="0" collapsed="false">
      <c r="A524" s="6" t="n">
        <f aca="false">INT((ROW()-2)/100)</f>
        <v>5</v>
      </c>
      <c r="B524" s="7" t="n">
        <f aca="false">MOD(INT((ROW()-2)/10),10)</f>
        <v>2</v>
      </c>
      <c r="C524" s="7" t="n">
        <f aca="false">MOD(ROW()-2,10)</f>
        <v>2</v>
      </c>
      <c r="D524" s="8" t="n">
        <f aca="false">A524*10+B524+C524/10</f>
        <v>52.2</v>
      </c>
      <c r="E524" s="9" t="n">
        <f aca="false">ROUND((ROW()-2)*24,0)/86400</f>
        <v>0.145</v>
      </c>
    </row>
    <row r="525" customFormat="false" ht="15" hidden="false" customHeight="true" outlineLevel="0" collapsed="false">
      <c r="A525" s="6" t="n">
        <f aca="false">INT((ROW()-2)/100)</f>
        <v>5</v>
      </c>
      <c r="B525" s="7" t="n">
        <f aca="false">MOD(INT((ROW()-2)/10),10)</f>
        <v>2</v>
      </c>
      <c r="C525" s="7" t="n">
        <f aca="false">MOD(ROW()-2,10)</f>
        <v>3</v>
      </c>
      <c r="D525" s="8" t="n">
        <f aca="false">A525*10+B525+C525/10</f>
        <v>52.3</v>
      </c>
      <c r="E525" s="9" t="n">
        <f aca="false">ROUND((ROW()-2)*24,0)/86400</f>
        <v>0.145277777777778</v>
      </c>
    </row>
    <row r="526" customFormat="false" ht="15" hidden="false" customHeight="true" outlineLevel="0" collapsed="false">
      <c r="A526" s="6" t="n">
        <f aca="false">INT((ROW()-2)/100)</f>
        <v>5</v>
      </c>
      <c r="B526" s="7" t="n">
        <f aca="false">MOD(INT((ROW()-2)/10),10)</f>
        <v>2</v>
      </c>
      <c r="C526" s="7" t="n">
        <f aca="false">MOD(ROW()-2,10)</f>
        <v>4</v>
      </c>
      <c r="D526" s="8" t="n">
        <f aca="false">A526*10+B526+C526/10</f>
        <v>52.4</v>
      </c>
      <c r="E526" s="9" t="n">
        <f aca="false">ROUND((ROW()-2)*24,0)/86400</f>
        <v>0.145555555555556</v>
      </c>
    </row>
    <row r="527" customFormat="false" ht="15" hidden="false" customHeight="true" outlineLevel="0" collapsed="false">
      <c r="A527" s="6" t="n">
        <f aca="false">INT((ROW()-2)/100)</f>
        <v>5</v>
      </c>
      <c r="B527" s="7" t="n">
        <f aca="false">MOD(INT((ROW()-2)/10),10)</f>
        <v>2</v>
      </c>
      <c r="C527" s="7" t="n">
        <f aca="false">MOD(ROW()-2,10)</f>
        <v>5</v>
      </c>
      <c r="D527" s="8" t="n">
        <f aca="false">A527*10+B527+C527/10</f>
        <v>52.5</v>
      </c>
      <c r="E527" s="9" t="n">
        <f aca="false">ROUND((ROW()-2)*24,0)/86400</f>
        <v>0.145833333333333</v>
      </c>
    </row>
    <row r="528" customFormat="false" ht="15" hidden="false" customHeight="true" outlineLevel="0" collapsed="false">
      <c r="A528" s="6" t="n">
        <f aca="false">INT((ROW()-2)/100)</f>
        <v>5</v>
      </c>
      <c r="B528" s="7" t="n">
        <f aca="false">MOD(INT((ROW()-2)/10),10)</f>
        <v>2</v>
      </c>
      <c r="C528" s="7" t="n">
        <f aca="false">MOD(ROW()-2,10)</f>
        <v>6</v>
      </c>
      <c r="D528" s="8" t="n">
        <f aca="false">A528*10+B528+C528/10</f>
        <v>52.6</v>
      </c>
      <c r="E528" s="9" t="n">
        <f aca="false">ROUND((ROW()-2)*24,0)/86400</f>
        <v>0.146111111111111</v>
      </c>
    </row>
    <row r="529" customFormat="false" ht="15" hidden="false" customHeight="true" outlineLevel="0" collapsed="false">
      <c r="A529" s="6" t="n">
        <f aca="false">INT((ROW()-2)/100)</f>
        <v>5</v>
      </c>
      <c r="B529" s="7" t="n">
        <f aca="false">MOD(INT((ROW()-2)/10),10)</f>
        <v>2</v>
      </c>
      <c r="C529" s="7" t="n">
        <f aca="false">MOD(ROW()-2,10)</f>
        <v>7</v>
      </c>
      <c r="D529" s="8" t="n">
        <f aca="false">A529*10+B529+C529/10</f>
        <v>52.7</v>
      </c>
      <c r="E529" s="9" t="n">
        <f aca="false">ROUND((ROW()-2)*24,0)/86400</f>
        <v>0.146388888888889</v>
      </c>
    </row>
    <row r="530" customFormat="false" ht="15" hidden="false" customHeight="true" outlineLevel="0" collapsed="false">
      <c r="A530" s="6" t="n">
        <f aca="false">INT((ROW()-2)/100)</f>
        <v>5</v>
      </c>
      <c r="B530" s="7" t="n">
        <f aca="false">MOD(INT((ROW()-2)/10),10)</f>
        <v>2</v>
      </c>
      <c r="C530" s="7" t="n">
        <f aca="false">MOD(ROW()-2,10)</f>
        <v>8</v>
      </c>
      <c r="D530" s="8" t="n">
        <f aca="false">A530*10+B530+C530/10</f>
        <v>52.8</v>
      </c>
      <c r="E530" s="9" t="n">
        <f aca="false">ROUND((ROW()-2)*24,0)/86400</f>
        <v>0.146666666666667</v>
      </c>
    </row>
    <row r="531" customFormat="false" ht="15" hidden="false" customHeight="true" outlineLevel="0" collapsed="false">
      <c r="A531" s="6" t="n">
        <f aca="false">INT((ROW()-2)/100)</f>
        <v>5</v>
      </c>
      <c r="B531" s="7" t="n">
        <f aca="false">MOD(INT((ROW()-2)/10),10)</f>
        <v>2</v>
      </c>
      <c r="C531" s="7" t="n">
        <f aca="false">MOD(ROW()-2,10)</f>
        <v>9</v>
      </c>
      <c r="D531" s="8" t="n">
        <f aca="false">A531*10+B531+C531/10</f>
        <v>52.9</v>
      </c>
      <c r="E531" s="9" t="n">
        <f aca="false">ROUND((ROW()-2)*24,0)/86400</f>
        <v>0.146944444444444</v>
      </c>
    </row>
    <row r="532" customFormat="false" ht="15" hidden="false" customHeight="true" outlineLevel="0" collapsed="false">
      <c r="A532" s="6" t="n">
        <f aca="false">INT((ROW()-2)/100)</f>
        <v>5</v>
      </c>
      <c r="B532" s="7" t="n">
        <f aca="false">MOD(INT((ROW()-2)/10),10)</f>
        <v>3</v>
      </c>
      <c r="C532" s="7" t="n">
        <f aca="false">MOD(ROW()-2,10)</f>
        <v>0</v>
      </c>
      <c r="D532" s="8" t="n">
        <f aca="false">A532*10+B532+C532/10</f>
        <v>53</v>
      </c>
      <c r="E532" s="9" t="n">
        <f aca="false">ROUND((ROW()-2)*24,0)/86400</f>
        <v>0.147222222222222</v>
      </c>
    </row>
    <row r="533" customFormat="false" ht="15" hidden="false" customHeight="true" outlineLevel="0" collapsed="false">
      <c r="A533" s="6" t="n">
        <f aca="false">INT((ROW()-2)/100)</f>
        <v>5</v>
      </c>
      <c r="B533" s="7" t="n">
        <f aca="false">MOD(INT((ROW()-2)/10),10)</f>
        <v>3</v>
      </c>
      <c r="C533" s="7" t="n">
        <f aca="false">MOD(ROW()-2,10)</f>
        <v>1</v>
      </c>
      <c r="D533" s="8" t="n">
        <f aca="false">A533*10+B533+C533/10</f>
        <v>53.1</v>
      </c>
      <c r="E533" s="9" t="n">
        <f aca="false">ROUND((ROW()-2)*24,0)/86400</f>
        <v>0.1475</v>
      </c>
    </row>
    <row r="534" customFormat="false" ht="15" hidden="false" customHeight="true" outlineLevel="0" collapsed="false">
      <c r="A534" s="6" t="n">
        <f aca="false">INT((ROW()-2)/100)</f>
        <v>5</v>
      </c>
      <c r="B534" s="7" t="n">
        <f aca="false">MOD(INT((ROW()-2)/10),10)</f>
        <v>3</v>
      </c>
      <c r="C534" s="7" t="n">
        <f aca="false">MOD(ROW()-2,10)</f>
        <v>2</v>
      </c>
      <c r="D534" s="8" t="n">
        <f aca="false">A534*10+B534+C534/10</f>
        <v>53.2</v>
      </c>
      <c r="E534" s="9" t="n">
        <f aca="false">ROUND((ROW()-2)*24,0)/86400</f>
        <v>0.147777777777778</v>
      </c>
    </row>
    <row r="535" customFormat="false" ht="15" hidden="false" customHeight="true" outlineLevel="0" collapsed="false">
      <c r="A535" s="6" t="n">
        <f aca="false">INT((ROW()-2)/100)</f>
        <v>5</v>
      </c>
      <c r="B535" s="7" t="n">
        <f aca="false">MOD(INT((ROW()-2)/10),10)</f>
        <v>3</v>
      </c>
      <c r="C535" s="7" t="n">
        <f aca="false">MOD(ROW()-2,10)</f>
        <v>3</v>
      </c>
      <c r="D535" s="8" t="n">
        <f aca="false">A535*10+B535+C535/10</f>
        <v>53.3</v>
      </c>
      <c r="E535" s="9" t="n">
        <f aca="false">ROUND((ROW()-2)*24,0)/86400</f>
        <v>0.148055555555556</v>
      </c>
    </row>
    <row r="536" customFormat="false" ht="15" hidden="false" customHeight="true" outlineLevel="0" collapsed="false">
      <c r="A536" s="6" t="n">
        <f aca="false">INT((ROW()-2)/100)</f>
        <v>5</v>
      </c>
      <c r="B536" s="7" t="n">
        <f aca="false">MOD(INT((ROW()-2)/10),10)</f>
        <v>3</v>
      </c>
      <c r="C536" s="7" t="n">
        <f aca="false">MOD(ROW()-2,10)</f>
        <v>4</v>
      </c>
      <c r="D536" s="8" t="n">
        <f aca="false">A536*10+B536+C536/10</f>
        <v>53.4</v>
      </c>
      <c r="E536" s="9" t="n">
        <f aca="false">ROUND((ROW()-2)*24,0)/86400</f>
        <v>0.148333333333333</v>
      </c>
    </row>
    <row r="537" customFormat="false" ht="15" hidden="false" customHeight="true" outlineLevel="0" collapsed="false">
      <c r="A537" s="6" t="n">
        <f aca="false">INT((ROW()-2)/100)</f>
        <v>5</v>
      </c>
      <c r="B537" s="7" t="n">
        <f aca="false">MOD(INT((ROW()-2)/10),10)</f>
        <v>3</v>
      </c>
      <c r="C537" s="7" t="n">
        <f aca="false">MOD(ROW()-2,10)</f>
        <v>5</v>
      </c>
      <c r="D537" s="8" t="n">
        <f aca="false">A537*10+B537+C537/10</f>
        <v>53.5</v>
      </c>
      <c r="E537" s="9" t="n">
        <f aca="false">ROUND((ROW()-2)*24,0)/86400</f>
        <v>0.148611111111111</v>
      </c>
    </row>
    <row r="538" customFormat="false" ht="15" hidden="false" customHeight="true" outlineLevel="0" collapsed="false">
      <c r="A538" s="6" t="n">
        <f aca="false">INT((ROW()-2)/100)</f>
        <v>5</v>
      </c>
      <c r="B538" s="7" t="n">
        <f aca="false">MOD(INT((ROW()-2)/10),10)</f>
        <v>3</v>
      </c>
      <c r="C538" s="7" t="n">
        <f aca="false">MOD(ROW()-2,10)</f>
        <v>6</v>
      </c>
      <c r="D538" s="8" t="n">
        <f aca="false">A538*10+B538+C538/10</f>
        <v>53.6</v>
      </c>
      <c r="E538" s="9" t="n">
        <f aca="false">ROUND((ROW()-2)*24,0)/86400</f>
        <v>0.148888888888889</v>
      </c>
    </row>
    <row r="539" customFormat="false" ht="15" hidden="false" customHeight="true" outlineLevel="0" collapsed="false">
      <c r="A539" s="6" t="n">
        <f aca="false">INT((ROW()-2)/100)</f>
        <v>5</v>
      </c>
      <c r="B539" s="7" t="n">
        <f aca="false">MOD(INT((ROW()-2)/10),10)</f>
        <v>3</v>
      </c>
      <c r="C539" s="7" t="n">
        <f aca="false">MOD(ROW()-2,10)</f>
        <v>7</v>
      </c>
      <c r="D539" s="8" t="n">
        <f aca="false">A539*10+B539+C539/10</f>
        <v>53.7</v>
      </c>
      <c r="E539" s="9" t="n">
        <f aca="false">ROUND((ROW()-2)*24,0)/86400</f>
        <v>0.149166666666667</v>
      </c>
    </row>
    <row r="540" customFormat="false" ht="15" hidden="false" customHeight="true" outlineLevel="0" collapsed="false">
      <c r="A540" s="6" t="n">
        <f aca="false">INT((ROW()-2)/100)</f>
        <v>5</v>
      </c>
      <c r="B540" s="7" t="n">
        <f aca="false">MOD(INT((ROW()-2)/10),10)</f>
        <v>3</v>
      </c>
      <c r="C540" s="7" t="n">
        <f aca="false">MOD(ROW()-2,10)</f>
        <v>8</v>
      </c>
      <c r="D540" s="8" t="n">
        <f aca="false">A540*10+B540+C540/10</f>
        <v>53.8</v>
      </c>
      <c r="E540" s="9" t="n">
        <f aca="false">ROUND((ROW()-2)*24,0)/86400</f>
        <v>0.149444444444444</v>
      </c>
    </row>
    <row r="541" customFormat="false" ht="15" hidden="false" customHeight="true" outlineLevel="0" collapsed="false">
      <c r="A541" s="6" t="n">
        <f aca="false">INT((ROW()-2)/100)</f>
        <v>5</v>
      </c>
      <c r="B541" s="7" t="n">
        <f aca="false">MOD(INT((ROW()-2)/10),10)</f>
        <v>3</v>
      </c>
      <c r="C541" s="7" t="n">
        <f aca="false">MOD(ROW()-2,10)</f>
        <v>9</v>
      </c>
      <c r="D541" s="8" t="n">
        <f aca="false">A541*10+B541+C541/10</f>
        <v>53.9</v>
      </c>
      <c r="E541" s="9" t="n">
        <f aca="false">ROUND((ROW()-2)*24,0)/86400</f>
        <v>0.149722222222222</v>
      </c>
    </row>
    <row r="542" customFormat="false" ht="15" hidden="false" customHeight="true" outlineLevel="0" collapsed="false">
      <c r="A542" s="6" t="n">
        <f aca="false">INT((ROW()-2)/100)</f>
        <v>5</v>
      </c>
      <c r="B542" s="7" t="n">
        <f aca="false">MOD(INT((ROW()-2)/10),10)</f>
        <v>4</v>
      </c>
      <c r="C542" s="7" t="n">
        <f aca="false">MOD(ROW()-2,10)</f>
        <v>0</v>
      </c>
      <c r="D542" s="8" t="n">
        <f aca="false">A542*10+B542+C542/10</f>
        <v>54</v>
      </c>
      <c r="E542" s="9" t="n">
        <f aca="false">ROUND((ROW()-2)*24,0)/86400</f>
        <v>0.15</v>
      </c>
    </row>
    <row r="543" customFormat="false" ht="15" hidden="false" customHeight="true" outlineLevel="0" collapsed="false">
      <c r="A543" s="6" t="n">
        <f aca="false">INT((ROW()-2)/100)</f>
        <v>5</v>
      </c>
      <c r="B543" s="7" t="n">
        <f aca="false">MOD(INT((ROW()-2)/10),10)</f>
        <v>4</v>
      </c>
      <c r="C543" s="7" t="n">
        <f aca="false">MOD(ROW()-2,10)</f>
        <v>1</v>
      </c>
      <c r="D543" s="8" t="n">
        <f aca="false">A543*10+B543+C543/10</f>
        <v>54.1</v>
      </c>
      <c r="E543" s="9" t="n">
        <f aca="false">ROUND((ROW()-2)*24,0)/86400</f>
        <v>0.150277777777778</v>
      </c>
    </row>
    <row r="544" customFormat="false" ht="15" hidden="false" customHeight="true" outlineLevel="0" collapsed="false">
      <c r="A544" s="6" t="n">
        <f aca="false">INT((ROW()-2)/100)</f>
        <v>5</v>
      </c>
      <c r="B544" s="7" t="n">
        <f aca="false">MOD(INT((ROW()-2)/10),10)</f>
        <v>4</v>
      </c>
      <c r="C544" s="7" t="n">
        <f aca="false">MOD(ROW()-2,10)</f>
        <v>2</v>
      </c>
      <c r="D544" s="8" t="n">
        <f aca="false">A544*10+B544+C544/10</f>
        <v>54.2</v>
      </c>
      <c r="E544" s="9" t="n">
        <f aca="false">ROUND((ROW()-2)*24,0)/86400</f>
        <v>0.150555555555556</v>
      </c>
    </row>
    <row r="545" customFormat="false" ht="15" hidden="false" customHeight="true" outlineLevel="0" collapsed="false">
      <c r="A545" s="6" t="n">
        <f aca="false">INT((ROW()-2)/100)</f>
        <v>5</v>
      </c>
      <c r="B545" s="7" t="n">
        <f aca="false">MOD(INT((ROW()-2)/10),10)</f>
        <v>4</v>
      </c>
      <c r="C545" s="7" t="n">
        <f aca="false">MOD(ROW()-2,10)</f>
        <v>3</v>
      </c>
      <c r="D545" s="8" t="n">
        <f aca="false">A545*10+B545+C545/10</f>
        <v>54.3</v>
      </c>
      <c r="E545" s="9" t="n">
        <f aca="false">ROUND((ROW()-2)*24,0)/86400</f>
        <v>0.150833333333333</v>
      </c>
    </row>
    <row r="546" customFormat="false" ht="15" hidden="false" customHeight="true" outlineLevel="0" collapsed="false">
      <c r="A546" s="6" t="n">
        <f aca="false">INT((ROW()-2)/100)</f>
        <v>5</v>
      </c>
      <c r="B546" s="7" t="n">
        <f aca="false">MOD(INT((ROW()-2)/10),10)</f>
        <v>4</v>
      </c>
      <c r="C546" s="7" t="n">
        <f aca="false">MOD(ROW()-2,10)</f>
        <v>4</v>
      </c>
      <c r="D546" s="8" t="n">
        <f aca="false">A546*10+B546+C546/10</f>
        <v>54.4</v>
      </c>
      <c r="E546" s="9" t="n">
        <f aca="false">ROUND((ROW()-2)*24,0)/86400</f>
        <v>0.151111111111111</v>
      </c>
    </row>
    <row r="547" customFormat="false" ht="15" hidden="false" customHeight="true" outlineLevel="0" collapsed="false">
      <c r="A547" s="6" t="n">
        <f aca="false">INT((ROW()-2)/100)</f>
        <v>5</v>
      </c>
      <c r="B547" s="7" t="n">
        <f aca="false">MOD(INT((ROW()-2)/10),10)</f>
        <v>4</v>
      </c>
      <c r="C547" s="7" t="n">
        <f aca="false">MOD(ROW()-2,10)</f>
        <v>5</v>
      </c>
      <c r="D547" s="8" t="n">
        <f aca="false">A547*10+B547+C547/10</f>
        <v>54.5</v>
      </c>
      <c r="E547" s="9" t="n">
        <f aca="false">ROUND((ROW()-2)*24,0)/86400</f>
        <v>0.151388888888889</v>
      </c>
    </row>
    <row r="548" customFormat="false" ht="15" hidden="false" customHeight="true" outlineLevel="0" collapsed="false">
      <c r="A548" s="6" t="n">
        <f aca="false">INT((ROW()-2)/100)</f>
        <v>5</v>
      </c>
      <c r="B548" s="7" t="n">
        <f aca="false">MOD(INT((ROW()-2)/10),10)</f>
        <v>4</v>
      </c>
      <c r="C548" s="7" t="n">
        <f aca="false">MOD(ROW()-2,10)</f>
        <v>6</v>
      </c>
      <c r="D548" s="8" t="n">
        <f aca="false">A548*10+B548+C548/10</f>
        <v>54.6</v>
      </c>
      <c r="E548" s="9" t="n">
        <f aca="false">ROUND((ROW()-2)*24,0)/86400</f>
        <v>0.151666666666667</v>
      </c>
    </row>
    <row r="549" customFormat="false" ht="15" hidden="false" customHeight="true" outlineLevel="0" collapsed="false">
      <c r="A549" s="6" t="n">
        <f aca="false">INT((ROW()-2)/100)</f>
        <v>5</v>
      </c>
      <c r="B549" s="7" t="n">
        <f aca="false">MOD(INT((ROW()-2)/10),10)</f>
        <v>4</v>
      </c>
      <c r="C549" s="7" t="n">
        <f aca="false">MOD(ROW()-2,10)</f>
        <v>7</v>
      </c>
      <c r="D549" s="8" t="n">
        <f aca="false">A549*10+B549+C549/10</f>
        <v>54.7</v>
      </c>
      <c r="E549" s="9" t="n">
        <f aca="false">ROUND((ROW()-2)*24,0)/86400</f>
        <v>0.151944444444444</v>
      </c>
    </row>
    <row r="550" customFormat="false" ht="15" hidden="false" customHeight="true" outlineLevel="0" collapsed="false">
      <c r="A550" s="6" t="n">
        <f aca="false">INT((ROW()-2)/100)</f>
        <v>5</v>
      </c>
      <c r="B550" s="7" t="n">
        <f aca="false">MOD(INT((ROW()-2)/10),10)</f>
        <v>4</v>
      </c>
      <c r="C550" s="7" t="n">
        <f aca="false">MOD(ROW()-2,10)</f>
        <v>8</v>
      </c>
      <c r="D550" s="8" t="n">
        <f aca="false">A550*10+B550+C550/10</f>
        <v>54.8</v>
      </c>
      <c r="E550" s="9" t="n">
        <f aca="false">ROUND((ROW()-2)*24,0)/86400</f>
        <v>0.152222222222222</v>
      </c>
    </row>
    <row r="551" customFormat="false" ht="15" hidden="false" customHeight="true" outlineLevel="0" collapsed="false">
      <c r="A551" s="6" t="n">
        <f aca="false">INT((ROW()-2)/100)</f>
        <v>5</v>
      </c>
      <c r="B551" s="7" t="n">
        <f aca="false">MOD(INT((ROW()-2)/10),10)</f>
        <v>4</v>
      </c>
      <c r="C551" s="7" t="n">
        <f aca="false">MOD(ROW()-2,10)</f>
        <v>9</v>
      </c>
      <c r="D551" s="8" t="n">
        <f aca="false">A551*10+B551+C551/10</f>
        <v>54.9</v>
      </c>
      <c r="E551" s="9" t="n">
        <f aca="false">ROUND((ROW()-2)*24,0)/86400</f>
        <v>0.1525</v>
      </c>
    </row>
    <row r="552" customFormat="false" ht="15" hidden="false" customHeight="true" outlineLevel="0" collapsed="false">
      <c r="A552" s="6" t="n">
        <f aca="false">INT((ROW()-2)/100)</f>
        <v>5</v>
      </c>
      <c r="B552" s="7" t="n">
        <f aca="false">MOD(INT((ROW()-2)/10),10)</f>
        <v>5</v>
      </c>
      <c r="C552" s="7" t="n">
        <f aca="false">MOD(ROW()-2,10)</f>
        <v>0</v>
      </c>
      <c r="D552" s="8" t="n">
        <f aca="false">A552*10+B552+C552/10</f>
        <v>55</v>
      </c>
      <c r="E552" s="9" t="n">
        <f aca="false">ROUND((ROW()-2)*24,0)/86400</f>
        <v>0.152777777777778</v>
      </c>
    </row>
    <row r="553" customFormat="false" ht="15" hidden="false" customHeight="true" outlineLevel="0" collapsed="false">
      <c r="A553" s="6" t="n">
        <f aca="false">INT((ROW()-2)/100)</f>
        <v>5</v>
      </c>
      <c r="B553" s="7" t="n">
        <f aca="false">MOD(INT((ROW()-2)/10),10)</f>
        <v>5</v>
      </c>
      <c r="C553" s="7" t="n">
        <f aca="false">MOD(ROW()-2,10)</f>
        <v>1</v>
      </c>
      <c r="D553" s="8" t="n">
        <f aca="false">A553*10+B553+C553/10</f>
        <v>55.1</v>
      </c>
      <c r="E553" s="9" t="n">
        <f aca="false">ROUND((ROW()-2)*24,0)/86400</f>
        <v>0.153055555555556</v>
      </c>
    </row>
    <row r="554" customFormat="false" ht="15" hidden="false" customHeight="true" outlineLevel="0" collapsed="false">
      <c r="A554" s="6" t="n">
        <f aca="false">INT((ROW()-2)/100)</f>
        <v>5</v>
      </c>
      <c r="B554" s="7" t="n">
        <f aca="false">MOD(INT((ROW()-2)/10),10)</f>
        <v>5</v>
      </c>
      <c r="C554" s="7" t="n">
        <f aca="false">MOD(ROW()-2,10)</f>
        <v>2</v>
      </c>
      <c r="D554" s="8" t="n">
        <f aca="false">A554*10+B554+C554/10</f>
        <v>55.2</v>
      </c>
      <c r="E554" s="9" t="n">
        <f aca="false">ROUND((ROW()-2)*24,0)/86400</f>
        <v>0.153333333333333</v>
      </c>
    </row>
    <row r="555" customFormat="false" ht="15" hidden="false" customHeight="true" outlineLevel="0" collapsed="false">
      <c r="A555" s="6" t="n">
        <f aca="false">INT((ROW()-2)/100)</f>
        <v>5</v>
      </c>
      <c r="B555" s="7" t="n">
        <f aca="false">MOD(INT((ROW()-2)/10),10)</f>
        <v>5</v>
      </c>
      <c r="C555" s="7" t="n">
        <f aca="false">MOD(ROW()-2,10)</f>
        <v>3</v>
      </c>
      <c r="D555" s="8" t="n">
        <f aca="false">A555*10+B555+C555/10</f>
        <v>55.3</v>
      </c>
      <c r="E555" s="9" t="n">
        <f aca="false">ROUND((ROW()-2)*24,0)/86400</f>
        <v>0.153611111111111</v>
      </c>
    </row>
    <row r="556" customFormat="false" ht="15" hidden="false" customHeight="true" outlineLevel="0" collapsed="false">
      <c r="A556" s="6" t="n">
        <f aca="false">INT((ROW()-2)/100)</f>
        <v>5</v>
      </c>
      <c r="B556" s="7" t="n">
        <f aca="false">MOD(INT((ROW()-2)/10),10)</f>
        <v>5</v>
      </c>
      <c r="C556" s="7" t="n">
        <f aca="false">MOD(ROW()-2,10)</f>
        <v>4</v>
      </c>
      <c r="D556" s="8" t="n">
        <f aca="false">A556*10+B556+C556/10</f>
        <v>55.4</v>
      </c>
      <c r="E556" s="9" t="n">
        <f aca="false">ROUND((ROW()-2)*24,0)/86400</f>
        <v>0.153888888888889</v>
      </c>
    </row>
    <row r="557" customFormat="false" ht="15" hidden="false" customHeight="true" outlineLevel="0" collapsed="false">
      <c r="A557" s="6" t="n">
        <f aca="false">INT((ROW()-2)/100)</f>
        <v>5</v>
      </c>
      <c r="B557" s="7" t="n">
        <f aca="false">MOD(INT((ROW()-2)/10),10)</f>
        <v>5</v>
      </c>
      <c r="C557" s="7" t="n">
        <f aca="false">MOD(ROW()-2,10)</f>
        <v>5</v>
      </c>
      <c r="D557" s="8" t="n">
        <f aca="false">A557*10+B557+C557/10</f>
        <v>55.5</v>
      </c>
      <c r="E557" s="9" t="n">
        <f aca="false">ROUND((ROW()-2)*24,0)/86400</f>
        <v>0.154166666666667</v>
      </c>
    </row>
    <row r="558" customFormat="false" ht="15" hidden="false" customHeight="true" outlineLevel="0" collapsed="false">
      <c r="A558" s="6" t="n">
        <f aca="false">INT((ROW()-2)/100)</f>
        <v>5</v>
      </c>
      <c r="B558" s="7" t="n">
        <f aca="false">MOD(INT((ROW()-2)/10),10)</f>
        <v>5</v>
      </c>
      <c r="C558" s="7" t="n">
        <f aca="false">MOD(ROW()-2,10)</f>
        <v>6</v>
      </c>
      <c r="D558" s="8" t="n">
        <f aca="false">A558*10+B558+C558/10</f>
        <v>55.6</v>
      </c>
      <c r="E558" s="9" t="n">
        <f aca="false">ROUND((ROW()-2)*24,0)/86400</f>
        <v>0.154444444444444</v>
      </c>
    </row>
    <row r="559" customFormat="false" ht="15" hidden="false" customHeight="true" outlineLevel="0" collapsed="false">
      <c r="A559" s="6" t="n">
        <f aca="false">INT((ROW()-2)/100)</f>
        <v>5</v>
      </c>
      <c r="B559" s="7" t="n">
        <f aca="false">MOD(INT((ROW()-2)/10),10)</f>
        <v>5</v>
      </c>
      <c r="C559" s="7" t="n">
        <f aca="false">MOD(ROW()-2,10)</f>
        <v>7</v>
      </c>
      <c r="D559" s="8" t="n">
        <f aca="false">A559*10+B559+C559/10</f>
        <v>55.7</v>
      </c>
      <c r="E559" s="9" t="n">
        <f aca="false">ROUND((ROW()-2)*24,0)/86400</f>
        <v>0.154722222222222</v>
      </c>
    </row>
    <row r="560" customFormat="false" ht="15" hidden="false" customHeight="true" outlineLevel="0" collapsed="false">
      <c r="A560" s="6" t="n">
        <f aca="false">INT((ROW()-2)/100)</f>
        <v>5</v>
      </c>
      <c r="B560" s="7" t="n">
        <f aca="false">MOD(INT((ROW()-2)/10),10)</f>
        <v>5</v>
      </c>
      <c r="C560" s="7" t="n">
        <f aca="false">MOD(ROW()-2,10)</f>
        <v>8</v>
      </c>
      <c r="D560" s="8" t="n">
        <f aca="false">A560*10+B560+C560/10</f>
        <v>55.8</v>
      </c>
      <c r="E560" s="9" t="n">
        <f aca="false">ROUND((ROW()-2)*24,0)/86400</f>
        <v>0.155</v>
      </c>
    </row>
    <row r="561" customFormat="false" ht="15" hidden="false" customHeight="true" outlineLevel="0" collapsed="false">
      <c r="A561" s="6" t="n">
        <f aca="false">INT((ROW()-2)/100)</f>
        <v>5</v>
      </c>
      <c r="B561" s="7" t="n">
        <f aca="false">MOD(INT((ROW()-2)/10),10)</f>
        <v>5</v>
      </c>
      <c r="C561" s="7" t="n">
        <f aca="false">MOD(ROW()-2,10)</f>
        <v>9</v>
      </c>
      <c r="D561" s="8" t="n">
        <f aca="false">A561*10+B561+C561/10</f>
        <v>55.9</v>
      </c>
      <c r="E561" s="9" t="n">
        <f aca="false">ROUND((ROW()-2)*24,0)/86400</f>
        <v>0.155277777777778</v>
      </c>
    </row>
    <row r="562" customFormat="false" ht="15" hidden="false" customHeight="true" outlineLevel="0" collapsed="false">
      <c r="A562" s="6" t="n">
        <f aca="false">INT((ROW()-2)/100)</f>
        <v>5</v>
      </c>
      <c r="B562" s="7" t="n">
        <f aca="false">MOD(INT((ROW()-2)/10),10)</f>
        <v>6</v>
      </c>
      <c r="C562" s="7" t="n">
        <f aca="false">MOD(ROW()-2,10)</f>
        <v>0</v>
      </c>
      <c r="D562" s="8" t="n">
        <f aca="false">A562*10+B562+C562/10</f>
        <v>56</v>
      </c>
      <c r="E562" s="9" t="n">
        <f aca="false">ROUND((ROW()-2)*24,0)/86400</f>
        <v>0.155555555555556</v>
      </c>
    </row>
    <row r="563" customFormat="false" ht="15" hidden="false" customHeight="true" outlineLevel="0" collapsed="false">
      <c r="A563" s="6" t="n">
        <f aca="false">INT((ROW()-2)/100)</f>
        <v>5</v>
      </c>
      <c r="B563" s="7" t="n">
        <f aca="false">MOD(INT((ROW()-2)/10),10)</f>
        <v>6</v>
      </c>
      <c r="C563" s="7" t="n">
        <f aca="false">MOD(ROW()-2,10)</f>
        <v>1</v>
      </c>
      <c r="D563" s="8" t="n">
        <f aca="false">A563*10+B563+C563/10</f>
        <v>56.1</v>
      </c>
      <c r="E563" s="9" t="n">
        <f aca="false">ROUND((ROW()-2)*24,0)/86400</f>
        <v>0.155833333333333</v>
      </c>
    </row>
    <row r="564" customFormat="false" ht="15" hidden="false" customHeight="true" outlineLevel="0" collapsed="false">
      <c r="A564" s="6" t="n">
        <f aca="false">INT((ROW()-2)/100)</f>
        <v>5</v>
      </c>
      <c r="B564" s="7" t="n">
        <f aca="false">MOD(INT((ROW()-2)/10),10)</f>
        <v>6</v>
      </c>
      <c r="C564" s="7" t="n">
        <f aca="false">MOD(ROW()-2,10)</f>
        <v>2</v>
      </c>
      <c r="D564" s="8" t="n">
        <f aca="false">A564*10+B564+C564/10</f>
        <v>56.2</v>
      </c>
      <c r="E564" s="9" t="n">
        <f aca="false">ROUND((ROW()-2)*24,0)/86400</f>
        <v>0.156111111111111</v>
      </c>
    </row>
    <row r="565" customFormat="false" ht="15" hidden="false" customHeight="true" outlineLevel="0" collapsed="false">
      <c r="A565" s="6" t="n">
        <f aca="false">INT((ROW()-2)/100)</f>
        <v>5</v>
      </c>
      <c r="B565" s="7" t="n">
        <f aca="false">MOD(INT((ROW()-2)/10),10)</f>
        <v>6</v>
      </c>
      <c r="C565" s="7" t="n">
        <f aca="false">MOD(ROW()-2,10)</f>
        <v>3</v>
      </c>
      <c r="D565" s="8" t="n">
        <f aca="false">A565*10+B565+C565/10</f>
        <v>56.3</v>
      </c>
      <c r="E565" s="9" t="n">
        <f aca="false">ROUND((ROW()-2)*24,0)/86400</f>
        <v>0.156388888888889</v>
      </c>
    </row>
    <row r="566" customFormat="false" ht="15" hidden="false" customHeight="true" outlineLevel="0" collapsed="false">
      <c r="A566" s="6" t="n">
        <f aca="false">INT((ROW()-2)/100)</f>
        <v>5</v>
      </c>
      <c r="B566" s="7" t="n">
        <f aca="false">MOD(INT((ROW()-2)/10),10)</f>
        <v>6</v>
      </c>
      <c r="C566" s="7" t="n">
        <f aca="false">MOD(ROW()-2,10)</f>
        <v>4</v>
      </c>
      <c r="D566" s="8" t="n">
        <f aca="false">A566*10+B566+C566/10</f>
        <v>56.4</v>
      </c>
      <c r="E566" s="9" t="n">
        <f aca="false">ROUND((ROW()-2)*24,0)/86400</f>
        <v>0.156666666666667</v>
      </c>
    </row>
    <row r="567" customFormat="false" ht="15" hidden="false" customHeight="true" outlineLevel="0" collapsed="false">
      <c r="A567" s="6" t="n">
        <f aca="false">INT((ROW()-2)/100)</f>
        <v>5</v>
      </c>
      <c r="B567" s="7" t="n">
        <f aca="false">MOD(INT((ROW()-2)/10),10)</f>
        <v>6</v>
      </c>
      <c r="C567" s="7" t="n">
        <f aca="false">MOD(ROW()-2,10)</f>
        <v>5</v>
      </c>
      <c r="D567" s="8" t="n">
        <f aca="false">A567*10+B567+C567/10</f>
        <v>56.5</v>
      </c>
      <c r="E567" s="9" t="n">
        <f aca="false">ROUND((ROW()-2)*24,0)/86400</f>
        <v>0.156944444444444</v>
      </c>
    </row>
    <row r="568" customFormat="false" ht="15" hidden="false" customHeight="true" outlineLevel="0" collapsed="false">
      <c r="A568" s="6" t="n">
        <f aca="false">INT((ROW()-2)/100)</f>
        <v>5</v>
      </c>
      <c r="B568" s="7" t="n">
        <f aca="false">MOD(INT((ROW()-2)/10),10)</f>
        <v>6</v>
      </c>
      <c r="C568" s="7" t="n">
        <f aca="false">MOD(ROW()-2,10)</f>
        <v>6</v>
      </c>
      <c r="D568" s="8" t="n">
        <f aca="false">A568*10+B568+C568/10</f>
        <v>56.6</v>
      </c>
      <c r="E568" s="9" t="n">
        <f aca="false">ROUND((ROW()-2)*24,0)/86400</f>
        <v>0.157222222222222</v>
      </c>
    </row>
    <row r="569" customFormat="false" ht="15" hidden="false" customHeight="true" outlineLevel="0" collapsed="false">
      <c r="A569" s="6" t="n">
        <f aca="false">INT((ROW()-2)/100)</f>
        <v>5</v>
      </c>
      <c r="B569" s="7" t="n">
        <f aca="false">MOD(INT((ROW()-2)/10),10)</f>
        <v>6</v>
      </c>
      <c r="C569" s="7" t="n">
        <f aca="false">MOD(ROW()-2,10)</f>
        <v>7</v>
      </c>
      <c r="D569" s="8" t="n">
        <f aca="false">A569*10+B569+C569/10</f>
        <v>56.7</v>
      </c>
      <c r="E569" s="9" t="n">
        <f aca="false">ROUND((ROW()-2)*24,0)/86400</f>
        <v>0.1575</v>
      </c>
    </row>
    <row r="570" customFormat="false" ht="15" hidden="false" customHeight="true" outlineLevel="0" collapsed="false">
      <c r="A570" s="6" t="n">
        <f aca="false">INT((ROW()-2)/100)</f>
        <v>5</v>
      </c>
      <c r="B570" s="7" t="n">
        <f aca="false">MOD(INT((ROW()-2)/10),10)</f>
        <v>6</v>
      </c>
      <c r="C570" s="7" t="n">
        <f aca="false">MOD(ROW()-2,10)</f>
        <v>8</v>
      </c>
      <c r="D570" s="8" t="n">
        <f aca="false">A570*10+B570+C570/10</f>
        <v>56.8</v>
      </c>
      <c r="E570" s="9" t="n">
        <f aca="false">ROUND((ROW()-2)*24,0)/86400</f>
        <v>0.157777777777778</v>
      </c>
    </row>
    <row r="571" customFormat="false" ht="15" hidden="false" customHeight="true" outlineLevel="0" collapsed="false">
      <c r="A571" s="6" t="n">
        <f aca="false">INT((ROW()-2)/100)</f>
        <v>5</v>
      </c>
      <c r="B571" s="7" t="n">
        <f aca="false">MOD(INT((ROW()-2)/10),10)</f>
        <v>6</v>
      </c>
      <c r="C571" s="7" t="n">
        <f aca="false">MOD(ROW()-2,10)</f>
        <v>9</v>
      </c>
      <c r="D571" s="8" t="n">
        <f aca="false">A571*10+B571+C571/10</f>
        <v>56.9</v>
      </c>
      <c r="E571" s="9" t="n">
        <f aca="false">ROUND((ROW()-2)*24,0)/86400</f>
        <v>0.158055555555556</v>
      </c>
    </row>
    <row r="572" customFormat="false" ht="15" hidden="false" customHeight="true" outlineLevel="0" collapsed="false">
      <c r="A572" s="6" t="n">
        <f aca="false">INT((ROW()-2)/100)</f>
        <v>5</v>
      </c>
      <c r="B572" s="7" t="n">
        <f aca="false">MOD(INT((ROW()-2)/10),10)</f>
        <v>7</v>
      </c>
      <c r="C572" s="7" t="n">
        <f aca="false">MOD(ROW()-2,10)</f>
        <v>0</v>
      </c>
      <c r="D572" s="8" t="n">
        <f aca="false">A572*10+B572+C572/10</f>
        <v>57</v>
      </c>
      <c r="E572" s="9" t="n">
        <f aca="false">ROUND((ROW()-2)*24,0)/86400</f>
        <v>0.158333333333333</v>
      </c>
    </row>
    <row r="573" customFormat="false" ht="15" hidden="false" customHeight="true" outlineLevel="0" collapsed="false">
      <c r="A573" s="6" t="n">
        <f aca="false">INT((ROW()-2)/100)</f>
        <v>5</v>
      </c>
      <c r="B573" s="7" t="n">
        <f aca="false">MOD(INT((ROW()-2)/10),10)</f>
        <v>7</v>
      </c>
      <c r="C573" s="7" t="n">
        <f aca="false">MOD(ROW()-2,10)</f>
        <v>1</v>
      </c>
      <c r="D573" s="8" t="n">
        <f aca="false">A573*10+B573+C573/10</f>
        <v>57.1</v>
      </c>
      <c r="E573" s="9" t="n">
        <f aca="false">ROUND((ROW()-2)*24,0)/86400</f>
        <v>0.158611111111111</v>
      </c>
    </row>
    <row r="574" customFormat="false" ht="15" hidden="false" customHeight="true" outlineLevel="0" collapsed="false">
      <c r="A574" s="6" t="n">
        <f aca="false">INT((ROW()-2)/100)</f>
        <v>5</v>
      </c>
      <c r="B574" s="7" t="n">
        <f aca="false">MOD(INT((ROW()-2)/10),10)</f>
        <v>7</v>
      </c>
      <c r="C574" s="7" t="n">
        <f aca="false">MOD(ROW()-2,10)</f>
        <v>2</v>
      </c>
      <c r="D574" s="8" t="n">
        <f aca="false">A574*10+B574+C574/10</f>
        <v>57.2</v>
      </c>
      <c r="E574" s="9" t="n">
        <f aca="false">ROUND((ROW()-2)*24,0)/86400</f>
        <v>0.158888888888889</v>
      </c>
    </row>
    <row r="575" customFormat="false" ht="15" hidden="false" customHeight="true" outlineLevel="0" collapsed="false">
      <c r="A575" s="6" t="n">
        <f aca="false">INT((ROW()-2)/100)</f>
        <v>5</v>
      </c>
      <c r="B575" s="7" t="n">
        <f aca="false">MOD(INT((ROW()-2)/10),10)</f>
        <v>7</v>
      </c>
      <c r="C575" s="7" t="n">
        <f aca="false">MOD(ROW()-2,10)</f>
        <v>3</v>
      </c>
      <c r="D575" s="8" t="n">
        <f aca="false">A575*10+B575+C575/10</f>
        <v>57.3</v>
      </c>
      <c r="E575" s="9" t="n">
        <f aca="false">ROUND((ROW()-2)*24,0)/86400</f>
        <v>0.159166666666667</v>
      </c>
    </row>
    <row r="576" customFormat="false" ht="15" hidden="false" customHeight="true" outlineLevel="0" collapsed="false">
      <c r="A576" s="6" t="n">
        <f aca="false">INT((ROW()-2)/100)</f>
        <v>5</v>
      </c>
      <c r="B576" s="7" t="n">
        <f aca="false">MOD(INT((ROW()-2)/10),10)</f>
        <v>7</v>
      </c>
      <c r="C576" s="7" t="n">
        <f aca="false">MOD(ROW()-2,10)</f>
        <v>4</v>
      </c>
      <c r="D576" s="8" t="n">
        <f aca="false">A576*10+B576+C576/10</f>
        <v>57.4</v>
      </c>
      <c r="E576" s="9" t="n">
        <f aca="false">ROUND((ROW()-2)*24,0)/86400</f>
        <v>0.159444444444444</v>
      </c>
    </row>
    <row r="577" customFormat="false" ht="15" hidden="false" customHeight="true" outlineLevel="0" collapsed="false">
      <c r="A577" s="6" t="n">
        <f aca="false">INT((ROW()-2)/100)</f>
        <v>5</v>
      </c>
      <c r="B577" s="7" t="n">
        <f aca="false">MOD(INT((ROW()-2)/10),10)</f>
        <v>7</v>
      </c>
      <c r="C577" s="7" t="n">
        <f aca="false">MOD(ROW()-2,10)</f>
        <v>5</v>
      </c>
      <c r="D577" s="8" t="n">
        <f aca="false">A577*10+B577+C577/10</f>
        <v>57.5</v>
      </c>
      <c r="E577" s="9" t="n">
        <f aca="false">ROUND((ROW()-2)*24,0)/86400</f>
        <v>0.159722222222222</v>
      </c>
    </row>
    <row r="578" customFormat="false" ht="15" hidden="false" customHeight="true" outlineLevel="0" collapsed="false">
      <c r="A578" s="6" t="n">
        <f aca="false">INT((ROW()-2)/100)</f>
        <v>5</v>
      </c>
      <c r="B578" s="7" t="n">
        <f aca="false">MOD(INT((ROW()-2)/10),10)</f>
        <v>7</v>
      </c>
      <c r="C578" s="7" t="n">
        <f aca="false">MOD(ROW()-2,10)</f>
        <v>6</v>
      </c>
      <c r="D578" s="8" t="n">
        <f aca="false">A578*10+B578+C578/10</f>
        <v>57.6</v>
      </c>
      <c r="E578" s="9" t="n">
        <f aca="false">ROUND((ROW()-2)*24,0)/86400</f>
        <v>0.16</v>
      </c>
    </row>
    <row r="579" customFormat="false" ht="15" hidden="false" customHeight="true" outlineLevel="0" collapsed="false">
      <c r="A579" s="6" t="n">
        <f aca="false">INT((ROW()-2)/100)</f>
        <v>5</v>
      </c>
      <c r="B579" s="7" t="n">
        <f aca="false">MOD(INT((ROW()-2)/10),10)</f>
        <v>7</v>
      </c>
      <c r="C579" s="7" t="n">
        <f aca="false">MOD(ROW()-2,10)</f>
        <v>7</v>
      </c>
      <c r="D579" s="8" t="n">
        <f aca="false">A579*10+B579+C579/10</f>
        <v>57.7</v>
      </c>
      <c r="E579" s="9" t="n">
        <f aca="false">ROUND((ROW()-2)*24,0)/86400</f>
        <v>0.160277777777778</v>
      </c>
    </row>
    <row r="580" customFormat="false" ht="15" hidden="false" customHeight="true" outlineLevel="0" collapsed="false">
      <c r="A580" s="6" t="n">
        <f aca="false">INT((ROW()-2)/100)</f>
        <v>5</v>
      </c>
      <c r="B580" s="7" t="n">
        <f aca="false">MOD(INT((ROW()-2)/10),10)</f>
        <v>7</v>
      </c>
      <c r="C580" s="7" t="n">
        <f aca="false">MOD(ROW()-2,10)</f>
        <v>8</v>
      </c>
      <c r="D580" s="8" t="n">
        <f aca="false">A580*10+B580+C580/10</f>
        <v>57.8</v>
      </c>
      <c r="E580" s="9" t="n">
        <f aca="false">ROUND((ROW()-2)*24,0)/86400</f>
        <v>0.160555555555556</v>
      </c>
    </row>
    <row r="581" customFormat="false" ht="15" hidden="false" customHeight="true" outlineLevel="0" collapsed="false">
      <c r="A581" s="6" t="n">
        <f aca="false">INT((ROW()-2)/100)</f>
        <v>5</v>
      </c>
      <c r="B581" s="7" t="n">
        <f aca="false">MOD(INT((ROW()-2)/10),10)</f>
        <v>7</v>
      </c>
      <c r="C581" s="7" t="n">
        <f aca="false">MOD(ROW()-2,10)</f>
        <v>9</v>
      </c>
      <c r="D581" s="8" t="n">
        <f aca="false">A581*10+B581+C581/10</f>
        <v>57.9</v>
      </c>
      <c r="E581" s="9" t="n">
        <f aca="false">ROUND((ROW()-2)*24,0)/86400</f>
        <v>0.160833333333333</v>
      </c>
    </row>
    <row r="582" customFormat="false" ht="15" hidden="false" customHeight="true" outlineLevel="0" collapsed="false">
      <c r="A582" s="6" t="n">
        <f aca="false">INT((ROW()-2)/100)</f>
        <v>5</v>
      </c>
      <c r="B582" s="7" t="n">
        <f aca="false">MOD(INT((ROW()-2)/10),10)</f>
        <v>8</v>
      </c>
      <c r="C582" s="7" t="n">
        <f aca="false">MOD(ROW()-2,10)</f>
        <v>0</v>
      </c>
      <c r="D582" s="8" t="n">
        <f aca="false">A582*10+B582+C582/10</f>
        <v>58</v>
      </c>
      <c r="E582" s="9" t="n">
        <f aca="false">ROUND((ROW()-2)*24,0)/86400</f>
        <v>0.161111111111111</v>
      </c>
    </row>
    <row r="583" customFormat="false" ht="15" hidden="false" customHeight="true" outlineLevel="0" collapsed="false">
      <c r="A583" s="6" t="n">
        <f aca="false">INT((ROW()-2)/100)</f>
        <v>5</v>
      </c>
      <c r="B583" s="7" t="n">
        <f aca="false">MOD(INT((ROW()-2)/10),10)</f>
        <v>8</v>
      </c>
      <c r="C583" s="7" t="n">
        <f aca="false">MOD(ROW()-2,10)</f>
        <v>1</v>
      </c>
      <c r="D583" s="8" t="n">
        <f aca="false">A583*10+B583+C583/10</f>
        <v>58.1</v>
      </c>
      <c r="E583" s="9" t="n">
        <f aca="false">ROUND((ROW()-2)*24,0)/86400</f>
        <v>0.161388888888889</v>
      </c>
    </row>
    <row r="584" customFormat="false" ht="15" hidden="false" customHeight="true" outlineLevel="0" collapsed="false">
      <c r="A584" s="6" t="n">
        <f aca="false">INT((ROW()-2)/100)</f>
        <v>5</v>
      </c>
      <c r="B584" s="7" t="n">
        <f aca="false">MOD(INT((ROW()-2)/10),10)</f>
        <v>8</v>
      </c>
      <c r="C584" s="7" t="n">
        <f aca="false">MOD(ROW()-2,10)</f>
        <v>2</v>
      </c>
      <c r="D584" s="8" t="n">
        <f aca="false">A584*10+B584+C584/10</f>
        <v>58.2</v>
      </c>
      <c r="E584" s="9" t="n">
        <f aca="false">ROUND((ROW()-2)*24,0)/86400</f>
        <v>0.161666666666667</v>
      </c>
    </row>
    <row r="585" customFormat="false" ht="15" hidden="false" customHeight="true" outlineLevel="0" collapsed="false">
      <c r="A585" s="6" t="n">
        <f aca="false">INT((ROW()-2)/100)</f>
        <v>5</v>
      </c>
      <c r="B585" s="7" t="n">
        <f aca="false">MOD(INT((ROW()-2)/10),10)</f>
        <v>8</v>
      </c>
      <c r="C585" s="7" t="n">
        <f aca="false">MOD(ROW()-2,10)</f>
        <v>3</v>
      </c>
      <c r="D585" s="8" t="n">
        <f aca="false">A585*10+B585+C585/10</f>
        <v>58.3</v>
      </c>
      <c r="E585" s="9" t="n">
        <f aca="false">ROUND((ROW()-2)*24,0)/86400</f>
        <v>0.161944444444444</v>
      </c>
    </row>
    <row r="586" customFormat="false" ht="15" hidden="false" customHeight="true" outlineLevel="0" collapsed="false">
      <c r="A586" s="6" t="n">
        <f aca="false">INT((ROW()-2)/100)</f>
        <v>5</v>
      </c>
      <c r="B586" s="7" t="n">
        <f aca="false">MOD(INT((ROW()-2)/10),10)</f>
        <v>8</v>
      </c>
      <c r="C586" s="7" t="n">
        <f aca="false">MOD(ROW()-2,10)</f>
        <v>4</v>
      </c>
      <c r="D586" s="8" t="n">
        <f aca="false">A586*10+B586+C586/10</f>
        <v>58.4</v>
      </c>
      <c r="E586" s="9" t="n">
        <f aca="false">ROUND((ROW()-2)*24,0)/86400</f>
        <v>0.162222222222222</v>
      </c>
    </row>
    <row r="587" customFormat="false" ht="15" hidden="false" customHeight="true" outlineLevel="0" collapsed="false">
      <c r="A587" s="6" t="n">
        <f aca="false">INT((ROW()-2)/100)</f>
        <v>5</v>
      </c>
      <c r="B587" s="7" t="n">
        <f aca="false">MOD(INT((ROW()-2)/10),10)</f>
        <v>8</v>
      </c>
      <c r="C587" s="7" t="n">
        <f aca="false">MOD(ROW()-2,10)</f>
        <v>5</v>
      </c>
      <c r="D587" s="8" t="n">
        <f aca="false">A587*10+B587+C587/10</f>
        <v>58.5</v>
      </c>
      <c r="E587" s="9" t="n">
        <f aca="false">ROUND((ROW()-2)*24,0)/86400</f>
        <v>0.1625</v>
      </c>
    </row>
    <row r="588" customFormat="false" ht="15" hidden="false" customHeight="true" outlineLevel="0" collapsed="false">
      <c r="A588" s="6" t="n">
        <f aca="false">INT((ROW()-2)/100)</f>
        <v>5</v>
      </c>
      <c r="B588" s="7" t="n">
        <f aca="false">MOD(INT((ROW()-2)/10),10)</f>
        <v>8</v>
      </c>
      <c r="C588" s="7" t="n">
        <f aca="false">MOD(ROW()-2,10)</f>
        <v>6</v>
      </c>
      <c r="D588" s="8" t="n">
        <f aca="false">A588*10+B588+C588/10</f>
        <v>58.6</v>
      </c>
      <c r="E588" s="9" t="n">
        <f aca="false">ROUND((ROW()-2)*24,0)/86400</f>
        <v>0.162777777777778</v>
      </c>
    </row>
    <row r="589" customFormat="false" ht="15" hidden="false" customHeight="true" outlineLevel="0" collapsed="false">
      <c r="A589" s="6" t="n">
        <f aca="false">INT((ROW()-2)/100)</f>
        <v>5</v>
      </c>
      <c r="B589" s="7" t="n">
        <f aca="false">MOD(INT((ROW()-2)/10),10)</f>
        <v>8</v>
      </c>
      <c r="C589" s="7" t="n">
        <f aca="false">MOD(ROW()-2,10)</f>
        <v>7</v>
      </c>
      <c r="D589" s="8" t="n">
        <f aca="false">A589*10+B589+C589/10</f>
        <v>58.7</v>
      </c>
      <c r="E589" s="9" t="n">
        <f aca="false">ROUND((ROW()-2)*24,0)/86400</f>
        <v>0.163055555555556</v>
      </c>
    </row>
    <row r="590" customFormat="false" ht="15" hidden="false" customHeight="true" outlineLevel="0" collapsed="false">
      <c r="A590" s="6" t="n">
        <f aca="false">INT((ROW()-2)/100)</f>
        <v>5</v>
      </c>
      <c r="B590" s="7" t="n">
        <f aca="false">MOD(INT((ROW()-2)/10),10)</f>
        <v>8</v>
      </c>
      <c r="C590" s="7" t="n">
        <f aca="false">MOD(ROW()-2,10)</f>
        <v>8</v>
      </c>
      <c r="D590" s="8" t="n">
        <f aca="false">A590*10+B590+C590/10</f>
        <v>58.8</v>
      </c>
      <c r="E590" s="9" t="n">
        <f aca="false">ROUND((ROW()-2)*24,0)/86400</f>
        <v>0.163333333333333</v>
      </c>
    </row>
    <row r="591" customFormat="false" ht="15" hidden="false" customHeight="true" outlineLevel="0" collapsed="false">
      <c r="A591" s="6" t="n">
        <f aca="false">INT((ROW()-2)/100)</f>
        <v>5</v>
      </c>
      <c r="B591" s="7" t="n">
        <f aca="false">MOD(INT((ROW()-2)/10),10)</f>
        <v>8</v>
      </c>
      <c r="C591" s="7" t="n">
        <f aca="false">MOD(ROW()-2,10)</f>
        <v>9</v>
      </c>
      <c r="D591" s="8" t="n">
        <f aca="false">A591*10+B591+C591/10</f>
        <v>58.9</v>
      </c>
      <c r="E591" s="9" t="n">
        <f aca="false">ROUND((ROW()-2)*24,0)/86400</f>
        <v>0.163611111111111</v>
      </c>
    </row>
    <row r="592" customFormat="false" ht="15" hidden="false" customHeight="true" outlineLevel="0" collapsed="false">
      <c r="A592" s="6" t="n">
        <f aca="false">INT((ROW()-2)/100)</f>
        <v>5</v>
      </c>
      <c r="B592" s="7" t="n">
        <f aca="false">MOD(INT((ROW()-2)/10),10)</f>
        <v>9</v>
      </c>
      <c r="C592" s="7" t="n">
        <f aca="false">MOD(ROW()-2,10)</f>
        <v>0</v>
      </c>
      <c r="D592" s="8" t="n">
        <f aca="false">A592*10+B592+C592/10</f>
        <v>59</v>
      </c>
      <c r="E592" s="9" t="n">
        <f aca="false">ROUND((ROW()-2)*24,0)/86400</f>
        <v>0.163888888888889</v>
      </c>
    </row>
    <row r="593" customFormat="false" ht="15" hidden="false" customHeight="true" outlineLevel="0" collapsed="false">
      <c r="A593" s="6" t="n">
        <f aca="false">INT((ROW()-2)/100)</f>
        <v>5</v>
      </c>
      <c r="B593" s="7" t="n">
        <f aca="false">MOD(INT((ROW()-2)/10),10)</f>
        <v>9</v>
      </c>
      <c r="C593" s="7" t="n">
        <f aca="false">MOD(ROW()-2,10)</f>
        <v>1</v>
      </c>
      <c r="D593" s="8" t="n">
        <f aca="false">A593*10+B593+C593/10</f>
        <v>59.1</v>
      </c>
      <c r="E593" s="9" t="n">
        <f aca="false">ROUND((ROW()-2)*24,0)/86400</f>
        <v>0.164166666666667</v>
      </c>
    </row>
    <row r="594" customFormat="false" ht="15" hidden="false" customHeight="true" outlineLevel="0" collapsed="false">
      <c r="A594" s="6" t="n">
        <f aca="false">INT((ROW()-2)/100)</f>
        <v>5</v>
      </c>
      <c r="B594" s="7" t="n">
        <f aca="false">MOD(INT((ROW()-2)/10),10)</f>
        <v>9</v>
      </c>
      <c r="C594" s="7" t="n">
        <f aca="false">MOD(ROW()-2,10)</f>
        <v>2</v>
      </c>
      <c r="D594" s="8" t="n">
        <f aca="false">A594*10+B594+C594/10</f>
        <v>59.2</v>
      </c>
      <c r="E594" s="9" t="n">
        <f aca="false">ROUND((ROW()-2)*24,0)/86400</f>
        <v>0.164444444444444</v>
      </c>
    </row>
    <row r="595" customFormat="false" ht="15" hidden="false" customHeight="true" outlineLevel="0" collapsed="false">
      <c r="A595" s="6" t="n">
        <f aca="false">INT((ROW()-2)/100)</f>
        <v>5</v>
      </c>
      <c r="B595" s="7" t="n">
        <f aca="false">MOD(INT((ROW()-2)/10),10)</f>
        <v>9</v>
      </c>
      <c r="C595" s="7" t="n">
        <f aca="false">MOD(ROW()-2,10)</f>
        <v>3</v>
      </c>
      <c r="D595" s="8" t="n">
        <f aca="false">A595*10+B595+C595/10</f>
        <v>59.3</v>
      </c>
      <c r="E595" s="9" t="n">
        <f aca="false">ROUND((ROW()-2)*24,0)/86400</f>
        <v>0.164722222222222</v>
      </c>
    </row>
    <row r="596" customFormat="false" ht="15" hidden="false" customHeight="true" outlineLevel="0" collapsed="false">
      <c r="A596" s="6" t="n">
        <f aca="false">INT((ROW()-2)/100)</f>
        <v>5</v>
      </c>
      <c r="B596" s="7" t="n">
        <f aca="false">MOD(INT((ROW()-2)/10),10)</f>
        <v>9</v>
      </c>
      <c r="C596" s="7" t="n">
        <f aca="false">MOD(ROW()-2,10)</f>
        <v>4</v>
      </c>
      <c r="D596" s="8" t="n">
        <f aca="false">A596*10+B596+C596/10</f>
        <v>59.4</v>
      </c>
      <c r="E596" s="9" t="n">
        <f aca="false">ROUND((ROW()-2)*24,0)/86400</f>
        <v>0.165</v>
      </c>
    </row>
    <row r="597" customFormat="false" ht="15" hidden="false" customHeight="true" outlineLevel="0" collapsed="false">
      <c r="A597" s="6" t="n">
        <f aca="false">INT((ROW()-2)/100)</f>
        <v>5</v>
      </c>
      <c r="B597" s="7" t="n">
        <f aca="false">MOD(INT((ROW()-2)/10),10)</f>
        <v>9</v>
      </c>
      <c r="C597" s="7" t="n">
        <f aca="false">MOD(ROW()-2,10)</f>
        <v>5</v>
      </c>
      <c r="D597" s="8" t="n">
        <f aca="false">A597*10+B597+C597/10</f>
        <v>59.5</v>
      </c>
      <c r="E597" s="9" t="n">
        <f aca="false">ROUND((ROW()-2)*24,0)/86400</f>
        <v>0.165277777777778</v>
      </c>
    </row>
    <row r="598" customFormat="false" ht="15" hidden="false" customHeight="true" outlineLevel="0" collapsed="false">
      <c r="A598" s="6" t="n">
        <f aca="false">INT((ROW()-2)/100)</f>
        <v>5</v>
      </c>
      <c r="B598" s="7" t="n">
        <f aca="false">MOD(INT((ROW()-2)/10),10)</f>
        <v>9</v>
      </c>
      <c r="C598" s="7" t="n">
        <f aca="false">MOD(ROW()-2,10)</f>
        <v>6</v>
      </c>
      <c r="D598" s="8" t="n">
        <f aca="false">A598*10+B598+C598/10</f>
        <v>59.6</v>
      </c>
      <c r="E598" s="9" t="n">
        <f aca="false">ROUND((ROW()-2)*24,0)/86400</f>
        <v>0.165555555555556</v>
      </c>
    </row>
    <row r="599" customFormat="false" ht="15" hidden="false" customHeight="true" outlineLevel="0" collapsed="false">
      <c r="A599" s="6" t="n">
        <f aca="false">INT((ROW()-2)/100)</f>
        <v>5</v>
      </c>
      <c r="B599" s="7" t="n">
        <f aca="false">MOD(INT((ROW()-2)/10),10)</f>
        <v>9</v>
      </c>
      <c r="C599" s="7" t="n">
        <f aca="false">MOD(ROW()-2,10)</f>
        <v>7</v>
      </c>
      <c r="D599" s="8" t="n">
        <f aca="false">A599*10+B599+C599/10</f>
        <v>59.7</v>
      </c>
      <c r="E599" s="9" t="n">
        <f aca="false">ROUND((ROW()-2)*24,0)/86400</f>
        <v>0.165833333333333</v>
      </c>
    </row>
    <row r="600" customFormat="false" ht="15" hidden="false" customHeight="true" outlineLevel="0" collapsed="false">
      <c r="A600" s="6" t="n">
        <f aca="false">INT((ROW()-2)/100)</f>
        <v>5</v>
      </c>
      <c r="B600" s="7" t="n">
        <f aca="false">MOD(INT((ROW()-2)/10),10)</f>
        <v>9</v>
      </c>
      <c r="C600" s="7" t="n">
        <f aca="false">MOD(ROW()-2,10)</f>
        <v>8</v>
      </c>
      <c r="D600" s="8" t="n">
        <f aca="false">A600*10+B600+C600/10</f>
        <v>59.8</v>
      </c>
      <c r="E600" s="9" t="n">
        <f aca="false">ROUND((ROW()-2)*24,0)/86400</f>
        <v>0.166111111111111</v>
      </c>
    </row>
    <row r="601" customFormat="false" ht="15" hidden="false" customHeight="true" outlineLevel="0" collapsed="false">
      <c r="A601" s="6" t="n">
        <f aca="false">INT((ROW()-2)/100)</f>
        <v>5</v>
      </c>
      <c r="B601" s="7" t="n">
        <f aca="false">MOD(INT((ROW()-2)/10),10)</f>
        <v>9</v>
      </c>
      <c r="C601" s="7" t="n">
        <f aca="false">MOD(ROW()-2,10)</f>
        <v>9</v>
      </c>
      <c r="D601" s="8" t="n">
        <f aca="false">A601*10+B601+C601/10</f>
        <v>59.9</v>
      </c>
      <c r="E601" s="9" t="n">
        <f aca="false">ROUND((ROW()-2)*24,0)/86400</f>
        <v>0.166388888888889</v>
      </c>
    </row>
    <row r="602" customFormat="false" ht="15" hidden="false" customHeight="true" outlineLevel="0" collapsed="false">
      <c r="A602" s="6" t="n">
        <f aca="false">INT((ROW()-2)/100)</f>
        <v>6</v>
      </c>
      <c r="B602" s="7" t="n">
        <f aca="false">MOD(INT((ROW()-2)/10),10)</f>
        <v>0</v>
      </c>
      <c r="C602" s="7" t="n">
        <f aca="false">MOD(ROW()-2,10)</f>
        <v>0</v>
      </c>
      <c r="D602" s="8" t="n">
        <f aca="false">A602*10+B602+C602/10</f>
        <v>60</v>
      </c>
      <c r="E602" s="9" t="n">
        <f aca="false">ROUND((ROW()-2)*24,0)/86400</f>
        <v>0.166666666666667</v>
      </c>
    </row>
    <row r="603" customFormat="false" ht="15" hidden="false" customHeight="true" outlineLevel="0" collapsed="false">
      <c r="A603" s="6" t="n">
        <f aca="false">INT((ROW()-2)/100)</f>
        <v>6</v>
      </c>
      <c r="B603" s="7" t="n">
        <f aca="false">MOD(INT((ROW()-2)/10),10)</f>
        <v>0</v>
      </c>
      <c r="C603" s="7" t="n">
        <f aca="false">MOD(ROW()-2,10)</f>
        <v>1</v>
      </c>
      <c r="D603" s="8" t="n">
        <f aca="false">A603*10+B603+C603/10</f>
        <v>60.1</v>
      </c>
      <c r="E603" s="9" t="n">
        <f aca="false">ROUND((ROW()-2)*24,0)/86400</f>
        <v>0.166944444444444</v>
      </c>
    </row>
    <row r="604" customFormat="false" ht="15" hidden="false" customHeight="true" outlineLevel="0" collapsed="false">
      <c r="A604" s="6" t="n">
        <f aca="false">INT((ROW()-2)/100)</f>
        <v>6</v>
      </c>
      <c r="B604" s="7" t="n">
        <f aca="false">MOD(INT((ROW()-2)/10),10)</f>
        <v>0</v>
      </c>
      <c r="C604" s="7" t="n">
        <f aca="false">MOD(ROW()-2,10)</f>
        <v>2</v>
      </c>
      <c r="D604" s="8" t="n">
        <f aca="false">A604*10+B604+C604/10</f>
        <v>60.2</v>
      </c>
      <c r="E604" s="9" t="n">
        <f aca="false">ROUND((ROW()-2)*24,0)/86400</f>
        <v>0.167222222222222</v>
      </c>
    </row>
    <row r="605" customFormat="false" ht="15" hidden="false" customHeight="true" outlineLevel="0" collapsed="false">
      <c r="A605" s="6" t="n">
        <f aca="false">INT((ROW()-2)/100)</f>
        <v>6</v>
      </c>
      <c r="B605" s="7" t="n">
        <f aca="false">MOD(INT((ROW()-2)/10),10)</f>
        <v>0</v>
      </c>
      <c r="C605" s="7" t="n">
        <f aca="false">MOD(ROW()-2,10)</f>
        <v>3</v>
      </c>
      <c r="D605" s="8" t="n">
        <f aca="false">A605*10+B605+C605/10</f>
        <v>60.3</v>
      </c>
      <c r="E605" s="9" t="n">
        <f aca="false">ROUND((ROW()-2)*24,0)/86400</f>
        <v>0.1675</v>
      </c>
    </row>
    <row r="606" customFormat="false" ht="15" hidden="false" customHeight="true" outlineLevel="0" collapsed="false">
      <c r="A606" s="6" t="n">
        <f aca="false">INT((ROW()-2)/100)</f>
        <v>6</v>
      </c>
      <c r="B606" s="7" t="n">
        <f aca="false">MOD(INT((ROW()-2)/10),10)</f>
        <v>0</v>
      </c>
      <c r="C606" s="7" t="n">
        <f aca="false">MOD(ROW()-2,10)</f>
        <v>4</v>
      </c>
      <c r="D606" s="8" t="n">
        <f aca="false">A606*10+B606+C606/10</f>
        <v>60.4</v>
      </c>
      <c r="E606" s="9" t="n">
        <f aca="false">ROUND((ROW()-2)*24,0)/86400</f>
        <v>0.167777777777778</v>
      </c>
    </row>
    <row r="607" customFormat="false" ht="15" hidden="false" customHeight="true" outlineLevel="0" collapsed="false">
      <c r="A607" s="6" t="n">
        <f aca="false">INT((ROW()-2)/100)</f>
        <v>6</v>
      </c>
      <c r="B607" s="7" t="n">
        <f aca="false">MOD(INT((ROW()-2)/10),10)</f>
        <v>0</v>
      </c>
      <c r="C607" s="7" t="n">
        <f aca="false">MOD(ROW()-2,10)</f>
        <v>5</v>
      </c>
      <c r="D607" s="8" t="n">
        <f aca="false">A607*10+B607+C607/10</f>
        <v>60.5</v>
      </c>
      <c r="E607" s="9" t="n">
        <f aca="false">ROUND((ROW()-2)*24,0)/86400</f>
        <v>0.168055555555556</v>
      </c>
    </row>
    <row r="608" customFormat="false" ht="15" hidden="false" customHeight="true" outlineLevel="0" collapsed="false">
      <c r="A608" s="6" t="n">
        <f aca="false">INT((ROW()-2)/100)</f>
        <v>6</v>
      </c>
      <c r="B608" s="7" t="n">
        <f aca="false">MOD(INT((ROW()-2)/10),10)</f>
        <v>0</v>
      </c>
      <c r="C608" s="7" t="n">
        <f aca="false">MOD(ROW()-2,10)</f>
        <v>6</v>
      </c>
      <c r="D608" s="8" t="n">
        <f aca="false">A608*10+B608+C608/10</f>
        <v>60.6</v>
      </c>
      <c r="E608" s="9" t="n">
        <f aca="false">ROUND((ROW()-2)*24,0)/86400</f>
        <v>0.168333333333333</v>
      </c>
    </row>
    <row r="609" customFormat="false" ht="15" hidden="false" customHeight="true" outlineLevel="0" collapsed="false">
      <c r="A609" s="6" t="n">
        <f aca="false">INT((ROW()-2)/100)</f>
        <v>6</v>
      </c>
      <c r="B609" s="7" t="n">
        <f aca="false">MOD(INT((ROW()-2)/10),10)</f>
        <v>0</v>
      </c>
      <c r="C609" s="7" t="n">
        <f aca="false">MOD(ROW()-2,10)</f>
        <v>7</v>
      </c>
      <c r="D609" s="8" t="n">
        <f aca="false">A609*10+B609+C609/10</f>
        <v>60.7</v>
      </c>
      <c r="E609" s="9" t="n">
        <f aca="false">ROUND((ROW()-2)*24,0)/86400</f>
        <v>0.168611111111111</v>
      </c>
    </row>
    <row r="610" customFormat="false" ht="15" hidden="false" customHeight="true" outlineLevel="0" collapsed="false">
      <c r="A610" s="6" t="n">
        <f aca="false">INT((ROW()-2)/100)</f>
        <v>6</v>
      </c>
      <c r="B610" s="7" t="n">
        <f aca="false">MOD(INT((ROW()-2)/10),10)</f>
        <v>0</v>
      </c>
      <c r="C610" s="7" t="n">
        <f aca="false">MOD(ROW()-2,10)</f>
        <v>8</v>
      </c>
      <c r="D610" s="8" t="n">
        <f aca="false">A610*10+B610+C610/10</f>
        <v>60.8</v>
      </c>
      <c r="E610" s="9" t="n">
        <f aca="false">ROUND((ROW()-2)*24,0)/86400</f>
        <v>0.168888888888889</v>
      </c>
    </row>
    <row r="611" customFormat="false" ht="15" hidden="false" customHeight="true" outlineLevel="0" collapsed="false">
      <c r="A611" s="6" t="n">
        <f aca="false">INT((ROW()-2)/100)</f>
        <v>6</v>
      </c>
      <c r="B611" s="7" t="n">
        <f aca="false">MOD(INT((ROW()-2)/10),10)</f>
        <v>0</v>
      </c>
      <c r="C611" s="7" t="n">
        <f aca="false">MOD(ROW()-2,10)</f>
        <v>9</v>
      </c>
      <c r="D611" s="8" t="n">
        <f aca="false">A611*10+B611+C611/10</f>
        <v>60.9</v>
      </c>
      <c r="E611" s="9" t="n">
        <f aca="false">ROUND((ROW()-2)*24,0)/86400</f>
        <v>0.169166666666667</v>
      </c>
    </row>
    <row r="612" customFormat="false" ht="15" hidden="false" customHeight="true" outlineLevel="0" collapsed="false">
      <c r="A612" s="6" t="n">
        <f aca="false">INT((ROW()-2)/100)</f>
        <v>6</v>
      </c>
      <c r="B612" s="7" t="n">
        <f aca="false">MOD(INT((ROW()-2)/10),10)</f>
        <v>1</v>
      </c>
      <c r="C612" s="7" t="n">
        <f aca="false">MOD(ROW()-2,10)</f>
        <v>0</v>
      </c>
      <c r="D612" s="8" t="n">
        <f aca="false">A612*10+B612+C612/10</f>
        <v>61</v>
      </c>
      <c r="E612" s="9" t="n">
        <f aca="false">ROUND((ROW()-2)*24,0)/86400</f>
        <v>0.169444444444444</v>
      </c>
    </row>
    <row r="613" customFormat="false" ht="15" hidden="false" customHeight="true" outlineLevel="0" collapsed="false">
      <c r="A613" s="6" t="n">
        <f aca="false">INT((ROW()-2)/100)</f>
        <v>6</v>
      </c>
      <c r="B613" s="7" t="n">
        <f aca="false">MOD(INT((ROW()-2)/10),10)</f>
        <v>1</v>
      </c>
      <c r="C613" s="7" t="n">
        <f aca="false">MOD(ROW()-2,10)</f>
        <v>1</v>
      </c>
      <c r="D613" s="8" t="n">
        <f aca="false">A613*10+B613+C613/10</f>
        <v>61.1</v>
      </c>
      <c r="E613" s="9" t="n">
        <f aca="false">ROUND((ROW()-2)*24,0)/86400</f>
        <v>0.169722222222222</v>
      </c>
    </row>
    <row r="614" customFormat="false" ht="15" hidden="false" customHeight="true" outlineLevel="0" collapsed="false">
      <c r="A614" s="6" t="n">
        <f aca="false">INT((ROW()-2)/100)</f>
        <v>6</v>
      </c>
      <c r="B614" s="7" t="n">
        <f aca="false">MOD(INT((ROW()-2)/10),10)</f>
        <v>1</v>
      </c>
      <c r="C614" s="7" t="n">
        <f aca="false">MOD(ROW()-2,10)</f>
        <v>2</v>
      </c>
      <c r="D614" s="8" t="n">
        <f aca="false">A614*10+B614+C614/10</f>
        <v>61.2</v>
      </c>
      <c r="E614" s="9" t="n">
        <f aca="false">ROUND((ROW()-2)*24,0)/86400</f>
        <v>0.17</v>
      </c>
    </row>
    <row r="615" customFormat="false" ht="15" hidden="false" customHeight="true" outlineLevel="0" collapsed="false">
      <c r="A615" s="6" t="n">
        <f aca="false">INT((ROW()-2)/100)</f>
        <v>6</v>
      </c>
      <c r="B615" s="7" t="n">
        <f aca="false">MOD(INT((ROW()-2)/10),10)</f>
        <v>1</v>
      </c>
      <c r="C615" s="7" t="n">
        <f aca="false">MOD(ROW()-2,10)</f>
        <v>3</v>
      </c>
      <c r="D615" s="8" t="n">
        <f aca="false">A615*10+B615+C615/10</f>
        <v>61.3</v>
      </c>
      <c r="E615" s="9" t="n">
        <f aca="false">ROUND((ROW()-2)*24,0)/86400</f>
        <v>0.170277777777778</v>
      </c>
    </row>
    <row r="616" customFormat="false" ht="15" hidden="false" customHeight="true" outlineLevel="0" collapsed="false">
      <c r="A616" s="6" t="n">
        <f aca="false">INT((ROW()-2)/100)</f>
        <v>6</v>
      </c>
      <c r="B616" s="7" t="n">
        <f aca="false">MOD(INT((ROW()-2)/10),10)</f>
        <v>1</v>
      </c>
      <c r="C616" s="7" t="n">
        <f aca="false">MOD(ROW()-2,10)</f>
        <v>4</v>
      </c>
      <c r="D616" s="8" t="n">
        <f aca="false">A616*10+B616+C616/10</f>
        <v>61.4</v>
      </c>
      <c r="E616" s="9" t="n">
        <f aca="false">ROUND((ROW()-2)*24,0)/86400</f>
        <v>0.170555555555556</v>
      </c>
    </row>
    <row r="617" customFormat="false" ht="15" hidden="false" customHeight="true" outlineLevel="0" collapsed="false">
      <c r="A617" s="6" t="n">
        <f aca="false">INT((ROW()-2)/100)</f>
        <v>6</v>
      </c>
      <c r="B617" s="7" t="n">
        <f aca="false">MOD(INT((ROW()-2)/10),10)</f>
        <v>1</v>
      </c>
      <c r="C617" s="7" t="n">
        <f aca="false">MOD(ROW()-2,10)</f>
        <v>5</v>
      </c>
      <c r="D617" s="8" t="n">
        <f aca="false">A617*10+B617+C617/10</f>
        <v>61.5</v>
      </c>
      <c r="E617" s="9" t="n">
        <f aca="false">ROUND((ROW()-2)*24,0)/86400</f>
        <v>0.170833333333333</v>
      </c>
    </row>
    <row r="618" customFormat="false" ht="15" hidden="false" customHeight="true" outlineLevel="0" collapsed="false">
      <c r="A618" s="6" t="n">
        <f aca="false">INT((ROW()-2)/100)</f>
        <v>6</v>
      </c>
      <c r="B618" s="7" t="n">
        <f aca="false">MOD(INT((ROW()-2)/10),10)</f>
        <v>1</v>
      </c>
      <c r="C618" s="7" t="n">
        <f aca="false">MOD(ROW()-2,10)</f>
        <v>6</v>
      </c>
      <c r="D618" s="8" t="n">
        <f aca="false">A618*10+B618+C618/10</f>
        <v>61.6</v>
      </c>
      <c r="E618" s="9" t="n">
        <f aca="false">ROUND((ROW()-2)*24,0)/86400</f>
        <v>0.171111111111111</v>
      </c>
    </row>
    <row r="619" customFormat="false" ht="15" hidden="false" customHeight="true" outlineLevel="0" collapsed="false">
      <c r="A619" s="6" t="n">
        <f aca="false">INT((ROW()-2)/100)</f>
        <v>6</v>
      </c>
      <c r="B619" s="7" t="n">
        <f aca="false">MOD(INT((ROW()-2)/10),10)</f>
        <v>1</v>
      </c>
      <c r="C619" s="7" t="n">
        <f aca="false">MOD(ROW()-2,10)</f>
        <v>7</v>
      </c>
      <c r="D619" s="8" t="n">
        <f aca="false">A619*10+B619+C619/10</f>
        <v>61.7</v>
      </c>
      <c r="E619" s="9" t="n">
        <f aca="false">ROUND((ROW()-2)*24,0)/86400</f>
        <v>0.171388888888889</v>
      </c>
    </row>
    <row r="620" customFormat="false" ht="15" hidden="false" customHeight="true" outlineLevel="0" collapsed="false">
      <c r="A620" s="6" t="n">
        <f aca="false">INT((ROW()-2)/100)</f>
        <v>6</v>
      </c>
      <c r="B620" s="7" t="n">
        <f aca="false">MOD(INT((ROW()-2)/10),10)</f>
        <v>1</v>
      </c>
      <c r="C620" s="7" t="n">
        <f aca="false">MOD(ROW()-2,10)</f>
        <v>8</v>
      </c>
      <c r="D620" s="8" t="n">
        <f aca="false">A620*10+B620+C620/10</f>
        <v>61.8</v>
      </c>
      <c r="E620" s="9" t="n">
        <f aca="false">ROUND((ROW()-2)*24,0)/86400</f>
        <v>0.171666666666667</v>
      </c>
    </row>
    <row r="621" customFormat="false" ht="15" hidden="false" customHeight="true" outlineLevel="0" collapsed="false">
      <c r="A621" s="6" t="n">
        <f aca="false">INT((ROW()-2)/100)</f>
        <v>6</v>
      </c>
      <c r="B621" s="7" t="n">
        <f aca="false">MOD(INT((ROW()-2)/10),10)</f>
        <v>1</v>
      </c>
      <c r="C621" s="7" t="n">
        <f aca="false">MOD(ROW()-2,10)</f>
        <v>9</v>
      </c>
      <c r="D621" s="8" t="n">
        <f aca="false">A621*10+B621+C621/10</f>
        <v>61.9</v>
      </c>
      <c r="E621" s="9" t="n">
        <f aca="false">ROUND((ROW()-2)*24,0)/86400</f>
        <v>0.171944444444444</v>
      </c>
    </row>
    <row r="622" customFormat="false" ht="15" hidden="false" customHeight="true" outlineLevel="0" collapsed="false">
      <c r="A622" s="6" t="n">
        <f aca="false">INT((ROW()-2)/100)</f>
        <v>6</v>
      </c>
      <c r="B622" s="7" t="n">
        <f aca="false">MOD(INT((ROW()-2)/10),10)</f>
        <v>2</v>
      </c>
      <c r="C622" s="7" t="n">
        <f aca="false">MOD(ROW()-2,10)</f>
        <v>0</v>
      </c>
      <c r="D622" s="8" t="n">
        <f aca="false">A622*10+B622+C622/10</f>
        <v>62</v>
      </c>
      <c r="E622" s="9" t="n">
        <f aca="false">ROUND((ROW()-2)*24,0)/86400</f>
        <v>0.172222222222222</v>
      </c>
    </row>
    <row r="623" customFormat="false" ht="15" hidden="false" customHeight="true" outlineLevel="0" collapsed="false">
      <c r="A623" s="6" t="n">
        <f aca="false">INT((ROW()-2)/100)</f>
        <v>6</v>
      </c>
      <c r="B623" s="7" t="n">
        <f aca="false">MOD(INT((ROW()-2)/10),10)</f>
        <v>2</v>
      </c>
      <c r="C623" s="7" t="n">
        <f aca="false">MOD(ROW()-2,10)</f>
        <v>1</v>
      </c>
      <c r="D623" s="8" t="n">
        <f aca="false">A623*10+B623+C623/10</f>
        <v>62.1</v>
      </c>
      <c r="E623" s="9" t="n">
        <f aca="false">ROUND((ROW()-2)*24,0)/86400</f>
        <v>0.1725</v>
      </c>
    </row>
    <row r="624" customFormat="false" ht="15" hidden="false" customHeight="true" outlineLevel="0" collapsed="false">
      <c r="A624" s="6" t="n">
        <f aca="false">INT((ROW()-2)/100)</f>
        <v>6</v>
      </c>
      <c r="B624" s="7" t="n">
        <f aca="false">MOD(INT((ROW()-2)/10),10)</f>
        <v>2</v>
      </c>
      <c r="C624" s="7" t="n">
        <f aca="false">MOD(ROW()-2,10)</f>
        <v>2</v>
      </c>
      <c r="D624" s="8" t="n">
        <f aca="false">A624*10+B624+C624/10</f>
        <v>62.2</v>
      </c>
      <c r="E624" s="9" t="n">
        <f aca="false">ROUND((ROW()-2)*24,0)/86400</f>
        <v>0.172777777777778</v>
      </c>
    </row>
    <row r="625" customFormat="false" ht="15" hidden="false" customHeight="true" outlineLevel="0" collapsed="false">
      <c r="A625" s="6" t="n">
        <f aca="false">INT((ROW()-2)/100)</f>
        <v>6</v>
      </c>
      <c r="B625" s="7" t="n">
        <f aca="false">MOD(INT((ROW()-2)/10),10)</f>
        <v>2</v>
      </c>
      <c r="C625" s="7" t="n">
        <f aca="false">MOD(ROW()-2,10)</f>
        <v>3</v>
      </c>
      <c r="D625" s="8" t="n">
        <f aca="false">A625*10+B625+C625/10</f>
        <v>62.3</v>
      </c>
      <c r="E625" s="9" t="n">
        <f aca="false">ROUND((ROW()-2)*24,0)/86400</f>
        <v>0.173055555555556</v>
      </c>
    </row>
    <row r="626" customFormat="false" ht="15" hidden="false" customHeight="true" outlineLevel="0" collapsed="false">
      <c r="A626" s="6" t="n">
        <f aca="false">INT((ROW()-2)/100)</f>
        <v>6</v>
      </c>
      <c r="B626" s="7" t="n">
        <f aca="false">MOD(INT((ROW()-2)/10),10)</f>
        <v>2</v>
      </c>
      <c r="C626" s="7" t="n">
        <f aca="false">MOD(ROW()-2,10)</f>
        <v>4</v>
      </c>
      <c r="D626" s="8" t="n">
        <f aca="false">A626*10+B626+C626/10</f>
        <v>62.4</v>
      </c>
      <c r="E626" s="9" t="n">
        <f aca="false">ROUND((ROW()-2)*24,0)/86400</f>
        <v>0.173333333333333</v>
      </c>
    </row>
    <row r="627" customFormat="false" ht="15" hidden="false" customHeight="true" outlineLevel="0" collapsed="false">
      <c r="A627" s="6" t="n">
        <f aca="false">INT((ROW()-2)/100)</f>
        <v>6</v>
      </c>
      <c r="B627" s="7" t="n">
        <f aca="false">MOD(INT((ROW()-2)/10),10)</f>
        <v>2</v>
      </c>
      <c r="C627" s="7" t="n">
        <f aca="false">MOD(ROW()-2,10)</f>
        <v>5</v>
      </c>
      <c r="D627" s="8" t="n">
        <f aca="false">A627*10+B627+C627/10</f>
        <v>62.5</v>
      </c>
      <c r="E627" s="9" t="n">
        <f aca="false">ROUND((ROW()-2)*24,0)/86400</f>
        <v>0.173611111111111</v>
      </c>
    </row>
    <row r="628" customFormat="false" ht="15" hidden="false" customHeight="true" outlineLevel="0" collapsed="false">
      <c r="A628" s="6" t="n">
        <f aca="false">INT((ROW()-2)/100)</f>
        <v>6</v>
      </c>
      <c r="B628" s="7" t="n">
        <f aca="false">MOD(INT((ROW()-2)/10),10)</f>
        <v>2</v>
      </c>
      <c r="C628" s="7" t="n">
        <f aca="false">MOD(ROW()-2,10)</f>
        <v>6</v>
      </c>
      <c r="D628" s="8" t="n">
        <f aca="false">A628*10+B628+C628/10</f>
        <v>62.6</v>
      </c>
      <c r="E628" s="9" t="n">
        <f aca="false">ROUND((ROW()-2)*24,0)/86400</f>
        <v>0.173888888888889</v>
      </c>
    </row>
    <row r="629" customFormat="false" ht="15" hidden="false" customHeight="true" outlineLevel="0" collapsed="false">
      <c r="A629" s="6" t="n">
        <f aca="false">INT((ROW()-2)/100)</f>
        <v>6</v>
      </c>
      <c r="B629" s="7" t="n">
        <f aca="false">MOD(INT((ROW()-2)/10),10)</f>
        <v>2</v>
      </c>
      <c r="C629" s="7" t="n">
        <f aca="false">MOD(ROW()-2,10)</f>
        <v>7</v>
      </c>
      <c r="D629" s="8" t="n">
        <f aca="false">A629*10+B629+C629/10</f>
        <v>62.7</v>
      </c>
      <c r="E629" s="9" t="n">
        <f aca="false">ROUND((ROW()-2)*24,0)/86400</f>
        <v>0.174166666666667</v>
      </c>
    </row>
    <row r="630" customFormat="false" ht="15" hidden="false" customHeight="true" outlineLevel="0" collapsed="false">
      <c r="A630" s="6" t="n">
        <f aca="false">INT((ROW()-2)/100)</f>
        <v>6</v>
      </c>
      <c r="B630" s="7" t="n">
        <f aca="false">MOD(INT((ROW()-2)/10),10)</f>
        <v>2</v>
      </c>
      <c r="C630" s="7" t="n">
        <f aca="false">MOD(ROW()-2,10)</f>
        <v>8</v>
      </c>
      <c r="D630" s="8" t="n">
        <f aca="false">A630*10+B630+C630/10</f>
        <v>62.8</v>
      </c>
      <c r="E630" s="9" t="n">
        <f aca="false">ROUND((ROW()-2)*24,0)/86400</f>
        <v>0.174444444444444</v>
      </c>
    </row>
    <row r="631" customFormat="false" ht="15" hidden="false" customHeight="true" outlineLevel="0" collapsed="false">
      <c r="A631" s="6" t="n">
        <f aca="false">INT((ROW()-2)/100)</f>
        <v>6</v>
      </c>
      <c r="B631" s="7" t="n">
        <f aca="false">MOD(INT((ROW()-2)/10),10)</f>
        <v>2</v>
      </c>
      <c r="C631" s="7" t="n">
        <f aca="false">MOD(ROW()-2,10)</f>
        <v>9</v>
      </c>
      <c r="D631" s="8" t="n">
        <f aca="false">A631*10+B631+C631/10</f>
        <v>62.9</v>
      </c>
      <c r="E631" s="9" t="n">
        <f aca="false">ROUND((ROW()-2)*24,0)/86400</f>
        <v>0.174722222222222</v>
      </c>
    </row>
    <row r="632" customFormat="false" ht="15" hidden="false" customHeight="true" outlineLevel="0" collapsed="false">
      <c r="A632" s="6" t="n">
        <f aca="false">INT((ROW()-2)/100)</f>
        <v>6</v>
      </c>
      <c r="B632" s="7" t="n">
        <f aca="false">MOD(INT((ROW()-2)/10),10)</f>
        <v>3</v>
      </c>
      <c r="C632" s="7" t="n">
        <f aca="false">MOD(ROW()-2,10)</f>
        <v>0</v>
      </c>
      <c r="D632" s="8" t="n">
        <f aca="false">A632*10+B632+C632/10</f>
        <v>63</v>
      </c>
      <c r="E632" s="9" t="n">
        <f aca="false">ROUND((ROW()-2)*24,0)/86400</f>
        <v>0.175</v>
      </c>
    </row>
    <row r="633" customFormat="false" ht="15" hidden="false" customHeight="true" outlineLevel="0" collapsed="false">
      <c r="A633" s="6" t="n">
        <f aca="false">INT((ROW()-2)/100)</f>
        <v>6</v>
      </c>
      <c r="B633" s="7" t="n">
        <f aca="false">MOD(INT((ROW()-2)/10),10)</f>
        <v>3</v>
      </c>
      <c r="C633" s="7" t="n">
        <f aca="false">MOD(ROW()-2,10)</f>
        <v>1</v>
      </c>
      <c r="D633" s="8" t="n">
        <f aca="false">A633*10+B633+C633/10</f>
        <v>63.1</v>
      </c>
      <c r="E633" s="9" t="n">
        <f aca="false">ROUND((ROW()-2)*24,0)/86400</f>
        <v>0.175277777777778</v>
      </c>
    </row>
    <row r="634" customFormat="false" ht="15" hidden="false" customHeight="true" outlineLevel="0" collapsed="false">
      <c r="A634" s="6" t="n">
        <f aca="false">INT((ROW()-2)/100)</f>
        <v>6</v>
      </c>
      <c r="B634" s="7" t="n">
        <f aca="false">MOD(INT((ROW()-2)/10),10)</f>
        <v>3</v>
      </c>
      <c r="C634" s="7" t="n">
        <f aca="false">MOD(ROW()-2,10)</f>
        <v>2</v>
      </c>
      <c r="D634" s="8" t="n">
        <f aca="false">A634*10+B634+C634/10</f>
        <v>63.2</v>
      </c>
      <c r="E634" s="9" t="n">
        <f aca="false">ROUND((ROW()-2)*24,0)/86400</f>
        <v>0.175555555555556</v>
      </c>
    </row>
    <row r="635" customFormat="false" ht="15" hidden="false" customHeight="true" outlineLevel="0" collapsed="false">
      <c r="A635" s="6" t="n">
        <f aca="false">INT((ROW()-2)/100)</f>
        <v>6</v>
      </c>
      <c r="B635" s="7" t="n">
        <f aca="false">MOD(INT((ROW()-2)/10),10)</f>
        <v>3</v>
      </c>
      <c r="C635" s="7" t="n">
        <f aca="false">MOD(ROW()-2,10)</f>
        <v>3</v>
      </c>
      <c r="D635" s="8" t="n">
        <f aca="false">A635*10+B635+C635/10</f>
        <v>63.3</v>
      </c>
      <c r="E635" s="9" t="n">
        <f aca="false">ROUND((ROW()-2)*24,0)/86400</f>
        <v>0.175833333333333</v>
      </c>
    </row>
    <row r="636" customFormat="false" ht="15" hidden="false" customHeight="true" outlineLevel="0" collapsed="false">
      <c r="A636" s="6" t="n">
        <f aca="false">INT((ROW()-2)/100)</f>
        <v>6</v>
      </c>
      <c r="B636" s="7" t="n">
        <f aca="false">MOD(INT((ROW()-2)/10),10)</f>
        <v>3</v>
      </c>
      <c r="C636" s="7" t="n">
        <f aca="false">MOD(ROW()-2,10)</f>
        <v>4</v>
      </c>
      <c r="D636" s="8" t="n">
        <f aca="false">A636*10+B636+C636/10</f>
        <v>63.4</v>
      </c>
      <c r="E636" s="9" t="n">
        <f aca="false">ROUND((ROW()-2)*24,0)/86400</f>
        <v>0.176111111111111</v>
      </c>
    </row>
    <row r="637" customFormat="false" ht="15" hidden="false" customHeight="true" outlineLevel="0" collapsed="false">
      <c r="A637" s="6" t="n">
        <f aca="false">INT((ROW()-2)/100)</f>
        <v>6</v>
      </c>
      <c r="B637" s="7" t="n">
        <f aca="false">MOD(INT((ROW()-2)/10),10)</f>
        <v>3</v>
      </c>
      <c r="C637" s="7" t="n">
        <f aca="false">MOD(ROW()-2,10)</f>
        <v>5</v>
      </c>
      <c r="D637" s="8" t="n">
        <f aca="false">A637*10+B637+C637/10</f>
        <v>63.5</v>
      </c>
      <c r="E637" s="9" t="n">
        <f aca="false">ROUND((ROW()-2)*24,0)/86400</f>
        <v>0.176388888888889</v>
      </c>
    </row>
    <row r="638" customFormat="false" ht="15" hidden="false" customHeight="true" outlineLevel="0" collapsed="false">
      <c r="A638" s="6" t="n">
        <f aca="false">INT((ROW()-2)/100)</f>
        <v>6</v>
      </c>
      <c r="B638" s="7" t="n">
        <f aca="false">MOD(INT((ROW()-2)/10),10)</f>
        <v>3</v>
      </c>
      <c r="C638" s="7" t="n">
        <f aca="false">MOD(ROW()-2,10)</f>
        <v>6</v>
      </c>
      <c r="D638" s="8" t="n">
        <f aca="false">A638*10+B638+C638/10</f>
        <v>63.6</v>
      </c>
      <c r="E638" s="9" t="n">
        <f aca="false">ROUND((ROW()-2)*24,0)/86400</f>
        <v>0.176666666666667</v>
      </c>
    </row>
    <row r="639" customFormat="false" ht="15" hidden="false" customHeight="true" outlineLevel="0" collapsed="false">
      <c r="A639" s="6" t="n">
        <f aca="false">INT((ROW()-2)/100)</f>
        <v>6</v>
      </c>
      <c r="B639" s="7" t="n">
        <f aca="false">MOD(INT((ROW()-2)/10),10)</f>
        <v>3</v>
      </c>
      <c r="C639" s="7" t="n">
        <f aca="false">MOD(ROW()-2,10)</f>
        <v>7</v>
      </c>
      <c r="D639" s="8" t="n">
        <f aca="false">A639*10+B639+C639/10</f>
        <v>63.7</v>
      </c>
      <c r="E639" s="9" t="n">
        <f aca="false">ROUND((ROW()-2)*24,0)/86400</f>
        <v>0.176944444444444</v>
      </c>
    </row>
    <row r="640" customFormat="false" ht="15" hidden="false" customHeight="true" outlineLevel="0" collapsed="false">
      <c r="A640" s="6" t="n">
        <f aca="false">INT((ROW()-2)/100)</f>
        <v>6</v>
      </c>
      <c r="B640" s="7" t="n">
        <f aca="false">MOD(INT((ROW()-2)/10),10)</f>
        <v>3</v>
      </c>
      <c r="C640" s="7" t="n">
        <f aca="false">MOD(ROW()-2,10)</f>
        <v>8</v>
      </c>
      <c r="D640" s="8" t="n">
        <f aca="false">A640*10+B640+C640/10</f>
        <v>63.8</v>
      </c>
      <c r="E640" s="9" t="n">
        <f aca="false">ROUND((ROW()-2)*24,0)/86400</f>
        <v>0.177222222222222</v>
      </c>
    </row>
    <row r="641" customFormat="false" ht="15" hidden="false" customHeight="true" outlineLevel="0" collapsed="false">
      <c r="A641" s="6" t="n">
        <f aca="false">INT((ROW()-2)/100)</f>
        <v>6</v>
      </c>
      <c r="B641" s="7" t="n">
        <f aca="false">MOD(INT((ROW()-2)/10),10)</f>
        <v>3</v>
      </c>
      <c r="C641" s="7" t="n">
        <f aca="false">MOD(ROW()-2,10)</f>
        <v>9</v>
      </c>
      <c r="D641" s="8" t="n">
        <f aca="false">A641*10+B641+C641/10</f>
        <v>63.9</v>
      </c>
      <c r="E641" s="9" t="n">
        <f aca="false">ROUND((ROW()-2)*24,0)/86400</f>
        <v>0.1775</v>
      </c>
    </row>
    <row r="642" customFormat="false" ht="15" hidden="false" customHeight="true" outlineLevel="0" collapsed="false">
      <c r="A642" s="6" t="n">
        <f aca="false">INT((ROW()-2)/100)</f>
        <v>6</v>
      </c>
      <c r="B642" s="7" t="n">
        <f aca="false">MOD(INT((ROW()-2)/10),10)</f>
        <v>4</v>
      </c>
      <c r="C642" s="7" t="n">
        <f aca="false">MOD(ROW()-2,10)</f>
        <v>0</v>
      </c>
      <c r="D642" s="8" t="n">
        <f aca="false">A642*10+B642+C642/10</f>
        <v>64</v>
      </c>
      <c r="E642" s="9" t="n">
        <f aca="false">ROUND((ROW()-2)*24,0)/86400</f>
        <v>0.177777777777778</v>
      </c>
    </row>
    <row r="643" customFormat="false" ht="15" hidden="false" customHeight="true" outlineLevel="0" collapsed="false">
      <c r="A643" s="6" t="n">
        <f aca="false">INT((ROW()-2)/100)</f>
        <v>6</v>
      </c>
      <c r="B643" s="7" t="n">
        <f aca="false">MOD(INT((ROW()-2)/10),10)</f>
        <v>4</v>
      </c>
      <c r="C643" s="7" t="n">
        <f aca="false">MOD(ROW()-2,10)</f>
        <v>1</v>
      </c>
      <c r="D643" s="8" t="n">
        <f aca="false">A643*10+B643+C643/10</f>
        <v>64.1</v>
      </c>
      <c r="E643" s="9" t="n">
        <f aca="false">ROUND((ROW()-2)*24,0)/86400</f>
        <v>0.178055555555556</v>
      </c>
    </row>
    <row r="644" customFormat="false" ht="15" hidden="false" customHeight="true" outlineLevel="0" collapsed="false">
      <c r="A644" s="6" t="n">
        <f aca="false">INT((ROW()-2)/100)</f>
        <v>6</v>
      </c>
      <c r="B644" s="7" t="n">
        <f aca="false">MOD(INT((ROW()-2)/10),10)</f>
        <v>4</v>
      </c>
      <c r="C644" s="7" t="n">
        <f aca="false">MOD(ROW()-2,10)</f>
        <v>2</v>
      </c>
      <c r="D644" s="8" t="n">
        <f aca="false">A644*10+B644+C644/10</f>
        <v>64.2</v>
      </c>
      <c r="E644" s="9" t="n">
        <f aca="false">ROUND((ROW()-2)*24,0)/86400</f>
        <v>0.178333333333333</v>
      </c>
    </row>
    <row r="645" customFormat="false" ht="15" hidden="false" customHeight="true" outlineLevel="0" collapsed="false">
      <c r="A645" s="6" t="n">
        <f aca="false">INT((ROW()-2)/100)</f>
        <v>6</v>
      </c>
      <c r="B645" s="7" t="n">
        <f aca="false">MOD(INT((ROW()-2)/10),10)</f>
        <v>4</v>
      </c>
      <c r="C645" s="7" t="n">
        <f aca="false">MOD(ROW()-2,10)</f>
        <v>3</v>
      </c>
      <c r="D645" s="8" t="n">
        <f aca="false">A645*10+B645+C645/10</f>
        <v>64.3</v>
      </c>
      <c r="E645" s="9" t="n">
        <f aca="false">ROUND((ROW()-2)*24,0)/86400</f>
        <v>0.178611111111111</v>
      </c>
    </row>
    <row r="646" customFormat="false" ht="15" hidden="false" customHeight="true" outlineLevel="0" collapsed="false">
      <c r="A646" s="6" t="n">
        <f aca="false">INT((ROW()-2)/100)</f>
        <v>6</v>
      </c>
      <c r="B646" s="7" t="n">
        <f aca="false">MOD(INT((ROW()-2)/10),10)</f>
        <v>4</v>
      </c>
      <c r="C646" s="7" t="n">
        <f aca="false">MOD(ROW()-2,10)</f>
        <v>4</v>
      </c>
      <c r="D646" s="8" t="n">
        <f aca="false">A646*10+B646+C646/10</f>
        <v>64.4</v>
      </c>
      <c r="E646" s="9" t="n">
        <f aca="false">ROUND((ROW()-2)*24,0)/86400</f>
        <v>0.178888888888889</v>
      </c>
    </row>
    <row r="647" customFormat="false" ht="15" hidden="false" customHeight="true" outlineLevel="0" collapsed="false">
      <c r="A647" s="6" t="n">
        <f aca="false">INT((ROW()-2)/100)</f>
        <v>6</v>
      </c>
      <c r="B647" s="7" t="n">
        <f aca="false">MOD(INT((ROW()-2)/10),10)</f>
        <v>4</v>
      </c>
      <c r="C647" s="7" t="n">
        <f aca="false">MOD(ROW()-2,10)</f>
        <v>5</v>
      </c>
      <c r="D647" s="8" t="n">
        <f aca="false">A647*10+B647+C647/10</f>
        <v>64.5</v>
      </c>
      <c r="E647" s="9" t="n">
        <f aca="false">ROUND((ROW()-2)*24,0)/86400</f>
        <v>0.179166666666667</v>
      </c>
    </row>
    <row r="648" customFormat="false" ht="15" hidden="false" customHeight="true" outlineLevel="0" collapsed="false">
      <c r="A648" s="6" t="n">
        <f aca="false">INT((ROW()-2)/100)</f>
        <v>6</v>
      </c>
      <c r="B648" s="7" t="n">
        <f aca="false">MOD(INT((ROW()-2)/10),10)</f>
        <v>4</v>
      </c>
      <c r="C648" s="7" t="n">
        <f aca="false">MOD(ROW()-2,10)</f>
        <v>6</v>
      </c>
      <c r="D648" s="8" t="n">
        <f aca="false">A648*10+B648+C648/10</f>
        <v>64.6</v>
      </c>
      <c r="E648" s="9" t="n">
        <f aca="false">ROUND((ROW()-2)*24,0)/86400</f>
        <v>0.179444444444444</v>
      </c>
    </row>
    <row r="649" customFormat="false" ht="15" hidden="false" customHeight="true" outlineLevel="0" collapsed="false">
      <c r="A649" s="6" t="n">
        <f aca="false">INT((ROW()-2)/100)</f>
        <v>6</v>
      </c>
      <c r="B649" s="7" t="n">
        <f aca="false">MOD(INT((ROW()-2)/10),10)</f>
        <v>4</v>
      </c>
      <c r="C649" s="7" t="n">
        <f aca="false">MOD(ROW()-2,10)</f>
        <v>7</v>
      </c>
      <c r="D649" s="8" t="n">
        <f aca="false">A649*10+B649+C649/10</f>
        <v>64.7</v>
      </c>
      <c r="E649" s="9" t="n">
        <f aca="false">ROUND((ROW()-2)*24,0)/86400</f>
        <v>0.179722222222222</v>
      </c>
    </row>
    <row r="650" customFormat="false" ht="15" hidden="false" customHeight="true" outlineLevel="0" collapsed="false">
      <c r="A650" s="6" t="n">
        <f aca="false">INT((ROW()-2)/100)</f>
        <v>6</v>
      </c>
      <c r="B650" s="7" t="n">
        <f aca="false">MOD(INT((ROW()-2)/10),10)</f>
        <v>4</v>
      </c>
      <c r="C650" s="7" t="n">
        <f aca="false">MOD(ROW()-2,10)</f>
        <v>8</v>
      </c>
      <c r="D650" s="8" t="n">
        <f aca="false">A650*10+B650+C650/10</f>
        <v>64.8</v>
      </c>
      <c r="E650" s="9" t="n">
        <f aca="false">ROUND((ROW()-2)*24,0)/86400</f>
        <v>0.18</v>
      </c>
    </row>
    <row r="651" customFormat="false" ht="15" hidden="false" customHeight="true" outlineLevel="0" collapsed="false">
      <c r="A651" s="6" t="n">
        <f aca="false">INT((ROW()-2)/100)</f>
        <v>6</v>
      </c>
      <c r="B651" s="7" t="n">
        <f aca="false">MOD(INT((ROW()-2)/10),10)</f>
        <v>4</v>
      </c>
      <c r="C651" s="7" t="n">
        <f aca="false">MOD(ROW()-2,10)</f>
        <v>9</v>
      </c>
      <c r="D651" s="8" t="n">
        <f aca="false">A651*10+B651+C651/10</f>
        <v>64.9</v>
      </c>
      <c r="E651" s="9" t="n">
        <f aca="false">ROUND((ROW()-2)*24,0)/86400</f>
        <v>0.180277777777778</v>
      </c>
    </row>
    <row r="652" customFormat="false" ht="15" hidden="false" customHeight="true" outlineLevel="0" collapsed="false">
      <c r="A652" s="6" t="n">
        <f aca="false">INT((ROW()-2)/100)</f>
        <v>6</v>
      </c>
      <c r="B652" s="7" t="n">
        <f aca="false">MOD(INT((ROW()-2)/10),10)</f>
        <v>5</v>
      </c>
      <c r="C652" s="7" t="n">
        <f aca="false">MOD(ROW()-2,10)</f>
        <v>0</v>
      </c>
      <c r="D652" s="8" t="n">
        <f aca="false">A652*10+B652+C652/10</f>
        <v>65</v>
      </c>
      <c r="E652" s="9" t="n">
        <f aca="false">ROUND((ROW()-2)*24,0)/86400</f>
        <v>0.180555555555556</v>
      </c>
    </row>
    <row r="653" customFormat="false" ht="15" hidden="false" customHeight="true" outlineLevel="0" collapsed="false">
      <c r="A653" s="6" t="n">
        <f aca="false">INT((ROW()-2)/100)</f>
        <v>6</v>
      </c>
      <c r="B653" s="7" t="n">
        <f aca="false">MOD(INT((ROW()-2)/10),10)</f>
        <v>5</v>
      </c>
      <c r="C653" s="7" t="n">
        <f aca="false">MOD(ROW()-2,10)</f>
        <v>1</v>
      </c>
      <c r="D653" s="8" t="n">
        <f aca="false">A653*10+B653+C653/10</f>
        <v>65.1</v>
      </c>
      <c r="E653" s="9" t="n">
        <f aca="false">ROUND((ROW()-2)*24,0)/86400</f>
        <v>0.180833333333333</v>
      </c>
    </row>
    <row r="654" customFormat="false" ht="15" hidden="false" customHeight="true" outlineLevel="0" collapsed="false">
      <c r="A654" s="6" t="n">
        <f aca="false">INT((ROW()-2)/100)</f>
        <v>6</v>
      </c>
      <c r="B654" s="7" t="n">
        <f aca="false">MOD(INT((ROW()-2)/10),10)</f>
        <v>5</v>
      </c>
      <c r="C654" s="7" t="n">
        <f aca="false">MOD(ROW()-2,10)</f>
        <v>2</v>
      </c>
      <c r="D654" s="8" t="n">
        <f aca="false">A654*10+B654+C654/10</f>
        <v>65.2</v>
      </c>
      <c r="E654" s="9" t="n">
        <f aca="false">ROUND((ROW()-2)*24,0)/86400</f>
        <v>0.181111111111111</v>
      </c>
    </row>
    <row r="655" customFormat="false" ht="15" hidden="false" customHeight="true" outlineLevel="0" collapsed="false">
      <c r="A655" s="6" t="n">
        <f aca="false">INT((ROW()-2)/100)</f>
        <v>6</v>
      </c>
      <c r="B655" s="7" t="n">
        <f aca="false">MOD(INT((ROW()-2)/10),10)</f>
        <v>5</v>
      </c>
      <c r="C655" s="7" t="n">
        <f aca="false">MOD(ROW()-2,10)</f>
        <v>3</v>
      </c>
      <c r="D655" s="8" t="n">
        <f aca="false">A655*10+B655+C655/10</f>
        <v>65.3</v>
      </c>
      <c r="E655" s="9" t="n">
        <f aca="false">ROUND((ROW()-2)*24,0)/86400</f>
        <v>0.181388888888889</v>
      </c>
    </row>
    <row r="656" customFormat="false" ht="15" hidden="false" customHeight="true" outlineLevel="0" collapsed="false">
      <c r="A656" s="6" t="n">
        <f aca="false">INT((ROW()-2)/100)</f>
        <v>6</v>
      </c>
      <c r="B656" s="7" t="n">
        <f aca="false">MOD(INT((ROW()-2)/10),10)</f>
        <v>5</v>
      </c>
      <c r="C656" s="7" t="n">
        <f aca="false">MOD(ROW()-2,10)</f>
        <v>4</v>
      </c>
      <c r="D656" s="8" t="n">
        <f aca="false">A656*10+B656+C656/10</f>
        <v>65.4</v>
      </c>
      <c r="E656" s="9" t="n">
        <f aca="false">ROUND((ROW()-2)*24,0)/86400</f>
        <v>0.181666666666667</v>
      </c>
    </row>
    <row r="657" customFormat="false" ht="15" hidden="false" customHeight="true" outlineLevel="0" collapsed="false">
      <c r="A657" s="6" t="n">
        <f aca="false">INT((ROW()-2)/100)</f>
        <v>6</v>
      </c>
      <c r="B657" s="7" t="n">
        <f aca="false">MOD(INT((ROW()-2)/10),10)</f>
        <v>5</v>
      </c>
      <c r="C657" s="7" t="n">
        <f aca="false">MOD(ROW()-2,10)</f>
        <v>5</v>
      </c>
      <c r="D657" s="8" t="n">
        <f aca="false">A657*10+B657+C657/10</f>
        <v>65.5</v>
      </c>
      <c r="E657" s="9" t="n">
        <f aca="false">ROUND((ROW()-2)*24,0)/86400</f>
        <v>0.181944444444444</v>
      </c>
    </row>
    <row r="658" customFormat="false" ht="15" hidden="false" customHeight="true" outlineLevel="0" collapsed="false">
      <c r="A658" s="6" t="n">
        <f aca="false">INT((ROW()-2)/100)</f>
        <v>6</v>
      </c>
      <c r="B658" s="7" t="n">
        <f aca="false">MOD(INT((ROW()-2)/10),10)</f>
        <v>5</v>
      </c>
      <c r="C658" s="7" t="n">
        <f aca="false">MOD(ROW()-2,10)</f>
        <v>6</v>
      </c>
      <c r="D658" s="8" t="n">
        <f aca="false">A658*10+B658+C658/10</f>
        <v>65.6</v>
      </c>
      <c r="E658" s="9" t="n">
        <f aca="false">ROUND((ROW()-2)*24,0)/86400</f>
        <v>0.182222222222222</v>
      </c>
    </row>
    <row r="659" customFormat="false" ht="15" hidden="false" customHeight="true" outlineLevel="0" collapsed="false">
      <c r="A659" s="6" t="n">
        <f aca="false">INT((ROW()-2)/100)</f>
        <v>6</v>
      </c>
      <c r="B659" s="7" t="n">
        <f aca="false">MOD(INT((ROW()-2)/10),10)</f>
        <v>5</v>
      </c>
      <c r="C659" s="7" t="n">
        <f aca="false">MOD(ROW()-2,10)</f>
        <v>7</v>
      </c>
      <c r="D659" s="8" t="n">
        <f aca="false">A659*10+B659+C659/10</f>
        <v>65.7</v>
      </c>
      <c r="E659" s="9" t="n">
        <f aca="false">ROUND((ROW()-2)*24,0)/86400</f>
        <v>0.1825</v>
      </c>
    </row>
    <row r="660" customFormat="false" ht="15" hidden="false" customHeight="true" outlineLevel="0" collapsed="false">
      <c r="A660" s="6" t="n">
        <f aca="false">INT((ROW()-2)/100)</f>
        <v>6</v>
      </c>
      <c r="B660" s="7" t="n">
        <f aca="false">MOD(INT((ROW()-2)/10),10)</f>
        <v>5</v>
      </c>
      <c r="C660" s="7" t="n">
        <f aca="false">MOD(ROW()-2,10)</f>
        <v>8</v>
      </c>
      <c r="D660" s="8" t="n">
        <f aca="false">A660*10+B660+C660/10</f>
        <v>65.8</v>
      </c>
      <c r="E660" s="9" t="n">
        <f aca="false">ROUND((ROW()-2)*24,0)/86400</f>
        <v>0.182777777777778</v>
      </c>
    </row>
    <row r="661" customFormat="false" ht="15" hidden="false" customHeight="true" outlineLevel="0" collapsed="false">
      <c r="A661" s="6" t="n">
        <f aca="false">INT((ROW()-2)/100)</f>
        <v>6</v>
      </c>
      <c r="B661" s="7" t="n">
        <f aca="false">MOD(INT((ROW()-2)/10),10)</f>
        <v>5</v>
      </c>
      <c r="C661" s="7" t="n">
        <f aca="false">MOD(ROW()-2,10)</f>
        <v>9</v>
      </c>
      <c r="D661" s="8" t="n">
        <f aca="false">A661*10+B661+C661/10</f>
        <v>65.9</v>
      </c>
      <c r="E661" s="9" t="n">
        <f aca="false">ROUND((ROW()-2)*24,0)/86400</f>
        <v>0.183055555555556</v>
      </c>
    </row>
    <row r="662" customFormat="false" ht="15" hidden="false" customHeight="true" outlineLevel="0" collapsed="false">
      <c r="A662" s="6" t="n">
        <f aca="false">INT((ROW()-2)/100)</f>
        <v>6</v>
      </c>
      <c r="B662" s="7" t="n">
        <f aca="false">MOD(INT((ROW()-2)/10),10)</f>
        <v>6</v>
      </c>
      <c r="C662" s="7" t="n">
        <f aca="false">MOD(ROW()-2,10)</f>
        <v>0</v>
      </c>
      <c r="D662" s="8" t="n">
        <f aca="false">A662*10+B662+C662/10</f>
        <v>66</v>
      </c>
      <c r="E662" s="9" t="n">
        <f aca="false">ROUND((ROW()-2)*24,0)/86400</f>
        <v>0.183333333333333</v>
      </c>
    </row>
    <row r="663" customFormat="false" ht="15" hidden="false" customHeight="true" outlineLevel="0" collapsed="false">
      <c r="A663" s="6" t="n">
        <f aca="false">INT((ROW()-2)/100)</f>
        <v>6</v>
      </c>
      <c r="B663" s="7" t="n">
        <f aca="false">MOD(INT((ROW()-2)/10),10)</f>
        <v>6</v>
      </c>
      <c r="C663" s="7" t="n">
        <f aca="false">MOD(ROW()-2,10)</f>
        <v>1</v>
      </c>
      <c r="D663" s="8" t="n">
        <f aca="false">A663*10+B663+C663/10</f>
        <v>66.1</v>
      </c>
      <c r="E663" s="9" t="n">
        <f aca="false">ROUND((ROW()-2)*24,0)/86400</f>
        <v>0.183611111111111</v>
      </c>
    </row>
    <row r="664" customFormat="false" ht="15" hidden="false" customHeight="true" outlineLevel="0" collapsed="false">
      <c r="A664" s="6" t="n">
        <f aca="false">INT((ROW()-2)/100)</f>
        <v>6</v>
      </c>
      <c r="B664" s="7" t="n">
        <f aca="false">MOD(INT((ROW()-2)/10),10)</f>
        <v>6</v>
      </c>
      <c r="C664" s="7" t="n">
        <f aca="false">MOD(ROW()-2,10)</f>
        <v>2</v>
      </c>
      <c r="D664" s="8" t="n">
        <f aca="false">A664*10+B664+C664/10</f>
        <v>66.2</v>
      </c>
      <c r="E664" s="9" t="n">
        <f aca="false">ROUND((ROW()-2)*24,0)/86400</f>
        <v>0.183888888888889</v>
      </c>
    </row>
    <row r="665" customFormat="false" ht="15" hidden="false" customHeight="true" outlineLevel="0" collapsed="false">
      <c r="A665" s="6" t="n">
        <f aca="false">INT((ROW()-2)/100)</f>
        <v>6</v>
      </c>
      <c r="B665" s="7" t="n">
        <f aca="false">MOD(INT((ROW()-2)/10),10)</f>
        <v>6</v>
      </c>
      <c r="C665" s="7" t="n">
        <f aca="false">MOD(ROW()-2,10)</f>
        <v>3</v>
      </c>
      <c r="D665" s="8" t="n">
        <f aca="false">A665*10+B665+C665/10</f>
        <v>66.3</v>
      </c>
      <c r="E665" s="9" t="n">
        <f aca="false">ROUND((ROW()-2)*24,0)/86400</f>
        <v>0.184166666666667</v>
      </c>
    </row>
    <row r="666" customFormat="false" ht="15" hidden="false" customHeight="true" outlineLevel="0" collapsed="false">
      <c r="A666" s="6" t="n">
        <f aca="false">INT((ROW()-2)/100)</f>
        <v>6</v>
      </c>
      <c r="B666" s="7" t="n">
        <f aca="false">MOD(INT((ROW()-2)/10),10)</f>
        <v>6</v>
      </c>
      <c r="C666" s="7" t="n">
        <f aca="false">MOD(ROW()-2,10)</f>
        <v>4</v>
      </c>
      <c r="D666" s="8" t="n">
        <f aca="false">A666*10+B666+C666/10</f>
        <v>66.4</v>
      </c>
      <c r="E666" s="9" t="n">
        <f aca="false">ROUND((ROW()-2)*24,0)/86400</f>
        <v>0.184444444444444</v>
      </c>
    </row>
    <row r="667" customFormat="false" ht="15" hidden="false" customHeight="true" outlineLevel="0" collapsed="false">
      <c r="A667" s="6" t="n">
        <f aca="false">INT((ROW()-2)/100)</f>
        <v>6</v>
      </c>
      <c r="B667" s="7" t="n">
        <f aca="false">MOD(INT((ROW()-2)/10),10)</f>
        <v>6</v>
      </c>
      <c r="C667" s="7" t="n">
        <f aca="false">MOD(ROW()-2,10)</f>
        <v>5</v>
      </c>
      <c r="D667" s="8" t="n">
        <f aca="false">A667*10+B667+C667/10</f>
        <v>66.5</v>
      </c>
      <c r="E667" s="9" t="n">
        <f aca="false">ROUND((ROW()-2)*24,0)/86400</f>
        <v>0.184722222222222</v>
      </c>
    </row>
    <row r="668" customFormat="false" ht="15" hidden="false" customHeight="true" outlineLevel="0" collapsed="false">
      <c r="A668" s="6" t="n">
        <f aca="false">INT((ROW()-2)/100)</f>
        <v>6</v>
      </c>
      <c r="B668" s="7" t="n">
        <f aca="false">MOD(INT((ROW()-2)/10),10)</f>
        <v>6</v>
      </c>
      <c r="C668" s="7" t="n">
        <f aca="false">MOD(ROW()-2,10)</f>
        <v>6</v>
      </c>
      <c r="D668" s="8" t="n">
        <f aca="false">A668*10+B668+C668/10</f>
        <v>66.6</v>
      </c>
      <c r="E668" s="9" t="n">
        <f aca="false">ROUND((ROW()-2)*24,0)/86400</f>
        <v>0.185</v>
      </c>
    </row>
    <row r="669" customFormat="false" ht="15" hidden="false" customHeight="true" outlineLevel="0" collapsed="false">
      <c r="A669" s="6" t="n">
        <f aca="false">INT((ROW()-2)/100)</f>
        <v>6</v>
      </c>
      <c r="B669" s="7" t="n">
        <f aca="false">MOD(INT((ROW()-2)/10),10)</f>
        <v>6</v>
      </c>
      <c r="C669" s="7" t="n">
        <f aca="false">MOD(ROW()-2,10)</f>
        <v>7</v>
      </c>
      <c r="D669" s="8" t="n">
        <f aca="false">A669*10+B669+C669/10</f>
        <v>66.7</v>
      </c>
      <c r="E669" s="9" t="n">
        <f aca="false">ROUND((ROW()-2)*24,0)/86400</f>
        <v>0.185277777777778</v>
      </c>
    </row>
    <row r="670" customFormat="false" ht="15" hidden="false" customHeight="true" outlineLevel="0" collapsed="false">
      <c r="A670" s="6" t="n">
        <f aca="false">INT((ROW()-2)/100)</f>
        <v>6</v>
      </c>
      <c r="B670" s="7" t="n">
        <f aca="false">MOD(INT((ROW()-2)/10),10)</f>
        <v>6</v>
      </c>
      <c r="C670" s="7" t="n">
        <f aca="false">MOD(ROW()-2,10)</f>
        <v>8</v>
      </c>
      <c r="D670" s="8" t="n">
        <f aca="false">A670*10+B670+C670/10</f>
        <v>66.8</v>
      </c>
      <c r="E670" s="9" t="n">
        <f aca="false">ROUND((ROW()-2)*24,0)/86400</f>
        <v>0.185555555555556</v>
      </c>
    </row>
    <row r="671" customFormat="false" ht="15" hidden="false" customHeight="true" outlineLevel="0" collapsed="false">
      <c r="A671" s="6" t="n">
        <f aca="false">INT((ROW()-2)/100)</f>
        <v>6</v>
      </c>
      <c r="B671" s="7" t="n">
        <f aca="false">MOD(INT((ROW()-2)/10),10)</f>
        <v>6</v>
      </c>
      <c r="C671" s="7" t="n">
        <f aca="false">MOD(ROW()-2,10)</f>
        <v>9</v>
      </c>
      <c r="D671" s="8" t="n">
        <f aca="false">A671*10+B671+C671/10</f>
        <v>66.9</v>
      </c>
      <c r="E671" s="9" t="n">
        <f aca="false">ROUND((ROW()-2)*24,0)/86400</f>
        <v>0.185833333333333</v>
      </c>
    </row>
    <row r="672" customFormat="false" ht="15" hidden="false" customHeight="true" outlineLevel="0" collapsed="false">
      <c r="A672" s="6" t="n">
        <f aca="false">INT((ROW()-2)/100)</f>
        <v>6</v>
      </c>
      <c r="B672" s="7" t="n">
        <f aca="false">MOD(INT((ROW()-2)/10),10)</f>
        <v>7</v>
      </c>
      <c r="C672" s="7" t="n">
        <f aca="false">MOD(ROW()-2,10)</f>
        <v>0</v>
      </c>
      <c r="D672" s="8" t="n">
        <f aca="false">A672*10+B672+C672/10</f>
        <v>67</v>
      </c>
      <c r="E672" s="9" t="n">
        <f aca="false">ROUND((ROW()-2)*24,0)/86400</f>
        <v>0.186111111111111</v>
      </c>
    </row>
    <row r="673" customFormat="false" ht="15" hidden="false" customHeight="true" outlineLevel="0" collapsed="false">
      <c r="A673" s="6" t="n">
        <f aca="false">INT((ROW()-2)/100)</f>
        <v>6</v>
      </c>
      <c r="B673" s="7" t="n">
        <f aca="false">MOD(INT((ROW()-2)/10),10)</f>
        <v>7</v>
      </c>
      <c r="C673" s="7" t="n">
        <f aca="false">MOD(ROW()-2,10)</f>
        <v>1</v>
      </c>
      <c r="D673" s="8" t="n">
        <f aca="false">A673*10+B673+C673/10</f>
        <v>67.1</v>
      </c>
      <c r="E673" s="9" t="n">
        <f aca="false">ROUND((ROW()-2)*24,0)/86400</f>
        <v>0.186388888888889</v>
      </c>
    </row>
    <row r="674" customFormat="false" ht="15" hidden="false" customHeight="true" outlineLevel="0" collapsed="false">
      <c r="A674" s="6" t="n">
        <f aca="false">INT((ROW()-2)/100)</f>
        <v>6</v>
      </c>
      <c r="B674" s="7" t="n">
        <f aca="false">MOD(INT((ROW()-2)/10),10)</f>
        <v>7</v>
      </c>
      <c r="C674" s="7" t="n">
        <f aca="false">MOD(ROW()-2,10)</f>
        <v>2</v>
      </c>
      <c r="D674" s="8" t="n">
        <f aca="false">A674*10+B674+C674/10</f>
        <v>67.2</v>
      </c>
      <c r="E674" s="9" t="n">
        <f aca="false">ROUND((ROW()-2)*24,0)/86400</f>
        <v>0.186666666666667</v>
      </c>
    </row>
    <row r="675" customFormat="false" ht="15" hidden="false" customHeight="true" outlineLevel="0" collapsed="false">
      <c r="A675" s="6" t="n">
        <f aca="false">INT((ROW()-2)/100)</f>
        <v>6</v>
      </c>
      <c r="B675" s="7" t="n">
        <f aca="false">MOD(INT((ROW()-2)/10),10)</f>
        <v>7</v>
      </c>
      <c r="C675" s="7" t="n">
        <f aca="false">MOD(ROW()-2,10)</f>
        <v>3</v>
      </c>
      <c r="D675" s="8" t="n">
        <f aca="false">A675*10+B675+C675/10</f>
        <v>67.3</v>
      </c>
      <c r="E675" s="9" t="n">
        <f aca="false">ROUND((ROW()-2)*24,0)/86400</f>
        <v>0.186944444444444</v>
      </c>
    </row>
    <row r="676" customFormat="false" ht="15" hidden="false" customHeight="true" outlineLevel="0" collapsed="false">
      <c r="A676" s="6" t="n">
        <f aca="false">INT((ROW()-2)/100)</f>
        <v>6</v>
      </c>
      <c r="B676" s="7" t="n">
        <f aca="false">MOD(INT((ROW()-2)/10),10)</f>
        <v>7</v>
      </c>
      <c r="C676" s="7" t="n">
        <f aca="false">MOD(ROW()-2,10)</f>
        <v>4</v>
      </c>
      <c r="D676" s="8" t="n">
        <f aca="false">A676*10+B676+C676/10</f>
        <v>67.4</v>
      </c>
      <c r="E676" s="9" t="n">
        <f aca="false">ROUND((ROW()-2)*24,0)/86400</f>
        <v>0.187222222222222</v>
      </c>
    </row>
    <row r="677" customFormat="false" ht="15" hidden="false" customHeight="true" outlineLevel="0" collapsed="false">
      <c r="A677" s="6" t="n">
        <f aca="false">INT((ROW()-2)/100)</f>
        <v>6</v>
      </c>
      <c r="B677" s="7" t="n">
        <f aca="false">MOD(INT((ROW()-2)/10),10)</f>
        <v>7</v>
      </c>
      <c r="C677" s="7" t="n">
        <f aca="false">MOD(ROW()-2,10)</f>
        <v>5</v>
      </c>
      <c r="D677" s="8" t="n">
        <f aca="false">A677*10+B677+C677/10</f>
        <v>67.5</v>
      </c>
      <c r="E677" s="9" t="n">
        <f aca="false">ROUND((ROW()-2)*24,0)/86400</f>
        <v>0.1875</v>
      </c>
    </row>
    <row r="678" customFormat="false" ht="15" hidden="false" customHeight="true" outlineLevel="0" collapsed="false">
      <c r="A678" s="6" t="n">
        <f aca="false">INT((ROW()-2)/100)</f>
        <v>6</v>
      </c>
      <c r="B678" s="7" t="n">
        <f aca="false">MOD(INT((ROW()-2)/10),10)</f>
        <v>7</v>
      </c>
      <c r="C678" s="7" t="n">
        <f aca="false">MOD(ROW()-2,10)</f>
        <v>6</v>
      </c>
      <c r="D678" s="8" t="n">
        <f aca="false">A678*10+B678+C678/10</f>
        <v>67.6</v>
      </c>
      <c r="E678" s="9" t="n">
        <f aca="false">ROUND((ROW()-2)*24,0)/86400</f>
        <v>0.187777777777778</v>
      </c>
    </row>
    <row r="679" customFormat="false" ht="15" hidden="false" customHeight="true" outlineLevel="0" collapsed="false">
      <c r="A679" s="6" t="n">
        <f aca="false">INT((ROW()-2)/100)</f>
        <v>6</v>
      </c>
      <c r="B679" s="7" t="n">
        <f aca="false">MOD(INT((ROW()-2)/10),10)</f>
        <v>7</v>
      </c>
      <c r="C679" s="7" t="n">
        <f aca="false">MOD(ROW()-2,10)</f>
        <v>7</v>
      </c>
      <c r="D679" s="8" t="n">
        <f aca="false">A679*10+B679+C679/10</f>
        <v>67.7</v>
      </c>
      <c r="E679" s="9" t="n">
        <f aca="false">ROUND((ROW()-2)*24,0)/86400</f>
        <v>0.188055555555556</v>
      </c>
    </row>
    <row r="680" customFormat="false" ht="15" hidden="false" customHeight="true" outlineLevel="0" collapsed="false">
      <c r="A680" s="6" t="n">
        <f aca="false">INT((ROW()-2)/100)</f>
        <v>6</v>
      </c>
      <c r="B680" s="7" t="n">
        <f aca="false">MOD(INT((ROW()-2)/10),10)</f>
        <v>7</v>
      </c>
      <c r="C680" s="7" t="n">
        <f aca="false">MOD(ROW()-2,10)</f>
        <v>8</v>
      </c>
      <c r="D680" s="8" t="n">
        <f aca="false">A680*10+B680+C680/10</f>
        <v>67.8</v>
      </c>
      <c r="E680" s="9" t="n">
        <f aca="false">ROUND((ROW()-2)*24,0)/86400</f>
        <v>0.188333333333333</v>
      </c>
    </row>
    <row r="681" customFormat="false" ht="15" hidden="false" customHeight="true" outlineLevel="0" collapsed="false">
      <c r="A681" s="6" t="n">
        <f aca="false">INT((ROW()-2)/100)</f>
        <v>6</v>
      </c>
      <c r="B681" s="7" t="n">
        <f aca="false">MOD(INT((ROW()-2)/10),10)</f>
        <v>7</v>
      </c>
      <c r="C681" s="7" t="n">
        <f aca="false">MOD(ROW()-2,10)</f>
        <v>9</v>
      </c>
      <c r="D681" s="8" t="n">
        <f aca="false">A681*10+B681+C681/10</f>
        <v>67.9</v>
      </c>
      <c r="E681" s="9" t="n">
        <f aca="false">ROUND((ROW()-2)*24,0)/86400</f>
        <v>0.188611111111111</v>
      </c>
    </row>
    <row r="682" customFormat="false" ht="15" hidden="false" customHeight="true" outlineLevel="0" collapsed="false">
      <c r="A682" s="6" t="n">
        <f aca="false">INT((ROW()-2)/100)</f>
        <v>6</v>
      </c>
      <c r="B682" s="7" t="n">
        <f aca="false">MOD(INT((ROW()-2)/10),10)</f>
        <v>8</v>
      </c>
      <c r="C682" s="7" t="n">
        <f aca="false">MOD(ROW()-2,10)</f>
        <v>0</v>
      </c>
      <c r="D682" s="8" t="n">
        <f aca="false">A682*10+B682+C682/10</f>
        <v>68</v>
      </c>
      <c r="E682" s="9" t="n">
        <f aca="false">ROUND((ROW()-2)*24,0)/86400</f>
        <v>0.188888888888889</v>
      </c>
    </row>
    <row r="683" customFormat="false" ht="15" hidden="false" customHeight="true" outlineLevel="0" collapsed="false">
      <c r="A683" s="6" t="n">
        <f aca="false">INT((ROW()-2)/100)</f>
        <v>6</v>
      </c>
      <c r="B683" s="7" t="n">
        <f aca="false">MOD(INT((ROW()-2)/10),10)</f>
        <v>8</v>
      </c>
      <c r="C683" s="7" t="n">
        <f aca="false">MOD(ROW()-2,10)</f>
        <v>1</v>
      </c>
      <c r="D683" s="8" t="n">
        <f aca="false">A683*10+B683+C683/10</f>
        <v>68.1</v>
      </c>
      <c r="E683" s="9" t="n">
        <f aca="false">ROUND((ROW()-2)*24,0)/86400</f>
        <v>0.189166666666667</v>
      </c>
    </row>
    <row r="684" customFormat="false" ht="15" hidden="false" customHeight="true" outlineLevel="0" collapsed="false">
      <c r="A684" s="6" t="n">
        <f aca="false">INT((ROW()-2)/100)</f>
        <v>6</v>
      </c>
      <c r="B684" s="7" t="n">
        <f aca="false">MOD(INT((ROW()-2)/10),10)</f>
        <v>8</v>
      </c>
      <c r="C684" s="7" t="n">
        <f aca="false">MOD(ROW()-2,10)</f>
        <v>2</v>
      </c>
      <c r="D684" s="8" t="n">
        <f aca="false">A684*10+B684+C684/10</f>
        <v>68.2</v>
      </c>
      <c r="E684" s="9" t="n">
        <f aca="false">ROUND((ROW()-2)*24,0)/86400</f>
        <v>0.189444444444444</v>
      </c>
    </row>
    <row r="685" customFormat="false" ht="15" hidden="false" customHeight="true" outlineLevel="0" collapsed="false">
      <c r="A685" s="6" t="n">
        <f aca="false">INT((ROW()-2)/100)</f>
        <v>6</v>
      </c>
      <c r="B685" s="7" t="n">
        <f aca="false">MOD(INT((ROW()-2)/10),10)</f>
        <v>8</v>
      </c>
      <c r="C685" s="7" t="n">
        <f aca="false">MOD(ROW()-2,10)</f>
        <v>3</v>
      </c>
      <c r="D685" s="8" t="n">
        <f aca="false">A685*10+B685+C685/10</f>
        <v>68.3</v>
      </c>
      <c r="E685" s="9" t="n">
        <f aca="false">ROUND((ROW()-2)*24,0)/86400</f>
        <v>0.189722222222222</v>
      </c>
    </row>
    <row r="686" customFormat="false" ht="15" hidden="false" customHeight="true" outlineLevel="0" collapsed="false">
      <c r="A686" s="6" t="n">
        <f aca="false">INT((ROW()-2)/100)</f>
        <v>6</v>
      </c>
      <c r="B686" s="7" t="n">
        <f aca="false">MOD(INT((ROW()-2)/10),10)</f>
        <v>8</v>
      </c>
      <c r="C686" s="7" t="n">
        <f aca="false">MOD(ROW()-2,10)</f>
        <v>4</v>
      </c>
      <c r="D686" s="8" t="n">
        <f aca="false">A686*10+B686+C686/10</f>
        <v>68.4</v>
      </c>
      <c r="E686" s="9" t="n">
        <f aca="false">ROUND((ROW()-2)*24,0)/86400</f>
        <v>0.19</v>
      </c>
    </row>
    <row r="687" customFormat="false" ht="15" hidden="false" customHeight="true" outlineLevel="0" collapsed="false">
      <c r="A687" s="6" t="n">
        <f aca="false">INT((ROW()-2)/100)</f>
        <v>6</v>
      </c>
      <c r="B687" s="7" t="n">
        <f aca="false">MOD(INT((ROW()-2)/10),10)</f>
        <v>8</v>
      </c>
      <c r="C687" s="7" t="n">
        <f aca="false">MOD(ROW()-2,10)</f>
        <v>5</v>
      </c>
      <c r="D687" s="8" t="n">
        <f aca="false">A687*10+B687+C687/10</f>
        <v>68.5</v>
      </c>
      <c r="E687" s="9" t="n">
        <f aca="false">ROUND((ROW()-2)*24,0)/86400</f>
        <v>0.190277777777778</v>
      </c>
    </row>
    <row r="688" customFormat="false" ht="15" hidden="false" customHeight="true" outlineLevel="0" collapsed="false">
      <c r="A688" s="6" t="n">
        <f aca="false">INT((ROW()-2)/100)</f>
        <v>6</v>
      </c>
      <c r="B688" s="7" t="n">
        <f aca="false">MOD(INT((ROW()-2)/10),10)</f>
        <v>8</v>
      </c>
      <c r="C688" s="7" t="n">
        <f aca="false">MOD(ROW()-2,10)</f>
        <v>6</v>
      </c>
      <c r="D688" s="8" t="n">
        <f aca="false">A688*10+B688+C688/10</f>
        <v>68.6</v>
      </c>
      <c r="E688" s="9" t="n">
        <f aca="false">ROUND((ROW()-2)*24,0)/86400</f>
        <v>0.190555555555556</v>
      </c>
    </row>
    <row r="689" customFormat="false" ht="15" hidden="false" customHeight="true" outlineLevel="0" collapsed="false">
      <c r="A689" s="6" t="n">
        <f aca="false">INT((ROW()-2)/100)</f>
        <v>6</v>
      </c>
      <c r="B689" s="7" t="n">
        <f aca="false">MOD(INT((ROW()-2)/10),10)</f>
        <v>8</v>
      </c>
      <c r="C689" s="7" t="n">
        <f aca="false">MOD(ROW()-2,10)</f>
        <v>7</v>
      </c>
      <c r="D689" s="8" t="n">
        <f aca="false">A689*10+B689+C689/10</f>
        <v>68.7</v>
      </c>
      <c r="E689" s="9" t="n">
        <f aca="false">ROUND((ROW()-2)*24,0)/86400</f>
        <v>0.190833333333333</v>
      </c>
    </row>
    <row r="690" customFormat="false" ht="15" hidden="false" customHeight="true" outlineLevel="0" collapsed="false">
      <c r="A690" s="6" t="n">
        <f aca="false">INT((ROW()-2)/100)</f>
        <v>6</v>
      </c>
      <c r="B690" s="7" t="n">
        <f aca="false">MOD(INT((ROW()-2)/10),10)</f>
        <v>8</v>
      </c>
      <c r="C690" s="7" t="n">
        <f aca="false">MOD(ROW()-2,10)</f>
        <v>8</v>
      </c>
      <c r="D690" s="8" t="n">
        <f aca="false">A690*10+B690+C690/10</f>
        <v>68.8</v>
      </c>
      <c r="E690" s="9" t="n">
        <f aca="false">ROUND((ROW()-2)*24,0)/86400</f>
        <v>0.191111111111111</v>
      </c>
    </row>
    <row r="691" customFormat="false" ht="15" hidden="false" customHeight="true" outlineLevel="0" collapsed="false">
      <c r="A691" s="6" t="n">
        <f aca="false">INT((ROW()-2)/100)</f>
        <v>6</v>
      </c>
      <c r="B691" s="7" t="n">
        <f aca="false">MOD(INT((ROW()-2)/10),10)</f>
        <v>8</v>
      </c>
      <c r="C691" s="7" t="n">
        <f aca="false">MOD(ROW()-2,10)</f>
        <v>9</v>
      </c>
      <c r="D691" s="8" t="n">
        <f aca="false">A691*10+B691+C691/10</f>
        <v>68.9</v>
      </c>
      <c r="E691" s="9" t="n">
        <f aca="false">ROUND((ROW()-2)*24,0)/86400</f>
        <v>0.191388888888889</v>
      </c>
    </row>
    <row r="692" customFormat="false" ht="15" hidden="false" customHeight="true" outlineLevel="0" collapsed="false">
      <c r="A692" s="6" t="n">
        <f aca="false">INT((ROW()-2)/100)</f>
        <v>6</v>
      </c>
      <c r="B692" s="7" t="n">
        <f aca="false">MOD(INT((ROW()-2)/10),10)</f>
        <v>9</v>
      </c>
      <c r="C692" s="7" t="n">
        <f aca="false">MOD(ROW()-2,10)</f>
        <v>0</v>
      </c>
      <c r="D692" s="8" t="n">
        <f aca="false">A692*10+B692+C692/10</f>
        <v>69</v>
      </c>
      <c r="E692" s="9" t="n">
        <f aca="false">ROUND((ROW()-2)*24,0)/86400</f>
        <v>0.191666666666667</v>
      </c>
    </row>
    <row r="693" customFormat="false" ht="15" hidden="false" customHeight="true" outlineLevel="0" collapsed="false">
      <c r="A693" s="6" t="n">
        <f aca="false">INT((ROW()-2)/100)</f>
        <v>6</v>
      </c>
      <c r="B693" s="7" t="n">
        <f aca="false">MOD(INT((ROW()-2)/10),10)</f>
        <v>9</v>
      </c>
      <c r="C693" s="7" t="n">
        <f aca="false">MOD(ROW()-2,10)</f>
        <v>1</v>
      </c>
      <c r="D693" s="8" t="n">
        <f aca="false">A693*10+B693+C693/10</f>
        <v>69.1</v>
      </c>
      <c r="E693" s="9" t="n">
        <f aca="false">ROUND((ROW()-2)*24,0)/86400</f>
        <v>0.191944444444444</v>
      </c>
    </row>
    <row r="694" customFormat="false" ht="15" hidden="false" customHeight="true" outlineLevel="0" collapsed="false">
      <c r="A694" s="6" t="n">
        <f aca="false">INT((ROW()-2)/100)</f>
        <v>6</v>
      </c>
      <c r="B694" s="7" t="n">
        <f aca="false">MOD(INT((ROW()-2)/10),10)</f>
        <v>9</v>
      </c>
      <c r="C694" s="7" t="n">
        <f aca="false">MOD(ROW()-2,10)</f>
        <v>2</v>
      </c>
      <c r="D694" s="8" t="n">
        <f aca="false">A694*10+B694+C694/10</f>
        <v>69.2</v>
      </c>
      <c r="E694" s="9" t="n">
        <f aca="false">ROUND((ROW()-2)*24,0)/86400</f>
        <v>0.192222222222222</v>
      </c>
    </row>
    <row r="695" customFormat="false" ht="15" hidden="false" customHeight="true" outlineLevel="0" collapsed="false">
      <c r="A695" s="6" t="n">
        <f aca="false">INT((ROW()-2)/100)</f>
        <v>6</v>
      </c>
      <c r="B695" s="7" t="n">
        <f aca="false">MOD(INT((ROW()-2)/10),10)</f>
        <v>9</v>
      </c>
      <c r="C695" s="7" t="n">
        <f aca="false">MOD(ROW()-2,10)</f>
        <v>3</v>
      </c>
      <c r="D695" s="8" t="n">
        <f aca="false">A695*10+B695+C695/10</f>
        <v>69.3</v>
      </c>
      <c r="E695" s="9" t="n">
        <f aca="false">ROUND((ROW()-2)*24,0)/86400</f>
        <v>0.1925</v>
      </c>
    </row>
    <row r="696" customFormat="false" ht="15" hidden="false" customHeight="true" outlineLevel="0" collapsed="false">
      <c r="A696" s="6" t="n">
        <f aca="false">INT((ROW()-2)/100)</f>
        <v>6</v>
      </c>
      <c r="B696" s="7" t="n">
        <f aca="false">MOD(INT((ROW()-2)/10),10)</f>
        <v>9</v>
      </c>
      <c r="C696" s="7" t="n">
        <f aca="false">MOD(ROW()-2,10)</f>
        <v>4</v>
      </c>
      <c r="D696" s="8" t="n">
        <f aca="false">A696*10+B696+C696/10</f>
        <v>69.4</v>
      </c>
      <c r="E696" s="9" t="n">
        <f aca="false">ROUND((ROW()-2)*24,0)/86400</f>
        <v>0.192777777777778</v>
      </c>
    </row>
    <row r="697" customFormat="false" ht="15" hidden="false" customHeight="true" outlineLevel="0" collapsed="false">
      <c r="A697" s="6" t="n">
        <f aca="false">INT((ROW()-2)/100)</f>
        <v>6</v>
      </c>
      <c r="B697" s="7" t="n">
        <f aca="false">MOD(INT((ROW()-2)/10),10)</f>
        <v>9</v>
      </c>
      <c r="C697" s="7" t="n">
        <f aca="false">MOD(ROW()-2,10)</f>
        <v>5</v>
      </c>
      <c r="D697" s="8" t="n">
        <f aca="false">A697*10+B697+C697/10</f>
        <v>69.5</v>
      </c>
      <c r="E697" s="9" t="n">
        <f aca="false">ROUND((ROW()-2)*24,0)/86400</f>
        <v>0.193055555555556</v>
      </c>
    </row>
    <row r="698" customFormat="false" ht="15" hidden="false" customHeight="true" outlineLevel="0" collapsed="false">
      <c r="A698" s="6" t="n">
        <f aca="false">INT((ROW()-2)/100)</f>
        <v>6</v>
      </c>
      <c r="B698" s="7" t="n">
        <f aca="false">MOD(INT((ROW()-2)/10),10)</f>
        <v>9</v>
      </c>
      <c r="C698" s="7" t="n">
        <f aca="false">MOD(ROW()-2,10)</f>
        <v>6</v>
      </c>
      <c r="D698" s="8" t="n">
        <f aca="false">A698*10+B698+C698/10</f>
        <v>69.6</v>
      </c>
      <c r="E698" s="9" t="n">
        <f aca="false">ROUND((ROW()-2)*24,0)/86400</f>
        <v>0.193333333333333</v>
      </c>
    </row>
    <row r="699" customFormat="false" ht="15" hidden="false" customHeight="true" outlineLevel="0" collapsed="false">
      <c r="A699" s="6" t="n">
        <f aca="false">INT((ROW()-2)/100)</f>
        <v>6</v>
      </c>
      <c r="B699" s="7" t="n">
        <f aca="false">MOD(INT((ROW()-2)/10),10)</f>
        <v>9</v>
      </c>
      <c r="C699" s="7" t="n">
        <f aca="false">MOD(ROW()-2,10)</f>
        <v>7</v>
      </c>
      <c r="D699" s="8" t="n">
        <f aca="false">A699*10+B699+C699/10</f>
        <v>69.7</v>
      </c>
      <c r="E699" s="9" t="n">
        <f aca="false">ROUND((ROW()-2)*24,0)/86400</f>
        <v>0.193611111111111</v>
      </c>
    </row>
    <row r="700" customFormat="false" ht="15" hidden="false" customHeight="true" outlineLevel="0" collapsed="false">
      <c r="A700" s="6" t="n">
        <f aca="false">INT((ROW()-2)/100)</f>
        <v>6</v>
      </c>
      <c r="B700" s="7" t="n">
        <f aca="false">MOD(INT((ROW()-2)/10),10)</f>
        <v>9</v>
      </c>
      <c r="C700" s="7" t="n">
        <f aca="false">MOD(ROW()-2,10)</f>
        <v>8</v>
      </c>
      <c r="D700" s="8" t="n">
        <f aca="false">A700*10+B700+C700/10</f>
        <v>69.8</v>
      </c>
      <c r="E700" s="9" t="n">
        <f aca="false">ROUND((ROW()-2)*24,0)/86400</f>
        <v>0.193888888888889</v>
      </c>
    </row>
    <row r="701" customFormat="false" ht="15" hidden="false" customHeight="true" outlineLevel="0" collapsed="false">
      <c r="A701" s="6" t="n">
        <f aca="false">INT((ROW()-2)/100)</f>
        <v>6</v>
      </c>
      <c r="B701" s="7" t="n">
        <f aca="false">MOD(INT((ROW()-2)/10),10)</f>
        <v>9</v>
      </c>
      <c r="C701" s="7" t="n">
        <f aca="false">MOD(ROW()-2,10)</f>
        <v>9</v>
      </c>
      <c r="D701" s="8" t="n">
        <f aca="false">A701*10+B701+C701/10</f>
        <v>69.9</v>
      </c>
      <c r="E701" s="9" t="n">
        <f aca="false">ROUND((ROW()-2)*24,0)/86400</f>
        <v>0.194166666666667</v>
      </c>
    </row>
    <row r="702" customFormat="false" ht="15" hidden="false" customHeight="true" outlineLevel="0" collapsed="false">
      <c r="A702" s="6" t="n">
        <f aca="false">INT((ROW()-2)/100)</f>
        <v>7</v>
      </c>
      <c r="B702" s="7" t="n">
        <f aca="false">MOD(INT((ROW()-2)/10),10)</f>
        <v>0</v>
      </c>
      <c r="C702" s="7" t="n">
        <f aca="false">MOD(ROW()-2,10)</f>
        <v>0</v>
      </c>
      <c r="D702" s="8" t="n">
        <f aca="false">A702*10+B702+C702/10</f>
        <v>70</v>
      </c>
      <c r="E702" s="9" t="n">
        <f aca="false">ROUND((ROW()-2)*24,0)/86400</f>
        <v>0.194444444444444</v>
      </c>
    </row>
    <row r="703" customFormat="false" ht="15" hidden="false" customHeight="true" outlineLevel="0" collapsed="false">
      <c r="A703" s="6" t="n">
        <f aca="false">INT((ROW()-2)/100)</f>
        <v>7</v>
      </c>
      <c r="B703" s="7" t="n">
        <f aca="false">MOD(INT((ROW()-2)/10),10)</f>
        <v>0</v>
      </c>
      <c r="C703" s="7" t="n">
        <f aca="false">MOD(ROW()-2,10)</f>
        <v>1</v>
      </c>
      <c r="D703" s="8" t="n">
        <f aca="false">A703*10+B703+C703/10</f>
        <v>70.1</v>
      </c>
      <c r="E703" s="9" t="n">
        <f aca="false">ROUND((ROW()-2)*24,0)/86400</f>
        <v>0.194722222222222</v>
      </c>
    </row>
    <row r="704" customFormat="false" ht="15" hidden="false" customHeight="true" outlineLevel="0" collapsed="false">
      <c r="A704" s="6" t="n">
        <f aca="false">INT((ROW()-2)/100)</f>
        <v>7</v>
      </c>
      <c r="B704" s="7" t="n">
        <f aca="false">MOD(INT((ROW()-2)/10),10)</f>
        <v>0</v>
      </c>
      <c r="C704" s="7" t="n">
        <f aca="false">MOD(ROW()-2,10)</f>
        <v>2</v>
      </c>
      <c r="D704" s="8" t="n">
        <f aca="false">A704*10+B704+C704/10</f>
        <v>70.2</v>
      </c>
      <c r="E704" s="9" t="n">
        <f aca="false">ROUND((ROW()-2)*24,0)/86400</f>
        <v>0.195</v>
      </c>
    </row>
    <row r="705" customFormat="false" ht="15" hidden="false" customHeight="true" outlineLevel="0" collapsed="false">
      <c r="A705" s="6" t="n">
        <f aca="false">INT((ROW()-2)/100)</f>
        <v>7</v>
      </c>
      <c r="B705" s="7" t="n">
        <f aca="false">MOD(INT((ROW()-2)/10),10)</f>
        <v>0</v>
      </c>
      <c r="C705" s="7" t="n">
        <f aca="false">MOD(ROW()-2,10)</f>
        <v>3</v>
      </c>
      <c r="D705" s="8" t="n">
        <f aca="false">A705*10+B705+C705/10</f>
        <v>70.3</v>
      </c>
      <c r="E705" s="9" t="n">
        <f aca="false">ROUND((ROW()-2)*24,0)/86400</f>
        <v>0.195277777777778</v>
      </c>
    </row>
    <row r="706" customFormat="false" ht="15" hidden="false" customHeight="true" outlineLevel="0" collapsed="false">
      <c r="A706" s="6" t="n">
        <f aca="false">INT((ROW()-2)/100)</f>
        <v>7</v>
      </c>
      <c r="B706" s="7" t="n">
        <f aca="false">MOD(INT((ROW()-2)/10),10)</f>
        <v>0</v>
      </c>
      <c r="C706" s="7" t="n">
        <f aca="false">MOD(ROW()-2,10)</f>
        <v>4</v>
      </c>
      <c r="D706" s="8" t="n">
        <f aca="false">A706*10+B706+C706/10</f>
        <v>70.4</v>
      </c>
      <c r="E706" s="9" t="n">
        <f aca="false">ROUND((ROW()-2)*24,0)/86400</f>
        <v>0.195555555555556</v>
      </c>
    </row>
    <row r="707" customFormat="false" ht="15" hidden="false" customHeight="true" outlineLevel="0" collapsed="false">
      <c r="A707" s="6" t="n">
        <f aca="false">INT((ROW()-2)/100)</f>
        <v>7</v>
      </c>
      <c r="B707" s="7" t="n">
        <f aca="false">MOD(INT((ROW()-2)/10),10)</f>
        <v>0</v>
      </c>
      <c r="C707" s="7" t="n">
        <f aca="false">MOD(ROW()-2,10)</f>
        <v>5</v>
      </c>
      <c r="D707" s="8" t="n">
        <f aca="false">A707*10+B707+C707/10</f>
        <v>70.5</v>
      </c>
      <c r="E707" s="9" t="n">
        <f aca="false">ROUND((ROW()-2)*24,0)/86400</f>
        <v>0.195833333333333</v>
      </c>
    </row>
    <row r="708" customFormat="false" ht="15" hidden="false" customHeight="true" outlineLevel="0" collapsed="false">
      <c r="A708" s="6" t="n">
        <f aca="false">INT((ROW()-2)/100)</f>
        <v>7</v>
      </c>
      <c r="B708" s="7" t="n">
        <f aca="false">MOD(INT((ROW()-2)/10),10)</f>
        <v>0</v>
      </c>
      <c r="C708" s="7" t="n">
        <f aca="false">MOD(ROW()-2,10)</f>
        <v>6</v>
      </c>
      <c r="D708" s="8" t="n">
        <f aca="false">A708*10+B708+C708/10</f>
        <v>70.6</v>
      </c>
      <c r="E708" s="9" t="n">
        <f aca="false">ROUND((ROW()-2)*24,0)/86400</f>
        <v>0.196111111111111</v>
      </c>
    </row>
    <row r="709" customFormat="false" ht="15" hidden="false" customHeight="true" outlineLevel="0" collapsed="false">
      <c r="A709" s="6" t="n">
        <f aca="false">INT((ROW()-2)/100)</f>
        <v>7</v>
      </c>
      <c r="B709" s="7" t="n">
        <f aca="false">MOD(INT((ROW()-2)/10),10)</f>
        <v>0</v>
      </c>
      <c r="C709" s="7" t="n">
        <f aca="false">MOD(ROW()-2,10)</f>
        <v>7</v>
      </c>
      <c r="D709" s="8" t="n">
        <f aca="false">A709*10+B709+C709/10</f>
        <v>70.7</v>
      </c>
      <c r="E709" s="9" t="n">
        <f aca="false">ROUND((ROW()-2)*24,0)/86400</f>
        <v>0.196388888888889</v>
      </c>
    </row>
    <row r="710" customFormat="false" ht="15" hidden="false" customHeight="true" outlineLevel="0" collapsed="false">
      <c r="A710" s="6" t="n">
        <f aca="false">INT((ROW()-2)/100)</f>
        <v>7</v>
      </c>
      <c r="B710" s="7" t="n">
        <f aca="false">MOD(INT((ROW()-2)/10),10)</f>
        <v>0</v>
      </c>
      <c r="C710" s="7" t="n">
        <f aca="false">MOD(ROW()-2,10)</f>
        <v>8</v>
      </c>
      <c r="D710" s="8" t="n">
        <f aca="false">A710*10+B710+C710/10</f>
        <v>70.8</v>
      </c>
      <c r="E710" s="9" t="n">
        <f aca="false">ROUND((ROW()-2)*24,0)/86400</f>
        <v>0.196666666666667</v>
      </c>
    </row>
    <row r="711" customFormat="false" ht="15" hidden="false" customHeight="true" outlineLevel="0" collapsed="false">
      <c r="A711" s="6" t="n">
        <f aca="false">INT((ROW()-2)/100)</f>
        <v>7</v>
      </c>
      <c r="B711" s="7" t="n">
        <f aca="false">MOD(INT((ROW()-2)/10),10)</f>
        <v>0</v>
      </c>
      <c r="C711" s="7" t="n">
        <f aca="false">MOD(ROW()-2,10)</f>
        <v>9</v>
      </c>
      <c r="D711" s="8" t="n">
        <f aca="false">A711*10+B711+C711/10</f>
        <v>70.9</v>
      </c>
      <c r="E711" s="9" t="n">
        <f aca="false">ROUND((ROW()-2)*24,0)/86400</f>
        <v>0.196944444444444</v>
      </c>
    </row>
    <row r="712" customFormat="false" ht="15" hidden="false" customHeight="true" outlineLevel="0" collapsed="false">
      <c r="A712" s="6" t="n">
        <f aca="false">INT((ROW()-2)/100)</f>
        <v>7</v>
      </c>
      <c r="B712" s="7" t="n">
        <f aca="false">MOD(INT((ROW()-2)/10),10)</f>
        <v>1</v>
      </c>
      <c r="C712" s="7" t="n">
        <f aca="false">MOD(ROW()-2,10)</f>
        <v>0</v>
      </c>
      <c r="D712" s="8" t="n">
        <f aca="false">A712*10+B712+C712/10</f>
        <v>71</v>
      </c>
      <c r="E712" s="9" t="n">
        <f aca="false">ROUND((ROW()-2)*24,0)/86400</f>
        <v>0.197222222222222</v>
      </c>
    </row>
    <row r="713" customFormat="false" ht="15" hidden="false" customHeight="true" outlineLevel="0" collapsed="false">
      <c r="A713" s="6" t="n">
        <f aca="false">INT((ROW()-2)/100)</f>
        <v>7</v>
      </c>
      <c r="B713" s="7" t="n">
        <f aca="false">MOD(INT((ROW()-2)/10),10)</f>
        <v>1</v>
      </c>
      <c r="C713" s="7" t="n">
        <f aca="false">MOD(ROW()-2,10)</f>
        <v>1</v>
      </c>
      <c r="D713" s="8" t="n">
        <f aca="false">A713*10+B713+C713/10</f>
        <v>71.1</v>
      </c>
      <c r="E713" s="9" t="n">
        <f aca="false">ROUND((ROW()-2)*24,0)/86400</f>
        <v>0.1975</v>
      </c>
    </row>
    <row r="714" customFormat="false" ht="15" hidden="false" customHeight="true" outlineLevel="0" collapsed="false">
      <c r="A714" s="6" t="n">
        <f aca="false">INT((ROW()-2)/100)</f>
        <v>7</v>
      </c>
      <c r="B714" s="7" t="n">
        <f aca="false">MOD(INT((ROW()-2)/10),10)</f>
        <v>1</v>
      </c>
      <c r="C714" s="7" t="n">
        <f aca="false">MOD(ROW()-2,10)</f>
        <v>2</v>
      </c>
      <c r="D714" s="8" t="n">
        <f aca="false">A714*10+B714+C714/10</f>
        <v>71.2</v>
      </c>
      <c r="E714" s="9" t="n">
        <f aca="false">ROUND((ROW()-2)*24,0)/86400</f>
        <v>0.197777777777778</v>
      </c>
    </row>
    <row r="715" customFormat="false" ht="15" hidden="false" customHeight="true" outlineLevel="0" collapsed="false">
      <c r="A715" s="6" t="n">
        <f aca="false">INT((ROW()-2)/100)</f>
        <v>7</v>
      </c>
      <c r="B715" s="7" t="n">
        <f aca="false">MOD(INT((ROW()-2)/10),10)</f>
        <v>1</v>
      </c>
      <c r="C715" s="7" t="n">
        <f aca="false">MOD(ROW()-2,10)</f>
        <v>3</v>
      </c>
      <c r="D715" s="8" t="n">
        <f aca="false">A715*10+B715+C715/10</f>
        <v>71.3</v>
      </c>
      <c r="E715" s="9" t="n">
        <f aca="false">ROUND((ROW()-2)*24,0)/86400</f>
        <v>0.198055555555556</v>
      </c>
    </row>
    <row r="716" customFormat="false" ht="15" hidden="false" customHeight="true" outlineLevel="0" collapsed="false">
      <c r="A716" s="6" t="n">
        <f aca="false">INT((ROW()-2)/100)</f>
        <v>7</v>
      </c>
      <c r="B716" s="7" t="n">
        <f aca="false">MOD(INT((ROW()-2)/10),10)</f>
        <v>1</v>
      </c>
      <c r="C716" s="7" t="n">
        <f aca="false">MOD(ROW()-2,10)</f>
        <v>4</v>
      </c>
      <c r="D716" s="8" t="n">
        <f aca="false">A716*10+B716+C716/10</f>
        <v>71.4</v>
      </c>
      <c r="E716" s="9" t="n">
        <f aca="false">ROUND((ROW()-2)*24,0)/86400</f>
        <v>0.198333333333333</v>
      </c>
    </row>
    <row r="717" customFormat="false" ht="15" hidden="false" customHeight="true" outlineLevel="0" collapsed="false">
      <c r="A717" s="6" t="n">
        <f aca="false">INT((ROW()-2)/100)</f>
        <v>7</v>
      </c>
      <c r="B717" s="7" t="n">
        <f aca="false">MOD(INT((ROW()-2)/10),10)</f>
        <v>1</v>
      </c>
      <c r="C717" s="7" t="n">
        <f aca="false">MOD(ROW()-2,10)</f>
        <v>5</v>
      </c>
      <c r="D717" s="8" t="n">
        <f aca="false">A717*10+B717+C717/10</f>
        <v>71.5</v>
      </c>
      <c r="E717" s="9" t="n">
        <f aca="false">ROUND((ROW()-2)*24,0)/86400</f>
        <v>0.198611111111111</v>
      </c>
    </row>
    <row r="718" customFormat="false" ht="15" hidden="false" customHeight="true" outlineLevel="0" collapsed="false">
      <c r="A718" s="6" t="n">
        <f aca="false">INT((ROW()-2)/100)</f>
        <v>7</v>
      </c>
      <c r="B718" s="7" t="n">
        <f aca="false">MOD(INT((ROW()-2)/10),10)</f>
        <v>1</v>
      </c>
      <c r="C718" s="7" t="n">
        <f aca="false">MOD(ROW()-2,10)</f>
        <v>6</v>
      </c>
      <c r="D718" s="8" t="n">
        <f aca="false">A718*10+B718+C718/10</f>
        <v>71.6</v>
      </c>
      <c r="E718" s="9" t="n">
        <f aca="false">ROUND((ROW()-2)*24,0)/86400</f>
        <v>0.198888888888889</v>
      </c>
    </row>
    <row r="719" customFormat="false" ht="15" hidden="false" customHeight="true" outlineLevel="0" collapsed="false">
      <c r="A719" s="6" t="n">
        <f aca="false">INT((ROW()-2)/100)</f>
        <v>7</v>
      </c>
      <c r="B719" s="7" t="n">
        <f aca="false">MOD(INT((ROW()-2)/10),10)</f>
        <v>1</v>
      </c>
      <c r="C719" s="7" t="n">
        <f aca="false">MOD(ROW()-2,10)</f>
        <v>7</v>
      </c>
      <c r="D719" s="8" t="n">
        <f aca="false">A719*10+B719+C719/10</f>
        <v>71.7</v>
      </c>
      <c r="E719" s="9" t="n">
        <f aca="false">ROUND((ROW()-2)*24,0)/86400</f>
        <v>0.199166666666667</v>
      </c>
    </row>
    <row r="720" customFormat="false" ht="15" hidden="false" customHeight="true" outlineLevel="0" collapsed="false">
      <c r="A720" s="6" t="n">
        <f aca="false">INT((ROW()-2)/100)</f>
        <v>7</v>
      </c>
      <c r="B720" s="7" t="n">
        <f aca="false">MOD(INT((ROW()-2)/10),10)</f>
        <v>1</v>
      </c>
      <c r="C720" s="7" t="n">
        <f aca="false">MOD(ROW()-2,10)</f>
        <v>8</v>
      </c>
      <c r="D720" s="8" t="n">
        <f aca="false">A720*10+B720+C720/10</f>
        <v>71.8</v>
      </c>
      <c r="E720" s="9" t="n">
        <f aca="false">ROUND((ROW()-2)*24,0)/86400</f>
        <v>0.199444444444444</v>
      </c>
    </row>
    <row r="721" customFormat="false" ht="15" hidden="false" customHeight="true" outlineLevel="0" collapsed="false">
      <c r="A721" s="6" t="n">
        <f aca="false">INT((ROW()-2)/100)</f>
        <v>7</v>
      </c>
      <c r="B721" s="7" t="n">
        <f aca="false">MOD(INT((ROW()-2)/10),10)</f>
        <v>1</v>
      </c>
      <c r="C721" s="7" t="n">
        <f aca="false">MOD(ROW()-2,10)</f>
        <v>9</v>
      </c>
      <c r="D721" s="8" t="n">
        <f aca="false">A721*10+B721+C721/10</f>
        <v>71.9</v>
      </c>
      <c r="E721" s="9" t="n">
        <f aca="false">ROUND((ROW()-2)*24,0)/86400</f>
        <v>0.199722222222222</v>
      </c>
    </row>
    <row r="722" customFormat="false" ht="15" hidden="false" customHeight="true" outlineLevel="0" collapsed="false">
      <c r="A722" s="6" t="n">
        <f aca="false">INT((ROW()-2)/100)</f>
        <v>7</v>
      </c>
      <c r="B722" s="7" t="n">
        <f aca="false">MOD(INT((ROW()-2)/10),10)</f>
        <v>2</v>
      </c>
      <c r="C722" s="7" t="n">
        <f aca="false">MOD(ROW()-2,10)</f>
        <v>0</v>
      </c>
      <c r="D722" s="8" t="n">
        <f aca="false">A722*10+B722+C722/10</f>
        <v>72</v>
      </c>
      <c r="E722" s="9" t="n">
        <f aca="false">ROUND((ROW()-2)*24,0)/86400</f>
        <v>0.2</v>
      </c>
    </row>
    <row r="723" customFormat="false" ht="15" hidden="false" customHeight="true" outlineLevel="0" collapsed="false">
      <c r="A723" s="6" t="n">
        <f aca="false">INT((ROW()-2)/100)</f>
        <v>7</v>
      </c>
      <c r="B723" s="7" t="n">
        <f aca="false">MOD(INT((ROW()-2)/10),10)</f>
        <v>2</v>
      </c>
      <c r="C723" s="7" t="n">
        <f aca="false">MOD(ROW()-2,10)</f>
        <v>1</v>
      </c>
      <c r="D723" s="8" t="n">
        <f aca="false">A723*10+B723+C723/10</f>
        <v>72.1</v>
      </c>
      <c r="E723" s="9" t="n">
        <f aca="false">ROUND((ROW()-2)*24,0)/86400</f>
        <v>0.200277777777778</v>
      </c>
    </row>
    <row r="724" customFormat="false" ht="15" hidden="false" customHeight="true" outlineLevel="0" collapsed="false">
      <c r="A724" s="6" t="n">
        <f aca="false">INT((ROW()-2)/100)</f>
        <v>7</v>
      </c>
      <c r="B724" s="7" t="n">
        <f aca="false">MOD(INT((ROW()-2)/10),10)</f>
        <v>2</v>
      </c>
      <c r="C724" s="7" t="n">
        <f aca="false">MOD(ROW()-2,10)</f>
        <v>2</v>
      </c>
      <c r="D724" s="8" t="n">
        <f aca="false">A724*10+B724+C724/10</f>
        <v>72.2</v>
      </c>
      <c r="E724" s="9" t="n">
        <f aca="false">ROUND((ROW()-2)*24,0)/86400</f>
        <v>0.200555555555556</v>
      </c>
    </row>
    <row r="725" customFormat="false" ht="15" hidden="false" customHeight="true" outlineLevel="0" collapsed="false">
      <c r="A725" s="6" t="n">
        <f aca="false">INT((ROW()-2)/100)</f>
        <v>7</v>
      </c>
      <c r="B725" s="7" t="n">
        <f aca="false">MOD(INT((ROW()-2)/10),10)</f>
        <v>2</v>
      </c>
      <c r="C725" s="7" t="n">
        <f aca="false">MOD(ROW()-2,10)</f>
        <v>3</v>
      </c>
      <c r="D725" s="8" t="n">
        <f aca="false">A725*10+B725+C725/10</f>
        <v>72.3</v>
      </c>
      <c r="E725" s="9" t="n">
        <f aca="false">ROUND((ROW()-2)*24,0)/86400</f>
        <v>0.200833333333333</v>
      </c>
    </row>
    <row r="726" customFormat="false" ht="15" hidden="false" customHeight="true" outlineLevel="0" collapsed="false">
      <c r="A726" s="6" t="n">
        <f aca="false">INT((ROW()-2)/100)</f>
        <v>7</v>
      </c>
      <c r="B726" s="7" t="n">
        <f aca="false">MOD(INT((ROW()-2)/10),10)</f>
        <v>2</v>
      </c>
      <c r="C726" s="7" t="n">
        <f aca="false">MOD(ROW()-2,10)</f>
        <v>4</v>
      </c>
      <c r="D726" s="8" t="n">
        <f aca="false">A726*10+B726+C726/10</f>
        <v>72.4</v>
      </c>
      <c r="E726" s="9" t="n">
        <f aca="false">ROUND((ROW()-2)*24,0)/86400</f>
        <v>0.201111111111111</v>
      </c>
    </row>
    <row r="727" customFormat="false" ht="15" hidden="false" customHeight="true" outlineLevel="0" collapsed="false">
      <c r="A727" s="6" t="n">
        <f aca="false">INT((ROW()-2)/100)</f>
        <v>7</v>
      </c>
      <c r="B727" s="7" t="n">
        <f aca="false">MOD(INT((ROW()-2)/10),10)</f>
        <v>2</v>
      </c>
      <c r="C727" s="7" t="n">
        <f aca="false">MOD(ROW()-2,10)</f>
        <v>5</v>
      </c>
      <c r="D727" s="8" t="n">
        <f aca="false">A727*10+B727+C727/10</f>
        <v>72.5</v>
      </c>
      <c r="E727" s="9" t="n">
        <f aca="false">ROUND((ROW()-2)*24,0)/86400</f>
        <v>0.201388888888889</v>
      </c>
    </row>
    <row r="728" customFormat="false" ht="15" hidden="false" customHeight="true" outlineLevel="0" collapsed="false">
      <c r="A728" s="6" t="n">
        <f aca="false">INT((ROW()-2)/100)</f>
        <v>7</v>
      </c>
      <c r="B728" s="7" t="n">
        <f aca="false">MOD(INT((ROW()-2)/10),10)</f>
        <v>2</v>
      </c>
      <c r="C728" s="7" t="n">
        <f aca="false">MOD(ROW()-2,10)</f>
        <v>6</v>
      </c>
      <c r="D728" s="8" t="n">
        <f aca="false">A728*10+B728+C728/10</f>
        <v>72.6</v>
      </c>
      <c r="E728" s="9" t="n">
        <f aca="false">ROUND((ROW()-2)*24,0)/86400</f>
        <v>0.201666666666667</v>
      </c>
    </row>
    <row r="729" customFormat="false" ht="15" hidden="false" customHeight="true" outlineLevel="0" collapsed="false">
      <c r="A729" s="6" t="n">
        <f aca="false">INT((ROW()-2)/100)</f>
        <v>7</v>
      </c>
      <c r="B729" s="7" t="n">
        <f aca="false">MOD(INT((ROW()-2)/10),10)</f>
        <v>2</v>
      </c>
      <c r="C729" s="7" t="n">
        <f aca="false">MOD(ROW()-2,10)</f>
        <v>7</v>
      </c>
      <c r="D729" s="8" t="n">
        <f aca="false">A729*10+B729+C729/10</f>
        <v>72.7</v>
      </c>
      <c r="E729" s="9" t="n">
        <f aca="false">ROUND((ROW()-2)*24,0)/86400</f>
        <v>0.201944444444444</v>
      </c>
    </row>
    <row r="730" customFormat="false" ht="15" hidden="false" customHeight="true" outlineLevel="0" collapsed="false">
      <c r="A730" s="6" t="n">
        <f aca="false">INT((ROW()-2)/100)</f>
        <v>7</v>
      </c>
      <c r="B730" s="7" t="n">
        <f aca="false">MOD(INT((ROW()-2)/10),10)</f>
        <v>2</v>
      </c>
      <c r="C730" s="7" t="n">
        <f aca="false">MOD(ROW()-2,10)</f>
        <v>8</v>
      </c>
      <c r="D730" s="8" t="n">
        <f aca="false">A730*10+B730+C730/10</f>
        <v>72.8</v>
      </c>
      <c r="E730" s="9" t="n">
        <f aca="false">ROUND((ROW()-2)*24,0)/86400</f>
        <v>0.202222222222222</v>
      </c>
    </row>
    <row r="731" customFormat="false" ht="15" hidden="false" customHeight="true" outlineLevel="0" collapsed="false">
      <c r="A731" s="6" t="n">
        <f aca="false">INT((ROW()-2)/100)</f>
        <v>7</v>
      </c>
      <c r="B731" s="7" t="n">
        <f aca="false">MOD(INT((ROW()-2)/10),10)</f>
        <v>2</v>
      </c>
      <c r="C731" s="7" t="n">
        <f aca="false">MOD(ROW()-2,10)</f>
        <v>9</v>
      </c>
      <c r="D731" s="8" t="n">
        <f aca="false">A731*10+B731+C731/10</f>
        <v>72.9</v>
      </c>
      <c r="E731" s="9" t="n">
        <f aca="false">ROUND((ROW()-2)*24,0)/86400</f>
        <v>0.2025</v>
      </c>
    </row>
    <row r="732" customFormat="false" ht="15" hidden="false" customHeight="true" outlineLevel="0" collapsed="false">
      <c r="A732" s="6" t="n">
        <f aca="false">INT((ROW()-2)/100)</f>
        <v>7</v>
      </c>
      <c r="B732" s="7" t="n">
        <f aca="false">MOD(INT((ROW()-2)/10),10)</f>
        <v>3</v>
      </c>
      <c r="C732" s="7" t="n">
        <f aca="false">MOD(ROW()-2,10)</f>
        <v>0</v>
      </c>
      <c r="D732" s="8" t="n">
        <f aca="false">A732*10+B732+C732/10</f>
        <v>73</v>
      </c>
      <c r="E732" s="9" t="n">
        <f aca="false">ROUND((ROW()-2)*24,0)/86400</f>
        <v>0.202777777777778</v>
      </c>
    </row>
    <row r="733" customFormat="false" ht="15" hidden="false" customHeight="true" outlineLevel="0" collapsed="false">
      <c r="A733" s="6" t="n">
        <f aca="false">INT((ROW()-2)/100)</f>
        <v>7</v>
      </c>
      <c r="B733" s="7" t="n">
        <f aca="false">MOD(INT((ROW()-2)/10),10)</f>
        <v>3</v>
      </c>
      <c r="C733" s="7" t="n">
        <f aca="false">MOD(ROW()-2,10)</f>
        <v>1</v>
      </c>
      <c r="D733" s="8" t="n">
        <f aca="false">A733*10+B733+C733/10</f>
        <v>73.1</v>
      </c>
      <c r="E733" s="9" t="n">
        <f aca="false">ROUND((ROW()-2)*24,0)/86400</f>
        <v>0.203055555555556</v>
      </c>
    </row>
    <row r="734" customFormat="false" ht="15" hidden="false" customHeight="true" outlineLevel="0" collapsed="false">
      <c r="A734" s="6" t="n">
        <f aca="false">INT((ROW()-2)/100)</f>
        <v>7</v>
      </c>
      <c r="B734" s="7" t="n">
        <f aca="false">MOD(INT((ROW()-2)/10),10)</f>
        <v>3</v>
      </c>
      <c r="C734" s="7" t="n">
        <f aca="false">MOD(ROW()-2,10)</f>
        <v>2</v>
      </c>
      <c r="D734" s="8" t="n">
        <f aca="false">A734*10+B734+C734/10</f>
        <v>73.2</v>
      </c>
      <c r="E734" s="9" t="n">
        <f aca="false">ROUND((ROW()-2)*24,0)/86400</f>
        <v>0.203333333333333</v>
      </c>
    </row>
    <row r="735" customFormat="false" ht="15" hidden="false" customHeight="true" outlineLevel="0" collapsed="false">
      <c r="A735" s="6" t="n">
        <f aca="false">INT((ROW()-2)/100)</f>
        <v>7</v>
      </c>
      <c r="B735" s="7" t="n">
        <f aca="false">MOD(INT((ROW()-2)/10),10)</f>
        <v>3</v>
      </c>
      <c r="C735" s="7" t="n">
        <f aca="false">MOD(ROW()-2,10)</f>
        <v>3</v>
      </c>
      <c r="D735" s="8" t="n">
        <f aca="false">A735*10+B735+C735/10</f>
        <v>73.3</v>
      </c>
      <c r="E735" s="9" t="n">
        <f aca="false">ROUND((ROW()-2)*24,0)/86400</f>
        <v>0.203611111111111</v>
      </c>
    </row>
    <row r="736" customFormat="false" ht="15" hidden="false" customHeight="true" outlineLevel="0" collapsed="false">
      <c r="A736" s="6" t="n">
        <f aca="false">INT((ROW()-2)/100)</f>
        <v>7</v>
      </c>
      <c r="B736" s="7" t="n">
        <f aca="false">MOD(INT((ROW()-2)/10),10)</f>
        <v>3</v>
      </c>
      <c r="C736" s="7" t="n">
        <f aca="false">MOD(ROW()-2,10)</f>
        <v>4</v>
      </c>
      <c r="D736" s="8" t="n">
        <f aca="false">A736*10+B736+C736/10</f>
        <v>73.4</v>
      </c>
      <c r="E736" s="9" t="n">
        <f aca="false">ROUND((ROW()-2)*24,0)/86400</f>
        <v>0.203888888888889</v>
      </c>
    </row>
    <row r="737" customFormat="false" ht="15" hidden="false" customHeight="true" outlineLevel="0" collapsed="false">
      <c r="A737" s="6" t="n">
        <f aca="false">INT((ROW()-2)/100)</f>
        <v>7</v>
      </c>
      <c r="B737" s="7" t="n">
        <f aca="false">MOD(INT((ROW()-2)/10),10)</f>
        <v>3</v>
      </c>
      <c r="C737" s="7" t="n">
        <f aca="false">MOD(ROW()-2,10)</f>
        <v>5</v>
      </c>
      <c r="D737" s="8" t="n">
        <f aca="false">A737*10+B737+C737/10</f>
        <v>73.5</v>
      </c>
      <c r="E737" s="9" t="n">
        <f aca="false">ROUND((ROW()-2)*24,0)/86400</f>
        <v>0.204166666666667</v>
      </c>
    </row>
    <row r="738" customFormat="false" ht="15" hidden="false" customHeight="true" outlineLevel="0" collapsed="false">
      <c r="A738" s="6" t="n">
        <f aca="false">INT((ROW()-2)/100)</f>
        <v>7</v>
      </c>
      <c r="B738" s="7" t="n">
        <f aca="false">MOD(INT((ROW()-2)/10),10)</f>
        <v>3</v>
      </c>
      <c r="C738" s="7" t="n">
        <f aca="false">MOD(ROW()-2,10)</f>
        <v>6</v>
      </c>
      <c r="D738" s="8" t="n">
        <f aca="false">A738*10+B738+C738/10</f>
        <v>73.6</v>
      </c>
      <c r="E738" s="9" t="n">
        <f aca="false">ROUND((ROW()-2)*24,0)/86400</f>
        <v>0.204444444444444</v>
      </c>
    </row>
    <row r="739" customFormat="false" ht="15" hidden="false" customHeight="true" outlineLevel="0" collapsed="false">
      <c r="A739" s="6" t="n">
        <f aca="false">INT((ROW()-2)/100)</f>
        <v>7</v>
      </c>
      <c r="B739" s="7" t="n">
        <f aca="false">MOD(INT((ROW()-2)/10),10)</f>
        <v>3</v>
      </c>
      <c r="C739" s="7" t="n">
        <f aca="false">MOD(ROW()-2,10)</f>
        <v>7</v>
      </c>
      <c r="D739" s="8" t="n">
        <f aca="false">A739*10+B739+C739/10</f>
        <v>73.7</v>
      </c>
      <c r="E739" s="9" t="n">
        <f aca="false">ROUND((ROW()-2)*24,0)/86400</f>
        <v>0.204722222222222</v>
      </c>
    </row>
    <row r="740" customFormat="false" ht="15" hidden="false" customHeight="true" outlineLevel="0" collapsed="false">
      <c r="A740" s="6" t="n">
        <f aca="false">INT((ROW()-2)/100)</f>
        <v>7</v>
      </c>
      <c r="B740" s="7" t="n">
        <f aca="false">MOD(INT((ROW()-2)/10),10)</f>
        <v>3</v>
      </c>
      <c r="C740" s="7" t="n">
        <f aca="false">MOD(ROW()-2,10)</f>
        <v>8</v>
      </c>
      <c r="D740" s="8" t="n">
        <f aca="false">A740*10+B740+C740/10</f>
        <v>73.8</v>
      </c>
      <c r="E740" s="9" t="n">
        <f aca="false">ROUND((ROW()-2)*24,0)/86400</f>
        <v>0.205</v>
      </c>
    </row>
    <row r="741" customFormat="false" ht="15" hidden="false" customHeight="true" outlineLevel="0" collapsed="false">
      <c r="A741" s="6" t="n">
        <f aca="false">INT((ROW()-2)/100)</f>
        <v>7</v>
      </c>
      <c r="B741" s="7" t="n">
        <f aca="false">MOD(INT((ROW()-2)/10),10)</f>
        <v>3</v>
      </c>
      <c r="C741" s="7" t="n">
        <f aca="false">MOD(ROW()-2,10)</f>
        <v>9</v>
      </c>
      <c r="D741" s="8" t="n">
        <f aca="false">A741*10+B741+C741/10</f>
        <v>73.9</v>
      </c>
      <c r="E741" s="9" t="n">
        <f aca="false">ROUND((ROW()-2)*24,0)/86400</f>
        <v>0.205277777777778</v>
      </c>
    </row>
    <row r="742" customFormat="false" ht="15" hidden="false" customHeight="true" outlineLevel="0" collapsed="false">
      <c r="A742" s="6" t="n">
        <f aca="false">INT((ROW()-2)/100)</f>
        <v>7</v>
      </c>
      <c r="B742" s="7" t="n">
        <f aca="false">MOD(INT((ROW()-2)/10),10)</f>
        <v>4</v>
      </c>
      <c r="C742" s="7" t="n">
        <f aca="false">MOD(ROW()-2,10)</f>
        <v>0</v>
      </c>
      <c r="D742" s="8" t="n">
        <f aca="false">A742*10+B742+C742/10</f>
        <v>74</v>
      </c>
      <c r="E742" s="9" t="n">
        <f aca="false">ROUND((ROW()-2)*24,0)/86400</f>
        <v>0.205555555555556</v>
      </c>
    </row>
    <row r="743" customFormat="false" ht="15" hidden="false" customHeight="true" outlineLevel="0" collapsed="false">
      <c r="A743" s="6" t="n">
        <f aca="false">INT((ROW()-2)/100)</f>
        <v>7</v>
      </c>
      <c r="B743" s="7" t="n">
        <f aca="false">MOD(INT((ROW()-2)/10),10)</f>
        <v>4</v>
      </c>
      <c r="C743" s="7" t="n">
        <f aca="false">MOD(ROW()-2,10)</f>
        <v>1</v>
      </c>
      <c r="D743" s="8" t="n">
        <f aca="false">A743*10+B743+C743/10</f>
        <v>74.1</v>
      </c>
      <c r="E743" s="9" t="n">
        <f aca="false">ROUND((ROW()-2)*24,0)/86400</f>
        <v>0.205833333333333</v>
      </c>
    </row>
    <row r="744" customFormat="false" ht="15" hidden="false" customHeight="true" outlineLevel="0" collapsed="false">
      <c r="A744" s="6" t="n">
        <f aca="false">INT((ROW()-2)/100)</f>
        <v>7</v>
      </c>
      <c r="B744" s="7" t="n">
        <f aca="false">MOD(INT((ROW()-2)/10),10)</f>
        <v>4</v>
      </c>
      <c r="C744" s="7" t="n">
        <f aca="false">MOD(ROW()-2,10)</f>
        <v>2</v>
      </c>
      <c r="D744" s="8" t="n">
        <f aca="false">A744*10+B744+C744/10</f>
        <v>74.2</v>
      </c>
      <c r="E744" s="9" t="n">
        <f aca="false">ROUND((ROW()-2)*24,0)/86400</f>
        <v>0.206111111111111</v>
      </c>
    </row>
    <row r="745" customFormat="false" ht="15" hidden="false" customHeight="true" outlineLevel="0" collapsed="false">
      <c r="A745" s="6" t="n">
        <f aca="false">INT((ROW()-2)/100)</f>
        <v>7</v>
      </c>
      <c r="B745" s="7" t="n">
        <f aca="false">MOD(INT((ROW()-2)/10),10)</f>
        <v>4</v>
      </c>
      <c r="C745" s="7" t="n">
        <f aca="false">MOD(ROW()-2,10)</f>
        <v>3</v>
      </c>
      <c r="D745" s="8" t="n">
        <f aca="false">A745*10+B745+C745/10</f>
        <v>74.3</v>
      </c>
      <c r="E745" s="9" t="n">
        <f aca="false">ROUND((ROW()-2)*24,0)/86400</f>
        <v>0.206388888888889</v>
      </c>
    </row>
    <row r="746" customFormat="false" ht="15" hidden="false" customHeight="true" outlineLevel="0" collapsed="false">
      <c r="A746" s="6" t="n">
        <f aca="false">INT((ROW()-2)/100)</f>
        <v>7</v>
      </c>
      <c r="B746" s="7" t="n">
        <f aca="false">MOD(INT((ROW()-2)/10),10)</f>
        <v>4</v>
      </c>
      <c r="C746" s="7" t="n">
        <f aca="false">MOD(ROW()-2,10)</f>
        <v>4</v>
      </c>
      <c r="D746" s="8" t="n">
        <f aca="false">A746*10+B746+C746/10</f>
        <v>74.4</v>
      </c>
      <c r="E746" s="9" t="n">
        <f aca="false">ROUND((ROW()-2)*24,0)/86400</f>
        <v>0.206666666666667</v>
      </c>
    </row>
    <row r="747" customFormat="false" ht="15" hidden="false" customHeight="true" outlineLevel="0" collapsed="false">
      <c r="A747" s="6" t="n">
        <f aca="false">INT((ROW()-2)/100)</f>
        <v>7</v>
      </c>
      <c r="B747" s="7" t="n">
        <f aca="false">MOD(INT((ROW()-2)/10),10)</f>
        <v>4</v>
      </c>
      <c r="C747" s="7" t="n">
        <f aca="false">MOD(ROW()-2,10)</f>
        <v>5</v>
      </c>
      <c r="D747" s="8" t="n">
        <f aca="false">A747*10+B747+C747/10</f>
        <v>74.5</v>
      </c>
      <c r="E747" s="9" t="n">
        <f aca="false">ROUND((ROW()-2)*24,0)/86400</f>
        <v>0.206944444444444</v>
      </c>
    </row>
    <row r="748" customFormat="false" ht="15" hidden="false" customHeight="true" outlineLevel="0" collapsed="false">
      <c r="A748" s="6" t="n">
        <f aca="false">INT((ROW()-2)/100)</f>
        <v>7</v>
      </c>
      <c r="B748" s="7" t="n">
        <f aca="false">MOD(INT((ROW()-2)/10),10)</f>
        <v>4</v>
      </c>
      <c r="C748" s="7" t="n">
        <f aca="false">MOD(ROW()-2,10)</f>
        <v>6</v>
      </c>
      <c r="D748" s="8" t="n">
        <f aca="false">A748*10+B748+C748/10</f>
        <v>74.6</v>
      </c>
      <c r="E748" s="9" t="n">
        <f aca="false">ROUND((ROW()-2)*24,0)/86400</f>
        <v>0.207222222222222</v>
      </c>
    </row>
    <row r="749" customFormat="false" ht="15" hidden="false" customHeight="true" outlineLevel="0" collapsed="false">
      <c r="A749" s="6" t="n">
        <f aca="false">INT((ROW()-2)/100)</f>
        <v>7</v>
      </c>
      <c r="B749" s="7" t="n">
        <f aca="false">MOD(INT((ROW()-2)/10),10)</f>
        <v>4</v>
      </c>
      <c r="C749" s="7" t="n">
        <f aca="false">MOD(ROW()-2,10)</f>
        <v>7</v>
      </c>
      <c r="D749" s="8" t="n">
        <f aca="false">A749*10+B749+C749/10</f>
        <v>74.7</v>
      </c>
      <c r="E749" s="9" t="n">
        <f aca="false">ROUND((ROW()-2)*24,0)/86400</f>
        <v>0.2075</v>
      </c>
    </row>
    <row r="750" customFormat="false" ht="15" hidden="false" customHeight="true" outlineLevel="0" collapsed="false">
      <c r="A750" s="6" t="n">
        <f aca="false">INT((ROW()-2)/100)</f>
        <v>7</v>
      </c>
      <c r="B750" s="7" t="n">
        <f aca="false">MOD(INT((ROW()-2)/10),10)</f>
        <v>4</v>
      </c>
      <c r="C750" s="7" t="n">
        <f aca="false">MOD(ROW()-2,10)</f>
        <v>8</v>
      </c>
      <c r="D750" s="8" t="n">
        <f aca="false">A750*10+B750+C750/10</f>
        <v>74.8</v>
      </c>
      <c r="E750" s="9" t="n">
        <f aca="false">ROUND((ROW()-2)*24,0)/86400</f>
        <v>0.207777777777778</v>
      </c>
    </row>
    <row r="751" customFormat="false" ht="15" hidden="false" customHeight="true" outlineLevel="0" collapsed="false">
      <c r="A751" s="6" t="n">
        <f aca="false">INT((ROW()-2)/100)</f>
        <v>7</v>
      </c>
      <c r="B751" s="7" t="n">
        <f aca="false">MOD(INT((ROW()-2)/10),10)</f>
        <v>4</v>
      </c>
      <c r="C751" s="7" t="n">
        <f aca="false">MOD(ROW()-2,10)</f>
        <v>9</v>
      </c>
      <c r="D751" s="8" t="n">
        <f aca="false">A751*10+B751+C751/10</f>
        <v>74.9</v>
      </c>
      <c r="E751" s="9" t="n">
        <f aca="false">ROUND((ROW()-2)*24,0)/86400</f>
        <v>0.208055555555556</v>
      </c>
    </row>
    <row r="752" customFormat="false" ht="15" hidden="false" customHeight="true" outlineLevel="0" collapsed="false">
      <c r="A752" s="6" t="n">
        <f aca="false">INT((ROW()-2)/100)</f>
        <v>7</v>
      </c>
      <c r="B752" s="7" t="n">
        <f aca="false">MOD(INT((ROW()-2)/10),10)</f>
        <v>5</v>
      </c>
      <c r="C752" s="7" t="n">
        <f aca="false">MOD(ROW()-2,10)</f>
        <v>0</v>
      </c>
      <c r="D752" s="8" t="n">
        <f aca="false">A752*10+B752+C752/10</f>
        <v>75</v>
      </c>
      <c r="E752" s="9" t="n">
        <f aca="false">ROUND((ROW()-2)*24,0)/86400</f>
        <v>0.208333333333333</v>
      </c>
    </row>
    <row r="753" customFormat="false" ht="15" hidden="false" customHeight="true" outlineLevel="0" collapsed="false">
      <c r="A753" s="6" t="n">
        <f aca="false">INT((ROW()-2)/100)</f>
        <v>7</v>
      </c>
      <c r="B753" s="7" t="n">
        <f aca="false">MOD(INT((ROW()-2)/10),10)</f>
        <v>5</v>
      </c>
      <c r="C753" s="7" t="n">
        <f aca="false">MOD(ROW()-2,10)</f>
        <v>1</v>
      </c>
      <c r="D753" s="8" t="n">
        <f aca="false">A753*10+B753+C753/10</f>
        <v>75.1</v>
      </c>
      <c r="E753" s="9" t="n">
        <f aca="false">ROUND((ROW()-2)*24,0)/86400</f>
        <v>0.208611111111111</v>
      </c>
    </row>
    <row r="754" customFormat="false" ht="15" hidden="false" customHeight="true" outlineLevel="0" collapsed="false">
      <c r="A754" s="6" t="n">
        <f aca="false">INT((ROW()-2)/100)</f>
        <v>7</v>
      </c>
      <c r="B754" s="7" t="n">
        <f aca="false">MOD(INT((ROW()-2)/10),10)</f>
        <v>5</v>
      </c>
      <c r="C754" s="7" t="n">
        <f aca="false">MOD(ROW()-2,10)</f>
        <v>2</v>
      </c>
      <c r="D754" s="8" t="n">
        <f aca="false">A754*10+B754+C754/10</f>
        <v>75.2</v>
      </c>
      <c r="E754" s="9" t="n">
        <f aca="false">ROUND((ROW()-2)*24,0)/86400</f>
        <v>0.208888888888889</v>
      </c>
    </row>
    <row r="755" customFormat="false" ht="15" hidden="false" customHeight="true" outlineLevel="0" collapsed="false">
      <c r="A755" s="6" t="n">
        <f aca="false">INT((ROW()-2)/100)</f>
        <v>7</v>
      </c>
      <c r="B755" s="7" t="n">
        <f aca="false">MOD(INT((ROW()-2)/10),10)</f>
        <v>5</v>
      </c>
      <c r="C755" s="7" t="n">
        <f aca="false">MOD(ROW()-2,10)</f>
        <v>3</v>
      </c>
      <c r="D755" s="8" t="n">
        <f aca="false">A755*10+B755+C755/10</f>
        <v>75.3</v>
      </c>
      <c r="E755" s="9" t="n">
        <f aca="false">ROUND((ROW()-2)*24,0)/86400</f>
        <v>0.209166666666667</v>
      </c>
    </row>
    <row r="756" customFormat="false" ht="15" hidden="false" customHeight="true" outlineLevel="0" collapsed="false">
      <c r="A756" s="6" t="n">
        <f aca="false">INT((ROW()-2)/100)</f>
        <v>7</v>
      </c>
      <c r="B756" s="7" t="n">
        <f aca="false">MOD(INT((ROW()-2)/10),10)</f>
        <v>5</v>
      </c>
      <c r="C756" s="7" t="n">
        <f aca="false">MOD(ROW()-2,10)</f>
        <v>4</v>
      </c>
      <c r="D756" s="8" t="n">
        <f aca="false">A756*10+B756+C756/10</f>
        <v>75.4</v>
      </c>
      <c r="E756" s="9" t="n">
        <f aca="false">ROUND((ROW()-2)*24,0)/86400</f>
        <v>0.209444444444444</v>
      </c>
    </row>
    <row r="757" customFormat="false" ht="15" hidden="false" customHeight="true" outlineLevel="0" collapsed="false">
      <c r="A757" s="6" t="n">
        <f aca="false">INT((ROW()-2)/100)</f>
        <v>7</v>
      </c>
      <c r="B757" s="7" t="n">
        <f aca="false">MOD(INT((ROW()-2)/10),10)</f>
        <v>5</v>
      </c>
      <c r="C757" s="7" t="n">
        <f aca="false">MOD(ROW()-2,10)</f>
        <v>5</v>
      </c>
      <c r="D757" s="8" t="n">
        <f aca="false">A757*10+B757+C757/10</f>
        <v>75.5</v>
      </c>
      <c r="E757" s="9" t="n">
        <f aca="false">ROUND((ROW()-2)*24,0)/86400</f>
        <v>0.209722222222222</v>
      </c>
    </row>
    <row r="758" customFormat="false" ht="15" hidden="false" customHeight="true" outlineLevel="0" collapsed="false">
      <c r="A758" s="6" t="n">
        <f aca="false">INT((ROW()-2)/100)</f>
        <v>7</v>
      </c>
      <c r="B758" s="7" t="n">
        <f aca="false">MOD(INT((ROW()-2)/10),10)</f>
        <v>5</v>
      </c>
      <c r="C758" s="7" t="n">
        <f aca="false">MOD(ROW()-2,10)</f>
        <v>6</v>
      </c>
      <c r="D758" s="8" t="n">
        <f aca="false">A758*10+B758+C758/10</f>
        <v>75.6</v>
      </c>
      <c r="E758" s="9" t="n">
        <f aca="false">ROUND((ROW()-2)*24,0)/86400</f>
        <v>0.21</v>
      </c>
    </row>
    <row r="759" customFormat="false" ht="15" hidden="false" customHeight="true" outlineLevel="0" collapsed="false">
      <c r="A759" s="6" t="n">
        <f aca="false">INT((ROW()-2)/100)</f>
        <v>7</v>
      </c>
      <c r="B759" s="7" t="n">
        <f aca="false">MOD(INT((ROW()-2)/10),10)</f>
        <v>5</v>
      </c>
      <c r="C759" s="7" t="n">
        <f aca="false">MOD(ROW()-2,10)</f>
        <v>7</v>
      </c>
      <c r="D759" s="8" t="n">
        <f aca="false">A759*10+B759+C759/10</f>
        <v>75.7</v>
      </c>
      <c r="E759" s="9" t="n">
        <f aca="false">ROUND((ROW()-2)*24,0)/86400</f>
        <v>0.210277777777778</v>
      </c>
    </row>
    <row r="760" customFormat="false" ht="15" hidden="false" customHeight="true" outlineLevel="0" collapsed="false">
      <c r="A760" s="6" t="n">
        <f aca="false">INT((ROW()-2)/100)</f>
        <v>7</v>
      </c>
      <c r="B760" s="7" t="n">
        <f aca="false">MOD(INT((ROW()-2)/10),10)</f>
        <v>5</v>
      </c>
      <c r="C760" s="7" t="n">
        <f aca="false">MOD(ROW()-2,10)</f>
        <v>8</v>
      </c>
      <c r="D760" s="8" t="n">
        <f aca="false">A760*10+B760+C760/10</f>
        <v>75.8</v>
      </c>
      <c r="E760" s="9" t="n">
        <f aca="false">ROUND((ROW()-2)*24,0)/86400</f>
        <v>0.210555555555556</v>
      </c>
    </row>
    <row r="761" customFormat="false" ht="15" hidden="false" customHeight="true" outlineLevel="0" collapsed="false">
      <c r="A761" s="6" t="n">
        <f aca="false">INT((ROW()-2)/100)</f>
        <v>7</v>
      </c>
      <c r="B761" s="7" t="n">
        <f aca="false">MOD(INT((ROW()-2)/10),10)</f>
        <v>5</v>
      </c>
      <c r="C761" s="7" t="n">
        <f aca="false">MOD(ROW()-2,10)</f>
        <v>9</v>
      </c>
      <c r="D761" s="8" t="n">
        <f aca="false">A761*10+B761+C761/10</f>
        <v>75.9</v>
      </c>
      <c r="E761" s="9" t="n">
        <f aca="false">ROUND((ROW()-2)*24,0)/86400</f>
        <v>0.210833333333333</v>
      </c>
    </row>
    <row r="762" customFormat="false" ht="15" hidden="false" customHeight="true" outlineLevel="0" collapsed="false">
      <c r="A762" s="6" t="n">
        <f aca="false">INT((ROW()-2)/100)</f>
        <v>7</v>
      </c>
      <c r="B762" s="7" t="n">
        <f aca="false">MOD(INT((ROW()-2)/10),10)</f>
        <v>6</v>
      </c>
      <c r="C762" s="7" t="n">
        <f aca="false">MOD(ROW()-2,10)</f>
        <v>0</v>
      </c>
      <c r="D762" s="8" t="n">
        <f aca="false">A762*10+B762+C762/10</f>
        <v>76</v>
      </c>
      <c r="E762" s="9" t="n">
        <f aca="false">ROUND((ROW()-2)*24,0)/86400</f>
        <v>0.211111111111111</v>
      </c>
    </row>
    <row r="763" customFormat="false" ht="15" hidden="false" customHeight="true" outlineLevel="0" collapsed="false">
      <c r="A763" s="6" t="n">
        <f aca="false">INT((ROW()-2)/100)</f>
        <v>7</v>
      </c>
      <c r="B763" s="7" t="n">
        <f aca="false">MOD(INT((ROW()-2)/10),10)</f>
        <v>6</v>
      </c>
      <c r="C763" s="7" t="n">
        <f aca="false">MOD(ROW()-2,10)</f>
        <v>1</v>
      </c>
      <c r="D763" s="8" t="n">
        <f aca="false">A763*10+B763+C763/10</f>
        <v>76.1</v>
      </c>
      <c r="E763" s="9" t="n">
        <f aca="false">ROUND((ROW()-2)*24,0)/86400</f>
        <v>0.211388888888889</v>
      </c>
    </row>
    <row r="764" customFormat="false" ht="15" hidden="false" customHeight="true" outlineLevel="0" collapsed="false">
      <c r="A764" s="6" t="n">
        <f aca="false">INT((ROW()-2)/100)</f>
        <v>7</v>
      </c>
      <c r="B764" s="7" t="n">
        <f aca="false">MOD(INT((ROW()-2)/10),10)</f>
        <v>6</v>
      </c>
      <c r="C764" s="7" t="n">
        <f aca="false">MOD(ROW()-2,10)</f>
        <v>2</v>
      </c>
      <c r="D764" s="8" t="n">
        <f aca="false">A764*10+B764+C764/10</f>
        <v>76.2</v>
      </c>
      <c r="E764" s="9" t="n">
        <f aca="false">ROUND((ROW()-2)*24,0)/86400</f>
        <v>0.211666666666667</v>
      </c>
    </row>
    <row r="765" customFormat="false" ht="15" hidden="false" customHeight="true" outlineLevel="0" collapsed="false">
      <c r="A765" s="6" t="n">
        <f aca="false">INT((ROW()-2)/100)</f>
        <v>7</v>
      </c>
      <c r="B765" s="7" t="n">
        <f aca="false">MOD(INT((ROW()-2)/10),10)</f>
        <v>6</v>
      </c>
      <c r="C765" s="7" t="n">
        <f aca="false">MOD(ROW()-2,10)</f>
        <v>3</v>
      </c>
      <c r="D765" s="8" t="n">
        <f aca="false">A765*10+B765+C765/10</f>
        <v>76.3</v>
      </c>
      <c r="E765" s="9" t="n">
        <f aca="false">ROUND((ROW()-2)*24,0)/86400</f>
        <v>0.211944444444444</v>
      </c>
    </row>
    <row r="766" customFormat="false" ht="15" hidden="false" customHeight="true" outlineLevel="0" collapsed="false">
      <c r="A766" s="6" t="n">
        <f aca="false">INT((ROW()-2)/100)</f>
        <v>7</v>
      </c>
      <c r="B766" s="7" t="n">
        <f aca="false">MOD(INT((ROW()-2)/10),10)</f>
        <v>6</v>
      </c>
      <c r="C766" s="7" t="n">
        <f aca="false">MOD(ROW()-2,10)</f>
        <v>4</v>
      </c>
      <c r="D766" s="8" t="n">
        <f aca="false">A766*10+B766+C766/10</f>
        <v>76.4</v>
      </c>
      <c r="E766" s="9" t="n">
        <f aca="false">ROUND((ROW()-2)*24,0)/86400</f>
        <v>0.212222222222222</v>
      </c>
    </row>
    <row r="767" customFormat="false" ht="15" hidden="false" customHeight="true" outlineLevel="0" collapsed="false">
      <c r="A767" s="6" t="n">
        <f aca="false">INT((ROW()-2)/100)</f>
        <v>7</v>
      </c>
      <c r="B767" s="7" t="n">
        <f aca="false">MOD(INT((ROW()-2)/10),10)</f>
        <v>6</v>
      </c>
      <c r="C767" s="7" t="n">
        <f aca="false">MOD(ROW()-2,10)</f>
        <v>5</v>
      </c>
      <c r="D767" s="8" t="n">
        <f aca="false">A767*10+B767+C767/10</f>
        <v>76.5</v>
      </c>
      <c r="E767" s="9" t="n">
        <f aca="false">ROUND((ROW()-2)*24,0)/86400</f>
        <v>0.2125</v>
      </c>
    </row>
    <row r="768" customFormat="false" ht="15" hidden="false" customHeight="true" outlineLevel="0" collapsed="false">
      <c r="A768" s="6" t="n">
        <f aca="false">INT((ROW()-2)/100)</f>
        <v>7</v>
      </c>
      <c r="B768" s="7" t="n">
        <f aca="false">MOD(INT((ROW()-2)/10),10)</f>
        <v>6</v>
      </c>
      <c r="C768" s="7" t="n">
        <f aca="false">MOD(ROW()-2,10)</f>
        <v>6</v>
      </c>
      <c r="D768" s="8" t="n">
        <f aca="false">A768*10+B768+C768/10</f>
        <v>76.6</v>
      </c>
      <c r="E768" s="9" t="n">
        <f aca="false">ROUND((ROW()-2)*24,0)/86400</f>
        <v>0.212777777777778</v>
      </c>
    </row>
    <row r="769" customFormat="false" ht="15" hidden="false" customHeight="true" outlineLevel="0" collapsed="false">
      <c r="A769" s="6" t="n">
        <f aca="false">INT((ROW()-2)/100)</f>
        <v>7</v>
      </c>
      <c r="B769" s="7" t="n">
        <f aca="false">MOD(INT((ROW()-2)/10),10)</f>
        <v>6</v>
      </c>
      <c r="C769" s="7" t="n">
        <f aca="false">MOD(ROW()-2,10)</f>
        <v>7</v>
      </c>
      <c r="D769" s="8" t="n">
        <f aca="false">A769*10+B769+C769/10</f>
        <v>76.7</v>
      </c>
      <c r="E769" s="9" t="n">
        <f aca="false">ROUND((ROW()-2)*24,0)/86400</f>
        <v>0.213055555555556</v>
      </c>
    </row>
    <row r="770" customFormat="false" ht="15" hidden="false" customHeight="true" outlineLevel="0" collapsed="false">
      <c r="A770" s="6" t="n">
        <f aca="false">INT((ROW()-2)/100)</f>
        <v>7</v>
      </c>
      <c r="B770" s="7" t="n">
        <f aca="false">MOD(INT((ROW()-2)/10),10)</f>
        <v>6</v>
      </c>
      <c r="C770" s="7" t="n">
        <f aca="false">MOD(ROW()-2,10)</f>
        <v>8</v>
      </c>
      <c r="D770" s="8" t="n">
        <f aca="false">A770*10+B770+C770/10</f>
        <v>76.8</v>
      </c>
      <c r="E770" s="9" t="n">
        <f aca="false">ROUND((ROW()-2)*24,0)/86400</f>
        <v>0.213333333333333</v>
      </c>
    </row>
    <row r="771" customFormat="false" ht="15" hidden="false" customHeight="true" outlineLevel="0" collapsed="false">
      <c r="A771" s="6" t="n">
        <f aca="false">INT((ROW()-2)/100)</f>
        <v>7</v>
      </c>
      <c r="B771" s="7" t="n">
        <f aca="false">MOD(INT((ROW()-2)/10),10)</f>
        <v>6</v>
      </c>
      <c r="C771" s="7" t="n">
        <f aca="false">MOD(ROW()-2,10)</f>
        <v>9</v>
      </c>
      <c r="D771" s="8" t="n">
        <f aca="false">A771*10+B771+C771/10</f>
        <v>76.9</v>
      </c>
      <c r="E771" s="9" t="n">
        <f aca="false">ROUND((ROW()-2)*24,0)/86400</f>
        <v>0.213611111111111</v>
      </c>
    </row>
    <row r="772" customFormat="false" ht="15" hidden="false" customHeight="true" outlineLevel="0" collapsed="false">
      <c r="A772" s="6" t="n">
        <f aca="false">INT((ROW()-2)/100)</f>
        <v>7</v>
      </c>
      <c r="B772" s="7" t="n">
        <f aca="false">MOD(INT((ROW()-2)/10),10)</f>
        <v>7</v>
      </c>
      <c r="C772" s="7" t="n">
        <f aca="false">MOD(ROW()-2,10)</f>
        <v>0</v>
      </c>
      <c r="D772" s="8" t="n">
        <f aca="false">A772*10+B772+C772/10</f>
        <v>77</v>
      </c>
      <c r="E772" s="9" t="n">
        <f aca="false">ROUND((ROW()-2)*24,0)/86400</f>
        <v>0.213888888888889</v>
      </c>
    </row>
    <row r="773" customFormat="false" ht="15" hidden="false" customHeight="true" outlineLevel="0" collapsed="false">
      <c r="A773" s="6" t="n">
        <f aca="false">INT((ROW()-2)/100)</f>
        <v>7</v>
      </c>
      <c r="B773" s="7" t="n">
        <f aca="false">MOD(INT((ROW()-2)/10),10)</f>
        <v>7</v>
      </c>
      <c r="C773" s="7" t="n">
        <f aca="false">MOD(ROW()-2,10)</f>
        <v>1</v>
      </c>
      <c r="D773" s="8" t="n">
        <f aca="false">A773*10+B773+C773/10</f>
        <v>77.1</v>
      </c>
      <c r="E773" s="9" t="n">
        <f aca="false">ROUND((ROW()-2)*24,0)/86400</f>
        <v>0.214166666666667</v>
      </c>
    </row>
    <row r="774" customFormat="false" ht="15" hidden="false" customHeight="true" outlineLevel="0" collapsed="false">
      <c r="A774" s="6" t="n">
        <f aca="false">INT((ROW()-2)/100)</f>
        <v>7</v>
      </c>
      <c r="B774" s="7" t="n">
        <f aca="false">MOD(INT((ROW()-2)/10),10)</f>
        <v>7</v>
      </c>
      <c r="C774" s="7" t="n">
        <f aca="false">MOD(ROW()-2,10)</f>
        <v>2</v>
      </c>
      <c r="D774" s="8" t="n">
        <f aca="false">A774*10+B774+C774/10</f>
        <v>77.2</v>
      </c>
      <c r="E774" s="9" t="n">
        <f aca="false">ROUND((ROW()-2)*24,0)/86400</f>
        <v>0.214444444444444</v>
      </c>
    </row>
    <row r="775" customFormat="false" ht="15" hidden="false" customHeight="true" outlineLevel="0" collapsed="false">
      <c r="A775" s="6" t="n">
        <f aca="false">INT((ROW()-2)/100)</f>
        <v>7</v>
      </c>
      <c r="B775" s="7" t="n">
        <f aca="false">MOD(INT((ROW()-2)/10),10)</f>
        <v>7</v>
      </c>
      <c r="C775" s="7" t="n">
        <f aca="false">MOD(ROW()-2,10)</f>
        <v>3</v>
      </c>
      <c r="D775" s="8" t="n">
        <f aca="false">A775*10+B775+C775/10</f>
        <v>77.3</v>
      </c>
      <c r="E775" s="9" t="n">
        <f aca="false">ROUND((ROW()-2)*24,0)/86400</f>
        <v>0.214722222222222</v>
      </c>
    </row>
    <row r="776" customFormat="false" ht="15" hidden="false" customHeight="true" outlineLevel="0" collapsed="false">
      <c r="A776" s="6" t="n">
        <f aca="false">INT((ROW()-2)/100)</f>
        <v>7</v>
      </c>
      <c r="B776" s="7" t="n">
        <f aca="false">MOD(INT((ROW()-2)/10),10)</f>
        <v>7</v>
      </c>
      <c r="C776" s="7" t="n">
        <f aca="false">MOD(ROW()-2,10)</f>
        <v>4</v>
      </c>
      <c r="D776" s="8" t="n">
        <f aca="false">A776*10+B776+C776/10</f>
        <v>77.4</v>
      </c>
      <c r="E776" s="9" t="n">
        <f aca="false">ROUND((ROW()-2)*24,0)/86400</f>
        <v>0.215</v>
      </c>
    </row>
    <row r="777" customFormat="false" ht="15" hidden="false" customHeight="true" outlineLevel="0" collapsed="false">
      <c r="A777" s="6" t="n">
        <f aca="false">INT((ROW()-2)/100)</f>
        <v>7</v>
      </c>
      <c r="B777" s="7" t="n">
        <f aca="false">MOD(INT((ROW()-2)/10),10)</f>
        <v>7</v>
      </c>
      <c r="C777" s="7" t="n">
        <f aca="false">MOD(ROW()-2,10)</f>
        <v>5</v>
      </c>
      <c r="D777" s="8" t="n">
        <f aca="false">A777*10+B777+C777/10</f>
        <v>77.5</v>
      </c>
      <c r="E777" s="9" t="n">
        <f aca="false">ROUND((ROW()-2)*24,0)/86400</f>
        <v>0.215277777777778</v>
      </c>
    </row>
    <row r="778" customFormat="false" ht="15" hidden="false" customHeight="true" outlineLevel="0" collapsed="false">
      <c r="A778" s="6" t="n">
        <f aca="false">INT((ROW()-2)/100)</f>
        <v>7</v>
      </c>
      <c r="B778" s="7" t="n">
        <f aca="false">MOD(INT((ROW()-2)/10),10)</f>
        <v>7</v>
      </c>
      <c r="C778" s="7" t="n">
        <f aca="false">MOD(ROW()-2,10)</f>
        <v>6</v>
      </c>
      <c r="D778" s="8" t="n">
        <f aca="false">A778*10+B778+C778/10</f>
        <v>77.6</v>
      </c>
      <c r="E778" s="9" t="n">
        <f aca="false">ROUND((ROW()-2)*24,0)/86400</f>
        <v>0.215555555555556</v>
      </c>
    </row>
    <row r="779" customFormat="false" ht="15" hidden="false" customHeight="true" outlineLevel="0" collapsed="false">
      <c r="A779" s="6" t="n">
        <f aca="false">INT((ROW()-2)/100)</f>
        <v>7</v>
      </c>
      <c r="B779" s="7" t="n">
        <f aca="false">MOD(INT((ROW()-2)/10),10)</f>
        <v>7</v>
      </c>
      <c r="C779" s="7" t="n">
        <f aca="false">MOD(ROW()-2,10)</f>
        <v>7</v>
      </c>
      <c r="D779" s="8" t="n">
        <f aca="false">A779*10+B779+C779/10</f>
        <v>77.7</v>
      </c>
      <c r="E779" s="9" t="n">
        <f aca="false">ROUND((ROW()-2)*24,0)/86400</f>
        <v>0.215833333333333</v>
      </c>
    </row>
    <row r="780" customFormat="false" ht="15" hidden="false" customHeight="true" outlineLevel="0" collapsed="false">
      <c r="A780" s="6" t="n">
        <f aca="false">INT((ROW()-2)/100)</f>
        <v>7</v>
      </c>
      <c r="B780" s="7" t="n">
        <f aca="false">MOD(INT((ROW()-2)/10),10)</f>
        <v>7</v>
      </c>
      <c r="C780" s="7" t="n">
        <f aca="false">MOD(ROW()-2,10)</f>
        <v>8</v>
      </c>
      <c r="D780" s="8" t="n">
        <f aca="false">A780*10+B780+C780/10</f>
        <v>77.8</v>
      </c>
      <c r="E780" s="9" t="n">
        <f aca="false">ROUND((ROW()-2)*24,0)/86400</f>
        <v>0.216111111111111</v>
      </c>
    </row>
    <row r="781" customFormat="false" ht="15" hidden="false" customHeight="true" outlineLevel="0" collapsed="false">
      <c r="A781" s="6" t="n">
        <f aca="false">INT((ROW()-2)/100)</f>
        <v>7</v>
      </c>
      <c r="B781" s="7" t="n">
        <f aca="false">MOD(INT((ROW()-2)/10),10)</f>
        <v>7</v>
      </c>
      <c r="C781" s="7" t="n">
        <f aca="false">MOD(ROW()-2,10)</f>
        <v>9</v>
      </c>
      <c r="D781" s="8" t="n">
        <f aca="false">A781*10+B781+C781/10</f>
        <v>77.9</v>
      </c>
      <c r="E781" s="9" t="n">
        <f aca="false">ROUND((ROW()-2)*24,0)/86400</f>
        <v>0.216388888888889</v>
      </c>
    </row>
    <row r="782" customFormat="false" ht="15" hidden="false" customHeight="true" outlineLevel="0" collapsed="false">
      <c r="A782" s="6" t="n">
        <f aca="false">INT((ROW()-2)/100)</f>
        <v>7</v>
      </c>
      <c r="B782" s="7" t="n">
        <f aca="false">MOD(INT((ROW()-2)/10),10)</f>
        <v>8</v>
      </c>
      <c r="C782" s="7" t="n">
        <f aca="false">MOD(ROW()-2,10)</f>
        <v>0</v>
      </c>
      <c r="D782" s="8" t="n">
        <f aca="false">A782*10+B782+C782/10</f>
        <v>78</v>
      </c>
      <c r="E782" s="9" t="n">
        <f aca="false">ROUND((ROW()-2)*24,0)/86400</f>
        <v>0.216666666666667</v>
      </c>
    </row>
    <row r="783" customFormat="false" ht="15" hidden="false" customHeight="true" outlineLevel="0" collapsed="false">
      <c r="A783" s="6" t="n">
        <f aca="false">INT((ROW()-2)/100)</f>
        <v>7</v>
      </c>
      <c r="B783" s="7" t="n">
        <f aca="false">MOD(INT((ROW()-2)/10),10)</f>
        <v>8</v>
      </c>
      <c r="C783" s="7" t="n">
        <f aca="false">MOD(ROW()-2,10)</f>
        <v>1</v>
      </c>
      <c r="D783" s="8" t="n">
        <f aca="false">A783*10+B783+C783/10</f>
        <v>78.1</v>
      </c>
      <c r="E783" s="9" t="n">
        <f aca="false">ROUND((ROW()-2)*24,0)/86400</f>
        <v>0.216944444444444</v>
      </c>
    </row>
    <row r="784" customFormat="false" ht="15" hidden="false" customHeight="true" outlineLevel="0" collapsed="false">
      <c r="A784" s="6" t="n">
        <f aca="false">INT((ROW()-2)/100)</f>
        <v>7</v>
      </c>
      <c r="B784" s="7" t="n">
        <f aca="false">MOD(INT((ROW()-2)/10),10)</f>
        <v>8</v>
      </c>
      <c r="C784" s="7" t="n">
        <f aca="false">MOD(ROW()-2,10)</f>
        <v>2</v>
      </c>
      <c r="D784" s="8" t="n">
        <f aca="false">A784*10+B784+C784/10</f>
        <v>78.2</v>
      </c>
      <c r="E784" s="9" t="n">
        <f aca="false">ROUND((ROW()-2)*24,0)/86400</f>
        <v>0.217222222222222</v>
      </c>
    </row>
    <row r="785" customFormat="false" ht="15" hidden="false" customHeight="true" outlineLevel="0" collapsed="false">
      <c r="A785" s="6" t="n">
        <f aca="false">INT((ROW()-2)/100)</f>
        <v>7</v>
      </c>
      <c r="B785" s="7" t="n">
        <f aca="false">MOD(INT((ROW()-2)/10),10)</f>
        <v>8</v>
      </c>
      <c r="C785" s="7" t="n">
        <f aca="false">MOD(ROW()-2,10)</f>
        <v>3</v>
      </c>
      <c r="D785" s="8" t="n">
        <f aca="false">A785*10+B785+C785/10</f>
        <v>78.3</v>
      </c>
      <c r="E785" s="9" t="n">
        <f aca="false">ROUND((ROW()-2)*24,0)/86400</f>
        <v>0.2175</v>
      </c>
    </row>
    <row r="786" customFormat="false" ht="15" hidden="false" customHeight="true" outlineLevel="0" collapsed="false">
      <c r="A786" s="6" t="n">
        <f aca="false">INT((ROW()-2)/100)</f>
        <v>7</v>
      </c>
      <c r="B786" s="7" t="n">
        <f aca="false">MOD(INT((ROW()-2)/10),10)</f>
        <v>8</v>
      </c>
      <c r="C786" s="7" t="n">
        <f aca="false">MOD(ROW()-2,10)</f>
        <v>4</v>
      </c>
      <c r="D786" s="8" t="n">
        <f aca="false">A786*10+B786+C786/10</f>
        <v>78.4</v>
      </c>
      <c r="E786" s="9" t="n">
        <f aca="false">ROUND((ROW()-2)*24,0)/86400</f>
        <v>0.217777777777778</v>
      </c>
    </row>
    <row r="787" customFormat="false" ht="15" hidden="false" customHeight="true" outlineLevel="0" collapsed="false">
      <c r="A787" s="6" t="n">
        <f aca="false">INT((ROW()-2)/100)</f>
        <v>7</v>
      </c>
      <c r="B787" s="7" t="n">
        <f aca="false">MOD(INT((ROW()-2)/10),10)</f>
        <v>8</v>
      </c>
      <c r="C787" s="7" t="n">
        <f aca="false">MOD(ROW()-2,10)</f>
        <v>5</v>
      </c>
      <c r="D787" s="8" t="n">
        <f aca="false">A787*10+B787+C787/10</f>
        <v>78.5</v>
      </c>
      <c r="E787" s="9" t="n">
        <f aca="false">ROUND((ROW()-2)*24,0)/86400</f>
        <v>0.218055555555556</v>
      </c>
    </row>
    <row r="788" customFormat="false" ht="15" hidden="false" customHeight="true" outlineLevel="0" collapsed="false">
      <c r="A788" s="6" t="n">
        <f aca="false">INT((ROW()-2)/100)</f>
        <v>7</v>
      </c>
      <c r="B788" s="7" t="n">
        <f aca="false">MOD(INT((ROW()-2)/10),10)</f>
        <v>8</v>
      </c>
      <c r="C788" s="7" t="n">
        <f aca="false">MOD(ROW()-2,10)</f>
        <v>6</v>
      </c>
      <c r="D788" s="8" t="n">
        <f aca="false">A788*10+B788+C788/10</f>
        <v>78.6</v>
      </c>
      <c r="E788" s="9" t="n">
        <f aca="false">ROUND((ROW()-2)*24,0)/86400</f>
        <v>0.218333333333333</v>
      </c>
    </row>
    <row r="789" customFormat="false" ht="15" hidden="false" customHeight="true" outlineLevel="0" collapsed="false">
      <c r="A789" s="6" t="n">
        <f aca="false">INT((ROW()-2)/100)</f>
        <v>7</v>
      </c>
      <c r="B789" s="7" t="n">
        <f aca="false">MOD(INT((ROW()-2)/10),10)</f>
        <v>8</v>
      </c>
      <c r="C789" s="7" t="n">
        <f aca="false">MOD(ROW()-2,10)</f>
        <v>7</v>
      </c>
      <c r="D789" s="8" t="n">
        <f aca="false">A789*10+B789+C789/10</f>
        <v>78.7</v>
      </c>
      <c r="E789" s="9" t="n">
        <f aca="false">ROUND((ROW()-2)*24,0)/86400</f>
        <v>0.218611111111111</v>
      </c>
    </row>
    <row r="790" customFormat="false" ht="15" hidden="false" customHeight="true" outlineLevel="0" collapsed="false">
      <c r="A790" s="6" t="n">
        <f aca="false">INT((ROW()-2)/100)</f>
        <v>7</v>
      </c>
      <c r="B790" s="7" t="n">
        <f aca="false">MOD(INT((ROW()-2)/10),10)</f>
        <v>8</v>
      </c>
      <c r="C790" s="7" t="n">
        <f aca="false">MOD(ROW()-2,10)</f>
        <v>8</v>
      </c>
      <c r="D790" s="8" t="n">
        <f aca="false">A790*10+B790+C790/10</f>
        <v>78.8</v>
      </c>
      <c r="E790" s="9" t="n">
        <f aca="false">ROUND((ROW()-2)*24,0)/86400</f>
        <v>0.218888888888889</v>
      </c>
    </row>
    <row r="791" customFormat="false" ht="15" hidden="false" customHeight="true" outlineLevel="0" collapsed="false">
      <c r="A791" s="6" t="n">
        <f aca="false">INT((ROW()-2)/100)</f>
        <v>7</v>
      </c>
      <c r="B791" s="7" t="n">
        <f aca="false">MOD(INT((ROW()-2)/10),10)</f>
        <v>8</v>
      </c>
      <c r="C791" s="7" t="n">
        <f aca="false">MOD(ROW()-2,10)</f>
        <v>9</v>
      </c>
      <c r="D791" s="8" t="n">
        <f aca="false">A791*10+B791+C791/10</f>
        <v>78.9</v>
      </c>
      <c r="E791" s="9" t="n">
        <f aca="false">ROUND((ROW()-2)*24,0)/86400</f>
        <v>0.219166666666667</v>
      </c>
    </row>
    <row r="792" customFormat="false" ht="15" hidden="false" customHeight="true" outlineLevel="0" collapsed="false">
      <c r="A792" s="6" t="n">
        <f aca="false">INT((ROW()-2)/100)</f>
        <v>7</v>
      </c>
      <c r="B792" s="7" t="n">
        <f aca="false">MOD(INT((ROW()-2)/10),10)</f>
        <v>9</v>
      </c>
      <c r="C792" s="7" t="n">
        <f aca="false">MOD(ROW()-2,10)</f>
        <v>0</v>
      </c>
      <c r="D792" s="8" t="n">
        <f aca="false">A792*10+B792+C792/10</f>
        <v>79</v>
      </c>
      <c r="E792" s="9" t="n">
        <f aca="false">ROUND((ROW()-2)*24,0)/86400</f>
        <v>0.219444444444444</v>
      </c>
    </row>
    <row r="793" customFormat="false" ht="15" hidden="false" customHeight="true" outlineLevel="0" collapsed="false">
      <c r="A793" s="6" t="n">
        <f aca="false">INT((ROW()-2)/100)</f>
        <v>7</v>
      </c>
      <c r="B793" s="7" t="n">
        <f aca="false">MOD(INT((ROW()-2)/10),10)</f>
        <v>9</v>
      </c>
      <c r="C793" s="7" t="n">
        <f aca="false">MOD(ROW()-2,10)</f>
        <v>1</v>
      </c>
      <c r="D793" s="8" t="n">
        <f aca="false">A793*10+B793+C793/10</f>
        <v>79.1</v>
      </c>
      <c r="E793" s="9" t="n">
        <f aca="false">ROUND((ROW()-2)*24,0)/86400</f>
        <v>0.219722222222222</v>
      </c>
    </row>
    <row r="794" customFormat="false" ht="15" hidden="false" customHeight="true" outlineLevel="0" collapsed="false">
      <c r="A794" s="6" t="n">
        <f aca="false">INT((ROW()-2)/100)</f>
        <v>7</v>
      </c>
      <c r="B794" s="7" t="n">
        <f aca="false">MOD(INT((ROW()-2)/10),10)</f>
        <v>9</v>
      </c>
      <c r="C794" s="7" t="n">
        <f aca="false">MOD(ROW()-2,10)</f>
        <v>2</v>
      </c>
      <c r="D794" s="8" t="n">
        <f aca="false">A794*10+B794+C794/10</f>
        <v>79.2</v>
      </c>
      <c r="E794" s="9" t="n">
        <f aca="false">ROUND((ROW()-2)*24,0)/86400</f>
        <v>0.22</v>
      </c>
    </row>
    <row r="795" customFormat="false" ht="15" hidden="false" customHeight="true" outlineLevel="0" collapsed="false">
      <c r="A795" s="6" t="n">
        <f aca="false">INT((ROW()-2)/100)</f>
        <v>7</v>
      </c>
      <c r="B795" s="7" t="n">
        <f aca="false">MOD(INT((ROW()-2)/10),10)</f>
        <v>9</v>
      </c>
      <c r="C795" s="7" t="n">
        <f aca="false">MOD(ROW()-2,10)</f>
        <v>3</v>
      </c>
      <c r="D795" s="8" t="n">
        <f aca="false">A795*10+B795+C795/10</f>
        <v>79.3</v>
      </c>
      <c r="E795" s="9" t="n">
        <f aca="false">ROUND((ROW()-2)*24,0)/86400</f>
        <v>0.220277777777778</v>
      </c>
    </row>
    <row r="796" customFormat="false" ht="15" hidden="false" customHeight="true" outlineLevel="0" collapsed="false">
      <c r="A796" s="6" t="n">
        <f aca="false">INT((ROW()-2)/100)</f>
        <v>7</v>
      </c>
      <c r="B796" s="7" t="n">
        <f aca="false">MOD(INT((ROW()-2)/10),10)</f>
        <v>9</v>
      </c>
      <c r="C796" s="7" t="n">
        <f aca="false">MOD(ROW()-2,10)</f>
        <v>4</v>
      </c>
      <c r="D796" s="8" t="n">
        <f aca="false">A796*10+B796+C796/10</f>
        <v>79.4</v>
      </c>
      <c r="E796" s="9" t="n">
        <f aca="false">ROUND((ROW()-2)*24,0)/86400</f>
        <v>0.220555555555556</v>
      </c>
    </row>
    <row r="797" customFormat="false" ht="15" hidden="false" customHeight="true" outlineLevel="0" collapsed="false">
      <c r="A797" s="6" t="n">
        <f aca="false">INT((ROW()-2)/100)</f>
        <v>7</v>
      </c>
      <c r="B797" s="7" t="n">
        <f aca="false">MOD(INT((ROW()-2)/10),10)</f>
        <v>9</v>
      </c>
      <c r="C797" s="7" t="n">
        <f aca="false">MOD(ROW()-2,10)</f>
        <v>5</v>
      </c>
      <c r="D797" s="8" t="n">
        <f aca="false">A797*10+B797+C797/10</f>
        <v>79.5</v>
      </c>
      <c r="E797" s="9" t="n">
        <f aca="false">ROUND((ROW()-2)*24,0)/86400</f>
        <v>0.220833333333333</v>
      </c>
    </row>
    <row r="798" customFormat="false" ht="15" hidden="false" customHeight="true" outlineLevel="0" collapsed="false">
      <c r="A798" s="6" t="n">
        <f aca="false">INT((ROW()-2)/100)</f>
        <v>7</v>
      </c>
      <c r="B798" s="7" t="n">
        <f aca="false">MOD(INT((ROW()-2)/10),10)</f>
        <v>9</v>
      </c>
      <c r="C798" s="7" t="n">
        <f aca="false">MOD(ROW()-2,10)</f>
        <v>6</v>
      </c>
      <c r="D798" s="8" t="n">
        <f aca="false">A798*10+B798+C798/10</f>
        <v>79.6</v>
      </c>
      <c r="E798" s="9" t="n">
        <f aca="false">ROUND((ROW()-2)*24,0)/86400</f>
        <v>0.221111111111111</v>
      </c>
    </row>
    <row r="799" customFormat="false" ht="15" hidden="false" customHeight="true" outlineLevel="0" collapsed="false">
      <c r="A799" s="6" t="n">
        <f aca="false">INT((ROW()-2)/100)</f>
        <v>7</v>
      </c>
      <c r="B799" s="7" t="n">
        <f aca="false">MOD(INT((ROW()-2)/10),10)</f>
        <v>9</v>
      </c>
      <c r="C799" s="7" t="n">
        <f aca="false">MOD(ROW()-2,10)</f>
        <v>7</v>
      </c>
      <c r="D799" s="8" t="n">
        <f aca="false">A799*10+B799+C799/10</f>
        <v>79.7</v>
      </c>
      <c r="E799" s="9" t="n">
        <f aca="false">ROUND((ROW()-2)*24,0)/86400</f>
        <v>0.221388888888889</v>
      </c>
    </row>
    <row r="800" customFormat="false" ht="15" hidden="false" customHeight="true" outlineLevel="0" collapsed="false">
      <c r="A800" s="6" t="n">
        <f aca="false">INT((ROW()-2)/100)</f>
        <v>7</v>
      </c>
      <c r="B800" s="7" t="n">
        <f aca="false">MOD(INT((ROW()-2)/10),10)</f>
        <v>9</v>
      </c>
      <c r="C800" s="7" t="n">
        <f aca="false">MOD(ROW()-2,10)</f>
        <v>8</v>
      </c>
      <c r="D800" s="8" t="n">
        <f aca="false">A800*10+B800+C800/10</f>
        <v>79.8</v>
      </c>
      <c r="E800" s="9" t="n">
        <f aca="false">ROUND((ROW()-2)*24,0)/86400</f>
        <v>0.221666666666667</v>
      </c>
    </row>
    <row r="801" customFormat="false" ht="15" hidden="false" customHeight="true" outlineLevel="0" collapsed="false">
      <c r="A801" s="6" t="n">
        <f aca="false">INT((ROW()-2)/100)</f>
        <v>7</v>
      </c>
      <c r="B801" s="7" t="n">
        <f aca="false">MOD(INT((ROW()-2)/10),10)</f>
        <v>9</v>
      </c>
      <c r="C801" s="7" t="n">
        <f aca="false">MOD(ROW()-2,10)</f>
        <v>9</v>
      </c>
      <c r="D801" s="8" t="n">
        <f aca="false">A801*10+B801+C801/10</f>
        <v>79.9</v>
      </c>
      <c r="E801" s="9" t="n">
        <f aca="false">ROUND((ROW()-2)*24,0)/86400</f>
        <v>0.221944444444444</v>
      </c>
    </row>
    <row r="802" customFormat="false" ht="15" hidden="false" customHeight="true" outlineLevel="0" collapsed="false">
      <c r="A802" s="6" t="n">
        <f aca="false">INT((ROW()-2)/100)</f>
        <v>8</v>
      </c>
      <c r="B802" s="7" t="n">
        <f aca="false">MOD(INT((ROW()-2)/10),10)</f>
        <v>0</v>
      </c>
      <c r="C802" s="7" t="n">
        <f aca="false">MOD(ROW()-2,10)</f>
        <v>0</v>
      </c>
      <c r="D802" s="8" t="n">
        <f aca="false">A802*10+B802+C802/10</f>
        <v>80</v>
      </c>
      <c r="E802" s="9" t="n">
        <f aca="false">ROUND((ROW()-2)*24,0)/86400</f>
        <v>0.222222222222222</v>
      </c>
    </row>
    <row r="803" customFormat="false" ht="15" hidden="false" customHeight="true" outlineLevel="0" collapsed="false">
      <c r="A803" s="6" t="n">
        <f aca="false">INT((ROW()-2)/100)</f>
        <v>8</v>
      </c>
      <c r="B803" s="7" t="n">
        <f aca="false">MOD(INT((ROW()-2)/10),10)</f>
        <v>0</v>
      </c>
      <c r="C803" s="7" t="n">
        <f aca="false">MOD(ROW()-2,10)</f>
        <v>1</v>
      </c>
      <c r="D803" s="8" t="n">
        <f aca="false">A803*10+B803+C803/10</f>
        <v>80.1</v>
      </c>
      <c r="E803" s="9" t="n">
        <f aca="false">ROUND((ROW()-2)*24,0)/86400</f>
        <v>0.2225</v>
      </c>
    </row>
    <row r="804" customFormat="false" ht="15" hidden="false" customHeight="true" outlineLevel="0" collapsed="false">
      <c r="A804" s="6" t="n">
        <f aca="false">INT((ROW()-2)/100)</f>
        <v>8</v>
      </c>
      <c r="B804" s="7" t="n">
        <f aca="false">MOD(INT((ROW()-2)/10),10)</f>
        <v>0</v>
      </c>
      <c r="C804" s="7" t="n">
        <f aca="false">MOD(ROW()-2,10)</f>
        <v>2</v>
      </c>
      <c r="D804" s="8" t="n">
        <f aca="false">A804*10+B804+C804/10</f>
        <v>80.2</v>
      </c>
      <c r="E804" s="9" t="n">
        <f aca="false">ROUND((ROW()-2)*24,0)/86400</f>
        <v>0.222777777777778</v>
      </c>
    </row>
    <row r="805" customFormat="false" ht="15" hidden="false" customHeight="true" outlineLevel="0" collapsed="false">
      <c r="A805" s="6" t="n">
        <f aca="false">INT((ROW()-2)/100)</f>
        <v>8</v>
      </c>
      <c r="B805" s="7" t="n">
        <f aca="false">MOD(INT((ROW()-2)/10),10)</f>
        <v>0</v>
      </c>
      <c r="C805" s="7" t="n">
        <f aca="false">MOD(ROW()-2,10)</f>
        <v>3</v>
      </c>
      <c r="D805" s="8" t="n">
        <f aca="false">A805*10+B805+C805/10</f>
        <v>80.3</v>
      </c>
      <c r="E805" s="9" t="n">
        <f aca="false">ROUND((ROW()-2)*24,0)/86400</f>
        <v>0.223055555555556</v>
      </c>
    </row>
    <row r="806" customFormat="false" ht="15" hidden="false" customHeight="true" outlineLevel="0" collapsed="false">
      <c r="A806" s="6" t="n">
        <f aca="false">INT((ROW()-2)/100)</f>
        <v>8</v>
      </c>
      <c r="B806" s="7" t="n">
        <f aca="false">MOD(INT((ROW()-2)/10),10)</f>
        <v>0</v>
      </c>
      <c r="C806" s="7" t="n">
        <f aca="false">MOD(ROW()-2,10)</f>
        <v>4</v>
      </c>
      <c r="D806" s="8" t="n">
        <f aca="false">A806*10+B806+C806/10</f>
        <v>80.4</v>
      </c>
      <c r="E806" s="9" t="n">
        <f aca="false">ROUND((ROW()-2)*24,0)/86400</f>
        <v>0.223333333333333</v>
      </c>
    </row>
    <row r="807" customFormat="false" ht="15" hidden="false" customHeight="true" outlineLevel="0" collapsed="false">
      <c r="A807" s="6" t="n">
        <f aca="false">INT((ROW()-2)/100)</f>
        <v>8</v>
      </c>
      <c r="B807" s="7" t="n">
        <f aca="false">MOD(INT((ROW()-2)/10),10)</f>
        <v>0</v>
      </c>
      <c r="C807" s="7" t="n">
        <f aca="false">MOD(ROW()-2,10)</f>
        <v>5</v>
      </c>
      <c r="D807" s="8" t="n">
        <f aca="false">A807*10+B807+C807/10</f>
        <v>80.5</v>
      </c>
      <c r="E807" s="9" t="n">
        <f aca="false">ROUND((ROW()-2)*24,0)/86400</f>
        <v>0.223611111111111</v>
      </c>
    </row>
    <row r="808" customFormat="false" ht="15" hidden="false" customHeight="true" outlineLevel="0" collapsed="false">
      <c r="A808" s="6" t="n">
        <f aca="false">INT((ROW()-2)/100)</f>
        <v>8</v>
      </c>
      <c r="B808" s="7" t="n">
        <f aca="false">MOD(INT((ROW()-2)/10),10)</f>
        <v>0</v>
      </c>
      <c r="C808" s="7" t="n">
        <f aca="false">MOD(ROW()-2,10)</f>
        <v>6</v>
      </c>
      <c r="D808" s="8" t="n">
        <f aca="false">A808*10+B808+C808/10</f>
        <v>80.6</v>
      </c>
      <c r="E808" s="9" t="n">
        <f aca="false">ROUND((ROW()-2)*24,0)/86400</f>
        <v>0.223888888888889</v>
      </c>
    </row>
    <row r="809" customFormat="false" ht="15" hidden="false" customHeight="true" outlineLevel="0" collapsed="false">
      <c r="A809" s="6" t="n">
        <f aca="false">INT((ROW()-2)/100)</f>
        <v>8</v>
      </c>
      <c r="B809" s="7" t="n">
        <f aca="false">MOD(INT((ROW()-2)/10),10)</f>
        <v>0</v>
      </c>
      <c r="C809" s="7" t="n">
        <f aca="false">MOD(ROW()-2,10)</f>
        <v>7</v>
      </c>
      <c r="D809" s="8" t="n">
        <f aca="false">A809*10+B809+C809/10</f>
        <v>80.7</v>
      </c>
      <c r="E809" s="9" t="n">
        <f aca="false">ROUND((ROW()-2)*24,0)/86400</f>
        <v>0.224166666666667</v>
      </c>
    </row>
    <row r="810" customFormat="false" ht="15" hidden="false" customHeight="true" outlineLevel="0" collapsed="false">
      <c r="A810" s="6" t="n">
        <f aca="false">INT((ROW()-2)/100)</f>
        <v>8</v>
      </c>
      <c r="B810" s="7" t="n">
        <f aca="false">MOD(INT((ROW()-2)/10),10)</f>
        <v>0</v>
      </c>
      <c r="C810" s="7" t="n">
        <f aca="false">MOD(ROW()-2,10)</f>
        <v>8</v>
      </c>
      <c r="D810" s="8" t="n">
        <f aca="false">A810*10+B810+C810/10</f>
        <v>80.8</v>
      </c>
      <c r="E810" s="9" t="n">
        <f aca="false">ROUND((ROW()-2)*24,0)/86400</f>
        <v>0.224444444444444</v>
      </c>
    </row>
    <row r="811" customFormat="false" ht="15" hidden="false" customHeight="true" outlineLevel="0" collapsed="false">
      <c r="A811" s="6" t="n">
        <f aca="false">INT((ROW()-2)/100)</f>
        <v>8</v>
      </c>
      <c r="B811" s="7" t="n">
        <f aca="false">MOD(INT((ROW()-2)/10),10)</f>
        <v>0</v>
      </c>
      <c r="C811" s="7" t="n">
        <f aca="false">MOD(ROW()-2,10)</f>
        <v>9</v>
      </c>
      <c r="D811" s="8" t="n">
        <f aca="false">A811*10+B811+C811/10</f>
        <v>80.9</v>
      </c>
      <c r="E811" s="9" t="n">
        <f aca="false">ROUND((ROW()-2)*24,0)/86400</f>
        <v>0.224722222222222</v>
      </c>
    </row>
    <row r="812" customFormat="false" ht="15" hidden="false" customHeight="true" outlineLevel="0" collapsed="false">
      <c r="A812" s="6" t="n">
        <f aca="false">INT((ROW()-2)/100)</f>
        <v>8</v>
      </c>
      <c r="B812" s="7" t="n">
        <f aca="false">MOD(INT((ROW()-2)/10),10)</f>
        <v>1</v>
      </c>
      <c r="C812" s="7" t="n">
        <f aca="false">MOD(ROW()-2,10)</f>
        <v>0</v>
      </c>
      <c r="D812" s="8" t="n">
        <f aca="false">A812*10+B812+C812/10</f>
        <v>81</v>
      </c>
      <c r="E812" s="9" t="n">
        <f aca="false">ROUND((ROW()-2)*24,0)/86400</f>
        <v>0.225</v>
      </c>
    </row>
    <row r="813" customFormat="false" ht="15" hidden="false" customHeight="true" outlineLevel="0" collapsed="false">
      <c r="A813" s="6" t="n">
        <f aca="false">INT((ROW()-2)/100)</f>
        <v>8</v>
      </c>
      <c r="B813" s="7" t="n">
        <f aca="false">MOD(INT((ROW()-2)/10),10)</f>
        <v>1</v>
      </c>
      <c r="C813" s="7" t="n">
        <f aca="false">MOD(ROW()-2,10)</f>
        <v>1</v>
      </c>
      <c r="D813" s="8" t="n">
        <f aca="false">A813*10+B813+C813/10</f>
        <v>81.1</v>
      </c>
      <c r="E813" s="9" t="n">
        <f aca="false">ROUND((ROW()-2)*24,0)/86400</f>
        <v>0.225277777777778</v>
      </c>
    </row>
    <row r="814" customFormat="false" ht="15" hidden="false" customHeight="true" outlineLevel="0" collapsed="false">
      <c r="A814" s="6" t="n">
        <f aca="false">INT((ROW()-2)/100)</f>
        <v>8</v>
      </c>
      <c r="B814" s="7" t="n">
        <f aca="false">MOD(INT((ROW()-2)/10),10)</f>
        <v>1</v>
      </c>
      <c r="C814" s="7" t="n">
        <f aca="false">MOD(ROW()-2,10)</f>
        <v>2</v>
      </c>
      <c r="D814" s="8" t="n">
        <f aca="false">A814*10+B814+C814/10</f>
        <v>81.2</v>
      </c>
      <c r="E814" s="9" t="n">
        <f aca="false">ROUND((ROW()-2)*24,0)/86400</f>
        <v>0.225555555555556</v>
      </c>
    </row>
    <row r="815" customFormat="false" ht="15" hidden="false" customHeight="true" outlineLevel="0" collapsed="false">
      <c r="A815" s="6" t="n">
        <f aca="false">INT((ROW()-2)/100)</f>
        <v>8</v>
      </c>
      <c r="B815" s="7" t="n">
        <f aca="false">MOD(INT((ROW()-2)/10),10)</f>
        <v>1</v>
      </c>
      <c r="C815" s="7" t="n">
        <f aca="false">MOD(ROW()-2,10)</f>
        <v>3</v>
      </c>
      <c r="D815" s="8" t="n">
        <f aca="false">A815*10+B815+C815/10</f>
        <v>81.3</v>
      </c>
      <c r="E815" s="9" t="n">
        <f aca="false">ROUND((ROW()-2)*24,0)/86400</f>
        <v>0.225833333333333</v>
      </c>
    </row>
    <row r="816" customFormat="false" ht="15" hidden="false" customHeight="true" outlineLevel="0" collapsed="false">
      <c r="A816" s="6" t="n">
        <f aca="false">INT((ROW()-2)/100)</f>
        <v>8</v>
      </c>
      <c r="B816" s="7" t="n">
        <f aca="false">MOD(INT((ROW()-2)/10),10)</f>
        <v>1</v>
      </c>
      <c r="C816" s="7" t="n">
        <f aca="false">MOD(ROW()-2,10)</f>
        <v>4</v>
      </c>
      <c r="D816" s="8" t="n">
        <f aca="false">A816*10+B816+C816/10</f>
        <v>81.4</v>
      </c>
      <c r="E816" s="9" t="n">
        <f aca="false">ROUND((ROW()-2)*24,0)/86400</f>
        <v>0.226111111111111</v>
      </c>
    </row>
    <row r="817" customFormat="false" ht="15" hidden="false" customHeight="true" outlineLevel="0" collapsed="false">
      <c r="A817" s="6" t="n">
        <f aca="false">INT((ROW()-2)/100)</f>
        <v>8</v>
      </c>
      <c r="B817" s="7" t="n">
        <f aca="false">MOD(INT((ROW()-2)/10),10)</f>
        <v>1</v>
      </c>
      <c r="C817" s="7" t="n">
        <f aca="false">MOD(ROW()-2,10)</f>
        <v>5</v>
      </c>
      <c r="D817" s="8" t="n">
        <f aca="false">A817*10+B817+C817/10</f>
        <v>81.5</v>
      </c>
      <c r="E817" s="9" t="n">
        <f aca="false">ROUND((ROW()-2)*24,0)/86400</f>
        <v>0.226388888888889</v>
      </c>
    </row>
    <row r="818" customFormat="false" ht="15" hidden="false" customHeight="true" outlineLevel="0" collapsed="false">
      <c r="A818" s="6" t="n">
        <f aca="false">INT((ROW()-2)/100)</f>
        <v>8</v>
      </c>
      <c r="B818" s="7" t="n">
        <f aca="false">MOD(INT((ROW()-2)/10),10)</f>
        <v>1</v>
      </c>
      <c r="C818" s="7" t="n">
        <f aca="false">MOD(ROW()-2,10)</f>
        <v>6</v>
      </c>
      <c r="D818" s="8" t="n">
        <f aca="false">A818*10+B818+C818/10</f>
        <v>81.6</v>
      </c>
      <c r="E818" s="9" t="n">
        <f aca="false">ROUND((ROW()-2)*24,0)/86400</f>
        <v>0.226666666666667</v>
      </c>
    </row>
    <row r="819" customFormat="false" ht="15" hidden="false" customHeight="true" outlineLevel="0" collapsed="false">
      <c r="A819" s="6" t="n">
        <f aca="false">INT((ROW()-2)/100)</f>
        <v>8</v>
      </c>
      <c r="B819" s="7" t="n">
        <f aca="false">MOD(INT((ROW()-2)/10),10)</f>
        <v>1</v>
      </c>
      <c r="C819" s="7" t="n">
        <f aca="false">MOD(ROW()-2,10)</f>
        <v>7</v>
      </c>
      <c r="D819" s="8" t="n">
        <f aca="false">A819*10+B819+C819/10</f>
        <v>81.7</v>
      </c>
      <c r="E819" s="9" t="n">
        <f aca="false">ROUND((ROW()-2)*24,0)/86400</f>
        <v>0.226944444444444</v>
      </c>
    </row>
    <row r="820" customFormat="false" ht="15" hidden="false" customHeight="true" outlineLevel="0" collapsed="false">
      <c r="A820" s="6" t="n">
        <f aca="false">INT((ROW()-2)/100)</f>
        <v>8</v>
      </c>
      <c r="B820" s="7" t="n">
        <f aca="false">MOD(INT((ROW()-2)/10),10)</f>
        <v>1</v>
      </c>
      <c r="C820" s="7" t="n">
        <f aca="false">MOD(ROW()-2,10)</f>
        <v>8</v>
      </c>
      <c r="D820" s="8" t="n">
        <f aca="false">A820*10+B820+C820/10</f>
        <v>81.8</v>
      </c>
      <c r="E820" s="9" t="n">
        <f aca="false">ROUND((ROW()-2)*24,0)/86400</f>
        <v>0.227222222222222</v>
      </c>
    </row>
    <row r="821" customFormat="false" ht="15" hidden="false" customHeight="true" outlineLevel="0" collapsed="false">
      <c r="A821" s="6" t="n">
        <f aca="false">INT((ROW()-2)/100)</f>
        <v>8</v>
      </c>
      <c r="B821" s="7" t="n">
        <f aca="false">MOD(INT((ROW()-2)/10),10)</f>
        <v>1</v>
      </c>
      <c r="C821" s="7" t="n">
        <f aca="false">MOD(ROW()-2,10)</f>
        <v>9</v>
      </c>
      <c r="D821" s="8" t="n">
        <f aca="false">A821*10+B821+C821/10</f>
        <v>81.9</v>
      </c>
      <c r="E821" s="9" t="n">
        <f aca="false">ROUND((ROW()-2)*24,0)/86400</f>
        <v>0.2275</v>
      </c>
    </row>
    <row r="822" customFormat="false" ht="15" hidden="false" customHeight="true" outlineLevel="0" collapsed="false">
      <c r="A822" s="6" t="n">
        <f aca="false">INT((ROW()-2)/100)</f>
        <v>8</v>
      </c>
      <c r="B822" s="7" t="n">
        <f aca="false">MOD(INT((ROW()-2)/10),10)</f>
        <v>2</v>
      </c>
      <c r="C822" s="7" t="n">
        <f aca="false">MOD(ROW()-2,10)</f>
        <v>0</v>
      </c>
      <c r="D822" s="8" t="n">
        <f aca="false">A822*10+B822+C822/10</f>
        <v>82</v>
      </c>
      <c r="E822" s="9" t="n">
        <f aca="false">ROUND((ROW()-2)*24,0)/86400</f>
        <v>0.227777777777778</v>
      </c>
    </row>
    <row r="823" customFormat="false" ht="15" hidden="false" customHeight="true" outlineLevel="0" collapsed="false">
      <c r="A823" s="6" t="n">
        <f aca="false">INT((ROW()-2)/100)</f>
        <v>8</v>
      </c>
      <c r="B823" s="7" t="n">
        <f aca="false">MOD(INT((ROW()-2)/10),10)</f>
        <v>2</v>
      </c>
      <c r="C823" s="7" t="n">
        <f aca="false">MOD(ROW()-2,10)</f>
        <v>1</v>
      </c>
      <c r="D823" s="8" t="n">
        <f aca="false">A823*10+B823+C823/10</f>
        <v>82.1</v>
      </c>
      <c r="E823" s="9" t="n">
        <f aca="false">ROUND((ROW()-2)*24,0)/86400</f>
        <v>0.228055555555556</v>
      </c>
    </row>
    <row r="824" customFormat="false" ht="15" hidden="false" customHeight="true" outlineLevel="0" collapsed="false">
      <c r="A824" s="6" t="n">
        <f aca="false">INT((ROW()-2)/100)</f>
        <v>8</v>
      </c>
      <c r="B824" s="7" t="n">
        <f aca="false">MOD(INT((ROW()-2)/10),10)</f>
        <v>2</v>
      </c>
      <c r="C824" s="7" t="n">
        <f aca="false">MOD(ROW()-2,10)</f>
        <v>2</v>
      </c>
      <c r="D824" s="8" t="n">
        <f aca="false">A824*10+B824+C824/10</f>
        <v>82.2</v>
      </c>
      <c r="E824" s="9" t="n">
        <f aca="false">ROUND((ROW()-2)*24,0)/86400</f>
        <v>0.228333333333333</v>
      </c>
    </row>
    <row r="825" customFormat="false" ht="15" hidden="false" customHeight="true" outlineLevel="0" collapsed="false">
      <c r="A825" s="6" t="n">
        <f aca="false">INT((ROW()-2)/100)</f>
        <v>8</v>
      </c>
      <c r="B825" s="7" t="n">
        <f aca="false">MOD(INT((ROW()-2)/10),10)</f>
        <v>2</v>
      </c>
      <c r="C825" s="7" t="n">
        <f aca="false">MOD(ROW()-2,10)</f>
        <v>3</v>
      </c>
      <c r="D825" s="8" t="n">
        <f aca="false">A825*10+B825+C825/10</f>
        <v>82.3</v>
      </c>
      <c r="E825" s="9" t="n">
        <f aca="false">ROUND((ROW()-2)*24,0)/86400</f>
        <v>0.228611111111111</v>
      </c>
    </row>
    <row r="826" customFormat="false" ht="15" hidden="false" customHeight="true" outlineLevel="0" collapsed="false">
      <c r="A826" s="6" t="n">
        <f aca="false">INT((ROW()-2)/100)</f>
        <v>8</v>
      </c>
      <c r="B826" s="7" t="n">
        <f aca="false">MOD(INT((ROW()-2)/10),10)</f>
        <v>2</v>
      </c>
      <c r="C826" s="7" t="n">
        <f aca="false">MOD(ROW()-2,10)</f>
        <v>4</v>
      </c>
      <c r="D826" s="8" t="n">
        <f aca="false">A826*10+B826+C826/10</f>
        <v>82.4</v>
      </c>
      <c r="E826" s="9" t="n">
        <f aca="false">ROUND((ROW()-2)*24,0)/86400</f>
        <v>0.228888888888889</v>
      </c>
    </row>
    <row r="827" customFormat="false" ht="15" hidden="false" customHeight="true" outlineLevel="0" collapsed="false">
      <c r="A827" s="6" t="n">
        <f aca="false">INT((ROW()-2)/100)</f>
        <v>8</v>
      </c>
      <c r="B827" s="7" t="n">
        <f aca="false">MOD(INT((ROW()-2)/10),10)</f>
        <v>2</v>
      </c>
      <c r="C827" s="7" t="n">
        <f aca="false">MOD(ROW()-2,10)</f>
        <v>5</v>
      </c>
      <c r="D827" s="8" t="n">
        <f aca="false">A827*10+B827+C827/10</f>
        <v>82.5</v>
      </c>
      <c r="E827" s="9" t="n">
        <f aca="false">ROUND((ROW()-2)*24,0)/86400</f>
        <v>0.229166666666667</v>
      </c>
    </row>
    <row r="828" customFormat="false" ht="15" hidden="false" customHeight="true" outlineLevel="0" collapsed="false">
      <c r="A828" s="6" t="n">
        <f aca="false">INT((ROW()-2)/100)</f>
        <v>8</v>
      </c>
      <c r="B828" s="7" t="n">
        <f aca="false">MOD(INT((ROW()-2)/10),10)</f>
        <v>2</v>
      </c>
      <c r="C828" s="7" t="n">
        <f aca="false">MOD(ROW()-2,10)</f>
        <v>6</v>
      </c>
      <c r="D828" s="8" t="n">
        <f aca="false">A828*10+B828+C828/10</f>
        <v>82.6</v>
      </c>
      <c r="E828" s="9" t="n">
        <f aca="false">ROUND((ROW()-2)*24,0)/86400</f>
        <v>0.229444444444444</v>
      </c>
    </row>
    <row r="829" customFormat="false" ht="15" hidden="false" customHeight="true" outlineLevel="0" collapsed="false">
      <c r="A829" s="6" t="n">
        <f aca="false">INT((ROW()-2)/100)</f>
        <v>8</v>
      </c>
      <c r="B829" s="7" t="n">
        <f aca="false">MOD(INT((ROW()-2)/10),10)</f>
        <v>2</v>
      </c>
      <c r="C829" s="7" t="n">
        <f aca="false">MOD(ROW()-2,10)</f>
        <v>7</v>
      </c>
      <c r="D829" s="8" t="n">
        <f aca="false">A829*10+B829+C829/10</f>
        <v>82.7</v>
      </c>
      <c r="E829" s="9" t="n">
        <f aca="false">ROUND((ROW()-2)*24,0)/86400</f>
        <v>0.229722222222222</v>
      </c>
    </row>
    <row r="830" customFormat="false" ht="15" hidden="false" customHeight="true" outlineLevel="0" collapsed="false">
      <c r="A830" s="6" t="n">
        <f aca="false">INT((ROW()-2)/100)</f>
        <v>8</v>
      </c>
      <c r="B830" s="7" t="n">
        <f aca="false">MOD(INT((ROW()-2)/10),10)</f>
        <v>2</v>
      </c>
      <c r="C830" s="7" t="n">
        <f aca="false">MOD(ROW()-2,10)</f>
        <v>8</v>
      </c>
      <c r="D830" s="8" t="n">
        <f aca="false">A830*10+B830+C830/10</f>
        <v>82.8</v>
      </c>
      <c r="E830" s="9" t="n">
        <f aca="false">ROUND((ROW()-2)*24,0)/86400</f>
        <v>0.23</v>
      </c>
    </row>
    <row r="831" customFormat="false" ht="15" hidden="false" customHeight="true" outlineLevel="0" collapsed="false">
      <c r="A831" s="6" t="n">
        <f aca="false">INT((ROW()-2)/100)</f>
        <v>8</v>
      </c>
      <c r="B831" s="7" t="n">
        <f aca="false">MOD(INT((ROW()-2)/10),10)</f>
        <v>2</v>
      </c>
      <c r="C831" s="7" t="n">
        <f aca="false">MOD(ROW()-2,10)</f>
        <v>9</v>
      </c>
      <c r="D831" s="8" t="n">
        <f aca="false">A831*10+B831+C831/10</f>
        <v>82.9</v>
      </c>
      <c r="E831" s="9" t="n">
        <f aca="false">ROUND((ROW()-2)*24,0)/86400</f>
        <v>0.230277777777778</v>
      </c>
    </row>
    <row r="832" customFormat="false" ht="15" hidden="false" customHeight="true" outlineLevel="0" collapsed="false">
      <c r="A832" s="6" t="n">
        <f aca="false">INT((ROW()-2)/100)</f>
        <v>8</v>
      </c>
      <c r="B832" s="7" t="n">
        <f aca="false">MOD(INT((ROW()-2)/10),10)</f>
        <v>3</v>
      </c>
      <c r="C832" s="7" t="n">
        <f aca="false">MOD(ROW()-2,10)</f>
        <v>0</v>
      </c>
      <c r="D832" s="8" t="n">
        <f aca="false">A832*10+B832+C832/10</f>
        <v>83</v>
      </c>
      <c r="E832" s="9" t="n">
        <f aca="false">ROUND((ROW()-2)*24,0)/86400</f>
        <v>0.230555555555556</v>
      </c>
    </row>
    <row r="833" customFormat="false" ht="15" hidden="false" customHeight="true" outlineLevel="0" collapsed="false">
      <c r="A833" s="6" t="n">
        <f aca="false">INT((ROW()-2)/100)</f>
        <v>8</v>
      </c>
      <c r="B833" s="7" t="n">
        <f aca="false">MOD(INT((ROW()-2)/10),10)</f>
        <v>3</v>
      </c>
      <c r="C833" s="7" t="n">
        <f aca="false">MOD(ROW()-2,10)</f>
        <v>1</v>
      </c>
      <c r="D833" s="8" t="n">
        <f aca="false">A833*10+B833+C833/10</f>
        <v>83.1</v>
      </c>
      <c r="E833" s="9" t="n">
        <f aca="false">ROUND((ROW()-2)*24,0)/86400</f>
        <v>0.230833333333333</v>
      </c>
    </row>
    <row r="834" customFormat="false" ht="15" hidden="false" customHeight="true" outlineLevel="0" collapsed="false">
      <c r="A834" s="6" t="n">
        <f aca="false">INT((ROW()-2)/100)</f>
        <v>8</v>
      </c>
      <c r="B834" s="7" t="n">
        <f aca="false">MOD(INT((ROW()-2)/10),10)</f>
        <v>3</v>
      </c>
      <c r="C834" s="7" t="n">
        <f aca="false">MOD(ROW()-2,10)</f>
        <v>2</v>
      </c>
      <c r="D834" s="8" t="n">
        <f aca="false">A834*10+B834+C834/10</f>
        <v>83.2</v>
      </c>
      <c r="E834" s="9" t="n">
        <f aca="false">ROUND((ROW()-2)*24,0)/86400</f>
        <v>0.231111111111111</v>
      </c>
    </row>
    <row r="835" customFormat="false" ht="15" hidden="false" customHeight="true" outlineLevel="0" collapsed="false">
      <c r="A835" s="6" t="n">
        <f aca="false">INT((ROW()-2)/100)</f>
        <v>8</v>
      </c>
      <c r="B835" s="7" t="n">
        <f aca="false">MOD(INT((ROW()-2)/10),10)</f>
        <v>3</v>
      </c>
      <c r="C835" s="7" t="n">
        <f aca="false">MOD(ROW()-2,10)</f>
        <v>3</v>
      </c>
      <c r="D835" s="8" t="n">
        <f aca="false">A835*10+B835+C835/10</f>
        <v>83.3</v>
      </c>
      <c r="E835" s="9" t="n">
        <f aca="false">ROUND((ROW()-2)*24,0)/86400</f>
        <v>0.231388888888889</v>
      </c>
    </row>
    <row r="836" customFormat="false" ht="15" hidden="false" customHeight="true" outlineLevel="0" collapsed="false">
      <c r="A836" s="6" t="n">
        <f aca="false">INT((ROW()-2)/100)</f>
        <v>8</v>
      </c>
      <c r="B836" s="7" t="n">
        <f aca="false">MOD(INT((ROW()-2)/10),10)</f>
        <v>3</v>
      </c>
      <c r="C836" s="7" t="n">
        <f aca="false">MOD(ROW()-2,10)</f>
        <v>4</v>
      </c>
      <c r="D836" s="8" t="n">
        <f aca="false">A836*10+B836+C836/10</f>
        <v>83.4</v>
      </c>
      <c r="E836" s="9" t="n">
        <f aca="false">ROUND((ROW()-2)*24,0)/86400</f>
        <v>0.231666666666667</v>
      </c>
    </row>
    <row r="837" customFormat="false" ht="15" hidden="false" customHeight="true" outlineLevel="0" collapsed="false">
      <c r="A837" s="6" t="n">
        <f aca="false">INT((ROW()-2)/100)</f>
        <v>8</v>
      </c>
      <c r="B837" s="7" t="n">
        <f aca="false">MOD(INT((ROW()-2)/10),10)</f>
        <v>3</v>
      </c>
      <c r="C837" s="7" t="n">
        <f aca="false">MOD(ROW()-2,10)</f>
        <v>5</v>
      </c>
      <c r="D837" s="8" t="n">
        <f aca="false">A837*10+B837+C837/10</f>
        <v>83.5</v>
      </c>
      <c r="E837" s="9" t="n">
        <f aca="false">ROUND((ROW()-2)*24,0)/86400</f>
        <v>0.231944444444444</v>
      </c>
    </row>
    <row r="838" customFormat="false" ht="15" hidden="false" customHeight="true" outlineLevel="0" collapsed="false">
      <c r="A838" s="6" t="n">
        <f aca="false">INT((ROW()-2)/100)</f>
        <v>8</v>
      </c>
      <c r="B838" s="7" t="n">
        <f aca="false">MOD(INT((ROW()-2)/10),10)</f>
        <v>3</v>
      </c>
      <c r="C838" s="7" t="n">
        <f aca="false">MOD(ROW()-2,10)</f>
        <v>6</v>
      </c>
      <c r="D838" s="8" t="n">
        <f aca="false">A838*10+B838+C838/10</f>
        <v>83.6</v>
      </c>
      <c r="E838" s="9" t="n">
        <f aca="false">ROUND((ROW()-2)*24,0)/86400</f>
        <v>0.232222222222222</v>
      </c>
    </row>
    <row r="839" customFormat="false" ht="15" hidden="false" customHeight="true" outlineLevel="0" collapsed="false">
      <c r="A839" s="6" t="n">
        <f aca="false">INT((ROW()-2)/100)</f>
        <v>8</v>
      </c>
      <c r="B839" s="7" t="n">
        <f aca="false">MOD(INT((ROW()-2)/10),10)</f>
        <v>3</v>
      </c>
      <c r="C839" s="7" t="n">
        <f aca="false">MOD(ROW()-2,10)</f>
        <v>7</v>
      </c>
      <c r="D839" s="8" t="n">
        <f aca="false">A839*10+B839+C839/10</f>
        <v>83.7</v>
      </c>
      <c r="E839" s="9" t="n">
        <f aca="false">ROUND((ROW()-2)*24,0)/86400</f>
        <v>0.2325</v>
      </c>
    </row>
    <row r="840" customFormat="false" ht="15" hidden="false" customHeight="true" outlineLevel="0" collapsed="false">
      <c r="A840" s="6" t="n">
        <f aca="false">INT((ROW()-2)/100)</f>
        <v>8</v>
      </c>
      <c r="B840" s="7" t="n">
        <f aca="false">MOD(INT((ROW()-2)/10),10)</f>
        <v>3</v>
      </c>
      <c r="C840" s="7" t="n">
        <f aca="false">MOD(ROW()-2,10)</f>
        <v>8</v>
      </c>
      <c r="D840" s="8" t="n">
        <f aca="false">A840*10+B840+C840/10</f>
        <v>83.8</v>
      </c>
      <c r="E840" s="9" t="n">
        <f aca="false">ROUND((ROW()-2)*24,0)/86400</f>
        <v>0.232777777777778</v>
      </c>
    </row>
    <row r="841" customFormat="false" ht="15" hidden="false" customHeight="true" outlineLevel="0" collapsed="false">
      <c r="A841" s="6" t="n">
        <f aca="false">INT((ROW()-2)/100)</f>
        <v>8</v>
      </c>
      <c r="B841" s="7" t="n">
        <f aca="false">MOD(INT((ROW()-2)/10),10)</f>
        <v>3</v>
      </c>
      <c r="C841" s="7" t="n">
        <f aca="false">MOD(ROW()-2,10)</f>
        <v>9</v>
      </c>
      <c r="D841" s="8" t="n">
        <f aca="false">A841*10+B841+C841/10</f>
        <v>83.9</v>
      </c>
      <c r="E841" s="9" t="n">
        <f aca="false">ROUND((ROW()-2)*24,0)/86400</f>
        <v>0.233055555555556</v>
      </c>
    </row>
    <row r="842" customFormat="false" ht="15" hidden="false" customHeight="true" outlineLevel="0" collapsed="false">
      <c r="A842" s="6" t="n">
        <f aca="false">INT((ROW()-2)/100)</f>
        <v>8</v>
      </c>
      <c r="B842" s="7" t="n">
        <f aca="false">MOD(INT((ROW()-2)/10),10)</f>
        <v>4</v>
      </c>
      <c r="C842" s="7" t="n">
        <f aca="false">MOD(ROW()-2,10)</f>
        <v>0</v>
      </c>
      <c r="D842" s="8" t="n">
        <f aca="false">A842*10+B842+C842/10</f>
        <v>84</v>
      </c>
      <c r="E842" s="9" t="n">
        <f aca="false">ROUND((ROW()-2)*24,0)/86400</f>
        <v>0.233333333333333</v>
      </c>
    </row>
    <row r="843" customFormat="false" ht="15" hidden="false" customHeight="true" outlineLevel="0" collapsed="false">
      <c r="A843" s="6" t="n">
        <f aca="false">INT((ROW()-2)/100)</f>
        <v>8</v>
      </c>
      <c r="B843" s="7" t="n">
        <f aca="false">MOD(INT((ROW()-2)/10),10)</f>
        <v>4</v>
      </c>
      <c r="C843" s="7" t="n">
        <f aca="false">MOD(ROW()-2,10)</f>
        <v>1</v>
      </c>
      <c r="D843" s="8" t="n">
        <f aca="false">A843*10+B843+C843/10</f>
        <v>84.1</v>
      </c>
      <c r="E843" s="9" t="n">
        <f aca="false">ROUND((ROW()-2)*24,0)/86400</f>
        <v>0.233611111111111</v>
      </c>
    </row>
    <row r="844" customFormat="false" ht="15" hidden="false" customHeight="true" outlineLevel="0" collapsed="false">
      <c r="A844" s="6" t="n">
        <f aca="false">INT((ROW()-2)/100)</f>
        <v>8</v>
      </c>
      <c r="B844" s="7" t="n">
        <f aca="false">MOD(INT((ROW()-2)/10),10)</f>
        <v>4</v>
      </c>
      <c r="C844" s="7" t="n">
        <f aca="false">MOD(ROW()-2,10)</f>
        <v>2</v>
      </c>
      <c r="D844" s="8" t="n">
        <f aca="false">A844*10+B844+C844/10</f>
        <v>84.2</v>
      </c>
      <c r="E844" s="9" t="n">
        <f aca="false">ROUND((ROW()-2)*24,0)/86400</f>
        <v>0.233888888888889</v>
      </c>
    </row>
    <row r="845" customFormat="false" ht="15" hidden="false" customHeight="true" outlineLevel="0" collapsed="false">
      <c r="A845" s="6" t="n">
        <f aca="false">INT((ROW()-2)/100)</f>
        <v>8</v>
      </c>
      <c r="B845" s="7" t="n">
        <f aca="false">MOD(INT((ROW()-2)/10),10)</f>
        <v>4</v>
      </c>
      <c r="C845" s="7" t="n">
        <f aca="false">MOD(ROW()-2,10)</f>
        <v>3</v>
      </c>
      <c r="D845" s="8" t="n">
        <f aca="false">A845*10+B845+C845/10</f>
        <v>84.3</v>
      </c>
      <c r="E845" s="9" t="n">
        <f aca="false">ROUND((ROW()-2)*24,0)/86400</f>
        <v>0.234166666666667</v>
      </c>
    </row>
    <row r="846" customFormat="false" ht="15" hidden="false" customHeight="true" outlineLevel="0" collapsed="false">
      <c r="A846" s="6" t="n">
        <f aca="false">INT((ROW()-2)/100)</f>
        <v>8</v>
      </c>
      <c r="B846" s="7" t="n">
        <f aca="false">MOD(INT((ROW()-2)/10),10)</f>
        <v>4</v>
      </c>
      <c r="C846" s="7" t="n">
        <f aca="false">MOD(ROW()-2,10)</f>
        <v>4</v>
      </c>
      <c r="D846" s="8" t="n">
        <f aca="false">A846*10+B846+C846/10</f>
        <v>84.4</v>
      </c>
      <c r="E846" s="9" t="n">
        <f aca="false">ROUND((ROW()-2)*24,0)/86400</f>
        <v>0.234444444444444</v>
      </c>
    </row>
    <row r="847" customFormat="false" ht="15" hidden="false" customHeight="true" outlineLevel="0" collapsed="false">
      <c r="A847" s="6" t="n">
        <f aca="false">INT((ROW()-2)/100)</f>
        <v>8</v>
      </c>
      <c r="B847" s="7" t="n">
        <f aca="false">MOD(INT((ROW()-2)/10),10)</f>
        <v>4</v>
      </c>
      <c r="C847" s="7" t="n">
        <f aca="false">MOD(ROW()-2,10)</f>
        <v>5</v>
      </c>
      <c r="D847" s="8" t="n">
        <f aca="false">A847*10+B847+C847/10</f>
        <v>84.5</v>
      </c>
      <c r="E847" s="9" t="n">
        <f aca="false">ROUND((ROW()-2)*24,0)/86400</f>
        <v>0.234722222222222</v>
      </c>
    </row>
    <row r="848" customFormat="false" ht="15" hidden="false" customHeight="true" outlineLevel="0" collapsed="false">
      <c r="A848" s="6" t="n">
        <f aca="false">INT((ROW()-2)/100)</f>
        <v>8</v>
      </c>
      <c r="B848" s="7" t="n">
        <f aca="false">MOD(INT((ROW()-2)/10),10)</f>
        <v>4</v>
      </c>
      <c r="C848" s="7" t="n">
        <f aca="false">MOD(ROW()-2,10)</f>
        <v>6</v>
      </c>
      <c r="D848" s="8" t="n">
        <f aca="false">A848*10+B848+C848/10</f>
        <v>84.6</v>
      </c>
      <c r="E848" s="9" t="n">
        <f aca="false">ROUND((ROW()-2)*24,0)/86400</f>
        <v>0.235</v>
      </c>
    </row>
    <row r="849" customFormat="false" ht="15" hidden="false" customHeight="true" outlineLevel="0" collapsed="false">
      <c r="A849" s="6" t="n">
        <f aca="false">INT((ROW()-2)/100)</f>
        <v>8</v>
      </c>
      <c r="B849" s="7" t="n">
        <f aca="false">MOD(INT((ROW()-2)/10),10)</f>
        <v>4</v>
      </c>
      <c r="C849" s="7" t="n">
        <f aca="false">MOD(ROW()-2,10)</f>
        <v>7</v>
      </c>
      <c r="D849" s="8" t="n">
        <f aca="false">A849*10+B849+C849/10</f>
        <v>84.7</v>
      </c>
      <c r="E849" s="9" t="n">
        <f aca="false">ROUND((ROW()-2)*24,0)/86400</f>
        <v>0.235277777777778</v>
      </c>
    </row>
    <row r="850" customFormat="false" ht="15" hidden="false" customHeight="true" outlineLevel="0" collapsed="false">
      <c r="A850" s="6" t="n">
        <f aca="false">INT((ROW()-2)/100)</f>
        <v>8</v>
      </c>
      <c r="B850" s="7" t="n">
        <f aca="false">MOD(INT((ROW()-2)/10),10)</f>
        <v>4</v>
      </c>
      <c r="C850" s="7" t="n">
        <f aca="false">MOD(ROW()-2,10)</f>
        <v>8</v>
      </c>
      <c r="D850" s="8" t="n">
        <f aca="false">A850*10+B850+C850/10</f>
        <v>84.8</v>
      </c>
      <c r="E850" s="9" t="n">
        <f aca="false">ROUND((ROW()-2)*24,0)/86400</f>
        <v>0.235555555555556</v>
      </c>
    </row>
    <row r="851" customFormat="false" ht="15" hidden="false" customHeight="true" outlineLevel="0" collapsed="false">
      <c r="A851" s="6" t="n">
        <f aca="false">INT((ROW()-2)/100)</f>
        <v>8</v>
      </c>
      <c r="B851" s="7" t="n">
        <f aca="false">MOD(INT((ROW()-2)/10),10)</f>
        <v>4</v>
      </c>
      <c r="C851" s="7" t="n">
        <f aca="false">MOD(ROW()-2,10)</f>
        <v>9</v>
      </c>
      <c r="D851" s="8" t="n">
        <f aca="false">A851*10+B851+C851/10</f>
        <v>84.9</v>
      </c>
      <c r="E851" s="9" t="n">
        <f aca="false">ROUND((ROW()-2)*24,0)/86400</f>
        <v>0.235833333333333</v>
      </c>
    </row>
    <row r="852" customFormat="false" ht="15" hidden="false" customHeight="true" outlineLevel="0" collapsed="false">
      <c r="A852" s="6" t="n">
        <f aca="false">INT((ROW()-2)/100)</f>
        <v>8</v>
      </c>
      <c r="B852" s="7" t="n">
        <f aca="false">MOD(INT((ROW()-2)/10),10)</f>
        <v>5</v>
      </c>
      <c r="C852" s="7" t="n">
        <f aca="false">MOD(ROW()-2,10)</f>
        <v>0</v>
      </c>
      <c r="D852" s="8" t="n">
        <f aca="false">A852*10+B852+C852/10</f>
        <v>85</v>
      </c>
      <c r="E852" s="9" t="n">
        <f aca="false">ROUND((ROW()-2)*24,0)/86400</f>
        <v>0.236111111111111</v>
      </c>
    </row>
    <row r="853" customFormat="false" ht="15" hidden="false" customHeight="true" outlineLevel="0" collapsed="false">
      <c r="A853" s="6" t="n">
        <f aca="false">INT((ROW()-2)/100)</f>
        <v>8</v>
      </c>
      <c r="B853" s="7" t="n">
        <f aca="false">MOD(INT((ROW()-2)/10),10)</f>
        <v>5</v>
      </c>
      <c r="C853" s="7" t="n">
        <f aca="false">MOD(ROW()-2,10)</f>
        <v>1</v>
      </c>
      <c r="D853" s="8" t="n">
        <f aca="false">A853*10+B853+C853/10</f>
        <v>85.1</v>
      </c>
      <c r="E853" s="9" t="n">
        <f aca="false">ROUND((ROW()-2)*24,0)/86400</f>
        <v>0.236388888888889</v>
      </c>
    </row>
    <row r="854" customFormat="false" ht="15" hidden="false" customHeight="true" outlineLevel="0" collapsed="false">
      <c r="A854" s="6" t="n">
        <f aca="false">INT((ROW()-2)/100)</f>
        <v>8</v>
      </c>
      <c r="B854" s="7" t="n">
        <f aca="false">MOD(INT((ROW()-2)/10),10)</f>
        <v>5</v>
      </c>
      <c r="C854" s="7" t="n">
        <f aca="false">MOD(ROW()-2,10)</f>
        <v>2</v>
      </c>
      <c r="D854" s="8" t="n">
        <f aca="false">A854*10+B854+C854/10</f>
        <v>85.2</v>
      </c>
      <c r="E854" s="9" t="n">
        <f aca="false">ROUND((ROW()-2)*24,0)/86400</f>
        <v>0.236666666666667</v>
      </c>
    </row>
    <row r="855" customFormat="false" ht="15" hidden="false" customHeight="true" outlineLevel="0" collapsed="false">
      <c r="A855" s="6" t="n">
        <f aca="false">INT((ROW()-2)/100)</f>
        <v>8</v>
      </c>
      <c r="B855" s="7" t="n">
        <f aca="false">MOD(INT((ROW()-2)/10),10)</f>
        <v>5</v>
      </c>
      <c r="C855" s="7" t="n">
        <f aca="false">MOD(ROW()-2,10)</f>
        <v>3</v>
      </c>
      <c r="D855" s="8" t="n">
        <f aca="false">A855*10+B855+C855/10</f>
        <v>85.3</v>
      </c>
      <c r="E855" s="9" t="n">
        <f aca="false">ROUND((ROW()-2)*24,0)/86400</f>
        <v>0.236944444444444</v>
      </c>
    </row>
    <row r="856" customFormat="false" ht="15" hidden="false" customHeight="true" outlineLevel="0" collapsed="false">
      <c r="A856" s="6" t="n">
        <f aca="false">INT((ROW()-2)/100)</f>
        <v>8</v>
      </c>
      <c r="B856" s="7" t="n">
        <f aca="false">MOD(INT((ROW()-2)/10),10)</f>
        <v>5</v>
      </c>
      <c r="C856" s="7" t="n">
        <f aca="false">MOD(ROW()-2,10)</f>
        <v>4</v>
      </c>
      <c r="D856" s="8" t="n">
        <f aca="false">A856*10+B856+C856/10</f>
        <v>85.4</v>
      </c>
      <c r="E856" s="9" t="n">
        <f aca="false">ROUND((ROW()-2)*24,0)/86400</f>
        <v>0.237222222222222</v>
      </c>
    </row>
    <row r="857" customFormat="false" ht="15" hidden="false" customHeight="true" outlineLevel="0" collapsed="false">
      <c r="A857" s="6" t="n">
        <f aca="false">INT((ROW()-2)/100)</f>
        <v>8</v>
      </c>
      <c r="B857" s="7" t="n">
        <f aca="false">MOD(INT((ROW()-2)/10),10)</f>
        <v>5</v>
      </c>
      <c r="C857" s="7" t="n">
        <f aca="false">MOD(ROW()-2,10)</f>
        <v>5</v>
      </c>
      <c r="D857" s="8" t="n">
        <f aca="false">A857*10+B857+C857/10</f>
        <v>85.5</v>
      </c>
      <c r="E857" s="9" t="n">
        <f aca="false">ROUND((ROW()-2)*24,0)/86400</f>
        <v>0.2375</v>
      </c>
    </row>
    <row r="858" customFormat="false" ht="15" hidden="false" customHeight="true" outlineLevel="0" collapsed="false">
      <c r="A858" s="6" t="n">
        <f aca="false">INT((ROW()-2)/100)</f>
        <v>8</v>
      </c>
      <c r="B858" s="7" t="n">
        <f aca="false">MOD(INT((ROW()-2)/10),10)</f>
        <v>5</v>
      </c>
      <c r="C858" s="7" t="n">
        <f aca="false">MOD(ROW()-2,10)</f>
        <v>6</v>
      </c>
      <c r="D858" s="8" t="n">
        <f aca="false">A858*10+B858+C858/10</f>
        <v>85.6</v>
      </c>
      <c r="E858" s="9" t="n">
        <f aca="false">ROUND((ROW()-2)*24,0)/86400</f>
        <v>0.237777777777778</v>
      </c>
    </row>
    <row r="859" customFormat="false" ht="15" hidden="false" customHeight="true" outlineLevel="0" collapsed="false">
      <c r="A859" s="6" t="n">
        <f aca="false">INT((ROW()-2)/100)</f>
        <v>8</v>
      </c>
      <c r="B859" s="7" t="n">
        <f aca="false">MOD(INT((ROW()-2)/10),10)</f>
        <v>5</v>
      </c>
      <c r="C859" s="7" t="n">
        <f aca="false">MOD(ROW()-2,10)</f>
        <v>7</v>
      </c>
      <c r="D859" s="8" t="n">
        <f aca="false">A859*10+B859+C859/10</f>
        <v>85.7</v>
      </c>
      <c r="E859" s="9" t="n">
        <f aca="false">ROUND((ROW()-2)*24,0)/86400</f>
        <v>0.238055555555556</v>
      </c>
    </row>
    <row r="860" customFormat="false" ht="15" hidden="false" customHeight="true" outlineLevel="0" collapsed="false">
      <c r="A860" s="6" t="n">
        <f aca="false">INT((ROW()-2)/100)</f>
        <v>8</v>
      </c>
      <c r="B860" s="7" t="n">
        <f aca="false">MOD(INT((ROW()-2)/10),10)</f>
        <v>5</v>
      </c>
      <c r="C860" s="7" t="n">
        <f aca="false">MOD(ROW()-2,10)</f>
        <v>8</v>
      </c>
      <c r="D860" s="8" t="n">
        <f aca="false">A860*10+B860+C860/10</f>
        <v>85.8</v>
      </c>
      <c r="E860" s="9" t="n">
        <f aca="false">ROUND((ROW()-2)*24,0)/86400</f>
        <v>0.238333333333333</v>
      </c>
    </row>
    <row r="861" customFormat="false" ht="15" hidden="false" customHeight="true" outlineLevel="0" collapsed="false">
      <c r="A861" s="6" t="n">
        <f aca="false">INT((ROW()-2)/100)</f>
        <v>8</v>
      </c>
      <c r="B861" s="7" t="n">
        <f aca="false">MOD(INT((ROW()-2)/10),10)</f>
        <v>5</v>
      </c>
      <c r="C861" s="7" t="n">
        <f aca="false">MOD(ROW()-2,10)</f>
        <v>9</v>
      </c>
      <c r="D861" s="8" t="n">
        <f aca="false">A861*10+B861+C861/10</f>
        <v>85.9</v>
      </c>
      <c r="E861" s="9" t="n">
        <f aca="false">ROUND((ROW()-2)*24,0)/86400</f>
        <v>0.238611111111111</v>
      </c>
    </row>
    <row r="862" customFormat="false" ht="15" hidden="false" customHeight="true" outlineLevel="0" collapsed="false">
      <c r="A862" s="6" t="n">
        <f aca="false">INT((ROW()-2)/100)</f>
        <v>8</v>
      </c>
      <c r="B862" s="7" t="n">
        <f aca="false">MOD(INT((ROW()-2)/10),10)</f>
        <v>6</v>
      </c>
      <c r="C862" s="7" t="n">
        <f aca="false">MOD(ROW()-2,10)</f>
        <v>0</v>
      </c>
      <c r="D862" s="8" t="n">
        <f aca="false">A862*10+B862+C862/10</f>
        <v>86</v>
      </c>
      <c r="E862" s="9" t="n">
        <f aca="false">ROUND((ROW()-2)*24,0)/86400</f>
        <v>0.238888888888889</v>
      </c>
    </row>
    <row r="863" customFormat="false" ht="15" hidden="false" customHeight="true" outlineLevel="0" collapsed="false">
      <c r="A863" s="6" t="n">
        <f aca="false">INT((ROW()-2)/100)</f>
        <v>8</v>
      </c>
      <c r="B863" s="7" t="n">
        <f aca="false">MOD(INT((ROW()-2)/10),10)</f>
        <v>6</v>
      </c>
      <c r="C863" s="7" t="n">
        <f aca="false">MOD(ROW()-2,10)</f>
        <v>1</v>
      </c>
      <c r="D863" s="8" t="n">
        <f aca="false">A863*10+B863+C863/10</f>
        <v>86.1</v>
      </c>
      <c r="E863" s="9" t="n">
        <f aca="false">ROUND((ROW()-2)*24,0)/86400</f>
        <v>0.239166666666667</v>
      </c>
    </row>
    <row r="864" customFormat="false" ht="15" hidden="false" customHeight="true" outlineLevel="0" collapsed="false">
      <c r="A864" s="6" t="n">
        <f aca="false">INT((ROW()-2)/100)</f>
        <v>8</v>
      </c>
      <c r="B864" s="7" t="n">
        <f aca="false">MOD(INT((ROW()-2)/10),10)</f>
        <v>6</v>
      </c>
      <c r="C864" s="7" t="n">
        <f aca="false">MOD(ROW()-2,10)</f>
        <v>2</v>
      </c>
      <c r="D864" s="8" t="n">
        <f aca="false">A864*10+B864+C864/10</f>
        <v>86.2</v>
      </c>
      <c r="E864" s="9" t="n">
        <f aca="false">ROUND((ROW()-2)*24,0)/86400</f>
        <v>0.239444444444444</v>
      </c>
    </row>
    <row r="865" customFormat="false" ht="15" hidden="false" customHeight="true" outlineLevel="0" collapsed="false">
      <c r="A865" s="6" t="n">
        <f aca="false">INT((ROW()-2)/100)</f>
        <v>8</v>
      </c>
      <c r="B865" s="7" t="n">
        <f aca="false">MOD(INT((ROW()-2)/10),10)</f>
        <v>6</v>
      </c>
      <c r="C865" s="7" t="n">
        <f aca="false">MOD(ROW()-2,10)</f>
        <v>3</v>
      </c>
      <c r="D865" s="8" t="n">
        <f aca="false">A865*10+B865+C865/10</f>
        <v>86.3</v>
      </c>
      <c r="E865" s="9" t="n">
        <f aca="false">ROUND((ROW()-2)*24,0)/86400</f>
        <v>0.239722222222222</v>
      </c>
    </row>
    <row r="866" customFormat="false" ht="15" hidden="false" customHeight="true" outlineLevel="0" collapsed="false">
      <c r="A866" s="6" t="n">
        <f aca="false">INT((ROW()-2)/100)</f>
        <v>8</v>
      </c>
      <c r="B866" s="7" t="n">
        <f aca="false">MOD(INT((ROW()-2)/10),10)</f>
        <v>6</v>
      </c>
      <c r="C866" s="7" t="n">
        <f aca="false">MOD(ROW()-2,10)</f>
        <v>4</v>
      </c>
      <c r="D866" s="8" t="n">
        <f aca="false">A866*10+B866+C866/10</f>
        <v>86.4</v>
      </c>
      <c r="E866" s="9" t="n">
        <f aca="false">ROUND((ROW()-2)*24,0)/86400</f>
        <v>0.24</v>
      </c>
    </row>
    <row r="867" customFormat="false" ht="15" hidden="false" customHeight="true" outlineLevel="0" collapsed="false">
      <c r="A867" s="6" t="n">
        <f aca="false">INT((ROW()-2)/100)</f>
        <v>8</v>
      </c>
      <c r="B867" s="7" t="n">
        <f aca="false">MOD(INT((ROW()-2)/10),10)</f>
        <v>6</v>
      </c>
      <c r="C867" s="7" t="n">
        <f aca="false">MOD(ROW()-2,10)</f>
        <v>5</v>
      </c>
      <c r="D867" s="8" t="n">
        <f aca="false">A867*10+B867+C867/10</f>
        <v>86.5</v>
      </c>
      <c r="E867" s="9" t="n">
        <f aca="false">ROUND((ROW()-2)*24,0)/86400</f>
        <v>0.240277777777778</v>
      </c>
    </row>
    <row r="868" customFormat="false" ht="15" hidden="false" customHeight="true" outlineLevel="0" collapsed="false">
      <c r="A868" s="6" t="n">
        <f aca="false">INT((ROW()-2)/100)</f>
        <v>8</v>
      </c>
      <c r="B868" s="7" t="n">
        <f aca="false">MOD(INT((ROW()-2)/10),10)</f>
        <v>6</v>
      </c>
      <c r="C868" s="7" t="n">
        <f aca="false">MOD(ROW()-2,10)</f>
        <v>6</v>
      </c>
      <c r="D868" s="8" t="n">
        <f aca="false">A868*10+B868+C868/10</f>
        <v>86.6</v>
      </c>
      <c r="E868" s="9" t="n">
        <f aca="false">ROUND((ROW()-2)*24,0)/86400</f>
        <v>0.240555555555556</v>
      </c>
    </row>
    <row r="869" customFormat="false" ht="15" hidden="false" customHeight="true" outlineLevel="0" collapsed="false">
      <c r="A869" s="6" t="n">
        <f aca="false">INT((ROW()-2)/100)</f>
        <v>8</v>
      </c>
      <c r="B869" s="7" t="n">
        <f aca="false">MOD(INT((ROW()-2)/10),10)</f>
        <v>6</v>
      </c>
      <c r="C869" s="7" t="n">
        <f aca="false">MOD(ROW()-2,10)</f>
        <v>7</v>
      </c>
      <c r="D869" s="8" t="n">
        <f aca="false">A869*10+B869+C869/10</f>
        <v>86.7</v>
      </c>
      <c r="E869" s="9" t="n">
        <f aca="false">ROUND((ROW()-2)*24,0)/86400</f>
        <v>0.240833333333333</v>
      </c>
    </row>
    <row r="870" customFormat="false" ht="15" hidden="false" customHeight="true" outlineLevel="0" collapsed="false">
      <c r="A870" s="6" t="n">
        <f aca="false">INT((ROW()-2)/100)</f>
        <v>8</v>
      </c>
      <c r="B870" s="7" t="n">
        <f aca="false">MOD(INT((ROW()-2)/10),10)</f>
        <v>6</v>
      </c>
      <c r="C870" s="7" t="n">
        <f aca="false">MOD(ROW()-2,10)</f>
        <v>8</v>
      </c>
      <c r="D870" s="8" t="n">
        <f aca="false">A870*10+B870+C870/10</f>
        <v>86.8</v>
      </c>
      <c r="E870" s="9" t="n">
        <f aca="false">ROUND((ROW()-2)*24,0)/86400</f>
        <v>0.241111111111111</v>
      </c>
    </row>
    <row r="871" customFormat="false" ht="15" hidden="false" customHeight="true" outlineLevel="0" collapsed="false">
      <c r="A871" s="6" t="n">
        <f aca="false">INT((ROW()-2)/100)</f>
        <v>8</v>
      </c>
      <c r="B871" s="7" t="n">
        <f aca="false">MOD(INT((ROW()-2)/10),10)</f>
        <v>6</v>
      </c>
      <c r="C871" s="7" t="n">
        <f aca="false">MOD(ROW()-2,10)</f>
        <v>9</v>
      </c>
      <c r="D871" s="8" t="n">
        <f aca="false">A871*10+B871+C871/10</f>
        <v>86.9</v>
      </c>
      <c r="E871" s="9" t="n">
        <f aca="false">ROUND((ROW()-2)*24,0)/86400</f>
        <v>0.241388888888889</v>
      </c>
    </row>
    <row r="872" customFormat="false" ht="15" hidden="false" customHeight="true" outlineLevel="0" collapsed="false">
      <c r="A872" s="6" t="n">
        <f aca="false">INT((ROW()-2)/100)</f>
        <v>8</v>
      </c>
      <c r="B872" s="7" t="n">
        <f aca="false">MOD(INT((ROW()-2)/10),10)</f>
        <v>7</v>
      </c>
      <c r="C872" s="7" t="n">
        <f aca="false">MOD(ROW()-2,10)</f>
        <v>0</v>
      </c>
      <c r="D872" s="8" t="n">
        <f aca="false">A872*10+B872+C872/10</f>
        <v>87</v>
      </c>
      <c r="E872" s="9" t="n">
        <f aca="false">ROUND((ROW()-2)*24,0)/86400</f>
        <v>0.241666666666667</v>
      </c>
    </row>
    <row r="873" customFormat="false" ht="15" hidden="false" customHeight="true" outlineLevel="0" collapsed="false">
      <c r="A873" s="6" t="n">
        <f aca="false">INT((ROW()-2)/100)</f>
        <v>8</v>
      </c>
      <c r="B873" s="7" t="n">
        <f aca="false">MOD(INT((ROW()-2)/10),10)</f>
        <v>7</v>
      </c>
      <c r="C873" s="7" t="n">
        <f aca="false">MOD(ROW()-2,10)</f>
        <v>1</v>
      </c>
      <c r="D873" s="8" t="n">
        <f aca="false">A873*10+B873+C873/10</f>
        <v>87.1</v>
      </c>
      <c r="E873" s="9" t="n">
        <f aca="false">ROUND((ROW()-2)*24,0)/86400</f>
        <v>0.241944444444444</v>
      </c>
    </row>
    <row r="874" customFormat="false" ht="15" hidden="false" customHeight="true" outlineLevel="0" collapsed="false">
      <c r="A874" s="6" t="n">
        <f aca="false">INT((ROW()-2)/100)</f>
        <v>8</v>
      </c>
      <c r="B874" s="7" t="n">
        <f aca="false">MOD(INT((ROW()-2)/10),10)</f>
        <v>7</v>
      </c>
      <c r="C874" s="7" t="n">
        <f aca="false">MOD(ROW()-2,10)</f>
        <v>2</v>
      </c>
      <c r="D874" s="8" t="n">
        <f aca="false">A874*10+B874+C874/10</f>
        <v>87.2</v>
      </c>
      <c r="E874" s="9" t="n">
        <f aca="false">ROUND((ROW()-2)*24,0)/86400</f>
        <v>0.242222222222222</v>
      </c>
    </row>
    <row r="875" customFormat="false" ht="15" hidden="false" customHeight="true" outlineLevel="0" collapsed="false">
      <c r="A875" s="6" t="n">
        <f aca="false">INT((ROW()-2)/100)</f>
        <v>8</v>
      </c>
      <c r="B875" s="7" t="n">
        <f aca="false">MOD(INT((ROW()-2)/10),10)</f>
        <v>7</v>
      </c>
      <c r="C875" s="7" t="n">
        <f aca="false">MOD(ROW()-2,10)</f>
        <v>3</v>
      </c>
      <c r="D875" s="8" t="n">
        <f aca="false">A875*10+B875+C875/10</f>
        <v>87.3</v>
      </c>
      <c r="E875" s="9" t="n">
        <f aca="false">ROUND((ROW()-2)*24,0)/86400</f>
        <v>0.2425</v>
      </c>
    </row>
    <row r="876" customFormat="false" ht="15" hidden="false" customHeight="true" outlineLevel="0" collapsed="false">
      <c r="A876" s="6" t="n">
        <f aca="false">INT((ROW()-2)/100)</f>
        <v>8</v>
      </c>
      <c r="B876" s="7" t="n">
        <f aca="false">MOD(INT((ROW()-2)/10),10)</f>
        <v>7</v>
      </c>
      <c r="C876" s="7" t="n">
        <f aca="false">MOD(ROW()-2,10)</f>
        <v>4</v>
      </c>
      <c r="D876" s="8" t="n">
        <f aca="false">A876*10+B876+C876/10</f>
        <v>87.4</v>
      </c>
      <c r="E876" s="9" t="n">
        <f aca="false">ROUND((ROW()-2)*24,0)/86400</f>
        <v>0.242777777777778</v>
      </c>
    </row>
    <row r="877" customFormat="false" ht="15" hidden="false" customHeight="true" outlineLevel="0" collapsed="false">
      <c r="A877" s="6" t="n">
        <f aca="false">INT((ROW()-2)/100)</f>
        <v>8</v>
      </c>
      <c r="B877" s="7" t="n">
        <f aca="false">MOD(INT((ROW()-2)/10),10)</f>
        <v>7</v>
      </c>
      <c r="C877" s="7" t="n">
        <f aca="false">MOD(ROW()-2,10)</f>
        <v>5</v>
      </c>
      <c r="D877" s="8" t="n">
        <f aca="false">A877*10+B877+C877/10</f>
        <v>87.5</v>
      </c>
      <c r="E877" s="9" t="n">
        <f aca="false">ROUND((ROW()-2)*24,0)/86400</f>
        <v>0.243055555555556</v>
      </c>
    </row>
    <row r="878" customFormat="false" ht="15" hidden="false" customHeight="true" outlineLevel="0" collapsed="false">
      <c r="A878" s="6" t="n">
        <f aca="false">INT((ROW()-2)/100)</f>
        <v>8</v>
      </c>
      <c r="B878" s="7" t="n">
        <f aca="false">MOD(INT((ROW()-2)/10),10)</f>
        <v>7</v>
      </c>
      <c r="C878" s="7" t="n">
        <f aca="false">MOD(ROW()-2,10)</f>
        <v>6</v>
      </c>
      <c r="D878" s="8" t="n">
        <f aca="false">A878*10+B878+C878/10</f>
        <v>87.6</v>
      </c>
      <c r="E878" s="9" t="n">
        <f aca="false">ROUND((ROW()-2)*24,0)/86400</f>
        <v>0.243333333333333</v>
      </c>
    </row>
    <row r="879" customFormat="false" ht="15" hidden="false" customHeight="true" outlineLevel="0" collapsed="false">
      <c r="A879" s="6" t="n">
        <f aca="false">INT((ROW()-2)/100)</f>
        <v>8</v>
      </c>
      <c r="B879" s="7" t="n">
        <f aca="false">MOD(INT((ROW()-2)/10),10)</f>
        <v>7</v>
      </c>
      <c r="C879" s="7" t="n">
        <f aca="false">MOD(ROW()-2,10)</f>
        <v>7</v>
      </c>
      <c r="D879" s="8" t="n">
        <f aca="false">A879*10+B879+C879/10</f>
        <v>87.7</v>
      </c>
      <c r="E879" s="9" t="n">
        <f aca="false">ROUND((ROW()-2)*24,0)/86400</f>
        <v>0.243611111111111</v>
      </c>
    </row>
    <row r="880" customFormat="false" ht="15" hidden="false" customHeight="true" outlineLevel="0" collapsed="false">
      <c r="A880" s="6" t="n">
        <f aca="false">INT((ROW()-2)/100)</f>
        <v>8</v>
      </c>
      <c r="B880" s="7" t="n">
        <f aca="false">MOD(INT((ROW()-2)/10),10)</f>
        <v>7</v>
      </c>
      <c r="C880" s="7" t="n">
        <f aca="false">MOD(ROW()-2,10)</f>
        <v>8</v>
      </c>
      <c r="D880" s="8" t="n">
        <f aca="false">A880*10+B880+C880/10</f>
        <v>87.8</v>
      </c>
      <c r="E880" s="9" t="n">
        <f aca="false">ROUND((ROW()-2)*24,0)/86400</f>
        <v>0.243888888888889</v>
      </c>
    </row>
    <row r="881" customFormat="false" ht="15" hidden="false" customHeight="true" outlineLevel="0" collapsed="false">
      <c r="A881" s="6" t="n">
        <f aca="false">INT((ROW()-2)/100)</f>
        <v>8</v>
      </c>
      <c r="B881" s="7" t="n">
        <f aca="false">MOD(INT((ROW()-2)/10),10)</f>
        <v>7</v>
      </c>
      <c r="C881" s="7" t="n">
        <f aca="false">MOD(ROW()-2,10)</f>
        <v>9</v>
      </c>
      <c r="D881" s="8" t="n">
        <f aca="false">A881*10+B881+C881/10</f>
        <v>87.9</v>
      </c>
      <c r="E881" s="9" t="n">
        <f aca="false">ROUND((ROW()-2)*24,0)/86400</f>
        <v>0.244166666666667</v>
      </c>
    </row>
    <row r="882" customFormat="false" ht="15" hidden="false" customHeight="true" outlineLevel="0" collapsed="false">
      <c r="A882" s="6" t="n">
        <f aca="false">INT((ROW()-2)/100)</f>
        <v>8</v>
      </c>
      <c r="B882" s="7" t="n">
        <f aca="false">MOD(INT((ROW()-2)/10),10)</f>
        <v>8</v>
      </c>
      <c r="C882" s="7" t="n">
        <f aca="false">MOD(ROW()-2,10)</f>
        <v>0</v>
      </c>
      <c r="D882" s="8" t="n">
        <f aca="false">A882*10+B882+C882/10</f>
        <v>88</v>
      </c>
      <c r="E882" s="9" t="n">
        <f aca="false">ROUND((ROW()-2)*24,0)/86400</f>
        <v>0.244444444444444</v>
      </c>
    </row>
    <row r="883" customFormat="false" ht="15" hidden="false" customHeight="true" outlineLevel="0" collapsed="false">
      <c r="A883" s="6" t="n">
        <f aca="false">INT((ROW()-2)/100)</f>
        <v>8</v>
      </c>
      <c r="B883" s="7" t="n">
        <f aca="false">MOD(INT((ROW()-2)/10),10)</f>
        <v>8</v>
      </c>
      <c r="C883" s="7" t="n">
        <f aca="false">MOD(ROW()-2,10)</f>
        <v>1</v>
      </c>
      <c r="D883" s="8" t="n">
        <f aca="false">A883*10+B883+C883/10</f>
        <v>88.1</v>
      </c>
      <c r="E883" s="9" t="n">
        <f aca="false">ROUND((ROW()-2)*24,0)/86400</f>
        <v>0.244722222222222</v>
      </c>
    </row>
    <row r="884" customFormat="false" ht="15" hidden="false" customHeight="true" outlineLevel="0" collapsed="false">
      <c r="A884" s="6" t="n">
        <f aca="false">INT((ROW()-2)/100)</f>
        <v>8</v>
      </c>
      <c r="B884" s="7" t="n">
        <f aca="false">MOD(INT((ROW()-2)/10),10)</f>
        <v>8</v>
      </c>
      <c r="C884" s="7" t="n">
        <f aca="false">MOD(ROW()-2,10)</f>
        <v>2</v>
      </c>
      <c r="D884" s="8" t="n">
        <f aca="false">A884*10+B884+C884/10</f>
        <v>88.2</v>
      </c>
      <c r="E884" s="9" t="n">
        <f aca="false">ROUND((ROW()-2)*24,0)/86400</f>
        <v>0.245</v>
      </c>
    </row>
    <row r="885" customFormat="false" ht="15" hidden="false" customHeight="true" outlineLevel="0" collapsed="false">
      <c r="A885" s="6" t="n">
        <f aca="false">INT((ROW()-2)/100)</f>
        <v>8</v>
      </c>
      <c r="B885" s="7" t="n">
        <f aca="false">MOD(INT((ROW()-2)/10),10)</f>
        <v>8</v>
      </c>
      <c r="C885" s="7" t="n">
        <f aca="false">MOD(ROW()-2,10)</f>
        <v>3</v>
      </c>
      <c r="D885" s="8" t="n">
        <f aca="false">A885*10+B885+C885/10</f>
        <v>88.3</v>
      </c>
      <c r="E885" s="9" t="n">
        <f aca="false">ROUND((ROW()-2)*24,0)/86400</f>
        <v>0.245277777777778</v>
      </c>
    </row>
    <row r="886" customFormat="false" ht="15" hidden="false" customHeight="true" outlineLevel="0" collapsed="false">
      <c r="A886" s="6" t="n">
        <f aca="false">INT((ROW()-2)/100)</f>
        <v>8</v>
      </c>
      <c r="B886" s="7" t="n">
        <f aca="false">MOD(INT((ROW()-2)/10),10)</f>
        <v>8</v>
      </c>
      <c r="C886" s="7" t="n">
        <f aca="false">MOD(ROW()-2,10)</f>
        <v>4</v>
      </c>
      <c r="D886" s="8" t="n">
        <f aca="false">A886*10+B886+C886/10</f>
        <v>88.4</v>
      </c>
      <c r="E886" s="9" t="n">
        <f aca="false">ROUND((ROW()-2)*24,0)/86400</f>
        <v>0.245555555555556</v>
      </c>
    </row>
    <row r="887" customFormat="false" ht="15" hidden="false" customHeight="true" outlineLevel="0" collapsed="false">
      <c r="A887" s="6" t="n">
        <f aca="false">INT((ROW()-2)/100)</f>
        <v>8</v>
      </c>
      <c r="B887" s="7" t="n">
        <f aca="false">MOD(INT((ROW()-2)/10),10)</f>
        <v>8</v>
      </c>
      <c r="C887" s="7" t="n">
        <f aca="false">MOD(ROW()-2,10)</f>
        <v>5</v>
      </c>
      <c r="D887" s="8" t="n">
        <f aca="false">A887*10+B887+C887/10</f>
        <v>88.5</v>
      </c>
      <c r="E887" s="9" t="n">
        <f aca="false">ROUND((ROW()-2)*24,0)/86400</f>
        <v>0.245833333333333</v>
      </c>
    </row>
    <row r="888" customFormat="false" ht="15" hidden="false" customHeight="true" outlineLevel="0" collapsed="false">
      <c r="A888" s="6" t="n">
        <f aca="false">INT((ROW()-2)/100)</f>
        <v>8</v>
      </c>
      <c r="B888" s="7" t="n">
        <f aca="false">MOD(INT((ROW()-2)/10),10)</f>
        <v>8</v>
      </c>
      <c r="C888" s="7" t="n">
        <f aca="false">MOD(ROW()-2,10)</f>
        <v>6</v>
      </c>
      <c r="D888" s="8" t="n">
        <f aca="false">A888*10+B888+C888/10</f>
        <v>88.6</v>
      </c>
      <c r="E888" s="9" t="n">
        <f aca="false">ROUND((ROW()-2)*24,0)/86400</f>
        <v>0.246111111111111</v>
      </c>
    </row>
    <row r="889" customFormat="false" ht="15" hidden="false" customHeight="true" outlineLevel="0" collapsed="false">
      <c r="A889" s="6" t="n">
        <f aca="false">INT((ROW()-2)/100)</f>
        <v>8</v>
      </c>
      <c r="B889" s="7" t="n">
        <f aca="false">MOD(INT((ROW()-2)/10),10)</f>
        <v>8</v>
      </c>
      <c r="C889" s="7" t="n">
        <f aca="false">MOD(ROW()-2,10)</f>
        <v>7</v>
      </c>
      <c r="D889" s="8" t="n">
        <f aca="false">A889*10+B889+C889/10</f>
        <v>88.7</v>
      </c>
      <c r="E889" s="9" t="n">
        <f aca="false">ROUND((ROW()-2)*24,0)/86400</f>
        <v>0.246388888888889</v>
      </c>
    </row>
    <row r="890" customFormat="false" ht="15" hidden="false" customHeight="true" outlineLevel="0" collapsed="false">
      <c r="A890" s="6" t="n">
        <f aca="false">INT((ROW()-2)/100)</f>
        <v>8</v>
      </c>
      <c r="B890" s="7" t="n">
        <f aca="false">MOD(INT((ROW()-2)/10),10)</f>
        <v>8</v>
      </c>
      <c r="C890" s="7" t="n">
        <f aca="false">MOD(ROW()-2,10)</f>
        <v>8</v>
      </c>
      <c r="D890" s="8" t="n">
        <f aca="false">A890*10+B890+C890/10</f>
        <v>88.8</v>
      </c>
      <c r="E890" s="9" t="n">
        <f aca="false">ROUND((ROW()-2)*24,0)/86400</f>
        <v>0.246666666666667</v>
      </c>
    </row>
    <row r="891" customFormat="false" ht="15" hidden="false" customHeight="true" outlineLevel="0" collapsed="false">
      <c r="A891" s="6" t="n">
        <f aca="false">INT((ROW()-2)/100)</f>
        <v>8</v>
      </c>
      <c r="B891" s="7" t="n">
        <f aca="false">MOD(INT((ROW()-2)/10),10)</f>
        <v>8</v>
      </c>
      <c r="C891" s="7" t="n">
        <f aca="false">MOD(ROW()-2,10)</f>
        <v>9</v>
      </c>
      <c r="D891" s="8" t="n">
        <f aca="false">A891*10+B891+C891/10</f>
        <v>88.9</v>
      </c>
      <c r="E891" s="9" t="n">
        <f aca="false">ROUND((ROW()-2)*24,0)/86400</f>
        <v>0.246944444444444</v>
      </c>
    </row>
    <row r="892" customFormat="false" ht="15" hidden="false" customHeight="true" outlineLevel="0" collapsed="false">
      <c r="A892" s="6" t="n">
        <f aca="false">INT((ROW()-2)/100)</f>
        <v>8</v>
      </c>
      <c r="B892" s="7" t="n">
        <f aca="false">MOD(INT((ROW()-2)/10),10)</f>
        <v>9</v>
      </c>
      <c r="C892" s="7" t="n">
        <f aca="false">MOD(ROW()-2,10)</f>
        <v>0</v>
      </c>
      <c r="D892" s="8" t="n">
        <f aca="false">A892*10+B892+C892/10</f>
        <v>89</v>
      </c>
      <c r="E892" s="9" t="n">
        <f aca="false">ROUND((ROW()-2)*24,0)/86400</f>
        <v>0.247222222222222</v>
      </c>
    </row>
    <row r="893" customFormat="false" ht="15" hidden="false" customHeight="true" outlineLevel="0" collapsed="false">
      <c r="A893" s="6" t="n">
        <f aca="false">INT((ROW()-2)/100)</f>
        <v>8</v>
      </c>
      <c r="B893" s="7" t="n">
        <f aca="false">MOD(INT((ROW()-2)/10),10)</f>
        <v>9</v>
      </c>
      <c r="C893" s="7" t="n">
        <f aca="false">MOD(ROW()-2,10)</f>
        <v>1</v>
      </c>
      <c r="D893" s="8" t="n">
        <f aca="false">A893*10+B893+C893/10</f>
        <v>89.1</v>
      </c>
      <c r="E893" s="9" t="n">
        <f aca="false">ROUND((ROW()-2)*24,0)/86400</f>
        <v>0.2475</v>
      </c>
    </row>
    <row r="894" customFormat="false" ht="15" hidden="false" customHeight="true" outlineLevel="0" collapsed="false">
      <c r="A894" s="6" t="n">
        <f aca="false">INT((ROW()-2)/100)</f>
        <v>8</v>
      </c>
      <c r="B894" s="7" t="n">
        <f aca="false">MOD(INT((ROW()-2)/10),10)</f>
        <v>9</v>
      </c>
      <c r="C894" s="7" t="n">
        <f aca="false">MOD(ROW()-2,10)</f>
        <v>2</v>
      </c>
      <c r="D894" s="8" t="n">
        <f aca="false">A894*10+B894+C894/10</f>
        <v>89.2</v>
      </c>
      <c r="E894" s="9" t="n">
        <f aca="false">ROUND((ROW()-2)*24,0)/86400</f>
        <v>0.247777777777778</v>
      </c>
    </row>
    <row r="895" customFormat="false" ht="15" hidden="false" customHeight="true" outlineLevel="0" collapsed="false">
      <c r="A895" s="6" t="n">
        <f aca="false">INT((ROW()-2)/100)</f>
        <v>8</v>
      </c>
      <c r="B895" s="7" t="n">
        <f aca="false">MOD(INT((ROW()-2)/10),10)</f>
        <v>9</v>
      </c>
      <c r="C895" s="7" t="n">
        <f aca="false">MOD(ROW()-2,10)</f>
        <v>3</v>
      </c>
      <c r="D895" s="8" t="n">
        <f aca="false">A895*10+B895+C895/10</f>
        <v>89.3</v>
      </c>
      <c r="E895" s="9" t="n">
        <f aca="false">ROUND((ROW()-2)*24,0)/86400</f>
        <v>0.248055555555556</v>
      </c>
    </row>
    <row r="896" customFormat="false" ht="15" hidden="false" customHeight="true" outlineLevel="0" collapsed="false">
      <c r="A896" s="6" t="n">
        <f aca="false">INT((ROW()-2)/100)</f>
        <v>8</v>
      </c>
      <c r="B896" s="7" t="n">
        <f aca="false">MOD(INT((ROW()-2)/10),10)</f>
        <v>9</v>
      </c>
      <c r="C896" s="7" t="n">
        <f aca="false">MOD(ROW()-2,10)</f>
        <v>4</v>
      </c>
      <c r="D896" s="8" t="n">
        <f aca="false">A896*10+B896+C896/10</f>
        <v>89.4</v>
      </c>
      <c r="E896" s="9" t="n">
        <f aca="false">ROUND((ROW()-2)*24,0)/86400</f>
        <v>0.248333333333333</v>
      </c>
    </row>
    <row r="897" customFormat="false" ht="15" hidden="false" customHeight="true" outlineLevel="0" collapsed="false">
      <c r="A897" s="6" t="n">
        <f aca="false">INT((ROW()-2)/100)</f>
        <v>8</v>
      </c>
      <c r="B897" s="7" t="n">
        <f aca="false">MOD(INT((ROW()-2)/10),10)</f>
        <v>9</v>
      </c>
      <c r="C897" s="7" t="n">
        <f aca="false">MOD(ROW()-2,10)</f>
        <v>5</v>
      </c>
      <c r="D897" s="8" t="n">
        <f aca="false">A897*10+B897+C897/10</f>
        <v>89.5</v>
      </c>
      <c r="E897" s="9" t="n">
        <f aca="false">ROUND((ROW()-2)*24,0)/86400</f>
        <v>0.248611111111111</v>
      </c>
    </row>
    <row r="898" customFormat="false" ht="15" hidden="false" customHeight="true" outlineLevel="0" collapsed="false">
      <c r="A898" s="6" t="n">
        <f aca="false">INT((ROW()-2)/100)</f>
        <v>8</v>
      </c>
      <c r="B898" s="7" t="n">
        <f aca="false">MOD(INT((ROW()-2)/10),10)</f>
        <v>9</v>
      </c>
      <c r="C898" s="7" t="n">
        <f aca="false">MOD(ROW()-2,10)</f>
        <v>6</v>
      </c>
      <c r="D898" s="8" t="n">
        <f aca="false">A898*10+B898+C898/10</f>
        <v>89.6</v>
      </c>
      <c r="E898" s="9" t="n">
        <f aca="false">ROUND((ROW()-2)*24,0)/86400</f>
        <v>0.248888888888889</v>
      </c>
    </row>
    <row r="899" customFormat="false" ht="15" hidden="false" customHeight="true" outlineLevel="0" collapsed="false">
      <c r="A899" s="6" t="n">
        <f aca="false">INT((ROW()-2)/100)</f>
        <v>8</v>
      </c>
      <c r="B899" s="7" t="n">
        <f aca="false">MOD(INT((ROW()-2)/10),10)</f>
        <v>9</v>
      </c>
      <c r="C899" s="7" t="n">
        <f aca="false">MOD(ROW()-2,10)</f>
        <v>7</v>
      </c>
      <c r="D899" s="8" t="n">
        <f aca="false">A899*10+B899+C899/10</f>
        <v>89.7</v>
      </c>
      <c r="E899" s="9" t="n">
        <f aca="false">ROUND((ROW()-2)*24,0)/86400</f>
        <v>0.249166666666667</v>
      </c>
    </row>
    <row r="900" customFormat="false" ht="15" hidden="false" customHeight="true" outlineLevel="0" collapsed="false">
      <c r="A900" s="6" t="n">
        <f aca="false">INT((ROW()-2)/100)</f>
        <v>8</v>
      </c>
      <c r="B900" s="7" t="n">
        <f aca="false">MOD(INT((ROW()-2)/10),10)</f>
        <v>9</v>
      </c>
      <c r="C900" s="7" t="n">
        <f aca="false">MOD(ROW()-2,10)</f>
        <v>8</v>
      </c>
      <c r="D900" s="8" t="n">
        <f aca="false">A900*10+B900+C900/10</f>
        <v>89.8</v>
      </c>
      <c r="E900" s="9" t="n">
        <f aca="false">ROUND((ROW()-2)*24,0)/86400</f>
        <v>0.249444444444444</v>
      </c>
    </row>
    <row r="901" customFormat="false" ht="15" hidden="false" customHeight="true" outlineLevel="0" collapsed="false">
      <c r="A901" s="6" t="n">
        <f aca="false">INT((ROW()-2)/100)</f>
        <v>8</v>
      </c>
      <c r="B901" s="7" t="n">
        <f aca="false">MOD(INT((ROW()-2)/10),10)</f>
        <v>9</v>
      </c>
      <c r="C901" s="7" t="n">
        <f aca="false">MOD(ROW()-2,10)</f>
        <v>9</v>
      </c>
      <c r="D901" s="8" t="n">
        <f aca="false">A901*10+B901+C901/10</f>
        <v>89.9</v>
      </c>
      <c r="E901" s="9" t="n">
        <f aca="false">ROUND((ROW()-2)*24,0)/86400</f>
        <v>0.249722222222222</v>
      </c>
    </row>
    <row r="902" customFormat="false" ht="15" hidden="false" customHeight="true" outlineLevel="0" collapsed="false">
      <c r="A902" s="6" t="n">
        <f aca="false">INT((ROW()-2)/100)</f>
        <v>9</v>
      </c>
      <c r="B902" s="7" t="n">
        <f aca="false">MOD(INT((ROW()-2)/10),10)</f>
        <v>0</v>
      </c>
      <c r="C902" s="7" t="n">
        <f aca="false">MOD(ROW()-2,10)</f>
        <v>0</v>
      </c>
      <c r="D902" s="8" t="n">
        <f aca="false">A902*10+B902+C902/10</f>
        <v>90</v>
      </c>
      <c r="E902" s="9" t="n">
        <f aca="false">ROUND((ROW()-2)*24,0)/86400</f>
        <v>0.25</v>
      </c>
    </row>
    <row r="903" customFormat="false" ht="15" hidden="false" customHeight="true" outlineLevel="0" collapsed="false">
      <c r="A903" s="6" t="n">
        <f aca="false">INT((ROW()-2)/100)</f>
        <v>9</v>
      </c>
      <c r="B903" s="7" t="n">
        <f aca="false">MOD(INT((ROW()-2)/10),10)</f>
        <v>0</v>
      </c>
      <c r="C903" s="7" t="n">
        <f aca="false">MOD(ROW()-2,10)</f>
        <v>1</v>
      </c>
      <c r="D903" s="8" t="n">
        <f aca="false">A903*10+B903+C903/10</f>
        <v>90.1</v>
      </c>
      <c r="E903" s="9" t="n">
        <f aca="false">ROUND((ROW()-2)*24,0)/86400</f>
        <v>0.250277777777778</v>
      </c>
    </row>
    <row r="904" customFormat="false" ht="15" hidden="false" customHeight="true" outlineLevel="0" collapsed="false">
      <c r="A904" s="6" t="n">
        <f aca="false">INT((ROW()-2)/100)</f>
        <v>9</v>
      </c>
      <c r="B904" s="7" t="n">
        <f aca="false">MOD(INT((ROW()-2)/10),10)</f>
        <v>0</v>
      </c>
      <c r="C904" s="7" t="n">
        <f aca="false">MOD(ROW()-2,10)</f>
        <v>2</v>
      </c>
      <c r="D904" s="8" t="n">
        <f aca="false">A904*10+B904+C904/10</f>
        <v>90.2</v>
      </c>
      <c r="E904" s="9" t="n">
        <f aca="false">ROUND((ROW()-2)*24,0)/86400</f>
        <v>0.250555555555556</v>
      </c>
    </row>
    <row r="905" customFormat="false" ht="15" hidden="false" customHeight="true" outlineLevel="0" collapsed="false">
      <c r="A905" s="6" t="n">
        <f aca="false">INT((ROW()-2)/100)</f>
        <v>9</v>
      </c>
      <c r="B905" s="7" t="n">
        <f aca="false">MOD(INT((ROW()-2)/10),10)</f>
        <v>0</v>
      </c>
      <c r="C905" s="7" t="n">
        <f aca="false">MOD(ROW()-2,10)</f>
        <v>3</v>
      </c>
      <c r="D905" s="8" t="n">
        <f aca="false">A905*10+B905+C905/10</f>
        <v>90.3</v>
      </c>
      <c r="E905" s="9" t="n">
        <f aca="false">ROUND((ROW()-2)*24,0)/86400</f>
        <v>0.250833333333333</v>
      </c>
    </row>
    <row r="906" customFormat="false" ht="15" hidden="false" customHeight="true" outlineLevel="0" collapsed="false">
      <c r="A906" s="6" t="n">
        <f aca="false">INT((ROW()-2)/100)</f>
        <v>9</v>
      </c>
      <c r="B906" s="7" t="n">
        <f aca="false">MOD(INT((ROW()-2)/10),10)</f>
        <v>0</v>
      </c>
      <c r="C906" s="7" t="n">
        <f aca="false">MOD(ROW()-2,10)</f>
        <v>4</v>
      </c>
      <c r="D906" s="8" t="n">
        <f aca="false">A906*10+B906+C906/10</f>
        <v>90.4</v>
      </c>
      <c r="E906" s="9" t="n">
        <f aca="false">ROUND((ROW()-2)*24,0)/86400</f>
        <v>0.251111111111111</v>
      </c>
    </row>
    <row r="907" customFormat="false" ht="15" hidden="false" customHeight="true" outlineLevel="0" collapsed="false">
      <c r="A907" s="6" t="n">
        <f aca="false">INT((ROW()-2)/100)</f>
        <v>9</v>
      </c>
      <c r="B907" s="7" t="n">
        <f aca="false">MOD(INT((ROW()-2)/10),10)</f>
        <v>0</v>
      </c>
      <c r="C907" s="7" t="n">
        <f aca="false">MOD(ROW()-2,10)</f>
        <v>5</v>
      </c>
      <c r="D907" s="8" t="n">
        <f aca="false">A907*10+B907+C907/10</f>
        <v>90.5</v>
      </c>
      <c r="E907" s="9" t="n">
        <f aca="false">ROUND((ROW()-2)*24,0)/86400</f>
        <v>0.251388888888889</v>
      </c>
    </row>
    <row r="908" customFormat="false" ht="15" hidden="false" customHeight="true" outlineLevel="0" collapsed="false">
      <c r="A908" s="6" t="n">
        <f aca="false">INT((ROW()-2)/100)</f>
        <v>9</v>
      </c>
      <c r="B908" s="7" t="n">
        <f aca="false">MOD(INT((ROW()-2)/10),10)</f>
        <v>0</v>
      </c>
      <c r="C908" s="7" t="n">
        <f aca="false">MOD(ROW()-2,10)</f>
        <v>6</v>
      </c>
      <c r="D908" s="8" t="n">
        <f aca="false">A908*10+B908+C908/10</f>
        <v>90.6</v>
      </c>
      <c r="E908" s="9" t="n">
        <f aca="false">ROUND((ROW()-2)*24,0)/86400</f>
        <v>0.251666666666667</v>
      </c>
    </row>
    <row r="909" customFormat="false" ht="15" hidden="false" customHeight="true" outlineLevel="0" collapsed="false">
      <c r="A909" s="6" t="n">
        <f aca="false">INT((ROW()-2)/100)</f>
        <v>9</v>
      </c>
      <c r="B909" s="7" t="n">
        <f aca="false">MOD(INT((ROW()-2)/10),10)</f>
        <v>0</v>
      </c>
      <c r="C909" s="7" t="n">
        <f aca="false">MOD(ROW()-2,10)</f>
        <v>7</v>
      </c>
      <c r="D909" s="8" t="n">
        <f aca="false">A909*10+B909+C909/10</f>
        <v>90.7</v>
      </c>
      <c r="E909" s="9" t="n">
        <f aca="false">ROUND((ROW()-2)*24,0)/86400</f>
        <v>0.251944444444444</v>
      </c>
    </row>
    <row r="910" customFormat="false" ht="15" hidden="false" customHeight="true" outlineLevel="0" collapsed="false">
      <c r="A910" s="6" t="n">
        <f aca="false">INT((ROW()-2)/100)</f>
        <v>9</v>
      </c>
      <c r="B910" s="7" t="n">
        <f aca="false">MOD(INT((ROW()-2)/10),10)</f>
        <v>0</v>
      </c>
      <c r="C910" s="7" t="n">
        <f aca="false">MOD(ROW()-2,10)</f>
        <v>8</v>
      </c>
      <c r="D910" s="8" t="n">
        <f aca="false">A910*10+B910+C910/10</f>
        <v>90.8</v>
      </c>
      <c r="E910" s="9" t="n">
        <f aca="false">ROUND((ROW()-2)*24,0)/86400</f>
        <v>0.252222222222222</v>
      </c>
    </row>
    <row r="911" customFormat="false" ht="15" hidden="false" customHeight="true" outlineLevel="0" collapsed="false">
      <c r="A911" s="6" t="n">
        <f aca="false">INT((ROW()-2)/100)</f>
        <v>9</v>
      </c>
      <c r="B911" s="7" t="n">
        <f aca="false">MOD(INT((ROW()-2)/10),10)</f>
        <v>0</v>
      </c>
      <c r="C911" s="7" t="n">
        <f aca="false">MOD(ROW()-2,10)</f>
        <v>9</v>
      </c>
      <c r="D911" s="8" t="n">
        <f aca="false">A911*10+B911+C911/10</f>
        <v>90.9</v>
      </c>
      <c r="E911" s="9" t="n">
        <f aca="false">ROUND((ROW()-2)*24,0)/86400</f>
        <v>0.2525</v>
      </c>
    </row>
    <row r="912" customFormat="false" ht="15" hidden="false" customHeight="true" outlineLevel="0" collapsed="false">
      <c r="A912" s="6" t="n">
        <f aca="false">INT((ROW()-2)/100)</f>
        <v>9</v>
      </c>
      <c r="B912" s="7" t="n">
        <f aca="false">MOD(INT((ROW()-2)/10),10)</f>
        <v>1</v>
      </c>
      <c r="C912" s="7" t="n">
        <f aca="false">MOD(ROW()-2,10)</f>
        <v>0</v>
      </c>
      <c r="D912" s="8" t="n">
        <f aca="false">A912*10+B912+C912/10</f>
        <v>91</v>
      </c>
      <c r="E912" s="9" t="n">
        <f aca="false">ROUND((ROW()-2)*24,0)/86400</f>
        <v>0.252777777777778</v>
      </c>
    </row>
    <row r="913" customFormat="false" ht="15" hidden="false" customHeight="true" outlineLevel="0" collapsed="false">
      <c r="A913" s="6" t="n">
        <f aca="false">INT((ROW()-2)/100)</f>
        <v>9</v>
      </c>
      <c r="B913" s="7" t="n">
        <f aca="false">MOD(INT((ROW()-2)/10),10)</f>
        <v>1</v>
      </c>
      <c r="C913" s="7" t="n">
        <f aca="false">MOD(ROW()-2,10)</f>
        <v>1</v>
      </c>
      <c r="D913" s="8" t="n">
        <f aca="false">A913*10+B913+C913/10</f>
        <v>91.1</v>
      </c>
      <c r="E913" s="9" t="n">
        <f aca="false">ROUND((ROW()-2)*24,0)/86400</f>
        <v>0.253055555555556</v>
      </c>
    </row>
    <row r="914" customFormat="false" ht="15" hidden="false" customHeight="true" outlineLevel="0" collapsed="false">
      <c r="A914" s="6" t="n">
        <f aca="false">INT((ROW()-2)/100)</f>
        <v>9</v>
      </c>
      <c r="B914" s="7" t="n">
        <f aca="false">MOD(INT((ROW()-2)/10),10)</f>
        <v>1</v>
      </c>
      <c r="C914" s="7" t="n">
        <f aca="false">MOD(ROW()-2,10)</f>
        <v>2</v>
      </c>
      <c r="D914" s="8" t="n">
        <f aca="false">A914*10+B914+C914/10</f>
        <v>91.2</v>
      </c>
      <c r="E914" s="9" t="n">
        <f aca="false">ROUND((ROW()-2)*24,0)/86400</f>
        <v>0.253333333333333</v>
      </c>
    </row>
    <row r="915" customFormat="false" ht="15" hidden="false" customHeight="true" outlineLevel="0" collapsed="false">
      <c r="A915" s="6" t="n">
        <f aca="false">INT((ROW()-2)/100)</f>
        <v>9</v>
      </c>
      <c r="B915" s="7" t="n">
        <f aca="false">MOD(INT((ROW()-2)/10),10)</f>
        <v>1</v>
      </c>
      <c r="C915" s="7" t="n">
        <f aca="false">MOD(ROW()-2,10)</f>
        <v>3</v>
      </c>
      <c r="D915" s="8" t="n">
        <f aca="false">A915*10+B915+C915/10</f>
        <v>91.3</v>
      </c>
      <c r="E915" s="9" t="n">
        <f aca="false">ROUND((ROW()-2)*24,0)/86400</f>
        <v>0.253611111111111</v>
      </c>
    </row>
    <row r="916" customFormat="false" ht="15" hidden="false" customHeight="true" outlineLevel="0" collapsed="false">
      <c r="A916" s="6" t="n">
        <f aca="false">INT((ROW()-2)/100)</f>
        <v>9</v>
      </c>
      <c r="B916" s="7" t="n">
        <f aca="false">MOD(INT((ROW()-2)/10),10)</f>
        <v>1</v>
      </c>
      <c r="C916" s="7" t="n">
        <f aca="false">MOD(ROW()-2,10)</f>
        <v>4</v>
      </c>
      <c r="D916" s="8" t="n">
        <f aca="false">A916*10+B916+C916/10</f>
        <v>91.4</v>
      </c>
      <c r="E916" s="9" t="n">
        <f aca="false">ROUND((ROW()-2)*24,0)/86400</f>
        <v>0.253888888888889</v>
      </c>
    </row>
    <row r="917" customFormat="false" ht="15" hidden="false" customHeight="true" outlineLevel="0" collapsed="false">
      <c r="A917" s="6" t="n">
        <f aca="false">INT((ROW()-2)/100)</f>
        <v>9</v>
      </c>
      <c r="B917" s="7" t="n">
        <f aca="false">MOD(INT((ROW()-2)/10),10)</f>
        <v>1</v>
      </c>
      <c r="C917" s="7" t="n">
        <f aca="false">MOD(ROW()-2,10)</f>
        <v>5</v>
      </c>
      <c r="D917" s="8" t="n">
        <f aca="false">A917*10+B917+C917/10</f>
        <v>91.5</v>
      </c>
      <c r="E917" s="9" t="n">
        <f aca="false">ROUND((ROW()-2)*24,0)/86400</f>
        <v>0.254166666666667</v>
      </c>
    </row>
    <row r="918" customFormat="false" ht="15" hidden="false" customHeight="true" outlineLevel="0" collapsed="false">
      <c r="A918" s="6" t="n">
        <f aca="false">INT((ROW()-2)/100)</f>
        <v>9</v>
      </c>
      <c r="B918" s="7" t="n">
        <f aca="false">MOD(INT((ROW()-2)/10),10)</f>
        <v>1</v>
      </c>
      <c r="C918" s="7" t="n">
        <f aca="false">MOD(ROW()-2,10)</f>
        <v>6</v>
      </c>
      <c r="D918" s="8" t="n">
        <f aca="false">A918*10+B918+C918/10</f>
        <v>91.6</v>
      </c>
      <c r="E918" s="9" t="n">
        <f aca="false">ROUND((ROW()-2)*24,0)/86400</f>
        <v>0.254444444444444</v>
      </c>
    </row>
    <row r="919" customFormat="false" ht="15" hidden="false" customHeight="true" outlineLevel="0" collapsed="false">
      <c r="A919" s="6" t="n">
        <f aca="false">INT((ROW()-2)/100)</f>
        <v>9</v>
      </c>
      <c r="B919" s="7" t="n">
        <f aca="false">MOD(INT((ROW()-2)/10),10)</f>
        <v>1</v>
      </c>
      <c r="C919" s="7" t="n">
        <f aca="false">MOD(ROW()-2,10)</f>
        <v>7</v>
      </c>
      <c r="D919" s="8" t="n">
        <f aca="false">A919*10+B919+C919/10</f>
        <v>91.7</v>
      </c>
      <c r="E919" s="9" t="n">
        <f aca="false">ROUND((ROW()-2)*24,0)/86400</f>
        <v>0.254722222222222</v>
      </c>
    </row>
    <row r="920" customFormat="false" ht="15" hidden="false" customHeight="true" outlineLevel="0" collapsed="false">
      <c r="A920" s="6" t="n">
        <f aca="false">INT((ROW()-2)/100)</f>
        <v>9</v>
      </c>
      <c r="B920" s="7" t="n">
        <f aca="false">MOD(INT((ROW()-2)/10),10)</f>
        <v>1</v>
      </c>
      <c r="C920" s="7" t="n">
        <f aca="false">MOD(ROW()-2,10)</f>
        <v>8</v>
      </c>
      <c r="D920" s="8" t="n">
        <f aca="false">A920*10+B920+C920/10</f>
        <v>91.8</v>
      </c>
      <c r="E920" s="9" t="n">
        <f aca="false">ROUND((ROW()-2)*24,0)/86400</f>
        <v>0.255</v>
      </c>
    </row>
    <row r="921" customFormat="false" ht="15" hidden="false" customHeight="true" outlineLevel="0" collapsed="false">
      <c r="A921" s="6" t="n">
        <f aca="false">INT((ROW()-2)/100)</f>
        <v>9</v>
      </c>
      <c r="B921" s="7" t="n">
        <f aca="false">MOD(INT((ROW()-2)/10),10)</f>
        <v>1</v>
      </c>
      <c r="C921" s="7" t="n">
        <f aca="false">MOD(ROW()-2,10)</f>
        <v>9</v>
      </c>
      <c r="D921" s="8" t="n">
        <f aca="false">A921*10+B921+C921/10</f>
        <v>91.9</v>
      </c>
      <c r="E921" s="9" t="n">
        <f aca="false">ROUND((ROW()-2)*24,0)/86400</f>
        <v>0.255277777777778</v>
      </c>
    </row>
    <row r="922" customFormat="false" ht="15" hidden="false" customHeight="true" outlineLevel="0" collapsed="false">
      <c r="A922" s="6" t="n">
        <f aca="false">INT((ROW()-2)/100)</f>
        <v>9</v>
      </c>
      <c r="B922" s="7" t="n">
        <f aca="false">MOD(INT((ROW()-2)/10),10)</f>
        <v>2</v>
      </c>
      <c r="C922" s="7" t="n">
        <f aca="false">MOD(ROW()-2,10)</f>
        <v>0</v>
      </c>
      <c r="D922" s="8" t="n">
        <f aca="false">A922*10+B922+C922/10</f>
        <v>92</v>
      </c>
      <c r="E922" s="9" t="n">
        <f aca="false">ROUND((ROW()-2)*24,0)/86400</f>
        <v>0.255555555555556</v>
      </c>
    </row>
    <row r="923" customFormat="false" ht="15" hidden="false" customHeight="true" outlineLevel="0" collapsed="false">
      <c r="A923" s="6" t="n">
        <f aca="false">INT((ROW()-2)/100)</f>
        <v>9</v>
      </c>
      <c r="B923" s="7" t="n">
        <f aca="false">MOD(INT((ROW()-2)/10),10)</f>
        <v>2</v>
      </c>
      <c r="C923" s="7" t="n">
        <f aca="false">MOD(ROW()-2,10)</f>
        <v>1</v>
      </c>
      <c r="D923" s="8" t="n">
        <f aca="false">A923*10+B923+C923/10</f>
        <v>92.1</v>
      </c>
      <c r="E923" s="9" t="n">
        <f aca="false">ROUND((ROW()-2)*24,0)/86400</f>
        <v>0.255833333333333</v>
      </c>
    </row>
    <row r="924" customFormat="false" ht="15" hidden="false" customHeight="true" outlineLevel="0" collapsed="false">
      <c r="A924" s="6" t="n">
        <f aca="false">INT((ROW()-2)/100)</f>
        <v>9</v>
      </c>
      <c r="B924" s="7" t="n">
        <f aca="false">MOD(INT((ROW()-2)/10),10)</f>
        <v>2</v>
      </c>
      <c r="C924" s="7" t="n">
        <f aca="false">MOD(ROW()-2,10)</f>
        <v>2</v>
      </c>
      <c r="D924" s="8" t="n">
        <f aca="false">A924*10+B924+C924/10</f>
        <v>92.2</v>
      </c>
      <c r="E924" s="9" t="n">
        <f aca="false">ROUND((ROW()-2)*24,0)/86400</f>
        <v>0.256111111111111</v>
      </c>
    </row>
    <row r="925" customFormat="false" ht="15" hidden="false" customHeight="true" outlineLevel="0" collapsed="false">
      <c r="A925" s="6" t="n">
        <f aca="false">INT((ROW()-2)/100)</f>
        <v>9</v>
      </c>
      <c r="B925" s="7" t="n">
        <f aca="false">MOD(INT((ROW()-2)/10),10)</f>
        <v>2</v>
      </c>
      <c r="C925" s="7" t="n">
        <f aca="false">MOD(ROW()-2,10)</f>
        <v>3</v>
      </c>
      <c r="D925" s="8" t="n">
        <f aca="false">A925*10+B925+C925/10</f>
        <v>92.3</v>
      </c>
      <c r="E925" s="9" t="n">
        <f aca="false">ROUND((ROW()-2)*24,0)/86400</f>
        <v>0.256388888888889</v>
      </c>
    </row>
    <row r="926" customFormat="false" ht="15" hidden="false" customHeight="true" outlineLevel="0" collapsed="false">
      <c r="A926" s="6" t="n">
        <f aca="false">INT((ROW()-2)/100)</f>
        <v>9</v>
      </c>
      <c r="B926" s="7" t="n">
        <f aca="false">MOD(INT((ROW()-2)/10),10)</f>
        <v>2</v>
      </c>
      <c r="C926" s="7" t="n">
        <f aca="false">MOD(ROW()-2,10)</f>
        <v>4</v>
      </c>
      <c r="D926" s="8" t="n">
        <f aca="false">A926*10+B926+C926/10</f>
        <v>92.4</v>
      </c>
      <c r="E926" s="9" t="n">
        <f aca="false">ROUND((ROW()-2)*24,0)/86400</f>
        <v>0.256666666666667</v>
      </c>
    </row>
    <row r="927" customFormat="false" ht="15" hidden="false" customHeight="true" outlineLevel="0" collapsed="false">
      <c r="A927" s="6" t="n">
        <f aca="false">INT((ROW()-2)/100)</f>
        <v>9</v>
      </c>
      <c r="B927" s="7" t="n">
        <f aca="false">MOD(INT((ROW()-2)/10),10)</f>
        <v>2</v>
      </c>
      <c r="C927" s="7" t="n">
        <f aca="false">MOD(ROW()-2,10)</f>
        <v>5</v>
      </c>
      <c r="D927" s="8" t="n">
        <f aca="false">A927*10+B927+C927/10</f>
        <v>92.5</v>
      </c>
      <c r="E927" s="9" t="n">
        <f aca="false">ROUND((ROW()-2)*24,0)/86400</f>
        <v>0.256944444444444</v>
      </c>
    </row>
    <row r="928" customFormat="false" ht="15" hidden="false" customHeight="true" outlineLevel="0" collapsed="false">
      <c r="A928" s="6" t="n">
        <f aca="false">INT((ROW()-2)/100)</f>
        <v>9</v>
      </c>
      <c r="B928" s="7" t="n">
        <f aca="false">MOD(INT((ROW()-2)/10),10)</f>
        <v>2</v>
      </c>
      <c r="C928" s="7" t="n">
        <f aca="false">MOD(ROW()-2,10)</f>
        <v>6</v>
      </c>
      <c r="D928" s="8" t="n">
        <f aca="false">A928*10+B928+C928/10</f>
        <v>92.6</v>
      </c>
      <c r="E928" s="9" t="n">
        <f aca="false">ROUND((ROW()-2)*24,0)/86400</f>
        <v>0.257222222222222</v>
      </c>
    </row>
    <row r="929" customFormat="false" ht="15" hidden="false" customHeight="true" outlineLevel="0" collapsed="false">
      <c r="A929" s="6" t="n">
        <f aca="false">INT((ROW()-2)/100)</f>
        <v>9</v>
      </c>
      <c r="B929" s="7" t="n">
        <f aca="false">MOD(INT((ROW()-2)/10),10)</f>
        <v>2</v>
      </c>
      <c r="C929" s="7" t="n">
        <f aca="false">MOD(ROW()-2,10)</f>
        <v>7</v>
      </c>
      <c r="D929" s="8" t="n">
        <f aca="false">A929*10+B929+C929/10</f>
        <v>92.7</v>
      </c>
      <c r="E929" s="9" t="n">
        <f aca="false">ROUND((ROW()-2)*24,0)/86400</f>
        <v>0.2575</v>
      </c>
    </row>
    <row r="930" customFormat="false" ht="15" hidden="false" customHeight="true" outlineLevel="0" collapsed="false">
      <c r="A930" s="6" t="n">
        <f aca="false">INT((ROW()-2)/100)</f>
        <v>9</v>
      </c>
      <c r="B930" s="7" t="n">
        <f aca="false">MOD(INT((ROW()-2)/10),10)</f>
        <v>2</v>
      </c>
      <c r="C930" s="7" t="n">
        <f aca="false">MOD(ROW()-2,10)</f>
        <v>8</v>
      </c>
      <c r="D930" s="8" t="n">
        <f aca="false">A930*10+B930+C930/10</f>
        <v>92.8</v>
      </c>
      <c r="E930" s="9" t="n">
        <f aca="false">ROUND((ROW()-2)*24,0)/86400</f>
        <v>0.257777777777778</v>
      </c>
    </row>
    <row r="931" customFormat="false" ht="15" hidden="false" customHeight="true" outlineLevel="0" collapsed="false">
      <c r="A931" s="6" t="n">
        <f aca="false">INT((ROW()-2)/100)</f>
        <v>9</v>
      </c>
      <c r="B931" s="7" t="n">
        <f aca="false">MOD(INT((ROW()-2)/10),10)</f>
        <v>2</v>
      </c>
      <c r="C931" s="7" t="n">
        <f aca="false">MOD(ROW()-2,10)</f>
        <v>9</v>
      </c>
      <c r="D931" s="8" t="n">
        <f aca="false">A931*10+B931+C931/10</f>
        <v>92.9</v>
      </c>
      <c r="E931" s="9" t="n">
        <f aca="false">ROUND((ROW()-2)*24,0)/86400</f>
        <v>0.258055555555556</v>
      </c>
    </row>
    <row r="932" customFormat="false" ht="15" hidden="false" customHeight="true" outlineLevel="0" collapsed="false">
      <c r="A932" s="6" t="n">
        <f aca="false">INT((ROW()-2)/100)</f>
        <v>9</v>
      </c>
      <c r="B932" s="7" t="n">
        <f aca="false">MOD(INT((ROW()-2)/10),10)</f>
        <v>3</v>
      </c>
      <c r="C932" s="7" t="n">
        <f aca="false">MOD(ROW()-2,10)</f>
        <v>0</v>
      </c>
      <c r="D932" s="8" t="n">
        <f aca="false">A932*10+B932+C932/10</f>
        <v>93</v>
      </c>
      <c r="E932" s="9" t="n">
        <f aca="false">ROUND((ROW()-2)*24,0)/86400</f>
        <v>0.258333333333333</v>
      </c>
    </row>
    <row r="933" customFormat="false" ht="15" hidden="false" customHeight="true" outlineLevel="0" collapsed="false">
      <c r="A933" s="6" t="n">
        <f aca="false">INT((ROW()-2)/100)</f>
        <v>9</v>
      </c>
      <c r="B933" s="7" t="n">
        <f aca="false">MOD(INT((ROW()-2)/10),10)</f>
        <v>3</v>
      </c>
      <c r="C933" s="7" t="n">
        <f aca="false">MOD(ROW()-2,10)</f>
        <v>1</v>
      </c>
      <c r="D933" s="8" t="n">
        <f aca="false">A933*10+B933+C933/10</f>
        <v>93.1</v>
      </c>
      <c r="E933" s="9" t="n">
        <f aca="false">ROUND((ROW()-2)*24,0)/86400</f>
        <v>0.258611111111111</v>
      </c>
    </row>
    <row r="934" customFormat="false" ht="15" hidden="false" customHeight="true" outlineLevel="0" collapsed="false">
      <c r="A934" s="6" t="n">
        <f aca="false">INT((ROW()-2)/100)</f>
        <v>9</v>
      </c>
      <c r="B934" s="7" t="n">
        <f aca="false">MOD(INT((ROW()-2)/10),10)</f>
        <v>3</v>
      </c>
      <c r="C934" s="7" t="n">
        <f aca="false">MOD(ROW()-2,10)</f>
        <v>2</v>
      </c>
      <c r="D934" s="8" t="n">
        <f aca="false">A934*10+B934+C934/10</f>
        <v>93.2</v>
      </c>
      <c r="E934" s="9" t="n">
        <f aca="false">ROUND((ROW()-2)*24,0)/86400</f>
        <v>0.258888888888889</v>
      </c>
    </row>
    <row r="935" customFormat="false" ht="15" hidden="false" customHeight="true" outlineLevel="0" collapsed="false">
      <c r="A935" s="6" t="n">
        <f aca="false">INT((ROW()-2)/100)</f>
        <v>9</v>
      </c>
      <c r="B935" s="7" t="n">
        <f aca="false">MOD(INT((ROW()-2)/10),10)</f>
        <v>3</v>
      </c>
      <c r="C935" s="7" t="n">
        <f aca="false">MOD(ROW()-2,10)</f>
        <v>3</v>
      </c>
      <c r="D935" s="8" t="n">
        <f aca="false">A935*10+B935+C935/10</f>
        <v>93.3</v>
      </c>
      <c r="E935" s="9" t="n">
        <f aca="false">ROUND((ROW()-2)*24,0)/86400</f>
        <v>0.259166666666667</v>
      </c>
    </row>
    <row r="936" customFormat="false" ht="15" hidden="false" customHeight="true" outlineLevel="0" collapsed="false">
      <c r="A936" s="6" t="n">
        <f aca="false">INT((ROW()-2)/100)</f>
        <v>9</v>
      </c>
      <c r="B936" s="7" t="n">
        <f aca="false">MOD(INT((ROW()-2)/10),10)</f>
        <v>3</v>
      </c>
      <c r="C936" s="7" t="n">
        <f aca="false">MOD(ROW()-2,10)</f>
        <v>4</v>
      </c>
      <c r="D936" s="8" t="n">
        <f aca="false">A936*10+B936+C936/10</f>
        <v>93.4</v>
      </c>
      <c r="E936" s="9" t="n">
        <f aca="false">ROUND((ROW()-2)*24,0)/86400</f>
        <v>0.259444444444444</v>
      </c>
    </row>
    <row r="937" customFormat="false" ht="15" hidden="false" customHeight="true" outlineLevel="0" collapsed="false">
      <c r="A937" s="6" t="n">
        <f aca="false">INT((ROW()-2)/100)</f>
        <v>9</v>
      </c>
      <c r="B937" s="7" t="n">
        <f aca="false">MOD(INT((ROW()-2)/10),10)</f>
        <v>3</v>
      </c>
      <c r="C937" s="7" t="n">
        <f aca="false">MOD(ROW()-2,10)</f>
        <v>5</v>
      </c>
      <c r="D937" s="8" t="n">
        <f aca="false">A937*10+B937+C937/10</f>
        <v>93.5</v>
      </c>
      <c r="E937" s="9" t="n">
        <f aca="false">ROUND((ROW()-2)*24,0)/86400</f>
        <v>0.259722222222222</v>
      </c>
    </row>
    <row r="938" customFormat="false" ht="15" hidden="false" customHeight="true" outlineLevel="0" collapsed="false">
      <c r="A938" s="6" t="n">
        <f aca="false">INT((ROW()-2)/100)</f>
        <v>9</v>
      </c>
      <c r="B938" s="7" t="n">
        <f aca="false">MOD(INT((ROW()-2)/10),10)</f>
        <v>3</v>
      </c>
      <c r="C938" s="7" t="n">
        <f aca="false">MOD(ROW()-2,10)</f>
        <v>6</v>
      </c>
      <c r="D938" s="8" t="n">
        <f aca="false">A938*10+B938+C938/10</f>
        <v>93.6</v>
      </c>
      <c r="E938" s="9" t="n">
        <f aca="false">ROUND((ROW()-2)*24,0)/86400</f>
        <v>0.26</v>
      </c>
    </row>
    <row r="939" customFormat="false" ht="15" hidden="false" customHeight="true" outlineLevel="0" collapsed="false">
      <c r="A939" s="6" t="n">
        <f aca="false">INT((ROW()-2)/100)</f>
        <v>9</v>
      </c>
      <c r="B939" s="7" t="n">
        <f aca="false">MOD(INT((ROW()-2)/10),10)</f>
        <v>3</v>
      </c>
      <c r="C939" s="7" t="n">
        <f aca="false">MOD(ROW()-2,10)</f>
        <v>7</v>
      </c>
      <c r="D939" s="8" t="n">
        <f aca="false">A939*10+B939+C939/10</f>
        <v>93.7</v>
      </c>
      <c r="E939" s="9" t="n">
        <f aca="false">ROUND((ROW()-2)*24,0)/86400</f>
        <v>0.260277777777778</v>
      </c>
    </row>
    <row r="940" customFormat="false" ht="15" hidden="false" customHeight="true" outlineLevel="0" collapsed="false">
      <c r="A940" s="6" t="n">
        <f aca="false">INT((ROW()-2)/100)</f>
        <v>9</v>
      </c>
      <c r="B940" s="7" t="n">
        <f aca="false">MOD(INT((ROW()-2)/10),10)</f>
        <v>3</v>
      </c>
      <c r="C940" s="7" t="n">
        <f aca="false">MOD(ROW()-2,10)</f>
        <v>8</v>
      </c>
      <c r="D940" s="8" t="n">
        <f aca="false">A940*10+B940+C940/10</f>
        <v>93.8</v>
      </c>
      <c r="E940" s="9" t="n">
        <f aca="false">ROUND((ROW()-2)*24,0)/86400</f>
        <v>0.260555555555556</v>
      </c>
    </row>
    <row r="941" customFormat="false" ht="15" hidden="false" customHeight="true" outlineLevel="0" collapsed="false">
      <c r="A941" s="6" t="n">
        <f aca="false">INT((ROW()-2)/100)</f>
        <v>9</v>
      </c>
      <c r="B941" s="7" t="n">
        <f aca="false">MOD(INT((ROW()-2)/10),10)</f>
        <v>3</v>
      </c>
      <c r="C941" s="7" t="n">
        <f aca="false">MOD(ROW()-2,10)</f>
        <v>9</v>
      </c>
      <c r="D941" s="8" t="n">
        <f aca="false">A941*10+B941+C941/10</f>
        <v>93.9</v>
      </c>
      <c r="E941" s="9" t="n">
        <f aca="false">ROUND((ROW()-2)*24,0)/86400</f>
        <v>0.260833333333333</v>
      </c>
    </row>
    <row r="942" customFormat="false" ht="15" hidden="false" customHeight="true" outlineLevel="0" collapsed="false">
      <c r="A942" s="6" t="n">
        <f aca="false">INT((ROW()-2)/100)</f>
        <v>9</v>
      </c>
      <c r="B942" s="7" t="n">
        <f aca="false">MOD(INT((ROW()-2)/10),10)</f>
        <v>4</v>
      </c>
      <c r="C942" s="7" t="n">
        <f aca="false">MOD(ROW()-2,10)</f>
        <v>0</v>
      </c>
      <c r="D942" s="8" t="n">
        <f aca="false">A942*10+B942+C942/10</f>
        <v>94</v>
      </c>
      <c r="E942" s="9" t="n">
        <f aca="false">ROUND((ROW()-2)*24,0)/86400</f>
        <v>0.261111111111111</v>
      </c>
    </row>
    <row r="943" customFormat="false" ht="15" hidden="false" customHeight="true" outlineLevel="0" collapsed="false">
      <c r="A943" s="6" t="n">
        <f aca="false">INT((ROW()-2)/100)</f>
        <v>9</v>
      </c>
      <c r="B943" s="7" t="n">
        <f aca="false">MOD(INT((ROW()-2)/10),10)</f>
        <v>4</v>
      </c>
      <c r="C943" s="7" t="n">
        <f aca="false">MOD(ROW()-2,10)</f>
        <v>1</v>
      </c>
      <c r="D943" s="8" t="n">
        <f aca="false">A943*10+B943+C943/10</f>
        <v>94.1</v>
      </c>
      <c r="E943" s="9" t="n">
        <f aca="false">ROUND((ROW()-2)*24,0)/86400</f>
        <v>0.261388888888889</v>
      </c>
    </row>
    <row r="944" customFormat="false" ht="15" hidden="false" customHeight="true" outlineLevel="0" collapsed="false">
      <c r="A944" s="6" t="n">
        <f aca="false">INT((ROW()-2)/100)</f>
        <v>9</v>
      </c>
      <c r="B944" s="7" t="n">
        <f aca="false">MOD(INT((ROW()-2)/10),10)</f>
        <v>4</v>
      </c>
      <c r="C944" s="7" t="n">
        <f aca="false">MOD(ROW()-2,10)</f>
        <v>2</v>
      </c>
      <c r="D944" s="8" t="n">
        <f aca="false">A944*10+B944+C944/10</f>
        <v>94.2</v>
      </c>
      <c r="E944" s="9" t="n">
        <f aca="false">ROUND((ROW()-2)*24,0)/86400</f>
        <v>0.261666666666667</v>
      </c>
    </row>
    <row r="945" customFormat="false" ht="15" hidden="false" customHeight="true" outlineLevel="0" collapsed="false">
      <c r="A945" s="6" t="n">
        <f aca="false">INT((ROW()-2)/100)</f>
        <v>9</v>
      </c>
      <c r="B945" s="7" t="n">
        <f aca="false">MOD(INT((ROW()-2)/10),10)</f>
        <v>4</v>
      </c>
      <c r="C945" s="7" t="n">
        <f aca="false">MOD(ROW()-2,10)</f>
        <v>3</v>
      </c>
      <c r="D945" s="8" t="n">
        <f aca="false">A945*10+B945+C945/10</f>
        <v>94.3</v>
      </c>
      <c r="E945" s="9" t="n">
        <f aca="false">ROUND((ROW()-2)*24,0)/86400</f>
        <v>0.261944444444444</v>
      </c>
    </row>
    <row r="946" customFormat="false" ht="15" hidden="false" customHeight="true" outlineLevel="0" collapsed="false">
      <c r="A946" s="6" t="n">
        <f aca="false">INT((ROW()-2)/100)</f>
        <v>9</v>
      </c>
      <c r="B946" s="7" t="n">
        <f aca="false">MOD(INT((ROW()-2)/10),10)</f>
        <v>4</v>
      </c>
      <c r="C946" s="7" t="n">
        <f aca="false">MOD(ROW()-2,10)</f>
        <v>4</v>
      </c>
      <c r="D946" s="8" t="n">
        <f aca="false">A946*10+B946+C946/10</f>
        <v>94.4</v>
      </c>
      <c r="E946" s="9" t="n">
        <f aca="false">ROUND((ROW()-2)*24,0)/86400</f>
        <v>0.262222222222222</v>
      </c>
    </row>
    <row r="947" customFormat="false" ht="15" hidden="false" customHeight="true" outlineLevel="0" collapsed="false">
      <c r="A947" s="6" t="n">
        <f aca="false">INT((ROW()-2)/100)</f>
        <v>9</v>
      </c>
      <c r="B947" s="7" t="n">
        <f aca="false">MOD(INT((ROW()-2)/10),10)</f>
        <v>4</v>
      </c>
      <c r="C947" s="7" t="n">
        <f aca="false">MOD(ROW()-2,10)</f>
        <v>5</v>
      </c>
      <c r="D947" s="8" t="n">
        <f aca="false">A947*10+B947+C947/10</f>
        <v>94.5</v>
      </c>
      <c r="E947" s="9" t="n">
        <f aca="false">ROUND((ROW()-2)*24,0)/86400</f>
        <v>0.2625</v>
      </c>
    </row>
    <row r="948" customFormat="false" ht="15" hidden="false" customHeight="true" outlineLevel="0" collapsed="false">
      <c r="A948" s="6" t="n">
        <f aca="false">INT((ROW()-2)/100)</f>
        <v>9</v>
      </c>
      <c r="B948" s="7" t="n">
        <f aca="false">MOD(INT((ROW()-2)/10),10)</f>
        <v>4</v>
      </c>
      <c r="C948" s="7" t="n">
        <f aca="false">MOD(ROW()-2,10)</f>
        <v>6</v>
      </c>
      <c r="D948" s="8" t="n">
        <f aca="false">A948*10+B948+C948/10</f>
        <v>94.6</v>
      </c>
      <c r="E948" s="9" t="n">
        <f aca="false">ROUND((ROW()-2)*24,0)/86400</f>
        <v>0.262777777777778</v>
      </c>
    </row>
    <row r="949" customFormat="false" ht="15" hidden="false" customHeight="true" outlineLevel="0" collapsed="false">
      <c r="A949" s="6" t="n">
        <f aca="false">INT((ROW()-2)/100)</f>
        <v>9</v>
      </c>
      <c r="B949" s="7" t="n">
        <f aca="false">MOD(INT((ROW()-2)/10),10)</f>
        <v>4</v>
      </c>
      <c r="C949" s="7" t="n">
        <f aca="false">MOD(ROW()-2,10)</f>
        <v>7</v>
      </c>
      <c r="D949" s="8" t="n">
        <f aca="false">A949*10+B949+C949/10</f>
        <v>94.7</v>
      </c>
      <c r="E949" s="9" t="n">
        <f aca="false">ROUND((ROW()-2)*24,0)/86400</f>
        <v>0.263055555555556</v>
      </c>
    </row>
    <row r="950" customFormat="false" ht="15" hidden="false" customHeight="true" outlineLevel="0" collapsed="false">
      <c r="A950" s="6" t="n">
        <f aca="false">INT((ROW()-2)/100)</f>
        <v>9</v>
      </c>
      <c r="B950" s="7" t="n">
        <f aca="false">MOD(INT((ROW()-2)/10),10)</f>
        <v>4</v>
      </c>
      <c r="C950" s="7" t="n">
        <f aca="false">MOD(ROW()-2,10)</f>
        <v>8</v>
      </c>
      <c r="D950" s="8" t="n">
        <f aca="false">A950*10+B950+C950/10</f>
        <v>94.8</v>
      </c>
      <c r="E950" s="9" t="n">
        <f aca="false">ROUND((ROW()-2)*24,0)/86400</f>
        <v>0.263333333333333</v>
      </c>
    </row>
    <row r="951" customFormat="false" ht="15" hidden="false" customHeight="true" outlineLevel="0" collapsed="false">
      <c r="A951" s="6" t="n">
        <f aca="false">INT((ROW()-2)/100)</f>
        <v>9</v>
      </c>
      <c r="B951" s="7" t="n">
        <f aca="false">MOD(INT((ROW()-2)/10),10)</f>
        <v>4</v>
      </c>
      <c r="C951" s="7" t="n">
        <f aca="false">MOD(ROW()-2,10)</f>
        <v>9</v>
      </c>
      <c r="D951" s="8" t="n">
        <f aca="false">A951*10+B951+C951/10</f>
        <v>94.9</v>
      </c>
      <c r="E951" s="9" t="n">
        <f aca="false">ROUND((ROW()-2)*24,0)/86400</f>
        <v>0.263611111111111</v>
      </c>
    </row>
    <row r="952" customFormat="false" ht="15" hidden="false" customHeight="true" outlineLevel="0" collapsed="false">
      <c r="A952" s="6" t="n">
        <f aca="false">INT((ROW()-2)/100)</f>
        <v>9</v>
      </c>
      <c r="B952" s="7" t="n">
        <f aca="false">MOD(INT((ROW()-2)/10),10)</f>
        <v>5</v>
      </c>
      <c r="C952" s="7" t="n">
        <f aca="false">MOD(ROW()-2,10)</f>
        <v>0</v>
      </c>
      <c r="D952" s="8" t="n">
        <f aca="false">A952*10+B952+C952/10</f>
        <v>95</v>
      </c>
      <c r="E952" s="9" t="n">
        <f aca="false">ROUND((ROW()-2)*24,0)/86400</f>
        <v>0.263888888888889</v>
      </c>
    </row>
    <row r="953" customFormat="false" ht="15" hidden="false" customHeight="true" outlineLevel="0" collapsed="false">
      <c r="A953" s="6" t="n">
        <f aca="false">INT((ROW()-2)/100)</f>
        <v>9</v>
      </c>
      <c r="B953" s="7" t="n">
        <f aca="false">MOD(INT((ROW()-2)/10),10)</f>
        <v>5</v>
      </c>
      <c r="C953" s="7" t="n">
        <f aca="false">MOD(ROW()-2,10)</f>
        <v>1</v>
      </c>
      <c r="D953" s="8" t="n">
        <f aca="false">A953*10+B953+C953/10</f>
        <v>95.1</v>
      </c>
      <c r="E953" s="9" t="n">
        <f aca="false">ROUND((ROW()-2)*24,0)/86400</f>
        <v>0.264166666666667</v>
      </c>
    </row>
    <row r="954" customFormat="false" ht="15" hidden="false" customHeight="true" outlineLevel="0" collapsed="false">
      <c r="A954" s="6" t="n">
        <f aca="false">INT((ROW()-2)/100)</f>
        <v>9</v>
      </c>
      <c r="B954" s="7" t="n">
        <f aca="false">MOD(INT((ROW()-2)/10),10)</f>
        <v>5</v>
      </c>
      <c r="C954" s="7" t="n">
        <f aca="false">MOD(ROW()-2,10)</f>
        <v>2</v>
      </c>
      <c r="D954" s="8" t="n">
        <f aca="false">A954*10+B954+C954/10</f>
        <v>95.2</v>
      </c>
      <c r="E954" s="9" t="n">
        <f aca="false">ROUND((ROW()-2)*24,0)/86400</f>
        <v>0.264444444444444</v>
      </c>
    </row>
    <row r="955" customFormat="false" ht="15" hidden="false" customHeight="true" outlineLevel="0" collapsed="false">
      <c r="A955" s="6" t="n">
        <f aca="false">INT((ROW()-2)/100)</f>
        <v>9</v>
      </c>
      <c r="B955" s="7" t="n">
        <f aca="false">MOD(INT((ROW()-2)/10),10)</f>
        <v>5</v>
      </c>
      <c r="C955" s="7" t="n">
        <f aca="false">MOD(ROW()-2,10)</f>
        <v>3</v>
      </c>
      <c r="D955" s="8" t="n">
        <f aca="false">A955*10+B955+C955/10</f>
        <v>95.3</v>
      </c>
      <c r="E955" s="9" t="n">
        <f aca="false">ROUND((ROW()-2)*24,0)/86400</f>
        <v>0.264722222222222</v>
      </c>
    </row>
    <row r="956" customFormat="false" ht="15" hidden="false" customHeight="true" outlineLevel="0" collapsed="false">
      <c r="A956" s="6" t="n">
        <f aca="false">INT((ROW()-2)/100)</f>
        <v>9</v>
      </c>
      <c r="B956" s="7" t="n">
        <f aca="false">MOD(INT((ROW()-2)/10),10)</f>
        <v>5</v>
      </c>
      <c r="C956" s="7" t="n">
        <f aca="false">MOD(ROW()-2,10)</f>
        <v>4</v>
      </c>
      <c r="D956" s="8" t="n">
        <f aca="false">A956*10+B956+C956/10</f>
        <v>95.4</v>
      </c>
      <c r="E956" s="9" t="n">
        <f aca="false">ROUND((ROW()-2)*24,0)/86400</f>
        <v>0.265</v>
      </c>
    </row>
    <row r="957" customFormat="false" ht="15" hidden="false" customHeight="true" outlineLevel="0" collapsed="false">
      <c r="A957" s="6" t="n">
        <f aca="false">INT((ROW()-2)/100)</f>
        <v>9</v>
      </c>
      <c r="B957" s="7" t="n">
        <f aca="false">MOD(INT((ROW()-2)/10),10)</f>
        <v>5</v>
      </c>
      <c r="C957" s="7" t="n">
        <f aca="false">MOD(ROW()-2,10)</f>
        <v>5</v>
      </c>
      <c r="D957" s="8" t="n">
        <f aca="false">A957*10+B957+C957/10</f>
        <v>95.5</v>
      </c>
      <c r="E957" s="9" t="n">
        <f aca="false">ROUND((ROW()-2)*24,0)/86400</f>
        <v>0.265277777777778</v>
      </c>
    </row>
    <row r="958" customFormat="false" ht="15" hidden="false" customHeight="true" outlineLevel="0" collapsed="false">
      <c r="A958" s="6" t="n">
        <f aca="false">INT((ROW()-2)/100)</f>
        <v>9</v>
      </c>
      <c r="B958" s="7" t="n">
        <f aca="false">MOD(INT((ROW()-2)/10),10)</f>
        <v>5</v>
      </c>
      <c r="C958" s="7" t="n">
        <f aca="false">MOD(ROW()-2,10)</f>
        <v>6</v>
      </c>
      <c r="D958" s="8" t="n">
        <f aca="false">A958*10+B958+C958/10</f>
        <v>95.6</v>
      </c>
      <c r="E958" s="9" t="n">
        <f aca="false">ROUND((ROW()-2)*24,0)/86400</f>
        <v>0.265555555555556</v>
      </c>
    </row>
    <row r="959" customFormat="false" ht="15" hidden="false" customHeight="true" outlineLevel="0" collapsed="false">
      <c r="A959" s="6" t="n">
        <f aca="false">INT((ROW()-2)/100)</f>
        <v>9</v>
      </c>
      <c r="B959" s="7" t="n">
        <f aca="false">MOD(INT((ROW()-2)/10),10)</f>
        <v>5</v>
      </c>
      <c r="C959" s="7" t="n">
        <f aca="false">MOD(ROW()-2,10)</f>
        <v>7</v>
      </c>
      <c r="D959" s="8" t="n">
        <f aca="false">A959*10+B959+C959/10</f>
        <v>95.7</v>
      </c>
      <c r="E959" s="9" t="n">
        <f aca="false">ROUND((ROW()-2)*24,0)/86400</f>
        <v>0.265833333333333</v>
      </c>
    </row>
    <row r="960" customFormat="false" ht="15" hidden="false" customHeight="true" outlineLevel="0" collapsed="false">
      <c r="A960" s="6" t="n">
        <f aca="false">INT((ROW()-2)/100)</f>
        <v>9</v>
      </c>
      <c r="B960" s="7" t="n">
        <f aca="false">MOD(INT((ROW()-2)/10),10)</f>
        <v>5</v>
      </c>
      <c r="C960" s="7" t="n">
        <f aca="false">MOD(ROW()-2,10)</f>
        <v>8</v>
      </c>
      <c r="D960" s="8" t="n">
        <f aca="false">A960*10+B960+C960/10</f>
        <v>95.8</v>
      </c>
      <c r="E960" s="9" t="n">
        <f aca="false">ROUND((ROW()-2)*24,0)/86400</f>
        <v>0.266111111111111</v>
      </c>
    </row>
    <row r="961" customFormat="false" ht="15" hidden="false" customHeight="true" outlineLevel="0" collapsed="false">
      <c r="A961" s="6" t="n">
        <f aca="false">INT((ROW()-2)/100)</f>
        <v>9</v>
      </c>
      <c r="B961" s="7" t="n">
        <f aca="false">MOD(INT((ROW()-2)/10),10)</f>
        <v>5</v>
      </c>
      <c r="C961" s="7" t="n">
        <f aca="false">MOD(ROW()-2,10)</f>
        <v>9</v>
      </c>
      <c r="D961" s="8" t="n">
        <f aca="false">A961*10+B961+C961/10</f>
        <v>95.9</v>
      </c>
      <c r="E961" s="9" t="n">
        <f aca="false">ROUND((ROW()-2)*24,0)/86400</f>
        <v>0.266388888888889</v>
      </c>
    </row>
    <row r="962" customFormat="false" ht="15" hidden="false" customHeight="true" outlineLevel="0" collapsed="false">
      <c r="A962" s="6" t="n">
        <f aca="false">INT((ROW()-2)/100)</f>
        <v>9</v>
      </c>
      <c r="B962" s="7" t="n">
        <f aca="false">MOD(INT((ROW()-2)/10),10)</f>
        <v>6</v>
      </c>
      <c r="C962" s="7" t="n">
        <f aca="false">MOD(ROW()-2,10)</f>
        <v>0</v>
      </c>
      <c r="D962" s="8" t="n">
        <f aca="false">A962*10+B962+C962/10</f>
        <v>96</v>
      </c>
      <c r="E962" s="9" t="n">
        <f aca="false">ROUND((ROW()-2)*24,0)/86400</f>
        <v>0.266666666666667</v>
      </c>
    </row>
    <row r="963" customFormat="false" ht="15" hidden="false" customHeight="true" outlineLevel="0" collapsed="false">
      <c r="A963" s="6" t="n">
        <f aca="false">INT((ROW()-2)/100)</f>
        <v>9</v>
      </c>
      <c r="B963" s="7" t="n">
        <f aca="false">MOD(INT((ROW()-2)/10),10)</f>
        <v>6</v>
      </c>
      <c r="C963" s="7" t="n">
        <f aca="false">MOD(ROW()-2,10)</f>
        <v>1</v>
      </c>
      <c r="D963" s="8" t="n">
        <f aca="false">A963*10+B963+C963/10</f>
        <v>96.1</v>
      </c>
      <c r="E963" s="9" t="n">
        <f aca="false">ROUND((ROW()-2)*24,0)/86400</f>
        <v>0.266944444444444</v>
      </c>
    </row>
    <row r="964" customFormat="false" ht="15" hidden="false" customHeight="true" outlineLevel="0" collapsed="false">
      <c r="A964" s="6" t="n">
        <f aca="false">INT((ROW()-2)/100)</f>
        <v>9</v>
      </c>
      <c r="B964" s="7" t="n">
        <f aca="false">MOD(INT((ROW()-2)/10),10)</f>
        <v>6</v>
      </c>
      <c r="C964" s="7" t="n">
        <f aca="false">MOD(ROW()-2,10)</f>
        <v>2</v>
      </c>
      <c r="D964" s="8" t="n">
        <f aca="false">A964*10+B964+C964/10</f>
        <v>96.2</v>
      </c>
      <c r="E964" s="9" t="n">
        <f aca="false">ROUND((ROW()-2)*24,0)/86400</f>
        <v>0.267222222222222</v>
      </c>
    </row>
    <row r="965" customFormat="false" ht="15" hidden="false" customHeight="true" outlineLevel="0" collapsed="false">
      <c r="A965" s="6" t="n">
        <f aca="false">INT((ROW()-2)/100)</f>
        <v>9</v>
      </c>
      <c r="B965" s="7" t="n">
        <f aca="false">MOD(INT((ROW()-2)/10),10)</f>
        <v>6</v>
      </c>
      <c r="C965" s="7" t="n">
        <f aca="false">MOD(ROW()-2,10)</f>
        <v>3</v>
      </c>
      <c r="D965" s="8" t="n">
        <f aca="false">A965*10+B965+C965/10</f>
        <v>96.3</v>
      </c>
      <c r="E965" s="9" t="n">
        <f aca="false">ROUND((ROW()-2)*24,0)/86400</f>
        <v>0.2675</v>
      </c>
    </row>
    <row r="966" customFormat="false" ht="15" hidden="false" customHeight="true" outlineLevel="0" collapsed="false">
      <c r="A966" s="6" t="n">
        <f aca="false">INT((ROW()-2)/100)</f>
        <v>9</v>
      </c>
      <c r="B966" s="7" t="n">
        <f aca="false">MOD(INT((ROW()-2)/10),10)</f>
        <v>6</v>
      </c>
      <c r="C966" s="7" t="n">
        <f aca="false">MOD(ROW()-2,10)</f>
        <v>4</v>
      </c>
      <c r="D966" s="8" t="n">
        <f aca="false">A966*10+B966+C966/10</f>
        <v>96.4</v>
      </c>
      <c r="E966" s="9" t="n">
        <f aca="false">ROUND((ROW()-2)*24,0)/86400</f>
        <v>0.267777777777778</v>
      </c>
    </row>
    <row r="967" customFormat="false" ht="15" hidden="false" customHeight="true" outlineLevel="0" collapsed="false">
      <c r="A967" s="6" t="n">
        <f aca="false">INT((ROW()-2)/100)</f>
        <v>9</v>
      </c>
      <c r="B967" s="7" t="n">
        <f aca="false">MOD(INT((ROW()-2)/10),10)</f>
        <v>6</v>
      </c>
      <c r="C967" s="7" t="n">
        <f aca="false">MOD(ROW()-2,10)</f>
        <v>5</v>
      </c>
      <c r="D967" s="8" t="n">
        <f aca="false">A967*10+B967+C967/10</f>
        <v>96.5</v>
      </c>
      <c r="E967" s="9" t="n">
        <f aca="false">ROUND((ROW()-2)*24,0)/86400</f>
        <v>0.268055555555556</v>
      </c>
    </row>
    <row r="968" customFormat="false" ht="15" hidden="false" customHeight="true" outlineLevel="0" collapsed="false">
      <c r="A968" s="6" t="n">
        <f aca="false">INT((ROW()-2)/100)</f>
        <v>9</v>
      </c>
      <c r="B968" s="7" t="n">
        <f aca="false">MOD(INT((ROW()-2)/10),10)</f>
        <v>6</v>
      </c>
      <c r="C968" s="7" t="n">
        <f aca="false">MOD(ROW()-2,10)</f>
        <v>6</v>
      </c>
      <c r="D968" s="8" t="n">
        <f aca="false">A968*10+B968+C968/10</f>
        <v>96.6</v>
      </c>
      <c r="E968" s="9" t="n">
        <f aca="false">ROUND((ROW()-2)*24,0)/86400</f>
        <v>0.268333333333333</v>
      </c>
    </row>
    <row r="969" customFormat="false" ht="15" hidden="false" customHeight="true" outlineLevel="0" collapsed="false">
      <c r="A969" s="6" t="n">
        <f aca="false">INT((ROW()-2)/100)</f>
        <v>9</v>
      </c>
      <c r="B969" s="7" t="n">
        <f aca="false">MOD(INT((ROW()-2)/10),10)</f>
        <v>6</v>
      </c>
      <c r="C969" s="7" t="n">
        <f aca="false">MOD(ROW()-2,10)</f>
        <v>7</v>
      </c>
      <c r="D969" s="8" t="n">
        <f aca="false">A969*10+B969+C969/10</f>
        <v>96.7</v>
      </c>
      <c r="E969" s="9" t="n">
        <f aca="false">ROUND((ROW()-2)*24,0)/86400</f>
        <v>0.268611111111111</v>
      </c>
    </row>
    <row r="970" customFormat="false" ht="15" hidden="false" customHeight="true" outlineLevel="0" collapsed="false">
      <c r="A970" s="6" t="n">
        <f aca="false">INT((ROW()-2)/100)</f>
        <v>9</v>
      </c>
      <c r="B970" s="7" t="n">
        <f aca="false">MOD(INT((ROW()-2)/10),10)</f>
        <v>6</v>
      </c>
      <c r="C970" s="7" t="n">
        <f aca="false">MOD(ROW()-2,10)</f>
        <v>8</v>
      </c>
      <c r="D970" s="8" t="n">
        <f aca="false">A970*10+B970+C970/10</f>
        <v>96.8</v>
      </c>
      <c r="E970" s="9" t="n">
        <f aca="false">ROUND((ROW()-2)*24,0)/86400</f>
        <v>0.268888888888889</v>
      </c>
    </row>
    <row r="971" customFormat="false" ht="15" hidden="false" customHeight="true" outlineLevel="0" collapsed="false">
      <c r="A971" s="6" t="n">
        <f aca="false">INT((ROW()-2)/100)</f>
        <v>9</v>
      </c>
      <c r="B971" s="7" t="n">
        <f aca="false">MOD(INT((ROW()-2)/10),10)</f>
        <v>6</v>
      </c>
      <c r="C971" s="7" t="n">
        <f aca="false">MOD(ROW()-2,10)</f>
        <v>9</v>
      </c>
      <c r="D971" s="8" t="n">
        <f aca="false">A971*10+B971+C971/10</f>
        <v>96.9</v>
      </c>
      <c r="E971" s="9" t="n">
        <f aca="false">ROUND((ROW()-2)*24,0)/86400</f>
        <v>0.269166666666667</v>
      </c>
    </row>
    <row r="972" customFormat="false" ht="15" hidden="false" customHeight="true" outlineLevel="0" collapsed="false">
      <c r="A972" s="6" t="n">
        <f aca="false">INT((ROW()-2)/100)</f>
        <v>9</v>
      </c>
      <c r="B972" s="7" t="n">
        <f aca="false">MOD(INT((ROW()-2)/10),10)</f>
        <v>7</v>
      </c>
      <c r="C972" s="7" t="n">
        <f aca="false">MOD(ROW()-2,10)</f>
        <v>0</v>
      </c>
      <c r="D972" s="8" t="n">
        <f aca="false">A972*10+B972+C972/10</f>
        <v>97</v>
      </c>
      <c r="E972" s="9" t="n">
        <f aca="false">ROUND((ROW()-2)*24,0)/86400</f>
        <v>0.269444444444444</v>
      </c>
    </row>
    <row r="973" customFormat="false" ht="15" hidden="false" customHeight="true" outlineLevel="0" collapsed="false">
      <c r="A973" s="6" t="n">
        <f aca="false">INT((ROW()-2)/100)</f>
        <v>9</v>
      </c>
      <c r="B973" s="7" t="n">
        <f aca="false">MOD(INT((ROW()-2)/10),10)</f>
        <v>7</v>
      </c>
      <c r="C973" s="7" t="n">
        <f aca="false">MOD(ROW()-2,10)</f>
        <v>1</v>
      </c>
      <c r="D973" s="8" t="n">
        <f aca="false">A973*10+B973+C973/10</f>
        <v>97.1</v>
      </c>
      <c r="E973" s="9" t="n">
        <f aca="false">ROUND((ROW()-2)*24,0)/86400</f>
        <v>0.269722222222222</v>
      </c>
    </row>
    <row r="974" customFormat="false" ht="15" hidden="false" customHeight="true" outlineLevel="0" collapsed="false">
      <c r="A974" s="6" t="n">
        <f aca="false">INT((ROW()-2)/100)</f>
        <v>9</v>
      </c>
      <c r="B974" s="7" t="n">
        <f aca="false">MOD(INT((ROW()-2)/10),10)</f>
        <v>7</v>
      </c>
      <c r="C974" s="7" t="n">
        <f aca="false">MOD(ROW()-2,10)</f>
        <v>2</v>
      </c>
      <c r="D974" s="8" t="n">
        <f aca="false">A974*10+B974+C974/10</f>
        <v>97.2</v>
      </c>
      <c r="E974" s="9" t="n">
        <f aca="false">ROUND((ROW()-2)*24,0)/86400</f>
        <v>0.27</v>
      </c>
    </row>
    <row r="975" customFormat="false" ht="15" hidden="false" customHeight="true" outlineLevel="0" collapsed="false">
      <c r="A975" s="6" t="n">
        <f aca="false">INT((ROW()-2)/100)</f>
        <v>9</v>
      </c>
      <c r="B975" s="7" t="n">
        <f aca="false">MOD(INT((ROW()-2)/10),10)</f>
        <v>7</v>
      </c>
      <c r="C975" s="7" t="n">
        <f aca="false">MOD(ROW()-2,10)</f>
        <v>3</v>
      </c>
      <c r="D975" s="8" t="n">
        <f aca="false">A975*10+B975+C975/10</f>
        <v>97.3</v>
      </c>
      <c r="E975" s="9" t="n">
        <f aca="false">ROUND((ROW()-2)*24,0)/86400</f>
        <v>0.270277777777778</v>
      </c>
    </row>
    <row r="976" customFormat="false" ht="15" hidden="false" customHeight="true" outlineLevel="0" collapsed="false">
      <c r="A976" s="6" t="n">
        <f aca="false">INT((ROW()-2)/100)</f>
        <v>9</v>
      </c>
      <c r="B976" s="7" t="n">
        <f aca="false">MOD(INT((ROW()-2)/10),10)</f>
        <v>7</v>
      </c>
      <c r="C976" s="7" t="n">
        <f aca="false">MOD(ROW()-2,10)</f>
        <v>4</v>
      </c>
      <c r="D976" s="8" t="n">
        <f aca="false">A976*10+B976+C976/10</f>
        <v>97.4</v>
      </c>
      <c r="E976" s="9" t="n">
        <f aca="false">ROUND((ROW()-2)*24,0)/86400</f>
        <v>0.270555555555556</v>
      </c>
    </row>
    <row r="977" customFormat="false" ht="15" hidden="false" customHeight="true" outlineLevel="0" collapsed="false">
      <c r="A977" s="6" t="n">
        <f aca="false">INT((ROW()-2)/100)</f>
        <v>9</v>
      </c>
      <c r="B977" s="7" t="n">
        <f aca="false">MOD(INT((ROW()-2)/10),10)</f>
        <v>7</v>
      </c>
      <c r="C977" s="7" t="n">
        <f aca="false">MOD(ROW()-2,10)</f>
        <v>5</v>
      </c>
      <c r="D977" s="8" t="n">
        <f aca="false">A977*10+B977+C977/10</f>
        <v>97.5</v>
      </c>
      <c r="E977" s="9" t="n">
        <f aca="false">ROUND((ROW()-2)*24,0)/86400</f>
        <v>0.270833333333333</v>
      </c>
    </row>
    <row r="978" customFormat="false" ht="15" hidden="false" customHeight="true" outlineLevel="0" collapsed="false">
      <c r="A978" s="6" t="n">
        <f aca="false">INT((ROW()-2)/100)</f>
        <v>9</v>
      </c>
      <c r="B978" s="7" t="n">
        <f aca="false">MOD(INT((ROW()-2)/10),10)</f>
        <v>7</v>
      </c>
      <c r="C978" s="7" t="n">
        <f aca="false">MOD(ROW()-2,10)</f>
        <v>6</v>
      </c>
      <c r="D978" s="8" t="n">
        <f aca="false">A978*10+B978+C978/10</f>
        <v>97.6</v>
      </c>
      <c r="E978" s="9" t="n">
        <f aca="false">ROUND((ROW()-2)*24,0)/86400</f>
        <v>0.271111111111111</v>
      </c>
    </row>
    <row r="979" customFormat="false" ht="15" hidden="false" customHeight="true" outlineLevel="0" collapsed="false">
      <c r="A979" s="6" t="n">
        <f aca="false">INT((ROW()-2)/100)</f>
        <v>9</v>
      </c>
      <c r="B979" s="7" t="n">
        <f aca="false">MOD(INT((ROW()-2)/10),10)</f>
        <v>7</v>
      </c>
      <c r="C979" s="7" t="n">
        <f aca="false">MOD(ROW()-2,10)</f>
        <v>7</v>
      </c>
      <c r="D979" s="8" t="n">
        <f aca="false">A979*10+B979+C979/10</f>
        <v>97.7</v>
      </c>
      <c r="E979" s="9" t="n">
        <f aca="false">ROUND((ROW()-2)*24,0)/86400</f>
        <v>0.271388888888889</v>
      </c>
    </row>
    <row r="980" customFormat="false" ht="15" hidden="false" customHeight="true" outlineLevel="0" collapsed="false">
      <c r="A980" s="6" t="n">
        <f aca="false">INT((ROW()-2)/100)</f>
        <v>9</v>
      </c>
      <c r="B980" s="7" t="n">
        <f aca="false">MOD(INT((ROW()-2)/10),10)</f>
        <v>7</v>
      </c>
      <c r="C980" s="7" t="n">
        <f aca="false">MOD(ROW()-2,10)</f>
        <v>8</v>
      </c>
      <c r="D980" s="8" t="n">
        <f aca="false">A980*10+B980+C980/10</f>
        <v>97.8</v>
      </c>
      <c r="E980" s="9" t="n">
        <f aca="false">ROUND((ROW()-2)*24,0)/86400</f>
        <v>0.271666666666667</v>
      </c>
    </row>
    <row r="981" customFormat="false" ht="15" hidden="false" customHeight="true" outlineLevel="0" collapsed="false">
      <c r="A981" s="6" t="n">
        <f aca="false">INT((ROW()-2)/100)</f>
        <v>9</v>
      </c>
      <c r="B981" s="7" t="n">
        <f aca="false">MOD(INT((ROW()-2)/10),10)</f>
        <v>7</v>
      </c>
      <c r="C981" s="7" t="n">
        <f aca="false">MOD(ROW()-2,10)</f>
        <v>9</v>
      </c>
      <c r="D981" s="8" t="n">
        <f aca="false">A981*10+B981+C981/10</f>
        <v>97.9</v>
      </c>
      <c r="E981" s="9" t="n">
        <f aca="false">ROUND((ROW()-2)*24,0)/86400</f>
        <v>0.271944444444444</v>
      </c>
    </row>
    <row r="982" customFormat="false" ht="15" hidden="false" customHeight="true" outlineLevel="0" collapsed="false">
      <c r="A982" s="6" t="n">
        <f aca="false">INT((ROW()-2)/100)</f>
        <v>9</v>
      </c>
      <c r="B982" s="7" t="n">
        <f aca="false">MOD(INT((ROW()-2)/10),10)</f>
        <v>8</v>
      </c>
      <c r="C982" s="7" t="n">
        <f aca="false">MOD(ROW()-2,10)</f>
        <v>0</v>
      </c>
      <c r="D982" s="8" t="n">
        <f aca="false">A982*10+B982+C982/10</f>
        <v>98</v>
      </c>
      <c r="E982" s="9" t="n">
        <f aca="false">ROUND((ROW()-2)*24,0)/86400</f>
        <v>0.272222222222222</v>
      </c>
    </row>
    <row r="983" customFormat="false" ht="15" hidden="false" customHeight="true" outlineLevel="0" collapsed="false">
      <c r="A983" s="6" t="n">
        <f aca="false">INT((ROW()-2)/100)</f>
        <v>9</v>
      </c>
      <c r="B983" s="7" t="n">
        <f aca="false">MOD(INT((ROW()-2)/10),10)</f>
        <v>8</v>
      </c>
      <c r="C983" s="7" t="n">
        <f aca="false">MOD(ROW()-2,10)</f>
        <v>1</v>
      </c>
      <c r="D983" s="8" t="n">
        <f aca="false">A983*10+B983+C983/10</f>
        <v>98.1</v>
      </c>
      <c r="E983" s="9" t="n">
        <f aca="false">ROUND((ROW()-2)*24,0)/86400</f>
        <v>0.2725</v>
      </c>
    </row>
    <row r="984" customFormat="false" ht="15" hidden="false" customHeight="true" outlineLevel="0" collapsed="false">
      <c r="A984" s="6" t="n">
        <f aca="false">INT((ROW()-2)/100)</f>
        <v>9</v>
      </c>
      <c r="B984" s="7" t="n">
        <f aca="false">MOD(INT((ROW()-2)/10),10)</f>
        <v>8</v>
      </c>
      <c r="C984" s="7" t="n">
        <f aca="false">MOD(ROW()-2,10)</f>
        <v>2</v>
      </c>
      <c r="D984" s="8" t="n">
        <f aca="false">A984*10+B984+C984/10</f>
        <v>98.2</v>
      </c>
      <c r="E984" s="9" t="n">
        <f aca="false">ROUND((ROW()-2)*24,0)/86400</f>
        <v>0.272777777777778</v>
      </c>
    </row>
    <row r="985" customFormat="false" ht="15" hidden="false" customHeight="true" outlineLevel="0" collapsed="false">
      <c r="A985" s="6" t="n">
        <f aca="false">INT((ROW()-2)/100)</f>
        <v>9</v>
      </c>
      <c r="B985" s="7" t="n">
        <f aca="false">MOD(INT((ROW()-2)/10),10)</f>
        <v>8</v>
      </c>
      <c r="C985" s="7" t="n">
        <f aca="false">MOD(ROW()-2,10)</f>
        <v>3</v>
      </c>
      <c r="D985" s="8" t="n">
        <f aca="false">A985*10+B985+C985/10</f>
        <v>98.3</v>
      </c>
      <c r="E985" s="9" t="n">
        <f aca="false">ROUND((ROW()-2)*24,0)/86400</f>
        <v>0.273055555555556</v>
      </c>
    </row>
    <row r="986" customFormat="false" ht="15" hidden="false" customHeight="true" outlineLevel="0" collapsed="false">
      <c r="A986" s="6" t="n">
        <f aca="false">INT((ROW()-2)/100)</f>
        <v>9</v>
      </c>
      <c r="B986" s="7" t="n">
        <f aca="false">MOD(INT((ROW()-2)/10),10)</f>
        <v>8</v>
      </c>
      <c r="C986" s="7" t="n">
        <f aca="false">MOD(ROW()-2,10)</f>
        <v>4</v>
      </c>
      <c r="D986" s="8" t="n">
        <f aca="false">A986*10+B986+C986/10</f>
        <v>98.4</v>
      </c>
      <c r="E986" s="9" t="n">
        <f aca="false">ROUND((ROW()-2)*24,0)/86400</f>
        <v>0.273333333333333</v>
      </c>
    </row>
    <row r="987" customFormat="false" ht="15" hidden="false" customHeight="true" outlineLevel="0" collapsed="false">
      <c r="A987" s="6" t="n">
        <f aca="false">INT((ROW()-2)/100)</f>
        <v>9</v>
      </c>
      <c r="B987" s="7" t="n">
        <f aca="false">MOD(INT((ROW()-2)/10),10)</f>
        <v>8</v>
      </c>
      <c r="C987" s="7" t="n">
        <f aca="false">MOD(ROW()-2,10)</f>
        <v>5</v>
      </c>
      <c r="D987" s="8" t="n">
        <f aca="false">A987*10+B987+C987/10</f>
        <v>98.5</v>
      </c>
      <c r="E987" s="9" t="n">
        <f aca="false">ROUND((ROW()-2)*24,0)/86400</f>
        <v>0.273611111111111</v>
      </c>
    </row>
    <row r="988" customFormat="false" ht="15" hidden="false" customHeight="true" outlineLevel="0" collapsed="false">
      <c r="A988" s="6" t="n">
        <f aca="false">INT((ROW()-2)/100)</f>
        <v>9</v>
      </c>
      <c r="B988" s="7" t="n">
        <f aca="false">MOD(INT((ROW()-2)/10),10)</f>
        <v>8</v>
      </c>
      <c r="C988" s="7" t="n">
        <f aca="false">MOD(ROW()-2,10)</f>
        <v>6</v>
      </c>
      <c r="D988" s="8" t="n">
        <f aca="false">A988*10+B988+C988/10</f>
        <v>98.6</v>
      </c>
      <c r="E988" s="9" t="n">
        <f aca="false">ROUND((ROW()-2)*24,0)/86400</f>
        <v>0.273888888888889</v>
      </c>
    </row>
    <row r="989" customFormat="false" ht="15" hidden="false" customHeight="true" outlineLevel="0" collapsed="false">
      <c r="A989" s="6" t="n">
        <f aca="false">INT((ROW()-2)/100)</f>
        <v>9</v>
      </c>
      <c r="B989" s="7" t="n">
        <f aca="false">MOD(INT((ROW()-2)/10),10)</f>
        <v>8</v>
      </c>
      <c r="C989" s="7" t="n">
        <f aca="false">MOD(ROW()-2,10)</f>
        <v>7</v>
      </c>
      <c r="D989" s="8" t="n">
        <f aca="false">A989*10+B989+C989/10</f>
        <v>98.7</v>
      </c>
      <c r="E989" s="9" t="n">
        <f aca="false">ROUND((ROW()-2)*24,0)/86400</f>
        <v>0.274166666666667</v>
      </c>
    </row>
    <row r="990" customFormat="false" ht="15" hidden="false" customHeight="true" outlineLevel="0" collapsed="false">
      <c r="A990" s="6" t="n">
        <f aca="false">INT((ROW()-2)/100)</f>
        <v>9</v>
      </c>
      <c r="B990" s="7" t="n">
        <f aca="false">MOD(INT((ROW()-2)/10),10)</f>
        <v>8</v>
      </c>
      <c r="C990" s="7" t="n">
        <f aca="false">MOD(ROW()-2,10)</f>
        <v>8</v>
      </c>
      <c r="D990" s="8" t="n">
        <f aca="false">A990*10+B990+C990/10</f>
        <v>98.8</v>
      </c>
      <c r="E990" s="9" t="n">
        <f aca="false">ROUND((ROW()-2)*24,0)/86400</f>
        <v>0.274444444444444</v>
      </c>
    </row>
    <row r="991" customFormat="false" ht="15" hidden="false" customHeight="true" outlineLevel="0" collapsed="false">
      <c r="A991" s="6" t="n">
        <f aca="false">INT((ROW()-2)/100)</f>
        <v>9</v>
      </c>
      <c r="B991" s="7" t="n">
        <f aca="false">MOD(INT((ROW()-2)/10),10)</f>
        <v>8</v>
      </c>
      <c r="C991" s="7" t="n">
        <f aca="false">MOD(ROW()-2,10)</f>
        <v>9</v>
      </c>
      <c r="D991" s="8" t="n">
        <f aca="false">A991*10+B991+C991/10</f>
        <v>98.9</v>
      </c>
      <c r="E991" s="9" t="n">
        <f aca="false">ROUND((ROW()-2)*24,0)/86400</f>
        <v>0.274722222222222</v>
      </c>
    </row>
    <row r="992" customFormat="false" ht="15" hidden="false" customHeight="true" outlineLevel="0" collapsed="false">
      <c r="A992" s="6" t="n">
        <f aca="false">INT((ROW()-2)/100)</f>
        <v>9</v>
      </c>
      <c r="B992" s="7" t="n">
        <f aca="false">MOD(INT((ROW()-2)/10),10)</f>
        <v>9</v>
      </c>
      <c r="C992" s="7" t="n">
        <f aca="false">MOD(ROW()-2,10)</f>
        <v>0</v>
      </c>
      <c r="D992" s="8" t="n">
        <f aca="false">A992*10+B992+C992/10</f>
        <v>99</v>
      </c>
      <c r="E992" s="9" t="n">
        <f aca="false">ROUND((ROW()-2)*24,0)/86400</f>
        <v>0.275</v>
      </c>
    </row>
    <row r="993" customFormat="false" ht="15" hidden="false" customHeight="true" outlineLevel="0" collapsed="false">
      <c r="A993" s="6" t="n">
        <f aca="false">INT((ROW()-2)/100)</f>
        <v>9</v>
      </c>
      <c r="B993" s="7" t="n">
        <f aca="false">MOD(INT((ROW()-2)/10),10)</f>
        <v>9</v>
      </c>
      <c r="C993" s="7" t="n">
        <f aca="false">MOD(ROW()-2,10)</f>
        <v>1</v>
      </c>
      <c r="D993" s="8" t="n">
        <f aca="false">A993*10+B993+C993/10</f>
        <v>99.1</v>
      </c>
      <c r="E993" s="9" t="n">
        <f aca="false">ROUND((ROW()-2)*24,0)/86400</f>
        <v>0.275277777777778</v>
      </c>
    </row>
    <row r="994" customFormat="false" ht="15" hidden="false" customHeight="true" outlineLevel="0" collapsed="false">
      <c r="A994" s="6" t="n">
        <f aca="false">INT((ROW()-2)/100)</f>
        <v>9</v>
      </c>
      <c r="B994" s="7" t="n">
        <f aca="false">MOD(INT((ROW()-2)/10),10)</f>
        <v>9</v>
      </c>
      <c r="C994" s="7" t="n">
        <f aca="false">MOD(ROW()-2,10)</f>
        <v>2</v>
      </c>
      <c r="D994" s="8" t="n">
        <f aca="false">A994*10+B994+C994/10</f>
        <v>99.2</v>
      </c>
      <c r="E994" s="9" t="n">
        <f aca="false">ROUND((ROW()-2)*24,0)/86400</f>
        <v>0.275555555555556</v>
      </c>
    </row>
    <row r="995" customFormat="false" ht="15" hidden="false" customHeight="true" outlineLevel="0" collapsed="false">
      <c r="A995" s="6" t="n">
        <f aca="false">INT((ROW()-2)/100)</f>
        <v>9</v>
      </c>
      <c r="B995" s="7" t="n">
        <f aca="false">MOD(INT((ROW()-2)/10),10)</f>
        <v>9</v>
      </c>
      <c r="C995" s="7" t="n">
        <f aca="false">MOD(ROW()-2,10)</f>
        <v>3</v>
      </c>
      <c r="D995" s="8" t="n">
        <f aca="false">A995*10+B995+C995/10</f>
        <v>99.3</v>
      </c>
      <c r="E995" s="9" t="n">
        <f aca="false">ROUND((ROW()-2)*24,0)/86400</f>
        <v>0.275833333333333</v>
      </c>
    </row>
    <row r="996" customFormat="false" ht="15" hidden="false" customHeight="true" outlineLevel="0" collapsed="false">
      <c r="A996" s="6" t="n">
        <f aca="false">INT((ROW()-2)/100)</f>
        <v>9</v>
      </c>
      <c r="B996" s="7" t="n">
        <f aca="false">MOD(INT((ROW()-2)/10),10)</f>
        <v>9</v>
      </c>
      <c r="C996" s="7" t="n">
        <f aca="false">MOD(ROW()-2,10)</f>
        <v>4</v>
      </c>
      <c r="D996" s="8" t="n">
        <f aca="false">A996*10+B996+C996/10</f>
        <v>99.4</v>
      </c>
      <c r="E996" s="9" t="n">
        <f aca="false">ROUND((ROW()-2)*24,0)/86400</f>
        <v>0.276111111111111</v>
      </c>
    </row>
    <row r="997" customFormat="false" ht="15" hidden="false" customHeight="true" outlineLevel="0" collapsed="false">
      <c r="A997" s="6" t="n">
        <f aca="false">INT((ROW()-2)/100)</f>
        <v>9</v>
      </c>
      <c r="B997" s="7" t="n">
        <f aca="false">MOD(INT((ROW()-2)/10),10)</f>
        <v>9</v>
      </c>
      <c r="C997" s="7" t="n">
        <f aca="false">MOD(ROW()-2,10)</f>
        <v>5</v>
      </c>
      <c r="D997" s="8" t="n">
        <f aca="false">A997*10+B997+C997/10</f>
        <v>99.5</v>
      </c>
      <c r="E997" s="9" t="n">
        <f aca="false">ROUND((ROW()-2)*24,0)/86400</f>
        <v>0.276388888888889</v>
      </c>
    </row>
    <row r="998" customFormat="false" ht="15" hidden="false" customHeight="true" outlineLevel="0" collapsed="false">
      <c r="A998" s="6" t="n">
        <f aca="false">INT((ROW()-2)/100)</f>
        <v>9</v>
      </c>
      <c r="B998" s="7" t="n">
        <f aca="false">MOD(INT((ROW()-2)/10),10)</f>
        <v>9</v>
      </c>
      <c r="C998" s="7" t="n">
        <f aca="false">MOD(ROW()-2,10)</f>
        <v>6</v>
      </c>
      <c r="D998" s="8" t="n">
        <f aca="false">A998*10+B998+C998/10</f>
        <v>99.6</v>
      </c>
      <c r="E998" s="9" t="n">
        <f aca="false">ROUND((ROW()-2)*24,0)/86400</f>
        <v>0.276666666666667</v>
      </c>
    </row>
    <row r="999" customFormat="false" ht="15" hidden="false" customHeight="true" outlineLevel="0" collapsed="false">
      <c r="A999" s="6" t="n">
        <f aca="false">INT((ROW()-2)/100)</f>
        <v>9</v>
      </c>
      <c r="B999" s="7" t="n">
        <f aca="false">MOD(INT((ROW()-2)/10),10)</f>
        <v>9</v>
      </c>
      <c r="C999" s="7" t="n">
        <f aca="false">MOD(ROW()-2,10)</f>
        <v>7</v>
      </c>
      <c r="D999" s="8" t="n">
        <f aca="false">A999*10+B999+C999/10</f>
        <v>99.7</v>
      </c>
      <c r="E999" s="9" t="n">
        <f aca="false">ROUND((ROW()-2)*24,0)/86400</f>
        <v>0.276944444444444</v>
      </c>
    </row>
    <row r="1000" customFormat="false" ht="15" hidden="false" customHeight="true" outlineLevel="0" collapsed="false">
      <c r="A1000" s="6" t="n">
        <f aca="false">INT((ROW()-2)/100)</f>
        <v>9</v>
      </c>
      <c r="B1000" s="7" t="n">
        <f aca="false">MOD(INT((ROW()-2)/10),10)</f>
        <v>9</v>
      </c>
      <c r="C1000" s="7" t="n">
        <f aca="false">MOD(ROW()-2,10)</f>
        <v>8</v>
      </c>
      <c r="D1000" s="8" t="n">
        <f aca="false">A1000*10+B1000+C1000/10</f>
        <v>99.8</v>
      </c>
      <c r="E1000" s="9" t="n">
        <f aca="false">ROUND((ROW()-2)*24,0)/86400</f>
        <v>0.277222222222222</v>
      </c>
    </row>
    <row r="1001" customFormat="false" ht="15" hidden="false" customHeight="true" outlineLevel="0" collapsed="false">
      <c r="A1001" s="6" t="n">
        <f aca="false">INT((ROW()-2)/100)</f>
        <v>9</v>
      </c>
      <c r="B1001" s="7" t="n">
        <f aca="false">MOD(INT((ROW()-2)/10),10)</f>
        <v>9</v>
      </c>
      <c r="C1001" s="7" t="n">
        <f aca="false">MOD(ROW()-2,10)</f>
        <v>9</v>
      </c>
      <c r="D1001" s="8" t="n">
        <f aca="false">A1001*10+B1001+C1001/10</f>
        <v>99.9</v>
      </c>
      <c r="E1001" s="9" t="n">
        <f aca="false">ROUND((ROW()-2)*24,0)/86400</f>
        <v>0.2775</v>
      </c>
    </row>
    <row r="1002" customFormat="false" ht="15" hidden="false" customHeight="true" outlineLevel="0" collapsed="false">
      <c r="A1002" s="6" t="n">
        <f aca="false">INT((ROW()-2)/100)</f>
        <v>10</v>
      </c>
      <c r="B1002" s="7" t="n">
        <f aca="false">MOD(INT((ROW()-2)/10),10)</f>
        <v>0</v>
      </c>
      <c r="C1002" s="7" t="n">
        <f aca="false">MOD(ROW()-2,10)</f>
        <v>0</v>
      </c>
      <c r="D1002" s="8" t="n">
        <f aca="false">A1002*10+B1002+C1002/10</f>
        <v>100</v>
      </c>
      <c r="E1002" s="9" t="n">
        <f aca="false">ROUND((ROW()-2)*24,0)/86400</f>
        <v>0.277777777777778</v>
      </c>
    </row>
    <row r="1003" customFormat="false" ht="15" hidden="false" customHeight="true" outlineLevel="0" collapsed="false">
      <c r="A1003" s="6" t="n">
        <f aca="false">INT((ROW()-2)/100)</f>
        <v>10</v>
      </c>
      <c r="B1003" s="7" t="n">
        <f aca="false">MOD(INT((ROW()-2)/10),10)</f>
        <v>0</v>
      </c>
      <c r="C1003" s="7" t="n">
        <f aca="false">MOD(ROW()-2,10)</f>
        <v>1</v>
      </c>
      <c r="D1003" s="8" t="n">
        <f aca="false">A1003*10+B1003+C1003/10</f>
        <v>100.1</v>
      </c>
      <c r="E1003" s="9" t="n">
        <f aca="false">ROUND((ROW()-2)*24,0)/86400</f>
        <v>0.278055555555556</v>
      </c>
    </row>
    <row r="1004" customFormat="false" ht="15" hidden="false" customHeight="true" outlineLevel="0" collapsed="false">
      <c r="A1004" s="6" t="n">
        <f aca="false">INT((ROW()-2)/100)</f>
        <v>10</v>
      </c>
      <c r="B1004" s="7" t="n">
        <f aca="false">MOD(INT((ROW()-2)/10),10)</f>
        <v>0</v>
      </c>
      <c r="C1004" s="7" t="n">
        <f aca="false">MOD(ROW()-2,10)</f>
        <v>2</v>
      </c>
      <c r="D1004" s="8" t="n">
        <f aca="false">A1004*10+B1004+C1004/10</f>
        <v>100.2</v>
      </c>
      <c r="E1004" s="9" t="n">
        <f aca="false">ROUND((ROW()-2)*24,0)/86400</f>
        <v>0.278333333333333</v>
      </c>
    </row>
    <row r="1005" customFormat="false" ht="15" hidden="false" customHeight="true" outlineLevel="0" collapsed="false">
      <c r="A1005" s="6" t="n">
        <f aca="false">INT((ROW()-2)/100)</f>
        <v>10</v>
      </c>
      <c r="B1005" s="7" t="n">
        <f aca="false">MOD(INT((ROW()-2)/10),10)</f>
        <v>0</v>
      </c>
      <c r="C1005" s="7" t="n">
        <f aca="false">MOD(ROW()-2,10)</f>
        <v>3</v>
      </c>
      <c r="D1005" s="8" t="n">
        <f aca="false">A1005*10+B1005+C1005/10</f>
        <v>100.3</v>
      </c>
      <c r="E1005" s="9" t="n">
        <f aca="false">ROUND((ROW()-2)*24,0)/86400</f>
        <v>0.278611111111111</v>
      </c>
    </row>
    <row r="1006" customFormat="false" ht="15" hidden="false" customHeight="true" outlineLevel="0" collapsed="false">
      <c r="A1006" s="6" t="n">
        <f aca="false">INT((ROW()-2)/100)</f>
        <v>10</v>
      </c>
      <c r="B1006" s="7" t="n">
        <f aca="false">MOD(INT((ROW()-2)/10),10)</f>
        <v>0</v>
      </c>
      <c r="C1006" s="7" t="n">
        <f aca="false">MOD(ROW()-2,10)</f>
        <v>4</v>
      </c>
      <c r="D1006" s="8" t="n">
        <f aca="false">A1006*10+B1006+C1006/10</f>
        <v>100.4</v>
      </c>
      <c r="E1006" s="9" t="n">
        <f aca="false">ROUND((ROW()-2)*24,0)/86400</f>
        <v>0.278888888888889</v>
      </c>
    </row>
    <row r="1007" customFormat="false" ht="15" hidden="false" customHeight="true" outlineLevel="0" collapsed="false">
      <c r="A1007" s="6" t="n">
        <f aca="false">INT((ROW()-2)/100)</f>
        <v>10</v>
      </c>
      <c r="B1007" s="7" t="n">
        <f aca="false">MOD(INT((ROW()-2)/10),10)</f>
        <v>0</v>
      </c>
      <c r="C1007" s="7" t="n">
        <f aca="false">MOD(ROW()-2,10)</f>
        <v>5</v>
      </c>
      <c r="D1007" s="8" t="n">
        <f aca="false">A1007*10+B1007+C1007/10</f>
        <v>100.5</v>
      </c>
      <c r="E1007" s="9" t="n">
        <f aca="false">ROUND((ROW()-2)*24,0)/86400</f>
        <v>0.279166666666667</v>
      </c>
    </row>
    <row r="1008" customFormat="false" ht="15" hidden="false" customHeight="true" outlineLevel="0" collapsed="false">
      <c r="A1008" s="6" t="n">
        <f aca="false">INT((ROW()-2)/100)</f>
        <v>10</v>
      </c>
      <c r="B1008" s="7" t="n">
        <f aca="false">MOD(INT((ROW()-2)/10),10)</f>
        <v>0</v>
      </c>
      <c r="C1008" s="7" t="n">
        <f aca="false">MOD(ROW()-2,10)</f>
        <v>6</v>
      </c>
      <c r="D1008" s="8" t="n">
        <f aca="false">A1008*10+B1008+C1008/10</f>
        <v>100.6</v>
      </c>
      <c r="E1008" s="9" t="n">
        <f aca="false">ROUND((ROW()-2)*24,0)/86400</f>
        <v>0.279444444444444</v>
      </c>
    </row>
    <row r="1009" customFormat="false" ht="15" hidden="false" customHeight="true" outlineLevel="0" collapsed="false">
      <c r="A1009" s="6" t="n">
        <f aca="false">INT((ROW()-2)/100)</f>
        <v>10</v>
      </c>
      <c r="B1009" s="7" t="n">
        <f aca="false">MOD(INT((ROW()-2)/10),10)</f>
        <v>0</v>
      </c>
      <c r="C1009" s="7" t="n">
        <f aca="false">MOD(ROW()-2,10)</f>
        <v>7</v>
      </c>
      <c r="D1009" s="8" t="n">
        <f aca="false">A1009*10+B1009+C1009/10</f>
        <v>100.7</v>
      </c>
      <c r="E1009" s="9" t="n">
        <f aca="false">ROUND((ROW()-2)*24,0)/86400</f>
        <v>0.279722222222222</v>
      </c>
    </row>
    <row r="1010" customFormat="false" ht="15" hidden="false" customHeight="true" outlineLevel="0" collapsed="false">
      <c r="A1010" s="6" t="n">
        <f aca="false">INT((ROW()-2)/100)</f>
        <v>10</v>
      </c>
      <c r="B1010" s="7" t="n">
        <f aca="false">MOD(INT((ROW()-2)/10),10)</f>
        <v>0</v>
      </c>
      <c r="C1010" s="7" t="n">
        <f aca="false">MOD(ROW()-2,10)</f>
        <v>8</v>
      </c>
      <c r="D1010" s="8" t="n">
        <f aca="false">A1010*10+B1010+C1010/10</f>
        <v>100.8</v>
      </c>
      <c r="E1010" s="9" t="n">
        <f aca="false">ROUND((ROW()-2)*24,0)/86400</f>
        <v>0.28</v>
      </c>
    </row>
    <row r="1011" customFormat="false" ht="15" hidden="false" customHeight="true" outlineLevel="0" collapsed="false">
      <c r="A1011" s="6" t="n">
        <f aca="false">INT((ROW()-2)/100)</f>
        <v>10</v>
      </c>
      <c r="B1011" s="7" t="n">
        <f aca="false">MOD(INT((ROW()-2)/10),10)</f>
        <v>0</v>
      </c>
      <c r="C1011" s="7" t="n">
        <f aca="false">MOD(ROW()-2,10)</f>
        <v>9</v>
      </c>
      <c r="D1011" s="8" t="n">
        <f aca="false">A1011*10+B1011+C1011/10</f>
        <v>100.9</v>
      </c>
      <c r="E1011" s="9" t="n">
        <f aca="false">ROUND((ROW()-2)*24,0)/86400</f>
        <v>0.280277777777778</v>
      </c>
    </row>
    <row r="1012" customFormat="false" ht="15" hidden="false" customHeight="true" outlineLevel="0" collapsed="false">
      <c r="A1012" s="6" t="n">
        <f aca="false">INT((ROW()-2)/100)</f>
        <v>10</v>
      </c>
      <c r="B1012" s="7" t="n">
        <f aca="false">MOD(INT((ROW()-2)/10),10)</f>
        <v>1</v>
      </c>
      <c r="C1012" s="7" t="n">
        <f aca="false">MOD(ROW()-2,10)</f>
        <v>0</v>
      </c>
      <c r="D1012" s="8" t="n">
        <f aca="false">A1012*10+B1012+C1012/10</f>
        <v>101</v>
      </c>
      <c r="E1012" s="9" t="n">
        <f aca="false">ROUND((ROW()-2)*24,0)/86400</f>
        <v>0.280555555555556</v>
      </c>
    </row>
    <row r="1013" customFormat="false" ht="15" hidden="false" customHeight="true" outlineLevel="0" collapsed="false">
      <c r="A1013" s="6" t="n">
        <f aca="false">INT((ROW()-2)/100)</f>
        <v>10</v>
      </c>
      <c r="B1013" s="7" t="n">
        <f aca="false">MOD(INT((ROW()-2)/10),10)</f>
        <v>1</v>
      </c>
      <c r="C1013" s="7" t="n">
        <f aca="false">MOD(ROW()-2,10)</f>
        <v>1</v>
      </c>
      <c r="D1013" s="8" t="n">
        <f aca="false">A1013*10+B1013+C1013/10</f>
        <v>101.1</v>
      </c>
      <c r="E1013" s="9" t="n">
        <f aca="false">ROUND((ROW()-2)*24,0)/86400</f>
        <v>0.280833333333333</v>
      </c>
    </row>
    <row r="1014" customFormat="false" ht="15" hidden="false" customHeight="true" outlineLevel="0" collapsed="false">
      <c r="A1014" s="6" t="n">
        <f aca="false">INT((ROW()-2)/100)</f>
        <v>10</v>
      </c>
      <c r="B1014" s="7" t="n">
        <f aca="false">MOD(INT((ROW()-2)/10),10)</f>
        <v>1</v>
      </c>
      <c r="C1014" s="7" t="n">
        <f aca="false">MOD(ROW()-2,10)</f>
        <v>2</v>
      </c>
      <c r="D1014" s="8" t="n">
        <f aca="false">A1014*10+B1014+C1014/10</f>
        <v>101.2</v>
      </c>
      <c r="E1014" s="9" t="n">
        <f aca="false">ROUND((ROW()-2)*24,0)/86400</f>
        <v>0.281111111111111</v>
      </c>
    </row>
    <row r="1015" customFormat="false" ht="15" hidden="false" customHeight="true" outlineLevel="0" collapsed="false">
      <c r="A1015" s="6" t="n">
        <f aca="false">INT((ROW()-2)/100)</f>
        <v>10</v>
      </c>
      <c r="B1015" s="7" t="n">
        <f aca="false">MOD(INT((ROW()-2)/10),10)</f>
        <v>1</v>
      </c>
      <c r="C1015" s="7" t="n">
        <f aca="false">MOD(ROW()-2,10)</f>
        <v>3</v>
      </c>
      <c r="D1015" s="8" t="n">
        <f aca="false">A1015*10+B1015+C1015/10</f>
        <v>101.3</v>
      </c>
      <c r="E1015" s="9" t="n">
        <f aca="false">ROUND((ROW()-2)*24,0)/86400</f>
        <v>0.281388888888889</v>
      </c>
    </row>
    <row r="1016" customFormat="false" ht="15" hidden="false" customHeight="true" outlineLevel="0" collapsed="false">
      <c r="A1016" s="6" t="n">
        <f aca="false">INT((ROW()-2)/100)</f>
        <v>10</v>
      </c>
      <c r="B1016" s="7" t="n">
        <f aca="false">MOD(INT((ROW()-2)/10),10)</f>
        <v>1</v>
      </c>
      <c r="C1016" s="7" t="n">
        <f aca="false">MOD(ROW()-2,10)</f>
        <v>4</v>
      </c>
      <c r="D1016" s="8" t="n">
        <f aca="false">A1016*10+B1016+C1016/10</f>
        <v>101.4</v>
      </c>
      <c r="E1016" s="9" t="n">
        <f aca="false">ROUND((ROW()-2)*24,0)/86400</f>
        <v>0.281666666666667</v>
      </c>
    </row>
    <row r="1017" customFormat="false" ht="15" hidden="false" customHeight="true" outlineLevel="0" collapsed="false">
      <c r="A1017" s="6" t="n">
        <f aca="false">INT((ROW()-2)/100)</f>
        <v>10</v>
      </c>
      <c r="B1017" s="7" t="n">
        <f aca="false">MOD(INT((ROW()-2)/10),10)</f>
        <v>1</v>
      </c>
      <c r="C1017" s="7" t="n">
        <f aca="false">MOD(ROW()-2,10)</f>
        <v>5</v>
      </c>
      <c r="D1017" s="8" t="n">
        <f aca="false">A1017*10+B1017+C1017/10</f>
        <v>101.5</v>
      </c>
      <c r="E1017" s="9" t="n">
        <f aca="false">ROUND((ROW()-2)*24,0)/86400</f>
        <v>0.281944444444444</v>
      </c>
    </row>
    <row r="1018" customFormat="false" ht="15" hidden="false" customHeight="true" outlineLevel="0" collapsed="false">
      <c r="A1018" s="6" t="n">
        <f aca="false">INT((ROW()-2)/100)</f>
        <v>10</v>
      </c>
      <c r="B1018" s="7" t="n">
        <f aca="false">MOD(INT((ROW()-2)/10),10)</f>
        <v>1</v>
      </c>
      <c r="C1018" s="7" t="n">
        <f aca="false">MOD(ROW()-2,10)</f>
        <v>6</v>
      </c>
      <c r="D1018" s="8" t="n">
        <f aca="false">A1018*10+B1018+C1018/10</f>
        <v>101.6</v>
      </c>
      <c r="E1018" s="9" t="n">
        <f aca="false">ROUND((ROW()-2)*24,0)/86400</f>
        <v>0.282222222222222</v>
      </c>
    </row>
    <row r="1019" customFormat="false" ht="15" hidden="false" customHeight="true" outlineLevel="0" collapsed="false">
      <c r="A1019" s="6" t="n">
        <f aca="false">INT((ROW()-2)/100)</f>
        <v>10</v>
      </c>
      <c r="B1019" s="7" t="n">
        <f aca="false">MOD(INT((ROW()-2)/10),10)</f>
        <v>1</v>
      </c>
      <c r="C1019" s="7" t="n">
        <f aca="false">MOD(ROW()-2,10)</f>
        <v>7</v>
      </c>
      <c r="D1019" s="8" t="n">
        <f aca="false">A1019*10+B1019+C1019/10</f>
        <v>101.7</v>
      </c>
      <c r="E1019" s="9" t="n">
        <f aca="false">ROUND((ROW()-2)*24,0)/86400</f>
        <v>0.2825</v>
      </c>
    </row>
    <row r="1020" customFormat="false" ht="15" hidden="false" customHeight="true" outlineLevel="0" collapsed="false">
      <c r="A1020" s="6" t="n">
        <f aca="false">INT((ROW()-2)/100)</f>
        <v>10</v>
      </c>
      <c r="B1020" s="7" t="n">
        <f aca="false">MOD(INT((ROW()-2)/10),10)</f>
        <v>1</v>
      </c>
      <c r="C1020" s="7" t="n">
        <f aca="false">MOD(ROW()-2,10)</f>
        <v>8</v>
      </c>
      <c r="D1020" s="8" t="n">
        <f aca="false">A1020*10+B1020+C1020/10</f>
        <v>101.8</v>
      </c>
      <c r="E1020" s="9" t="n">
        <f aca="false">ROUND((ROW()-2)*24,0)/86400</f>
        <v>0.282777777777778</v>
      </c>
    </row>
    <row r="1021" customFormat="false" ht="15" hidden="false" customHeight="true" outlineLevel="0" collapsed="false">
      <c r="A1021" s="6" t="n">
        <f aca="false">INT((ROW()-2)/100)</f>
        <v>10</v>
      </c>
      <c r="B1021" s="7" t="n">
        <f aca="false">MOD(INT((ROW()-2)/10),10)</f>
        <v>1</v>
      </c>
      <c r="C1021" s="7" t="n">
        <f aca="false">MOD(ROW()-2,10)</f>
        <v>9</v>
      </c>
      <c r="D1021" s="8" t="n">
        <f aca="false">A1021*10+B1021+C1021/10</f>
        <v>101.9</v>
      </c>
      <c r="E1021" s="9" t="n">
        <f aca="false">ROUND((ROW()-2)*24,0)/86400</f>
        <v>0.283055555555556</v>
      </c>
    </row>
    <row r="1022" customFormat="false" ht="15" hidden="false" customHeight="true" outlineLevel="0" collapsed="false">
      <c r="A1022" s="6" t="n">
        <f aca="false">INT((ROW()-2)/100)</f>
        <v>10</v>
      </c>
      <c r="B1022" s="7" t="n">
        <f aca="false">MOD(INT((ROW()-2)/10),10)</f>
        <v>2</v>
      </c>
      <c r="C1022" s="7" t="n">
        <f aca="false">MOD(ROW()-2,10)</f>
        <v>0</v>
      </c>
      <c r="D1022" s="8" t="n">
        <f aca="false">A1022*10+B1022+C1022/10</f>
        <v>102</v>
      </c>
      <c r="E1022" s="9" t="n">
        <f aca="false">ROUND((ROW()-2)*24,0)/86400</f>
        <v>0.283333333333333</v>
      </c>
    </row>
    <row r="1023" customFormat="false" ht="15" hidden="false" customHeight="true" outlineLevel="0" collapsed="false">
      <c r="A1023" s="6" t="n">
        <f aca="false">INT((ROW()-2)/100)</f>
        <v>10</v>
      </c>
      <c r="B1023" s="7" t="n">
        <f aca="false">MOD(INT((ROW()-2)/10),10)</f>
        <v>2</v>
      </c>
      <c r="C1023" s="7" t="n">
        <f aca="false">MOD(ROW()-2,10)</f>
        <v>1</v>
      </c>
      <c r="D1023" s="8" t="n">
        <f aca="false">A1023*10+B1023+C1023/10</f>
        <v>102.1</v>
      </c>
      <c r="E1023" s="9" t="n">
        <f aca="false">ROUND((ROW()-2)*24,0)/86400</f>
        <v>0.283611111111111</v>
      </c>
    </row>
    <row r="1024" customFormat="false" ht="15" hidden="false" customHeight="true" outlineLevel="0" collapsed="false">
      <c r="A1024" s="6" t="n">
        <f aca="false">INT((ROW()-2)/100)</f>
        <v>10</v>
      </c>
      <c r="B1024" s="7" t="n">
        <f aca="false">MOD(INT((ROW()-2)/10),10)</f>
        <v>2</v>
      </c>
      <c r="C1024" s="7" t="n">
        <f aca="false">MOD(ROW()-2,10)</f>
        <v>2</v>
      </c>
      <c r="D1024" s="8" t="n">
        <f aca="false">A1024*10+B1024+C1024/10</f>
        <v>102.2</v>
      </c>
      <c r="E1024" s="9" t="n">
        <f aca="false">ROUND((ROW()-2)*24,0)/86400</f>
        <v>0.283888888888889</v>
      </c>
    </row>
    <row r="1025" customFormat="false" ht="15" hidden="false" customHeight="true" outlineLevel="0" collapsed="false">
      <c r="A1025" s="6" t="n">
        <f aca="false">INT((ROW()-2)/100)</f>
        <v>10</v>
      </c>
      <c r="B1025" s="7" t="n">
        <f aca="false">MOD(INT((ROW()-2)/10),10)</f>
        <v>2</v>
      </c>
      <c r="C1025" s="7" t="n">
        <f aca="false">MOD(ROW()-2,10)</f>
        <v>3</v>
      </c>
      <c r="D1025" s="8" t="n">
        <f aca="false">A1025*10+B1025+C1025/10</f>
        <v>102.3</v>
      </c>
      <c r="E1025" s="9" t="n">
        <f aca="false">ROUND((ROW()-2)*24,0)/86400</f>
        <v>0.284166666666667</v>
      </c>
    </row>
    <row r="1026" customFormat="false" ht="15" hidden="false" customHeight="true" outlineLevel="0" collapsed="false">
      <c r="A1026" s="6" t="n">
        <f aca="false">INT((ROW()-2)/100)</f>
        <v>10</v>
      </c>
      <c r="B1026" s="7" t="n">
        <f aca="false">MOD(INT((ROW()-2)/10),10)</f>
        <v>2</v>
      </c>
      <c r="C1026" s="7" t="n">
        <f aca="false">MOD(ROW()-2,10)</f>
        <v>4</v>
      </c>
      <c r="D1026" s="8" t="n">
        <f aca="false">A1026*10+B1026+C1026/10</f>
        <v>102.4</v>
      </c>
      <c r="E1026" s="9" t="n">
        <f aca="false">ROUND((ROW()-2)*24,0)/86400</f>
        <v>0.284444444444444</v>
      </c>
    </row>
    <row r="1027" customFormat="false" ht="15" hidden="false" customHeight="true" outlineLevel="0" collapsed="false">
      <c r="A1027" s="6" t="n">
        <f aca="false">INT((ROW()-2)/100)</f>
        <v>10</v>
      </c>
      <c r="B1027" s="7" t="n">
        <f aca="false">MOD(INT((ROW()-2)/10),10)</f>
        <v>2</v>
      </c>
      <c r="C1027" s="7" t="n">
        <f aca="false">MOD(ROW()-2,10)</f>
        <v>5</v>
      </c>
      <c r="D1027" s="8" t="n">
        <f aca="false">A1027*10+B1027+C1027/10</f>
        <v>102.5</v>
      </c>
      <c r="E1027" s="9" t="n">
        <f aca="false">ROUND((ROW()-2)*24,0)/86400</f>
        <v>0.284722222222222</v>
      </c>
    </row>
    <row r="1028" customFormat="false" ht="15" hidden="false" customHeight="true" outlineLevel="0" collapsed="false">
      <c r="A1028" s="6" t="n">
        <f aca="false">INT((ROW()-2)/100)</f>
        <v>10</v>
      </c>
      <c r="B1028" s="7" t="n">
        <f aca="false">MOD(INT((ROW()-2)/10),10)</f>
        <v>2</v>
      </c>
      <c r="C1028" s="7" t="n">
        <f aca="false">MOD(ROW()-2,10)</f>
        <v>6</v>
      </c>
      <c r="D1028" s="8" t="n">
        <f aca="false">A1028*10+B1028+C1028/10</f>
        <v>102.6</v>
      </c>
      <c r="E1028" s="9" t="n">
        <f aca="false">ROUND((ROW()-2)*24,0)/86400</f>
        <v>0.285</v>
      </c>
    </row>
    <row r="1029" customFormat="false" ht="15" hidden="false" customHeight="true" outlineLevel="0" collapsed="false">
      <c r="A1029" s="6" t="n">
        <f aca="false">INT((ROW()-2)/100)</f>
        <v>10</v>
      </c>
      <c r="B1029" s="7" t="n">
        <f aca="false">MOD(INT((ROW()-2)/10),10)</f>
        <v>2</v>
      </c>
      <c r="C1029" s="7" t="n">
        <f aca="false">MOD(ROW()-2,10)</f>
        <v>7</v>
      </c>
      <c r="D1029" s="8" t="n">
        <f aca="false">A1029*10+B1029+C1029/10</f>
        <v>102.7</v>
      </c>
      <c r="E1029" s="9" t="n">
        <f aca="false">ROUND((ROW()-2)*24,0)/86400</f>
        <v>0.285277777777778</v>
      </c>
    </row>
    <row r="1030" customFormat="false" ht="15" hidden="false" customHeight="true" outlineLevel="0" collapsed="false">
      <c r="A1030" s="6" t="n">
        <f aca="false">INT((ROW()-2)/100)</f>
        <v>10</v>
      </c>
      <c r="B1030" s="7" t="n">
        <f aca="false">MOD(INT((ROW()-2)/10),10)</f>
        <v>2</v>
      </c>
      <c r="C1030" s="7" t="n">
        <f aca="false">MOD(ROW()-2,10)</f>
        <v>8</v>
      </c>
      <c r="D1030" s="8" t="n">
        <f aca="false">A1030*10+B1030+C1030/10</f>
        <v>102.8</v>
      </c>
      <c r="E1030" s="9" t="n">
        <f aca="false">ROUND((ROW()-2)*24,0)/86400</f>
        <v>0.285555555555556</v>
      </c>
    </row>
    <row r="1031" customFormat="false" ht="15" hidden="false" customHeight="true" outlineLevel="0" collapsed="false">
      <c r="A1031" s="6" t="n">
        <f aca="false">INT((ROW()-2)/100)</f>
        <v>10</v>
      </c>
      <c r="B1031" s="7" t="n">
        <f aca="false">MOD(INT((ROW()-2)/10),10)</f>
        <v>2</v>
      </c>
      <c r="C1031" s="7" t="n">
        <f aca="false">MOD(ROW()-2,10)</f>
        <v>9</v>
      </c>
      <c r="D1031" s="8" t="n">
        <f aca="false">A1031*10+B1031+C1031/10</f>
        <v>102.9</v>
      </c>
      <c r="E1031" s="9" t="n">
        <f aca="false">ROUND((ROW()-2)*24,0)/86400</f>
        <v>0.285833333333333</v>
      </c>
    </row>
    <row r="1032" customFormat="false" ht="15" hidden="false" customHeight="true" outlineLevel="0" collapsed="false">
      <c r="A1032" s="6" t="n">
        <f aca="false">INT((ROW()-2)/100)</f>
        <v>10</v>
      </c>
      <c r="B1032" s="7" t="n">
        <f aca="false">MOD(INT((ROW()-2)/10),10)</f>
        <v>3</v>
      </c>
      <c r="C1032" s="7" t="n">
        <f aca="false">MOD(ROW()-2,10)</f>
        <v>0</v>
      </c>
      <c r="D1032" s="8" t="n">
        <f aca="false">A1032*10+B1032+C1032/10</f>
        <v>103</v>
      </c>
      <c r="E1032" s="9" t="n">
        <f aca="false">ROUND((ROW()-2)*24,0)/86400</f>
        <v>0.286111111111111</v>
      </c>
    </row>
    <row r="1033" customFormat="false" ht="15" hidden="false" customHeight="true" outlineLevel="0" collapsed="false">
      <c r="A1033" s="6" t="n">
        <f aca="false">INT((ROW()-2)/100)</f>
        <v>10</v>
      </c>
      <c r="B1033" s="7" t="n">
        <f aca="false">MOD(INT((ROW()-2)/10),10)</f>
        <v>3</v>
      </c>
      <c r="C1033" s="7" t="n">
        <f aca="false">MOD(ROW()-2,10)</f>
        <v>1</v>
      </c>
      <c r="D1033" s="8" t="n">
        <f aca="false">A1033*10+B1033+C1033/10</f>
        <v>103.1</v>
      </c>
      <c r="E1033" s="9" t="n">
        <f aca="false">ROUND((ROW()-2)*24,0)/86400</f>
        <v>0.286388888888889</v>
      </c>
    </row>
    <row r="1034" customFormat="false" ht="15" hidden="false" customHeight="true" outlineLevel="0" collapsed="false">
      <c r="A1034" s="6" t="n">
        <f aca="false">INT((ROW()-2)/100)</f>
        <v>10</v>
      </c>
      <c r="B1034" s="7" t="n">
        <f aca="false">MOD(INT((ROW()-2)/10),10)</f>
        <v>3</v>
      </c>
      <c r="C1034" s="7" t="n">
        <f aca="false">MOD(ROW()-2,10)</f>
        <v>2</v>
      </c>
      <c r="D1034" s="8" t="n">
        <f aca="false">A1034*10+B1034+C1034/10</f>
        <v>103.2</v>
      </c>
      <c r="E1034" s="9" t="n">
        <f aca="false">ROUND((ROW()-2)*24,0)/86400</f>
        <v>0.286666666666667</v>
      </c>
    </row>
    <row r="1035" customFormat="false" ht="15" hidden="false" customHeight="true" outlineLevel="0" collapsed="false">
      <c r="A1035" s="6" t="n">
        <f aca="false">INT((ROW()-2)/100)</f>
        <v>10</v>
      </c>
      <c r="B1035" s="7" t="n">
        <f aca="false">MOD(INT((ROW()-2)/10),10)</f>
        <v>3</v>
      </c>
      <c r="C1035" s="7" t="n">
        <f aca="false">MOD(ROW()-2,10)</f>
        <v>3</v>
      </c>
      <c r="D1035" s="8" t="n">
        <f aca="false">A1035*10+B1035+C1035/10</f>
        <v>103.3</v>
      </c>
      <c r="E1035" s="9" t="n">
        <f aca="false">ROUND((ROW()-2)*24,0)/86400</f>
        <v>0.286944444444444</v>
      </c>
    </row>
    <row r="1036" customFormat="false" ht="15" hidden="false" customHeight="true" outlineLevel="0" collapsed="false">
      <c r="A1036" s="6" t="n">
        <f aca="false">INT((ROW()-2)/100)</f>
        <v>10</v>
      </c>
      <c r="B1036" s="7" t="n">
        <f aca="false">MOD(INT((ROW()-2)/10),10)</f>
        <v>3</v>
      </c>
      <c r="C1036" s="7" t="n">
        <f aca="false">MOD(ROW()-2,10)</f>
        <v>4</v>
      </c>
      <c r="D1036" s="8" t="n">
        <f aca="false">A1036*10+B1036+C1036/10</f>
        <v>103.4</v>
      </c>
      <c r="E1036" s="9" t="n">
        <f aca="false">ROUND((ROW()-2)*24,0)/86400</f>
        <v>0.287222222222222</v>
      </c>
    </row>
    <row r="1037" customFormat="false" ht="15" hidden="false" customHeight="true" outlineLevel="0" collapsed="false">
      <c r="A1037" s="6" t="n">
        <f aca="false">INT((ROW()-2)/100)</f>
        <v>10</v>
      </c>
      <c r="B1037" s="7" t="n">
        <f aca="false">MOD(INT((ROW()-2)/10),10)</f>
        <v>3</v>
      </c>
      <c r="C1037" s="7" t="n">
        <f aca="false">MOD(ROW()-2,10)</f>
        <v>5</v>
      </c>
      <c r="D1037" s="8" t="n">
        <f aca="false">A1037*10+B1037+C1037/10</f>
        <v>103.5</v>
      </c>
      <c r="E1037" s="9" t="n">
        <f aca="false">ROUND((ROW()-2)*24,0)/86400</f>
        <v>0.2875</v>
      </c>
    </row>
    <row r="1038" customFormat="false" ht="15" hidden="false" customHeight="true" outlineLevel="0" collapsed="false">
      <c r="A1038" s="6" t="n">
        <f aca="false">INT((ROW()-2)/100)</f>
        <v>10</v>
      </c>
      <c r="B1038" s="7" t="n">
        <f aca="false">MOD(INT((ROW()-2)/10),10)</f>
        <v>3</v>
      </c>
      <c r="C1038" s="7" t="n">
        <f aca="false">MOD(ROW()-2,10)</f>
        <v>6</v>
      </c>
      <c r="D1038" s="8" t="n">
        <f aca="false">A1038*10+B1038+C1038/10</f>
        <v>103.6</v>
      </c>
      <c r="E1038" s="9" t="n">
        <f aca="false">ROUND((ROW()-2)*24,0)/86400</f>
        <v>0.287777777777778</v>
      </c>
    </row>
    <row r="1039" customFormat="false" ht="15" hidden="false" customHeight="true" outlineLevel="0" collapsed="false">
      <c r="A1039" s="6" t="n">
        <f aca="false">INT((ROW()-2)/100)</f>
        <v>10</v>
      </c>
      <c r="B1039" s="7" t="n">
        <f aca="false">MOD(INT((ROW()-2)/10),10)</f>
        <v>3</v>
      </c>
      <c r="C1039" s="7" t="n">
        <f aca="false">MOD(ROW()-2,10)</f>
        <v>7</v>
      </c>
      <c r="D1039" s="8" t="n">
        <f aca="false">A1039*10+B1039+C1039/10</f>
        <v>103.7</v>
      </c>
      <c r="E1039" s="9" t="n">
        <f aca="false">ROUND((ROW()-2)*24,0)/86400</f>
        <v>0.288055555555556</v>
      </c>
    </row>
    <row r="1040" customFormat="false" ht="15" hidden="false" customHeight="true" outlineLevel="0" collapsed="false">
      <c r="A1040" s="6" t="n">
        <f aca="false">INT((ROW()-2)/100)</f>
        <v>10</v>
      </c>
      <c r="B1040" s="7" t="n">
        <f aca="false">MOD(INT((ROW()-2)/10),10)</f>
        <v>3</v>
      </c>
      <c r="C1040" s="7" t="n">
        <f aca="false">MOD(ROW()-2,10)</f>
        <v>8</v>
      </c>
      <c r="D1040" s="8" t="n">
        <f aca="false">A1040*10+B1040+C1040/10</f>
        <v>103.8</v>
      </c>
      <c r="E1040" s="9" t="n">
        <f aca="false">ROUND((ROW()-2)*24,0)/86400</f>
        <v>0.288333333333333</v>
      </c>
    </row>
    <row r="1041" customFormat="false" ht="15" hidden="false" customHeight="true" outlineLevel="0" collapsed="false">
      <c r="A1041" s="6" t="n">
        <f aca="false">INT((ROW()-2)/100)</f>
        <v>10</v>
      </c>
      <c r="B1041" s="7" t="n">
        <f aca="false">MOD(INT((ROW()-2)/10),10)</f>
        <v>3</v>
      </c>
      <c r="C1041" s="7" t="n">
        <f aca="false">MOD(ROW()-2,10)</f>
        <v>9</v>
      </c>
      <c r="D1041" s="8" t="n">
        <f aca="false">A1041*10+B1041+C1041/10</f>
        <v>103.9</v>
      </c>
      <c r="E1041" s="9" t="n">
        <f aca="false">ROUND((ROW()-2)*24,0)/86400</f>
        <v>0.288611111111111</v>
      </c>
    </row>
    <row r="1042" customFormat="false" ht="15" hidden="false" customHeight="true" outlineLevel="0" collapsed="false">
      <c r="A1042" s="6" t="n">
        <f aca="false">INT((ROW()-2)/100)</f>
        <v>10</v>
      </c>
      <c r="B1042" s="7" t="n">
        <f aca="false">MOD(INT((ROW()-2)/10),10)</f>
        <v>4</v>
      </c>
      <c r="C1042" s="7" t="n">
        <f aca="false">MOD(ROW()-2,10)</f>
        <v>0</v>
      </c>
      <c r="D1042" s="8" t="n">
        <f aca="false">A1042*10+B1042+C1042/10</f>
        <v>104</v>
      </c>
      <c r="E1042" s="9" t="n">
        <f aca="false">ROUND((ROW()-2)*24,0)/86400</f>
        <v>0.288888888888889</v>
      </c>
    </row>
    <row r="1043" customFormat="false" ht="15" hidden="false" customHeight="true" outlineLevel="0" collapsed="false">
      <c r="A1043" s="6" t="n">
        <f aca="false">INT((ROW()-2)/100)</f>
        <v>10</v>
      </c>
      <c r="B1043" s="7" t="n">
        <f aca="false">MOD(INT((ROW()-2)/10),10)</f>
        <v>4</v>
      </c>
      <c r="C1043" s="7" t="n">
        <f aca="false">MOD(ROW()-2,10)</f>
        <v>1</v>
      </c>
      <c r="D1043" s="8" t="n">
        <f aca="false">A1043*10+B1043+C1043/10</f>
        <v>104.1</v>
      </c>
      <c r="E1043" s="9" t="n">
        <f aca="false">ROUND((ROW()-2)*24,0)/86400</f>
        <v>0.289166666666667</v>
      </c>
    </row>
    <row r="1044" customFormat="false" ht="15" hidden="false" customHeight="true" outlineLevel="0" collapsed="false">
      <c r="A1044" s="6" t="n">
        <f aca="false">INT((ROW()-2)/100)</f>
        <v>10</v>
      </c>
      <c r="B1044" s="7" t="n">
        <f aca="false">MOD(INT((ROW()-2)/10),10)</f>
        <v>4</v>
      </c>
      <c r="C1044" s="7" t="n">
        <f aca="false">MOD(ROW()-2,10)</f>
        <v>2</v>
      </c>
      <c r="D1044" s="8" t="n">
        <f aca="false">A1044*10+B1044+C1044/10</f>
        <v>104.2</v>
      </c>
      <c r="E1044" s="9" t="n">
        <f aca="false">ROUND((ROW()-2)*24,0)/86400</f>
        <v>0.289444444444444</v>
      </c>
    </row>
    <row r="1045" customFormat="false" ht="15" hidden="false" customHeight="true" outlineLevel="0" collapsed="false">
      <c r="A1045" s="6" t="n">
        <f aca="false">INT((ROW()-2)/100)</f>
        <v>10</v>
      </c>
      <c r="B1045" s="7" t="n">
        <f aca="false">MOD(INT((ROW()-2)/10),10)</f>
        <v>4</v>
      </c>
      <c r="C1045" s="7" t="n">
        <f aca="false">MOD(ROW()-2,10)</f>
        <v>3</v>
      </c>
      <c r="D1045" s="8" t="n">
        <f aca="false">A1045*10+B1045+C1045/10</f>
        <v>104.3</v>
      </c>
      <c r="E1045" s="9" t="n">
        <f aca="false">ROUND((ROW()-2)*24,0)/86400</f>
        <v>0.289722222222222</v>
      </c>
    </row>
    <row r="1046" customFormat="false" ht="15" hidden="false" customHeight="true" outlineLevel="0" collapsed="false">
      <c r="A1046" s="6" t="n">
        <f aca="false">INT((ROW()-2)/100)</f>
        <v>10</v>
      </c>
      <c r="B1046" s="7" t="n">
        <f aca="false">MOD(INT((ROW()-2)/10),10)</f>
        <v>4</v>
      </c>
      <c r="C1046" s="7" t="n">
        <f aca="false">MOD(ROW()-2,10)</f>
        <v>4</v>
      </c>
      <c r="D1046" s="8" t="n">
        <f aca="false">A1046*10+B1046+C1046/10</f>
        <v>104.4</v>
      </c>
      <c r="E1046" s="9" t="n">
        <f aca="false">ROUND((ROW()-2)*24,0)/86400</f>
        <v>0.29</v>
      </c>
    </row>
    <row r="1047" customFormat="false" ht="15" hidden="false" customHeight="true" outlineLevel="0" collapsed="false">
      <c r="A1047" s="6" t="n">
        <f aca="false">INT((ROW()-2)/100)</f>
        <v>10</v>
      </c>
      <c r="B1047" s="7" t="n">
        <f aca="false">MOD(INT((ROW()-2)/10),10)</f>
        <v>4</v>
      </c>
      <c r="C1047" s="7" t="n">
        <f aca="false">MOD(ROW()-2,10)</f>
        <v>5</v>
      </c>
      <c r="D1047" s="8" t="n">
        <f aca="false">A1047*10+B1047+C1047/10</f>
        <v>104.5</v>
      </c>
      <c r="E1047" s="9" t="n">
        <f aca="false">ROUND((ROW()-2)*24,0)/86400</f>
        <v>0.290277777777778</v>
      </c>
    </row>
    <row r="1048" customFormat="false" ht="15" hidden="false" customHeight="true" outlineLevel="0" collapsed="false">
      <c r="A1048" s="6" t="n">
        <f aca="false">INT((ROW()-2)/100)</f>
        <v>10</v>
      </c>
      <c r="B1048" s="7" t="n">
        <f aca="false">MOD(INT((ROW()-2)/10),10)</f>
        <v>4</v>
      </c>
      <c r="C1048" s="7" t="n">
        <f aca="false">MOD(ROW()-2,10)</f>
        <v>6</v>
      </c>
      <c r="D1048" s="8" t="n">
        <f aca="false">A1048*10+B1048+C1048/10</f>
        <v>104.6</v>
      </c>
      <c r="E1048" s="9" t="n">
        <f aca="false">ROUND((ROW()-2)*24,0)/86400</f>
        <v>0.290555555555556</v>
      </c>
    </row>
    <row r="1049" customFormat="false" ht="15" hidden="false" customHeight="true" outlineLevel="0" collapsed="false">
      <c r="A1049" s="6" t="n">
        <f aca="false">INT((ROW()-2)/100)</f>
        <v>10</v>
      </c>
      <c r="B1049" s="7" t="n">
        <f aca="false">MOD(INT((ROW()-2)/10),10)</f>
        <v>4</v>
      </c>
      <c r="C1049" s="7" t="n">
        <f aca="false">MOD(ROW()-2,10)</f>
        <v>7</v>
      </c>
      <c r="D1049" s="8" t="n">
        <f aca="false">A1049*10+B1049+C1049/10</f>
        <v>104.7</v>
      </c>
      <c r="E1049" s="9" t="n">
        <f aca="false">ROUND((ROW()-2)*24,0)/86400</f>
        <v>0.290833333333333</v>
      </c>
    </row>
    <row r="1050" customFormat="false" ht="15" hidden="false" customHeight="true" outlineLevel="0" collapsed="false">
      <c r="A1050" s="6" t="n">
        <f aca="false">INT((ROW()-2)/100)</f>
        <v>10</v>
      </c>
      <c r="B1050" s="7" t="n">
        <f aca="false">MOD(INT((ROW()-2)/10),10)</f>
        <v>4</v>
      </c>
      <c r="C1050" s="7" t="n">
        <f aca="false">MOD(ROW()-2,10)</f>
        <v>8</v>
      </c>
      <c r="D1050" s="8" t="n">
        <f aca="false">A1050*10+B1050+C1050/10</f>
        <v>104.8</v>
      </c>
      <c r="E1050" s="9" t="n">
        <f aca="false">ROUND((ROW()-2)*24,0)/86400</f>
        <v>0.291111111111111</v>
      </c>
    </row>
    <row r="1051" customFormat="false" ht="15" hidden="false" customHeight="true" outlineLevel="0" collapsed="false">
      <c r="A1051" s="6" t="n">
        <f aca="false">INT((ROW()-2)/100)</f>
        <v>10</v>
      </c>
      <c r="B1051" s="7" t="n">
        <f aca="false">MOD(INT((ROW()-2)/10),10)</f>
        <v>4</v>
      </c>
      <c r="C1051" s="7" t="n">
        <f aca="false">MOD(ROW()-2,10)</f>
        <v>9</v>
      </c>
      <c r="D1051" s="8" t="n">
        <f aca="false">A1051*10+B1051+C1051/10</f>
        <v>104.9</v>
      </c>
      <c r="E1051" s="9" t="n">
        <f aca="false">ROUND((ROW()-2)*24,0)/86400</f>
        <v>0.291388888888889</v>
      </c>
    </row>
    <row r="1052" customFormat="false" ht="15" hidden="false" customHeight="true" outlineLevel="0" collapsed="false">
      <c r="A1052" s="6" t="n">
        <f aca="false">INT((ROW()-2)/100)</f>
        <v>10</v>
      </c>
      <c r="B1052" s="7" t="n">
        <f aca="false">MOD(INT((ROW()-2)/10),10)</f>
        <v>5</v>
      </c>
      <c r="C1052" s="7" t="n">
        <f aca="false">MOD(ROW()-2,10)</f>
        <v>0</v>
      </c>
      <c r="D1052" s="8" t="n">
        <f aca="false">A1052*10+B1052+C1052/10</f>
        <v>105</v>
      </c>
      <c r="E1052" s="9" t="n">
        <f aca="false">ROUND((ROW()-2)*24,0)/86400</f>
        <v>0.291666666666667</v>
      </c>
    </row>
    <row r="1053" customFormat="false" ht="15" hidden="false" customHeight="true" outlineLevel="0" collapsed="false">
      <c r="A1053" s="6" t="n">
        <f aca="false">INT((ROW()-2)/100)</f>
        <v>10</v>
      </c>
      <c r="B1053" s="7" t="n">
        <f aca="false">MOD(INT((ROW()-2)/10),10)</f>
        <v>5</v>
      </c>
      <c r="C1053" s="7" t="n">
        <f aca="false">MOD(ROW()-2,10)</f>
        <v>1</v>
      </c>
      <c r="D1053" s="8" t="n">
        <f aca="false">A1053*10+B1053+C1053/10</f>
        <v>105.1</v>
      </c>
      <c r="E1053" s="9" t="n">
        <f aca="false">ROUND((ROW()-2)*24,0)/86400</f>
        <v>0.291944444444444</v>
      </c>
    </row>
    <row r="1054" customFormat="false" ht="15" hidden="false" customHeight="true" outlineLevel="0" collapsed="false">
      <c r="A1054" s="6" t="n">
        <f aca="false">INT((ROW()-2)/100)</f>
        <v>10</v>
      </c>
      <c r="B1054" s="7" t="n">
        <f aca="false">MOD(INT((ROW()-2)/10),10)</f>
        <v>5</v>
      </c>
      <c r="C1054" s="7" t="n">
        <f aca="false">MOD(ROW()-2,10)</f>
        <v>2</v>
      </c>
      <c r="D1054" s="8" t="n">
        <f aca="false">A1054*10+B1054+C1054/10</f>
        <v>105.2</v>
      </c>
      <c r="E1054" s="9" t="n">
        <f aca="false">ROUND((ROW()-2)*24,0)/86400</f>
        <v>0.292222222222222</v>
      </c>
    </row>
    <row r="1055" customFormat="false" ht="15" hidden="false" customHeight="true" outlineLevel="0" collapsed="false">
      <c r="A1055" s="6" t="n">
        <f aca="false">INT((ROW()-2)/100)</f>
        <v>10</v>
      </c>
      <c r="B1055" s="7" t="n">
        <f aca="false">MOD(INT((ROW()-2)/10),10)</f>
        <v>5</v>
      </c>
      <c r="C1055" s="7" t="n">
        <f aca="false">MOD(ROW()-2,10)</f>
        <v>3</v>
      </c>
      <c r="D1055" s="8" t="n">
        <f aca="false">A1055*10+B1055+C1055/10</f>
        <v>105.3</v>
      </c>
      <c r="E1055" s="9" t="n">
        <f aca="false">ROUND((ROW()-2)*24,0)/86400</f>
        <v>0.2925</v>
      </c>
    </row>
    <row r="1056" customFormat="false" ht="15" hidden="false" customHeight="true" outlineLevel="0" collapsed="false">
      <c r="A1056" s="6" t="n">
        <f aca="false">INT((ROW()-2)/100)</f>
        <v>10</v>
      </c>
      <c r="B1056" s="7" t="n">
        <f aca="false">MOD(INT((ROW()-2)/10),10)</f>
        <v>5</v>
      </c>
      <c r="C1056" s="7" t="n">
        <f aca="false">MOD(ROW()-2,10)</f>
        <v>4</v>
      </c>
      <c r="D1056" s="8" t="n">
        <f aca="false">A1056*10+B1056+C1056/10</f>
        <v>105.4</v>
      </c>
      <c r="E1056" s="9" t="n">
        <f aca="false">ROUND((ROW()-2)*24,0)/86400</f>
        <v>0.292777777777778</v>
      </c>
    </row>
    <row r="1057" customFormat="false" ht="15" hidden="false" customHeight="true" outlineLevel="0" collapsed="false">
      <c r="A1057" s="6" t="n">
        <f aca="false">INT((ROW()-2)/100)</f>
        <v>10</v>
      </c>
      <c r="B1057" s="7" t="n">
        <f aca="false">MOD(INT((ROW()-2)/10),10)</f>
        <v>5</v>
      </c>
      <c r="C1057" s="7" t="n">
        <f aca="false">MOD(ROW()-2,10)</f>
        <v>5</v>
      </c>
      <c r="D1057" s="8" t="n">
        <f aca="false">A1057*10+B1057+C1057/10</f>
        <v>105.5</v>
      </c>
      <c r="E1057" s="9" t="n">
        <f aca="false">ROUND((ROW()-2)*24,0)/86400</f>
        <v>0.293055555555556</v>
      </c>
    </row>
    <row r="1058" customFormat="false" ht="15" hidden="false" customHeight="true" outlineLevel="0" collapsed="false">
      <c r="A1058" s="6" t="n">
        <f aca="false">INT((ROW()-2)/100)</f>
        <v>10</v>
      </c>
      <c r="B1058" s="7" t="n">
        <f aca="false">MOD(INT((ROW()-2)/10),10)</f>
        <v>5</v>
      </c>
      <c r="C1058" s="7" t="n">
        <f aca="false">MOD(ROW()-2,10)</f>
        <v>6</v>
      </c>
      <c r="D1058" s="8" t="n">
        <f aca="false">A1058*10+B1058+C1058/10</f>
        <v>105.6</v>
      </c>
      <c r="E1058" s="9" t="n">
        <f aca="false">ROUND((ROW()-2)*24,0)/86400</f>
        <v>0.293333333333333</v>
      </c>
    </row>
    <row r="1059" customFormat="false" ht="15" hidden="false" customHeight="true" outlineLevel="0" collapsed="false">
      <c r="A1059" s="6" t="n">
        <f aca="false">INT((ROW()-2)/100)</f>
        <v>10</v>
      </c>
      <c r="B1059" s="7" t="n">
        <f aca="false">MOD(INT((ROW()-2)/10),10)</f>
        <v>5</v>
      </c>
      <c r="C1059" s="7" t="n">
        <f aca="false">MOD(ROW()-2,10)</f>
        <v>7</v>
      </c>
      <c r="D1059" s="8" t="n">
        <f aca="false">A1059*10+B1059+C1059/10</f>
        <v>105.7</v>
      </c>
      <c r="E1059" s="9" t="n">
        <f aca="false">ROUND((ROW()-2)*24,0)/86400</f>
        <v>0.293611111111111</v>
      </c>
    </row>
    <row r="1060" customFormat="false" ht="15" hidden="false" customHeight="true" outlineLevel="0" collapsed="false">
      <c r="A1060" s="6" t="n">
        <f aca="false">INT((ROW()-2)/100)</f>
        <v>10</v>
      </c>
      <c r="B1060" s="7" t="n">
        <f aca="false">MOD(INT((ROW()-2)/10),10)</f>
        <v>5</v>
      </c>
      <c r="C1060" s="7" t="n">
        <f aca="false">MOD(ROW()-2,10)</f>
        <v>8</v>
      </c>
      <c r="D1060" s="8" t="n">
        <f aca="false">A1060*10+B1060+C1060/10</f>
        <v>105.8</v>
      </c>
      <c r="E1060" s="9" t="n">
        <f aca="false">ROUND((ROW()-2)*24,0)/86400</f>
        <v>0.293888888888889</v>
      </c>
    </row>
    <row r="1061" customFormat="false" ht="15" hidden="false" customHeight="true" outlineLevel="0" collapsed="false">
      <c r="A1061" s="6" t="n">
        <f aca="false">INT((ROW()-2)/100)</f>
        <v>10</v>
      </c>
      <c r="B1061" s="7" t="n">
        <f aca="false">MOD(INT((ROW()-2)/10),10)</f>
        <v>5</v>
      </c>
      <c r="C1061" s="7" t="n">
        <f aca="false">MOD(ROW()-2,10)</f>
        <v>9</v>
      </c>
      <c r="D1061" s="8" t="n">
        <f aca="false">A1061*10+B1061+C1061/10</f>
        <v>105.9</v>
      </c>
      <c r="E1061" s="9" t="n">
        <f aca="false">ROUND((ROW()-2)*24,0)/86400</f>
        <v>0.294166666666667</v>
      </c>
    </row>
    <row r="1062" customFormat="false" ht="15" hidden="false" customHeight="true" outlineLevel="0" collapsed="false">
      <c r="A1062" s="6" t="n">
        <f aca="false">INT((ROW()-2)/100)</f>
        <v>10</v>
      </c>
      <c r="B1062" s="7" t="n">
        <f aca="false">MOD(INT((ROW()-2)/10),10)</f>
        <v>6</v>
      </c>
      <c r="C1062" s="7" t="n">
        <f aca="false">MOD(ROW()-2,10)</f>
        <v>0</v>
      </c>
      <c r="D1062" s="8" t="n">
        <f aca="false">A1062*10+B1062+C1062/10</f>
        <v>106</v>
      </c>
      <c r="E1062" s="9" t="n">
        <f aca="false">ROUND((ROW()-2)*24,0)/86400</f>
        <v>0.294444444444444</v>
      </c>
    </row>
    <row r="1063" customFormat="false" ht="15" hidden="false" customHeight="true" outlineLevel="0" collapsed="false">
      <c r="A1063" s="6" t="n">
        <f aca="false">INT((ROW()-2)/100)</f>
        <v>10</v>
      </c>
      <c r="B1063" s="7" t="n">
        <f aca="false">MOD(INT((ROW()-2)/10),10)</f>
        <v>6</v>
      </c>
      <c r="C1063" s="7" t="n">
        <f aca="false">MOD(ROW()-2,10)</f>
        <v>1</v>
      </c>
      <c r="D1063" s="8" t="n">
        <f aca="false">A1063*10+B1063+C1063/10</f>
        <v>106.1</v>
      </c>
      <c r="E1063" s="9" t="n">
        <f aca="false">ROUND((ROW()-2)*24,0)/86400</f>
        <v>0.294722222222222</v>
      </c>
    </row>
    <row r="1064" customFormat="false" ht="15" hidden="false" customHeight="true" outlineLevel="0" collapsed="false">
      <c r="A1064" s="6" t="n">
        <f aca="false">INT((ROW()-2)/100)</f>
        <v>10</v>
      </c>
      <c r="B1064" s="7" t="n">
        <f aca="false">MOD(INT((ROW()-2)/10),10)</f>
        <v>6</v>
      </c>
      <c r="C1064" s="7" t="n">
        <f aca="false">MOD(ROW()-2,10)</f>
        <v>2</v>
      </c>
      <c r="D1064" s="8" t="n">
        <f aca="false">A1064*10+B1064+C1064/10</f>
        <v>106.2</v>
      </c>
      <c r="E1064" s="9" t="n">
        <f aca="false">ROUND((ROW()-2)*24,0)/86400</f>
        <v>0.295</v>
      </c>
    </row>
    <row r="1065" customFormat="false" ht="15" hidden="false" customHeight="true" outlineLevel="0" collapsed="false">
      <c r="A1065" s="6" t="n">
        <f aca="false">INT((ROW()-2)/100)</f>
        <v>10</v>
      </c>
      <c r="B1065" s="7" t="n">
        <f aca="false">MOD(INT((ROW()-2)/10),10)</f>
        <v>6</v>
      </c>
      <c r="C1065" s="7" t="n">
        <f aca="false">MOD(ROW()-2,10)</f>
        <v>3</v>
      </c>
      <c r="D1065" s="8" t="n">
        <f aca="false">A1065*10+B1065+C1065/10</f>
        <v>106.3</v>
      </c>
      <c r="E1065" s="9" t="n">
        <f aca="false">ROUND((ROW()-2)*24,0)/86400</f>
        <v>0.295277777777778</v>
      </c>
    </row>
    <row r="1066" customFormat="false" ht="15" hidden="false" customHeight="true" outlineLevel="0" collapsed="false">
      <c r="A1066" s="6" t="n">
        <f aca="false">INT((ROW()-2)/100)</f>
        <v>10</v>
      </c>
      <c r="B1066" s="7" t="n">
        <f aca="false">MOD(INT((ROW()-2)/10),10)</f>
        <v>6</v>
      </c>
      <c r="C1066" s="7" t="n">
        <f aca="false">MOD(ROW()-2,10)</f>
        <v>4</v>
      </c>
      <c r="D1066" s="8" t="n">
        <f aca="false">A1066*10+B1066+C1066/10</f>
        <v>106.4</v>
      </c>
      <c r="E1066" s="9" t="n">
        <f aca="false">ROUND((ROW()-2)*24,0)/86400</f>
        <v>0.295555555555556</v>
      </c>
    </row>
    <row r="1067" customFormat="false" ht="15" hidden="false" customHeight="true" outlineLevel="0" collapsed="false">
      <c r="A1067" s="6" t="n">
        <f aca="false">INT((ROW()-2)/100)</f>
        <v>10</v>
      </c>
      <c r="B1067" s="7" t="n">
        <f aca="false">MOD(INT((ROW()-2)/10),10)</f>
        <v>6</v>
      </c>
      <c r="C1067" s="7" t="n">
        <f aca="false">MOD(ROW()-2,10)</f>
        <v>5</v>
      </c>
      <c r="D1067" s="8" t="n">
        <f aca="false">A1067*10+B1067+C1067/10</f>
        <v>106.5</v>
      </c>
      <c r="E1067" s="9" t="n">
        <f aca="false">ROUND((ROW()-2)*24,0)/86400</f>
        <v>0.295833333333333</v>
      </c>
    </row>
    <row r="1068" customFormat="false" ht="15" hidden="false" customHeight="true" outlineLevel="0" collapsed="false">
      <c r="A1068" s="6" t="n">
        <f aca="false">INT((ROW()-2)/100)</f>
        <v>10</v>
      </c>
      <c r="B1068" s="7" t="n">
        <f aca="false">MOD(INT((ROW()-2)/10),10)</f>
        <v>6</v>
      </c>
      <c r="C1068" s="7" t="n">
        <f aca="false">MOD(ROW()-2,10)</f>
        <v>6</v>
      </c>
      <c r="D1068" s="8" t="n">
        <f aca="false">A1068*10+B1068+C1068/10</f>
        <v>106.6</v>
      </c>
      <c r="E1068" s="9" t="n">
        <f aca="false">ROUND((ROW()-2)*24,0)/86400</f>
        <v>0.296111111111111</v>
      </c>
    </row>
    <row r="1069" customFormat="false" ht="15" hidden="false" customHeight="true" outlineLevel="0" collapsed="false">
      <c r="A1069" s="6" t="n">
        <f aca="false">INT((ROW()-2)/100)</f>
        <v>10</v>
      </c>
      <c r="B1069" s="7" t="n">
        <f aca="false">MOD(INT((ROW()-2)/10),10)</f>
        <v>6</v>
      </c>
      <c r="C1069" s="7" t="n">
        <f aca="false">MOD(ROW()-2,10)</f>
        <v>7</v>
      </c>
      <c r="D1069" s="8" t="n">
        <f aca="false">A1069*10+B1069+C1069/10</f>
        <v>106.7</v>
      </c>
      <c r="E1069" s="9" t="n">
        <f aca="false">ROUND((ROW()-2)*24,0)/86400</f>
        <v>0.296388888888889</v>
      </c>
    </row>
    <row r="1070" customFormat="false" ht="15" hidden="false" customHeight="true" outlineLevel="0" collapsed="false">
      <c r="A1070" s="6" t="n">
        <f aca="false">INT((ROW()-2)/100)</f>
        <v>10</v>
      </c>
      <c r="B1070" s="7" t="n">
        <f aca="false">MOD(INT((ROW()-2)/10),10)</f>
        <v>6</v>
      </c>
      <c r="C1070" s="7" t="n">
        <f aca="false">MOD(ROW()-2,10)</f>
        <v>8</v>
      </c>
      <c r="D1070" s="8" t="n">
        <f aca="false">A1070*10+B1070+C1070/10</f>
        <v>106.8</v>
      </c>
      <c r="E1070" s="9" t="n">
        <f aca="false">ROUND((ROW()-2)*24,0)/86400</f>
        <v>0.296666666666667</v>
      </c>
    </row>
    <row r="1071" customFormat="false" ht="15" hidden="false" customHeight="true" outlineLevel="0" collapsed="false">
      <c r="A1071" s="6" t="n">
        <f aca="false">INT((ROW()-2)/100)</f>
        <v>10</v>
      </c>
      <c r="B1071" s="7" t="n">
        <f aca="false">MOD(INT((ROW()-2)/10),10)</f>
        <v>6</v>
      </c>
      <c r="C1071" s="7" t="n">
        <f aca="false">MOD(ROW()-2,10)</f>
        <v>9</v>
      </c>
      <c r="D1071" s="8" t="n">
        <f aca="false">A1071*10+B1071+C1071/10</f>
        <v>106.9</v>
      </c>
      <c r="E1071" s="9" t="n">
        <f aca="false">ROUND((ROW()-2)*24,0)/86400</f>
        <v>0.296944444444444</v>
      </c>
    </row>
    <row r="1072" customFormat="false" ht="15" hidden="false" customHeight="true" outlineLevel="0" collapsed="false">
      <c r="A1072" s="6" t="n">
        <f aca="false">INT((ROW()-2)/100)</f>
        <v>10</v>
      </c>
      <c r="B1072" s="7" t="n">
        <f aca="false">MOD(INT((ROW()-2)/10),10)</f>
        <v>7</v>
      </c>
      <c r="C1072" s="7" t="n">
        <f aca="false">MOD(ROW()-2,10)</f>
        <v>0</v>
      </c>
      <c r="D1072" s="8" t="n">
        <f aca="false">A1072*10+B1072+C1072/10</f>
        <v>107</v>
      </c>
      <c r="E1072" s="9" t="n">
        <f aca="false">ROUND((ROW()-2)*24,0)/86400</f>
        <v>0.297222222222222</v>
      </c>
    </row>
    <row r="1073" customFormat="false" ht="15" hidden="false" customHeight="true" outlineLevel="0" collapsed="false">
      <c r="A1073" s="6" t="n">
        <f aca="false">INT((ROW()-2)/100)</f>
        <v>10</v>
      </c>
      <c r="B1073" s="7" t="n">
        <f aca="false">MOD(INT((ROW()-2)/10),10)</f>
        <v>7</v>
      </c>
      <c r="C1073" s="7" t="n">
        <f aca="false">MOD(ROW()-2,10)</f>
        <v>1</v>
      </c>
      <c r="D1073" s="8" t="n">
        <f aca="false">A1073*10+B1073+C1073/10</f>
        <v>107.1</v>
      </c>
      <c r="E1073" s="9" t="n">
        <f aca="false">ROUND((ROW()-2)*24,0)/86400</f>
        <v>0.2975</v>
      </c>
    </row>
    <row r="1074" customFormat="false" ht="15" hidden="false" customHeight="true" outlineLevel="0" collapsed="false">
      <c r="A1074" s="6" t="n">
        <f aca="false">INT((ROW()-2)/100)</f>
        <v>10</v>
      </c>
      <c r="B1074" s="7" t="n">
        <f aca="false">MOD(INT((ROW()-2)/10),10)</f>
        <v>7</v>
      </c>
      <c r="C1074" s="7" t="n">
        <f aca="false">MOD(ROW()-2,10)</f>
        <v>2</v>
      </c>
      <c r="D1074" s="8" t="n">
        <f aca="false">A1074*10+B1074+C1074/10</f>
        <v>107.2</v>
      </c>
      <c r="E1074" s="9" t="n">
        <f aca="false">ROUND((ROW()-2)*24,0)/86400</f>
        <v>0.297777777777778</v>
      </c>
    </row>
    <row r="1075" customFormat="false" ht="15" hidden="false" customHeight="true" outlineLevel="0" collapsed="false">
      <c r="A1075" s="6" t="n">
        <f aca="false">INT((ROW()-2)/100)</f>
        <v>10</v>
      </c>
      <c r="B1075" s="7" t="n">
        <f aca="false">MOD(INT((ROW()-2)/10),10)</f>
        <v>7</v>
      </c>
      <c r="C1075" s="7" t="n">
        <f aca="false">MOD(ROW()-2,10)</f>
        <v>3</v>
      </c>
      <c r="D1075" s="8" t="n">
        <f aca="false">A1075*10+B1075+C1075/10</f>
        <v>107.3</v>
      </c>
      <c r="E1075" s="9" t="n">
        <f aca="false">ROUND((ROW()-2)*24,0)/86400</f>
        <v>0.298055555555556</v>
      </c>
    </row>
    <row r="1076" customFormat="false" ht="15" hidden="false" customHeight="true" outlineLevel="0" collapsed="false">
      <c r="A1076" s="6" t="n">
        <f aca="false">INT((ROW()-2)/100)</f>
        <v>10</v>
      </c>
      <c r="B1076" s="7" t="n">
        <f aca="false">MOD(INT((ROW()-2)/10),10)</f>
        <v>7</v>
      </c>
      <c r="C1076" s="7" t="n">
        <f aca="false">MOD(ROW()-2,10)</f>
        <v>4</v>
      </c>
      <c r="D1076" s="8" t="n">
        <f aca="false">A1076*10+B1076+C1076/10</f>
        <v>107.4</v>
      </c>
      <c r="E1076" s="9" t="n">
        <f aca="false">ROUND((ROW()-2)*24,0)/86400</f>
        <v>0.298333333333333</v>
      </c>
    </row>
    <row r="1077" customFormat="false" ht="15" hidden="false" customHeight="true" outlineLevel="0" collapsed="false">
      <c r="A1077" s="6" t="n">
        <f aca="false">INT((ROW()-2)/100)</f>
        <v>10</v>
      </c>
      <c r="B1077" s="7" t="n">
        <f aca="false">MOD(INT((ROW()-2)/10),10)</f>
        <v>7</v>
      </c>
      <c r="C1077" s="7" t="n">
        <f aca="false">MOD(ROW()-2,10)</f>
        <v>5</v>
      </c>
      <c r="D1077" s="8" t="n">
        <f aca="false">A1077*10+B1077+C1077/10</f>
        <v>107.5</v>
      </c>
      <c r="E1077" s="9" t="n">
        <f aca="false">ROUND((ROW()-2)*24,0)/86400</f>
        <v>0.298611111111111</v>
      </c>
    </row>
    <row r="1078" customFormat="false" ht="15" hidden="false" customHeight="true" outlineLevel="0" collapsed="false">
      <c r="A1078" s="6" t="n">
        <f aca="false">INT((ROW()-2)/100)</f>
        <v>10</v>
      </c>
      <c r="B1078" s="7" t="n">
        <f aca="false">MOD(INT((ROW()-2)/10),10)</f>
        <v>7</v>
      </c>
      <c r="C1078" s="7" t="n">
        <f aca="false">MOD(ROW()-2,10)</f>
        <v>6</v>
      </c>
      <c r="D1078" s="8" t="n">
        <f aca="false">A1078*10+B1078+C1078/10</f>
        <v>107.6</v>
      </c>
      <c r="E1078" s="9" t="n">
        <f aca="false">ROUND((ROW()-2)*24,0)/86400</f>
        <v>0.298888888888889</v>
      </c>
    </row>
    <row r="1079" customFormat="false" ht="15" hidden="false" customHeight="true" outlineLevel="0" collapsed="false">
      <c r="A1079" s="6" t="n">
        <f aca="false">INT((ROW()-2)/100)</f>
        <v>10</v>
      </c>
      <c r="B1079" s="7" t="n">
        <f aca="false">MOD(INT((ROW()-2)/10),10)</f>
        <v>7</v>
      </c>
      <c r="C1079" s="7" t="n">
        <f aca="false">MOD(ROW()-2,10)</f>
        <v>7</v>
      </c>
      <c r="D1079" s="8" t="n">
        <f aca="false">A1079*10+B1079+C1079/10</f>
        <v>107.7</v>
      </c>
      <c r="E1079" s="9" t="n">
        <f aca="false">ROUND((ROW()-2)*24,0)/86400</f>
        <v>0.299166666666667</v>
      </c>
    </row>
    <row r="1080" customFormat="false" ht="15" hidden="false" customHeight="true" outlineLevel="0" collapsed="false">
      <c r="A1080" s="6" t="n">
        <f aca="false">INT((ROW()-2)/100)</f>
        <v>10</v>
      </c>
      <c r="B1080" s="7" t="n">
        <f aca="false">MOD(INT((ROW()-2)/10),10)</f>
        <v>7</v>
      </c>
      <c r="C1080" s="7" t="n">
        <f aca="false">MOD(ROW()-2,10)</f>
        <v>8</v>
      </c>
      <c r="D1080" s="8" t="n">
        <f aca="false">A1080*10+B1080+C1080/10</f>
        <v>107.8</v>
      </c>
      <c r="E1080" s="9" t="n">
        <f aca="false">ROUND((ROW()-2)*24,0)/86400</f>
        <v>0.299444444444444</v>
      </c>
    </row>
    <row r="1081" customFormat="false" ht="15" hidden="false" customHeight="true" outlineLevel="0" collapsed="false">
      <c r="A1081" s="6" t="n">
        <f aca="false">INT((ROW()-2)/100)</f>
        <v>10</v>
      </c>
      <c r="B1081" s="7" t="n">
        <f aca="false">MOD(INT((ROW()-2)/10),10)</f>
        <v>7</v>
      </c>
      <c r="C1081" s="7" t="n">
        <f aca="false">MOD(ROW()-2,10)</f>
        <v>9</v>
      </c>
      <c r="D1081" s="8" t="n">
        <f aca="false">A1081*10+B1081+C1081/10</f>
        <v>107.9</v>
      </c>
      <c r="E1081" s="9" t="n">
        <f aca="false">ROUND((ROW()-2)*24,0)/86400</f>
        <v>0.299722222222222</v>
      </c>
    </row>
    <row r="1082" customFormat="false" ht="15" hidden="false" customHeight="true" outlineLevel="0" collapsed="false">
      <c r="A1082" s="6" t="n">
        <f aca="false">INT((ROW()-2)/100)</f>
        <v>10</v>
      </c>
      <c r="B1082" s="7" t="n">
        <f aca="false">MOD(INT((ROW()-2)/10),10)</f>
        <v>8</v>
      </c>
      <c r="C1082" s="7" t="n">
        <f aca="false">MOD(ROW()-2,10)</f>
        <v>0</v>
      </c>
      <c r="D1082" s="8" t="n">
        <f aca="false">A1082*10+B1082+C1082/10</f>
        <v>108</v>
      </c>
      <c r="E1082" s="9" t="n">
        <f aca="false">ROUND((ROW()-2)*24,0)/86400</f>
        <v>0.3</v>
      </c>
    </row>
    <row r="1083" customFormat="false" ht="15" hidden="false" customHeight="true" outlineLevel="0" collapsed="false">
      <c r="A1083" s="6" t="n">
        <f aca="false">INT((ROW()-2)/100)</f>
        <v>10</v>
      </c>
      <c r="B1083" s="7" t="n">
        <f aca="false">MOD(INT((ROW()-2)/10),10)</f>
        <v>8</v>
      </c>
      <c r="C1083" s="7" t="n">
        <f aca="false">MOD(ROW()-2,10)</f>
        <v>1</v>
      </c>
      <c r="D1083" s="8" t="n">
        <f aca="false">A1083*10+B1083+C1083/10</f>
        <v>108.1</v>
      </c>
      <c r="E1083" s="9" t="n">
        <f aca="false">ROUND((ROW()-2)*24,0)/86400</f>
        <v>0.300277777777778</v>
      </c>
    </row>
    <row r="1084" customFormat="false" ht="15" hidden="false" customHeight="true" outlineLevel="0" collapsed="false">
      <c r="A1084" s="6" t="n">
        <f aca="false">INT((ROW()-2)/100)</f>
        <v>10</v>
      </c>
      <c r="B1084" s="7" t="n">
        <f aca="false">MOD(INT((ROW()-2)/10),10)</f>
        <v>8</v>
      </c>
      <c r="C1084" s="7" t="n">
        <f aca="false">MOD(ROW()-2,10)</f>
        <v>2</v>
      </c>
      <c r="D1084" s="8" t="n">
        <f aca="false">A1084*10+B1084+C1084/10</f>
        <v>108.2</v>
      </c>
      <c r="E1084" s="9" t="n">
        <f aca="false">ROUND((ROW()-2)*24,0)/86400</f>
        <v>0.300555555555556</v>
      </c>
    </row>
    <row r="1085" customFormat="false" ht="15" hidden="false" customHeight="true" outlineLevel="0" collapsed="false">
      <c r="A1085" s="6" t="n">
        <f aca="false">INT((ROW()-2)/100)</f>
        <v>10</v>
      </c>
      <c r="B1085" s="7" t="n">
        <f aca="false">MOD(INT((ROW()-2)/10),10)</f>
        <v>8</v>
      </c>
      <c r="C1085" s="7" t="n">
        <f aca="false">MOD(ROW()-2,10)</f>
        <v>3</v>
      </c>
      <c r="D1085" s="8" t="n">
        <f aca="false">A1085*10+B1085+C1085/10</f>
        <v>108.3</v>
      </c>
      <c r="E1085" s="9" t="n">
        <f aca="false">ROUND((ROW()-2)*24,0)/86400</f>
        <v>0.300833333333333</v>
      </c>
    </row>
    <row r="1086" customFormat="false" ht="15" hidden="false" customHeight="true" outlineLevel="0" collapsed="false">
      <c r="A1086" s="6" t="n">
        <f aca="false">INT((ROW()-2)/100)</f>
        <v>10</v>
      </c>
      <c r="B1086" s="7" t="n">
        <f aca="false">MOD(INT((ROW()-2)/10),10)</f>
        <v>8</v>
      </c>
      <c r="C1086" s="7" t="n">
        <f aca="false">MOD(ROW()-2,10)</f>
        <v>4</v>
      </c>
      <c r="D1086" s="8" t="n">
        <f aca="false">A1086*10+B1086+C1086/10</f>
        <v>108.4</v>
      </c>
      <c r="E1086" s="9" t="n">
        <f aca="false">ROUND((ROW()-2)*24,0)/86400</f>
        <v>0.301111111111111</v>
      </c>
    </row>
    <row r="1087" customFormat="false" ht="15" hidden="false" customHeight="true" outlineLevel="0" collapsed="false">
      <c r="A1087" s="6" t="n">
        <f aca="false">INT((ROW()-2)/100)</f>
        <v>10</v>
      </c>
      <c r="B1087" s="7" t="n">
        <f aca="false">MOD(INT((ROW()-2)/10),10)</f>
        <v>8</v>
      </c>
      <c r="C1087" s="7" t="n">
        <f aca="false">MOD(ROW()-2,10)</f>
        <v>5</v>
      </c>
      <c r="D1087" s="8" t="n">
        <f aca="false">A1087*10+B1087+C1087/10</f>
        <v>108.5</v>
      </c>
      <c r="E1087" s="9" t="n">
        <f aca="false">ROUND((ROW()-2)*24,0)/86400</f>
        <v>0.301388888888889</v>
      </c>
    </row>
    <row r="1088" customFormat="false" ht="15" hidden="false" customHeight="true" outlineLevel="0" collapsed="false">
      <c r="A1088" s="6" t="n">
        <f aca="false">INT((ROW()-2)/100)</f>
        <v>10</v>
      </c>
      <c r="B1088" s="7" t="n">
        <f aca="false">MOD(INT((ROW()-2)/10),10)</f>
        <v>8</v>
      </c>
      <c r="C1088" s="7" t="n">
        <f aca="false">MOD(ROW()-2,10)</f>
        <v>6</v>
      </c>
      <c r="D1088" s="8" t="n">
        <f aca="false">A1088*10+B1088+C1088/10</f>
        <v>108.6</v>
      </c>
      <c r="E1088" s="9" t="n">
        <f aca="false">ROUND((ROW()-2)*24,0)/86400</f>
        <v>0.301666666666667</v>
      </c>
    </row>
    <row r="1089" customFormat="false" ht="15" hidden="false" customHeight="true" outlineLevel="0" collapsed="false">
      <c r="A1089" s="6" t="n">
        <f aca="false">INT((ROW()-2)/100)</f>
        <v>10</v>
      </c>
      <c r="B1089" s="7" t="n">
        <f aca="false">MOD(INT((ROW()-2)/10),10)</f>
        <v>8</v>
      </c>
      <c r="C1089" s="7" t="n">
        <f aca="false">MOD(ROW()-2,10)</f>
        <v>7</v>
      </c>
      <c r="D1089" s="8" t="n">
        <f aca="false">A1089*10+B1089+C1089/10</f>
        <v>108.7</v>
      </c>
      <c r="E1089" s="9" t="n">
        <f aca="false">ROUND((ROW()-2)*24,0)/86400</f>
        <v>0.301944444444444</v>
      </c>
    </row>
    <row r="1090" customFormat="false" ht="15" hidden="false" customHeight="true" outlineLevel="0" collapsed="false">
      <c r="A1090" s="6" t="n">
        <f aca="false">INT((ROW()-2)/100)</f>
        <v>10</v>
      </c>
      <c r="B1090" s="7" t="n">
        <f aca="false">MOD(INT((ROW()-2)/10),10)</f>
        <v>8</v>
      </c>
      <c r="C1090" s="7" t="n">
        <f aca="false">MOD(ROW()-2,10)</f>
        <v>8</v>
      </c>
      <c r="D1090" s="8" t="n">
        <f aca="false">A1090*10+B1090+C1090/10</f>
        <v>108.8</v>
      </c>
      <c r="E1090" s="9" t="n">
        <f aca="false">ROUND((ROW()-2)*24,0)/86400</f>
        <v>0.302222222222222</v>
      </c>
    </row>
    <row r="1091" customFormat="false" ht="15" hidden="false" customHeight="true" outlineLevel="0" collapsed="false">
      <c r="A1091" s="6" t="n">
        <f aca="false">INT((ROW()-2)/100)</f>
        <v>10</v>
      </c>
      <c r="B1091" s="7" t="n">
        <f aca="false">MOD(INT((ROW()-2)/10),10)</f>
        <v>8</v>
      </c>
      <c r="C1091" s="7" t="n">
        <f aca="false">MOD(ROW()-2,10)</f>
        <v>9</v>
      </c>
      <c r="D1091" s="8" t="n">
        <f aca="false">A1091*10+B1091+C1091/10</f>
        <v>108.9</v>
      </c>
      <c r="E1091" s="9" t="n">
        <f aca="false">ROUND((ROW()-2)*24,0)/86400</f>
        <v>0.3025</v>
      </c>
    </row>
    <row r="1092" customFormat="false" ht="15" hidden="false" customHeight="true" outlineLevel="0" collapsed="false">
      <c r="A1092" s="6" t="n">
        <f aca="false">INT((ROW()-2)/100)</f>
        <v>10</v>
      </c>
      <c r="B1092" s="7" t="n">
        <f aca="false">MOD(INT((ROW()-2)/10),10)</f>
        <v>9</v>
      </c>
      <c r="C1092" s="7" t="n">
        <f aca="false">MOD(ROW()-2,10)</f>
        <v>0</v>
      </c>
      <c r="D1092" s="8" t="n">
        <f aca="false">A1092*10+B1092+C1092/10</f>
        <v>109</v>
      </c>
      <c r="E1092" s="9" t="n">
        <f aca="false">ROUND((ROW()-2)*24,0)/86400</f>
        <v>0.302777777777778</v>
      </c>
    </row>
    <row r="1093" customFormat="false" ht="15" hidden="false" customHeight="true" outlineLevel="0" collapsed="false">
      <c r="A1093" s="6" t="n">
        <f aca="false">INT((ROW()-2)/100)</f>
        <v>10</v>
      </c>
      <c r="B1093" s="7" t="n">
        <f aca="false">MOD(INT((ROW()-2)/10),10)</f>
        <v>9</v>
      </c>
      <c r="C1093" s="7" t="n">
        <f aca="false">MOD(ROW()-2,10)</f>
        <v>1</v>
      </c>
      <c r="D1093" s="8" t="n">
        <f aca="false">A1093*10+B1093+C1093/10</f>
        <v>109.1</v>
      </c>
      <c r="E1093" s="9" t="n">
        <f aca="false">ROUND((ROW()-2)*24,0)/86400</f>
        <v>0.303055555555556</v>
      </c>
    </row>
    <row r="1094" customFormat="false" ht="15" hidden="false" customHeight="true" outlineLevel="0" collapsed="false">
      <c r="A1094" s="6" t="n">
        <f aca="false">INT((ROW()-2)/100)</f>
        <v>10</v>
      </c>
      <c r="B1094" s="7" t="n">
        <f aca="false">MOD(INT((ROW()-2)/10),10)</f>
        <v>9</v>
      </c>
      <c r="C1094" s="7" t="n">
        <f aca="false">MOD(ROW()-2,10)</f>
        <v>2</v>
      </c>
      <c r="D1094" s="8" t="n">
        <f aca="false">A1094*10+B1094+C1094/10</f>
        <v>109.2</v>
      </c>
      <c r="E1094" s="9" t="n">
        <f aca="false">ROUND((ROW()-2)*24,0)/86400</f>
        <v>0.303333333333333</v>
      </c>
    </row>
    <row r="1095" customFormat="false" ht="15" hidden="false" customHeight="true" outlineLevel="0" collapsed="false">
      <c r="A1095" s="6" t="n">
        <f aca="false">INT((ROW()-2)/100)</f>
        <v>10</v>
      </c>
      <c r="B1095" s="7" t="n">
        <f aca="false">MOD(INT((ROW()-2)/10),10)</f>
        <v>9</v>
      </c>
      <c r="C1095" s="7" t="n">
        <f aca="false">MOD(ROW()-2,10)</f>
        <v>3</v>
      </c>
      <c r="D1095" s="8" t="n">
        <f aca="false">A1095*10+B1095+C1095/10</f>
        <v>109.3</v>
      </c>
      <c r="E1095" s="9" t="n">
        <f aca="false">ROUND((ROW()-2)*24,0)/86400</f>
        <v>0.303611111111111</v>
      </c>
    </row>
    <row r="1096" customFormat="false" ht="15" hidden="false" customHeight="true" outlineLevel="0" collapsed="false">
      <c r="A1096" s="6" t="n">
        <f aca="false">INT((ROW()-2)/100)</f>
        <v>10</v>
      </c>
      <c r="B1096" s="7" t="n">
        <f aca="false">MOD(INT((ROW()-2)/10),10)</f>
        <v>9</v>
      </c>
      <c r="C1096" s="7" t="n">
        <f aca="false">MOD(ROW()-2,10)</f>
        <v>4</v>
      </c>
      <c r="D1096" s="8" t="n">
        <f aca="false">A1096*10+B1096+C1096/10</f>
        <v>109.4</v>
      </c>
      <c r="E1096" s="9" t="n">
        <f aca="false">ROUND((ROW()-2)*24,0)/86400</f>
        <v>0.303888888888889</v>
      </c>
    </row>
    <row r="1097" customFormat="false" ht="15" hidden="false" customHeight="true" outlineLevel="0" collapsed="false">
      <c r="A1097" s="6" t="n">
        <f aca="false">INT((ROW()-2)/100)</f>
        <v>10</v>
      </c>
      <c r="B1097" s="7" t="n">
        <f aca="false">MOD(INT((ROW()-2)/10),10)</f>
        <v>9</v>
      </c>
      <c r="C1097" s="7" t="n">
        <f aca="false">MOD(ROW()-2,10)</f>
        <v>5</v>
      </c>
      <c r="D1097" s="8" t="n">
        <f aca="false">A1097*10+B1097+C1097/10</f>
        <v>109.5</v>
      </c>
      <c r="E1097" s="9" t="n">
        <f aca="false">ROUND((ROW()-2)*24,0)/86400</f>
        <v>0.304166666666667</v>
      </c>
    </row>
    <row r="1098" customFormat="false" ht="15" hidden="false" customHeight="true" outlineLevel="0" collapsed="false">
      <c r="A1098" s="6" t="n">
        <f aca="false">INT((ROW()-2)/100)</f>
        <v>10</v>
      </c>
      <c r="B1098" s="7" t="n">
        <f aca="false">MOD(INT((ROW()-2)/10),10)</f>
        <v>9</v>
      </c>
      <c r="C1098" s="7" t="n">
        <f aca="false">MOD(ROW()-2,10)</f>
        <v>6</v>
      </c>
      <c r="D1098" s="8" t="n">
        <f aca="false">A1098*10+B1098+C1098/10</f>
        <v>109.6</v>
      </c>
      <c r="E1098" s="9" t="n">
        <f aca="false">ROUND((ROW()-2)*24,0)/86400</f>
        <v>0.304444444444444</v>
      </c>
    </row>
    <row r="1099" customFormat="false" ht="15" hidden="false" customHeight="true" outlineLevel="0" collapsed="false">
      <c r="A1099" s="6" t="n">
        <f aca="false">INT((ROW()-2)/100)</f>
        <v>10</v>
      </c>
      <c r="B1099" s="7" t="n">
        <f aca="false">MOD(INT((ROW()-2)/10),10)</f>
        <v>9</v>
      </c>
      <c r="C1099" s="7" t="n">
        <f aca="false">MOD(ROW()-2,10)</f>
        <v>7</v>
      </c>
      <c r="D1099" s="8" t="n">
        <f aca="false">A1099*10+B1099+C1099/10</f>
        <v>109.7</v>
      </c>
      <c r="E1099" s="9" t="n">
        <f aca="false">ROUND((ROW()-2)*24,0)/86400</f>
        <v>0.304722222222222</v>
      </c>
    </row>
    <row r="1100" customFormat="false" ht="15" hidden="false" customHeight="true" outlineLevel="0" collapsed="false">
      <c r="A1100" s="6" t="n">
        <f aca="false">INT((ROW()-2)/100)</f>
        <v>10</v>
      </c>
      <c r="B1100" s="7" t="n">
        <f aca="false">MOD(INT((ROW()-2)/10),10)</f>
        <v>9</v>
      </c>
      <c r="C1100" s="7" t="n">
        <f aca="false">MOD(ROW()-2,10)</f>
        <v>8</v>
      </c>
      <c r="D1100" s="8" t="n">
        <f aca="false">A1100*10+B1100+C1100/10</f>
        <v>109.8</v>
      </c>
      <c r="E1100" s="9" t="n">
        <f aca="false">ROUND((ROW()-2)*24,0)/86400</f>
        <v>0.305</v>
      </c>
    </row>
    <row r="1101" customFormat="false" ht="15" hidden="false" customHeight="true" outlineLevel="0" collapsed="false">
      <c r="A1101" s="6" t="n">
        <f aca="false">INT((ROW()-2)/100)</f>
        <v>10</v>
      </c>
      <c r="B1101" s="7" t="n">
        <f aca="false">MOD(INT((ROW()-2)/10),10)</f>
        <v>9</v>
      </c>
      <c r="C1101" s="7" t="n">
        <f aca="false">MOD(ROW()-2,10)</f>
        <v>9</v>
      </c>
      <c r="D1101" s="8" t="n">
        <f aca="false">A1101*10+B1101+C1101/10</f>
        <v>109.9</v>
      </c>
      <c r="E1101" s="9" t="n">
        <f aca="false">ROUND((ROW()-2)*24,0)/86400</f>
        <v>0.305277777777778</v>
      </c>
    </row>
    <row r="1102" customFormat="false" ht="15" hidden="false" customHeight="true" outlineLevel="0" collapsed="false">
      <c r="A1102" s="6" t="n">
        <f aca="false">INT((ROW()-2)/100)</f>
        <v>11</v>
      </c>
      <c r="B1102" s="7" t="n">
        <f aca="false">MOD(INT((ROW()-2)/10),10)</f>
        <v>0</v>
      </c>
      <c r="C1102" s="7" t="n">
        <f aca="false">MOD(ROW()-2,10)</f>
        <v>0</v>
      </c>
      <c r="D1102" s="8" t="n">
        <f aca="false">A1102*10+B1102+C1102/10</f>
        <v>110</v>
      </c>
      <c r="E1102" s="9" t="n">
        <f aca="false">ROUND((ROW()-2)*24,0)/86400</f>
        <v>0.305555555555556</v>
      </c>
    </row>
    <row r="1103" customFormat="false" ht="15" hidden="false" customHeight="true" outlineLevel="0" collapsed="false">
      <c r="A1103" s="6" t="n">
        <f aca="false">INT((ROW()-2)/100)</f>
        <v>11</v>
      </c>
      <c r="B1103" s="7" t="n">
        <f aca="false">MOD(INT((ROW()-2)/10),10)</f>
        <v>0</v>
      </c>
      <c r="C1103" s="7" t="n">
        <f aca="false">MOD(ROW()-2,10)</f>
        <v>1</v>
      </c>
      <c r="D1103" s="8" t="n">
        <f aca="false">A1103*10+B1103+C1103/10</f>
        <v>110.1</v>
      </c>
      <c r="E1103" s="9" t="n">
        <f aca="false">ROUND((ROW()-2)*24,0)/86400</f>
        <v>0.305833333333333</v>
      </c>
    </row>
    <row r="1104" customFormat="false" ht="15" hidden="false" customHeight="true" outlineLevel="0" collapsed="false">
      <c r="A1104" s="6" t="n">
        <f aca="false">INT((ROW()-2)/100)</f>
        <v>11</v>
      </c>
      <c r="B1104" s="7" t="n">
        <f aca="false">MOD(INT((ROW()-2)/10),10)</f>
        <v>0</v>
      </c>
      <c r="C1104" s="7" t="n">
        <f aca="false">MOD(ROW()-2,10)</f>
        <v>2</v>
      </c>
      <c r="D1104" s="8" t="n">
        <f aca="false">A1104*10+B1104+C1104/10</f>
        <v>110.2</v>
      </c>
      <c r="E1104" s="9" t="n">
        <f aca="false">ROUND((ROW()-2)*24,0)/86400</f>
        <v>0.306111111111111</v>
      </c>
    </row>
    <row r="1105" customFormat="false" ht="15" hidden="false" customHeight="true" outlineLevel="0" collapsed="false">
      <c r="A1105" s="6" t="n">
        <f aca="false">INT((ROW()-2)/100)</f>
        <v>11</v>
      </c>
      <c r="B1105" s="7" t="n">
        <f aca="false">MOD(INT((ROW()-2)/10),10)</f>
        <v>0</v>
      </c>
      <c r="C1105" s="7" t="n">
        <f aca="false">MOD(ROW()-2,10)</f>
        <v>3</v>
      </c>
      <c r="D1105" s="8" t="n">
        <f aca="false">A1105*10+B1105+C1105/10</f>
        <v>110.3</v>
      </c>
      <c r="E1105" s="9" t="n">
        <f aca="false">ROUND((ROW()-2)*24,0)/86400</f>
        <v>0.306388888888889</v>
      </c>
    </row>
    <row r="1106" customFormat="false" ht="15" hidden="false" customHeight="true" outlineLevel="0" collapsed="false">
      <c r="A1106" s="6" t="n">
        <f aca="false">INT((ROW()-2)/100)</f>
        <v>11</v>
      </c>
      <c r="B1106" s="7" t="n">
        <f aca="false">MOD(INT((ROW()-2)/10),10)</f>
        <v>0</v>
      </c>
      <c r="C1106" s="7" t="n">
        <f aca="false">MOD(ROW()-2,10)</f>
        <v>4</v>
      </c>
      <c r="D1106" s="8" t="n">
        <f aca="false">A1106*10+B1106+C1106/10</f>
        <v>110.4</v>
      </c>
      <c r="E1106" s="9" t="n">
        <f aca="false">ROUND((ROW()-2)*24,0)/86400</f>
        <v>0.306666666666667</v>
      </c>
    </row>
    <row r="1107" customFormat="false" ht="15" hidden="false" customHeight="true" outlineLevel="0" collapsed="false">
      <c r="A1107" s="6" t="n">
        <f aca="false">INT((ROW()-2)/100)</f>
        <v>11</v>
      </c>
      <c r="B1107" s="7" t="n">
        <f aca="false">MOD(INT((ROW()-2)/10),10)</f>
        <v>0</v>
      </c>
      <c r="C1107" s="7" t="n">
        <f aca="false">MOD(ROW()-2,10)</f>
        <v>5</v>
      </c>
      <c r="D1107" s="8" t="n">
        <f aca="false">A1107*10+B1107+C1107/10</f>
        <v>110.5</v>
      </c>
      <c r="E1107" s="9" t="n">
        <f aca="false">ROUND((ROW()-2)*24,0)/86400</f>
        <v>0.306944444444444</v>
      </c>
    </row>
    <row r="1108" customFormat="false" ht="15" hidden="false" customHeight="true" outlineLevel="0" collapsed="false">
      <c r="A1108" s="6" t="n">
        <f aca="false">INT((ROW()-2)/100)</f>
        <v>11</v>
      </c>
      <c r="B1108" s="7" t="n">
        <f aca="false">MOD(INT((ROW()-2)/10),10)</f>
        <v>0</v>
      </c>
      <c r="C1108" s="7" t="n">
        <f aca="false">MOD(ROW()-2,10)</f>
        <v>6</v>
      </c>
      <c r="D1108" s="8" t="n">
        <f aca="false">A1108*10+B1108+C1108/10</f>
        <v>110.6</v>
      </c>
      <c r="E1108" s="9" t="n">
        <f aca="false">ROUND((ROW()-2)*24,0)/86400</f>
        <v>0.307222222222222</v>
      </c>
    </row>
    <row r="1109" customFormat="false" ht="15" hidden="false" customHeight="true" outlineLevel="0" collapsed="false">
      <c r="A1109" s="6" t="n">
        <f aca="false">INT((ROW()-2)/100)</f>
        <v>11</v>
      </c>
      <c r="B1109" s="7" t="n">
        <f aca="false">MOD(INT((ROW()-2)/10),10)</f>
        <v>0</v>
      </c>
      <c r="C1109" s="7" t="n">
        <f aca="false">MOD(ROW()-2,10)</f>
        <v>7</v>
      </c>
      <c r="D1109" s="8" t="n">
        <f aca="false">A1109*10+B1109+C1109/10</f>
        <v>110.7</v>
      </c>
      <c r="E1109" s="9" t="n">
        <f aca="false">ROUND((ROW()-2)*24,0)/86400</f>
        <v>0.3075</v>
      </c>
    </row>
    <row r="1110" customFormat="false" ht="15" hidden="false" customHeight="true" outlineLevel="0" collapsed="false">
      <c r="A1110" s="6" t="n">
        <f aca="false">INT((ROW()-2)/100)</f>
        <v>11</v>
      </c>
      <c r="B1110" s="7" t="n">
        <f aca="false">MOD(INT((ROW()-2)/10),10)</f>
        <v>0</v>
      </c>
      <c r="C1110" s="7" t="n">
        <f aca="false">MOD(ROW()-2,10)</f>
        <v>8</v>
      </c>
      <c r="D1110" s="8" t="n">
        <f aca="false">A1110*10+B1110+C1110/10</f>
        <v>110.8</v>
      </c>
      <c r="E1110" s="9" t="n">
        <f aca="false">ROUND((ROW()-2)*24,0)/86400</f>
        <v>0.307777777777778</v>
      </c>
    </row>
    <row r="1111" customFormat="false" ht="15" hidden="false" customHeight="true" outlineLevel="0" collapsed="false">
      <c r="A1111" s="6" t="n">
        <f aca="false">INT((ROW()-2)/100)</f>
        <v>11</v>
      </c>
      <c r="B1111" s="7" t="n">
        <f aca="false">MOD(INT((ROW()-2)/10),10)</f>
        <v>0</v>
      </c>
      <c r="C1111" s="7" t="n">
        <f aca="false">MOD(ROW()-2,10)</f>
        <v>9</v>
      </c>
      <c r="D1111" s="8" t="n">
        <f aca="false">A1111*10+B1111+C1111/10</f>
        <v>110.9</v>
      </c>
      <c r="E1111" s="9" t="n">
        <f aca="false">ROUND((ROW()-2)*24,0)/86400</f>
        <v>0.308055555555556</v>
      </c>
    </row>
    <row r="1112" customFormat="false" ht="15" hidden="false" customHeight="true" outlineLevel="0" collapsed="false">
      <c r="A1112" s="6" t="n">
        <f aca="false">INT((ROW()-2)/100)</f>
        <v>11</v>
      </c>
      <c r="B1112" s="7" t="n">
        <f aca="false">MOD(INT((ROW()-2)/10),10)</f>
        <v>1</v>
      </c>
      <c r="C1112" s="7" t="n">
        <f aca="false">MOD(ROW()-2,10)</f>
        <v>0</v>
      </c>
      <c r="D1112" s="8" t="n">
        <f aca="false">A1112*10+B1112+C1112/10</f>
        <v>111</v>
      </c>
      <c r="E1112" s="9" t="n">
        <f aca="false">ROUND((ROW()-2)*24,0)/86400</f>
        <v>0.308333333333333</v>
      </c>
    </row>
    <row r="1113" customFormat="false" ht="15" hidden="false" customHeight="true" outlineLevel="0" collapsed="false">
      <c r="A1113" s="6" t="n">
        <f aca="false">INT((ROW()-2)/100)</f>
        <v>11</v>
      </c>
      <c r="B1113" s="7" t="n">
        <f aca="false">MOD(INT((ROW()-2)/10),10)</f>
        <v>1</v>
      </c>
      <c r="C1113" s="7" t="n">
        <f aca="false">MOD(ROW()-2,10)</f>
        <v>1</v>
      </c>
      <c r="D1113" s="8" t="n">
        <f aca="false">A1113*10+B1113+C1113/10</f>
        <v>111.1</v>
      </c>
      <c r="E1113" s="9" t="n">
        <f aca="false">ROUND((ROW()-2)*24,0)/86400</f>
        <v>0.308611111111111</v>
      </c>
    </row>
    <row r="1114" customFormat="false" ht="15" hidden="false" customHeight="true" outlineLevel="0" collapsed="false">
      <c r="A1114" s="6" t="n">
        <f aca="false">INT((ROW()-2)/100)</f>
        <v>11</v>
      </c>
      <c r="B1114" s="7" t="n">
        <f aca="false">MOD(INT((ROW()-2)/10),10)</f>
        <v>1</v>
      </c>
      <c r="C1114" s="7" t="n">
        <f aca="false">MOD(ROW()-2,10)</f>
        <v>2</v>
      </c>
      <c r="D1114" s="8" t="n">
        <f aca="false">A1114*10+B1114+C1114/10</f>
        <v>111.2</v>
      </c>
      <c r="E1114" s="9" t="n">
        <f aca="false">ROUND((ROW()-2)*24,0)/86400</f>
        <v>0.308888888888889</v>
      </c>
    </row>
    <row r="1115" customFormat="false" ht="15" hidden="false" customHeight="true" outlineLevel="0" collapsed="false">
      <c r="A1115" s="6" t="n">
        <f aca="false">INT((ROW()-2)/100)</f>
        <v>11</v>
      </c>
      <c r="B1115" s="7" t="n">
        <f aca="false">MOD(INT((ROW()-2)/10),10)</f>
        <v>1</v>
      </c>
      <c r="C1115" s="7" t="n">
        <f aca="false">MOD(ROW()-2,10)</f>
        <v>3</v>
      </c>
      <c r="D1115" s="8" t="n">
        <f aca="false">A1115*10+B1115+C1115/10</f>
        <v>111.3</v>
      </c>
      <c r="E1115" s="9" t="n">
        <f aca="false">ROUND((ROW()-2)*24,0)/86400</f>
        <v>0.309166666666667</v>
      </c>
    </row>
    <row r="1116" customFormat="false" ht="15" hidden="false" customHeight="true" outlineLevel="0" collapsed="false">
      <c r="A1116" s="6" t="n">
        <f aca="false">INT((ROW()-2)/100)</f>
        <v>11</v>
      </c>
      <c r="B1116" s="7" t="n">
        <f aca="false">MOD(INT((ROW()-2)/10),10)</f>
        <v>1</v>
      </c>
      <c r="C1116" s="7" t="n">
        <f aca="false">MOD(ROW()-2,10)</f>
        <v>4</v>
      </c>
      <c r="D1116" s="8" t="n">
        <f aca="false">A1116*10+B1116+C1116/10</f>
        <v>111.4</v>
      </c>
      <c r="E1116" s="9" t="n">
        <f aca="false">ROUND((ROW()-2)*24,0)/86400</f>
        <v>0.309444444444444</v>
      </c>
    </row>
    <row r="1117" customFormat="false" ht="15" hidden="false" customHeight="true" outlineLevel="0" collapsed="false">
      <c r="A1117" s="6" t="n">
        <f aca="false">INT((ROW()-2)/100)</f>
        <v>11</v>
      </c>
      <c r="B1117" s="7" t="n">
        <f aca="false">MOD(INT((ROW()-2)/10),10)</f>
        <v>1</v>
      </c>
      <c r="C1117" s="7" t="n">
        <f aca="false">MOD(ROW()-2,10)</f>
        <v>5</v>
      </c>
      <c r="D1117" s="8" t="n">
        <f aca="false">A1117*10+B1117+C1117/10</f>
        <v>111.5</v>
      </c>
      <c r="E1117" s="9" t="n">
        <f aca="false">ROUND((ROW()-2)*24,0)/86400</f>
        <v>0.309722222222222</v>
      </c>
    </row>
    <row r="1118" customFormat="false" ht="15" hidden="false" customHeight="true" outlineLevel="0" collapsed="false">
      <c r="A1118" s="6" t="n">
        <f aca="false">INT((ROW()-2)/100)</f>
        <v>11</v>
      </c>
      <c r="B1118" s="7" t="n">
        <f aca="false">MOD(INT((ROW()-2)/10),10)</f>
        <v>1</v>
      </c>
      <c r="C1118" s="7" t="n">
        <f aca="false">MOD(ROW()-2,10)</f>
        <v>6</v>
      </c>
      <c r="D1118" s="8" t="n">
        <f aca="false">A1118*10+B1118+C1118/10</f>
        <v>111.6</v>
      </c>
      <c r="E1118" s="9" t="n">
        <f aca="false">ROUND((ROW()-2)*24,0)/86400</f>
        <v>0.31</v>
      </c>
    </row>
    <row r="1119" customFormat="false" ht="15" hidden="false" customHeight="true" outlineLevel="0" collapsed="false">
      <c r="A1119" s="6" t="n">
        <f aca="false">INT((ROW()-2)/100)</f>
        <v>11</v>
      </c>
      <c r="B1119" s="7" t="n">
        <f aca="false">MOD(INT((ROW()-2)/10),10)</f>
        <v>1</v>
      </c>
      <c r="C1119" s="7" t="n">
        <f aca="false">MOD(ROW()-2,10)</f>
        <v>7</v>
      </c>
      <c r="D1119" s="8" t="n">
        <f aca="false">A1119*10+B1119+C1119/10</f>
        <v>111.7</v>
      </c>
      <c r="E1119" s="9" t="n">
        <f aca="false">ROUND((ROW()-2)*24,0)/86400</f>
        <v>0.310277777777778</v>
      </c>
    </row>
    <row r="1120" customFormat="false" ht="15" hidden="false" customHeight="true" outlineLevel="0" collapsed="false">
      <c r="A1120" s="6" t="n">
        <f aca="false">INT((ROW()-2)/100)</f>
        <v>11</v>
      </c>
      <c r="B1120" s="7" t="n">
        <f aca="false">MOD(INT((ROW()-2)/10),10)</f>
        <v>1</v>
      </c>
      <c r="C1120" s="7" t="n">
        <f aca="false">MOD(ROW()-2,10)</f>
        <v>8</v>
      </c>
      <c r="D1120" s="8" t="n">
        <f aca="false">A1120*10+B1120+C1120/10</f>
        <v>111.8</v>
      </c>
      <c r="E1120" s="9" t="n">
        <f aca="false">ROUND((ROW()-2)*24,0)/86400</f>
        <v>0.310555555555556</v>
      </c>
    </row>
    <row r="1121" customFormat="false" ht="15" hidden="false" customHeight="true" outlineLevel="0" collapsed="false">
      <c r="A1121" s="6" t="n">
        <f aca="false">INT((ROW()-2)/100)</f>
        <v>11</v>
      </c>
      <c r="B1121" s="7" t="n">
        <f aca="false">MOD(INT((ROW()-2)/10),10)</f>
        <v>1</v>
      </c>
      <c r="C1121" s="7" t="n">
        <f aca="false">MOD(ROW()-2,10)</f>
        <v>9</v>
      </c>
      <c r="D1121" s="8" t="n">
        <f aca="false">A1121*10+B1121+C1121/10</f>
        <v>111.9</v>
      </c>
      <c r="E1121" s="9" t="n">
        <f aca="false">ROUND((ROW()-2)*24,0)/86400</f>
        <v>0.310833333333333</v>
      </c>
    </row>
    <row r="1122" customFormat="false" ht="15" hidden="false" customHeight="true" outlineLevel="0" collapsed="false">
      <c r="A1122" s="6" t="n">
        <f aca="false">INT((ROW()-2)/100)</f>
        <v>11</v>
      </c>
      <c r="B1122" s="7" t="n">
        <f aca="false">MOD(INT((ROW()-2)/10),10)</f>
        <v>2</v>
      </c>
      <c r="C1122" s="7" t="n">
        <f aca="false">MOD(ROW()-2,10)</f>
        <v>0</v>
      </c>
      <c r="D1122" s="8" t="n">
        <f aca="false">A1122*10+B1122+C1122/10</f>
        <v>112</v>
      </c>
      <c r="E1122" s="9" t="n">
        <f aca="false">ROUND((ROW()-2)*24,0)/86400</f>
        <v>0.311111111111111</v>
      </c>
    </row>
    <row r="1123" customFormat="false" ht="15" hidden="false" customHeight="true" outlineLevel="0" collapsed="false">
      <c r="A1123" s="6" t="n">
        <f aca="false">INT((ROW()-2)/100)</f>
        <v>11</v>
      </c>
      <c r="B1123" s="7" t="n">
        <f aca="false">MOD(INT((ROW()-2)/10),10)</f>
        <v>2</v>
      </c>
      <c r="C1123" s="7" t="n">
        <f aca="false">MOD(ROW()-2,10)</f>
        <v>1</v>
      </c>
      <c r="D1123" s="8" t="n">
        <f aca="false">A1123*10+B1123+C1123/10</f>
        <v>112.1</v>
      </c>
      <c r="E1123" s="9" t="n">
        <f aca="false">ROUND((ROW()-2)*24,0)/86400</f>
        <v>0.311388888888889</v>
      </c>
    </row>
    <row r="1124" customFormat="false" ht="15" hidden="false" customHeight="true" outlineLevel="0" collapsed="false">
      <c r="A1124" s="6" t="n">
        <f aca="false">INT((ROW()-2)/100)</f>
        <v>11</v>
      </c>
      <c r="B1124" s="7" t="n">
        <f aca="false">MOD(INT((ROW()-2)/10),10)</f>
        <v>2</v>
      </c>
      <c r="C1124" s="7" t="n">
        <f aca="false">MOD(ROW()-2,10)</f>
        <v>2</v>
      </c>
      <c r="D1124" s="8" t="n">
        <f aca="false">A1124*10+B1124+C1124/10</f>
        <v>112.2</v>
      </c>
      <c r="E1124" s="9" t="n">
        <f aca="false">ROUND((ROW()-2)*24,0)/86400</f>
        <v>0.311666666666667</v>
      </c>
    </row>
    <row r="1125" customFormat="false" ht="15" hidden="false" customHeight="true" outlineLevel="0" collapsed="false">
      <c r="A1125" s="6" t="n">
        <f aca="false">INT((ROW()-2)/100)</f>
        <v>11</v>
      </c>
      <c r="B1125" s="7" t="n">
        <f aca="false">MOD(INT((ROW()-2)/10),10)</f>
        <v>2</v>
      </c>
      <c r="C1125" s="7" t="n">
        <f aca="false">MOD(ROW()-2,10)</f>
        <v>3</v>
      </c>
      <c r="D1125" s="8" t="n">
        <f aca="false">A1125*10+B1125+C1125/10</f>
        <v>112.3</v>
      </c>
      <c r="E1125" s="9" t="n">
        <f aca="false">ROUND((ROW()-2)*24,0)/86400</f>
        <v>0.311944444444444</v>
      </c>
    </row>
    <row r="1126" customFormat="false" ht="15" hidden="false" customHeight="true" outlineLevel="0" collapsed="false">
      <c r="A1126" s="6" t="n">
        <f aca="false">INT((ROW()-2)/100)</f>
        <v>11</v>
      </c>
      <c r="B1126" s="7" t="n">
        <f aca="false">MOD(INT((ROW()-2)/10),10)</f>
        <v>2</v>
      </c>
      <c r="C1126" s="7" t="n">
        <f aca="false">MOD(ROW()-2,10)</f>
        <v>4</v>
      </c>
      <c r="D1126" s="8" t="n">
        <f aca="false">A1126*10+B1126+C1126/10</f>
        <v>112.4</v>
      </c>
      <c r="E1126" s="9" t="n">
        <f aca="false">ROUND((ROW()-2)*24,0)/86400</f>
        <v>0.312222222222222</v>
      </c>
    </row>
    <row r="1127" customFormat="false" ht="15" hidden="false" customHeight="true" outlineLevel="0" collapsed="false">
      <c r="A1127" s="6" t="n">
        <f aca="false">INT((ROW()-2)/100)</f>
        <v>11</v>
      </c>
      <c r="B1127" s="7" t="n">
        <f aca="false">MOD(INT((ROW()-2)/10),10)</f>
        <v>2</v>
      </c>
      <c r="C1127" s="7" t="n">
        <f aca="false">MOD(ROW()-2,10)</f>
        <v>5</v>
      </c>
      <c r="D1127" s="8" t="n">
        <f aca="false">A1127*10+B1127+C1127/10</f>
        <v>112.5</v>
      </c>
      <c r="E1127" s="9" t="n">
        <f aca="false">ROUND((ROW()-2)*24,0)/86400</f>
        <v>0.3125</v>
      </c>
    </row>
    <row r="1128" customFormat="false" ht="15" hidden="false" customHeight="true" outlineLevel="0" collapsed="false">
      <c r="A1128" s="6" t="n">
        <f aca="false">INT((ROW()-2)/100)</f>
        <v>11</v>
      </c>
      <c r="B1128" s="7" t="n">
        <f aca="false">MOD(INT((ROW()-2)/10),10)</f>
        <v>2</v>
      </c>
      <c r="C1128" s="7" t="n">
        <f aca="false">MOD(ROW()-2,10)</f>
        <v>6</v>
      </c>
      <c r="D1128" s="8" t="n">
        <f aca="false">A1128*10+B1128+C1128/10</f>
        <v>112.6</v>
      </c>
      <c r="E1128" s="9" t="n">
        <f aca="false">ROUND((ROW()-2)*24,0)/86400</f>
        <v>0.312777777777778</v>
      </c>
    </row>
    <row r="1129" customFormat="false" ht="15" hidden="false" customHeight="true" outlineLevel="0" collapsed="false">
      <c r="A1129" s="6" t="n">
        <f aca="false">INT((ROW()-2)/100)</f>
        <v>11</v>
      </c>
      <c r="B1129" s="7" t="n">
        <f aca="false">MOD(INT((ROW()-2)/10),10)</f>
        <v>2</v>
      </c>
      <c r="C1129" s="7" t="n">
        <f aca="false">MOD(ROW()-2,10)</f>
        <v>7</v>
      </c>
      <c r="D1129" s="8" t="n">
        <f aca="false">A1129*10+B1129+C1129/10</f>
        <v>112.7</v>
      </c>
      <c r="E1129" s="9" t="n">
        <f aca="false">ROUND((ROW()-2)*24,0)/86400</f>
        <v>0.313055555555556</v>
      </c>
    </row>
    <row r="1130" customFormat="false" ht="15" hidden="false" customHeight="true" outlineLevel="0" collapsed="false">
      <c r="A1130" s="6" t="n">
        <f aca="false">INT((ROW()-2)/100)</f>
        <v>11</v>
      </c>
      <c r="B1130" s="7" t="n">
        <f aca="false">MOD(INT((ROW()-2)/10),10)</f>
        <v>2</v>
      </c>
      <c r="C1130" s="7" t="n">
        <f aca="false">MOD(ROW()-2,10)</f>
        <v>8</v>
      </c>
      <c r="D1130" s="8" t="n">
        <f aca="false">A1130*10+B1130+C1130/10</f>
        <v>112.8</v>
      </c>
      <c r="E1130" s="9" t="n">
        <f aca="false">ROUND((ROW()-2)*24,0)/86400</f>
        <v>0.313333333333333</v>
      </c>
    </row>
    <row r="1131" customFormat="false" ht="15" hidden="false" customHeight="true" outlineLevel="0" collapsed="false">
      <c r="A1131" s="6" t="n">
        <f aca="false">INT((ROW()-2)/100)</f>
        <v>11</v>
      </c>
      <c r="B1131" s="7" t="n">
        <f aca="false">MOD(INT((ROW()-2)/10),10)</f>
        <v>2</v>
      </c>
      <c r="C1131" s="7" t="n">
        <f aca="false">MOD(ROW()-2,10)</f>
        <v>9</v>
      </c>
      <c r="D1131" s="8" t="n">
        <f aca="false">A1131*10+B1131+C1131/10</f>
        <v>112.9</v>
      </c>
      <c r="E1131" s="9" t="n">
        <f aca="false">ROUND((ROW()-2)*24,0)/86400</f>
        <v>0.313611111111111</v>
      </c>
    </row>
    <row r="1132" customFormat="false" ht="15" hidden="false" customHeight="true" outlineLevel="0" collapsed="false">
      <c r="A1132" s="6" t="n">
        <f aca="false">INT((ROW()-2)/100)</f>
        <v>11</v>
      </c>
      <c r="B1132" s="7" t="n">
        <f aca="false">MOD(INT((ROW()-2)/10),10)</f>
        <v>3</v>
      </c>
      <c r="C1132" s="7" t="n">
        <f aca="false">MOD(ROW()-2,10)</f>
        <v>0</v>
      </c>
      <c r="D1132" s="8" t="n">
        <f aca="false">A1132*10+B1132+C1132/10</f>
        <v>113</v>
      </c>
      <c r="E1132" s="9" t="n">
        <f aca="false">ROUND((ROW()-2)*24,0)/86400</f>
        <v>0.313888888888889</v>
      </c>
    </row>
    <row r="1133" customFormat="false" ht="15" hidden="false" customHeight="true" outlineLevel="0" collapsed="false">
      <c r="A1133" s="6" t="n">
        <f aca="false">INT((ROW()-2)/100)</f>
        <v>11</v>
      </c>
      <c r="B1133" s="7" t="n">
        <f aca="false">MOD(INT((ROW()-2)/10),10)</f>
        <v>3</v>
      </c>
      <c r="C1133" s="7" t="n">
        <f aca="false">MOD(ROW()-2,10)</f>
        <v>1</v>
      </c>
      <c r="D1133" s="8" t="n">
        <f aca="false">A1133*10+B1133+C1133/10</f>
        <v>113.1</v>
      </c>
      <c r="E1133" s="9" t="n">
        <f aca="false">ROUND((ROW()-2)*24,0)/86400</f>
        <v>0.314166666666667</v>
      </c>
    </row>
    <row r="1134" customFormat="false" ht="15" hidden="false" customHeight="true" outlineLevel="0" collapsed="false">
      <c r="A1134" s="6" t="n">
        <f aca="false">INT((ROW()-2)/100)</f>
        <v>11</v>
      </c>
      <c r="B1134" s="7" t="n">
        <f aca="false">MOD(INT((ROW()-2)/10),10)</f>
        <v>3</v>
      </c>
      <c r="C1134" s="7" t="n">
        <f aca="false">MOD(ROW()-2,10)</f>
        <v>2</v>
      </c>
      <c r="D1134" s="8" t="n">
        <f aca="false">A1134*10+B1134+C1134/10</f>
        <v>113.2</v>
      </c>
      <c r="E1134" s="9" t="n">
        <f aca="false">ROUND((ROW()-2)*24,0)/86400</f>
        <v>0.314444444444444</v>
      </c>
    </row>
    <row r="1135" customFormat="false" ht="15" hidden="false" customHeight="true" outlineLevel="0" collapsed="false">
      <c r="A1135" s="6" t="n">
        <f aca="false">INT((ROW()-2)/100)</f>
        <v>11</v>
      </c>
      <c r="B1135" s="7" t="n">
        <f aca="false">MOD(INT((ROW()-2)/10),10)</f>
        <v>3</v>
      </c>
      <c r="C1135" s="7" t="n">
        <f aca="false">MOD(ROW()-2,10)</f>
        <v>3</v>
      </c>
      <c r="D1135" s="8" t="n">
        <f aca="false">A1135*10+B1135+C1135/10</f>
        <v>113.3</v>
      </c>
      <c r="E1135" s="9" t="n">
        <f aca="false">ROUND((ROW()-2)*24,0)/86400</f>
        <v>0.314722222222222</v>
      </c>
    </row>
    <row r="1136" customFormat="false" ht="15" hidden="false" customHeight="true" outlineLevel="0" collapsed="false">
      <c r="A1136" s="6" t="n">
        <f aca="false">INT((ROW()-2)/100)</f>
        <v>11</v>
      </c>
      <c r="B1136" s="7" t="n">
        <f aca="false">MOD(INT((ROW()-2)/10),10)</f>
        <v>3</v>
      </c>
      <c r="C1136" s="7" t="n">
        <f aca="false">MOD(ROW()-2,10)</f>
        <v>4</v>
      </c>
      <c r="D1136" s="8" t="n">
        <f aca="false">A1136*10+B1136+C1136/10</f>
        <v>113.4</v>
      </c>
      <c r="E1136" s="9" t="n">
        <f aca="false">ROUND((ROW()-2)*24,0)/86400</f>
        <v>0.315</v>
      </c>
    </row>
    <row r="1137" customFormat="false" ht="15" hidden="false" customHeight="true" outlineLevel="0" collapsed="false">
      <c r="A1137" s="6" t="n">
        <f aca="false">INT((ROW()-2)/100)</f>
        <v>11</v>
      </c>
      <c r="B1137" s="7" t="n">
        <f aca="false">MOD(INT((ROW()-2)/10),10)</f>
        <v>3</v>
      </c>
      <c r="C1137" s="7" t="n">
        <f aca="false">MOD(ROW()-2,10)</f>
        <v>5</v>
      </c>
      <c r="D1137" s="8" t="n">
        <f aca="false">A1137*10+B1137+C1137/10</f>
        <v>113.5</v>
      </c>
      <c r="E1137" s="9" t="n">
        <f aca="false">ROUND((ROW()-2)*24,0)/86400</f>
        <v>0.315277777777778</v>
      </c>
    </row>
    <row r="1138" customFormat="false" ht="15" hidden="false" customHeight="true" outlineLevel="0" collapsed="false">
      <c r="A1138" s="6" t="n">
        <f aca="false">INT((ROW()-2)/100)</f>
        <v>11</v>
      </c>
      <c r="B1138" s="7" t="n">
        <f aca="false">MOD(INT((ROW()-2)/10),10)</f>
        <v>3</v>
      </c>
      <c r="C1138" s="7" t="n">
        <f aca="false">MOD(ROW()-2,10)</f>
        <v>6</v>
      </c>
      <c r="D1138" s="8" t="n">
        <f aca="false">A1138*10+B1138+C1138/10</f>
        <v>113.6</v>
      </c>
      <c r="E1138" s="9" t="n">
        <f aca="false">ROUND((ROW()-2)*24,0)/86400</f>
        <v>0.315555555555556</v>
      </c>
    </row>
    <row r="1139" customFormat="false" ht="15" hidden="false" customHeight="true" outlineLevel="0" collapsed="false">
      <c r="A1139" s="6" t="n">
        <f aca="false">INT((ROW()-2)/100)</f>
        <v>11</v>
      </c>
      <c r="B1139" s="7" t="n">
        <f aca="false">MOD(INT((ROW()-2)/10),10)</f>
        <v>3</v>
      </c>
      <c r="C1139" s="7" t="n">
        <f aca="false">MOD(ROW()-2,10)</f>
        <v>7</v>
      </c>
      <c r="D1139" s="8" t="n">
        <f aca="false">A1139*10+B1139+C1139/10</f>
        <v>113.7</v>
      </c>
      <c r="E1139" s="9" t="n">
        <f aca="false">ROUND((ROW()-2)*24,0)/86400</f>
        <v>0.315833333333333</v>
      </c>
    </row>
    <row r="1140" customFormat="false" ht="15" hidden="false" customHeight="true" outlineLevel="0" collapsed="false">
      <c r="A1140" s="6" t="n">
        <f aca="false">INT((ROW()-2)/100)</f>
        <v>11</v>
      </c>
      <c r="B1140" s="7" t="n">
        <f aca="false">MOD(INT((ROW()-2)/10),10)</f>
        <v>3</v>
      </c>
      <c r="C1140" s="7" t="n">
        <f aca="false">MOD(ROW()-2,10)</f>
        <v>8</v>
      </c>
      <c r="D1140" s="8" t="n">
        <f aca="false">A1140*10+B1140+C1140/10</f>
        <v>113.8</v>
      </c>
      <c r="E1140" s="9" t="n">
        <f aca="false">ROUND((ROW()-2)*24,0)/86400</f>
        <v>0.316111111111111</v>
      </c>
    </row>
    <row r="1141" customFormat="false" ht="15" hidden="false" customHeight="true" outlineLevel="0" collapsed="false">
      <c r="A1141" s="6" t="n">
        <f aca="false">INT((ROW()-2)/100)</f>
        <v>11</v>
      </c>
      <c r="B1141" s="7" t="n">
        <f aca="false">MOD(INT((ROW()-2)/10),10)</f>
        <v>3</v>
      </c>
      <c r="C1141" s="7" t="n">
        <f aca="false">MOD(ROW()-2,10)</f>
        <v>9</v>
      </c>
      <c r="D1141" s="8" t="n">
        <f aca="false">A1141*10+B1141+C1141/10</f>
        <v>113.9</v>
      </c>
      <c r="E1141" s="9" t="n">
        <f aca="false">ROUND((ROW()-2)*24,0)/86400</f>
        <v>0.316388888888889</v>
      </c>
    </row>
    <row r="1142" customFormat="false" ht="15" hidden="false" customHeight="true" outlineLevel="0" collapsed="false">
      <c r="A1142" s="6" t="n">
        <f aca="false">INT((ROW()-2)/100)</f>
        <v>11</v>
      </c>
      <c r="B1142" s="7" t="n">
        <f aca="false">MOD(INT((ROW()-2)/10),10)</f>
        <v>4</v>
      </c>
      <c r="C1142" s="7" t="n">
        <f aca="false">MOD(ROW()-2,10)</f>
        <v>0</v>
      </c>
      <c r="D1142" s="8" t="n">
        <f aca="false">A1142*10+B1142+C1142/10</f>
        <v>114</v>
      </c>
      <c r="E1142" s="9" t="n">
        <f aca="false">ROUND((ROW()-2)*24,0)/86400</f>
        <v>0.316666666666667</v>
      </c>
    </row>
    <row r="1143" customFormat="false" ht="15" hidden="false" customHeight="true" outlineLevel="0" collapsed="false">
      <c r="A1143" s="6" t="n">
        <f aca="false">INT((ROW()-2)/100)</f>
        <v>11</v>
      </c>
      <c r="B1143" s="7" t="n">
        <f aca="false">MOD(INT((ROW()-2)/10),10)</f>
        <v>4</v>
      </c>
      <c r="C1143" s="7" t="n">
        <f aca="false">MOD(ROW()-2,10)</f>
        <v>1</v>
      </c>
      <c r="D1143" s="8" t="n">
        <f aca="false">A1143*10+B1143+C1143/10</f>
        <v>114.1</v>
      </c>
      <c r="E1143" s="9" t="n">
        <f aca="false">ROUND((ROW()-2)*24,0)/86400</f>
        <v>0.316944444444444</v>
      </c>
    </row>
    <row r="1144" customFormat="false" ht="15" hidden="false" customHeight="true" outlineLevel="0" collapsed="false">
      <c r="A1144" s="6" t="n">
        <f aca="false">INT((ROW()-2)/100)</f>
        <v>11</v>
      </c>
      <c r="B1144" s="7" t="n">
        <f aca="false">MOD(INT((ROW()-2)/10),10)</f>
        <v>4</v>
      </c>
      <c r="C1144" s="7" t="n">
        <f aca="false">MOD(ROW()-2,10)</f>
        <v>2</v>
      </c>
      <c r="D1144" s="8" t="n">
        <f aca="false">A1144*10+B1144+C1144/10</f>
        <v>114.2</v>
      </c>
      <c r="E1144" s="9" t="n">
        <f aca="false">ROUND((ROW()-2)*24,0)/86400</f>
        <v>0.317222222222222</v>
      </c>
    </row>
    <row r="1145" customFormat="false" ht="15" hidden="false" customHeight="true" outlineLevel="0" collapsed="false">
      <c r="A1145" s="6" t="n">
        <f aca="false">INT((ROW()-2)/100)</f>
        <v>11</v>
      </c>
      <c r="B1145" s="7" t="n">
        <f aca="false">MOD(INT((ROW()-2)/10),10)</f>
        <v>4</v>
      </c>
      <c r="C1145" s="7" t="n">
        <f aca="false">MOD(ROW()-2,10)</f>
        <v>3</v>
      </c>
      <c r="D1145" s="8" t="n">
        <f aca="false">A1145*10+B1145+C1145/10</f>
        <v>114.3</v>
      </c>
      <c r="E1145" s="9" t="n">
        <f aca="false">ROUND((ROW()-2)*24,0)/86400</f>
        <v>0.3175</v>
      </c>
    </row>
    <row r="1146" customFormat="false" ht="15" hidden="false" customHeight="true" outlineLevel="0" collapsed="false">
      <c r="A1146" s="6" t="n">
        <f aca="false">INT((ROW()-2)/100)</f>
        <v>11</v>
      </c>
      <c r="B1146" s="7" t="n">
        <f aca="false">MOD(INT((ROW()-2)/10),10)</f>
        <v>4</v>
      </c>
      <c r="C1146" s="7" t="n">
        <f aca="false">MOD(ROW()-2,10)</f>
        <v>4</v>
      </c>
      <c r="D1146" s="8" t="n">
        <f aca="false">A1146*10+B1146+C1146/10</f>
        <v>114.4</v>
      </c>
      <c r="E1146" s="9" t="n">
        <f aca="false">ROUND((ROW()-2)*24,0)/86400</f>
        <v>0.317777777777778</v>
      </c>
    </row>
    <row r="1147" customFormat="false" ht="15" hidden="false" customHeight="true" outlineLevel="0" collapsed="false">
      <c r="A1147" s="6" t="n">
        <f aca="false">INT((ROW()-2)/100)</f>
        <v>11</v>
      </c>
      <c r="B1147" s="7" t="n">
        <f aca="false">MOD(INT((ROW()-2)/10),10)</f>
        <v>4</v>
      </c>
      <c r="C1147" s="7" t="n">
        <f aca="false">MOD(ROW()-2,10)</f>
        <v>5</v>
      </c>
      <c r="D1147" s="8" t="n">
        <f aca="false">A1147*10+B1147+C1147/10</f>
        <v>114.5</v>
      </c>
      <c r="E1147" s="9" t="n">
        <f aca="false">ROUND((ROW()-2)*24,0)/86400</f>
        <v>0.318055555555556</v>
      </c>
    </row>
    <row r="1148" customFormat="false" ht="15" hidden="false" customHeight="true" outlineLevel="0" collapsed="false">
      <c r="A1148" s="6" t="n">
        <f aca="false">INT((ROW()-2)/100)</f>
        <v>11</v>
      </c>
      <c r="B1148" s="7" t="n">
        <f aca="false">MOD(INT((ROW()-2)/10),10)</f>
        <v>4</v>
      </c>
      <c r="C1148" s="7" t="n">
        <f aca="false">MOD(ROW()-2,10)</f>
        <v>6</v>
      </c>
      <c r="D1148" s="8" t="n">
        <f aca="false">A1148*10+B1148+C1148/10</f>
        <v>114.6</v>
      </c>
      <c r="E1148" s="9" t="n">
        <f aca="false">ROUND((ROW()-2)*24,0)/86400</f>
        <v>0.318333333333333</v>
      </c>
    </row>
    <row r="1149" customFormat="false" ht="15" hidden="false" customHeight="true" outlineLevel="0" collapsed="false">
      <c r="A1149" s="6" t="n">
        <f aca="false">INT((ROW()-2)/100)</f>
        <v>11</v>
      </c>
      <c r="B1149" s="7" t="n">
        <f aca="false">MOD(INT((ROW()-2)/10),10)</f>
        <v>4</v>
      </c>
      <c r="C1149" s="7" t="n">
        <f aca="false">MOD(ROW()-2,10)</f>
        <v>7</v>
      </c>
      <c r="D1149" s="8" t="n">
        <f aca="false">A1149*10+B1149+C1149/10</f>
        <v>114.7</v>
      </c>
      <c r="E1149" s="9" t="n">
        <f aca="false">ROUND((ROW()-2)*24,0)/86400</f>
        <v>0.318611111111111</v>
      </c>
    </row>
    <row r="1150" customFormat="false" ht="15" hidden="false" customHeight="true" outlineLevel="0" collapsed="false">
      <c r="A1150" s="6" t="n">
        <f aca="false">INT((ROW()-2)/100)</f>
        <v>11</v>
      </c>
      <c r="B1150" s="7" t="n">
        <f aca="false">MOD(INT((ROW()-2)/10),10)</f>
        <v>4</v>
      </c>
      <c r="C1150" s="7" t="n">
        <f aca="false">MOD(ROW()-2,10)</f>
        <v>8</v>
      </c>
      <c r="D1150" s="8" t="n">
        <f aca="false">A1150*10+B1150+C1150/10</f>
        <v>114.8</v>
      </c>
      <c r="E1150" s="9" t="n">
        <f aca="false">ROUND((ROW()-2)*24,0)/86400</f>
        <v>0.318888888888889</v>
      </c>
    </row>
    <row r="1151" customFormat="false" ht="15" hidden="false" customHeight="true" outlineLevel="0" collapsed="false">
      <c r="A1151" s="6" t="n">
        <f aca="false">INT((ROW()-2)/100)</f>
        <v>11</v>
      </c>
      <c r="B1151" s="7" t="n">
        <f aca="false">MOD(INT((ROW()-2)/10),10)</f>
        <v>4</v>
      </c>
      <c r="C1151" s="7" t="n">
        <f aca="false">MOD(ROW()-2,10)</f>
        <v>9</v>
      </c>
      <c r="D1151" s="8" t="n">
        <f aca="false">A1151*10+B1151+C1151/10</f>
        <v>114.9</v>
      </c>
      <c r="E1151" s="9" t="n">
        <f aca="false">ROUND((ROW()-2)*24,0)/86400</f>
        <v>0.319166666666667</v>
      </c>
    </row>
    <row r="1152" customFormat="false" ht="15" hidden="false" customHeight="true" outlineLevel="0" collapsed="false">
      <c r="A1152" s="6" t="n">
        <f aca="false">INT((ROW()-2)/100)</f>
        <v>11</v>
      </c>
      <c r="B1152" s="7" t="n">
        <f aca="false">MOD(INT((ROW()-2)/10),10)</f>
        <v>5</v>
      </c>
      <c r="C1152" s="7" t="n">
        <f aca="false">MOD(ROW()-2,10)</f>
        <v>0</v>
      </c>
      <c r="D1152" s="8" t="n">
        <f aca="false">A1152*10+B1152+C1152/10</f>
        <v>115</v>
      </c>
      <c r="E1152" s="9" t="n">
        <f aca="false">ROUND((ROW()-2)*24,0)/86400</f>
        <v>0.319444444444444</v>
      </c>
    </row>
    <row r="1153" customFormat="false" ht="15" hidden="false" customHeight="true" outlineLevel="0" collapsed="false">
      <c r="A1153" s="6" t="n">
        <f aca="false">INT((ROW()-2)/100)</f>
        <v>11</v>
      </c>
      <c r="B1153" s="7" t="n">
        <f aca="false">MOD(INT((ROW()-2)/10),10)</f>
        <v>5</v>
      </c>
      <c r="C1153" s="7" t="n">
        <f aca="false">MOD(ROW()-2,10)</f>
        <v>1</v>
      </c>
      <c r="D1153" s="8" t="n">
        <f aca="false">A1153*10+B1153+C1153/10</f>
        <v>115.1</v>
      </c>
      <c r="E1153" s="9" t="n">
        <f aca="false">ROUND((ROW()-2)*24,0)/86400</f>
        <v>0.319722222222222</v>
      </c>
    </row>
    <row r="1154" customFormat="false" ht="15" hidden="false" customHeight="true" outlineLevel="0" collapsed="false">
      <c r="A1154" s="6" t="n">
        <f aca="false">INT((ROW()-2)/100)</f>
        <v>11</v>
      </c>
      <c r="B1154" s="7" t="n">
        <f aca="false">MOD(INT((ROW()-2)/10),10)</f>
        <v>5</v>
      </c>
      <c r="C1154" s="7" t="n">
        <f aca="false">MOD(ROW()-2,10)</f>
        <v>2</v>
      </c>
      <c r="D1154" s="8" t="n">
        <f aca="false">A1154*10+B1154+C1154/10</f>
        <v>115.2</v>
      </c>
      <c r="E1154" s="9" t="n">
        <f aca="false">ROUND((ROW()-2)*24,0)/86400</f>
        <v>0.32</v>
      </c>
    </row>
    <row r="1155" customFormat="false" ht="15" hidden="false" customHeight="true" outlineLevel="0" collapsed="false">
      <c r="A1155" s="6" t="n">
        <f aca="false">INT((ROW()-2)/100)</f>
        <v>11</v>
      </c>
      <c r="B1155" s="7" t="n">
        <f aca="false">MOD(INT((ROW()-2)/10),10)</f>
        <v>5</v>
      </c>
      <c r="C1155" s="7" t="n">
        <f aca="false">MOD(ROW()-2,10)</f>
        <v>3</v>
      </c>
      <c r="D1155" s="8" t="n">
        <f aca="false">A1155*10+B1155+C1155/10</f>
        <v>115.3</v>
      </c>
      <c r="E1155" s="9" t="n">
        <f aca="false">ROUND((ROW()-2)*24,0)/86400</f>
        <v>0.320277777777778</v>
      </c>
    </row>
    <row r="1156" customFormat="false" ht="15" hidden="false" customHeight="true" outlineLevel="0" collapsed="false">
      <c r="A1156" s="6" t="n">
        <f aca="false">INT((ROW()-2)/100)</f>
        <v>11</v>
      </c>
      <c r="B1156" s="7" t="n">
        <f aca="false">MOD(INT((ROW()-2)/10),10)</f>
        <v>5</v>
      </c>
      <c r="C1156" s="7" t="n">
        <f aca="false">MOD(ROW()-2,10)</f>
        <v>4</v>
      </c>
      <c r="D1156" s="8" t="n">
        <f aca="false">A1156*10+B1156+C1156/10</f>
        <v>115.4</v>
      </c>
      <c r="E1156" s="9" t="n">
        <f aca="false">ROUND((ROW()-2)*24,0)/86400</f>
        <v>0.320555555555556</v>
      </c>
    </row>
    <row r="1157" customFormat="false" ht="15" hidden="false" customHeight="true" outlineLevel="0" collapsed="false">
      <c r="A1157" s="6" t="n">
        <f aca="false">INT((ROW()-2)/100)</f>
        <v>11</v>
      </c>
      <c r="B1157" s="7" t="n">
        <f aca="false">MOD(INT((ROW()-2)/10),10)</f>
        <v>5</v>
      </c>
      <c r="C1157" s="7" t="n">
        <f aca="false">MOD(ROW()-2,10)</f>
        <v>5</v>
      </c>
      <c r="D1157" s="8" t="n">
        <f aca="false">A1157*10+B1157+C1157/10</f>
        <v>115.5</v>
      </c>
      <c r="E1157" s="9" t="n">
        <f aca="false">ROUND((ROW()-2)*24,0)/86400</f>
        <v>0.320833333333333</v>
      </c>
    </row>
    <row r="1158" customFormat="false" ht="15" hidden="false" customHeight="true" outlineLevel="0" collapsed="false">
      <c r="A1158" s="6" t="n">
        <f aca="false">INT((ROW()-2)/100)</f>
        <v>11</v>
      </c>
      <c r="B1158" s="7" t="n">
        <f aca="false">MOD(INT((ROW()-2)/10),10)</f>
        <v>5</v>
      </c>
      <c r="C1158" s="7" t="n">
        <f aca="false">MOD(ROW()-2,10)</f>
        <v>6</v>
      </c>
      <c r="D1158" s="8" t="n">
        <f aca="false">A1158*10+B1158+C1158/10</f>
        <v>115.6</v>
      </c>
      <c r="E1158" s="9" t="n">
        <f aca="false">ROUND((ROW()-2)*24,0)/86400</f>
        <v>0.321111111111111</v>
      </c>
    </row>
    <row r="1159" customFormat="false" ht="15" hidden="false" customHeight="true" outlineLevel="0" collapsed="false">
      <c r="A1159" s="6" t="n">
        <f aca="false">INT((ROW()-2)/100)</f>
        <v>11</v>
      </c>
      <c r="B1159" s="7" t="n">
        <f aca="false">MOD(INT((ROW()-2)/10),10)</f>
        <v>5</v>
      </c>
      <c r="C1159" s="7" t="n">
        <f aca="false">MOD(ROW()-2,10)</f>
        <v>7</v>
      </c>
      <c r="D1159" s="8" t="n">
        <f aca="false">A1159*10+B1159+C1159/10</f>
        <v>115.7</v>
      </c>
      <c r="E1159" s="9" t="n">
        <f aca="false">ROUND((ROW()-2)*24,0)/86400</f>
        <v>0.321388888888889</v>
      </c>
    </row>
    <row r="1160" customFormat="false" ht="15" hidden="false" customHeight="true" outlineLevel="0" collapsed="false">
      <c r="A1160" s="6" t="n">
        <f aca="false">INT((ROW()-2)/100)</f>
        <v>11</v>
      </c>
      <c r="B1160" s="7" t="n">
        <f aca="false">MOD(INT((ROW()-2)/10),10)</f>
        <v>5</v>
      </c>
      <c r="C1160" s="7" t="n">
        <f aca="false">MOD(ROW()-2,10)</f>
        <v>8</v>
      </c>
      <c r="D1160" s="8" t="n">
        <f aca="false">A1160*10+B1160+C1160/10</f>
        <v>115.8</v>
      </c>
      <c r="E1160" s="9" t="n">
        <f aca="false">ROUND((ROW()-2)*24,0)/86400</f>
        <v>0.321666666666667</v>
      </c>
    </row>
    <row r="1161" customFormat="false" ht="15" hidden="false" customHeight="true" outlineLevel="0" collapsed="false">
      <c r="A1161" s="6" t="n">
        <f aca="false">INT((ROW()-2)/100)</f>
        <v>11</v>
      </c>
      <c r="B1161" s="7" t="n">
        <f aca="false">MOD(INT((ROW()-2)/10),10)</f>
        <v>5</v>
      </c>
      <c r="C1161" s="7" t="n">
        <f aca="false">MOD(ROW()-2,10)</f>
        <v>9</v>
      </c>
      <c r="D1161" s="8" t="n">
        <f aca="false">A1161*10+B1161+C1161/10</f>
        <v>115.9</v>
      </c>
      <c r="E1161" s="9" t="n">
        <f aca="false">ROUND((ROW()-2)*24,0)/86400</f>
        <v>0.321944444444444</v>
      </c>
    </row>
    <row r="1162" customFormat="false" ht="15" hidden="false" customHeight="true" outlineLevel="0" collapsed="false">
      <c r="A1162" s="6" t="n">
        <f aca="false">INT((ROW()-2)/100)</f>
        <v>11</v>
      </c>
      <c r="B1162" s="7" t="n">
        <f aca="false">MOD(INT((ROW()-2)/10),10)</f>
        <v>6</v>
      </c>
      <c r="C1162" s="7" t="n">
        <f aca="false">MOD(ROW()-2,10)</f>
        <v>0</v>
      </c>
      <c r="D1162" s="8" t="n">
        <f aca="false">A1162*10+B1162+C1162/10</f>
        <v>116</v>
      </c>
      <c r="E1162" s="9" t="n">
        <f aca="false">ROUND((ROW()-2)*24,0)/86400</f>
        <v>0.322222222222222</v>
      </c>
    </row>
    <row r="1163" customFormat="false" ht="15" hidden="false" customHeight="true" outlineLevel="0" collapsed="false">
      <c r="A1163" s="6" t="n">
        <f aca="false">INT((ROW()-2)/100)</f>
        <v>11</v>
      </c>
      <c r="B1163" s="7" t="n">
        <f aca="false">MOD(INT((ROW()-2)/10),10)</f>
        <v>6</v>
      </c>
      <c r="C1163" s="7" t="n">
        <f aca="false">MOD(ROW()-2,10)</f>
        <v>1</v>
      </c>
      <c r="D1163" s="8" t="n">
        <f aca="false">A1163*10+B1163+C1163/10</f>
        <v>116.1</v>
      </c>
      <c r="E1163" s="9" t="n">
        <f aca="false">ROUND((ROW()-2)*24,0)/86400</f>
        <v>0.3225</v>
      </c>
    </row>
    <row r="1164" customFormat="false" ht="15" hidden="false" customHeight="true" outlineLevel="0" collapsed="false">
      <c r="A1164" s="6" t="n">
        <f aca="false">INT((ROW()-2)/100)</f>
        <v>11</v>
      </c>
      <c r="B1164" s="7" t="n">
        <f aca="false">MOD(INT((ROW()-2)/10),10)</f>
        <v>6</v>
      </c>
      <c r="C1164" s="7" t="n">
        <f aca="false">MOD(ROW()-2,10)</f>
        <v>2</v>
      </c>
      <c r="D1164" s="8" t="n">
        <f aca="false">A1164*10+B1164+C1164/10</f>
        <v>116.2</v>
      </c>
      <c r="E1164" s="9" t="n">
        <f aca="false">ROUND((ROW()-2)*24,0)/86400</f>
        <v>0.322777777777778</v>
      </c>
    </row>
    <row r="1165" customFormat="false" ht="15" hidden="false" customHeight="true" outlineLevel="0" collapsed="false">
      <c r="A1165" s="6" t="n">
        <f aca="false">INT((ROW()-2)/100)</f>
        <v>11</v>
      </c>
      <c r="B1165" s="7" t="n">
        <f aca="false">MOD(INT((ROW()-2)/10),10)</f>
        <v>6</v>
      </c>
      <c r="C1165" s="7" t="n">
        <f aca="false">MOD(ROW()-2,10)</f>
        <v>3</v>
      </c>
      <c r="D1165" s="8" t="n">
        <f aca="false">A1165*10+B1165+C1165/10</f>
        <v>116.3</v>
      </c>
      <c r="E1165" s="9" t="n">
        <f aca="false">ROUND((ROW()-2)*24,0)/86400</f>
        <v>0.323055555555556</v>
      </c>
    </row>
    <row r="1166" customFormat="false" ht="15" hidden="false" customHeight="true" outlineLevel="0" collapsed="false">
      <c r="A1166" s="6" t="n">
        <f aca="false">INT((ROW()-2)/100)</f>
        <v>11</v>
      </c>
      <c r="B1166" s="7" t="n">
        <f aca="false">MOD(INT((ROW()-2)/10),10)</f>
        <v>6</v>
      </c>
      <c r="C1166" s="7" t="n">
        <f aca="false">MOD(ROW()-2,10)</f>
        <v>4</v>
      </c>
      <c r="D1166" s="8" t="n">
        <f aca="false">A1166*10+B1166+C1166/10</f>
        <v>116.4</v>
      </c>
      <c r="E1166" s="9" t="n">
        <f aca="false">ROUND((ROW()-2)*24,0)/86400</f>
        <v>0.323333333333333</v>
      </c>
    </row>
    <row r="1167" customFormat="false" ht="15" hidden="false" customHeight="true" outlineLevel="0" collapsed="false">
      <c r="A1167" s="6" t="n">
        <f aca="false">INT((ROW()-2)/100)</f>
        <v>11</v>
      </c>
      <c r="B1167" s="7" t="n">
        <f aca="false">MOD(INT((ROW()-2)/10),10)</f>
        <v>6</v>
      </c>
      <c r="C1167" s="7" t="n">
        <f aca="false">MOD(ROW()-2,10)</f>
        <v>5</v>
      </c>
      <c r="D1167" s="8" t="n">
        <f aca="false">A1167*10+B1167+C1167/10</f>
        <v>116.5</v>
      </c>
      <c r="E1167" s="9" t="n">
        <f aca="false">ROUND((ROW()-2)*24,0)/86400</f>
        <v>0.323611111111111</v>
      </c>
    </row>
    <row r="1168" customFormat="false" ht="15" hidden="false" customHeight="true" outlineLevel="0" collapsed="false">
      <c r="A1168" s="6" t="n">
        <f aca="false">INT((ROW()-2)/100)</f>
        <v>11</v>
      </c>
      <c r="B1168" s="7" t="n">
        <f aca="false">MOD(INT((ROW()-2)/10),10)</f>
        <v>6</v>
      </c>
      <c r="C1168" s="7" t="n">
        <f aca="false">MOD(ROW()-2,10)</f>
        <v>6</v>
      </c>
      <c r="D1168" s="8" t="n">
        <f aca="false">A1168*10+B1168+C1168/10</f>
        <v>116.6</v>
      </c>
      <c r="E1168" s="9" t="n">
        <f aca="false">ROUND((ROW()-2)*24,0)/86400</f>
        <v>0.323888888888889</v>
      </c>
    </row>
    <row r="1169" customFormat="false" ht="15" hidden="false" customHeight="true" outlineLevel="0" collapsed="false">
      <c r="A1169" s="6" t="n">
        <f aca="false">INT((ROW()-2)/100)</f>
        <v>11</v>
      </c>
      <c r="B1169" s="7" t="n">
        <f aca="false">MOD(INT((ROW()-2)/10),10)</f>
        <v>6</v>
      </c>
      <c r="C1169" s="7" t="n">
        <f aca="false">MOD(ROW()-2,10)</f>
        <v>7</v>
      </c>
      <c r="D1169" s="8" t="n">
        <f aca="false">A1169*10+B1169+C1169/10</f>
        <v>116.7</v>
      </c>
      <c r="E1169" s="9" t="n">
        <f aca="false">ROUND((ROW()-2)*24,0)/86400</f>
        <v>0.324166666666667</v>
      </c>
    </row>
    <row r="1170" customFormat="false" ht="15" hidden="false" customHeight="true" outlineLevel="0" collapsed="false">
      <c r="A1170" s="6" t="n">
        <f aca="false">INT((ROW()-2)/100)</f>
        <v>11</v>
      </c>
      <c r="B1170" s="7" t="n">
        <f aca="false">MOD(INT((ROW()-2)/10),10)</f>
        <v>6</v>
      </c>
      <c r="C1170" s="7" t="n">
        <f aca="false">MOD(ROW()-2,10)</f>
        <v>8</v>
      </c>
      <c r="D1170" s="8" t="n">
        <f aca="false">A1170*10+B1170+C1170/10</f>
        <v>116.8</v>
      </c>
      <c r="E1170" s="9" t="n">
        <f aca="false">ROUND((ROW()-2)*24,0)/86400</f>
        <v>0.324444444444444</v>
      </c>
    </row>
    <row r="1171" customFormat="false" ht="15" hidden="false" customHeight="true" outlineLevel="0" collapsed="false">
      <c r="A1171" s="6" t="n">
        <f aca="false">INT((ROW()-2)/100)</f>
        <v>11</v>
      </c>
      <c r="B1171" s="7" t="n">
        <f aca="false">MOD(INT((ROW()-2)/10),10)</f>
        <v>6</v>
      </c>
      <c r="C1171" s="7" t="n">
        <f aca="false">MOD(ROW()-2,10)</f>
        <v>9</v>
      </c>
      <c r="D1171" s="8" t="n">
        <f aca="false">A1171*10+B1171+C1171/10</f>
        <v>116.9</v>
      </c>
      <c r="E1171" s="9" t="n">
        <f aca="false">ROUND((ROW()-2)*24,0)/86400</f>
        <v>0.324722222222222</v>
      </c>
    </row>
    <row r="1172" customFormat="false" ht="15" hidden="false" customHeight="true" outlineLevel="0" collapsed="false">
      <c r="A1172" s="6" t="n">
        <f aca="false">INT((ROW()-2)/100)</f>
        <v>11</v>
      </c>
      <c r="B1172" s="7" t="n">
        <f aca="false">MOD(INT((ROW()-2)/10),10)</f>
        <v>7</v>
      </c>
      <c r="C1172" s="7" t="n">
        <f aca="false">MOD(ROW()-2,10)</f>
        <v>0</v>
      </c>
      <c r="D1172" s="8" t="n">
        <f aca="false">A1172*10+B1172+C1172/10</f>
        <v>117</v>
      </c>
      <c r="E1172" s="9" t="n">
        <f aca="false">ROUND((ROW()-2)*24,0)/86400</f>
        <v>0.325</v>
      </c>
    </row>
    <row r="1173" customFormat="false" ht="15" hidden="false" customHeight="true" outlineLevel="0" collapsed="false">
      <c r="A1173" s="6" t="n">
        <f aca="false">INT((ROW()-2)/100)</f>
        <v>11</v>
      </c>
      <c r="B1173" s="7" t="n">
        <f aca="false">MOD(INT((ROW()-2)/10),10)</f>
        <v>7</v>
      </c>
      <c r="C1173" s="7" t="n">
        <f aca="false">MOD(ROW()-2,10)</f>
        <v>1</v>
      </c>
      <c r="D1173" s="8" t="n">
        <f aca="false">A1173*10+B1173+C1173/10</f>
        <v>117.1</v>
      </c>
      <c r="E1173" s="9" t="n">
        <f aca="false">ROUND((ROW()-2)*24,0)/86400</f>
        <v>0.325277777777778</v>
      </c>
    </row>
    <row r="1174" customFormat="false" ht="15" hidden="false" customHeight="true" outlineLevel="0" collapsed="false">
      <c r="A1174" s="6" t="n">
        <f aca="false">INT((ROW()-2)/100)</f>
        <v>11</v>
      </c>
      <c r="B1174" s="7" t="n">
        <f aca="false">MOD(INT((ROW()-2)/10),10)</f>
        <v>7</v>
      </c>
      <c r="C1174" s="7" t="n">
        <f aca="false">MOD(ROW()-2,10)</f>
        <v>2</v>
      </c>
      <c r="D1174" s="8" t="n">
        <f aca="false">A1174*10+B1174+C1174/10</f>
        <v>117.2</v>
      </c>
      <c r="E1174" s="9" t="n">
        <f aca="false">ROUND((ROW()-2)*24,0)/86400</f>
        <v>0.325555555555556</v>
      </c>
    </row>
    <row r="1175" customFormat="false" ht="15" hidden="false" customHeight="true" outlineLevel="0" collapsed="false">
      <c r="A1175" s="6" t="n">
        <f aca="false">INT((ROW()-2)/100)</f>
        <v>11</v>
      </c>
      <c r="B1175" s="7" t="n">
        <f aca="false">MOD(INT((ROW()-2)/10),10)</f>
        <v>7</v>
      </c>
      <c r="C1175" s="7" t="n">
        <f aca="false">MOD(ROW()-2,10)</f>
        <v>3</v>
      </c>
      <c r="D1175" s="8" t="n">
        <f aca="false">A1175*10+B1175+C1175/10</f>
        <v>117.3</v>
      </c>
      <c r="E1175" s="9" t="n">
        <f aca="false">ROUND((ROW()-2)*24,0)/86400</f>
        <v>0.325833333333333</v>
      </c>
    </row>
    <row r="1176" customFormat="false" ht="15" hidden="false" customHeight="true" outlineLevel="0" collapsed="false">
      <c r="A1176" s="6" t="n">
        <f aca="false">INT((ROW()-2)/100)</f>
        <v>11</v>
      </c>
      <c r="B1176" s="7" t="n">
        <f aca="false">MOD(INT((ROW()-2)/10),10)</f>
        <v>7</v>
      </c>
      <c r="C1176" s="7" t="n">
        <f aca="false">MOD(ROW()-2,10)</f>
        <v>4</v>
      </c>
      <c r="D1176" s="8" t="n">
        <f aca="false">A1176*10+B1176+C1176/10</f>
        <v>117.4</v>
      </c>
      <c r="E1176" s="9" t="n">
        <f aca="false">ROUND((ROW()-2)*24,0)/86400</f>
        <v>0.326111111111111</v>
      </c>
    </row>
    <row r="1177" customFormat="false" ht="15" hidden="false" customHeight="true" outlineLevel="0" collapsed="false">
      <c r="A1177" s="6" t="n">
        <f aca="false">INT((ROW()-2)/100)</f>
        <v>11</v>
      </c>
      <c r="B1177" s="7" t="n">
        <f aca="false">MOD(INT((ROW()-2)/10),10)</f>
        <v>7</v>
      </c>
      <c r="C1177" s="7" t="n">
        <f aca="false">MOD(ROW()-2,10)</f>
        <v>5</v>
      </c>
      <c r="D1177" s="8" t="n">
        <f aca="false">A1177*10+B1177+C1177/10</f>
        <v>117.5</v>
      </c>
      <c r="E1177" s="9" t="n">
        <f aca="false">ROUND((ROW()-2)*24,0)/86400</f>
        <v>0.326388888888889</v>
      </c>
    </row>
    <row r="1178" customFormat="false" ht="15" hidden="false" customHeight="true" outlineLevel="0" collapsed="false">
      <c r="A1178" s="6" t="n">
        <f aca="false">INT((ROW()-2)/100)</f>
        <v>11</v>
      </c>
      <c r="B1178" s="7" t="n">
        <f aca="false">MOD(INT((ROW()-2)/10),10)</f>
        <v>7</v>
      </c>
      <c r="C1178" s="7" t="n">
        <f aca="false">MOD(ROW()-2,10)</f>
        <v>6</v>
      </c>
      <c r="D1178" s="8" t="n">
        <f aca="false">A1178*10+B1178+C1178/10</f>
        <v>117.6</v>
      </c>
      <c r="E1178" s="9" t="n">
        <f aca="false">ROUND((ROW()-2)*24,0)/86400</f>
        <v>0.326666666666667</v>
      </c>
    </row>
    <row r="1179" customFormat="false" ht="15" hidden="false" customHeight="true" outlineLevel="0" collapsed="false">
      <c r="A1179" s="6" t="n">
        <f aca="false">INT((ROW()-2)/100)</f>
        <v>11</v>
      </c>
      <c r="B1179" s="7" t="n">
        <f aca="false">MOD(INT((ROW()-2)/10),10)</f>
        <v>7</v>
      </c>
      <c r="C1179" s="7" t="n">
        <f aca="false">MOD(ROW()-2,10)</f>
        <v>7</v>
      </c>
      <c r="D1179" s="8" t="n">
        <f aca="false">A1179*10+B1179+C1179/10</f>
        <v>117.7</v>
      </c>
      <c r="E1179" s="9" t="n">
        <f aca="false">ROUND((ROW()-2)*24,0)/86400</f>
        <v>0.326944444444444</v>
      </c>
    </row>
    <row r="1180" customFormat="false" ht="15" hidden="false" customHeight="true" outlineLevel="0" collapsed="false">
      <c r="A1180" s="6" t="n">
        <f aca="false">INT((ROW()-2)/100)</f>
        <v>11</v>
      </c>
      <c r="B1180" s="7" t="n">
        <f aca="false">MOD(INT((ROW()-2)/10),10)</f>
        <v>7</v>
      </c>
      <c r="C1180" s="7" t="n">
        <f aca="false">MOD(ROW()-2,10)</f>
        <v>8</v>
      </c>
      <c r="D1180" s="8" t="n">
        <f aca="false">A1180*10+B1180+C1180/10</f>
        <v>117.8</v>
      </c>
      <c r="E1180" s="9" t="n">
        <f aca="false">ROUND((ROW()-2)*24,0)/86400</f>
        <v>0.327222222222222</v>
      </c>
    </row>
    <row r="1181" customFormat="false" ht="15" hidden="false" customHeight="true" outlineLevel="0" collapsed="false">
      <c r="A1181" s="6" t="n">
        <f aca="false">INT((ROW()-2)/100)</f>
        <v>11</v>
      </c>
      <c r="B1181" s="7" t="n">
        <f aca="false">MOD(INT((ROW()-2)/10),10)</f>
        <v>7</v>
      </c>
      <c r="C1181" s="7" t="n">
        <f aca="false">MOD(ROW()-2,10)</f>
        <v>9</v>
      </c>
      <c r="D1181" s="8" t="n">
        <f aca="false">A1181*10+B1181+C1181/10</f>
        <v>117.9</v>
      </c>
      <c r="E1181" s="9" t="n">
        <f aca="false">ROUND((ROW()-2)*24,0)/86400</f>
        <v>0.3275</v>
      </c>
    </row>
    <row r="1182" customFormat="false" ht="15" hidden="false" customHeight="true" outlineLevel="0" collapsed="false">
      <c r="A1182" s="6" t="n">
        <f aca="false">INT((ROW()-2)/100)</f>
        <v>11</v>
      </c>
      <c r="B1182" s="7" t="n">
        <f aca="false">MOD(INT((ROW()-2)/10),10)</f>
        <v>8</v>
      </c>
      <c r="C1182" s="7" t="n">
        <f aca="false">MOD(ROW()-2,10)</f>
        <v>0</v>
      </c>
      <c r="D1182" s="8" t="n">
        <f aca="false">A1182*10+B1182+C1182/10</f>
        <v>118</v>
      </c>
      <c r="E1182" s="9" t="n">
        <f aca="false">ROUND((ROW()-2)*24,0)/86400</f>
        <v>0.327777777777778</v>
      </c>
    </row>
    <row r="1183" customFormat="false" ht="15" hidden="false" customHeight="true" outlineLevel="0" collapsed="false">
      <c r="A1183" s="6" t="n">
        <f aca="false">INT((ROW()-2)/100)</f>
        <v>11</v>
      </c>
      <c r="B1183" s="7" t="n">
        <f aca="false">MOD(INT((ROW()-2)/10),10)</f>
        <v>8</v>
      </c>
      <c r="C1183" s="7" t="n">
        <f aca="false">MOD(ROW()-2,10)</f>
        <v>1</v>
      </c>
      <c r="D1183" s="8" t="n">
        <f aca="false">A1183*10+B1183+C1183/10</f>
        <v>118.1</v>
      </c>
      <c r="E1183" s="9" t="n">
        <f aca="false">ROUND((ROW()-2)*24,0)/86400</f>
        <v>0.328055555555556</v>
      </c>
    </row>
    <row r="1184" customFormat="false" ht="15" hidden="false" customHeight="true" outlineLevel="0" collapsed="false">
      <c r="A1184" s="6" t="n">
        <f aca="false">INT((ROW()-2)/100)</f>
        <v>11</v>
      </c>
      <c r="B1184" s="7" t="n">
        <f aca="false">MOD(INT((ROW()-2)/10),10)</f>
        <v>8</v>
      </c>
      <c r="C1184" s="7" t="n">
        <f aca="false">MOD(ROW()-2,10)</f>
        <v>2</v>
      </c>
      <c r="D1184" s="8" t="n">
        <f aca="false">A1184*10+B1184+C1184/10</f>
        <v>118.2</v>
      </c>
      <c r="E1184" s="9" t="n">
        <f aca="false">ROUND((ROW()-2)*24,0)/86400</f>
        <v>0.328333333333333</v>
      </c>
    </row>
    <row r="1185" customFormat="false" ht="15" hidden="false" customHeight="true" outlineLevel="0" collapsed="false">
      <c r="A1185" s="6" t="n">
        <f aca="false">INT((ROW()-2)/100)</f>
        <v>11</v>
      </c>
      <c r="B1185" s="7" t="n">
        <f aca="false">MOD(INT((ROW()-2)/10),10)</f>
        <v>8</v>
      </c>
      <c r="C1185" s="7" t="n">
        <f aca="false">MOD(ROW()-2,10)</f>
        <v>3</v>
      </c>
      <c r="D1185" s="8" t="n">
        <f aca="false">A1185*10+B1185+C1185/10</f>
        <v>118.3</v>
      </c>
      <c r="E1185" s="9" t="n">
        <f aca="false">ROUND((ROW()-2)*24,0)/86400</f>
        <v>0.328611111111111</v>
      </c>
    </row>
    <row r="1186" customFormat="false" ht="15" hidden="false" customHeight="true" outlineLevel="0" collapsed="false">
      <c r="A1186" s="6" t="n">
        <f aca="false">INT((ROW()-2)/100)</f>
        <v>11</v>
      </c>
      <c r="B1186" s="7" t="n">
        <f aca="false">MOD(INT((ROW()-2)/10),10)</f>
        <v>8</v>
      </c>
      <c r="C1186" s="7" t="n">
        <f aca="false">MOD(ROW()-2,10)</f>
        <v>4</v>
      </c>
      <c r="D1186" s="8" t="n">
        <f aca="false">A1186*10+B1186+C1186/10</f>
        <v>118.4</v>
      </c>
      <c r="E1186" s="9" t="n">
        <f aca="false">ROUND((ROW()-2)*24,0)/86400</f>
        <v>0.328888888888889</v>
      </c>
    </row>
    <row r="1187" customFormat="false" ht="15" hidden="false" customHeight="true" outlineLevel="0" collapsed="false">
      <c r="A1187" s="6" t="n">
        <f aca="false">INT((ROW()-2)/100)</f>
        <v>11</v>
      </c>
      <c r="B1187" s="7" t="n">
        <f aca="false">MOD(INT((ROW()-2)/10),10)</f>
        <v>8</v>
      </c>
      <c r="C1187" s="7" t="n">
        <f aca="false">MOD(ROW()-2,10)</f>
        <v>5</v>
      </c>
      <c r="D1187" s="8" t="n">
        <f aca="false">A1187*10+B1187+C1187/10</f>
        <v>118.5</v>
      </c>
      <c r="E1187" s="9" t="n">
        <f aca="false">ROUND((ROW()-2)*24,0)/86400</f>
        <v>0.329166666666667</v>
      </c>
    </row>
    <row r="1188" customFormat="false" ht="15" hidden="false" customHeight="true" outlineLevel="0" collapsed="false">
      <c r="A1188" s="6" t="n">
        <f aca="false">INT((ROW()-2)/100)</f>
        <v>11</v>
      </c>
      <c r="B1188" s="7" t="n">
        <f aca="false">MOD(INT((ROW()-2)/10),10)</f>
        <v>8</v>
      </c>
      <c r="C1188" s="7" t="n">
        <f aca="false">MOD(ROW()-2,10)</f>
        <v>6</v>
      </c>
      <c r="D1188" s="8" t="n">
        <f aca="false">A1188*10+B1188+C1188/10</f>
        <v>118.6</v>
      </c>
      <c r="E1188" s="9" t="n">
        <f aca="false">ROUND((ROW()-2)*24,0)/86400</f>
        <v>0.329444444444444</v>
      </c>
    </row>
    <row r="1189" customFormat="false" ht="15" hidden="false" customHeight="true" outlineLevel="0" collapsed="false">
      <c r="A1189" s="6" t="n">
        <f aca="false">INT((ROW()-2)/100)</f>
        <v>11</v>
      </c>
      <c r="B1189" s="7" t="n">
        <f aca="false">MOD(INT((ROW()-2)/10),10)</f>
        <v>8</v>
      </c>
      <c r="C1189" s="7" t="n">
        <f aca="false">MOD(ROW()-2,10)</f>
        <v>7</v>
      </c>
      <c r="D1189" s="8" t="n">
        <f aca="false">A1189*10+B1189+C1189/10</f>
        <v>118.7</v>
      </c>
      <c r="E1189" s="9" t="n">
        <f aca="false">ROUND((ROW()-2)*24,0)/86400</f>
        <v>0.329722222222222</v>
      </c>
    </row>
    <row r="1190" customFormat="false" ht="15" hidden="false" customHeight="true" outlineLevel="0" collapsed="false">
      <c r="A1190" s="6" t="n">
        <f aca="false">INT((ROW()-2)/100)</f>
        <v>11</v>
      </c>
      <c r="B1190" s="7" t="n">
        <f aca="false">MOD(INT((ROW()-2)/10),10)</f>
        <v>8</v>
      </c>
      <c r="C1190" s="7" t="n">
        <f aca="false">MOD(ROW()-2,10)</f>
        <v>8</v>
      </c>
      <c r="D1190" s="8" t="n">
        <f aca="false">A1190*10+B1190+C1190/10</f>
        <v>118.8</v>
      </c>
      <c r="E1190" s="9" t="n">
        <f aca="false">ROUND((ROW()-2)*24,0)/86400</f>
        <v>0.33</v>
      </c>
    </row>
    <row r="1191" customFormat="false" ht="15" hidden="false" customHeight="true" outlineLevel="0" collapsed="false">
      <c r="A1191" s="6" t="n">
        <f aca="false">INT((ROW()-2)/100)</f>
        <v>11</v>
      </c>
      <c r="B1191" s="7" t="n">
        <f aca="false">MOD(INT((ROW()-2)/10),10)</f>
        <v>8</v>
      </c>
      <c r="C1191" s="7" t="n">
        <f aca="false">MOD(ROW()-2,10)</f>
        <v>9</v>
      </c>
      <c r="D1191" s="8" t="n">
        <f aca="false">A1191*10+B1191+C1191/10</f>
        <v>118.9</v>
      </c>
      <c r="E1191" s="9" t="n">
        <f aca="false">ROUND((ROW()-2)*24,0)/86400</f>
        <v>0.330277777777778</v>
      </c>
    </row>
    <row r="1192" customFormat="false" ht="15" hidden="false" customHeight="true" outlineLevel="0" collapsed="false">
      <c r="A1192" s="6" t="n">
        <f aca="false">INT((ROW()-2)/100)</f>
        <v>11</v>
      </c>
      <c r="B1192" s="7" t="n">
        <f aca="false">MOD(INT((ROW()-2)/10),10)</f>
        <v>9</v>
      </c>
      <c r="C1192" s="7" t="n">
        <f aca="false">MOD(ROW()-2,10)</f>
        <v>0</v>
      </c>
      <c r="D1192" s="8" t="n">
        <f aca="false">A1192*10+B1192+C1192/10</f>
        <v>119</v>
      </c>
      <c r="E1192" s="9" t="n">
        <f aca="false">ROUND((ROW()-2)*24,0)/86400</f>
        <v>0.330555555555556</v>
      </c>
    </row>
    <row r="1193" customFormat="false" ht="15" hidden="false" customHeight="true" outlineLevel="0" collapsed="false">
      <c r="A1193" s="6" t="n">
        <f aca="false">INT((ROW()-2)/100)</f>
        <v>11</v>
      </c>
      <c r="B1193" s="7" t="n">
        <f aca="false">MOD(INT((ROW()-2)/10),10)</f>
        <v>9</v>
      </c>
      <c r="C1193" s="7" t="n">
        <f aca="false">MOD(ROW()-2,10)</f>
        <v>1</v>
      </c>
      <c r="D1193" s="8" t="n">
        <f aca="false">A1193*10+B1193+C1193/10</f>
        <v>119.1</v>
      </c>
      <c r="E1193" s="9" t="n">
        <f aca="false">ROUND((ROW()-2)*24,0)/86400</f>
        <v>0.330833333333333</v>
      </c>
    </row>
    <row r="1194" customFormat="false" ht="15" hidden="false" customHeight="true" outlineLevel="0" collapsed="false">
      <c r="A1194" s="6" t="n">
        <f aca="false">INT((ROW()-2)/100)</f>
        <v>11</v>
      </c>
      <c r="B1194" s="7" t="n">
        <f aca="false">MOD(INT((ROW()-2)/10),10)</f>
        <v>9</v>
      </c>
      <c r="C1194" s="7" t="n">
        <f aca="false">MOD(ROW()-2,10)</f>
        <v>2</v>
      </c>
      <c r="D1194" s="8" t="n">
        <f aca="false">A1194*10+B1194+C1194/10</f>
        <v>119.2</v>
      </c>
      <c r="E1194" s="9" t="n">
        <f aca="false">ROUND((ROW()-2)*24,0)/86400</f>
        <v>0.331111111111111</v>
      </c>
    </row>
    <row r="1195" customFormat="false" ht="15" hidden="false" customHeight="true" outlineLevel="0" collapsed="false">
      <c r="A1195" s="6" t="n">
        <f aca="false">INT((ROW()-2)/100)</f>
        <v>11</v>
      </c>
      <c r="B1195" s="7" t="n">
        <f aca="false">MOD(INT((ROW()-2)/10),10)</f>
        <v>9</v>
      </c>
      <c r="C1195" s="7" t="n">
        <f aca="false">MOD(ROW()-2,10)</f>
        <v>3</v>
      </c>
      <c r="D1195" s="8" t="n">
        <f aca="false">A1195*10+B1195+C1195/10</f>
        <v>119.3</v>
      </c>
      <c r="E1195" s="9" t="n">
        <f aca="false">ROUND((ROW()-2)*24,0)/86400</f>
        <v>0.331388888888889</v>
      </c>
    </row>
    <row r="1196" customFormat="false" ht="15" hidden="false" customHeight="true" outlineLevel="0" collapsed="false">
      <c r="A1196" s="6" t="n">
        <f aca="false">INT((ROW()-2)/100)</f>
        <v>11</v>
      </c>
      <c r="B1196" s="7" t="n">
        <f aca="false">MOD(INT((ROW()-2)/10),10)</f>
        <v>9</v>
      </c>
      <c r="C1196" s="7" t="n">
        <f aca="false">MOD(ROW()-2,10)</f>
        <v>4</v>
      </c>
      <c r="D1196" s="8" t="n">
        <f aca="false">A1196*10+B1196+C1196/10</f>
        <v>119.4</v>
      </c>
      <c r="E1196" s="9" t="n">
        <f aca="false">ROUND((ROW()-2)*24,0)/86400</f>
        <v>0.331666666666667</v>
      </c>
    </row>
    <row r="1197" customFormat="false" ht="15" hidden="false" customHeight="true" outlineLevel="0" collapsed="false">
      <c r="A1197" s="6" t="n">
        <f aca="false">INT((ROW()-2)/100)</f>
        <v>11</v>
      </c>
      <c r="B1197" s="7" t="n">
        <f aca="false">MOD(INT((ROW()-2)/10),10)</f>
        <v>9</v>
      </c>
      <c r="C1197" s="7" t="n">
        <f aca="false">MOD(ROW()-2,10)</f>
        <v>5</v>
      </c>
      <c r="D1197" s="8" t="n">
        <f aca="false">A1197*10+B1197+C1197/10</f>
        <v>119.5</v>
      </c>
      <c r="E1197" s="9" t="n">
        <f aca="false">ROUND((ROW()-2)*24,0)/86400</f>
        <v>0.331944444444444</v>
      </c>
    </row>
    <row r="1198" customFormat="false" ht="15" hidden="false" customHeight="true" outlineLevel="0" collapsed="false">
      <c r="A1198" s="6" t="n">
        <f aca="false">INT((ROW()-2)/100)</f>
        <v>11</v>
      </c>
      <c r="B1198" s="7" t="n">
        <f aca="false">MOD(INT((ROW()-2)/10),10)</f>
        <v>9</v>
      </c>
      <c r="C1198" s="7" t="n">
        <f aca="false">MOD(ROW()-2,10)</f>
        <v>6</v>
      </c>
      <c r="D1198" s="8" t="n">
        <f aca="false">A1198*10+B1198+C1198/10</f>
        <v>119.6</v>
      </c>
      <c r="E1198" s="9" t="n">
        <f aca="false">ROUND((ROW()-2)*24,0)/86400</f>
        <v>0.332222222222222</v>
      </c>
    </row>
    <row r="1199" customFormat="false" ht="15" hidden="false" customHeight="true" outlineLevel="0" collapsed="false">
      <c r="A1199" s="6" t="n">
        <f aca="false">INT((ROW()-2)/100)</f>
        <v>11</v>
      </c>
      <c r="B1199" s="7" t="n">
        <f aca="false">MOD(INT((ROW()-2)/10),10)</f>
        <v>9</v>
      </c>
      <c r="C1199" s="7" t="n">
        <f aca="false">MOD(ROW()-2,10)</f>
        <v>7</v>
      </c>
      <c r="D1199" s="8" t="n">
        <f aca="false">A1199*10+B1199+C1199/10</f>
        <v>119.7</v>
      </c>
      <c r="E1199" s="9" t="n">
        <f aca="false">ROUND((ROW()-2)*24,0)/86400</f>
        <v>0.3325</v>
      </c>
    </row>
    <row r="1200" customFormat="false" ht="15" hidden="false" customHeight="true" outlineLevel="0" collapsed="false">
      <c r="A1200" s="6" t="n">
        <f aca="false">INT((ROW()-2)/100)</f>
        <v>11</v>
      </c>
      <c r="B1200" s="7" t="n">
        <f aca="false">MOD(INT((ROW()-2)/10),10)</f>
        <v>9</v>
      </c>
      <c r="C1200" s="7" t="n">
        <f aca="false">MOD(ROW()-2,10)</f>
        <v>8</v>
      </c>
      <c r="D1200" s="8" t="n">
        <f aca="false">A1200*10+B1200+C1200/10</f>
        <v>119.8</v>
      </c>
      <c r="E1200" s="9" t="n">
        <f aca="false">ROUND((ROW()-2)*24,0)/86400</f>
        <v>0.332777777777778</v>
      </c>
    </row>
    <row r="1201" customFormat="false" ht="15" hidden="false" customHeight="true" outlineLevel="0" collapsed="false">
      <c r="A1201" s="6" t="n">
        <f aca="false">INT((ROW()-2)/100)</f>
        <v>11</v>
      </c>
      <c r="B1201" s="7" t="n">
        <f aca="false">MOD(INT((ROW()-2)/10),10)</f>
        <v>9</v>
      </c>
      <c r="C1201" s="7" t="n">
        <f aca="false">MOD(ROW()-2,10)</f>
        <v>9</v>
      </c>
      <c r="D1201" s="8" t="n">
        <f aca="false">A1201*10+B1201+C1201/10</f>
        <v>119.9</v>
      </c>
      <c r="E1201" s="9" t="n">
        <f aca="false">ROUND((ROW()-2)*24,0)/86400</f>
        <v>0.333055555555556</v>
      </c>
    </row>
    <row r="1202" customFormat="false" ht="15" hidden="false" customHeight="true" outlineLevel="0" collapsed="false">
      <c r="A1202" s="6" t="n">
        <f aca="false">INT((ROW()-2)/100)</f>
        <v>12</v>
      </c>
      <c r="B1202" s="7" t="n">
        <f aca="false">MOD(INT((ROW()-2)/10),10)</f>
        <v>0</v>
      </c>
      <c r="C1202" s="7" t="n">
        <f aca="false">MOD(ROW()-2,10)</f>
        <v>0</v>
      </c>
      <c r="D1202" s="8" t="n">
        <f aca="false">A1202*10+B1202+C1202/10</f>
        <v>120</v>
      </c>
      <c r="E1202" s="9" t="n">
        <f aca="false">ROUND((ROW()-2)*24,0)/86400</f>
        <v>0.333333333333333</v>
      </c>
    </row>
    <row r="1203" customFormat="false" ht="15" hidden="false" customHeight="true" outlineLevel="0" collapsed="false">
      <c r="A1203" s="6" t="n">
        <f aca="false">INT((ROW()-2)/100)</f>
        <v>12</v>
      </c>
      <c r="B1203" s="7" t="n">
        <f aca="false">MOD(INT((ROW()-2)/10),10)</f>
        <v>0</v>
      </c>
      <c r="C1203" s="7" t="n">
        <f aca="false">MOD(ROW()-2,10)</f>
        <v>1</v>
      </c>
      <c r="D1203" s="8" t="n">
        <f aca="false">A1203*10+B1203+C1203/10</f>
        <v>120.1</v>
      </c>
      <c r="E1203" s="9" t="n">
        <f aca="false">ROUND((ROW()-2)*24,0)/86400</f>
        <v>0.333611111111111</v>
      </c>
    </row>
    <row r="1204" customFormat="false" ht="15" hidden="false" customHeight="true" outlineLevel="0" collapsed="false">
      <c r="A1204" s="6" t="n">
        <f aca="false">INT((ROW()-2)/100)</f>
        <v>12</v>
      </c>
      <c r="B1204" s="7" t="n">
        <f aca="false">MOD(INT((ROW()-2)/10),10)</f>
        <v>0</v>
      </c>
      <c r="C1204" s="7" t="n">
        <f aca="false">MOD(ROW()-2,10)</f>
        <v>2</v>
      </c>
      <c r="D1204" s="8" t="n">
        <f aca="false">A1204*10+B1204+C1204/10</f>
        <v>120.2</v>
      </c>
      <c r="E1204" s="9" t="n">
        <f aca="false">ROUND((ROW()-2)*24,0)/86400</f>
        <v>0.333888888888889</v>
      </c>
    </row>
    <row r="1205" customFormat="false" ht="15" hidden="false" customHeight="true" outlineLevel="0" collapsed="false">
      <c r="A1205" s="6" t="n">
        <f aca="false">INT((ROW()-2)/100)</f>
        <v>12</v>
      </c>
      <c r="B1205" s="7" t="n">
        <f aca="false">MOD(INT((ROW()-2)/10),10)</f>
        <v>0</v>
      </c>
      <c r="C1205" s="7" t="n">
        <f aca="false">MOD(ROW()-2,10)</f>
        <v>3</v>
      </c>
      <c r="D1205" s="8" t="n">
        <f aca="false">A1205*10+B1205+C1205/10</f>
        <v>120.3</v>
      </c>
      <c r="E1205" s="9" t="n">
        <f aca="false">ROUND((ROW()-2)*24,0)/86400</f>
        <v>0.334166666666667</v>
      </c>
    </row>
    <row r="1206" customFormat="false" ht="15" hidden="false" customHeight="true" outlineLevel="0" collapsed="false">
      <c r="A1206" s="6" t="n">
        <f aca="false">INT((ROW()-2)/100)</f>
        <v>12</v>
      </c>
      <c r="B1206" s="7" t="n">
        <f aca="false">MOD(INT((ROW()-2)/10),10)</f>
        <v>0</v>
      </c>
      <c r="C1206" s="7" t="n">
        <f aca="false">MOD(ROW()-2,10)</f>
        <v>4</v>
      </c>
      <c r="D1206" s="8" t="n">
        <f aca="false">A1206*10+B1206+C1206/10</f>
        <v>120.4</v>
      </c>
      <c r="E1206" s="9" t="n">
        <f aca="false">ROUND((ROW()-2)*24,0)/86400</f>
        <v>0.334444444444444</v>
      </c>
    </row>
    <row r="1207" customFormat="false" ht="15" hidden="false" customHeight="true" outlineLevel="0" collapsed="false">
      <c r="A1207" s="6" t="n">
        <f aca="false">INT((ROW()-2)/100)</f>
        <v>12</v>
      </c>
      <c r="B1207" s="7" t="n">
        <f aca="false">MOD(INT((ROW()-2)/10),10)</f>
        <v>0</v>
      </c>
      <c r="C1207" s="7" t="n">
        <f aca="false">MOD(ROW()-2,10)</f>
        <v>5</v>
      </c>
      <c r="D1207" s="8" t="n">
        <f aca="false">A1207*10+B1207+C1207/10</f>
        <v>120.5</v>
      </c>
      <c r="E1207" s="9" t="n">
        <f aca="false">ROUND((ROW()-2)*24,0)/86400</f>
        <v>0.334722222222222</v>
      </c>
    </row>
    <row r="1208" customFormat="false" ht="15" hidden="false" customHeight="true" outlineLevel="0" collapsed="false">
      <c r="A1208" s="6" t="n">
        <f aca="false">INT((ROW()-2)/100)</f>
        <v>12</v>
      </c>
      <c r="B1208" s="7" t="n">
        <f aca="false">MOD(INT((ROW()-2)/10),10)</f>
        <v>0</v>
      </c>
      <c r="C1208" s="7" t="n">
        <f aca="false">MOD(ROW()-2,10)</f>
        <v>6</v>
      </c>
      <c r="D1208" s="8" t="n">
        <f aca="false">A1208*10+B1208+C1208/10</f>
        <v>120.6</v>
      </c>
      <c r="E1208" s="9" t="n">
        <f aca="false">ROUND((ROW()-2)*24,0)/86400</f>
        <v>0.335</v>
      </c>
    </row>
    <row r="1209" customFormat="false" ht="15" hidden="false" customHeight="true" outlineLevel="0" collapsed="false">
      <c r="A1209" s="6" t="n">
        <f aca="false">INT((ROW()-2)/100)</f>
        <v>12</v>
      </c>
      <c r="B1209" s="7" t="n">
        <f aca="false">MOD(INT((ROW()-2)/10),10)</f>
        <v>0</v>
      </c>
      <c r="C1209" s="7" t="n">
        <f aca="false">MOD(ROW()-2,10)</f>
        <v>7</v>
      </c>
      <c r="D1209" s="8" t="n">
        <f aca="false">A1209*10+B1209+C1209/10</f>
        <v>120.7</v>
      </c>
      <c r="E1209" s="9" t="n">
        <f aca="false">ROUND((ROW()-2)*24,0)/86400</f>
        <v>0.335277777777778</v>
      </c>
    </row>
    <row r="1210" customFormat="false" ht="15" hidden="false" customHeight="true" outlineLevel="0" collapsed="false">
      <c r="A1210" s="6" t="n">
        <f aca="false">INT((ROW()-2)/100)</f>
        <v>12</v>
      </c>
      <c r="B1210" s="7" t="n">
        <f aca="false">MOD(INT((ROW()-2)/10),10)</f>
        <v>0</v>
      </c>
      <c r="C1210" s="7" t="n">
        <f aca="false">MOD(ROW()-2,10)</f>
        <v>8</v>
      </c>
      <c r="D1210" s="8" t="n">
        <f aca="false">A1210*10+B1210+C1210/10</f>
        <v>120.8</v>
      </c>
      <c r="E1210" s="9" t="n">
        <f aca="false">ROUND((ROW()-2)*24,0)/86400</f>
        <v>0.335555555555556</v>
      </c>
    </row>
    <row r="1211" customFormat="false" ht="15" hidden="false" customHeight="true" outlineLevel="0" collapsed="false">
      <c r="A1211" s="6" t="n">
        <f aca="false">INT((ROW()-2)/100)</f>
        <v>12</v>
      </c>
      <c r="B1211" s="7" t="n">
        <f aca="false">MOD(INT((ROW()-2)/10),10)</f>
        <v>0</v>
      </c>
      <c r="C1211" s="7" t="n">
        <f aca="false">MOD(ROW()-2,10)</f>
        <v>9</v>
      </c>
      <c r="D1211" s="8" t="n">
        <f aca="false">A1211*10+B1211+C1211/10</f>
        <v>120.9</v>
      </c>
      <c r="E1211" s="9" t="n">
        <f aca="false">ROUND((ROW()-2)*24,0)/86400</f>
        <v>0.335833333333333</v>
      </c>
    </row>
    <row r="1212" customFormat="false" ht="15" hidden="false" customHeight="true" outlineLevel="0" collapsed="false">
      <c r="A1212" s="6" t="n">
        <f aca="false">INT((ROW()-2)/100)</f>
        <v>12</v>
      </c>
      <c r="B1212" s="7" t="n">
        <f aca="false">MOD(INT((ROW()-2)/10),10)</f>
        <v>1</v>
      </c>
      <c r="C1212" s="7" t="n">
        <f aca="false">MOD(ROW()-2,10)</f>
        <v>0</v>
      </c>
      <c r="D1212" s="8" t="n">
        <f aca="false">A1212*10+B1212+C1212/10</f>
        <v>121</v>
      </c>
      <c r="E1212" s="9" t="n">
        <f aca="false">ROUND((ROW()-2)*24,0)/86400</f>
        <v>0.336111111111111</v>
      </c>
    </row>
    <row r="1213" customFormat="false" ht="15" hidden="false" customHeight="true" outlineLevel="0" collapsed="false">
      <c r="A1213" s="6" t="n">
        <f aca="false">INT((ROW()-2)/100)</f>
        <v>12</v>
      </c>
      <c r="B1213" s="7" t="n">
        <f aca="false">MOD(INT((ROW()-2)/10),10)</f>
        <v>1</v>
      </c>
      <c r="C1213" s="7" t="n">
        <f aca="false">MOD(ROW()-2,10)</f>
        <v>1</v>
      </c>
      <c r="D1213" s="8" t="n">
        <f aca="false">A1213*10+B1213+C1213/10</f>
        <v>121.1</v>
      </c>
      <c r="E1213" s="9" t="n">
        <f aca="false">ROUND((ROW()-2)*24,0)/86400</f>
        <v>0.336388888888889</v>
      </c>
    </row>
    <row r="1214" customFormat="false" ht="15" hidden="false" customHeight="true" outlineLevel="0" collapsed="false">
      <c r="A1214" s="6" t="n">
        <f aca="false">INT((ROW()-2)/100)</f>
        <v>12</v>
      </c>
      <c r="B1214" s="7" t="n">
        <f aca="false">MOD(INT((ROW()-2)/10),10)</f>
        <v>1</v>
      </c>
      <c r="C1214" s="7" t="n">
        <f aca="false">MOD(ROW()-2,10)</f>
        <v>2</v>
      </c>
      <c r="D1214" s="8" t="n">
        <f aca="false">A1214*10+B1214+C1214/10</f>
        <v>121.2</v>
      </c>
      <c r="E1214" s="9" t="n">
        <f aca="false">ROUND((ROW()-2)*24,0)/86400</f>
        <v>0.336666666666667</v>
      </c>
    </row>
    <row r="1215" customFormat="false" ht="15" hidden="false" customHeight="true" outlineLevel="0" collapsed="false">
      <c r="A1215" s="6" t="n">
        <f aca="false">INT((ROW()-2)/100)</f>
        <v>12</v>
      </c>
      <c r="B1215" s="7" t="n">
        <f aca="false">MOD(INT((ROW()-2)/10),10)</f>
        <v>1</v>
      </c>
      <c r="C1215" s="7" t="n">
        <f aca="false">MOD(ROW()-2,10)</f>
        <v>3</v>
      </c>
      <c r="D1215" s="8" t="n">
        <f aca="false">A1215*10+B1215+C1215/10</f>
        <v>121.3</v>
      </c>
      <c r="E1215" s="9" t="n">
        <f aca="false">ROUND((ROW()-2)*24,0)/86400</f>
        <v>0.336944444444444</v>
      </c>
    </row>
    <row r="1216" customFormat="false" ht="15" hidden="false" customHeight="true" outlineLevel="0" collapsed="false">
      <c r="A1216" s="6" t="n">
        <f aca="false">INT((ROW()-2)/100)</f>
        <v>12</v>
      </c>
      <c r="B1216" s="7" t="n">
        <f aca="false">MOD(INT((ROW()-2)/10),10)</f>
        <v>1</v>
      </c>
      <c r="C1216" s="7" t="n">
        <f aca="false">MOD(ROW()-2,10)</f>
        <v>4</v>
      </c>
      <c r="D1216" s="8" t="n">
        <f aca="false">A1216*10+B1216+C1216/10</f>
        <v>121.4</v>
      </c>
      <c r="E1216" s="9" t="n">
        <f aca="false">ROUND((ROW()-2)*24,0)/86400</f>
        <v>0.337222222222222</v>
      </c>
    </row>
    <row r="1217" customFormat="false" ht="15" hidden="false" customHeight="true" outlineLevel="0" collapsed="false">
      <c r="A1217" s="6" t="n">
        <f aca="false">INT((ROW()-2)/100)</f>
        <v>12</v>
      </c>
      <c r="B1217" s="7" t="n">
        <f aca="false">MOD(INT((ROW()-2)/10),10)</f>
        <v>1</v>
      </c>
      <c r="C1217" s="7" t="n">
        <f aca="false">MOD(ROW()-2,10)</f>
        <v>5</v>
      </c>
      <c r="D1217" s="8" t="n">
        <f aca="false">A1217*10+B1217+C1217/10</f>
        <v>121.5</v>
      </c>
      <c r="E1217" s="9" t="n">
        <f aca="false">ROUND((ROW()-2)*24,0)/86400</f>
        <v>0.3375</v>
      </c>
    </row>
    <row r="1218" customFormat="false" ht="15" hidden="false" customHeight="true" outlineLevel="0" collapsed="false">
      <c r="A1218" s="6" t="n">
        <f aca="false">INT((ROW()-2)/100)</f>
        <v>12</v>
      </c>
      <c r="B1218" s="7" t="n">
        <f aca="false">MOD(INT((ROW()-2)/10),10)</f>
        <v>1</v>
      </c>
      <c r="C1218" s="7" t="n">
        <f aca="false">MOD(ROW()-2,10)</f>
        <v>6</v>
      </c>
      <c r="D1218" s="8" t="n">
        <f aca="false">A1218*10+B1218+C1218/10</f>
        <v>121.6</v>
      </c>
      <c r="E1218" s="9" t="n">
        <f aca="false">ROUND((ROW()-2)*24,0)/86400</f>
        <v>0.337777777777778</v>
      </c>
    </row>
    <row r="1219" customFormat="false" ht="15" hidden="false" customHeight="true" outlineLevel="0" collapsed="false">
      <c r="A1219" s="6" t="n">
        <f aca="false">INT((ROW()-2)/100)</f>
        <v>12</v>
      </c>
      <c r="B1219" s="7" t="n">
        <f aca="false">MOD(INT((ROW()-2)/10),10)</f>
        <v>1</v>
      </c>
      <c r="C1219" s="7" t="n">
        <f aca="false">MOD(ROW()-2,10)</f>
        <v>7</v>
      </c>
      <c r="D1219" s="8" t="n">
        <f aca="false">A1219*10+B1219+C1219/10</f>
        <v>121.7</v>
      </c>
      <c r="E1219" s="9" t="n">
        <f aca="false">ROUND((ROW()-2)*24,0)/86400</f>
        <v>0.338055555555556</v>
      </c>
    </row>
    <row r="1220" customFormat="false" ht="15" hidden="false" customHeight="true" outlineLevel="0" collapsed="false">
      <c r="A1220" s="6" t="n">
        <f aca="false">INT((ROW()-2)/100)</f>
        <v>12</v>
      </c>
      <c r="B1220" s="7" t="n">
        <f aca="false">MOD(INT((ROW()-2)/10),10)</f>
        <v>1</v>
      </c>
      <c r="C1220" s="7" t="n">
        <f aca="false">MOD(ROW()-2,10)</f>
        <v>8</v>
      </c>
      <c r="D1220" s="8" t="n">
        <f aca="false">A1220*10+B1220+C1220/10</f>
        <v>121.8</v>
      </c>
      <c r="E1220" s="9" t="n">
        <f aca="false">ROUND((ROW()-2)*24,0)/86400</f>
        <v>0.338333333333333</v>
      </c>
    </row>
    <row r="1221" customFormat="false" ht="15" hidden="false" customHeight="true" outlineLevel="0" collapsed="false">
      <c r="A1221" s="6" t="n">
        <f aca="false">INT((ROW()-2)/100)</f>
        <v>12</v>
      </c>
      <c r="B1221" s="7" t="n">
        <f aca="false">MOD(INT((ROW()-2)/10),10)</f>
        <v>1</v>
      </c>
      <c r="C1221" s="7" t="n">
        <f aca="false">MOD(ROW()-2,10)</f>
        <v>9</v>
      </c>
      <c r="D1221" s="8" t="n">
        <f aca="false">A1221*10+B1221+C1221/10</f>
        <v>121.9</v>
      </c>
      <c r="E1221" s="9" t="n">
        <f aca="false">ROUND((ROW()-2)*24,0)/86400</f>
        <v>0.338611111111111</v>
      </c>
    </row>
    <row r="1222" customFormat="false" ht="15" hidden="false" customHeight="true" outlineLevel="0" collapsed="false">
      <c r="A1222" s="6" t="n">
        <f aca="false">INT((ROW()-2)/100)</f>
        <v>12</v>
      </c>
      <c r="B1222" s="7" t="n">
        <f aca="false">MOD(INT((ROW()-2)/10),10)</f>
        <v>2</v>
      </c>
      <c r="C1222" s="7" t="n">
        <f aca="false">MOD(ROW()-2,10)</f>
        <v>0</v>
      </c>
      <c r="D1222" s="8" t="n">
        <f aca="false">A1222*10+B1222+C1222/10</f>
        <v>122</v>
      </c>
      <c r="E1222" s="9" t="n">
        <f aca="false">ROUND((ROW()-2)*24,0)/86400</f>
        <v>0.338888888888889</v>
      </c>
    </row>
    <row r="1223" customFormat="false" ht="15" hidden="false" customHeight="true" outlineLevel="0" collapsed="false">
      <c r="A1223" s="6" t="n">
        <f aca="false">INT((ROW()-2)/100)</f>
        <v>12</v>
      </c>
      <c r="B1223" s="7" t="n">
        <f aca="false">MOD(INT((ROW()-2)/10),10)</f>
        <v>2</v>
      </c>
      <c r="C1223" s="7" t="n">
        <f aca="false">MOD(ROW()-2,10)</f>
        <v>1</v>
      </c>
      <c r="D1223" s="8" t="n">
        <f aca="false">A1223*10+B1223+C1223/10</f>
        <v>122.1</v>
      </c>
      <c r="E1223" s="9" t="n">
        <f aca="false">ROUND((ROW()-2)*24,0)/86400</f>
        <v>0.339166666666667</v>
      </c>
    </row>
    <row r="1224" customFormat="false" ht="15" hidden="false" customHeight="true" outlineLevel="0" collapsed="false">
      <c r="A1224" s="6" t="n">
        <f aca="false">INT((ROW()-2)/100)</f>
        <v>12</v>
      </c>
      <c r="B1224" s="7" t="n">
        <f aca="false">MOD(INT((ROW()-2)/10),10)</f>
        <v>2</v>
      </c>
      <c r="C1224" s="7" t="n">
        <f aca="false">MOD(ROW()-2,10)</f>
        <v>2</v>
      </c>
      <c r="D1224" s="8" t="n">
        <f aca="false">A1224*10+B1224+C1224/10</f>
        <v>122.2</v>
      </c>
      <c r="E1224" s="9" t="n">
        <f aca="false">ROUND((ROW()-2)*24,0)/86400</f>
        <v>0.339444444444444</v>
      </c>
    </row>
    <row r="1225" customFormat="false" ht="15" hidden="false" customHeight="true" outlineLevel="0" collapsed="false">
      <c r="A1225" s="6" t="n">
        <f aca="false">INT((ROW()-2)/100)</f>
        <v>12</v>
      </c>
      <c r="B1225" s="7" t="n">
        <f aca="false">MOD(INT((ROW()-2)/10),10)</f>
        <v>2</v>
      </c>
      <c r="C1225" s="7" t="n">
        <f aca="false">MOD(ROW()-2,10)</f>
        <v>3</v>
      </c>
      <c r="D1225" s="8" t="n">
        <f aca="false">A1225*10+B1225+C1225/10</f>
        <v>122.3</v>
      </c>
      <c r="E1225" s="9" t="n">
        <f aca="false">ROUND((ROW()-2)*24,0)/86400</f>
        <v>0.339722222222222</v>
      </c>
    </row>
    <row r="1226" customFormat="false" ht="15" hidden="false" customHeight="true" outlineLevel="0" collapsed="false">
      <c r="A1226" s="6" t="n">
        <f aca="false">INT((ROW()-2)/100)</f>
        <v>12</v>
      </c>
      <c r="B1226" s="7" t="n">
        <f aca="false">MOD(INT((ROW()-2)/10),10)</f>
        <v>2</v>
      </c>
      <c r="C1226" s="7" t="n">
        <f aca="false">MOD(ROW()-2,10)</f>
        <v>4</v>
      </c>
      <c r="D1226" s="8" t="n">
        <f aca="false">A1226*10+B1226+C1226/10</f>
        <v>122.4</v>
      </c>
      <c r="E1226" s="9" t="n">
        <f aca="false">ROUND((ROW()-2)*24,0)/86400</f>
        <v>0.34</v>
      </c>
    </row>
    <row r="1227" customFormat="false" ht="15" hidden="false" customHeight="true" outlineLevel="0" collapsed="false">
      <c r="A1227" s="6" t="n">
        <f aca="false">INT((ROW()-2)/100)</f>
        <v>12</v>
      </c>
      <c r="B1227" s="7" t="n">
        <f aca="false">MOD(INT((ROW()-2)/10),10)</f>
        <v>2</v>
      </c>
      <c r="C1227" s="7" t="n">
        <f aca="false">MOD(ROW()-2,10)</f>
        <v>5</v>
      </c>
      <c r="D1227" s="8" t="n">
        <f aca="false">A1227*10+B1227+C1227/10</f>
        <v>122.5</v>
      </c>
      <c r="E1227" s="9" t="n">
        <f aca="false">ROUND((ROW()-2)*24,0)/86400</f>
        <v>0.340277777777778</v>
      </c>
    </row>
    <row r="1228" customFormat="false" ht="15" hidden="false" customHeight="true" outlineLevel="0" collapsed="false">
      <c r="A1228" s="6" t="n">
        <f aca="false">INT((ROW()-2)/100)</f>
        <v>12</v>
      </c>
      <c r="B1228" s="7" t="n">
        <f aca="false">MOD(INT((ROW()-2)/10),10)</f>
        <v>2</v>
      </c>
      <c r="C1228" s="7" t="n">
        <f aca="false">MOD(ROW()-2,10)</f>
        <v>6</v>
      </c>
      <c r="D1228" s="8" t="n">
        <f aca="false">A1228*10+B1228+C1228/10</f>
        <v>122.6</v>
      </c>
      <c r="E1228" s="9" t="n">
        <f aca="false">ROUND((ROW()-2)*24,0)/86400</f>
        <v>0.340555555555556</v>
      </c>
    </row>
    <row r="1229" customFormat="false" ht="15" hidden="false" customHeight="true" outlineLevel="0" collapsed="false">
      <c r="A1229" s="6" t="n">
        <f aca="false">INT((ROW()-2)/100)</f>
        <v>12</v>
      </c>
      <c r="B1229" s="7" t="n">
        <f aca="false">MOD(INT((ROW()-2)/10),10)</f>
        <v>2</v>
      </c>
      <c r="C1229" s="7" t="n">
        <f aca="false">MOD(ROW()-2,10)</f>
        <v>7</v>
      </c>
      <c r="D1229" s="8" t="n">
        <f aca="false">A1229*10+B1229+C1229/10</f>
        <v>122.7</v>
      </c>
      <c r="E1229" s="9" t="n">
        <f aca="false">ROUND((ROW()-2)*24,0)/86400</f>
        <v>0.340833333333333</v>
      </c>
    </row>
    <row r="1230" customFormat="false" ht="15" hidden="false" customHeight="true" outlineLevel="0" collapsed="false">
      <c r="A1230" s="6" t="n">
        <f aca="false">INT((ROW()-2)/100)</f>
        <v>12</v>
      </c>
      <c r="B1230" s="7" t="n">
        <f aca="false">MOD(INT((ROW()-2)/10),10)</f>
        <v>2</v>
      </c>
      <c r="C1230" s="7" t="n">
        <f aca="false">MOD(ROW()-2,10)</f>
        <v>8</v>
      </c>
      <c r="D1230" s="8" t="n">
        <f aca="false">A1230*10+B1230+C1230/10</f>
        <v>122.8</v>
      </c>
      <c r="E1230" s="9" t="n">
        <f aca="false">ROUND((ROW()-2)*24,0)/86400</f>
        <v>0.341111111111111</v>
      </c>
    </row>
    <row r="1231" customFormat="false" ht="15" hidden="false" customHeight="true" outlineLevel="0" collapsed="false">
      <c r="A1231" s="6" t="n">
        <f aca="false">INT((ROW()-2)/100)</f>
        <v>12</v>
      </c>
      <c r="B1231" s="7" t="n">
        <f aca="false">MOD(INT((ROW()-2)/10),10)</f>
        <v>2</v>
      </c>
      <c r="C1231" s="7" t="n">
        <f aca="false">MOD(ROW()-2,10)</f>
        <v>9</v>
      </c>
      <c r="D1231" s="8" t="n">
        <f aca="false">A1231*10+B1231+C1231/10</f>
        <v>122.9</v>
      </c>
      <c r="E1231" s="9" t="n">
        <f aca="false">ROUND((ROW()-2)*24,0)/86400</f>
        <v>0.341388888888889</v>
      </c>
    </row>
    <row r="1232" customFormat="false" ht="15" hidden="false" customHeight="true" outlineLevel="0" collapsed="false">
      <c r="A1232" s="6" t="n">
        <f aca="false">INT((ROW()-2)/100)</f>
        <v>12</v>
      </c>
      <c r="B1232" s="7" t="n">
        <f aca="false">MOD(INT((ROW()-2)/10),10)</f>
        <v>3</v>
      </c>
      <c r="C1232" s="7" t="n">
        <f aca="false">MOD(ROW()-2,10)</f>
        <v>0</v>
      </c>
      <c r="D1232" s="8" t="n">
        <f aca="false">A1232*10+B1232+C1232/10</f>
        <v>123</v>
      </c>
      <c r="E1232" s="9" t="n">
        <f aca="false">ROUND((ROW()-2)*24,0)/86400</f>
        <v>0.341666666666667</v>
      </c>
    </row>
    <row r="1233" customFormat="false" ht="15" hidden="false" customHeight="true" outlineLevel="0" collapsed="false">
      <c r="A1233" s="6" t="n">
        <f aca="false">INT((ROW()-2)/100)</f>
        <v>12</v>
      </c>
      <c r="B1233" s="7" t="n">
        <f aca="false">MOD(INT((ROW()-2)/10),10)</f>
        <v>3</v>
      </c>
      <c r="C1233" s="7" t="n">
        <f aca="false">MOD(ROW()-2,10)</f>
        <v>1</v>
      </c>
      <c r="D1233" s="8" t="n">
        <f aca="false">A1233*10+B1233+C1233/10</f>
        <v>123.1</v>
      </c>
      <c r="E1233" s="9" t="n">
        <f aca="false">ROUND((ROW()-2)*24,0)/86400</f>
        <v>0.341944444444444</v>
      </c>
    </row>
    <row r="1234" customFormat="false" ht="15" hidden="false" customHeight="true" outlineLevel="0" collapsed="false">
      <c r="A1234" s="6" t="n">
        <f aca="false">INT((ROW()-2)/100)</f>
        <v>12</v>
      </c>
      <c r="B1234" s="7" t="n">
        <f aca="false">MOD(INT((ROW()-2)/10),10)</f>
        <v>3</v>
      </c>
      <c r="C1234" s="7" t="n">
        <f aca="false">MOD(ROW()-2,10)</f>
        <v>2</v>
      </c>
      <c r="D1234" s="8" t="n">
        <f aca="false">A1234*10+B1234+C1234/10</f>
        <v>123.2</v>
      </c>
      <c r="E1234" s="9" t="n">
        <f aca="false">ROUND((ROW()-2)*24,0)/86400</f>
        <v>0.342222222222222</v>
      </c>
    </row>
    <row r="1235" customFormat="false" ht="15" hidden="false" customHeight="true" outlineLevel="0" collapsed="false">
      <c r="A1235" s="6" t="n">
        <f aca="false">INT((ROW()-2)/100)</f>
        <v>12</v>
      </c>
      <c r="B1235" s="7" t="n">
        <f aca="false">MOD(INT((ROW()-2)/10),10)</f>
        <v>3</v>
      </c>
      <c r="C1235" s="7" t="n">
        <f aca="false">MOD(ROW()-2,10)</f>
        <v>3</v>
      </c>
      <c r="D1235" s="8" t="n">
        <f aca="false">A1235*10+B1235+C1235/10</f>
        <v>123.3</v>
      </c>
      <c r="E1235" s="9" t="n">
        <f aca="false">ROUND((ROW()-2)*24,0)/86400</f>
        <v>0.3425</v>
      </c>
    </row>
    <row r="1236" customFormat="false" ht="15" hidden="false" customHeight="true" outlineLevel="0" collapsed="false">
      <c r="A1236" s="6" t="n">
        <f aca="false">INT((ROW()-2)/100)</f>
        <v>12</v>
      </c>
      <c r="B1236" s="7" t="n">
        <f aca="false">MOD(INT((ROW()-2)/10),10)</f>
        <v>3</v>
      </c>
      <c r="C1236" s="7" t="n">
        <f aca="false">MOD(ROW()-2,10)</f>
        <v>4</v>
      </c>
      <c r="D1236" s="8" t="n">
        <f aca="false">A1236*10+B1236+C1236/10</f>
        <v>123.4</v>
      </c>
      <c r="E1236" s="9" t="n">
        <f aca="false">ROUND((ROW()-2)*24,0)/86400</f>
        <v>0.342777777777778</v>
      </c>
    </row>
    <row r="1237" customFormat="false" ht="15" hidden="false" customHeight="true" outlineLevel="0" collapsed="false">
      <c r="A1237" s="6" t="n">
        <f aca="false">INT((ROW()-2)/100)</f>
        <v>12</v>
      </c>
      <c r="B1237" s="7" t="n">
        <f aca="false">MOD(INT((ROW()-2)/10),10)</f>
        <v>3</v>
      </c>
      <c r="C1237" s="7" t="n">
        <f aca="false">MOD(ROW()-2,10)</f>
        <v>5</v>
      </c>
      <c r="D1237" s="8" t="n">
        <f aca="false">A1237*10+B1237+C1237/10</f>
        <v>123.5</v>
      </c>
      <c r="E1237" s="9" t="n">
        <f aca="false">ROUND((ROW()-2)*24,0)/86400</f>
        <v>0.343055555555556</v>
      </c>
    </row>
    <row r="1238" customFormat="false" ht="15" hidden="false" customHeight="true" outlineLevel="0" collapsed="false">
      <c r="A1238" s="6" t="n">
        <f aca="false">INT((ROW()-2)/100)</f>
        <v>12</v>
      </c>
      <c r="B1238" s="7" t="n">
        <f aca="false">MOD(INT((ROW()-2)/10),10)</f>
        <v>3</v>
      </c>
      <c r="C1238" s="7" t="n">
        <f aca="false">MOD(ROW()-2,10)</f>
        <v>6</v>
      </c>
      <c r="D1238" s="8" t="n">
        <f aca="false">A1238*10+B1238+C1238/10</f>
        <v>123.6</v>
      </c>
      <c r="E1238" s="9" t="n">
        <f aca="false">ROUND((ROW()-2)*24,0)/86400</f>
        <v>0.343333333333333</v>
      </c>
    </row>
    <row r="1239" customFormat="false" ht="15" hidden="false" customHeight="true" outlineLevel="0" collapsed="false">
      <c r="A1239" s="6" t="n">
        <f aca="false">INT((ROW()-2)/100)</f>
        <v>12</v>
      </c>
      <c r="B1239" s="7" t="n">
        <f aca="false">MOD(INT((ROW()-2)/10),10)</f>
        <v>3</v>
      </c>
      <c r="C1239" s="7" t="n">
        <f aca="false">MOD(ROW()-2,10)</f>
        <v>7</v>
      </c>
      <c r="D1239" s="8" t="n">
        <f aca="false">A1239*10+B1239+C1239/10</f>
        <v>123.7</v>
      </c>
      <c r="E1239" s="9" t="n">
        <f aca="false">ROUND((ROW()-2)*24,0)/86400</f>
        <v>0.343611111111111</v>
      </c>
    </row>
    <row r="1240" customFormat="false" ht="15" hidden="false" customHeight="true" outlineLevel="0" collapsed="false">
      <c r="A1240" s="6" t="n">
        <f aca="false">INT((ROW()-2)/100)</f>
        <v>12</v>
      </c>
      <c r="B1240" s="7" t="n">
        <f aca="false">MOD(INT((ROW()-2)/10),10)</f>
        <v>3</v>
      </c>
      <c r="C1240" s="7" t="n">
        <f aca="false">MOD(ROW()-2,10)</f>
        <v>8</v>
      </c>
      <c r="D1240" s="8" t="n">
        <f aca="false">A1240*10+B1240+C1240/10</f>
        <v>123.8</v>
      </c>
      <c r="E1240" s="9" t="n">
        <f aca="false">ROUND((ROW()-2)*24,0)/86400</f>
        <v>0.343888888888889</v>
      </c>
    </row>
    <row r="1241" customFormat="false" ht="15" hidden="false" customHeight="true" outlineLevel="0" collapsed="false">
      <c r="A1241" s="6" t="n">
        <f aca="false">INT((ROW()-2)/100)</f>
        <v>12</v>
      </c>
      <c r="B1241" s="7" t="n">
        <f aca="false">MOD(INT((ROW()-2)/10),10)</f>
        <v>3</v>
      </c>
      <c r="C1241" s="7" t="n">
        <f aca="false">MOD(ROW()-2,10)</f>
        <v>9</v>
      </c>
      <c r="D1241" s="8" t="n">
        <f aca="false">A1241*10+B1241+C1241/10</f>
        <v>123.9</v>
      </c>
      <c r="E1241" s="9" t="n">
        <f aca="false">ROUND((ROW()-2)*24,0)/86400</f>
        <v>0.344166666666667</v>
      </c>
    </row>
    <row r="1242" customFormat="false" ht="15" hidden="false" customHeight="true" outlineLevel="0" collapsed="false">
      <c r="A1242" s="6" t="n">
        <f aca="false">INT((ROW()-2)/100)</f>
        <v>12</v>
      </c>
      <c r="B1242" s="7" t="n">
        <f aca="false">MOD(INT((ROW()-2)/10),10)</f>
        <v>4</v>
      </c>
      <c r="C1242" s="7" t="n">
        <f aca="false">MOD(ROW()-2,10)</f>
        <v>0</v>
      </c>
      <c r="D1242" s="8" t="n">
        <f aca="false">A1242*10+B1242+C1242/10</f>
        <v>124</v>
      </c>
      <c r="E1242" s="9" t="n">
        <f aca="false">ROUND((ROW()-2)*24,0)/86400</f>
        <v>0.344444444444444</v>
      </c>
    </row>
    <row r="1243" customFormat="false" ht="15" hidden="false" customHeight="true" outlineLevel="0" collapsed="false">
      <c r="A1243" s="6" t="n">
        <f aca="false">INT((ROW()-2)/100)</f>
        <v>12</v>
      </c>
      <c r="B1243" s="7" t="n">
        <f aca="false">MOD(INT((ROW()-2)/10),10)</f>
        <v>4</v>
      </c>
      <c r="C1243" s="7" t="n">
        <f aca="false">MOD(ROW()-2,10)</f>
        <v>1</v>
      </c>
      <c r="D1243" s="8" t="n">
        <f aca="false">A1243*10+B1243+C1243/10</f>
        <v>124.1</v>
      </c>
      <c r="E1243" s="9" t="n">
        <f aca="false">ROUND((ROW()-2)*24,0)/86400</f>
        <v>0.344722222222222</v>
      </c>
    </row>
    <row r="1244" customFormat="false" ht="15" hidden="false" customHeight="true" outlineLevel="0" collapsed="false">
      <c r="A1244" s="6" t="n">
        <f aca="false">INT((ROW()-2)/100)</f>
        <v>12</v>
      </c>
      <c r="B1244" s="7" t="n">
        <f aca="false">MOD(INT((ROW()-2)/10),10)</f>
        <v>4</v>
      </c>
      <c r="C1244" s="7" t="n">
        <f aca="false">MOD(ROW()-2,10)</f>
        <v>2</v>
      </c>
      <c r="D1244" s="8" t="n">
        <f aca="false">A1244*10+B1244+C1244/10</f>
        <v>124.2</v>
      </c>
      <c r="E1244" s="9" t="n">
        <f aca="false">ROUND((ROW()-2)*24,0)/86400</f>
        <v>0.345</v>
      </c>
    </row>
    <row r="1245" customFormat="false" ht="15" hidden="false" customHeight="true" outlineLevel="0" collapsed="false">
      <c r="A1245" s="6" t="n">
        <f aca="false">INT((ROW()-2)/100)</f>
        <v>12</v>
      </c>
      <c r="B1245" s="7" t="n">
        <f aca="false">MOD(INT((ROW()-2)/10),10)</f>
        <v>4</v>
      </c>
      <c r="C1245" s="7" t="n">
        <f aca="false">MOD(ROW()-2,10)</f>
        <v>3</v>
      </c>
      <c r="D1245" s="8" t="n">
        <f aca="false">A1245*10+B1245+C1245/10</f>
        <v>124.3</v>
      </c>
      <c r="E1245" s="9" t="n">
        <f aca="false">ROUND((ROW()-2)*24,0)/86400</f>
        <v>0.345277777777778</v>
      </c>
    </row>
    <row r="1246" customFormat="false" ht="15" hidden="false" customHeight="true" outlineLevel="0" collapsed="false">
      <c r="A1246" s="6" t="n">
        <f aca="false">INT((ROW()-2)/100)</f>
        <v>12</v>
      </c>
      <c r="B1246" s="7" t="n">
        <f aca="false">MOD(INT((ROW()-2)/10),10)</f>
        <v>4</v>
      </c>
      <c r="C1246" s="7" t="n">
        <f aca="false">MOD(ROW()-2,10)</f>
        <v>4</v>
      </c>
      <c r="D1246" s="8" t="n">
        <f aca="false">A1246*10+B1246+C1246/10</f>
        <v>124.4</v>
      </c>
      <c r="E1246" s="9" t="n">
        <f aca="false">ROUND((ROW()-2)*24,0)/86400</f>
        <v>0.345555555555556</v>
      </c>
    </row>
    <row r="1247" customFormat="false" ht="15" hidden="false" customHeight="true" outlineLevel="0" collapsed="false">
      <c r="A1247" s="6" t="n">
        <f aca="false">INT((ROW()-2)/100)</f>
        <v>12</v>
      </c>
      <c r="B1247" s="7" t="n">
        <f aca="false">MOD(INT((ROW()-2)/10),10)</f>
        <v>4</v>
      </c>
      <c r="C1247" s="7" t="n">
        <f aca="false">MOD(ROW()-2,10)</f>
        <v>5</v>
      </c>
      <c r="D1247" s="8" t="n">
        <f aca="false">A1247*10+B1247+C1247/10</f>
        <v>124.5</v>
      </c>
      <c r="E1247" s="9" t="n">
        <f aca="false">ROUND((ROW()-2)*24,0)/86400</f>
        <v>0.345833333333333</v>
      </c>
    </row>
    <row r="1248" customFormat="false" ht="15" hidden="false" customHeight="true" outlineLevel="0" collapsed="false">
      <c r="A1248" s="6" t="n">
        <f aca="false">INT((ROW()-2)/100)</f>
        <v>12</v>
      </c>
      <c r="B1248" s="7" t="n">
        <f aca="false">MOD(INT((ROW()-2)/10),10)</f>
        <v>4</v>
      </c>
      <c r="C1248" s="7" t="n">
        <f aca="false">MOD(ROW()-2,10)</f>
        <v>6</v>
      </c>
      <c r="D1248" s="8" t="n">
        <f aca="false">A1248*10+B1248+C1248/10</f>
        <v>124.6</v>
      </c>
      <c r="E1248" s="9" t="n">
        <f aca="false">ROUND((ROW()-2)*24,0)/86400</f>
        <v>0.346111111111111</v>
      </c>
    </row>
    <row r="1249" customFormat="false" ht="15" hidden="false" customHeight="true" outlineLevel="0" collapsed="false">
      <c r="A1249" s="6" t="n">
        <f aca="false">INT((ROW()-2)/100)</f>
        <v>12</v>
      </c>
      <c r="B1249" s="7" t="n">
        <f aca="false">MOD(INT((ROW()-2)/10),10)</f>
        <v>4</v>
      </c>
      <c r="C1249" s="7" t="n">
        <f aca="false">MOD(ROW()-2,10)</f>
        <v>7</v>
      </c>
      <c r="D1249" s="8" t="n">
        <f aca="false">A1249*10+B1249+C1249/10</f>
        <v>124.7</v>
      </c>
      <c r="E1249" s="9" t="n">
        <f aca="false">ROUND((ROW()-2)*24,0)/86400</f>
        <v>0.346388888888889</v>
      </c>
    </row>
    <row r="1250" customFormat="false" ht="15" hidden="false" customHeight="true" outlineLevel="0" collapsed="false">
      <c r="A1250" s="6" t="n">
        <f aca="false">INT((ROW()-2)/100)</f>
        <v>12</v>
      </c>
      <c r="B1250" s="7" t="n">
        <f aca="false">MOD(INT((ROW()-2)/10),10)</f>
        <v>4</v>
      </c>
      <c r="C1250" s="7" t="n">
        <f aca="false">MOD(ROW()-2,10)</f>
        <v>8</v>
      </c>
      <c r="D1250" s="8" t="n">
        <f aca="false">A1250*10+B1250+C1250/10</f>
        <v>124.8</v>
      </c>
      <c r="E1250" s="9" t="n">
        <f aca="false">ROUND((ROW()-2)*24,0)/86400</f>
        <v>0.346666666666667</v>
      </c>
    </row>
    <row r="1251" customFormat="false" ht="15" hidden="false" customHeight="true" outlineLevel="0" collapsed="false">
      <c r="A1251" s="6" t="n">
        <f aca="false">INT((ROW()-2)/100)</f>
        <v>12</v>
      </c>
      <c r="B1251" s="7" t="n">
        <f aca="false">MOD(INT((ROW()-2)/10),10)</f>
        <v>4</v>
      </c>
      <c r="C1251" s="7" t="n">
        <f aca="false">MOD(ROW()-2,10)</f>
        <v>9</v>
      </c>
      <c r="D1251" s="8" t="n">
        <f aca="false">A1251*10+B1251+C1251/10</f>
        <v>124.9</v>
      </c>
      <c r="E1251" s="9" t="n">
        <f aca="false">ROUND((ROW()-2)*24,0)/86400</f>
        <v>0.346944444444444</v>
      </c>
    </row>
    <row r="1252" customFormat="false" ht="15" hidden="false" customHeight="true" outlineLevel="0" collapsed="false">
      <c r="A1252" s="6" t="n">
        <f aca="false">INT((ROW()-2)/100)</f>
        <v>12</v>
      </c>
      <c r="B1252" s="7" t="n">
        <f aca="false">MOD(INT((ROW()-2)/10),10)</f>
        <v>5</v>
      </c>
      <c r="C1252" s="7" t="n">
        <f aca="false">MOD(ROW()-2,10)</f>
        <v>0</v>
      </c>
      <c r="D1252" s="8" t="n">
        <f aca="false">A1252*10+B1252+C1252/10</f>
        <v>125</v>
      </c>
      <c r="E1252" s="9" t="n">
        <f aca="false">ROUND((ROW()-2)*24,0)/86400</f>
        <v>0.347222222222222</v>
      </c>
    </row>
    <row r="1253" customFormat="false" ht="15" hidden="false" customHeight="true" outlineLevel="0" collapsed="false">
      <c r="A1253" s="6" t="n">
        <f aca="false">INT((ROW()-2)/100)</f>
        <v>12</v>
      </c>
      <c r="B1253" s="7" t="n">
        <f aca="false">MOD(INT((ROW()-2)/10),10)</f>
        <v>5</v>
      </c>
      <c r="C1253" s="7" t="n">
        <f aca="false">MOD(ROW()-2,10)</f>
        <v>1</v>
      </c>
      <c r="D1253" s="8" t="n">
        <f aca="false">A1253*10+B1253+C1253/10</f>
        <v>125.1</v>
      </c>
      <c r="E1253" s="9" t="n">
        <f aca="false">ROUND((ROW()-2)*24,0)/86400</f>
        <v>0.3475</v>
      </c>
    </row>
    <row r="1254" customFormat="false" ht="15" hidden="false" customHeight="true" outlineLevel="0" collapsed="false">
      <c r="A1254" s="6" t="n">
        <f aca="false">INT((ROW()-2)/100)</f>
        <v>12</v>
      </c>
      <c r="B1254" s="7" t="n">
        <f aca="false">MOD(INT((ROW()-2)/10),10)</f>
        <v>5</v>
      </c>
      <c r="C1254" s="7" t="n">
        <f aca="false">MOD(ROW()-2,10)</f>
        <v>2</v>
      </c>
      <c r="D1254" s="8" t="n">
        <f aca="false">A1254*10+B1254+C1254/10</f>
        <v>125.2</v>
      </c>
      <c r="E1254" s="9" t="n">
        <f aca="false">ROUND((ROW()-2)*24,0)/86400</f>
        <v>0.347777777777778</v>
      </c>
    </row>
    <row r="1255" customFormat="false" ht="15" hidden="false" customHeight="true" outlineLevel="0" collapsed="false">
      <c r="A1255" s="6" t="n">
        <f aca="false">INT((ROW()-2)/100)</f>
        <v>12</v>
      </c>
      <c r="B1255" s="7" t="n">
        <f aca="false">MOD(INT((ROW()-2)/10),10)</f>
        <v>5</v>
      </c>
      <c r="C1255" s="7" t="n">
        <f aca="false">MOD(ROW()-2,10)</f>
        <v>3</v>
      </c>
      <c r="D1255" s="8" t="n">
        <f aca="false">A1255*10+B1255+C1255/10</f>
        <v>125.3</v>
      </c>
      <c r="E1255" s="9" t="n">
        <f aca="false">ROUND((ROW()-2)*24,0)/86400</f>
        <v>0.348055555555556</v>
      </c>
    </row>
    <row r="1256" customFormat="false" ht="15" hidden="false" customHeight="true" outlineLevel="0" collapsed="false">
      <c r="A1256" s="6" t="n">
        <f aca="false">INT((ROW()-2)/100)</f>
        <v>12</v>
      </c>
      <c r="B1256" s="7" t="n">
        <f aca="false">MOD(INT((ROW()-2)/10),10)</f>
        <v>5</v>
      </c>
      <c r="C1256" s="7" t="n">
        <f aca="false">MOD(ROW()-2,10)</f>
        <v>4</v>
      </c>
      <c r="D1256" s="8" t="n">
        <f aca="false">A1256*10+B1256+C1256/10</f>
        <v>125.4</v>
      </c>
      <c r="E1256" s="9" t="n">
        <f aca="false">ROUND((ROW()-2)*24,0)/86400</f>
        <v>0.348333333333333</v>
      </c>
    </row>
    <row r="1257" customFormat="false" ht="15" hidden="false" customHeight="true" outlineLevel="0" collapsed="false">
      <c r="A1257" s="6" t="n">
        <f aca="false">INT((ROW()-2)/100)</f>
        <v>12</v>
      </c>
      <c r="B1257" s="7" t="n">
        <f aca="false">MOD(INT((ROW()-2)/10),10)</f>
        <v>5</v>
      </c>
      <c r="C1257" s="7" t="n">
        <f aca="false">MOD(ROW()-2,10)</f>
        <v>5</v>
      </c>
      <c r="D1257" s="8" t="n">
        <f aca="false">A1257*10+B1257+C1257/10</f>
        <v>125.5</v>
      </c>
      <c r="E1257" s="9" t="n">
        <f aca="false">ROUND((ROW()-2)*24,0)/86400</f>
        <v>0.348611111111111</v>
      </c>
    </row>
    <row r="1258" customFormat="false" ht="15" hidden="false" customHeight="true" outlineLevel="0" collapsed="false">
      <c r="A1258" s="6" t="n">
        <f aca="false">INT((ROW()-2)/100)</f>
        <v>12</v>
      </c>
      <c r="B1258" s="7" t="n">
        <f aca="false">MOD(INT((ROW()-2)/10),10)</f>
        <v>5</v>
      </c>
      <c r="C1258" s="7" t="n">
        <f aca="false">MOD(ROW()-2,10)</f>
        <v>6</v>
      </c>
      <c r="D1258" s="8" t="n">
        <f aca="false">A1258*10+B1258+C1258/10</f>
        <v>125.6</v>
      </c>
      <c r="E1258" s="9" t="n">
        <f aca="false">ROUND((ROW()-2)*24,0)/86400</f>
        <v>0.348888888888889</v>
      </c>
    </row>
    <row r="1259" customFormat="false" ht="15" hidden="false" customHeight="true" outlineLevel="0" collapsed="false">
      <c r="A1259" s="6" t="n">
        <f aca="false">INT((ROW()-2)/100)</f>
        <v>12</v>
      </c>
      <c r="B1259" s="7" t="n">
        <f aca="false">MOD(INT((ROW()-2)/10),10)</f>
        <v>5</v>
      </c>
      <c r="C1259" s="7" t="n">
        <f aca="false">MOD(ROW()-2,10)</f>
        <v>7</v>
      </c>
      <c r="D1259" s="8" t="n">
        <f aca="false">A1259*10+B1259+C1259/10</f>
        <v>125.7</v>
      </c>
      <c r="E1259" s="9" t="n">
        <f aca="false">ROUND((ROW()-2)*24,0)/86400</f>
        <v>0.349166666666667</v>
      </c>
    </row>
    <row r="1260" customFormat="false" ht="15" hidden="false" customHeight="true" outlineLevel="0" collapsed="false">
      <c r="A1260" s="6" t="n">
        <f aca="false">INT((ROW()-2)/100)</f>
        <v>12</v>
      </c>
      <c r="B1260" s="7" t="n">
        <f aca="false">MOD(INT((ROW()-2)/10),10)</f>
        <v>5</v>
      </c>
      <c r="C1260" s="7" t="n">
        <f aca="false">MOD(ROW()-2,10)</f>
        <v>8</v>
      </c>
      <c r="D1260" s="8" t="n">
        <f aca="false">A1260*10+B1260+C1260/10</f>
        <v>125.8</v>
      </c>
      <c r="E1260" s="9" t="n">
        <f aca="false">ROUND((ROW()-2)*24,0)/86400</f>
        <v>0.349444444444444</v>
      </c>
    </row>
    <row r="1261" customFormat="false" ht="15" hidden="false" customHeight="true" outlineLevel="0" collapsed="false">
      <c r="A1261" s="6" t="n">
        <f aca="false">INT((ROW()-2)/100)</f>
        <v>12</v>
      </c>
      <c r="B1261" s="7" t="n">
        <f aca="false">MOD(INT((ROW()-2)/10),10)</f>
        <v>5</v>
      </c>
      <c r="C1261" s="7" t="n">
        <f aca="false">MOD(ROW()-2,10)</f>
        <v>9</v>
      </c>
      <c r="D1261" s="8" t="n">
        <f aca="false">A1261*10+B1261+C1261/10</f>
        <v>125.9</v>
      </c>
      <c r="E1261" s="9" t="n">
        <f aca="false">ROUND((ROW()-2)*24,0)/86400</f>
        <v>0.349722222222222</v>
      </c>
    </row>
    <row r="1262" customFormat="false" ht="15" hidden="false" customHeight="true" outlineLevel="0" collapsed="false">
      <c r="A1262" s="6" t="n">
        <f aca="false">INT((ROW()-2)/100)</f>
        <v>12</v>
      </c>
      <c r="B1262" s="7" t="n">
        <f aca="false">MOD(INT((ROW()-2)/10),10)</f>
        <v>6</v>
      </c>
      <c r="C1262" s="7" t="n">
        <f aca="false">MOD(ROW()-2,10)</f>
        <v>0</v>
      </c>
      <c r="D1262" s="8" t="n">
        <f aca="false">A1262*10+B1262+C1262/10</f>
        <v>126</v>
      </c>
      <c r="E1262" s="9" t="n">
        <f aca="false">ROUND((ROW()-2)*24,0)/86400</f>
        <v>0.35</v>
      </c>
    </row>
    <row r="1263" customFormat="false" ht="15" hidden="false" customHeight="true" outlineLevel="0" collapsed="false">
      <c r="A1263" s="6" t="n">
        <f aca="false">INT((ROW()-2)/100)</f>
        <v>12</v>
      </c>
      <c r="B1263" s="7" t="n">
        <f aca="false">MOD(INT((ROW()-2)/10),10)</f>
        <v>6</v>
      </c>
      <c r="C1263" s="7" t="n">
        <f aca="false">MOD(ROW()-2,10)</f>
        <v>1</v>
      </c>
      <c r="D1263" s="8" t="n">
        <f aca="false">A1263*10+B1263+C1263/10</f>
        <v>126.1</v>
      </c>
      <c r="E1263" s="9" t="n">
        <f aca="false">ROUND((ROW()-2)*24,0)/86400</f>
        <v>0.350277777777778</v>
      </c>
    </row>
    <row r="1264" customFormat="false" ht="15" hidden="false" customHeight="true" outlineLevel="0" collapsed="false">
      <c r="A1264" s="6" t="n">
        <f aca="false">INT((ROW()-2)/100)</f>
        <v>12</v>
      </c>
      <c r="B1264" s="7" t="n">
        <f aca="false">MOD(INT((ROW()-2)/10),10)</f>
        <v>6</v>
      </c>
      <c r="C1264" s="7" t="n">
        <f aca="false">MOD(ROW()-2,10)</f>
        <v>2</v>
      </c>
      <c r="D1264" s="8" t="n">
        <f aca="false">A1264*10+B1264+C1264/10</f>
        <v>126.2</v>
      </c>
      <c r="E1264" s="9" t="n">
        <f aca="false">ROUND((ROW()-2)*24,0)/86400</f>
        <v>0.350555555555556</v>
      </c>
    </row>
    <row r="1265" customFormat="false" ht="15" hidden="false" customHeight="true" outlineLevel="0" collapsed="false">
      <c r="A1265" s="6" t="n">
        <f aca="false">INT((ROW()-2)/100)</f>
        <v>12</v>
      </c>
      <c r="B1265" s="7" t="n">
        <f aca="false">MOD(INT((ROW()-2)/10),10)</f>
        <v>6</v>
      </c>
      <c r="C1265" s="7" t="n">
        <f aca="false">MOD(ROW()-2,10)</f>
        <v>3</v>
      </c>
      <c r="D1265" s="8" t="n">
        <f aca="false">A1265*10+B1265+C1265/10</f>
        <v>126.3</v>
      </c>
      <c r="E1265" s="9" t="n">
        <f aca="false">ROUND((ROW()-2)*24,0)/86400</f>
        <v>0.350833333333333</v>
      </c>
    </row>
    <row r="1266" customFormat="false" ht="15" hidden="false" customHeight="true" outlineLevel="0" collapsed="false">
      <c r="A1266" s="6" t="n">
        <f aca="false">INT((ROW()-2)/100)</f>
        <v>12</v>
      </c>
      <c r="B1266" s="7" t="n">
        <f aca="false">MOD(INT((ROW()-2)/10),10)</f>
        <v>6</v>
      </c>
      <c r="C1266" s="7" t="n">
        <f aca="false">MOD(ROW()-2,10)</f>
        <v>4</v>
      </c>
      <c r="D1266" s="8" t="n">
        <f aca="false">A1266*10+B1266+C1266/10</f>
        <v>126.4</v>
      </c>
      <c r="E1266" s="9" t="n">
        <f aca="false">ROUND((ROW()-2)*24,0)/86400</f>
        <v>0.351111111111111</v>
      </c>
    </row>
    <row r="1267" customFormat="false" ht="15" hidden="false" customHeight="true" outlineLevel="0" collapsed="false">
      <c r="A1267" s="6" t="n">
        <f aca="false">INT((ROW()-2)/100)</f>
        <v>12</v>
      </c>
      <c r="B1267" s="7" t="n">
        <f aca="false">MOD(INT((ROW()-2)/10),10)</f>
        <v>6</v>
      </c>
      <c r="C1267" s="7" t="n">
        <f aca="false">MOD(ROW()-2,10)</f>
        <v>5</v>
      </c>
      <c r="D1267" s="8" t="n">
        <f aca="false">A1267*10+B1267+C1267/10</f>
        <v>126.5</v>
      </c>
      <c r="E1267" s="9" t="n">
        <f aca="false">ROUND((ROW()-2)*24,0)/86400</f>
        <v>0.351388888888889</v>
      </c>
    </row>
    <row r="1268" customFormat="false" ht="15" hidden="false" customHeight="true" outlineLevel="0" collapsed="false">
      <c r="A1268" s="6" t="n">
        <f aca="false">INT((ROW()-2)/100)</f>
        <v>12</v>
      </c>
      <c r="B1268" s="7" t="n">
        <f aca="false">MOD(INT((ROW()-2)/10),10)</f>
        <v>6</v>
      </c>
      <c r="C1268" s="7" t="n">
        <f aca="false">MOD(ROW()-2,10)</f>
        <v>6</v>
      </c>
      <c r="D1268" s="8" t="n">
        <f aca="false">A1268*10+B1268+C1268/10</f>
        <v>126.6</v>
      </c>
      <c r="E1268" s="9" t="n">
        <f aca="false">ROUND((ROW()-2)*24,0)/86400</f>
        <v>0.351666666666667</v>
      </c>
    </row>
    <row r="1269" customFormat="false" ht="15" hidden="false" customHeight="true" outlineLevel="0" collapsed="false">
      <c r="A1269" s="6" t="n">
        <f aca="false">INT((ROW()-2)/100)</f>
        <v>12</v>
      </c>
      <c r="B1269" s="7" t="n">
        <f aca="false">MOD(INT((ROW()-2)/10),10)</f>
        <v>6</v>
      </c>
      <c r="C1269" s="7" t="n">
        <f aca="false">MOD(ROW()-2,10)</f>
        <v>7</v>
      </c>
      <c r="D1269" s="8" t="n">
        <f aca="false">A1269*10+B1269+C1269/10</f>
        <v>126.7</v>
      </c>
      <c r="E1269" s="9" t="n">
        <f aca="false">ROUND((ROW()-2)*24,0)/86400</f>
        <v>0.351944444444444</v>
      </c>
    </row>
    <row r="1270" customFormat="false" ht="15" hidden="false" customHeight="true" outlineLevel="0" collapsed="false">
      <c r="A1270" s="6" t="n">
        <f aca="false">INT((ROW()-2)/100)</f>
        <v>12</v>
      </c>
      <c r="B1270" s="7" t="n">
        <f aca="false">MOD(INT((ROW()-2)/10),10)</f>
        <v>6</v>
      </c>
      <c r="C1270" s="7" t="n">
        <f aca="false">MOD(ROW()-2,10)</f>
        <v>8</v>
      </c>
      <c r="D1270" s="8" t="n">
        <f aca="false">A1270*10+B1270+C1270/10</f>
        <v>126.8</v>
      </c>
      <c r="E1270" s="9" t="n">
        <f aca="false">ROUND((ROW()-2)*24,0)/86400</f>
        <v>0.352222222222222</v>
      </c>
    </row>
    <row r="1271" customFormat="false" ht="15" hidden="false" customHeight="true" outlineLevel="0" collapsed="false">
      <c r="A1271" s="6" t="n">
        <f aca="false">INT((ROW()-2)/100)</f>
        <v>12</v>
      </c>
      <c r="B1271" s="7" t="n">
        <f aca="false">MOD(INT((ROW()-2)/10),10)</f>
        <v>6</v>
      </c>
      <c r="C1271" s="7" t="n">
        <f aca="false">MOD(ROW()-2,10)</f>
        <v>9</v>
      </c>
      <c r="D1271" s="8" t="n">
        <f aca="false">A1271*10+B1271+C1271/10</f>
        <v>126.9</v>
      </c>
      <c r="E1271" s="9" t="n">
        <f aca="false">ROUND((ROW()-2)*24,0)/86400</f>
        <v>0.3525</v>
      </c>
    </row>
    <row r="1272" customFormat="false" ht="15" hidden="false" customHeight="true" outlineLevel="0" collapsed="false">
      <c r="A1272" s="6" t="n">
        <f aca="false">INT((ROW()-2)/100)</f>
        <v>12</v>
      </c>
      <c r="B1272" s="7" t="n">
        <f aca="false">MOD(INT((ROW()-2)/10),10)</f>
        <v>7</v>
      </c>
      <c r="C1272" s="7" t="n">
        <f aca="false">MOD(ROW()-2,10)</f>
        <v>0</v>
      </c>
      <c r="D1272" s="8" t="n">
        <f aca="false">A1272*10+B1272+C1272/10</f>
        <v>127</v>
      </c>
      <c r="E1272" s="9" t="n">
        <f aca="false">ROUND((ROW()-2)*24,0)/86400</f>
        <v>0.352777777777778</v>
      </c>
    </row>
    <row r="1273" customFormat="false" ht="15" hidden="false" customHeight="true" outlineLevel="0" collapsed="false">
      <c r="A1273" s="6" t="n">
        <f aca="false">INT((ROW()-2)/100)</f>
        <v>12</v>
      </c>
      <c r="B1273" s="7" t="n">
        <f aca="false">MOD(INT((ROW()-2)/10),10)</f>
        <v>7</v>
      </c>
      <c r="C1273" s="7" t="n">
        <f aca="false">MOD(ROW()-2,10)</f>
        <v>1</v>
      </c>
      <c r="D1273" s="8" t="n">
        <f aca="false">A1273*10+B1273+C1273/10</f>
        <v>127.1</v>
      </c>
      <c r="E1273" s="9" t="n">
        <f aca="false">ROUND((ROW()-2)*24,0)/86400</f>
        <v>0.353055555555556</v>
      </c>
    </row>
    <row r="1274" customFormat="false" ht="15" hidden="false" customHeight="true" outlineLevel="0" collapsed="false">
      <c r="A1274" s="6" t="n">
        <f aca="false">INT((ROW()-2)/100)</f>
        <v>12</v>
      </c>
      <c r="B1274" s="7" t="n">
        <f aca="false">MOD(INT((ROW()-2)/10),10)</f>
        <v>7</v>
      </c>
      <c r="C1274" s="7" t="n">
        <f aca="false">MOD(ROW()-2,10)</f>
        <v>2</v>
      </c>
      <c r="D1274" s="8" t="n">
        <f aca="false">A1274*10+B1274+C1274/10</f>
        <v>127.2</v>
      </c>
      <c r="E1274" s="9" t="n">
        <f aca="false">ROUND((ROW()-2)*24,0)/86400</f>
        <v>0.353333333333333</v>
      </c>
    </row>
    <row r="1275" customFormat="false" ht="15" hidden="false" customHeight="true" outlineLevel="0" collapsed="false">
      <c r="A1275" s="6" t="n">
        <f aca="false">INT((ROW()-2)/100)</f>
        <v>12</v>
      </c>
      <c r="B1275" s="7" t="n">
        <f aca="false">MOD(INT((ROW()-2)/10),10)</f>
        <v>7</v>
      </c>
      <c r="C1275" s="7" t="n">
        <f aca="false">MOD(ROW()-2,10)</f>
        <v>3</v>
      </c>
      <c r="D1275" s="8" t="n">
        <f aca="false">A1275*10+B1275+C1275/10</f>
        <v>127.3</v>
      </c>
      <c r="E1275" s="9" t="n">
        <f aca="false">ROUND((ROW()-2)*24,0)/86400</f>
        <v>0.353611111111111</v>
      </c>
    </row>
    <row r="1276" customFormat="false" ht="15" hidden="false" customHeight="true" outlineLevel="0" collapsed="false">
      <c r="A1276" s="6" t="n">
        <f aca="false">INT((ROW()-2)/100)</f>
        <v>12</v>
      </c>
      <c r="B1276" s="7" t="n">
        <f aca="false">MOD(INT((ROW()-2)/10),10)</f>
        <v>7</v>
      </c>
      <c r="C1276" s="7" t="n">
        <f aca="false">MOD(ROW()-2,10)</f>
        <v>4</v>
      </c>
      <c r="D1276" s="8" t="n">
        <f aca="false">A1276*10+B1276+C1276/10</f>
        <v>127.4</v>
      </c>
      <c r="E1276" s="9" t="n">
        <f aca="false">ROUND((ROW()-2)*24,0)/86400</f>
        <v>0.353888888888889</v>
      </c>
    </row>
    <row r="1277" customFormat="false" ht="15" hidden="false" customHeight="true" outlineLevel="0" collapsed="false">
      <c r="A1277" s="6" t="n">
        <f aca="false">INT((ROW()-2)/100)</f>
        <v>12</v>
      </c>
      <c r="B1277" s="7" t="n">
        <f aca="false">MOD(INT((ROW()-2)/10),10)</f>
        <v>7</v>
      </c>
      <c r="C1277" s="7" t="n">
        <f aca="false">MOD(ROW()-2,10)</f>
        <v>5</v>
      </c>
      <c r="D1277" s="8" t="n">
        <f aca="false">A1277*10+B1277+C1277/10</f>
        <v>127.5</v>
      </c>
      <c r="E1277" s="9" t="n">
        <f aca="false">ROUND((ROW()-2)*24,0)/86400</f>
        <v>0.354166666666667</v>
      </c>
    </row>
    <row r="1278" customFormat="false" ht="15" hidden="false" customHeight="true" outlineLevel="0" collapsed="false">
      <c r="A1278" s="6" t="n">
        <f aca="false">INT((ROW()-2)/100)</f>
        <v>12</v>
      </c>
      <c r="B1278" s="7" t="n">
        <f aca="false">MOD(INT((ROW()-2)/10),10)</f>
        <v>7</v>
      </c>
      <c r="C1278" s="7" t="n">
        <f aca="false">MOD(ROW()-2,10)</f>
        <v>6</v>
      </c>
      <c r="D1278" s="8" t="n">
        <f aca="false">A1278*10+B1278+C1278/10</f>
        <v>127.6</v>
      </c>
      <c r="E1278" s="9" t="n">
        <f aca="false">ROUND((ROW()-2)*24,0)/86400</f>
        <v>0.354444444444444</v>
      </c>
    </row>
    <row r="1279" customFormat="false" ht="15" hidden="false" customHeight="true" outlineLevel="0" collapsed="false">
      <c r="A1279" s="6" t="n">
        <f aca="false">INT((ROW()-2)/100)</f>
        <v>12</v>
      </c>
      <c r="B1279" s="7" t="n">
        <f aca="false">MOD(INT((ROW()-2)/10),10)</f>
        <v>7</v>
      </c>
      <c r="C1279" s="7" t="n">
        <f aca="false">MOD(ROW()-2,10)</f>
        <v>7</v>
      </c>
      <c r="D1279" s="8" t="n">
        <f aca="false">A1279*10+B1279+C1279/10</f>
        <v>127.7</v>
      </c>
      <c r="E1279" s="9" t="n">
        <f aca="false">ROUND((ROW()-2)*24,0)/86400</f>
        <v>0.354722222222222</v>
      </c>
    </row>
    <row r="1280" customFormat="false" ht="15" hidden="false" customHeight="true" outlineLevel="0" collapsed="false">
      <c r="A1280" s="6" t="n">
        <f aca="false">INT((ROW()-2)/100)</f>
        <v>12</v>
      </c>
      <c r="B1280" s="7" t="n">
        <f aca="false">MOD(INT((ROW()-2)/10),10)</f>
        <v>7</v>
      </c>
      <c r="C1280" s="7" t="n">
        <f aca="false">MOD(ROW()-2,10)</f>
        <v>8</v>
      </c>
      <c r="D1280" s="8" t="n">
        <f aca="false">A1280*10+B1280+C1280/10</f>
        <v>127.8</v>
      </c>
      <c r="E1280" s="9" t="n">
        <f aca="false">ROUND((ROW()-2)*24,0)/86400</f>
        <v>0.355</v>
      </c>
    </row>
    <row r="1281" customFormat="false" ht="15" hidden="false" customHeight="true" outlineLevel="0" collapsed="false">
      <c r="A1281" s="6" t="n">
        <f aca="false">INT((ROW()-2)/100)</f>
        <v>12</v>
      </c>
      <c r="B1281" s="7" t="n">
        <f aca="false">MOD(INT((ROW()-2)/10),10)</f>
        <v>7</v>
      </c>
      <c r="C1281" s="7" t="n">
        <f aca="false">MOD(ROW()-2,10)</f>
        <v>9</v>
      </c>
      <c r="D1281" s="8" t="n">
        <f aca="false">A1281*10+B1281+C1281/10</f>
        <v>127.9</v>
      </c>
      <c r="E1281" s="9" t="n">
        <f aca="false">ROUND((ROW()-2)*24,0)/86400</f>
        <v>0.355277777777778</v>
      </c>
    </row>
    <row r="1282" customFormat="false" ht="15" hidden="false" customHeight="true" outlineLevel="0" collapsed="false">
      <c r="A1282" s="6" t="n">
        <f aca="false">INT((ROW()-2)/100)</f>
        <v>12</v>
      </c>
      <c r="B1282" s="7" t="n">
        <f aca="false">MOD(INT((ROW()-2)/10),10)</f>
        <v>8</v>
      </c>
      <c r="C1282" s="7" t="n">
        <f aca="false">MOD(ROW()-2,10)</f>
        <v>0</v>
      </c>
      <c r="D1282" s="8" t="n">
        <f aca="false">A1282*10+B1282+C1282/10</f>
        <v>128</v>
      </c>
      <c r="E1282" s="9" t="n">
        <f aca="false">ROUND((ROW()-2)*24,0)/86400</f>
        <v>0.355555555555556</v>
      </c>
    </row>
    <row r="1283" customFormat="false" ht="15" hidden="false" customHeight="true" outlineLevel="0" collapsed="false">
      <c r="A1283" s="6" t="n">
        <f aca="false">INT((ROW()-2)/100)</f>
        <v>12</v>
      </c>
      <c r="B1283" s="7" t="n">
        <f aca="false">MOD(INT((ROW()-2)/10),10)</f>
        <v>8</v>
      </c>
      <c r="C1283" s="7" t="n">
        <f aca="false">MOD(ROW()-2,10)</f>
        <v>1</v>
      </c>
      <c r="D1283" s="8" t="n">
        <f aca="false">A1283*10+B1283+C1283/10</f>
        <v>128.1</v>
      </c>
      <c r="E1283" s="9" t="n">
        <f aca="false">ROUND((ROW()-2)*24,0)/86400</f>
        <v>0.355833333333333</v>
      </c>
    </row>
    <row r="1284" customFormat="false" ht="15" hidden="false" customHeight="true" outlineLevel="0" collapsed="false">
      <c r="A1284" s="6" t="n">
        <f aca="false">INT((ROW()-2)/100)</f>
        <v>12</v>
      </c>
      <c r="B1284" s="7" t="n">
        <f aca="false">MOD(INT((ROW()-2)/10),10)</f>
        <v>8</v>
      </c>
      <c r="C1284" s="7" t="n">
        <f aca="false">MOD(ROW()-2,10)</f>
        <v>2</v>
      </c>
      <c r="D1284" s="8" t="n">
        <f aca="false">A1284*10+B1284+C1284/10</f>
        <v>128.2</v>
      </c>
      <c r="E1284" s="9" t="n">
        <f aca="false">ROUND((ROW()-2)*24,0)/86400</f>
        <v>0.356111111111111</v>
      </c>
    </row>
    <row r="1285" customFormat="false" ht="15" hidden="false" customHeight="true" outlineLevel="0" collapsed="false">
      <c r="A1285" s="6" t="n">
        <f aca="false">INT((ROW()-2)/100)</f>
        <v>12</v>
      </c>
      <c r="B1285" s="7" t="n">
        <f aca="false">MOD(INT((ROW()-2)/10),10)</f>
        <v>8</v>
      </c>
      <c r="C1285" s="7" t="n">
        <f aca="false">MOD(ROW()-2,10)</f>
        <v>3</v>
      </c>
      <c r="D1285" s="8" t="n">
        <f aca="false">A1285*10+B1285+C1285/10</f>
        <v>128.3</v>
      </c>
      <c r="E1285" s="9" t="n">
        <f aca="false">ROUND((ROW()-2)*24,0)/86400</f>
        <v>0.356388888888889</v>
      </c>
    </row>
    <row r="1286" customFormat="false" ht="15" hidden="false" customHeight="true" outlineLevel="0" collapsed="false">
      <c r="A1286" s="6" t="n">
        <f aca="false">INT((ROW()-2)/100)</f>
        <v>12</v>
      </c>
      <c r="B1286" s="7" t="n">
        <f aca="false">MOD(INT((ROW()-2)/10),10)</f>
        <v>8</v>
      </c>
      <c r="C1286" s="7" t="n">
        <f aca="false">MOD(ROW()-2,10)</f>
        <v>4</v>
      </c>
      <c r="D1286" s="8" t="n">
        <f aca="false">A1286*10+B1286+C1286/10</f>
        <v>128.4</v>
      </c>
      <c r="E1286" s="9" t="n">
        <f aca="false">ROUND((ROW()-2)*24,0)/86400</f>
        <v>0.356666666666667</v>
      </c>
    </row>
    <row r="1287" customFormat="false" ht="15" hidden="false" customHeight="true" outlineLevel="0" collapsed="false">
      <c r="A1287" s="6" t="n">
        <f aca="false">INT((ROW()-2)/100)</f>
        <v>12</v>
      </c>
      <c r="B1287" s="7" t="n">
        <f aca="false">MOD(INT((ROW()-2)/10),10)</f>
        <v>8</v>
      </c>
      <c r="C1287" s="7" t="n">
        <f aca="false">MOD(ROW()-2,10)</f>
        <v>5</v>
      </c>
      <c r="D1287" s="8" t="n">
        <f aca="false">A1287*10+B1287+C1287/10</f>
        <v>128.5</v>
      </c>
      <c r="E1287" s="9" t="n">
        <f aca="false">ROUND((ROW()-2)*24,0)/86400</f>
        <v>0.356944444444444</v>
      </c>
    </row>
    <row r="1288" customFormat="false" ht="15" hidden="false" customHeight="true" outlineLevel="0" collapsed="false">
      <c r="A1288" s="6" t="n">
        <f aca="false">INT((ROW()-2)/100)</f>
        <v>12</v>
      </c>
      <c r="B1288" s="7" t="n">
        <f aca="false">MOD(INT((ROW()-2)/10),10)</f>
        <v>8</v>
      </c>
      <c r="C1288" s="7" t="n">
        <f aca="false">MOD(ROW()-2,10)</f>
        <v>6</v>
      </c>
      <c r="D1288" s="8" t="n">
        <f aca="false">A1288*10+B1288+C1288/10</f>
        <v>128.6</v>
      </c>
      <c r="E1288" s="9" t="n">
        <f aca="false">ROUND((ROW()-2)*24,0)/86400</f>
        <v>0.357222222222222</v>
      </c>
    </row>
    <row r="1289" customFormat="false" ht="15" hidden="false" customHeight="true" outlineLevel="0" collapsed="false">
      <c r="A1289" s="6" t="n">
        <f aca="false">INT((ROW()-2)/100)</f>
        <v>12</v>
      </c>
      <c r="B1289" s="7" t="n">
        <f aca="false">MOD(INT((ROW()-2)/10),10)</f>
        <v>8</v>
      </c>
      <c r="C1289" s="7" t="n">
        <f aca="false">MOD(ROW()-2,10)</f>
        <v>7</v>
      </c>
      <c r="D1289" s="8" t="n">
        <f aca="false">A1289*10+B1289+C1289/10</f>
        <v>128.7</v>
      </c>
      <c r="E1289" s="9" t="n">
        <f aca="false">ROUND((ROW()-2)*24,0)/86400</f>
        <v>0.3575</v>
      </c>
    </row>
    <row r="1290" customFormat="false" ht="15" hidden="false" customHeight="true" outlineLevel="0" collapsed="false">
      <c r="A1290" s="6" t="n">
        <f aca="false">INT((ROW()-2)/100)</f>
        <v>12</v>
      </c>
      <c r="B1290" s="7" t="n">
        <f aca="false">MOD(INT((ROW()-2)/10),10)</f>
        <v>8</v>
      </c>
      <c r="C1290" s="7" t="n">
        <f aca="false">MOD(ROW()-2,10)</f>
        <v>8</v>
      </c>
      <c r="D1290" s="8" t="n">
        <f aca="false">A1290*10+B1290+C1290/10</f>
        <v>128.8</v>
      </c>
      <c r="E1290" s="9" t="n">
        <f aca="false">ROUND((ROW()-2)*24,0)/86400</f>
        <v>0.357777777777778</v>
      </c>
    </row>
    <row r="1291" customFormat="false" ht="15" hidden="false" customHeight="true" outlineLevel="0" collapsed="false">
      <c r="A1291" s="6" t="n">
        <f aca="false">INT((ROW()-2)/100)</f>
        <v>12</v>
      </c>
      <c r="B1291" s="7" t="n">
        <f aca="false">MOD(INT((ROW()-2)/10),10)</f>
        <v>8</v>
      </c>
      <c r="C1291" s="7" t="n">
        <f aca="false">MOD(ROW()-2,10)</f>
        <v>9</v>
      </c>
      <c r="D1291" s="8" t="n">
        <f aca="false">A1291*10+B1291+C1291/10</f>
        <v>128.9</v>
      </c>
      <c r="E1291" s="9" t="n">
        <f aca="false">ROUND((ROW()-2)*24,0)/86400</f>
        <v>0.358055555555556</v>
      </c>
    </row>
    <row r="1292" customFormat="false" ht="15" hidden="false" customHeight="true" outlineLevel="0" collapsed="false">
      <c r="A1292" s="6" t="n">
        <f aca="false">INT((ROW()-2)/100)</f>
        <v>12</v>
      </c>
      <c r="B1292" s="7" t="n">
        <f aca="false">MOD(INT((ROW()-2)/10),10)</f>
        <v>9</v>
      </c>
      <c r="C1292" s="7" t="n">
        <f aca="false">MOD(ROW()-2,10)</f>
        <v>0</v>
      </c>
      <c r="D1292" s="8" t="n">
        <f aca="false">A1292*10+B1292+C1292/10</f>
        <v>129</v>
      </c>
      <c r="E1292" s="9" t="n">
        <f aca="false">ROUND((ROW()-2)*24,0)/86400</f>
        <v>0.358333333333333</v>
      </c>
    </row>
    <row r="1293" customFormat="false" ht="15" hidden="false" customHeight="true" outlineLevel="0" collapsed="false">
      <c r="A1293" s="6" t="n">
        <f aca="false">INT((ROW()-2)/100)</f>
        <v>12</v>
      </c>
      <c r="B1293" s="7" t="n">
        <f aca="false">MOD(INT((ROW()-2)/10),10)</f>
        <v>9</v>
      </c>
      <c r="C1293" s="7" t="n">
        <f aca="false">MOD(ROW()-2,10)</f>
        <v>1</v>
      </c>
      <c r="D1293" s="8" t="n">
        <f aca="false">A1293*10+B1293+C1293/10</f>
        <v>129.1</v>
      </c>
      <c r="E1293" s="9" t="n">
        <f aca="false">ROUND((ROW()-2)*24,0)/86400</f>
        <v>0.358611111111111</v>
      </c>
    </row>
    <row r="1294" customFormat="false" ht="15" hidden="false" customHeight="true" outlineLevel="0" collapsed="false">
      <c r="A1294" s="6" t="n">
        <f aca="false">INT((ROW()-2)/100)</f>
        <v>12</v>
      </c>
      <c r="B1294" s="7" t="n">
        <f aca="false">MOD(INT((ROW()-2)/10),10)</f>
        <v>9</v>
      </c>
      <c r="C1294" s="7" t="n">
        <f aca="false">MOD(ROW()-2,10)</f>
        <v>2</v>
      </c>
      <c r="D1294" s="8" t="n">
        <f aca="false">A1294*10+B1294+C1294/10</f>
        <v>129.2</v>
      </c>
      <c r="E1294" s="9" t="n">
        <f aca="false">ROUND((ROW()-2)*24,0)/86400</f>
        <v>0.358888888888889</v>
      </c>
    </row>
    <row r="1295" customFormat="false" ht="15" hidden="false" customHeight="true" outlineLevel="0" collapsed="false">
      <c r="A1295" s="6" t="n">
        <f aca="false">INT((ROW()-2)/100)</f>
        <v>12</v>
      </c>
      <c r="B1295" s="7" t="n">
        <f aca="false">MOD(INT((ROW()-2)/10),10)</f>
        <v>9</v>
      </c>
      <c r="C1295" s="7" t="n">
        <f aca="false">MOD(ROW()-2,10)</f>
        <v>3</v>
      </c>
      <c r="D1295" s="8" t="n">
        <f aca="false">A1295*10+B1295+C1295/10</f>
        <v>129.3</v>
      </c>
      <c r="E1295" s="9" t="n">
        <f aca="false">ROUND((ROW()-2)*24,0)/86400</f>
        <v>0.359166666666667</v>
      </c>
    </row>
    <row r="1296" customFormat="false" ht="15" hidden="false" customHeight="true" outlineLevel="0" collapsed="false">
      <c r="A1296" s="6" t="n">
        <f aca="false">INT((ROW()-2)/100)</f>
        <v>12</v>
      </c>
      <c r="B1296" s="7" t="n">
        <f aca="false">MOD(INT((ROW()-2)/10),10)</f>
        <v>9</v>
      </c>
      <c r="C1296" s="7" t="n">
        <f aca="false">MOD(ROW()-2,10)</f>
        <v>4</v>
      </c>
      <c r="D1296" s="8" t="n">
        <f aca="false">A1296*10+B1296+C1296/10</f>
        <v>129.4</v>
      </c>
      <c r="E1296" s="9" t="n">
        <f aca="false">ROUND((ROW()-2)*24,0)/86400</f>
        <v>0.359444444444444</v>
      </c>
    </row>
    <row r="1297" customFormat="false" ht="15" hidden="false" customHeight="true" outlineLevel="0" collapsed="false">
      <c r="A1297" s="6" t="n">
        <f aca="false">INT((ROW()-2)/100)</f>
        <v>12</v>
      </c>
      <c r="B1297" s="7" t="n">
        <f aca="false">MOD(INT((ROW()-2)/10),10)</f>
        <v>9</v>
      </c>
      <c r="C1297" s="7" t="n">
        <f aca="false">MOD(ROW()-2,10)</f>
        <v>5</v>
      </c>
      <c r="D1297" s="8" t="n">
        <f aca="false">A1297*10+B1297+C1297/10</f>
        <v>129.5</v>
      </c>
      <c r="E1297" s="9" t="n">
        <f aca="false">ROUND((ROW()-2)*24,0)/86400</f>
        <v>0.359722222222222</v>
      </c>
    </row>
    <row r="1298" customFormat="false" ht="15" hidden="false" customHeight="true" outlineLevel="0" collapsed="false">
      <c r="A1298" s="6" t="n">
        <f aca="false">INT((ROW()-2)/100)</f>
        <v>12</v>
      </c>
      <c r="B1298" s="7" t="n">
        <f aca="false">MOD(INT((ROW()-2)/10),10)</f>
        <v>9</v>
      </c>
      <c r="C1298" s="7" t="n">
        <f aca="false">MOD(ROW()-2,10)</f>
        <v>6</v>
      </c>
      <c r="D1298" s="8" t="n">
        <f aca="false">A1298*10+B1298+C1298/10</f>
        <v>129.6</v>
      </c>
      <c r="E1298" s="9" t="n">
        <f aca="false">ROUND((ROW()-2)*24,0)/86400</f>
        <v>0.36</v>
      </c>
    </row>
    <row r="1299" customFormat="false" ht="15" hidden="false" customHeight="true" outlineLevel="0" collapsed="false">
      <c r="A1299" s="6" t="n">
        <f aca="false">INT((ROW()-2)/100)</f>
        <v>12</v>
      </c>
      <c r="B1299" s="7" t="n">
        <f aca="false">MOD(INT((ROW()-2)/10),10)</f>
        <v>9</v>
      </c>
      <c r="C1299" s="7" t="n">
        <f aca="false">MOD(ROW()-2,10)</f>
        <v>7</v>
      </c>
      <c r="D1299" s="8" t="n">
        <f aca="false">A1299*10+B1299+C1299/10</f>
        <v>129.7</v>
      </c>
      <c r="E1299" s="9" t="n">
        <f aca="false">ROUND((ROW()-2)*24,0)/86400</f>
        <v>0.360277777777778</v>
      </c>
    </row>
    <row r="1300" customFormat="false" ht="15" hidden="false" customHeight="true" outlineLevel="0" collapsed="false">
      <c r="A1300" s="6" t="n">
        <f aca="false">INT((ROW()-2)/100)</f>
        <v>12</v>
      </c>
      <c r="B1300" s="7" t="n">
        <f aca="false">MOD(INT((ROW()-2)/10),10)</f>
        <v>9</v>
      </c>
      <c r="C1300" s="7" t="n">
        <f aca="false">MOD(ROW()-2,10)</f>
        <v>8</v>
      </c>
      <c r="D1300" s="8" t="n">
        <f aca="false">A1300*10+B1300+C1300/10</f>
        <v>129.8</v>
      </c>
      <c r="E1300" s="9" t="n">
        <f aca="false">ROUND((ROW()-2)*24,0)/86400</f>
        <v>0.360555555555556</v>
      </c>
    </row>
    <row r="1301" customFormat="false" ht="15" hidden="false" customHeight="true" outlineLevel="0" collapsed="false">
      <c r="A1301" s="6" t="n">
        <f aca="false">INT((ROW()-2)/100)</f>
        <v>12</v>
      </c>
      <c r="B1301" s="7" t="n">
        <f aca="false">MOD(INT((ROW()-2)/10),10)</f>
        <v>9</v>
      </c>
      <c r="C1301" s="7" t="n">
        <f aca="false">MOD(ROW()-2,10)</f>
        <v>9</v>
      </c>
      <c r="D1301" s="8" t="n">
        <f aca="false">A1301*10+B1301+C1301/10</f>
        <v>129.9</v>
      </c>
      <c r="E1301" s="9" t="n">
        <f aca="false">ROUND((ROW()-2)*24,0)/86400</f>
        <v>0.360833333333333</v>
      </c>
    </row>
    <row r="1302" customFormat="false" ht="15" hidden="false" customHeight="true" outlineLevel="0" collapsed="false">
      <c r="A1302" s="6" t="n">
        <f aca="false">INT((ROW()-2)/100)</f>
        <v>13</v>
      </c>
      <c r="B1302" s="7" t="n">
        <f aca="false">MOD(INT((ROW()-2)/10),10)</f>
        <v>0</v>
      </c>
      <c r="C1302" s="7" t="n">
        <f aca="false">MOD(ROW()-2,10)</f>
        <v>0</v>
      </c>
      <c r="D1302" s="8" t="n">
        <f aca="false">A1302*10+B1302+C1302/10</f>
        <v>130</v>
      </c>
      <c r="E1302" s="9" t="n">
        <f aca="false">ROUND((ROW()-2)*24,0)/86400</f>
        <v>0.361111111111111</v>
      </c>
    </row>
    <row r="1303" customFormat="false" ht="15" hidden="false" customHeight="true" outlineLevel="0" collapsed="false">
      <c r="A1303" s="6" t="n">
        <f aca="false">INT((ROW()-2)/100)</f>
        <v>13</v>
      </c>
      <c r="B1303" s="7" t="n">
        <f aca="false">MOD(INT((ROW()-2)/10),10)</f>
        <v>0</v>
      </c>
      <c r="C1303" s="7" t="n">
        <f aca="false">MOD(ROW()-2,10)</f>
        <v>1</v>
      </c>
      <c r="D1303" s="8" t="n">
        <f aca="false">A1303*10+B1303+C1303/10</f>
        <v>130.1</v>
      </c>
      <c r="E1303" s="9" t="n">
        <f aca="false">ROUND((ROW()-2)*24,0)/86400</f>
        <v>0.361388888888889</v>
      </c>
    </row>
    <row r="1304" customFormat="false" ht="15" hidden="false" customHeight="true" outlineLevel="0" collapsed="false">
      <c r="A1304" s="6" t="n">
        <f aca="false">INT((ROW()-2)/100)</f>
        <v>13</v>
      </c>
      <c r="B1304" s="7" t="n">
        <f aca="false">MOD(INT((ROW()-2)/10),10)</f>
        <v>0</v>
      </c>
      <c r="C1304" s="7" t="n">
        <f aca="false">MOD(ROW()-2,10)</f>
        <v>2</v>
      </c>
      <c r="D1304" s="8" t="n">
        <f aca="false">A1304*10+B1304+C1304/10</f>
        <v>130.2</v>
      </c>
      <c r="E1304" s="9" t="n">
        <f aca="false">ROUND((ROW()-2)*24,0)/86400</f>
        <v>0.361666666666667</v>
      </c>
    </row>
    <row r="1305" customFormat="false" ht="15" hidden="false" customHeight="true" outlineLevel="0" collapsed="false">
      <c r="A1305" s="6" t="n">
        <f aca="false">INT((ROW()-2)/100)</f>
        <v>13</v>
      </c>
      <c r="B1305" s="7" t="n">
        <f aca="false">MOD(INT((ROW()-2)/10),10)</f>
        <v>0</v>
      </c>
      <c r="C1305" s="7" t="n">
        <f aca="false">MOD(ROW()-2,10)</f>
        <v>3</v>
      </c>
      <c r="D1305" s="8" t="n">
        <f aca="false">A1305*10+B1305+C1305/10</f>
        <v>130.3</v>
      </c>
      <c r="E1305" s="9" t="n">
        <f aca="false">ROUND((ROW()-2)*24,0)/86400</f>
        <v>0.361944444444444</v>
      </c>
    </row>
    <row r="1306" customFormat="false" ht="15" hidden="false" customHeight="true" outlineLevel="0" collapsed="false">
      <c r="A1306" s="6" t="n">
        <f aca="false">INT((ROW()-2)/100)</f>
        <v>13</v>
      </c>
      <c r="B1306" s="7" t="n">
        <f aca="false">MOD(INT((ROW()-2)/10),10)</f>
        <v>0</v>
      </c>
      <c r="C1306" s="7" t="n">
        <f aca="false">MOD(ROW()-2,10)</f>
        <v>4</v>
      </c>
      <c r="D1306" s="8" t="n">
        <f aca="false">A1306*10+B1306+C1306/10</f>
        <v>130.4</v>
      </c>
      <c r="E1306" s="9" t="n">
        <f aca="false">ROUND((ROW()-2)*24,0)/86400</f>
        <v>0.362222222222222</v>
      </c>
    </row>
    <row r="1307" customFormat="false" ht="15" hidden="false" customHeight="true" outlineLevel="0" collapsed="false">
      <c r="A1307" s="6" t="n">
        <f aca="false">INT((ROW()-2)/100)</f>
        <v>13</v>
      </c>
      <c r="B1307" s="7" t="n">
        <f aca="false">MOD(INT((ROW()-2)/10),10)</f>
        <v>0</v>
      </c>
      <c r="C1307" s="7" t="n">
        <f aca="false">MOD(ROW()-2,10)</f>
        <v>5</v>
      </c>
      <c r="D1307" s="8" t="n">
        <f aca="false">A1307*10+B1307+C1307/10</f>
        <v>130.5</v>
      </c>
      <c r="E1307" s="9" t="n">
        <f aca="false">ROUND((ROW()-2)*24,0)/86400</f>
        <v>0.3625</v>
      </c>
    </row>
    <row r="1308" customFormat="false" ht="15" hidden="false" customHeight="true" outlineLevel="0" collapsed="false">
      <c r="A1308" s="6" t="n">
        <f aca="false">INT((ROW()-2)/100)</f>
        <v>13</v>
      </c>
      <c r="B1308" s="7" t="n">
        <f aca="false">MOD(INT((ROW()-2)/10),10)</f>
        <v>0</v>
      </c>
      <c r="C1308" s="7" t="n">
        <f aca="false">MOD(ROW()-2,10)</f>
        <v>6</v>
      </c>
      <c r="D1308" s="8" t="n">
        <f aca="false">A1308*10+B1308+C1308/10</f>
        <v>130.6</v>
      </c>
      <c r="E1308" s="9" t="n">
        <f aca="false">ROUND((ROW()-2)*24,0)/86400</f>
        <v>0.362777777777778</v>
      </c>
    </row>
    <row r="1309" customFormat="false" ht="15" hidden="false" customHeight="true" outlineLevel="0" collapsed="false">
      <c r="A1309" s="6" t="n">
        <f aca="false">INT((ROW()-2)/100)</f>
        <v>13</v>
      </c>
      <c r="B1309" s="7" t="n">
        <f aca="false">MOD(INT((ROW()-2)/10),10)</f>
        <v>0</v>
      </c>
      <c r="C1309" s="7" t="n">
        <f aca="false">MOD(ROW()-2,10)</f>
        <v>7</v>
      </c>
      <c r="D1309" s="8" t="n">
        <f aca="false">A1309*10+B1309+C1309/10</f>
        <v>130.7</v>
      </c>
      <c r="E1309" s="9" t="n">
        <f aca="false">ROUND((ROW()-2)*24,0)/86400</f>
        <v>0.363055555555556</v>
      </c>
    </row>
    <row r="1310" customFormat="false" ht="15" hidden="false" customHeight="true" outlineLevel="0" collapsed="false">
      <c r="A1310" s="6" t="n">
        <f aca="false">INT((ROW()-2)/100)</f>
        <v>13</v>
      </c>
      <c r="B1310" s="7" t="n">
        <f aca="false">MOD(INT((ROW()-2)/10),10)</f>
        <v>0</v>
      </c>
      <c r="C1310" s="7" t="n">
        <f aca="false">MOD(ROW()-2,10)</f>
        <v>8</v>
      </c>
      <c r="D1310" s="8" t="n">
        <f aca="false">A1310*10+B1310+C1310/10</f>
        <v>130.8</v>
      </c>
      <c r="E1310" s="9" t="n">
        <f aca="false">ROUND((ROW()-2)*24,0)/86400</f>
        <v>0.363333333333333</v>
      </c>
    </row>
    <row r="1311" customFormat="false" ht="15" hidden="false" customHeight="true" outlineLevel="0" collapsed="false">
      <c r="A1311" s="6" t="n">
        <f aca="false">INT((ROW()-2)/100)</f>
        <v>13</v>
      </c>
      <c r="B1311" s="7" t="n">
        <f aca="false">MOD(INT((ROW()-2)/10),10)</f>
        <v>0</v>
      </c>
      <c r="C1311" s="7" t="n">
        <f aca="false">MOD(ROW()-2,10)</f>
        <v>9</v>
      </c>
      <c r="D1311" s="8" t="n">
        <f aca="false">A1311*10+B1311+C1311/10</f>
        <v>130.9</v>
      </c>
      <c r="E1311" s="9" t="n">
        <f aca="false">ROUND((ROW()-2)*24,0)/86400</f>
        <v>0.363611111111111</v>
      </c>
    </row>
    <row r="1312" customFormat="false" ht="15" hidden="false" customHeight="true" outlineLevel="0" collapsed="false">
      <c r="A1312" s="6" t="n">
        <f aca="false">INT((ROW()-2)/100)</f>
        <v>13</v>
      </c>
      <c r="B1312" s="7" t="n">
        <f aca="false">MOD(INT((ROW()-2)/10),10)</f>
        <v>1</v>
      </c>
      <c r="C1312" s="7" t="n">
        <f aca="false">MOD(ROW()-2,10)</f>
        <v>0</v>
      </c>
      <c r="D1312" s="8" t="n">
        <f aca="false">A1312*10+B1312+C1312/10</f>
        <v>131</v>
      </c>
      <c r="E1312" s="9" t="n">
        <f aca="false">ROUND((ROW()-2)*24,0)/86400</f>
        <v>0.363888888888889</v>
      </c>
    </row>
    <row r="1313" customFormat="false" ht="15" hidden="false" customHeight="true" outlineLevel="0" collapsed="false">
      <c r="A1313" s="6" t="n">
        <f aca="false">INT((ROW()-2)/100)</f>
        <v>13</v>
      </c>
      <c r="B1313" s="7" t="n">
        <f aca="false">MOD(INT((ROW()-2)/10),10)</f>
        <v>1</v>
      </c>
      <c r="C1313" s="7" t="n">
        <f aca="false">MOD(ROW()-2,10)</f>
        <v>1</v>
      </c>
      <c r="D1313" s="8" t="n">
        <f aca="false">A1313*10+B1313+C1313/10</f>
        <v>131.1</v>
      </c>
      <c r="E1313" s="9" t="n">
        <f aca="false">ROUND((ROW()-2)*24,0)/86400</f>
        <v>0.364166666666667</v>
      </c>
    </row>
    <row r="1314" customFormat="false" ht="15" hidden="false" customHeight="true" outlineLevel="0" collapsed="false">
      <c r="A1314" s="6" t="n">
        <f aca="false">INT((ROW()-2)/100)</f>
        <v>13</v>
      </c>
      <c r="B1314" s="7" t="n">
        <f aca="false">MOD(INT((ROW()-2)/10),10)</f>
        <v>1</v>
      </c>
      <c r="C1314" s="7" t="n">
        <f aca="false">MOD(ROW()-2,10)</f>
        <v>2</v>
      </c>
      <c r="D1314" s="8" t="n">
        <f aca="false">A1314*10+B1314+C1314/10</f>
        <v>131.2</v>
      </c>
      <c r="E1314" s="9" t="n">
        <f aca="false">ROUND((ROW()-2)*24,0)/86400</f>
        <v>0.364444444444444</v>
      </c>
    </row>
    <row r="1315" customFormat="false" ht="15" hidden="false" customHeight="true" outlineLevel="0" collapsed="false">
      <c r="A1315" s="6" t="n">
        <f aca="false">INT((ROW()-2)/100)</f>
        <v>13</v>
      </c>
      <c r="B1315" s="7" t="n">
        <f aca="false">MOD(INT((ROW()-2)/10),10)</f>
        <v>1</v>
      </c>
      <c r="C1315" s="7" t="n">
        <f aca="false">MOD(ROW()-2,10)</f>
        <v>3</v>
      </c>
      <c r="D1315" s="8" t="n">
        <f aca="false">A1315*10+B1315+C1315/10</f>
        <v>131.3</v>
      </c>
      <c r="E1315" s="9" t="n">
        <f aca="false">ROUND((ROW()-2)*24,0)/86400</f>
        <v>0.364722222222222</v>
      </c>
    </row>
    <row r="1316" customFormat="false" ht="15" hidden="false" customHeight="true" outlineLevel="0" collapsed="false">
      <c r="A1316" s="6" t="n">
        <f aca="false">INT((ROW()-2)/100)</f>
        <v>13</v>
      </c>
      <c r="B1316" s="7" t="n">
        <f aca="false">MOD(INT((ROW()-2)/10),10)</f>
        <v>1</v>
      </c>
      <c r="C1316" s="7" t="n">
        <f aca="false">MOD(ROW()-2,10)</f>
        <v>4</v>
      </c>
      <c r="D1316" s="8" t="n">
        <f aca="false">A1316*10+B1316+C1316/10</f>
        <v>131.4</v>
      </c>
      <c r="E1316" s="9" t="n">
        <f aca="false">ROUND((ROW()-2)*24,0)/86400</f>
        <v>0.365</v>
      </c>
    </row>
    <row r="1317" customFormat="false" ht="15" hidden="false" customHeight="true" outlineLevel="0" collapsed="false">
      <c r="A1317" s="6" t="n">
        <f aca="false">INT((ROW()-2)/100)</f>
        <v>13</v>
      </c>
      <c r="B1317" s="7" t="n">
        <f aca="false">MOD(INT((ROW()-2)/10),10)</f>
        <v>1</v>
      </c>
      <c r="C1317" s="7" t="n">
        <f aca="false">MOD(ROW()-2,10)</f>
        <v>5</v>
      </c>
      <c r="D1317" s="8" t="n">
        <f aca="false">A1317*10+B1317+C1317/10</f>
        <v>131.5</v>
      </c>
      <c r="E1317" s="9" t="n">
        <f aca="false">ROUND((ROW()-2)*24,0)/86400</f>
        <v>0.365277777777778</v>
      </c>
    </row>
    <row r="1318" customFormat="false" ht="15" hidden="false" customHeight="true" outlineLevel="0" collapsed="false">
      <c r="A1318" s="6" t="n">
        <f aca="false">INT((ROW()-2)/100)</f>
        <v>13</v>
      </c>
      <c r="B1318" s="7" t="n">
        <f aca="false">MOD(INT((ROW()-2)/10),10)</f>
        <v>1</v>
      </c>
      <c r="C1318" s="7" t="n">
        <f aca="false">MOD(ROW()-2,10)</f>
        <v>6</v>
      </c>
      <c r="D1318" s="8" t="n">
        <f aca="false">A1318*10+B1318+C1318/10</f>
        <v>131.6</v>
      </c>
      <c r="E1318" s="9" t="n">
        <f aca="false">ROUND((ROW()-2)*24,0)/86400</f>
        <v>0.365555555555556</v>
      </c>
    </row>
    <row r="1319" customFormat="false" ht="15" hidden="false" customHeight="true" outlineLevel="0" collapsed="false">
      <c r="A1319" s="6" t="n">
        <f aca="false">INT((ROW()-2)/100)</f>
        <v>13</v>
      </c>
      <c r="B1319" s="7" t="n">
        <f aca="false">MOD(INT((ROW()-2)/10),10)</f>
        <v>1</v>
      </c>
      <c r="C1319" s="7" t="n">
        <f aca="false">MOD(ROW()-2,10)</f>
        <v>7</v>
      </c>
      <c r="D1319" s="8" t="n">
        <f aca="false">A1319*10+B1319+C1319/10</f>
        <v>131.7</v>
      </c>
      <c r="E1319" s="9" t="n">
        <f aca="false">ROUND((ROW()-2)*24,0)/86400</f>
        <v>0.365833333333333</v>
      </c>
    </row>
    <row r="1320" customFormat="false" ht="15" hidden="false" customHeight="true" outlineLevel="0" collapsed="false">
      <c r="A1320" s="6" t="n">
        <f aca="false">INT((ROW()-2)/100)</f>
        <v>13</v>
      </c>
      <c r="B1320" s="7" t="n">
        <f aca="false">MOD(INT((ROW()-2)/10),10)</f>
        <v>1</v>
      </c>
      <c r="C1320" s="7" t="n">
        <f aca="false">MOD(ROW()-2,10)</f>
        <v>8</v>
      </c>
      <c r="D1320" s="8" t="n">
        <f aca="false">A1320*10+B1320+C1320/10</f>
        <v>131.8</v>
      </c>
      <c r="E1320" s="9" t="n">
        <f aca="false">ROUND((ROW()-2)*24,0)/86400</f>
        <v>0.366111111111111</v>
      </c>
    </row>
    <row r="1321" customFormat="false" ht="15" hidden="false" customHeight="true" outlineLevel="0" collapsed="false">
      <c r="A1321" s="6" t="n">
        <f aca="false">INT((ROW()-2)/100)</f>
        <v>13</v>
      </c>
      <c r="B1321" s="7" t="n">
        <f aca="false">MOD(INT((ROW()-2)/10),10)</f>
        <v>1</v>
      </c>
      <c r="C1321" s="7" t="n">
        <f aca="false">MOD(ROW()-2,10)</f>
        <v>9</v>
      </c>
      <c r="D1321" s="8" t="n">
        <f aca="false">A1321*10+B1321+C1321/10</f>
        <v>131.9</v>
      </c>
      <c r="E1321" s="9" t="n">
        <f aca="false">ROUND((ROW()-2)*24,0)/86400</f>
        <v>0.366388888888889</v>
      </c>
    </row>
    <row r="1322" customFormat="false" ht="15" hidden="false" customHeight="true" outlineLevel="0" collapsed="false">
      <c r="A1322" s="6" t="n">
        <f aca="false">INT((ROW()-2)/100)</f>
        <v>13</v>
      </c>
      <c r="B1322" s="7" t="n">
        <f aca="false">MOD(INT((ROW()-2)/10),10)</f>
        <v>2</v>
      </c>
      <c r="C1322" s="7" t="n">
        <f aca="false">MOD(ROW()-2,10)</f>
        <v>0</v>
      </c>
      <c r="D1322" s="8" t="n">
        <f aca="false">A1322*10+B1322+C1322/10</f>
        <v>132</v>
      </c>
      <c r="E1322" s="9" t="n">
        <f aca="false">ROUND((ROW()-2)*24,0)/86400</f>
        <v>0.366666666666667</v>
      </c>
    </row>
    <row r="1323" customFormat="false" ht="15" hidden="false" customHeight="true" outlineLevel="0" collapsed="false">
      <c r="A1323" s="6" t="n">
        <f aca="false">INT((ROW()-2)/100)</f>
        <v>13</v>
      </c>
      <c r="B1323" s="7" t="n">
        <f aca="false">MOD(INT((ROW()-2)/10),10)</f>
        <v>2</v>
      </c>
      <c r="C1323" s="7" t="n">
        <f aca="false">MOD(ROW()-2,10)</f>
        <v>1</v>
      </c>
      <c r="D1323" s="8" t="n">
        <f aca="false">A1323*10+B1323+C1323/10</f>
        <v>132.1</v>
      </c>
      <c r="E1323" s="9" t="n">
        <f aca="false">ROUND((ROW()-2)*24,0)/86400</f>
        <v>0.366944444444444</v>
      </c>
    </row>
    <row r="1324" customFormat="false" ht="15" hidden="false" customHeight="true" outlineLevel="0" collapsed="false">
      <c r="A1324" s="6" t="n">
        <f aca="false">INT((ROW()-2)/100)</f>
        <v>13</v>
      </c>
      <c r="B1324" s="7" t="n">
        <f aca="false">MOD(INT((ROW()-2)/10),10)</f>
        <v>2</v>
      </c>
      <c r="C1324" s="7" t="n">
        <f aca="false">MOD(ROW()-2,10)</f>
        <v>2</v>
      </c>
      <c r="D1324" s="8" t="n">
        <f aca="false">A1324*10+B1324+C1324/10</f>
        <v>132.2</v>
      </c>
      <c r="E1324" s="9" t="n">
        <f aca="false">ROUND((ROW()-2)*24,0)/86400</f>
        <v>0.367222222222222</v>
      </c>
    </row>
    <row r="1325" customFormat="false" ht="15" hidden="false" customHeight="true" outlineLevel="0" collapsed="false">
      <c r="A1325" s="6" t="n">
        <f aca="false">INT((ROW()-2)/100)</f>
        <v>13</v>
      </c>
      <c r="B1325" s="7" t="n">
        <f aca="false">MOD(INT((ROW()-2)/10),10)</f>
        <v>2</v>
      </c>
      <c r="C1325" s="7" t="n">
        <f aca="false">MOD(ROW()-2,10)</f>
        <v>3</v>
      </c>
      <c r="D1325" s="8" t="n">
        <f aca="false">A1325*10+B1325+C1325/10</f>
        <v>132.3</v>
      </c>
      <c r="E1325" s="9" t="n">
        <f aca="false">ROUND((ROW()-2)*24,0)/86400</f>
        <v>0.3675</v>
      </c>
    </row>
    <row r="1326" customFormat="false" ht="15" hidden="false" customHeight="true" outlineLevel="0" collapsed="false">
      <c r="A1326" s="6" t="n">
        <f aca="false">INT((ROW()-2)/100)</f>
        <v>13</v>
      </c>
      <c r="B1326" s="7" t="n">
        <f aca="false">MOD(INT((ROW()-2)/10),10)</f>
        <v>2</v>
      </c>
      <c r="C1326" s="7" t="n">
        <f aca="false">MOD(ROW()-2,10)</f>
        <v>4</v>
      </c>
      <c r="D1326" s="8" t="n">
        <f aca="false">A1326*10+B1326+C1326/10</f>
        <v>132.4</v>
      </c>
      <c r="E1326" s="9" t="n">
        <f aca="false">ROUND((ROW()-2)*24,0)/86400</f>
        <v>0.367777777777778</v>
      </c>
    </row>
    <row r="1327" customFormat="false" ht="15" hidden="false" customHeight="true" outlineLevel="0" collapsed="false">
      <c r="A1327" s="6" t="n">
        <f aca="false">INT((ROW()-2)/100)</f>
        <v>13</v>
      </c>
      <c r="B1327" s="7" t="n">
        <f aca="false">MOD(INT((ROW()-2)/10),10)</f>
        <v>2</v>
      </c>
      <c r="C1327" s="7" t="n">
        <f aca="false">MOD(ROW()-2,10)</f>
        <v>5</v>
      </c>
      <c r="D1327" s="8" t="n">
        <f aca="false">A1327*10+B1327+C1327/10</f>
        <v>132.5</v>
      </c>
      <c r="E1327" s="9" t="n">
        <f aca="false">ROUND((ROW()-2)*24,0)/86400</f>
        <v>0.368055555555556</v>
      </c>
    </row>
    <row r="1328" customFormat="false" ht="15" hidden="false" customHeight="true" outlineLevel="0" collapsed="false">
      <c r="A1328" s="6" t="n">
        <f aca="false">INT((ROW()-2)/100)</f>
        <v>13</v>
      </c>
      <c r="B1328" s="7" t="n">
        <f aca="false">MOD(INT((ROW()-2)/10),10)</f>
        <v>2</v>
      </c>
      <c r="C1328" s="7" t="n">
        <f aca="false">MOD(ROW()-2,10)</f>
        <v>6</v>
      </c>
      <c r="D1328" s="8" t="n">
        <f aca="false">A1328*10+B1328+C1328/10</f>
        <v>132.6</v>
      </c>
      <c r="E1328" s="9" t="n">
        <f aca="false">ROUND((ROW()-2)*24,0)/86400</f>
        <v>0.368333333333333</v>
      </c>
    </row>
    <row r="1329" customFormat="false" ht="15" hidden="false" customHeight="true" outlineLevel="0" collapsed="false">
      <c r="A1329" s="6" t="n">
        <f aca="false">INT((ROW()-2)/100)</f>
        <v>13</v>
      </c>
      <c r="B1329" s="7" t="n">
        <f aca="false">MOD(INT((ROW()-2)/10),10)</f>
        <v>2</v>
      </c>
      <c r="C1329" s="7" t="n">
        <f aca="false">MOD(ROW()-2,10)</f>
        <v>7</v>
      </c>
      <c r="D1329" s="8" t="n">
        <f aca="false">A1329*10+B1329+C1329/10</f>
        <v>132.7</v>
      </c>
      <c r="E1329" s="9" t="n">
        <f aca="false">ROUND((ROW()-2)*24,0)/86400</f>
        <v>0.368611111111111</v>
      </c>
    </row>
    <row r="1330" customFormat="false" ht="15" hidden="false" customHeight="true" outlineLevel="0" collapsed="false">
      <c r="A1330" s="6" t="n">
        <f aca="false">INT((ROW()-2)/100)</f>
        <v>13</v>
      </c>
      <c r="B1330" s="7" t="n">
        <f aca="false">MOD(INT((ROW()-2)/10),10)</f>
        <v>2</v>
      </c>
      <c r="C1330" s="7" t="n">
        <f aca="false">MOD(ROW()-2,10)</f>
        <v>8</v>
      </c>
      <c r="D1330" s="8" t="n">
        <f aca="false">A1330*10+B1330+C1330/10</f>
        <v>132.8</v>
      </c>
      <c r="E1330" s="9" t="n">
        <f aca="false">ROUND((ROW()-2)*24,0)/86400</f>
        <v>0.368888888888889</v>
      </c>
    </row>
    <row r="1331" customFormat="false" ht="15" hidden="false" customHeight="true" outlineLevel="0" collapsed="false">
      <c r="A1331" s="6" t="n">
        <f aca="false">INT((ROW()-2)/100)</f>
        <v>13</v>
      </c>
      <c r="B1331" s="7" t="n">
        <f aca="false">MOD(INT((ROW()-2)/10),10)</f>
        <v>2</v>
      </c>
      <c r="C1331" s="7" t="n">
        <f aca="false">MOD(ROW()-2,10)</f>
        <v>9</v>
      </c>
      <c r="D1331" s="8" t="n">
        <f aca="false">A1331*10+B1331+C1331/10</f>
        <v>132.9</v>
      </c>
      <c r="E1331" s="9" t="n">
        <f aca="false">ROUND((ROW()-2)*24,0)/86400</f>
        <v>0.369166666666667</v>
      </c>
    </row>
    <row r="1332" customFormat="false" ht="15" hidden="false" customHeight="true" outlineLevel="0" collapsed="false">
      <c r="A1332" s="6" t="n">
        <f aca="false">INT((ROW()-2)/100)</f>
        <v>13</v>
      </c>
      <c r="B1332" s="7" t="n">
        <f aca="false">MOD(INT((ROW()-2)/10),10)</f>
        <v>3</v>
      </c>
      <c r="C1332" s="7" t="n">
        <f aca="false">MOD(ROW()-2,10)</f>
        <v>0</v>
      </c>
      <c r="D1332" s="8" t="n">
        <f aca="false">A1332*10+B1332+C1332/10</f>
        <v>133</v>
      </c>
      <c r="E1332" s="9" t="n">
        <f aca="false">ROUND((ROW()-2)*24,0)/86400</f>
        <v>0.369444444444444</v>
      </c>
    </row>
    <row r="1333" customFormat="false" ht="15" hidden="false" customHeight="true" outlineLevel="0" collapsed="false">
      <c r="A1333" s="6" t="n">
        <f aca="false">INT((ROW()-2)/100)</f>
        <v>13</v>
      </c>
      <c r="B1333" s="7" t="n">
        <f aca="false">MOD(INT((ROW()-2)/10),10)</f>
        <v>3</v>
      </c>
      <c r="C1333" s="7" t="n">
        <f aca="false">MOD(ROW()-2,10)</f>
        <v>1</v>
      </c>
      <c r="D1333" s="8" t="n">
        <f aca="false">A1333*10+B1333+C1333/10</f>
        <v>133.1</v>
      </c>
      <c r="E1333" s="9" t="n">
        <f aca="false">ROUND((ROW()-2)*24,0)/86400</f>
        <v>0.369722222222222</v>
      </c>
    </row>
    <row r="1334" customFormat="false" ht="15" hidden="false" customHeight="true" outlineLevel="0" collapsed="false">
      <c r="A1334" s="6" t="n">
        <f aca="false">INT((ROW()-2)/100)</f>
        <v>13</v>
      </c>
      <c r="B1334" s="7" t="n">
        <f aca="false">MOD(INT((ROW()-2)/10),10)</f>
        <v>3</v>
      </c>
      <c r="C1334" s="7" t="n">
        <f aca="false">MOD(ROW()-2,10)</f>
        <v>2</v>
      </c>
      <c r="D1334" s="8" t="n">
        <f aca="false">A1334*10+B1334+C1334/10</f>
        <v>133.2</v>
      </c>
      <c r="E1334" s="9" t="n">
        <f aca="false">ROUND((ROW()-2)*24,0)/86400</f>
        <v>0.37</v>
      </c>
    </row>
    <row r="1335" customFormat="false" ht="15" hidden="false" customHeight="true" outlineLevel="0" collapsed="false">
      <c r="A1335" s="6" t="n">
        <f aca="false">INT((ROW()-2)/100)</f>
        <v>13</v>
      </c>
      <c r="B1335" s="7" t="n">
        <f aca="false">MOD(INT((ROW()-2)/10),10)</f>
        <v>3</v>
      </c>
      <c r="C1335" s="7" t="n">
        <f aca="false">MOD(ROW()-2,10)</f>
        <v>3</v>
      </c>
      <c r="D1335" s="8" t="n">
        <f aca="false">A1335*10+B1335+C1335/10</f>
        <v>133.3</v>
      </c>
      <c r="E1335" s="9" t="n">
        <f aca="false">ROUND((ROW()-2)*24,0)/86400</f>
        <v>0.370277777777778</v>
      </c>
    </row>
    <row r="1336" customFormat="false" ht="15" hidden="false" customHeight="true" outlineLevel="0" collapsed="false">
      <c r="A1336" s="6" t="n">
        <f aca="false">INT((ROW()-2)/100)</f>
        <v>13</v>
      </c>
      <c r="B1336" s="7" t="n">
        <f aca="false">MOD(INT((ROW()-2)/10),10)</f>
        <v>3</v>
      </c>
      <c r="C1336" s="7" t="n">
        <f aca="false">MOD(ROW()-2,10)</f>
        <v>4</v>
      </c>
      <c r="D1336" s="8" t="n">
        <f aca="false">A1336*10+B1336+C1336/10</f>
        <v>133.4</v>
      </c>
      <c r="E1336" s="9" t="n">
        <f aca="false">ROUND((ROW()-2)*24,0)/86400</f>
        <v>0.370555555555556</v>
      </c>
    </row>
    <row r="1337" customFormat="false" ht="15" hidden="false" customHeight="true" outlineLevel="0" collapsed="false">
      <c r="A1337" s="6" t="n">
        <f aca="false">INT((ROW()-2)/100)</f>
        <v>13</v>
      </c>
      <c r="B1337" s="7" t="n">
        <f aca="false">MOD(INT((ROW()-2)/10),10)</f>
        <v>3</v>
      </c>
      <c r="C1337" s="7" t="n">
        <f aca="false">MOD(ROW()-2,10)</f>
        <v>5</v>
      </c>
      <c r="D1337" s="8" t="n">
        <f aca="false">A1337*10+B1337+C1337/10</f>
        <v>133.5</v>
      </c>
      <c r="E1337" s="9" t="n">
        <f aca="false">ROUND((ROW()-2)*24,0)/86400</f>
        <v>0.370833333333333</v>
      </c>
    </row>
    <row r="1338" customFormat="false" ht="15" hidden="false" customHeight="true" outlineLevel="0" collapsed="false">
      <c r="A1338" s="6" t="n">
        <f aca="false">INT((ROW()-2)/100)</f>
        <v>13</v>
      </c>
      <c r="B1338" s="7" t="n">
        <f aca="false">MOD(INT((ROW()-2)/10),10)</f>
        <v>3</v>
      </c>
      <c r="C1338" s="7" t="n">
        <f aca="false">MOD(ROW()-2,10)</f>
        <v>6</v>
      </c>
      <c r="D1338" s="8" t="n">
        <f aca="false">A1338*10+B1338+C1338/10</f>
        <v>133.6</v>
      </c>
      <c r="E1338" s="9" t="n">
        <f aca="false">ROUND((ROW()-2)*24,0)/86400</f>
        <v>0.371111111111111</v>
      </c>
    </row>
    <row r="1339" customFormat="false" ht="15" hidden="false" customHeight="true" outlineLevel="0" collapsed="false">
      <c r="A1339" s="6" t="n">
        <f aca="false">INT((ROW()-2)/100)</f>
        <v>13</v>
      </c>
      <c r="B1339" s="7" t="n">
        <f aca="false">MOD(INT((ROW()-2)/10),10)</f>
        <v>3</v>
      </c>
      <c r="C1339" s="7" t="n">
        <f aca="false">MOD(ROW()-2,10)</f>
        <v>7</v>
      </c>
      <c r="D1339" s="8" t="n">
        <f aca="false">A1339*10+B1339+C1339/10</f>
        <v>133.7</v>
      </c>
      <c r="E1339" s="9" t="n">
        <f aca="false">ROUND((ROW()-2)*24,0)/86400</f>
        <v>0.371388888888889</v>
      </c>
    </row>
    <row r="1340" customFormat="false" ht="15" hidden="false" customHeight="true" outlineLevel="0" collapsed="false">
      <c r="A1340" s="6" t="n">
        <f aca="false">INT((ROW()-2)/100)</f>
        <v>13</v>
      </c>
      <c r="B1340" s="7" t="n">
        <f aca="false">MOD(INT((ROW()-2)/10),10)</f>
        <v>3</v>
      </c>
      <c r="C1340" s="7" t="n">
        <f aca="false">MOD(ROW()-2,10)</f>
        <v>8</v>
      </c>
      <c r="D1340" s="8" t="n">
        <f aca="false">A1340*10+B1340+C1340/10</f>
        <v>133.8</v>
      </c>
      <c r="E1340" s="9" t="n">
        <f aca="false">ROUND((ROW()-2)*24,0)/86400</f>
        <v>0.371666666666667</v>
      </c>
    </row>
    <row r="1341" customFormat="false" ht="15" hidden="false" customHeight="true" outlineLevel="0" collapsed="false">
      <c r="A1341" s="6" t="n">
        <f aca="false">INT((ROW()-2)/100)</f>
        <v>13</v>
      </c>
      <c r="B1341" s="7" t="n">
        <f aca="false">MOD(INT((ROW()-2)/10),10)</f>
        <v>3</v>
      </c>
      <c r="C1341" s="7" t="n">
        <f aca="false">MOD(ROW()-2,10)</f>
        <v>9</v>
      </c>
      <c r="D1341" s="8" t="n">
        <f aca="false">A1341*10+B1341+C1341/10</f>
        <v>133.9</v>
      </c>
      <c r="E1341" s="9" t="n">
        <f aca="false">ROUND((ROW()-2)*24,0)/86400</f>
        <v>0.371944444444444</v>
      </c>
    </row>
    <row r="1342" customFormat="false" ht="15" hidden="false" customHeight="true" outlineLevel="0" collapsed="false">
      <c r="A1342" s="6" t="n">
        <f aca="false">INT((ROW()-2)/100)</f>
        <v>13</v>
      </c>
      <c r="B1342" s="7" t="n">
        <f aca="false">MOD(INT((ROW()-2)/10),10)</f>
        <v>4</v>
      </c>
      <c r="C1342" s="7" t="n">
        <f aca="false">MOD(ROW()-2,10)</f>
        <v>0</v>
      </c>
      <c r="D1342" s="8" t="n">
        <f aca="false">A1342*10+B1342+C1342/10</f>
        <v>134</v>
      </c>
      <c r="E1342" s="9" t="n">
        <f aca="false">ROUND((ROW()-2)*24,0)/86400</f>
        <v>0.372222222222222</v>
      </c>
    </row>
    <row r="1343" customFormat="false" ht="15" hidden="false" customHeight="true" outlineLevel="0" collapsed="false">
      <c r="A1343" s="6" t="n">
        <f aca="false">INT((ROW()-2)/100)</f>
        <v>13</v>
      </c>
      <c r="B1343" s="7" t="n">
        <f aca="false">MOD(INT((ROW()-2)/10),10)</f>
        <v>4</v>
      </c>
      <c r="C1343" s="7" t="n">
        <f aca="false">MOD(ROW()-2,10)</f>
        <v>1</v>
      </c>
      <c r="D1343" s="8" t="n">
        <f aca="false">A1343*10+B1343+C1343/10</f>
        <v>134.1</v>
      </c>
      <c r="E1343" s="9" t="n">
        <f aca="false">ROUND((ROW()-2)*24,0)/86400</f>
        <v>0.3725</v>
      </c>
    </row>
    <row r="1344" customFormat="false" ht="15" hidden="false" customHeight="true" outlineLevel="0" collapsed="false">
      <c r="A1344" s="6" t="n">
        <f aca="false">INT((ROW()-2)/100)</f>
        <v>13</v>
      </c>
      <c r="B1344" s="7" t="n">
        <f aca="false">MOD(INT((ROW()-2)/10),10)</f>
        <v>4</v>
      </c>
      <c r="C1344" s="7" t="n">
        <f aca="false">MOD(ROW()-2,10)</f>
        <v>2</v>
      </c>
      <c r="D1344" s="8" t="n">
        <f aca="false">A1344*10+B1344+C1344/10</f>
        <v>134.2</v>
      </c>
      <c r="E1344" s="9" t="n">
        <f aca="false">ROUND((ROW()-2)*24,0)/86400</f>
        <v>0.372777777777778</v>
      </c>
    </row>
    <row r="1345" customFormat="false" ht="15" hidden="false" customHeight="true" outlineLevel="0" collapsed="false">
      <c r="A1345" s="6" t="n">
        <f aca="false">INT((ROW()-2)/100)</f>
        <v>13</v>
      </c>
      <c r="B1345" s="7" t="n">
        <f aca="false">MOD(INT((ROW()-2)/10),10)</f>
        <v>4</v>
      </c>
      <c r="C1345" s="7" t="n">
        <f aca="false">MOD(ROW()-2,10)</f>
        <v>3</v>
      </c>
      <c r="D1345" s="8" t="n">
        <f aca="false">A1345*10+B1345+C1345/10</f>
        <v>134.3</v>
      </c>
      <c r="E1345" s="9" t="n">
        <f aca="false">ROUND((ROW()-2)*24,0)/86400</f>
        <v>0.373055555555556</v>
      </c>
    </row>
    <row r="1346" customFormat="false" ht="15" hidden="false" customHeight="true" outlineLevel="0" collapsed="false">
      <c r="A1346" s="6" t="n">
        <f aca="false">INT((ROW()-2)/100)</f>
        <v>13</v>
      </c>
      <c r="B1346" s="7" t="n">
        <f aca="false">MOD(INT((ROW()-2)/10),10)</f>
        <v>4</v>
      </c>
      <c r="C1346" s="7" t="n">
        <f aca="false">MOD(ROW()-2,10)</f>
        <v>4</v>
      </c>
      <c r="D1346" s="8" t="n">
        <f aca="false">A1346*10+B1346+C1346/10</f>
        <v>134.4</v>
      </c>
      <c r="E1346" s="9" t="n">
        <f aca="false">ROUND((ROW()-2)*24,0)/86400</f>
        <v>0.373333333333333</v>
      </c>
    </row>
    <row r="1347" customFormat="false" ht="15" hidden="false" customHeight="true" outlineLevel="0" collapsed="false">
      <c r="A1347" s="6" t="n">
        <f aca="false">INT((ROW()-2)/100)</f>
        <v>13</v>
      </c>
      <c r="B1347" s="7" t="n">
        <f aca="false">MOD(INT((ROW()-2)/10),10)</f>
        <v>4</v>
      </c>
      <c r="C1347" s="7" t="n">
        <f aca="false">MOD(ROW()-2,10)</f>
        <v>5</v>
      </c>
      <c r="D1347" s="8" t="n">
        <f aca="false">A1347*10+B1347+C1347/10</f>
        <v>134.5</v>
      </c>
      <c r="E1347" s="9" t="n">
        <f aca="false">ROUND((ROW()-2)*24,0)/86400</f>
        <v>0.373611111111111</v>
      </c>
    </row>
    <row r="1348" customFormat="false" ht="15" hidden="false" customHeight="true" outlineLevel="0" collapsed="false">
      <c r="A1348" s="6" t="n">
        <f aca="false">INT((ROW()-2)/100)</f>
        <v>13</v>
      </c>
      <c r="B1348" s="7" t="n">
        <f aca="false">MOD(INT((ROW()-2)/10),10)</f>
        <v>4</v>
      </c>
      <c r="C1348" s="7" t="n">
        <f aca="false">MOD(ROW()-2,10)</f>
        <v>6</v>
      </c>
      <c r="D1348" s="8" t="n">
        <f aca="false">A1348*10+B1348+C1348/10</f>
        <v>134.6</v>
      </c>
      <c r="E1348" s="9" t="n">
        <f aca="false">ROUND((ROW()-2)*24,0)/86400</f>
        <v>0.373888888888889</v>
      </c>
    </row>
    <row r="1349" customFormat="false" ht="15" hidden="false" customHeight="true" outlineLevel="0" collapsed="false">
      <c r="A1349" s="6" t="n">
        <f aca="false">INT((ROW()-2)/100)</f>
        <v>13</v>
      </c>
      <c r="B1349" s="7" t="n">
        <f aca="false">MOD(INT((ROW()-2)/10),10)</f>
        <v>4</v>
      </c>
      <c r="C1349" s="7" t="n">
        <f aca="false">MOD(ROW()-2,10)</f>
        <v>7</v>
      </c>
      <c r="D1349" s="8" t="n">
        <f aca="false">A1349*10+B1349+C1349/10</f>
        <v>134.7</v>
      </c>
      <c r="E1349" s="9" t="n">
        <f aca="false">ROUND((ROW()-2)*24,0)/86400</f>
        <v>0.374166666666667</v>
      </c>
    </row>
    <row r="1350" customFormat="false" ht="15" hidden="false" customHeight="true" outlineLevel="0" collapsed="false">
      <c r="A1350" s="6" t="n">
        <f aca="false">INT((ROW()-2)/100)</f>
        <v>13</v>
      </c>
      <c r="B1350" s="7" t="n">
        <f aca="false">MOD(INT((ROW()-2)/10),10)</f>
        <v>4</v>
      </c>
      <c r="C1350" s="7" t="n">
        <f aca="false">MOD(ROW()-2,10)</f>
        <v>8</v>
      </c>
      <c r="D1350" s="8" t="n">
        <f aca="false">A1350*10+B1350+C1350/10</f>
        <v>134.8</v>
      </c>
      <c r="E1350" s="9" t="n">
        <f aca="false">ROUND((ROW()-2)*24,0)/86400</f>
        <v>0.374444444444444</v>
      </c>
    </row>
    <row r="1351" customFormat="false" ht="15" hidden="false" customHeight="true" outlineLevel="0" collapsed="false">
      <c r="A1351" s="6" t="n">
        <f aca="false">INT((ROW()-2)/100)</f>
        <v>13</v>
      </c>
      <c r="B1351" s="7" t="n">
        <f aca="false">MOD(INT((ROW()-2)/10),10)</f>
        <v>4</v>
      </c>
      <c r="C1351" s="7" t="n">
        <f aca="false">MOD(ROW()-2,10)</f>
        <v>9</v>
      </c>
      <c r="D1351" s="8" t="n">
        <f aca="false">A1351*10+B1351+C1351/10</f>
        <v>134.9</v>
      </c>
      <c r="E1351" s="9" t="n">
        <f aca="false">ROUND((ROW()-2)*24,0)/86400</f>
        <v>0.374722222222222</v>
      </c>
    </row>
    <row r="1352" customFormat="false" ht="15" hidden="false" customHeight="true" outlineLevel="0" collapsed="false">
      <c r="A1352" s="6" t="n">
        <f aca="false">INT((ROW()-2)/100)</f>
        <v>13</v>
      </c>
      <c r="B1352" s="7" t="n">
        <f aca="false">MOD(INT((ROW()-2)/10),10)</f>
        <v>5</v>
      </c>
      <c r="C1352" s="7" t="n">
        <f aca="false">MOD(ROW()-2,10)</f>
        <v>0</v>
      </c>
      <c r="D1352" s="8" t="n">
        <f aca="false">A1352*10+B1352+C1352/10</f>
        <v>135</v>
      </c>
      <c r="E1352" s="9" t="n">
        <f aca="false">ROUND((ROW()-2)*24,0)/86400</f>
        <v>0.375</v>
      </c>
    </row>
    <row r="1353" customFormat="false" ht="15" hidden="false" customHeight="true" outlineLevel="0" collapsed="false">
      <c r="A1353" s="6" t="n">
        <f aca="false">INT((ROW()-2)/100)</f>
        <v>13</v>
      </c>
      <c r="B1353" s="7" t="n">
        <f aca="false">MOD(INT((ROW()-2)/10),10)</f>
        <v>5</v>
      </c>
      <c r="C1353" s="7" t="n">
        <f aca="false">MOD(ROW()-2,10)</f>
        <v>1</v>
      </c>
      <c r="D1353" s="8" t="n">
        <f aca="false">A1353*10+B1353+C1353/10</f>
        <v>135.1</v>
      </c>
      <c r="E1353" s="9" t="n">
        <f aca="false">ROUND((ROW()-2)*24,0)/86400</f>
        <v>0.375277777777778</v>
      </c>
    </row>
    <row r="1354" customFormat="false" ht="15" hidden="false" customHeight="true" outlineLevel="0" collapsed="false">
      <c r="A1354" s="6" t="n">
        <f aca="false">INT((ROW()-2)/100)</f>
        <v>13</v>
      </c>
      <c r="B1354" s="7" t="n">
        <f aca="false">MOD(INT((ROW()-2)/10),10)</f>
        <v>5</v>
      </c>
      <c r="C1354" s="7" t="n">
        <f aca="false">MOD(ROW()-2,10)</f>
        <v>2</v>
      </c>
      <c r="D1354" s="8" t="n">
        <f aca="false">A1354*10+B1354+C1354/10</f>
        <v>135.2</v>
      </c>
      <c r="E1354" s="9" t="n">
        <f aca="false">ROUND((ROW()-2)*24,0)/86400</f>
        <v>0.375555555555556</v>
      </c>
    </row>
    <row r="1355" customFormat="false" ht="15" hidden="false" customHeight="true" outlineLevel="0" collapsed="false">
      <c r="A1355" s="6" t="n">
        <f aca="false">INT((ROW()-2)/100)</f>
        <v>13</v>
      </c>
      <c r="B1355" s="7" t="n">
        <f aca="false">MOD(INT((ROW()-2)/10),10)</f>
        <v>5</v>
      </c>
      <c r="C1355" s="7" t="n">
        <f aca="false">MOD(ROW()-2,10)</f>
        <v>3</v>
      </c>
      <c r="D1355" s="8" t="n">
        <f aca="false">A1355*10+B1355+C1355/10</f>
        <v>135.3</v>
      </c>
      <c r="E1355" s="9" t="n">
        <f aca="false">ROUND((ROW()-2)*24,0)/86400</f>
        <v>0.375833333333333</v>
      </c>
    </row>
    <row r="1356" customFormat="false" ht="15" hidden="false" customHeight="true" outlineLevel="0" collapsed="false">
      <c r="A1356" s="6" t="n">
        <f aca="false">INT((ROW()-2)/100)</f>
        <v>13</v>
      </c>
      <c r="B1356" s="7" t="n">
        <f aca="false">MOD(INT((ROW()-2)/10),10)</f>
        <v>5</v>
      </c>
      <c r="C1356" s="7" t="n">
        <f aca="false">MOD(ROW()-2,10)</f>
        <v>4</v>
      </c>
      <c r="D1356" s="8" t="n">
        <f aca="false">A1356*10+B1356+C1356/10</f>
        <v>135.4</v>
      </c>
      <c r="E1356" s="9" t="n">
        <f aca="false">ROUND((ROW()-2)*24,0)/86400</f>
        <v>0.376111111111111</v>
      </c>
    </row>
    <row r="1357" customFormat="false" ht="15" hidden="false" customHeight="true" outlineLevel="0" collapsed="false">
      <c r="A1357" s="6" t="n">
        <f aca="false">INT((ROW()-2)/100)</f>
        <v>13</v>
      </c>
      <c r="B1357" s="7" t="n">
        <f aca="false">MOD(INT((ROW()-2)/10),10)</f>
        <v>5</v>
      </c>
      <c r="C1357" s="7" t="n">
        <f aca="false">MOD(ROW()-2,10)</f>
        <v>5</v>
      </c>
      <c r="D1357" s="8" t="n">
        <f aca="false">A1357*10+B1357+C1357/10</f>
        <v>135.5</v>
      </c>
      <c r="E1357" s="9" t="n">
        <f aca="false">ROUND((ROW()-2)*24,0)/86400</f>
        <v>0.376388888888889</v>
      </c>
    </row>
    <row r="1358" customFormat="false" ht="15" hidden="false" customHeight="true" outlineLevel="0" collapsed="false">
      <c r="A1358" s="6" t="n">
        <f aca="false">INT((ROW()-2)/100)</f>
        <v>13</v>
      </c>
      <c r="B1358" s="7" t="n">
        <f aca="false">MOD(INT((ROW()-2)/10),10)</f>
        <v>5</v>
      </c>
      <c r="C1358" s="7" t="n">
        <f aca="false">MOD(ROW()-2,10)</f>
        <v>6</v>
      </c>
      <c r="D1358" s="8" t="n">
        <f aca="false">A1358*10+B1358+C1358/10</f>
        <v>135.6</v>
      </c>
      <c r="E1358" s="9" t="n">
        <f aca="false">ROUND((ROW()-2)*24,0)/86400</f>
        <v>0.376666666666667</v>
      </c>
    </row>
    <row r="1359" customFormat="false" ht="15" hidden="false" customHeight="true" outlineLevel="0" collapsed="false">
      <c r="A1359" s="6" t="n">
        <f aca="false">INT((ROW()-2)/100)</f>
        <v>13</v>
      </c>
      <c r="B1359" s="7" t="n">
        <f aca="false">MOD(INT((ROW()-2)/10),10)</f>
        <v>5</v>
      </c>
      <c r="C1359" s="7" t="n">
        <f aca="false">MOD(ROW()-2,10)</f>
        <v>7</v>
      </c>
      <c r="D1359" s="8" t="n">
        <f aca="false">A1359*10+B1359+C1359/10</f>
        <v>135.7</v>
      </c>
      <c r="E1359" s="9" t="n">
        <f aca="false">ROUND((ROW()-2)*24,0)/86400</f>
        <v>0.376944444444444</v>
      </c>
    </row>
    <row r="1360" customFormat="false" ht="15" hidden="false" customHeight="true" outlineLevel="0" collapsed="false">
      <c r="A1360" s="6" t="n">
        <f aca="false">INT((ROW()-2)/100)</f>
        <v>13</v>
      </c>
      <c r="B1360" s="7" t="n">
        <f aca="false">MOD(INT((ROW()-2)/10),10)</f>
        <v>5</v>
      </c>
      <c r="C1360" s="7" t="n">
        <f aca="false">MOD(ROW()-2,10)</f>
        <v>8</v>
      </c>
      <c r="D1360" s="8" t="n">
        <f aca="false">A1360*10+B1360+C1360/10</f>
        <v>135.8</v>
      </c>
      <c r="E1360" s="9" t="n">
        <f aca="false">ROUND((ROW()-2)*24,0)/86400</f>
        <v>0.377222222222222</v>
      </c>
    </row>
    <row r="1361" customFormat="false" ht="15" hidden="false" customHeight="true" outlineLevel="0" collapsed="false">
      <c r="A1361" s="6" t="n">
        <f aca="false">INT((ROW()-2)/100)</f>
        <v>13</v>
      </c>
      <c r="B1361" s="7" t="n">
        <f aca="false">MOD(INT((ROW()-2)/10),10)</f>
        <v>5</v>
      </c>
      <c r="C1361" s="7" t="n">
        <f aca="false">MOD(ROW()-2,10)</f>
        <v>9</v>
      </c>
      <c r="D1361" s="8" t="n">
        <f aca="false">A1361*10+B1361+C1361/10</f>
        <v>135.9</v>
      </c>
      <c r="E1361" s="9" t="n">
        <f aca="false">ROUND((ROW()-2)*24,0)/86400</f>
        <v>0.3775</v>
      </c>
    </row>
    <row r="1362" customFormat="false" ht="15" hidden="false" customHeight="true" outlineLevel="0" collapsed="false">
      <c r="A1362" s="6" t="n">
        <f aca="false">INT((ROW()-2)/100)</f>
        <v>13</v>
      </c>
      <c r="B1362" s="7" t="n">
        <f aca="false">MOD(INT((ROW()-2)/10),10)</f>
        <v>6</v>
      </c>
      <c r="C1362" s="7" t="n">
        <f aca="false">MOD(ROW()-2,10)</f>
        <v>0</v>
      </c>
      <c r="D1362" s="8" t="n">
        <f aca="false">A1362*10+B1362+C1362/10</f>
        <v>136</v>
      </c>
      <c r="E1362" s="9" t="n">
        <f aca="false">ROUND((ROW()-2)*24,0)/86400</f>
        <v>0.377777777777778</v>
      </c>
    </row>
    <row r="1363" customFormat="false" ht="15" hidden="false" customHeight="true" outlineLevel="0" collapsed="false">
      <c r="A1363" s="6" t="n">
        <f aca="false">INT((ROW()-2)/100)</f>
        <v>13</v>
      </c>
      <c r="B1363" s="7" t="n">
        <f aca="false">MOD(INT((ROW()-2)/10),10)</f>
        <v>6</v>
      </c>
      <c r="C1363" s="7" t="n">
        <f aca="false">MOD(ROW()-2,10)</f>
        <v>1</v>
      </c>
      <c r="D1363" s="8" t="n">
        <f aca="false">A1363*10+B1363+C1363/10</f>
        <v>136.1</v>
      </c>
      <c r="E1363" s="9" t="n">
        <f aca="false">ROUND((ROW()-2)*24,0)/86400</f>
        <v>0.378055555555556</v>
      </c>
    </row>
    <row r="1364" customFormat="false" ht="15" hidden="false" customHeight="true" outlineLevel="0" collapsed="false">
      <c r="A1364" s="6" t="n">
        <f aca="false">INT((ROW()-2)/100)</f>
        <v>13</v>
      </c>
      <c r="B1364" s="7" t="n">
        <f aca="false">MOD(INT((ROW()-2)/10),10)</f>
        <v>6</v>
      </c>
      <c r="C1364" s="7" t="n">
        <f aca="false">MOD(ROW()-2,10)</f>
        <v>2</v>
      </c>
      <c r="D1364" s="8" t="n">
        <f aca="false">A1364*10+B1364+C1364/10</f>
        <v>136.2</v>
      </c>
      <c r="E1364" s="9" t="n">
        <f aca="false">ROUND((ROW()-2)*24,0)/86400</f>
        <v>0.378333333333333</v>
      </c>
    </row>
    <row r="1365" customFormat="false" ht="15" hidden="false" customHeight="true" outlineLevel="0" collapsed="false">
      <c r="A1365" s="6" t="n">
        <f aca="false">INT((ROW()-2)/100)</f>
        <v>13</v>
      </c>
      <c r="B1365" s="7" t="n">
        <f aca="false">MOD(INT((ROW()-2)/10),10)</f>
        <v>6</v>
      </c>
      <c r="C1365" s="7" t="n">
        <f aca="false">MOD(ROW()-2,10)</f>
        <v>3</v>
      </c>
      <c r="D1365" s="8" t="n">
        <f aca="false">A1365*10+B1365+C1365/10</f>
        <v>136.3</v>
      </c>
      <c r="E1365" s="9" t="n">
        <f aca="false">ROUND((ROW()-2)*24,0)/86400</f>
        <v>0.378611111111111</v>
      </c>
    </row>
    <row r="1366" customFormat="false" ht="15" hidden="false" customHeight="true" outlineLevel="0" collapsed="false">
      <c r="A1366" s="6" t="n">
        <f aca="false">INT((ROW()-2)/100)</f>
        <v>13</v>
      </c>
      <c r="B1366" s="7" t="n">
        <f aca="false">MOD(INT((ROW()-2)/10),10)</f>
        <v>6</v>
      </c>
      <c r="C1366" s="7" t="n">
        <f aca="false">MOD(ROW()-2,10)</f>
        <v>4</v>
      </c>
      <c r="D1366" s="8" t="n">
        <f aca="false">A1366*10+B1366+C1366/10</f>
        <v>136.4</v>
      </c>
      <c r="E1366" s="9" t="n">
        <f aca="false">ROUND((ROW()-2)*24,0)/86400</f>
        <v>0.378888888888889</v>
      </c>
    </row>
    <row r="1367" customFormat="false" ht="15" hidden="false" customHeight="true" outlineLevel="0" collapsed="false">
      <c r="A1367" s="6" t="n">
        <f aca="false">INT((ROW()-2)/100)</f>
        <v>13</v>
      </c>
      <c r="B1367" s="7" t="n">
        <f aca="false">MOD(INT((ROW()-2)/10),10)</f>
        <v>6</v>
      </c>
      <c r="C1367" s="7" t="n">
        <f aca="false">MOD(ROW()-2,10)</f>
        <v>5</v>
      </c>
      <c r="D1367" s="8" t="n">
        <f aca="false">A1367*10+B1367+C1367/10</f>
        <v>136.5</v>
      </c>
      <c r="E1367" s="9" t="n">
        <f aca="false">ROUND((ROW()-2)*24,0)/86400</f>
        <v>0.379166666666667</v>
      </c>
    </row>
    <row r="1368" customFormat="false" ht="15" hidden="false" customHeight="true" outlineLevel="0" collapsed="false">
      <c r="A1368" s="6" t="n">
        <f aca="false">INT((ROW()-2)/100)</f>
        <v>13</v>
      </c>
      <c r="B1368" s="7" t="n">
        <f aca="false">MOD(INT((ROW()-2)/10),10)</f>
        <v>6</v>
      </c>
      <c r="C1368" s="7" t="n">
        <f aca="false">MOD(ROW()-2,10)</f>
        <v>6</v>
      </c>
      <c r="D1368" s="8" t="n">
        <f aca="false">A1368*10+B1368+C1368/10</f>
        <v>136.6</v>
      </c>
      <c r="E1368" s="9" t="n">
        <f aca="false">ROUND((ROW()-2)*24,0)/86400</f>
        <v>0.379444444444444</v>
      </c>
    </row>
    <row r="1369" customFormat="false" ht="15" hidden="false" customHeight="true" outlineLevel="0" collapsed="false">
      <c r="A1369" s="6" t="n">
        <f aca="false">INT((ROW()-2)/100)</f>
        <v>13</v>
      </c>
      <c r="B1369" s="7" t="n">
        <f aca="false">MOD(INT((ROW()-2)/10),10)</f>
        <v>6</v>
      </c>
      <c r="C1369" s="7" t="n">
        <f aca="false">MOD(ROW()-2,10)</f>
        <v>7</v>
      </c>
      <c r="D1369" s="8" t="n">
        <f aca="false">A1369*10+B1369+C1369/10</f>
        <v>136.7</v>
      </c>
      <c r="E1369" s="9" t="n">
        <f aca="false">ROUND((ROW()-2)*24,0)/86400</f>
        <v>0.379722222222222</v>
      </c>
    </row>
    <row r="1370" customFormat="false" ht="15" hidden="false" customHeight="true" outlineLevel="0" collapsed="false">
      <c r="A1370" s="6" t="n">
        <f aca="false">INT((ROW()-2)/100)</f>
        <v>13</v>
      </c>
      <c r="B1370" s="7" t="n">
        <f aca="false">MOD(INT((ROW()-2)/10),10)</f>
        <v>6</v>
      </c>
      <c r="C1370" s="7" t="n">
        <f aca="false">MOD(ROW()-2,10)</f>
        <v>8</v>
      </c>
      <c r="D1370" s="8" t="n">
        <f aca="false">A1370*10+B1370+C1370/10</f>
        <v>136.8</v>
      </c>
      <c r="E1370" s="9" t="n">
        <f aca="false">ROUND((ROW()-2)*24,0)/86400</f>
        <v>0.38</v>
      </c>
    </row>
    <row r="1371" customFormat="false" ht="15" hidden="false" customHeight="true" outlineLevel="0" collapsed="false">
      <c r="A1371" s="6" t="n">
        <f aca="false">INT((ROW()-2)/100)</f>
        <v>13</v>
      </c>
      <c r="B1371" s="7" t="n">
        <f aca="false">MOD(INT((ROW()-2)/10),10)</f>
        <v>6</v>
      </c>
      <c r="C1371" s="7" t="n">
        <f aca="false">MOD(ROW()-2,10)</f>
        <v>9</v>
      </c>
      <c r="D1371" s="8" t="n">
        <f aca="false">A1371*10+B1371+C1371/10</f>
        <v>136.9</v>
      </c>
      <c r="E1371" s="9" t="n">
        <f aca="false">ROUND((ROW()-2)*24,0)/86400</f>
        <v>0.380277777777778</v>
      </c>
    </row>
    <row r="1372" customFormat="false" ht="15" hidden="false" customHeight="true" outlineLevel="0" collapsed="false">
      <c r="A1372" s="6" t="n">
        <f aca="false">INT((ROW()-2)/100)</f>
        <v>13</v>
      </c>
      <c r="B1372" s="7" t="n">
        <f aca="false">MOD(INT((ROW()-2)/10),10)</f>
        <v>7</v>
      </c>
      <c r="C1372" s="7" t="n">
        <f aca="false">MOD(ROW()-2,10)</f>
        <v>0</v>
      </c>
      <c r="D1372" s="8" t="n">
        <f aca="false">A1372*10+B1372+C1372/10</f>
        <v>137</v>
      </c>
      <c r="E1372" s="9" t="n">
        <f aca="false">ROUND((ROW()-2)*24,0)/86400</f>
        <v>0.380555555555556</v>
      </c>
    </row>
    <row r="1373" customFormat="false" ht="15" hidden="false" customHeight="true" outlineLevel="0" collapsed="false">
      <c r="A1373" s="6" t="n">
        <f aca="false">INT((ROW()-2)/100)</f>
        <v>13</v>
      </c>
      <c r="B1373" s="7" t="n">
        <f aca="false">MOD(INT((ROW()-2)/10),10)</f>
        <v>7</v>
      </c>
      <c r="C1373" s="7" t="n">
        <f aca="false">MOD(ROW()-2,10)</f>
        <v>1</v>
      </c>
      <c r="D1373" s="8" t="n">
        <f aca="false">A1373*10+B1373+C1373/10</f>
        <v>137.1</v>
      </c>
      <c r="E1373" s="9" t="n">
        <f aca="false">ROUND((ROW()-2)*24,0)/86400</f>
        <v>0.380833333333333</v>
      </c>
    </row>
    <row r="1374" customFormat="false" ht="15" hidden="false" customHeight="true" outlineLevel="0" collapsed="false">
      <c r="A1374" s="6" t="n">
        <f aca="false">INT((ROW()-2)/100)</f>
        <v>13</v>
      </c>
      <c r="B1374" s="7" t="n">
        <f aca="false">MOD(INT((ROW()-2)/10),10)</f>
        <v>7</v>
      </c>
      <c r="C1374" s="7" t="n">
        <f aca="false">MOD(ROW()-2,10)</f>
        <v>2</v>
      </c>
      <c r="D1374" s="8" t="n">
        <f aca="false">A1374*10+B1374+C1374/10</f>
        <v>137.2</v>
      </c>
      <c r="E1374" s="9" t="n">
        <f aca="false">ROUND((ROW()-2)*24,0)/86400</f>
        <v>0.381111111111111</v>
      </c>
    </row>
    <row r="1375" customFormat="false" ht="15" hidden="false" customHeight="true" outlineLevel="0" collapsed="false">
      <c r="A1375" s="6" t="n">
        <f aca="false">INT((ROW()-2)/100)</f>
        <v>13</v>
      </c>
      <c r="B1375" s="7" t="n">
        <f aca="false">MOD(INT((ROW()-2)/10),10)</f>
        <v>7</v>
      </c>
      <c r="C1375" s="7" t="n">
        <f aca="false">MOD(ROW()-2,10)</f>
        <v>3</v>
      </c>
      <c r="D1375" s="8" t="n">
        <f aca="false">A1375*10+B1375+C1375/10</f>
        <v>137.3</v>
      </c>
      <c r="E1375" s="9" t="n">
        <f aca="false">ROUND((ROW()-2)*24,0)/86400</f>
        <v>0.381388888888889</v>
      </c>
    </row>
    <row r="1376" customFormat="false" ht="15" hidden="false" customHeight="true" outlineLevel="0" collapsed="false">
      <c r="A1376" s="6" t="n">
        <f aca="false">INT((ROW()-2)/100)</f>
        <v>13</v>
      </c>
      <c r="B1376" s="7" t="n">
        <f aca="false">MOD(INT((ROW()-2)/10),10)</f>
        <v>7</v>
      </c>
      <c r="C1376" s="7" t="n">
        <f aca="false">MOD(ROW()-2,10)</f>
        <v>4</v>
      </c>
      <c r="D1376" s="8" t="n">
        <f aca="false">A1376*10+B1376+C1376/10</f>
        <v>137.4</v>
      </c>
      <c r="E1376" s="9" t="n">
        <f aca="false">ROUND((ROW()-2)*24,0)/86400</f>
        <v>0.381666666666667</v>
      </c>
    </row>
    <row r="1377" customFormat="false" ht="15" hidden="false" customHeight="true" outlineLevel="0" collapsed="false">
      <c r="A1377" s="6" t="n">
        <f aca="false">INT((ROW()-2)/100)</f>
        <v>13</v>
      </c>
      <c r="B1377" s="7" t="n">
        <f aca="false">MOD(INT((ROW()-2)/10),10)</f>
        <v>7</v>
      </c>
      <c r="C1377" s="7" t="n">
        <f aca="false">MOD(ROW()-2,10)</f>
        <v>5</v>
      </c>
      <c r="D1377" s="8" t="n">
        <f aca="false">A1377*10+B1377+C1377/10</f>
        <v>137.5</v>
      </c>
      <c r="E1377" s="9" t="n">
        <f aca="false">ROUND((ROW()-2)*24,0)/86400</f>
        <v>0.381944444444444</v>
      </c>
    </row>
    <row r="1378" customFormat="false" ht="15" hidden="false" customHeight="true" outlineLevel="0" collapsed="false">
      <c r="A1378" s="6" t="n">
        <f aca="false">INT((ROW()-2)/100)</f>
        <v>13</v>
      </c>
      <c r="B1378" s="7" t="n">
        <f aca="false">MOD(INT((ROW()-2)/10),10)</f>
        <v>7</v>
      </c>
      <c r="C1378" s="7" t="n">
        <f aca="false">MOD(ROW()-2,10)</f>
        <v>6</v>
      </c>
      <c r="D1378" s="8" t="n">
        <f aca="false">A1378*10+B1378+C1378/10</f>
        <v>137.6</v>
      </c>
      <c r="E1378" s="9" t="n">
        <f aca="false">ROUND((ROW()-2)*24,0)/86400</f>
        <v>0.382222222222222</v>
      </c>
    </row>
    <row r="1379" customFormat="false" ht="15" hidden="false" customHeight="true" outlineLevel="0" collapsed="false">
      <c r="A1379" s="6" t="n">
        <f aca="false">INT((ROW()-2)/100)</f>
        <v>13</v>
      </c>
      <c r="B1379" s="7" t="n">
        <f aca="false">MOD(INT((ROW()-2)/10),10)</f>
        <v>7</v>
      </c>
      <c r="C1379" s="7" t="n">
        <f aca="false">MOD(ROW()-2,10)</f>
        <v>7</v>
      </c>
      <c r="D1379" s="8" t="n">
        <f aca="false">A1379*10+B1379+C1379/10</f>
        <v>137.7</v>
      </c>
      <c r="E1379" s="9" t="n">
        <f aca="false">ROUND((ROW()-2)*24,0)/86400</f>
        <v>0.3825</v>
      </c>
    </row>
    <row r="1380" customFormat="false" ht="15" hidden="false" customHeight="true" outlineLevel="0" collapsed="false">
      <c r="A1380" s="6" t="n">
        <f aca="false">INT((ROW()-2)/100)</f>
        <v>13</v>
      </c>
      <c r="B1380" s="7" t="n">
        <f aca="false">MOD(INT((ROW()-2)/10),10)</f>
        <v>7</v>
      </c>
      <c r="C1380" s="7" t="n">
        <f aca="false">MOD(ROW()-2,10)</f>
        <v>8</v>
      </c>
      <c r="D1380" s="8" t="n">
        <f aca="false">A1380*10+B1380+C1380/10</f>
        <v>137.8</v>
      </c>
      <c r="E1380" s="9" t="n">
        <f aca="false">ROUND((ROW()-2)*24,0)/86400</f>
        <v>0.382777777777778</v>
      </c>
    </row>
    <row r="1381" customFormat="false" ht="15" hidden="false" customHeight="true" outlineLevel="0" collapsed="false">
      <c r="A1381" s="6" t="n">
        <f aca="false">INT((ROW()-2)/100)</f>
        <v>13</v>
      </c>
      <c r="B1381" s="7" t="n">
        <f aca="false">MOD(INT((ROW()-2)/10),10)</f>
        <v>7</v>
      </c>
      <c r="C1381" s="7" t="n">
        <f aca="false">MOD(ROW()-2,10)</f>
        <v>9</v>
      </c>
      <c r="D1381" s="8" t="n">
        <f aca="false">A1381*10+B1381+C1381/10</f>
        <v>137.9</v>
      </c>
      <c r="E1381" s="9" t="n">
        <f aca="false">ROUND((ROW()-2)*24,0)/86400</f>
        <v>0.383055555555556</v>
      </c>
    </row>
    <row r="1382" customFormat="false" ht="15" hidden="false" customHeight="true" outlineLevel="0" collapsed="false">
      <c r="A1382" s="6" t="n">
        <f aca="false">INT((ROW()-2)/100)</f>
        <v>13</v>
      </c>
      <c r="B1382" s="7" t="n">
        <f aca="false">MOD(INT((ROW()-2)/10),10)</f>
        <v>8</v>
      </c>
      <c r="C1382" s="7" t="n">
        <f aca="false">MOD(ROW()-2,10)</f>
        <v>0</v>
      </c>
      <c r="D1382" s="8" t="n">
        <f aca="false">A1382*10+B1382+C1382/10</f>
        <v>138</v>
      </c>
      <c r="E1382" s="9" t="n">
        <f aca="false">ROUND((ROW()-2)*24,0)/86400</f>
        <v>0.383333333333333</v>
      </c>
    </row>
    <row r="1383" customFormat="false" ht="15" hidden="false" customHeight="true" outlineLevel="0" collapsed="false">
      <c r="A1383" s="6" t="n">
        <f aca="false">INT((ROW()-2)/100)</f>
        <v>13</v>
      </c>
      <c r="B1383" s="7" t="n">
        <f aca="false">MOD(INT((ROW()-2)/10),10)</f>
        <v>8</v>
      </c>
      <c r="C1383" s="7" t="n">
        <f aca="false">MOD(ROW()-2,10)</f>
        <v>1</v>
      </c>
      <c r="D1383" s="8" t="n">
        <f aca="false">A1383*10+B1383+C1383/10</f>
        <v>138.1</v>
      </c>
      <c r="E1383" s="9" t="n">
        <f aca="false">ROUND((ROW()-2)*24,0)/86400</f>
        <v>0.383611111111111</v>
      </c>
    </row>
    <row r="1384" customFormat="false" ht="15" hidden="false" customHeight="true" outlineLevel="0" collapsed="false">
      <c r="A1384" s="6" t="n">
        <f aca="false">INT((ROW()-2)/100)</f>
        <v>13</v>
      </c>
      <c r="B1384" s="7" t="n">
        <f aca="false">MOD(INT((ROW()-2)/10),10)</f>
        <v>8</v>
      </c>
      <c r="C1384" s="7" t="n">
        <f aca="false">MOD(ROW()-2,10)</f>
        <v>2</v>
      </c>
      <c r="D1384" s="8" t="n">
        <f aca="false">A1384*10+B1384+C1384/10</f>
        <v>138.2</v>
      </c>
      <c r="E1384" s="9" t="n">
        <f aca="false">ROUND((ROW()-2)*24,0)/86400</f>
        <v>0.383888888888889</v>
      </c>
    </row>
    <row r="1385" customFormat="false" ht="15" hidden="false" customHeight="true" outlineLevel="0" collapsed="false">
      <c r="A1385" s="6" t="n">
        <f aca="false">INT((ROW()-2)/100)</f>
        <v>13</v>
      </c>
      <c r="B1385" s="7" t="n">
        <f aca="false">MOD(INT((ROW()-2)/10),10)</f>
        <v>8</v>
      </c>
      <c r="C1385" s="7" t="n">
        <f aca="false">MOD(ROW()-2,10)</f>
        <v>3</v>
      </c>
      <c r="D1385" s="8" t="n">
        <f aca="false">A1385*10+B1385+C1385/10</f>
        <v>138.3</v>
      </c>
      <c r="E1385" s="9" t="n">
        <f aca="false">ROUND((ROW()-2)*24,0)/86400</f>
        <v>0.384166666666667</v>
      </c>
    </row>
    <row r="1386" customFormat="false" ht="15" hidden="false" customHeight="true" outlineLevel="0" collapsed="false">
      <c r="A1386" s="6" t="n">
        <f aca="false">INT((ROW()-2)/100)</f>
        <v>13</v>
      </c>
      <c r="B1386" s="7" t="n">
        <f aca="false">MOD(INT((ROW()-2)/10),10)</f>
        <v>8</v>
      </c>
      <c r="C1386" s="7" t="n">
        <f aca="false">MOD(ROW()-2,10)</f>
        <v>4</v>
      </c>
      <c r="D1386" s="8" t="n">
        <f aca="false">A1386*10+B1386+C1386/10</f>
        <v>138.4</v>
      </c>
      <c r="E1386" s="9" t="n">
        <f aca="false">ROUND((ROW()-2)*24,0)/86400</f>
        <v>0.384444444444444</v>
      </c>
    </row>
    <row r="1387" customFormat="false" ht="15" hidden="false" customHeight="true" outlineLevel="0" collapsed="false">
      <c r="A1387" s="6" t="n">
        <f aca="false">INT((ROW()-2)/100)</f>
        <v>13</v>
      </c>
      <c r="B1387" s="7" t="n">
        <f aca="false">MOD(INT((ROW()-2)/10),10)</f>
        <v>8</v>
      </c>
      <c r="C1387" s="7" t="n">
        <f aca="false">MOD(ROW()-2,10)</f>
        <v>5</v>
      </c>
      <c r="D1387" s="8" t="n">
        <f aca="false">A1387*10+B1387+C1387/10</f>
        <v>138.5</v>
      </c>
      <c r="E1387" s="9" t="n">
        <f aca="false">ROUND((ROW()-2)*24,0)/86400</f>
        <v>0.384722222222222</v>
      </c>
    </row>
    <row r="1388" customFormat="false" ht="15" hidden="false" customHeight="true" outlineLevel="0" collapsed="false">
      <c r="A1388" s="6" t="n">
        <f aca="false">INT((ROW()-2)/100)</f>
        <v>13</v>
      </c>
      <c r="B1388" s="7" t="n">
        <f aca="false">MOD(INT((ROW()-2)/10),10)</f>
        <v>8</v>
      </c>
      <c r="C1388" s="7" t="n">
        <f aca="false">MOD(ROW()-2,10)</f>
        <v>6</v>
      </c>
      <c r="D1388" s="8" t="n">
        <f aca="false">A1388*10+B1388+C1388/10</f>
        <v>138.6</v>
      </c>
      <c r="E1388" s="9" t="n">
        <f aca="false">ROUND((ROW()-2)*24,0)/86400</f>
        <v>0.385</v>
      </c>
    </row>
    <row r="1389" customFormat="false" ht="15" hidden="false" customHeight="true" outlineLevel="0" collapsed="false">
      <c r="A1389" s="6" t="n">
        <f aca="false">INT((ROW()-2)/100)</f>
        <v>13</v>
      </c>
      <c r="B1389" s="7" t="n">
        <f aca="false">MOD(INT((ROW()-2)/10),10)</f>
        <v>8</v>
      </c>
      <c r="C1389" s="7" t="n">
        <f aca="false">MOD(ROW()-2,10)</f>
        <v>7</v>
      </c>
      <c r="D1389" s="8" t="n">
        <f aca="false">A1389*10+B1389+C1389/10</f>
        <v>138.7</v>
      </c>
      <c r="E1389" s="9" t="n">
        <f aca="false">ROUND((ROW()-2)*24,0)/86400</f>
        <v>0.385277777777778</v>
      </c>
    </row>
    <row r="1390" customFormat="false" ht="15" hidden="false" customHeight="true" outlineLevel="0" collapsed="false">
      <c r="A1390" s="6" t="n">
        <f aca="false">INT((ROW()-2)/100)</f>
        <v>13</v>
      </c>
      <c r="B1390" s="7" t="n">
        <f aca="false">MOD(INT((ROW()-2)/10),10)</f>
        <v>8</v>
      </c>
      <c r="C1390" s="7" t="n">
        <f aca="false">MOD(ROW()-2,10)</f>
        <v>8</v>
      </c>
      <c r="D1390" s="8" t="n">
        <f aca="false">A1390*10+B1390+C1390/10</f>
        <v>138.8</v>
      </c>
      <c r="E1390" s="9" t="n">
        <f aca="false">ROUND((ROW()-2)*24,0)/86400</f>
        <v>0.385555555555556</v>
      </c>
    </row>
    <row r="1391" customFormat="false" ht="15" hidden="false" customHeight="true" outlineLevel="0" collapsed="false">
      <c r="A1391" s="6" t="n">
        <f aca="false">INT((ROW()-2)/100)</f>
        <v>13</v>
      </c>
      <c r="B1391" s="7" t="n">
        <f aca="false">MOD(INT((ROW()-2)/10),10)</f>
        <v>8</v>
      </c>
      <c r="C1391" s="7" t="n">
        <f aca="false">MOD(ROW()-2,10)</f>
        <v>9</v>
      </c>
      <c r="D1391" s="8" t="n">
        <f aca="false">A1391*10+B1391+C1391/10</f>
        <v>138.9</v>
      </c>
      <c r="E1391" s="9" t="n">
        <f aca="false">ROUND((ROW()-2)*24,0)/86400</f>
        <v>0.385833333333333</v>
      </c>
    </row>
    <row r="1392" customFormat="false" ht="15" hidden="false" customHeight="true" outlineLevel="0" collapsed="false">
      <c r="A1392" s="6" t="n">
        <f aca="false">INT((ROW()-2)/100)</f>
        <v>13</v>
      </c>
      <c r="B1392" s="7" t="n">
        <f aca="false">MOD(INT((ROW()-2)/10),10)</f>
        <v>9</v>
      </c>
      <c r="C1392" s="7" t="n">
        <f aca="false">MOD(ROW()-2,10)</f>
        <v>0</v>
      </c>
      <c r="D1392" s="8" t="n">
        <f aca="false">A1392*10+B1392+C1392/10</f>
        <v>139</v>
      </c>
      <c r="E1392" s="9" t="n">
        <f aca="false">ROUND((ROW()-2)*24,0)/86400</f>
        <v>0.386111111111111</v>
      </c>
    </row>
    <row r="1393" customFormat="false" ht="15" hidden="false" customHeight="true" outlineLevel="0" collapsed="false">
      <c r="A1393" s="6" t="n">
        <f aca="false">INT((ROW()-2)/100)</f>
        <v>13</v>
      </c>
      <c r="B1393" s="7" t="n">
        <f aca="false">MOD(INT((ROW()-2)/10),10)</f>
        <v>9</v>
      </c>
      <c r="C1393" s="7" t="n">
        <f aca="false">MOD(ROW()-2,10)</f>
        <v>1</v>
      </c>
      <c r="D1393" s="8" t="n">
        <f aca="false">A1393*10+B1393+C1393/10</f>
        <v>139.1</v>
      </c>
      <c r="E1393" s="9" t="n">
        <f aca="false">ROUND((ROW()-2)*24,0)/86400</f>
        <v>0.386388888888889</v>
      </c>
    </row>
    <row r="1394" customFormat="false" ht="15" hidden="false" customHeight="true" outlineLevel="0" collapsed="false">
      <c r="A1394" s="6" t="n">
        <f aca="false">INT((ROW()-2)/100)</f>
        <v>13</v>
      </c>
      <c r="B1394" s="7" t="n">
        <f aca="false">MOD(INT((ROW()-2)/10),10)</f>
        <v>9</v>
      </c>
      <c r="C1394" s="7" t="n">
        <f aca="false">MOD(ROW()-2,10)</f>
        <v>2</v>
      </c>
      <c r="D1394" s="8" t="n">
        <f aca="false">A1394*10+B1394+C1394/10</f>
        <v>139.2</v>
      </c>
      <c r="E1394" s="9" t="n">
        <f aca="false">ROUND((ROW()-2)*24,0)/86400</f>
        <v>0.386666666666667</v>
      </c>
    </row>
    <row r="1395" customFormat="false" ht="15" hidden="false" customHeight="true" outlineLevel="0" collapsed="false">
      <c r="A1395" s="6" t="n">
        <f aca="false">INT((ROW()-2)/100)</f>
        <v>13</v>
      </c>
      <c r="B1395" s="7" t="n">
        <f aca="false">MOD(INT((ROW()-2)/10),10)</f>
        <v>9</v>
      </c>
      <c r="C1395" s="7" t="n">
        <f aca="false">MOD(ROW()-2,10)</f>
        <v>3</v>
      </c>
      <c r="D1395" s="8" t="n">
        <f aca="false">A1395*10+B1395+C1395/10</f>
        <v>139.3</v>
      </c>
      <c r="E1395" s="9" t="n">
        <f aca="false">ROUND((ROW()-2)*24,0)/86400</f>
        <v>0.386944444444444</v>
      </c>
    </row>
    <row r="1396" customFormat="false" ht="15" hidden="false" customHeight="true" outlineLevel="0" collapsed="false">
      <c r="A1396" s="6" t="n">
        <f aca="false">INT((ROW()-2)/100)</f>
        <v>13</v>
      </c>
      <c r="B1396" s="7" t="n">
        <f aca="false">MOD(INT((ROW()-2)/10),10)</f>
        <v>9</v>
      </c>
      <c r="C1396" s="7" t="n">
        <f aca="false">MOD(ROW()-2,10)</f>
        <v>4</v>
      </c>
      <c r="D1396" s="8" t="n">
        <f aca="false">A1396*10+B1396+C1396/10</f>
        <v>139.4</v>
      </c>
      <c r="E1396" s="9" t="n">
        <f aca="false">ROUND((ROW()-2)*24,0)/86400</f>
        <v>0.387222222222222</v>
      </c>
    </row>
    <row r="1397" customFormat="false" ht="15" hidden="false" customHeight="true" outlineLevel="0" collapsed="false">
      <c r="A1397" s="6" t="n">
        <f aca="false">INT((ROW()-2)/100)</f>
        <v>13</v>
      </c>
      <c r="B1397" s="7" t="n">
        <f aca="false">MOD(INT((ROW()-2)/10),10)</f>
        <v>9</v>
      </c>
      <c r="C1397" s="7" t="n">
        <f aca="false">MOD(ROW()-2,10)</f>
        <v>5</v>
      </c>
      <c r="D1397" s="8" t="n">
        <f aca="false">A1397*10+B1397+C1397/10</f>
        <v>139.5</v>
      </c>
      <c r="E1397" s="9" t="n">
        <f aca="false">ROUND((ROW()-2)*24,0)/86400</f>
        <v>0.3875</v>
      </c>
    </row>
    <row r="1398" customFormat="false" ht="15" hidden="false" customHeight="true" outlineLevel="0" collapsed="false">
      <c r="A1398" s="6" t="n">
        <f aca="false">INT((ROW()-2)/100)</f>
        <v>13</v>
      </c>
      <c r="B1398" s="7" t="n">
        <f aca="false">MOD(INT((ROW()-2)/10),10)</f>
        <v>9</v>
      </c>
      <c r="C1398" s="7" t="n">
        <f aca="false">MOD(ROW()-2,10)</f>
        <v>6</v>
      </c>
      <c r="D1398" s="8" t="n">
        <f aca="false">A1398*10+B1398+C1398/10</f>
        <v>139.6</v>
      </c>
      <c r="E1398" s="9" t="n">
        <f aca="false">ROUND((ROW()-2)*24,0)/86400</f>
        <v>0.387777777777778</v>
      </c>
    </row>
    <row r="1399" customFormat="false" ht="15" hidden="false" customHeight="true" outlineLevel="0" collapsed="false">
      <c r="A1399" s="6" t="n">
        <f aca="false">INT((ROW()-2)/100)</f>
        <v>13</v>
      </c>
      <c r="B1399" s="7" t="n">
        <f aca="false">MOD(INT((ROW()-2)/10),10)</f>
        <v>9</v>
      </c>
      <c r="C1399" s="7" t="n">
        <f aca="false">MOD(ROW()-2,10)</f>
        <v>7</v>
      </c>
      <c r="D1399" s="8" t="n">
        <f aca="false">A1399*10+B1399+C1399/10</f>
        <v>139.7</v>
      </c>
      <c r="E1399" s="9" t="n">
        <f aca="false">ROUND((ROW()-2)*24,0)/86400</f>
        <v>0.388055555555556</v>
      </c>
    </row>
    <row r="1400" customFormat="false" ht="15" hidden="false" customHeight="true" outlineLevel="0" collapsed="false">
      <c r="A1400" s="6" t="n">
        <f aca="false">INT((ROW()-2)/100)</f>
        <v>13</v>
      </c>
      <c r="B1400" s="7" t="n">
        <f aca="false">MOD(INT((ROW()-2)/10),10)</f>
        <v>9</v>
      </c>
      <c r="C1400" s="7" t="n">
        <f aca="false">MOD(ROW()-2,10)</f>
        <v>8</v>
      </c>
      <c r="D1400" s="8" t="n">
        <f aca="false">A1400*10+B1400+C1400/10</f>
        <v>139.8</v>
      </c>
      <c r="E1400" s="9" t="n">
        <f aca="false">ROUND((ROW()-2)*24,0)/86400</f>
        <v>0.388333333333333</v>
      </c>
    </row>
    <row r="1401" customFormat="false" ht="15" hidden="false" customHeight="true" outlineLevel="0" collapsed="false">
      <c r="A1401" s="6" t="n">
        <f aca="false">INT((ROW()-2)/100)</f>
        <v>13</v>
      </c>
      <c r="B1401" s="7" t="n">
        <f aca="false">MOD(INT((ROW()-2)/10),10)</f>
        <v>9</v>
      </c>
      <c r="C1401" s="7" t="n">
        <f aca="false">MOD(ROW()-2,10)</f>
        <v>9</v>
      </c>
      <c r="D1401" s="8" t="n">
        <f aca="false">A1401*10+B1401+C1401/10</f>
        <v>139.9</v>
      </c>
      <c r="E1401" s="9" t="n">
        <f aca="false">ROUND((ROW()-2)*24,0)/86400</f>
        <v>0.388611111111111</v>
      </c>
    </row>
    <row r="1402" customFormat="false" ht="15" hidden="false" customHeight="true" outlineLevel="0" collapsed="false">
      <c r="A1402" s="6" t="n">
        <f aca="false">INT((ROW()-2)/100)</f>
        <v>14</v>
      </c>
      <c r="B1402" s="7" t="n">
        <f aca="false">MOD(INT((ROW()-2)/10),10)</f>
        <v>0</v>
      </c>
      <c r="C1402" s="7" t="n">
        <f aca="false">MOD(ROW()-2,10)</f>
        <v>0</v>
      </c>
      <c r="D1402" s="8" t="n">
        <f aca="false">A1402*10+B1402+C1402/10</f>
        <v>140</v>
      </c>
      <c r="E1402" s="9" t="n">
        <f aca="false">ROUND((ROW()-2)*24,0)/86400</f>
        <v>0.388888888888889</v>
      </c>
    </row>
    <row r="1403" customFormat="false" ht="15" hidden="false" customHeight="true" outlineLevel="0" collapsed="false">
      <c r="A1403" s="6" t="n">
        <f aca="false">INT((ROW()-2)/100)</f>
        <v>14</v>
      </c>
      <c r="B1403" s="7" t="n">
        <f aca="false">MOD(INT((ROW()-2)/10),10)</f>
        <v>0</v>
      </c>
      <c r="C1403" s="7" t="n">
        <f aca="false">MOD(ROW()-2,10)</f>
        <v>1</v>
      </c>
      <c r="D1403" s="8" t="n">
        <f aca="false">A1403*10+B1403+C1403/10</f>
        <v>140.1</v>
      </c>
      <c r="E1403" s="9" t="n">
        <f aca="false">ROUND((ROW()-2)*24,0)/86400</f>
        <v>0.389166666666667</v>
      </c>
    </row>
    <row r="1404" customFormat="false" ht="15" hidden="false" customHeight="true" outlineLevel="0" collapsed="false">
      <c r="A1404" s="6" t="n">
        <f aca="false">INT((ROW()-2)/100)</f>
        <v>14</v>
      </c>
      <c r="B1404" s="7" t="n">
        <f aca="false">MOD(INT((ROW()-2)/10),10)</f>
        <v>0</v>
      </c>
      <c r="C1404" s="7" t="n">
        <f aca="false">MOD(ROW()-2,10)</f>
        <v>2</v>
      </c>
      <c r="D1404" s="8" t="n">
        <f aca="false">A1404*10+B1404+C1404/10</f>
        <v>140.2</v>
      </c>
      <c r="E1404" s="9" t="n">
        <f aca="false">ROUND((ROW()-2)*24,0)/86400</f>
        <v>0.389444444444444</v>
      </c>
    </row>
    <row r="1405" customFormat="false" ht="15" hidden="false" customHeight="true" outlineLevel="0" collapsed="false">
      <c r="A1405" s="6" t="n">
        <f aca="false">INT((ROW()-2)/100)</f>
        <v>14</v>
      </c>
      <c r="B1405" s="7" t="n">
        <f aca="false">MOD(INT((ROW()-2)/10),10)</f>
        <v>0</v>
      </c>
      <c r="C1405" s="7" t="n">
        <f aca="false">MOD(ROW()-2,10)</f>
        <v>3</v>
      </c>
      <c r="D1405" s="8" t="n">
        <f aca="false">A1405*10+B1405+C1405/10</f>
        <v>140.3</v>
      </c>
      <c r="E1405" s="9" t="n">
        <f aca="false">ROUND((ROW()-2)*24,0)/86400</f>
        <v>0.389722222222222</v>
      </c>
    </row>
    <row r="1406" customFormat="false" ht="15" hidden="false" customHeight="true" outlineLevel="0" collapsed="false">
      <c r="A1406" s="6" t="n">
        <f aca="false">INT((ROW()-2)/100)</f>
        <v>14</v>
      </c>
      <c r="B1406" s="7" t="n">
        <f aca="false">MOD(INT((ROW()-2)/10),10)</f>
        <v>0</v>
      </c>
      <c r="C1406" s="7" t="n">
        <f aca="false">MOD(ROW()-2,10)</f>
        <v>4</v>
      </c>
      <c r="D1406" s="8" t="n">
        <f aca="false">A1406*10+B1406+C1406/10</f>
        <v>140.4</v>
      </c>
      <c r="E1406" s="9" t="n">
        <f aca="false">ROUND((ROW()-2)*24,0)/86400</f>
        <v>0.39</v>
      </c>
    </row>
    <row r="1407" customFormat="false" ht="15" hidden="false" customHeight="true" outlineLevel="0" collapsed="false">
      <c r="A1407" s="6" t="n">
        <f aca="false">INT((ROW()-2)/100)</f>
        <v>14</v>
      </c>
      <c r="B1407" s="7" t="n">
        <f aca="false">MOD(INT((ROW()-2)/10),10)</f>
        <v>0</v>
      </c>
      <c r="C1407" s="7" t="n">
        <f aca="false">MOD(ROW()-2,10)</f>
        <v>5</v>
      </c>
      <c r="D1407" s="8" t="n">
        <f aca="false">A1407*10+B1407+C1407/10</f>
        <v>140.5</v>
      </c>
      <c r="E1407" s="9" t="n">
        <f aca="false">ROUND((ROW()-2)*24,0)/86400</f>
        <v>0.390277777777778</v>
      </c>
    </row>
    <row r="1408" customFormat="false" ht="15" hidden="false" customHeight="true" outlineLevel="0" collapsed="false">
      <c r="A1408" s="6" t="n">
        <f aca="false">INT((ROW()-2)/100)</f>
        <v>14</v>
      </c>
      <c r="B1408" s="7" t="n">
        <f aca="false">MOD(INT((ROW()-2)/10),10)</f>
        <v>0</v>
      </c>
      <c r="C1408" s="7" t="n">
        <f aca="false">MOD(ROW()-2,10)</f>
        <v>6</v>
      </c>
      <c r="D1408" s="8" t="n">
        <f aca="false">A1408*10+B1408+C1408/10</f>
        <v>140.6</v>
      </c>
      <c r="E1408" s="9" t="n">
        <f aca="false">ROUND((ROW()-2)*24,0)/86400</f>
        <v>0.390555555555556</v>
      </c>
    </row>
    <row r="1409" customFormat="false" ht="15" hidden="false" customHeight="true" outlineLevel="0" collapsed="false">
      <c r="A1409" s="6" t="n">
        <f aca="false">INT((ROW()-2)/100)</f>
        <v>14</v>
      </c>
      <c r="B1409" s="7" t="n">
        <f aca="false">MOD(INT((ROW()-2)/10),10)</f>
        <v>0</v>
      </c>
      <c r="C1409" s="7" t="n">
        <f aca="false">MOD(ROW()-2,10)</f>
        <v>7</v>
      </c>
      <c r="D1409" s="8" t="n">
        <f aca="false">A1409*10+B1409+C1409/10</f>
        <v>140.7</v>
      </c>
      <c r="E1409" s="9" t="n">
        <f aca="false">ROUND((ROW()-2)*24,0)/86400</f>
        <v>0.390833333333333</v>
      </c>
    </row>
    <row r="1410" customFormat="false" ht="15" hidden="false" customHeight="true" outlineLevel="0" collapsed="false">
      <c r="A1410" s="6" t="n">
        <f aca="false">INT((ROW()-2)/100)</f>
        <v>14</v>
      </c>
      <c r="B1410" s="7" t="n">
        <f aca="false">MOD(INT((ROW()-2)/10),10)</f>
        <v>0</v>
      </c>
      <c r="C1410" s="7" t="n">
        <f aca="false">MOD(ROW()-2,10)</f>
        <v>8</v>
      </c>
      <c r="D1410" s="8" t="n">
        <f aca="false">A1410*10+B1410+C1410/10</f>
        <v>140.8</v>
      </c>
      <c r="E1410" s="9" t="n">
        <f aca="false">ROUND((ROW()-2)*24,0)/86400</f>
        <v>0.391111111111111</v>
      </c>
    </row>
    <row r="1411" customFormat="false" ht="15" hidden="false" customHeight="true" outlineLevel="0" collapsed="false">
      <c r="A1411" s="6" t="n">
        <f aca="false">INT((ROW()-2)/100)</f>
        <v>14</v>
      </c>
      <c r="B1411" s="7" t="n">
        <f aca="false">MOD(INT((ROW()-2)/10),10)</f>
        <v>0</v>
      </c>
      <c r="C1411" s="7" t="n">
        <f aca="false">MOD(ROW()-2,10)</f>
        <v>9</v>
      </c>
      <c r="D1411" s="8" t="n">
        <f aca="false">A1411*10+B1411+C1411/10</f>
        <v>140.9</v>
      </c>
      <c r="E1411" s="9" t="n">
        <f aca="false">ROUND((ROW()-2)*24,0)/86400</f>
        <v>0.391388888888889</v>
      </c>
    </row>
    <row r="1412" customFormat="false" ht="15" hidden="false" customHeight="true" outlineLevel="0" collapsed="false">
      <c r="A1412" s="6" t="n">
        <f aca="false">INT((ROW()-2)/100)</f>
        <v>14</v>
      </c>
      <c r="B1412" s="7" t="n">
        <f aca="false">MOD(INT((ROW()-2)/10),10)</f>
        <v>1</v>
      </c>
      <c r="C1412" s="7" t="n">
        <f aca="false">MOD(ROW()-2,10)</f>
        <v>0</v>
      </c>
      <c r="D1412" s="8" t="n">
        <f aca="false">A1412*10+B1412+C1412/10</f>
        <v>141</v>
      </c>
      <c r="E1412" s="9" t="n">
        <f aca="false">ROUND((ROW()-2)*24,0)/86400</f>
        <v>0.391666666666667</v>
      </c>
    </row>
    <row r="1413" customFormat="false" ht="15" hidden="false" customHeight="true" outlineLevel="0" collapsed="false">
      <c r="A1413" s="6" t="n">
        <f aca="false">INT((ROW()-2)/100)</f>
        <v>14</v>
      </c>
      <c r="B1413" s="7" t="n">
        <f aca="false">MOD(INT((ROW()-2)/10),10)</f>
        <v>1</v>
      </c>
      <c r="C1413" s="7" t="n">
        <f aca="false">MOD(ROW()-2,10)</f>
        <v>1</v>
      </c>
      <c r="D1413" s="8" t="n">
        <f aca="false">A1413*10+B1413+C1413/10</f>
        <v>141.1</v>
      </c>
      <c r="E1413" s="9" t="n">
        <f aca="false">ROUND((ROW()-2)*24,0)/86400</f>
        <v>0.391944444444444</v>
      </c>
    </row>
    <row r="1414" customFormat="false" ht="15" hidden="false" customHeight="true" outlineLevel="0" collapsed="false">
      <c r="A1414" s="6" t="n">
        <f aca="false">INT((ROW()-2)/100)</f>
        <v>14</v>
      </c>
      <c r="B1414" s="7" t="n">
        <f aca="false">MOD(INT((ROW()-2)/10),10)</f>
        <v>1</v>
      </c>
      <c r="C1414" s="7" t="n">
        <f aca="false">MOD(ROW()-2,10)</f>
        <v>2</v>
      </c>
      <c r="D1414" s="8" t="n">
        <f aca="false">A1414*10+B1414+C1414/10</f>
        <v>141.2</v>
      </c>
      <c r="E1414" s="9" t="n">
        <f aca="false">ROUND((ROW()-2)*24,0)/86400</f>
        <v>0.392222222222222</v>
      </c>
    </row>
    <row r="1415" customFormat="false" ht="15" hidden="false" customHeight="true" outlineLevel="0" collapsed="false">
      <c r="A1415" s="6" t="n">
        <f aca="false">INT((ROW()-2)/100)</f>
        <v>14</v>
      </c>
      <c r="B1415" s="7" t="n">
        <f aca="false">MOD(INT((ROW()-2)/10),10)</f>
        <v>1</v>
      </c>
      <c r="C1415" s="7" t="n">
        <f aca="false">MOD(ROW()-2,10)</f>
        <v>3</v>
      </c>
      <c r="D1415" s="8" t="n">
        <f aca="false">A1415*10+B1415+C1415/10</f>
        <v>141.3</v>
      </c>
      <c r="E1415" s="9" t="n">
        <f aca="false">ROUND((ROW()-2)*24,0)/86400</f>
        <v>0.3925</v>
      </c>
    </row>
    <row r="1416" customFormat="false" ht="15" hidden="false" customHeight="true" outlineLevel="0" collapsed="false">
      <c r="A1416" s="6" t="n">
        <f aca="false">INT((ROW()-2)/100)</f>
        <v>14</v>
      </c>
      <c r="B1416" s="7" t="n">
        <f aca="false">MOD(INT((ROW()-2)/10),10)</f>
        <v>1</v>
      </c>
      <c r="C1416" s="7" t="n">
        <f aca="false">MOD(ROW()-2,10)</f>
        <v>4</v>
      </c>
      <c r="D1416" s="8" t="n">
        <f aca="false">A1416*10+B1416+C1416/10</f>
        <v>141.4</v>
      </c>
      <c r="E1416" s="9" t="n">
        <f aca="false">ROUND((ROW()-2)*24,0)/86400</f>
        <v>0.392777777777778</v>
      </c>
    </row>
    <row r="1417" customFormat="false" ht="15" hidden="false" customHeight="true" outlineLevel="0" collapsed="false">
      <c r="A1417" s="6" t="n">
        <f aca="false">INT((ROW()-2)/100)</f>
        <v>14</v>
      </c>
      <c r="B1417" s="7" t="n">
        <f aca="false">MOD(INT((ROW()-2)/10),10)</f>
        <v>1</v>
      </c>
      <c r="C1417" s="7" t="n">
        <f aca="false">MOD(ROW()-2,10)</f>
        <v>5</v>
      </c>
      <c r="D1417" s="8" t="n">
        <f aca="false">A1417*10+B1417+C1417/10</f>
        <v>141.5</v>
      </c>
      <c r="E1417" s="9" t="n">
        <f aca="false">ROUND((ROW()-2)*24,0)/86400</f>
        <v>0.393055555555556</v>
      </c>
    </row>
    <row r="1418" customFormat="false" ht="15" hidden="false" customHeight="true" outlineLevel="0" collapsed="false">
      <c r="A1418" s="6" t="n">
        <f aca="false">INT((ROW()-2)/100)</f>
        <v>14</v>
      </c>
      <c r="B1418" s="7" t="n">
        <f aca="false">MOD(INT((ROW()-2)/10),10)</f>
        <v>1</v>
      </c>
      <c r="C1418" s="7" t="n">
        <f aca="false">MOD(ROW()-2,10)</f>
        <v>6</v>
      </c>
      <c r="D1418" s="8" t="n">
        <f aca="false">A1418*10+B1418+C1418/10</f>
        <v>141.6</v>
      </c>
      <c r="E1418" s="9" t="n">
        <f aca="false">ROUND((ROW()-2)*24,0)/86400</f>
        <v>0.393333333333333</v>
      </c>
    </row>
    <row r="1419" customFormat="false" ht="15" hidden="false" customHeight="true" outlineLevel="0" collapsed="false">
      <c r="A1419" s="6" t="n">
        <f aca="false">INT((ROW()-2)/100)</f>
        <v>14</v>
      </c>
      <c r="B1419" s="7" t="n">
        <f aca="false">MOD(INT((ROW()-2)/10),10)</f>
        <v>1</v>
      </c>
      <c r="C1419" s="7" t="n">
        <f aca="false">MOD(ROW()-2,10)</f>
        <v>7</v>
      </c>
      <c r="D1419" s="8" t="n">
        <f aca="false">A1419*10+B1419+C1419/10</f>
        <v>141.7</v>
      </c>
      <c r="E1419" s="9" t="n">
        <f aca="false">ROUND((ROW()-2)*24,0)/86400</f>
        <v>0.393611111111111</v>
      </c>
    </row>
    <row r="1420" customFormat="false" ht="15" hidden="false" customHeight="true" outlineLevel="0" collapsed="false">
      <c r="A1420" s="6" t="n">
        <f aca="false">INT((ROW()-2)/100)</f>
        <v>14</v>
      </c>
      <c r="B1420" s="7" t="n">
        <f aca="false">MOD(INT((ROW()-2)/10),10)</f>
        <v>1</v>
      </c>
      <c r="C1420" s="7" t="n">
        <f aca="false">MOD(ROW()-2,10)</f>
        <v>8</v>
      </c>
      <c r="D1420" s="8" t="n">
        <f aca="false">A1420*10+B1420+C1420/10</f>
        <v>141.8</v>
      </c>
      <c r="E1420" s="9" t="n">
        <f aca="false">ROUND((ROW()-2)*24,0)/86400</f>
        <v>0.393888888888889</v>
      </c>
    </row>
    <row r="1421" customFormat="false" ht="15" hidden="false" customHeight="true" outlineLevel="0" collapsed="false">
      <c r="A1421" s="6" t="n">
        <f aca="false">INT((ROW()-2)/100)</f>
        <v>14</v>
      </c>
      <c r="B1421" s="7" t="n">
        <f aca="false">MOD(INT((ROW()-2)/10),10)</f>
        <v>1</v>
      </c>
      <c r="C1421" s="7" t="n">
        <f aca="false">MOD(ROW()-2,10)</f>
        <v>9</v>
      </c>
      <c r="D1421" s="8" t="n">
        <f aca="false">A1421*10+B1421+C1421/10</f>
        <v>141.9</v>
      </c>
      <c r="E1421" s="9" t="n">
        <f aca="false">ROUND((ROW()-2)*24,0)/86400</f>
        <v>0.394166666666667</v>
      </c>
    </row>
    <row r="1422" customFormat="false" ht="15" hidden="false" customHeight="true" outlineLevel="0" collapsed="false">
      <c r="A1422" s="6" t="n">
        <f aca="false">INT((ROW()-2)/100)</f>
        <v>14</v>
      </c>
      <c r="B1422" s="7" t="n">
        <f aca="false">MOD(INT((ROW()-2)/10),10)</f>
        <v>2</v>
      </c>
      <c r="C1422" s="7" t="n">
        <f aca="false">MOD(ROW()-2,10)</f>
        <v>0</v>
      </c>
      <c r="D1422" s="8" t="n">
        <f aca="false">A1422*10+B1422+C1422/10</f>
        <v>142</v>
      </c>
      <c r="E1422" s="9" t="n">
        <f aca="false">ROUND((ROW()-2)*24,0)/86400</f>
        <v>0.394444444444444</v>
      </c>
    </row>
    <row r="1423" customFormat="false" ht="15" hidden="false" customHeight="true" outlineLevel="0" collapsed="false">
      <c r="A1423" s="6" t="n">
        <f aca="false">INT((ROW()-2)/100)</f>
        <v>14</v>
      </c>
      <c r="B1423" s="7" t="n">
        <f aca="false">MOD(INT((ROW()-2)/10),10)</f>
        <v>2</v>
      </c>
      <c r="C1423" s="7" t="n">
        <f aca="false">MOD(ROW()-2,10)</f>
        <v>1</v>
      </c>
      <c r="D1423" s="8" t="n">
        <f aca="false">A1423*10+B1423+C1423/10</f>
        <v>142.1</v>
      </c>
      <c r="E1423" s="9" t="n">
        <f aca="false">ROUND((ROW()-2)*24,0)/86400</f>
        <v>0.394722222222222</v>
      </c>
    </row>
    <row r="1424" customFormat="false" ht="15" hidden="false" customHeight="true" outlineLevel="0" collapsed="false">
      <c r="A1424" s="6" t="n">
        <f aca="false">INT((ROW()-2)/100)</f>
        <v>14</v>
      </c>
      <c r="B1424" s="7" t="n">
        <f aca="false">MOD(INT((ROW()-2)/10),10)</f>
        <v>2</v>
      </c>
      <c r="C1424" s="7" t="n">
        <f aca="false">MOD(ROW()-2,10)</f>
        <v>2</v>
      </c>
      <c r="D1424" s="8" t="n">
        <f aca="false">A1424*10+B1424+C1424/10</f>
        <v>142.2</v>
      </c>
      <c r="E1424" s="9" t="n">
        <f aca="false">ROUND((ROW()-2)*24,0)/86400</f>
        <v>0.395</v>
      </c>
    </row>
    <row r="1425" customFormat="false" ht="15" hidden="false" customHeight="true" outlineLevel="0" collapsed="false">
      <c r="A1425" s="6" t="n">
        <f aca="false">INT((ROW()-2)/100)</f>
        <v>14</v>
      </c>
      <c r="B1425" s="7" t="n">
        <f aca="false">MOD(INT((ROW()-2)/10),10)</f>
        <v>2</v>
      </c>
      <c r="C1425" s="7" t="n">
        <f aca="false">MOD(ROW()-2,10)</f>
        <v>3</v>
      </c>
      <c r="D1425" s="8" t="n">
        <f aca="false">A1425*10+B1425+C1425/10</f>
        <v>142.3</v>
      </c>
      <c r="E1425" s="9" t="n">
        <f aca="false">ROUND((ROW()-2)*24,0)/86400</f>
        <v>0.395277777777778</v>
      </c>
    </row>
    <row r="1426" customFormat="false" ht="15" hidden="false" customHeight="true" outlineLevel="0" collapsed="false">
      <c r="A1426" s="6" t="n">
        <f aca="false">INT((ROW()-2)/100)</f>
        <v>14</v>
      </c>
      <c r="B1426" s="7" t="n">
        <f aca="false">MOD(INT((ROW()-2)/10),10)</f>
        <v>2</v>
      </c>
      <c r="C1426" s="7" t="n">
        <f aca="false">MOD(ROW()-2,10)</f>
        <v>4</v>
      </c>
      <c r="D1426" s="8" t="n">
        <f aca="false">A1426*10+B1426+C1426/10</f>
        <v>142.4</v>
      </c>
      <c r="E1426" s="9" t="n">
        <f aca="false">ROUND((ROW()-2)*24,0)/86400</f>
        <v>0.395555555555556</v>
      </c>
    </row>
    <row r="1427" customFormat="false" ht="15" hidden="false" customHeight="true" outlineLevel="0" collapsed="false">
      <c r="A1427" s="6" t="n">
        <f aca="false">INT((ROW()-2)/100)</f>
        <v>14</v>
      </c>
      <c r="B1427" s="7" t="n">
        <f aca="false">MOD(INT((ROW()-2)/10),10)</f>
        <v>2</v>
      </c>
      <c r="C1427" s="7" t="n">
        <f aca="false">MOD(ROW()-2,10)</f>
        <v>5</v>
      </c>
      <c r="D1427" s="8" t="n">
        <f aca="false">A1427*10+B1427+C1427/10</f>
        <v>142.5</v>
      </c>
      <c r="E1427" s="9" t="n">
        <f aca="false">ROUND((ROW()-2)*24,0)/86400</f>
        <v>0.395833333333333</v>
      </c>
    </row>
    <row r="1428" customFormat="false" ht="15" hidden="false" customHeight="true" outlineLevel="0" collapsed="false">
      <c r="A1428" s="6" t="n">
        <f aca="false">INT((ROW()-2)/100)</f>
        <v>14</v>
      </c>
      <c r="B1428" s="7" t="n">
        <f aca="false">MOD(INT((ROW()-2)/10),10)</f>
        <v>2</v>
      </c>
      <c r="C1428" s="7" t="n">
        <f aca="false">MOD(ROW()-2,10)</f>
        <v>6</v>
      </c>
      <c r="D1428" s="8" t="n">
        <f aca="false">A1428*10+B1428+C1428/10</f>
        <v>142.6</v>
      </c>
      <c r="E1428" s="9" t="n">
        <f aca="false">ROUND((ROW()-2)*24,0)/86400</f>
        <v>0.396111111111111</v>
      </c>
    </row>
    <row r="1429" customFormat="false" ht="15" hidden="false" customHeight="true" outlineLevel="0" collapsed="false">
      <c r="A1429" s="6" t="n">
        <f aca="false">INT((ROW()-2)/100)</f>
        <v>14</v>
      </c>
      <c r="B1429" s="7" t="n">
        <f aca="false">MOD(INT((ROW()-2)/10),10)</f>
        <v>2</v>
      </c>
      <c r="C1429" s="7" t="n">
        <f aca="false">MOD(ROW()-2,10)</f>
        <v>7</v>
      </c>
      <c r="D1429" s="8" t="n">
        <f aca="false">A1429*10+B1429+C1429/10</f>
        <v>142.7</v>
      </c>
      <c r="E1429" s="9" t="n">
        <f aca="false">ROUND((ROW()-2)*24,0)/86400</f>
        <v>0.396388888888889</v>
      </c>
    </row>
    <row r="1430" customFormat="false" ht="15" hidden="false" customHeight="true" outlineLevel="0" collapsed="false">
      <c r="A1430" s="6" t="n">
        <f aca="false">INT((ROW()-2)/100)</f>
        <v>14</v>
      </c>
      <c r="B1430" s="7" t="n">
        <f aca="false">MOD(INT((ROW()-2)/10),10)</f>
        <v>2</v>
      </c>
      <c r="C1430" s="7" t="n">
        <f aca="false">MOD(ROW()-2,10)</f>
        <v>8</v>
      </c>
      <c r="D1430" s="8" t="n">
        <f aca="false">A1430*10+B1430+C1430/10</f>
        <v>142.8</v>
      </c>
      <c r="E1430" s="9" t="n">
        <f aca="false">ROUND((ROW()-2)*24,0)/86400</f>
        <v>0.396666666666667</v>
      </c>
    </row>
    <row r="1431" customFormat="false" ht="15" hidden="false" customHeight="true" outlineLevel="0" collapsed="false">
      <c r="A1431" s="6" t="n">
        <f aca="false">INT((ROW()-2)/100)</f>
        <v>14</v>
      </c>
      <c r="B1431" s="7" t="n">
        <f aca="false">MOD(INT((ROW()-2)/10),10)</f>
        <v>2</v>
      </c>
      <c r="C1431" s="7" t="n">
        <f aca="false">MOD(ROW()-2,10)</f>
        <v>9</v>
      </c>
      <c r="D1431" s="8" t="n">
        <f aca="false">A1431*10+B1431+C1431/10</f>
        <v>142.9</v>
      </c>
      <c r="E1431" s="9" t="n">
        <f aca="false">ROUND((ROW()-2)*24,0)/86400</f>
        <v>0.396944444444444</v>
      </c>
    </row>
    <row r="1432" customFormat="false" ht="15" hidden="false" customHeight="true" outlineLevel="0" collapsed="false">
      <c r="A1432" s="6" t="n">
        <f aca="false">INT((ROW()-2)/100)</f>
        <v>14</v>
      </c>
      <c r="B1432" s="7" t="n">
        <f aca="false">MOD(INT((ROW()-2)/10),10)</f>
        <v>3</v>
      </c>
      <c r="C1432" s="7" t="n">
        <f aca="false">MOD(ROW()-2,10)</f>
        <v>0</v>
      </c>
      <c r="D1432" s="8" t="n">
        <f aca="false">A1432*10+B1432+C1432/10</f>
        <v>143</v>
      </c>
      <c r="E1432" s="9" t="n">
        <f aca="false">ROUND((ROW()-2)*24,0)/86400</f>
        <v>0.397222222222222</v>
      </c>
    </row>
    <row r="1433" customFormat="false" ht="15" hidden="false" customHeight="true" outlineLevel="0" collapsed="false">
      <c r="A1433" s="6" t="n">
        <f aca="false">INT((ROW()-2)/100)</f>
        <v>14</v>
      </c>
      <c r="B1433" s="7" t="n">
        <f aca="false">MOD(INT((ROW()-2)/10),10)</f>
        <v>3</v>
      </c>
      <c r="C1433" s="7" t="n">
        <f aca="false">MOD(ROW()-2,10)</f>
        <v>1</v>
      </c>
      <c r="D1433" s="8" t="n">
        <f aca="false">A1433*10+B1433+C1433/10</f>
        <v>143.1</v>
      </c>
      <c r="E1433" s="9" t="n">
        <f aca="false">ROUND((ROW()-2)*24,0)/86400</f>
        <v>0.3975</v>
      </c>
    </row>
    <row r="1434" customFormat="false" ht="15" hidden="false" customHeight="true" outlineLevel="0" collapsed="false">
      <c r="A1434" s="6" t="n">
        <f aca="false">INT((ROW()-2)/100)</f>
        <v>14</v>
      </c>
      <c r="B1434" s="7" t="n">
        <f aca="false">MOD(INT((ROW()-2)/10),10)</f>
        <v>3</v>
      </c>
      <c r="C1434" s="7" t="n">
        <f aca="false">MOD(ROW()-2,10)</f>
        <v>2</v>
      </c>
      <c r="D1434" s="8" t="n">
        <f aca="false">A1434*10+B1434+C1434/10</f>
        <v>143.2</v>
      </c>
      <c r="E1434" s="9" t="n">
        <f aca="false">ROUND((ROW()-2)*24,0)/86400</f>
        <v>0.397777777777778</v>
      </c>
    </row>
    <row r="1435" customFormat="false" ht="15" hidden="false" customHeight="true" outlineLevel="0" collapsed="false">
      <c r="A1435" s="6" t="n">
        <f aca="false">INT((ROW()-2)/100)</f>
        <v>14</v>
      </c>
      <c r="B1435" s="7" t="n">
        <f aca="false">MOD(INT((ROW()-2)/10),10)</f>
        <v>3</v>
      </c>
      <c r="C1435" s="7" t="n">
        <f aca="false">MOD(ROW()-2,10)</f>
        <v>3</v>
      </c>
      <c r="D1435" s="8" t="n">
        <f aca="false">A1435*10+B1435+C1435/10</f>
        <v>143.3</v>
      </c>
      <c r="E1435" s="9" t="n">
        <f aca="false">ROUND((ROW()-2)*24,0)/86400</f>
        <v>0.398055555555556</v>
      </c>
    </row>
    <row r="1436" customFormat="false" ht="15" hidden="false" customHeight="true" outlineLevel="0" collapsed="false">
      <c r="A1436" s="6" t="n">
        <f aca="false">INT((ROW()-2)/100)</f>
        <v>14</v>
      </c>
      <c r="B1436" s="7" t="n">
        <f aca="false">MOD(INT((ROW()-2)/10),10)</f>
        <v>3</v>
      </c>
      <c r="C1436" s="7" t="n">
        <f aca="false">MOD(ROW()-2,10)</f>
        <v>4</v>
      </c>
      <c r="D1436" s="8" t="n">
        <f aca="false">A1436*10+B1436+C1436/10</f>
        <v>143.4</v>
      </c>
      <c r="E1436" s="9" t="n">
        <f aca="false">ROUND((ROW()-2)*24,0)/86400</f>
        <v>0.398333333333333</v>
      </c>
    </row>
    <row r="1437" customFormat="false" ht="15" hidden="false" customHeight="true" outlineLevel="0" collapsed="false">
      <c r="A1437" s="6" t="n">
        <f aca="false">INT((ROW()-2)/100)</f>
        <v>14</v>
      </c>
      <c r="B1437" s="7" t="n">
        <f aca="false">MOD(INT((ROW()-2)/10),10)</f>
        <v>3</v>
      </c>
      <c r="C1437" s="7" t="n">
        <f aca="false">MOD(ROW()-2,10)</f>
        <v>5</v>
      </c>
      <c r="D1437" s="8" t="n">
        <f aca="false">A1437*10+B1437+C1437/10</f>
        <v>143.5</v>
      </c>
      <c r="E1437" s="9" t="n">
        <f aca="false">ROUND((ROW()-2)*24,0)/86400</f>
        <v>0.398611111111111</v>
      </c>
    </row>
    <row r="1438" customFormat="false" ht="15" hidden="false" customHeight="true" outlineLevel="0" collapsed="false">
      <c r="A1438" s="6" t="n">
        <f aca="false">INT((ROW()-2)/100)</f>
        <v>14</v>
      </c>
      <c r="B1438" s="7" t="n">
        <f aca="false">MOD(INT((ROW()-2)/10),10)</f>
        <v>3</v>
      </c>
      <c r="C1438" s="7" t="n">
        <f aca="false">MOD(ROW()-2,10)</f>
        <v>6</v>
      </c>
      <c r="D1438" s="8" t="n">
        <f aca="false">A1438*10+B1438+C1438/10</f>
        <v>143.6</v>
      </c>
      <c r="E1438" s="9" t="n">
        <f aca="false">ROUND((ROW()-2)*24,0)/86400</f>
        <v>0.398888888888889</v>
      </c>
    </row>
    <row r="1439" customFormat="false" ht="15" hidden="false" customHeight="true" outlineLevel="0" collapsed="false">
      <c r="A1439" s="6" t="n">
        <f aca="false">INT((ROW()-2)/100)</f>
        <v>14</v>
      </c>
      <c r="B1439" s="7" t="n">
        <f aca="false">MOD(INT((ROW()-2)/10),10)</f>
        <v>3</v>
      </c>
      <c r="C1439" s="7" t="n">
        <f aca="false">MOD(ROW()-2,10)</f>
        <v>7</v>
      </c>
      <c r="D1439" s="8" t="n">
        <f aca="false">A1439*10+B1439+C1439/10</f>
        <v>143.7</v>
      </c>
      <c r="E1439" s="9" t="n">
        <f aca="false">ROUND((ROW()-2)*24,0)/86400</f>
        <v>0.399166666666667</v>
      </c>
    </row>
    <row r="1440" customFormat="false" ht="15" hidden="false" customHeight="true" outlineLevel="0" collapsed="false">
      <c r="A1440" s="6" t="n">
        <f aca="false">INT((ROW()-2)/100)</f>
        <v>14</v>
      </c>
      <c r="B1440" s="7" t="n">
        <f aca="false">MOD(INT((ROW()-2)/10),10)</f>
        <v>3</v>
      </c>
      <c r="C1440" s="7" t="n">
        <f aca="false">MOD(ROW()-2,10)</f>
        <v>8</v>
      </c>
      <c r="D1440" s="8" t="n">
        <f aca="false">A1440*10+B1440+C1440/10</f>
        <v>143.8</v>
      </c>
      <c r="E1440" s="9" t="n">
        <f aca="false">ROUND((ROW()-2)*24,0)/86400</f>
        <v>0.399444444444444</v>
      </c>
    </row>
    <row r="1441" customFormat="false" ht="15" hidden="false" customHeight="true" outlineLevel="0" collapsed="false">
      <c r="A1441" s="6" t="n">
        <f aca="false">INT((ROW()-2)/100)</f>
        <v>14</v>
      </c>
      <c r="B1441" s="7" t="n">
        <f aca="false">MOD(INT((ROW()-2)/10),10)</f>
        <v>3</v>
      </c>
      <c r="C1441" s="7" t="n">
        <f aca="false">MOD(ROW()-2,10)</f>
        <v>9</v>
      </c>
      <c r="D1441" s="8" t="n">
        <f aca="false">A1441*10+B1441+C1441/10</f>
        <v>143.9</v>
      </c>
      <c r="E1441" s="9" t="n">
        <f aca="false">ROUND((ROW()-2)*24,0)/86400</f>
        <v>0.399722222222222</v>
      </c>
    </row>
    <row r="1442" customFormat="false" ht="15" hidden="false" customHeight="true" outlineLevel="0" collapsed="false">
      <c r="A1442" s="6" t="n">
        <f aca="false">INT((ROW()-2)/100)</f>
        <v>14</v>
      </c>
      <c r="B1442" s="7" t="n">
        <f aca="false">MOD(INT((ROW()-2)/10),10)</f>
        <v>4</v>
      </c>
      <c r="C1442" s="7" t="n">
        <f aca="false">MOD(ROW()-2,10)</f>
        <v>0</v>
      </c>
      <c r="D1442" s="8" t="n">
        <f aca="false">A1442*10+B1442+C1442/10</f>
        <v>144</v>
      </c>
      <c r="E1442" s="9" t="n">
        <f aca="false">ROUND((ROW()-2)*24,0)/86400</f>
        <v>0.4</v>
      </c>
    </row>
    <row r="1443" customFormat="false" ht="15" hidden="false" customHeight="true" outlineLevel="0" collapsed="false">
      <c r="A1443" s="6" t="n">
        <f aca="false">INT((ROW()-2)/100)</f>
        <v>14</v>
      </c>
      <c r="B1443" s="7" t="n">
        <f aca="false">MOD(INT((ROW()-2)/10),10)</f>
        <v>4</v>
      </c>
      <c r="C1443" s="7" t="n">
        <f aca="false">MOD(ROW()-2,10)</f>
        <v>1</v>
      </c>
      <c r="D1443" s="8" t="n">
        <f aca="false">A1443*10+B1443+C1443/10</f>
        <v>144.1</v>
      </c>
      <c r="E1443" s="9" t="n">
        <f aca="false">ROUND((ROW()-2)*24,0)/86400</f>
        <v>0.400277777777778</v>
      </c>
    </row>
    <row r="1444" customFormat="false" ht="15" hidden="false" customHeight="true" outlineLevel="0" collapsed="false">
      <c r="A1444" s="6" t="n">
        <f aca="false">INT((ROW()-2)/100)</f>
        <v>14</v>
      </c>
      <c r="B1444" s="7" t="n">
        <f aca="false">MOD(INT((ROW()-2)/10),10)</f>
        <v>4</v>
      </c>
      <c r="C1444" s="7" t="n">
        <f aca="false">MOD(ROW()-2,10)</f>
        <v>2</v>
      </c>
      <c r="D1444" s="8" t="n">
        <f aca="false">A1444*10+B1444+C1444/10</f>
        <v>144.2</v>
      </c>
      <c r="E1444" s="9" t="n">
        <f aca="false">ROUND((ROW()-2)*24,0)/86400</f>
        <v>0.400555555555556</v>
      </c>
    </row>
    <row r="1445" customFormat="false" ht="15" hidden="false" customHeight="true" outlineLevel="0" collapsed="false">
      <c r="A1445" s="6" t="n">
        <f aca="false">INT((ROW()-2)/100)</f>
        <v>14</v>
      </c>
      <c r="B1445" s="7" t="n">
        <f aca="false">MOD(INT((ROW()-2)/10),10)</f>
        <v>4</v>
      </c>
      <c r="C1445" s="7" t="n">
        <f aca="false">MOD(ROW()-2,10)</f>
        <v>3</v>
      </c>
      <c r="D1445" s="8" t="n">
        <f aca="false">A1445*10+B1445+C1445/10</f>
        <v>144.3</v>
      </c>
      <c r="E1445" s="9" t="n">
        <f aca="false">ROUND((ROW()-2)*24,0)/86400</f>
        <v>0.400833333333333</v>
      </c>
    </row>
    <row r="1446" customFormat="false" ht="15" hidden="false" customHeight="true" outlineLevel="0" collapsed="false">
      <c r="A1446" s="6" t="n">
        <f aca="false">INT((ROW()-2)/100)</f>
        <v>14</v>
      </c>
      <c r="B1446" s="7" t="n">
        <f aca="false">MOD(INT((ROW()-2)/10),10)</f>
        <v>4</v>
      </c>
      <c r="C1446" s="7" t="n">
        <f aca="false">MOD(ROW()-2,10)</f>
        <v>4</v>
      </c>
      <c r="D1446" s="8" t="n">
        <f aca="false">A1446*10+B1446+C1446/10</f>
        <v>144.4</v>
      </c>
      <c r="E1446" s="9" t="n">
        <f aca="false">ROUND((ROW()-2)*24,0)/86400</f>
        <v>0.401111111111111</v>
      </c>
    </row>
    <row r="1447" customFormat="false" ht="15" hidden="false" customHeight="true" outlineLevel="0" collapsed="false">
      <c r="A1447" s="6" t="n">
        <f aca="false">INT((ROW()-2)/100)</f>
        <v>14</v>
      </c>
      <c r="B1447" s="7" t="n">
        <f aca="false">MOD(INT((ROW()-2)/10),10)</f>
        <v>4</v>
      </c>
      <c r="C1447" s="7" t="n">
        <f aca="false">MOD(ROW()-2,10)</f>
        <v>5</v>
      </c>
      <c r="D1447" s="8" t="n">
        <f aca="false">A1447*10+B1447+C1447/10</f>
        <v>144.5</v>
      </c>
      <c r="E1447" s="9" t="n">
        <f aca="false">ROUND((ROW()-2)*24,0)/86400</f>
        <v>0.401388888888889</v>
      </c>
    </row>
    <row r="1448" customFormat="false" ht="15" hidden="false" customHeight="true" outlineLevel="0" collapsed="false">
      <c r="A1448" s="6" t="n">
        <f aca="false">INT((ROW()-2)/100)</f>
        <v>14</v>
      </c>
      <c r="B1448" s="7" t="n">
        <f aca="false">MOD(INT((ROW()-2)/10),10)</f>
        <v>4</v>
      </c>
      <c r="C1448" s="7" t="n">
        <f aca="false">MOD(ROW()-2,10)</f>
        <v>6</v>
      </c>
      <c r="D1448" s="8" t="n">
        <f aca="false">A1448*10+B1448+C1448/10</f>
        <v>144.6</v>
      </c>
      <c r="E1448" s="9" t="n">
        <f aca="false">ROUND((ROW()-2)*24,0)/86400</f>
        <v>0.401666666666667</v>
      </c>
    </row>
    <row r="1449" customFormat="false" ht="15" hidden="false" customHeight="true" outlineLevel="0" collapsed="false">
      <c r="A1449" s="6" t="n">
        <f aca="false">INT((ROW()-2)/100)</f>
        <v>14</v>
      </c>
      <c r="B1449" s="7" t="n">
        <f aca="false">MOD(INT((ROW()-2)/10),10)</f>
        <v>4</v>
      </c>
      <c r="C1449" s="7" t="n">
        <f aca="false">MOD(ROW()-2,10)</f>
        <v>7</v>
      </c>
      <c r="D1449" s="8" t="n">
        <f aca="false">A1449*10+B1449+C1449/10</f>
        <v>144.7</v>
      </c>
      <c r="E1449" s="9" t="n">
        <f aca="false">ROUND((ROW()-2)*24,0)/86400</f>
        <v>0.401944444444444</v>
      </c>
    </row>
    <row r="1450" customFormat="false" ht="15" hidden="false" customHeight="true" outlineLevel="0" collapsed="false">
      <c r="A1450" s="6" t="n">
        <f aca="false">INT((ROW()-2)/100)</f>
        <v>14</v>
      </c>
      <c r="B1450" s="7" t="n">
        <f aca="false">MOD(INT((ROW()-2)/10),10)</f>
        <v>4</v>
      </c>
      <c r="C1450" s="7" t="n">
        <f aca="false">MOD(ROW()-2,10)</f>
        <v>8</v>
      </c>
      <c r="D1450" s="8" t="n">
        <f aca="false">A1450*10+B1450+C1450/10</f>
        <v>144.8</v>
      </c>
      <c r="E1450" s="9" t="n">
        <f aca="false">ROUND((ROW()-2)*24,0)/86400</f>
        <v>0.402222222222222</v>
      </c>
    </row>
    <row r="1451" customFormat="false" ht="15" hidden="false" customHeight="true" outlineLevel="0" collapsed="false">
      <c r="A1451" s="6" t="n">
        <f aca="false">INT((ROW()-2)/100)</f>
        <v>14</v>
      </c>
      <c r="B1451" s="7" t="n">
        <f aca="false">MOD(INT((ROW()-2)/10),10)</f>
        <v>4</v>
      </c>
      <c r="C1451" s="7" t="n">
        <f aca="false">MOD(ROW()-2,10)</f>
        <v>9</v>
      </c>
      <c r="D1451" s="8" t="n">
        <f aca="false">A1451*10+B1451+C1451/10</f>
        <v>144.9</v>
      </c>
      <c r="E1451" s="9" t="n">
        <f aca="false">ROUND((ROW()-2)*24,0)/86400</f>
        <v>0.4025</v>
      </c>
    </row>
    <row r="1452" customFormat="false" ht="15" hidden="false" customHeight="true" outlineLevel="0" collapsed="false">
      <c r="A1452" s="6" t="n">
        <f aca="false">INT((ROW()-2)/100)</f>
        <v>14</v>
      </c>
      <c r="B1452" s="7" t="n">
        <f aca="false">MOD(INT((ROW()-2)/10),10)</f>
        <v>5</v>
      </c>
      <c r="C1452" s="7" t="n">
        <f aca="false">MOD(ROW()-2,10)</f>
        <v>0</v>
      </c>
      <c r="D1452" s="8" t="n">
        <f aca="false">A1452*10+B1452+C1452/10</f>
        <v>145</v>
      </c>
      <c r="E1452" s="9" t="n">
        <f aca="false">ROUND((ROW()-2)*24,0)/86400</f>
        <v>0.402777777777778</v>
      </c>
    </row>
    <row r="1453" customFormat="false" ht="15" hidden="false" customHeight="true" outlineLevel="0" collapsed="false">
      <c r="A1453" s="6" t="n">
        <f aca="false">INT((ROW()-2)/100)</f>
        <v>14</v>
      </c>
      <c r="B1453" s="7" t="n">
        <f aca="false">MOD(INT((ROW()-2)/10),10)</f>
        <v>5</v>
      </c>
      <c r="C1453" s="7" t="n">
        <f aca="false">MOD(ROW()-2,10)</f>
        <v>1</v>
      </c>
      <c r="D1453" s="8" t="n">
        <f aca="false">A1453*10+B1453+C1453/10</f>
        <v>145.1</v>
      </c>
      <c r="E1453" s="9" t="n">
        <f aca="false">ROUND((ROW()-2)*24,0)/86400</f>
        <v>0.403055555555556</v>
      </c>
    </row>
    <row r="1454" customFormat="false" ht="15" hidden="false" customHeight="true" outlineLevel="0" collapsed="false">
      <c r="A1454" s="6" t="n">
        <f aca="false">INT((ROW()-2)/100)</f>
        <v>14</v>
      </c>
      <c r="B1454" s="7" t="n">
        <f aca="false">MOD(INT((ROW()-2)/10),10)</f>
        <v>5</v>
      </c>
      <c r="C1454" s="7" t="n">
        <f aca="false">MOD(ROW()-2,10)</f>
        <v>2</v>
      </c>
      <c r="D1454" s="8" t="n">
        <f aca="false">A1454*10+B1454+C1454/10</f>
        <v>145.2</v>
      </c>
      <c r="E1454" s="9" t="n">
        <f aca="false">ROUND((ROW()-2)*24,0)/86400</f>
        <v>0.403333333333333</v>
      </c>
    </row>
    <row r="1455" customFormat="false" ht="15" hidden="false" customHeight="true" outlineLevel="0" collapsed="false">
      <c r="A1455" s="6" t="n">
        <f aca="false">INT((ROW()-2)/100)</f>
        <v>14</v>
      </c>
      <c r="B1455" s="7" t="n">
        <f aca="false">MOD(INT((ROW()-2)/10),10)</f>
        <v>5</v>
      </c>
      <c r="C1455" s="7" t="n">
        <f aca="false">MOD(ROW()-2,10)</f>
        <v>3</v>
      </c>
      <c r="D1455" s="8" t="n">
        <f aca="false">A1455*10+B1455+C1455/10</f>
        <v>145.3</v>
      </c>
      <c r="E1455" s="9" t="n">
        <f aca="false">ROUND((ROW()-2)*24,0)/86400</f>
        <v>0.403611111111111</v>
      </c>
    </row>
    <row r="1456" customFormat="false" ht="15" hidden="false" customHeight="true" outlineLevel="0" collapsed="false">
      <c r="A1456" s="6" t="n">
        <f aca="false">INT((ROW()-2)/100)</f>
        <v>14</v>
      </c>
      <c r="B1456" s="7" t="n">
        <f aca="false">MOD(INT((ROW()-2)/10),10)</f>
        <v>5</v>
      </c>
      <c r="C1456" s="7" t="n">
        <f aca="false">MOD(ROW()-2,10)</f>
        <v>4</v>
      </c>
      <c r="D1456" s="8" t="n">
        <f aca="false">A1456*10+B1456+C1456/10</f>
        <v>145.4</v>
      </c>
      <c r="E1456" s="9" t="n">
        <f aca="false">ROUND((ROW()-2)*24,0)/86400</f>
        <v>0.403888888888889</v>
      </c>
    </row>
    <row r="1457" customFormat="false" ht="15" hidden="false" customHeight="true" outlineLevel="0" collapsed="false">
      <c r="A1457" s="6" t="n">
        <f aca="false">INT((ROW()-2)/100)</f>
        <v>14</v>
      </c>
      <c r="B1457" s="7" t="n">
        <f aca="false">MOD(INT((ROW()-2)/10),10)</f>
        <v>5</v>
      </c>
      <c r="C1457" s="7" t="n">
        <f aca="false">MOD(ROW()-2,10)</f>
        <v>5</v>
      </c>
      <c r="D1457" s="8" t="n">
        <f aca="false">A1457*10+B1457+C1457/10</f>
        <v>145.5</v>
      </c>
      <c r="E1457" s="9" t="n">
        <f aca="false">ROUND((ROW()-2)*24,0)/86400</f>
        <v>0.404166666666667</v>
      </c>
    </row>
    <row r="1458" customFormat="false" ht="15" hidden="false" customHeight="true" outlineLevel="0" collapsed="false">
      <c r="A1458" s="6" t="n">
        <f aca="false">INT((ROW()-2)/100)</f>
        <v>14</v>
      </c>
      <c r="B1458" s="7" t="n">
        <f aca="false">MOD(INT((ROW()-2)/10),10)</f>
        <v>5</v>
      </c>
      <c r="C1458" s="7" t="n">
        <f aca="false">MOD(ROW()-2,10)</f>
        <v>6</v>
      </c>
      <c r="D1458" s="8" t="n">
        <f aca="false">A1458*10+B1458+C1458/10</f>
        <v>145.6</v>
      </c>
      <c r="E1458" s="9" t="n">
        <f aca="false">ROUND((ROW()-2)*24,0)/86400</f>
        <v>0.404444444444444</v>
      </c>
    </row>
    <row r="1459" customFormat="false" ht="15" hidden="false" customHeight="true" outlineLevel="0" collapsed="false">
      <c r="A1459" s="6" t="n">
        <f aca="false">INT((ROW()-2)/100)</f>
        <v>14</v>
      </c>
      <c r="B1459" s="7" t="n">
        <f aca="false">MOD(INT((ROW()-2)/10),10)</f>
        <v>5</v>
      </c>
      <c r="C1459" s="7" t="n">
        <f aca="false">MOD(ROW()-2,10)</f>
        <v>7</v>
      </c>
      <c r="D1459" s="8" t="n">
        <f aca="false">A1459*10+B1459+C1459/10</f>
        <v>145.7</v>
      </c>
      <c r="E1459" s="9" t="n">
        <f aca="false">ROUND((ROW()-2)*24,0)/86400</f>
        <v>0.404722222222222</v>
      </c>
    </row>
    <row r="1460" customFormat="false" ht="15" hidden="false" customHeight="true" outlineLevel="0" collapsed="false">
      <c r="A1460" s="6" t="n">
        <f aca="false">INT((ROW()-2)/100)</f>
        <v>14</v>
      </c>
      <c r="B1460" s="7" t="n">
        <f aca="false">MOD(INT((ROW()-2)/10),10)</f>
        <v>5</v>
      </c>
      <c r="C1460" s="7" t="n">
        <f aca="false">MOD(ROW()-2,10)</f>
        <v>8</v>
      </c>
      <c r="D1460" s="8" t="n">
        <f aca="false">A1460*10+B1460+C1460/10</f>
        <v>145.8</v>
      </c>
      <c r="E1460" s="9" t="n">
        <f aca="false">ROUND((ROW()-2)*24,0)/86400</f>
        <v>0.405</v>
      </c>
    </row>
    <row r="1461" customFormat="false" ht="15" hidden="false" customHeight="true" outlineLevel="0" collapsed="false">
      <c r="A1461" s="6" t="n">
        <f aca="false">INT((ROW()-2)/100)</f>
        <v>14</v>
      </c>
      <c r="B1461" s="7" t="n">
        <f aca="false">MOD(INT((ROW()-2)/10),10)</f>
        <v>5</v>
      </c>
      <c r="C1461" s="7" t="n">
        <f aca="false">MOD(ROW()-2,10)</f>
        <v>9</v>
      </c>
      <c r="D1461" s="8" t="n">
        <f aca="false">A1461*10+B1461+C1461/10</f>
        <v>145.9</v>
      </c>
      <c r="E1461" s="9" t="n">
        <f aca="false">ROUND((ROW()-2)*24,0)/86400</f>
        <v>0.405277777777778</v>
      </c>
    </row>
    <row r="1462" customFormat="false" ht="15" hidden="false" customHeight="true" outlineLevel="0" collapsed="false">
      <c r="A1462" s="6" t="n">
        <f aca="false">INT((ROW()-2)/100)</f>
        <v>14</v>
      </c>
      <c r="B1462" s="7" t="n">
        <f aca="false">MOD(INT((ROW()-2)/10),10)</f>
        <v>6</v>
      </c>
      <c r="C1462" s="7" t="n">
        <f aca="false">MOD(ROW()-2,10)</f>
        <v>0</v>
      </c>
      <c r="D1462" s="8" t="n">
        <f aca="false">A1462*10+B1462+C1462/10</f>
        <v>146</v>
      </c>
      <c r="E1462" s="9" t="n">
        <f aca="false">ROUND((ROW()-2)*24,0)/86400</f>
        <v>0.405555555555556</v>
      </c>
    </row>
    <row r="1463" customFormat="false" ht="15" hidden="false" customHeight="true" outlineLevel="0" collapsed="false">
      <c r="A1463" s="6" t="n">
        <f aca="false">INT((ROW()-2)/100)</f>
        <v>14</v>
      </c>
      <c r="B1463" s="7" t="n">
        <f aca="false">MOD(INT((ROW()-2)/10),10)</f>
        <v>6</v>
      </c>
      <c r="C1463" s="7" t="n">
        <f aca="false">MOD(ROW()-2,10)</f>
        <v>1</v>
      </c>
      <c r="D1463" s="8" t="n">
        <f aca="false">A1463*10+B1463+C1463/10</f>
        <v>146.1</v>
      </c>
      <c r="E1463" s="9" t="n">
        <f aca="false">ROUND((ROW()-2)*24,0)/86400</f>
        <v>0.405833333333333</v>
      </c>
    </row>
    <row r="1464" customFormat="false" ht="15" hidden="false" customHeight="true" outlineLevel="0" collapsed="false">
      <c r="A1464" s="6" t="n">
        <f aca="false">INT((ROW()-2)/100)</f>
        <v>14</v>
      </c>
      <c r="B1464" s="7" t="n">
        <f aca="false">MOD(INT((ROW()-2)/10),10)</f>
        <v>6</v>
      </c>
      <c r="C1464" s="7" t="n">
        <f aca="false">MOD(ROW()-2,10)</f>
        <v>2</v>
      </c>
      <c r="D1464" s="8" t="n">
        <f aca="false">A1464*10+B1464+C1464/10</f>
        <v>146.2</v>
      </c>
      <c r="E1464" s="9" t="n">
        <f aca="false">ROUND((ROW()-2)*24,0)/86400</f>
        <v>0.406111111111111</v>
      </c>
    </row>
    <row r="1465" customFormat="false" ht="15" hidden="false" customHeight="true" outlineLevel="0" collapsed="false">
      <c r="A1465" s="6" t="n">
        <f aca="false">INT((ROW()-2)/100)</f>
        <v>14</v>
      </c>
      <c r="B1465" s="7" t="n">
        <f aca="false">MOD(INT((ROW()-2)/10),10)</f>
        <v>6</v>
      </c>
      <c r="C1465" s="7" t="n">
        <f aca="false">MOD(ROW()-2,10)</f>
        <v>3</v>
      </c>
      <c r="D1465" s="8" t="n">
        <f aca="false">A1465*10+B1465+C1465/10</f>
        <v>146.3</v>
      </c>
      <c r="E1465" s="9" t="n">
        <f aca="false">ROUND((ROW()-2)*24,0)/86400</f>
        <v>0.406388888888889</v>
      </c>
    </row>
    <row r="1466" customFormat="false" ht="15" hidden="false" customHeight="true" outlineLevel="0" collapsed="false">
      <c r="A1466" s="6" t="n">
        <f aca="false">INT((ROW()-2)/100)</f>
        <v>14</v>
      </c>
      <c r="B1466" s="7" t="n">
        <f aca="false">MOD(INT((ROW()-2)/10),10)</f>
        <v>6</v>
      </c>
      <c r="C1466" s="7" t="n">
        <f aca="false">MOD(ROW()-2,10)</f>
        <v>4</v>
      </c>
      <c r="D1466" s="8" t="n">
        <f aca="false">A1466*10+B1466+C1466/10</f>
        <v>146.4</v>
      </c>
      <c r="E1466" s="9" t="n">
        <f aca="false">ROUND((ROW()-2)*24,0)/86400</f>
        <v>0.406666666666667</v>
      </c>
    </row>
    <row r="1467" customFormat="false" ht="15" hidden="false" customHeight="true" outlineLevel="0" collapsed="false">
      <c r="A1467" s="6" t="n">
        <f aca="false">INT((ROW()-2)/100)</f>
        <v>14</v>
      </c>
      <c r="B1467" s="7" t="n">
        <f aca="false">MOD(INT((ROW()-2)/10),10)</f>
        <v>6</v>
      </c>
      <c r="C1467" s="7" t="n">
        <f aca="false">MOD(ROW()-2,10)</f>
        <v>5</v>
      </c>
      <c r="D1467" s="8" t="n">
        <f aca="false">A1467*10+B1467+C1467/10</f>
        <v>146.5</v>
      </c>
      <c r="E1467" s="9" t="n">
        <f aca="false">ROUND((ROW()-2)*24,0)/86400</f>
        <v>0.406944444444444</v>
      </c>
    </row>
    <row r="1468" customFormat="false" ht="15" hidden="false" customHeight="true" outlineLevel="0" collapsed="false">
      <c r="A1468" s="6" t="n">
        <f aca="false">INT((ROW()-2)/100)</f>
        <v>14</v>
      </c>
      <c r="B1468" s="7" t="n">
        <f aca="false">MOD(INT((ROW()-2)/10),10)</f>
        <v>6</v>
      </c>
      <c r="C1468" s="7" t="n">
        <f aca="false">MOD(ROW()-2,10)</f>
        <v>6</v>
      </c>
      <c r="D1468" s="8" t="n">
        <f aca="false">A1468*10+B1468+C1468/10</f>
        <v>146.6</v>
      </c>
      <c r="E1468" s="9" t="n">
        <f aca="false">ROUND((ROW()-2)*24,0)/86400</f>
        <v>0.407222222222222</v>
      </c>
    </row>
    <row r="1469" customFormat="false" ht="15" hidden="false" customHeight="true" outlineLevel="0" collapsed="false">
      <c r="A1469" s="6" t="n">
        <f aca="false">INT((ROW()-2)/100)</f>
        <v>14</v>
      </c>
      <c r="B1469" s="7" t="n">
        <f aca="false">MOD(INT((ROW()-2)/10),10)</f>
        <v>6</v>
      </c>
      <c r="C1469" s="7" t="n">
        <f aca="false">MOD(ROW()-2,10)</f>
        <v>7</v>
      </c>
      <c r="D1469" s="8" t="n">
        <f aca="false">A1469*10+B1469+C1469/10</f>
        <v>146.7</v>
      </c>
      <c r="E1469" s="9" t="n">
        <f aca="false">ROUND((ROW()-2)*24,0)/86400</f>
        <v>0.4075</v>
      </c>
    </row>
    <row r="1470" customFormat="false" ht="15" hidden="false" customHeight="true" outlineLevel="0" collapsed="false">
      <c r="A1470" s="6" t="n">
        <f aca="false">INT((ROW()-2)/100)</f>
        <v>14</v>
      </c>
      <c r="B1470" s="7" t="n">
        <f aca="false">MOD(INT((ROW()-2)/10),10)</f>
        <v>6</v>
      </c>
      <c r="C1470" s="7" t="n">
        <f aca="false">MOD(ROW()-2,10)</f>
        <v>8</v>
      </c>
      <c r="D1470" s="8" t="n">
        <f aca="false">A1470*10+B1470+C1470/10</f>
        <v>146.8</v>
      </c>
      <c r="E1470" s="9" t="n">
        <f aca="false">ROUND((ROW()-2)*24,0)/86400</f>
        <v>0.407777777777778</v>
      </c>
    </row>
    <row r="1471" customFormat="false" ht="15" hidden="false" customHeight="true" outlineLevel="0" collapsed="false">
      <c r="A1471" s="6" t="n">
        <f aca="false">INT((ROW()-2)/100)</f>
        <v>14</v>
      </c>
      <c r="B1471" s="7" t="n">
        <f aca="false">MOD(INT((ROW()-2)/10),10)</f>
        <v>6</v>
      </c>
      <c r="C1471" s="7" t="n">
        <f aca="false">MOD(ROW()-2,10)</f>
        <v>9</v>
      </c>
      <c r="D1471" s="8" t="n">
        <f aca="false">A1471*10+B1471+C1471/10</f>
        <v>146.9</v>
      </c>
      <c r="E1471" s="9" t="n">
        <f aca="false">ROUND((ROW()-2)*24,0)/86400</f>
        <v>0.408055555555556</v>
      </c>
    </row>
    <row r="1472" customFormat="false" ht="15" hidden="false" customHeight="true" outlineLevel="0" collapsed="false">
      <c r="A1472" s="6" t="n">
        <f aca="false">INT((ROW()-2)/100)</f>
        <v>14</v>
      </c>
      <c r="B1472" s="7" t="n">
        <f aca="false">MOD(INT((ROW()-2)/10),10)</f>
        <v>7</v>
      </c>
      <c r="C1472" s="7" t="n">
        <f aca="false">MOD(ROW()-2,10)</f>
        <v>0</v>
      </c>
      <c r="D1472" s="8" t="n">
        <f aca="false">A1472*10+B1472+C1472/10</f>
        <v>147</v>
      </c>
      <c r="E1472" s="9" t="n">
        <f aca="false">ROUND((ROW()-2)*24,0)/86400</f>
        <v>0.408333333333333</v>
      </c>
    </row>
    <row r="1473" customFormat="false" ht="15" hidden="false" customHeight="true" outlineLevel="0" collapsed="false">
      <c r="A1473" s="6" t="n">
        <f aca="false">INT((ROW()-2)/100)</f>
        <v>14</v>
      </c>
      <c r="B1473" s="7" t="n">
        <f aca="false">MOD(INT((ROW()-2)/10),10)</f>
        <v>7</v>
      </c>
      <c r="C1473" s="7" t="n">
        <f aca="false">MOD(ROW()-2,10)</f>
        <v>1</v>
      </c>
      <c r="D1473" s="8" t="n">
        <f aca="false">A1473*10+B1473+C1473/10</f>
        <v>147.1</v>
      </c>
      <c r="E1473" s="9" t="n">
        <f aca="false">ROUND((ROW()-2)*24,0)/86400</f>
        <v>0.408611111111111</v>
      </c>
    </row>
    <row r="1474" customFormat="false" ht="15" hidden="false" customHeight="true" outlineLevel="0" collapsed="false">
      <c r="A1474" s="6" t="n">
        <f aca="false">INT((ROW()-2)/100)</f>
        <v>14</v>
      </c>
      <c r="B1474" s="7" t="n">
        <f aca="false">MOD(INT((ROW()-2)/10),10)</f>
        <v>7</v>
      </c>
      <c r="C1474" s="7" t="n">
        <f aca="false">MOD(ROW()-2,10)</f>
        <v>2</v>
      </c>
      <c r="D1474" s="8" t="n">
        <f aca="false">A1474*10+B1474+C1474/10</f>
        <v>147.2</v>
      </c>
      <c r="E1474" s="9" t="n">
        <f aca="false">ROUND((ROW()-2)*24,0)/86400</f>
        <v>0.408888888888889</v>
      </c>
    </row>
    <row r="1475" customFormat="false" ht="15" hidden="false" customHeight="true" outlineLevel="0" collapsed="false">
      <c r="A1475" s="6" t="n">
        <f aca="false">INT((ROW()-2)/100)</f>
        <v>14</v>
      </c>
      <c r="B1475" s="7" t="n">
        <f aca="false">MOD(INT((ROW()-2)/10),10)</f>
        <v>7</v>
      </c>
      <c r="C1475" s="7" t="n">
        <f aca="false">MOD(ROW()-2,10)</f>
        <v>3</v>
      </c>
      <c r="D1475" s="8" t="n">
        <f aca="false">A1475*10+B1475+C1475/10</f>
        <v>147.3</v>
      </c>
      <c r="E1475" s="9" t="n">
        <f aca="false">ROUND((ROW()-2)*24,0)/86400</f>
        <v>0.409166666666667</v>
      </c>
    </row>
    <row r="1476" customFormat="false" ht="15" hidden="false" customHeight="true" outlineLevel="0" collapsed="false">
      <c r="A1476" s="6" t="n">
        <f aca="false">INT((ROW()-2)/100)</f>
        <v>14</v>
      </c>
      <c r="B1476" s="7" t="n">
        <f aca="false">MOD(INT((ROW()-2)/10),10)</f>
        <v>7</v>
      </c>
      <c r="C1476" s="7" t="n">
        <f aca="false">MOD(ROW()-2,10)</f>
        <v>4</v>
      </c>
      <c r="D1476" s="8" t="n">
        <f aca="false">A1476*10+B1476+C1476/10</f>
        <v>147.4</v>
      </c>
      <c r="E1476" s="9" t="n">
        <f aca="false">ROUND((ROW()-2)*24,0)/86400</f>
        <v>0.409444444444444</v>
      </c>
    </row>
    <row r="1477" customFormat="false" ht="15" hidden="false" customHeight="true" outlineLevel="0" collapsed="false">
      <c r="A1477" s="6" t="n">
        <f aca="false">INT((ROW()-2)/100)</f>
        <v>14</v>
      </c>
      <c r="B1477" s="7" t="n">
        <f aca="false">MOD(INT((ROW()-2)/10),10)</f>
        <v>7</v>
      </c>
      <c r="C1477" s="7" t="n">
        <f aca="false">MOD(ROW()-2,10)</f>
        <v>5</v>
      </c>
      <c r="D1477" s="8" t="n">
        <f aca="false">A1477*10+B1477+C1477/10</f>
        <v>147.5</v>
      </c>
      <c r="E1477" s="9" t="n">
        <f aca="false">ROUND((ROW()-2)*24,0)/86400</f>
        <v>0.409722222222222</v>
      </c>
    </row>
    <row r="1478" customFormat="false" ht="15" hidden="false" customHeight="true" outlineLevel="0" collapsed="false">
      <c r="A1478" s="6" t="n">
        <f aca="false">INT((ROW()-2)/100)</f>
        <v>14</v>
      </c>
      <c r="B1478" s="7" t="n">
        <f aca="false">MOD(INT((ROW()-2)/10),10)</f>
        <v>7</v>
      </c>
      <c r="C1478" s="7" t="n">
        <f aca="false">MOD(ROW()-2,10)</f>
        <v>6</v>
      </c>
      <c r="D1478" s="8" t="n">
        <f aca="false">A1478*10+B1478+C1478/10</f>
        <v>147.6</v>
      </c>
      <c r="E1478" s="9" t="n">
        <f aca="false">ROUND((ROW()-2)*24,0)/86400</f>
        <v>0.41</v>
      </c>
    </row>
    <row r="1479" customFormat="false" ht="15" hidden="false" customHeight="true" outlineLevel="0" collapsed="false">
      <c r="A1479" s="6" t="n">
        <f aca="false">INT((ROW()-2)/100)</f>
        <v>14</v>
      </c>
      <c r="B1479" s="7" t="n">
        <f aca="false">MOD(INT((ROW()-2)/10),10)</f>
        <v>7</v>
      </c>
      <c r="C1479" s="7" t="n">
        <f aca="false">MOD(ROW()-2,10)</f>
        <v>7</v>
      </c>
      <c r="D1479" s="8" t="n">
        <f aca="false">A1479*10+B1479+C1479/10</f>
        <v>147.7</v>
      </c>
      <c r="E1479" s="9" t="n">
        <f aca="false">ROUND((ROW()-2)*24,0)/86400</f>
        <v>0.410277777777778</v>
      </c>
    </row>
    <row r="1480" customFormat="false" ht="15" hidden="false" customHeight="true" outlineLevel="0" collapsed="false">
      <c r="A1480" s="6" t="n">
        <f aca="false">INT((ROW()-2)/100)</f>
        <v>14</v>
      </c>
      <c r="B1480" s="7" t="n">
        <f aca="false">MOD(INT((ROW()-2)/10),10)</f>
        <v>7</v>
      </c>
      <c r="C1480" s="7" t="n">
        <f aca="false">MOD(ROW()-2,10)</f>
        <v>8</v>
      </c>
      <c r="D1480" s="8" t="n">
        <f aca="false">A1480*10+B1480+C1480/10</f>
        <v>147.8</v>
      </c>
      <c r="E1480" s="9" t="n">
        <f aca="false">ROUND((ROW()-2)*24,0)/86400</f>
        <v>0.410555555555556</v>
      </c>
    </row>
    <row r="1481" customFormat="false" ht="15" hidden="false" customHeight="true" outlineLevel="0" collapsed="false">
      <c r="A1481" s="6" t="n">
        <f aca="false">INT((ROW()-2)/100)</f>
        <v>14</v>
      </c>
      <c r="B1481" s="7" t="n">
        <f aca="false">MOD(INT((ROW()-2)/10),10)</f>
        <v>7</v>
      </c>
      <c r="C1481" s="7" t="n">
        <f aca="false">MOD(ROW()-2,10)</f>
        <v>9</v>
      </c>
      <c r="D1481" s="8" t="n">
        <f aca="false">A1481*10+B1481+C1481/10</f>
        <v>147.9</v>
      </c>
      <c r="E1481" s="9" t="n">
        <f aca="false">ROUND((ROW()-2)*24,0)/86400</f>
        <v>0.410833333333333</v>
      </c>
    </row>
    <row r="1482" customFormat="false" ht="15" hidden="false" customHeight="true" outlineLevel="0" collapsed="false">
      <c r="A1482" s="6" t="n">
        <f aca="false">INT((ROW()-2)/100)</f>
        <v>14</v>
      </c>
      <c r="B1482" s="7" t="n">
        <f aca="false">MOD(INT((ROW()-2)/10),10)</f>
        <v>8</v>
      </c>
      <c r="C1482" s="7" t="n">
        <f aca="false">MOD(ROW()-2,10)</f>
        <v>0</v>
      </c>
      <c r="D1482" s="8" t="n">
        <f aca="false">A1482*10+B1482+C1482/10</f>
        <v>148</v>
      </c>
      <c r="E1482" s="9" t="n">
        <f aca="false">ROUND((ROW()-2)*24,0)/86400</f>
        <v>0.411111111111111</v>
      </c>
    </row>
    <row r="1483" customFormat="false" ht="15" hidden="false" customHeight="true" outlineLevel="0" collapsed="false">
      <c r="A1483" s="6" t="n">
        <f aca="false">INT((ROW()-2)/100)</f>
        <v>14</v>
      </c>
      <c r="B1483" s="7" t="n">
        <f aca="false">MOD(INT((ROW()-2)/10),10)</f>
        <v>8</v>
      </c>
      <c r="C1483" s="7" t="n">
        <f aca="false">MOD(ROW()-2,10)</f>
        <v>1</v>
      </c>
      <c r="D1483" s="8" t="n">
        <f aca="false">A1483*10+B1483+C1483/10</f>
        <v>148.1</v>
      </c>
      <c r="E1483" s="9" t="n">
        <f aca="false">ROUND((ROW()-2)*24,0)/86400</f>
        <v>0.411388888888889</v>
      </c>
    </row>
    <row r="1484" customFormat="false" ht="15" hidden="false" customHeight="true" outlineLevel="0" collapsed="false">
      <c r="A1484" s="6" t="n">
        <f aca="false">INT((ROW()-2)/100)</f>
        <v>14</v>
      </c>
      <c r="B1484" s="7" t="n">
        <f aca="false">MOD(INT((ROW()-2)/10),10)</f>
        <v>8</v>
      </c>
      <c r="C1484" s="7" t="n">
        <f aca="false">MOD(ROW()-2,10)</f>
        <v>2</v>
      </c>
      <c r="D1484" s="8" t="n">
        <f aca="false">A1484*10+B1484+C1484/10</f>
        <v>148.2</v>
      </c>
      <c r="E1484" s="9" t="n">
        <f aca="false">ROUND((ROW()-2)*24,0)/86400</f>
        <v>0.411666666666667</v>
      </c>
    </row>
    <row r="1485" customFormat="false" ht="15" hidden="false" customHeight="true" outlineLevel="0" collapsed="false">
      <c r="A1485" s="6" t="n">
        <f aca="false">INT((ROW()-2)/100)</f>
        <v>14</v>
      </c>
      <c r="B1485" s="7" t="n">
        <f aca="false">MOD(INT((ROW()-2)/10),10)</f>
        <v>8</v>
      </c>
      <c r="C1485" s="7" t="n">
        <f aca="false">MOD(ROW()-2,10)</f>
        <v>3</v>
      </c>
      <c r="D1485" s="8" t="n">
        <f aca="false">A1485*10+B1485+C1485/10</f>
        <v>148.3</v>
      </c>
      <c r="E1485" s="9" t="n">
        <f aca="false">ROUND((ROW()-2)*24,0)/86400</f>
        <v>0.411944444444444</v>
      </c>
    </row>
    <row r="1486" customFormat="false" ht="15" hidden="false" customHeight="true" outlineLevel="0" collapsed="false">
      <c r="A1486" s="6" t="n">
        <f aca="false">INT((ROW()-2)/100)</f>
        <v>14</v>
      </c>
      <c r="B1486" s="7" t="n">
        <f aca="false">MOD(INT((ROW()-2)/10),10)</f>
        <v>8</v>
      </c>
      <c r="C1486" s="7" t="n">
        <f aca="false">MOD(ROW()-2,10)</f>
        <v>4</v>
      </c>
      <c r="D1486" s="8" t="n">
        <f aca="false">A1486*10+B1486+C1486/10</f>
        <v>148.4</v>
      </c>
      <c r="E1486" s="9" t="n">
        <f aca="false">ROUND((ROW()-2)*24,0)/86400</f>
        <v>0.412222222222222</v>
      </c>
    </row>
    <row r="1487" customFormat="false" ht="15" hidden="false" customHeight="true" outlineLevel="0" collapsed="false">
      <c r="A1487" s="6" t="n">
        <f aca="false">INT((ROW()-2)/100)</f>
        <v>14</v>
      </c>
      <c r="B1487" s="7" t="n">
        <f aca="false">MOD(INT((ROW()-2)/10),10)</f>
        <v>8</v>
      </c>
      <c r="C1487" s="7" t="n">
        <f aca="false">MOD(ROW()-2,10)</f>
        <v>5</v>
      </c>
      <c r="D1487" s="8" t="n">
        <f aca="false">A1487*10+B1487+C1487/10</f>
        <v>148.5</v>
      </c>
      <c r="E1487" s="9" t="n">
        <f aca="false">ROUND((ROW()-2)*24,0)/86400</f>
        <v>0.4125</v>
      </c>
    </row>
    <row r="1488" customFormat="false" ht="15" hidden="false" customHeight="true" outlineLevel="0" collapsed="false">
      <c r="A1488" s="6" t="n">
        <f aca="false">INT((ROW()-2)/100)</f>
        <v>14</v>
      </c>
      <c r="B1488" s="7" t="n">
        <f aca="false">MOD(INT((ROW()-2)/10),10)</f>
        <v>8</v>
      </c>
      <c r="C1488" s="7" t="n">
        <f aca="false">MOD(ROW()-2,10)</f>
        <v>6</v>
      </c>
      <c r="D1488" s="8" t="n">
        <f aca="false">A1488*10+B1488+C1488/10</f>
        <v>148.6</v>
      </c>
      <c r="E1488" s="9" t="n">
        <f aca="false">ROUND((ROW()-2)*24,0)/86400</f>
        <v>0.412777777777778</v>
      </c>
    </row>
    <row r="1489" customFormat="false" ht="15" hidden="false" customHeight="true" outlineLevel="0" collapsed="false">
      <c r="A1489" s="6" t="n">
        <f aca="false">INT((ROW()-2)/100)</f>
        <v>14</v>
      </c>
      <c r="B1489" s="7" t="n">
        <f aca="false">MOD(INT((ROW()-2)/10),10)</f>
        <v>8</v>
      </c>
      <c r="C1489" s="7" t="n">
        <f aca="false">MOD(ROW()-2,10)</f>
        <v>7</v>
      </c>
      <c r="D1489" s="8" t="n">
        <f aca="false">A1489*10+B1489+C1489/10</f>
        <v>148.7</v>
      </c>
      <c r="E1489" s="9" t="n">
        <f aca="false">ROUND((ROW()-2)*24,0)/86400</f>
        <v>0.413055555555556</v>
      </c>
    </row>
    <row r="1490" customFormat="false" ht="15" hidden="false" customHeight="true" outlineLevel="0" collapsed="false">
      <c r="A1490" s="6" t="n">
        <f aca="false">INT((ROW()-2)/100)</f>
        <v>14</v>
      </c>
      <c r="B1490" s="7" t="n">
        <f aca="false">MOD(INT((ROW()-2)/10),10)</f>
        <v>8</v>
      </c>
      <c r="C1490" s="7" t="n">
        <f aca="false">MOD(ROW()-2,10)</f>
        <v>8</v>
      </c>
      <c r="D1490" s="8" t="n">
        <f aca="false">A1490*10+B1490+C1490/10</f>
        <v>148.8</v>
      </c>
      <c r="E1490" s="9" t="n">
        <f aca="false">ROUND((ROW()-2)*24,0)/86400</f>
        <v>0.413333333333333</v>
      </c>
    </row>
    <row r="1491" customFormat="false" ht="15" hidden="false" customHeight="true" outlineLevel="0" collapsed="false">
      <c r="A1491" s="6" t="n">
        <f aca="false">INT((ROW()-2)/100)</f>
        <v>14</v>
      </c>
      <c r="B1491" s="7" t="n">
        <f aca="false">MOD(INT((ROW()-2)/10),10)</f>
        <v>8</v>
      </c>
      <c r="C1491" s="7" t="n">
        <f aca="false">MOD(ROW()-2,10)</f>
        <v>9</v>
      </c>
      <c r="D1491" s="8" t="n">
        <f aca="false">A1491*10+B1491+C1491/10</f>
        <v>148.9</v>
      </c>
      <c r="E1491" s="9" t="n">
        <f aca="false">ROUND((ROW()-2)*24,0)/86400</f>
        <v>0.413611111111111</v>
      </c>
    </row>
    <row r="1492" customFormat="false" ht="15" hidden="false" customHeight="true" outlineLevel="0" collapsed="false">
      <c r="A1492" s="6" t="n">
        <f aca="false">INT((ROW()-2)/100)</f>
        <v>14</v>
      </c>
      <c r="B1492" s="7" t="n">
        <f aca="false">MOD(INT((ROW()-2)/10),10)</f>
        <v>9</v>
      </c>
      <c r="C1492" s="7" t="n">
        <f aca="false">MOD(ROW()-2,10)</f>
        <v>0</v>
      </c>
      <c r="D1492" s="8" t="n">
        <f aca="false">A1492*10+B1492+C1492/10</f>
        <v>149</v>
      </c>
      <c r="E1492" s="9" t="n">
        <f aca="false">ROUND((ROW()-2)*24,0)/86400</f>
        <v>0.413888888888889</v>
      </c>
    </row>
    <row r="1493" customFormat="false" ht="15" hidden="false" customHeight="true" outlineLevel="0" collapsed="false">
      <c r="A1493" s="6" t="n">
        <f aca="false">INT((ROW()-2)/100)</f>
        <v>14</v>
      </c>
      <c r="B1493" s="7" t="n">
        <f aca="false">MOD(INT((ROW()-2)/10),10)</f>
        <v>9</v>
      </c>
      <c r="C1493" s="7" t="n">
        <f aca="false">MOD(ROW()-2,10)</f>
        <v>1</v>
      </c>
      <c r="D1493" s="8" t="n">
        <f aca="false">A1493*10+B1493+C1493/10</f>
        <v>149.1</v>
      </c>
      <c r="E1493" s="9" t="n">
        <f aca="false">ROUND((ROW()-2)*24,0)/86400</f>
        <v>0.414166666666667</v>
      </c>
    </row>
    <row r="1494" customFormat="false" ht="15" hidden="false" customHeight="true" outlineLevel="0" collapsed="false">
      <c r="A1494" s="6" t="n">
        <f aca="false">INT((ROW()-2)/100)</f>
        <v>14</v>
      </c>
      <c r="B1494" s="7" t="n">
        <f aca="false">MOD(INT((ROW()-2)/10),10)</f>
        <v>9</v>
      </c>
      <c r="C1494" s="7" t="n">
        <f aca="false">MOD(ROW()-2,10)</f>
        <v>2</v>
      </c>
      <c r="D1494" s="8" t="n">
        <f aca="false">A1494*10+B1494+C1494/10</f>
        <v>149.2</v>
      </c>
      <c r="E1494" s="9" t="n">
        <f aca="false">ROUND((ROW()-2)*24,0)/86400</f>
        <v>0.414444444444444</v>
      </c>
    </row>
    <row r="1495" customFormat="false" ht="15" hidden="false" customHeight="true" outlineLevel="0" collapsed="false">
      <c r="A1495" s="6" t="n">
        <f aca="false">INT((ROW()-2)/100)</f>
        <v>14</v>
      </c>
      <c r="B1495" s="7" t="n">
        <f aca="false">MOD(INT((ROW()-2)/10),10)</f>
        <v>9</v>
      </c>
      <c r="C1495" s="7" t="n">
        <f aca="false">MOD(ROW()-2,10)</f>
        <v>3</v>
      </c>
      <c r="D1495" s="8" t="n">
        <f aca="false">A1495*10+B1495+C1495/10</f>
        <v>149.3</v>
      </c>
      <c r="E1495" s="9" t="n">
        <f aca="false">ROUND((ROW()-2)*24,0)/86400</f>
        <v>0.414722222222222</v>
      </c>
    </row>
    <row r="1496" customFormat="false" ht="15" hidden="false" customHeight="true" outlineLevel="0" collapsed="false">
      <c r="A1496" s="6" t="n">
        <f aca="false">INT((ROW()-2)/100)</f>
        <v>14</v>
      </c>
      <c r="B1496" s="7" t="n">
        <f aca="false">MOD(INT((ROW()-2)/10),10)</f>
        <v>9</v>
      </c>
      <c r="C1496" s="7" t="n">
        <f aca="false">MOD(ROW()-2,10)</f>
        <v>4</v>
      </c>
      <c r="D1496" s="8" t="n">
        <f aca="false">A1496*10+B1496+C1496/10</f>
        <v>149.4</v>
      </c>
      <c r="E1496" s="9" t="n">
        <f aca="false">ROUND((ROW()-2)*24,0)/86400</f>
        <v>0.415</v>
      </c>
    </row>
    <row r="1497" customFormat="false" ht="15" hidden="false" customHeight="true" outlineLevel="0" collapsed="false">
      <c r="A1497" s="6" t="n">
        <f aca="false">INT((ROW()-2)/100)</f>
        <v>14</v>
      </c>
      <c r="B1497" s="7" t="n">
        <f aca="false">MOD(INT((ROW()-2)/10),10)</f>
        <v>9</v>
      </c>
      <c r="C1497" s="7" t="n">
        <f aca="false">MOD(ROW()-2,10)</f>
        <v>5</v>
      </c>
      <c r="D1497" s="8" t="n">
        <f aca="false">A1497*10+B1497+C1497/10</f>
        <v>149.5</v>
      </c>
      <c r="E1497" s="9" t="n">
        <f aca="false">ROUND((ROW()-2)*24,0)/86400</f>
        <v>0.415277777777778</v>
      </c>
    </row>
    <row r="1498" customFormat="false" ht="15" hidden="false" customHeight="true" outlineLevel="0" collapsed="false">
      <c r="A1498" s="6" t="n">
        <f aca="false">INT((ROW()-2)/100)</f>
        <v>14</v>
      </c>
      <c r="B1498" s="7" t="n">
        <f aca="false">MOD(INT((ROW()-2)/10),10)</f>
        <v>9</v>
      </c>
      <c r="C1498" s="7" t="n">
        <f aca="false">MOD(ROW()-2,10)</f>
        <v>6</v>
      </c>
      <c r="D1498" s="8" t="n">
        <f aca="false">A1498*10+B1498+C1498/10</f>
        <v>149.6</v>
      </c>
      <c r="E1498" s="9" t="n">
        <f aca="false">ROUND((ROW()-2)*24,0)/86400</f>
        <v>0.415555555555556</v>
      </c>
    </row>
    <row r="1499" customFormat="false" ht="15" hidden="false" customHeight="true" outlineLevel="0" collapsed="false">
      <c r="A1499" s="6" t="n">
        <f aca="false">INT((ROW()-2)/100)</f>
        <v>14</v>
      </c>
      <c r="B1499" s="7" t="n">
        <f aca="false">MOD(INT((ROW()-2)/10),10)</f>
        <v>9</v>
      </c>
      <c r="C1499" s="7" t="n">
        <f aca="false">MOD(ROW()-2,10)</f>
        <v>7</v>
      </c>
      <c r="D1499" s="8" t="n">
        <f aca="false">A1499*10+B1499+C1499/10</f>
        <v>149.7</v>
      </c>
      <c r="E1499" s="9" t="n">
        <f aca="false">ROUND((ROW()-2)*24,0)/86400</f>
        <v>0.415833333333333</v>
      </c>
    </row>
    <row r="1500" customFormat="false" ht="15" hidden="false" customHeight="true" outlineLevel="0" collapsed="false">
      <c r="A1500" s="6" t="n">
        <f aca="false">INT((ROW()-2)/100)</f>
        <v>14</v>
      </c>
      <c r="B1500" s="7" t="n">
        <f aca="false">MOD(INT((ROW()-2)/10),10)</f>
        <v>9</v>
      </c>
      <c r="C1500" s="7" t="n">
        <f aca="false">MOD(ROW()-2,10)</f>
        <v>8</v>
      </c>
      <c r="D1500" s="8" t="n">
        <f aca="false">A1500*10+B1500+C1500/10</f>
        <v>149.8</v>
      </c>
      <c r="E1500" s="9" t="n">
        <f aca="false">ROUND((ROW()-2)*24,0)/86400</f>
        <v>0.416111111111111</v>
      </c>
    </row>
    <row r="1501" customFormat="false" ht="15" hidden="false" customHeight="true" outlineLevel="0" collapsed="false">
      <c r="A1501" s="6" t="n">
        <f aca="false">INT((ROW()-2)/100)</f>
        <v>14</v>
      </c>
      <c r="B1501" s="7" t="n">
        <f aca="false">MOD(INT((ROW()-2)/10),10)</f>
        <v>9</v>
      </c>
      <c r="C1501" s="7" t="n">
        <f aca="false">MOD(ROW()-2,10)</f>
        <v>9</v>
      </c>
      <c r="D1501" s="8" t="n">
        <f aca="false">A1501*10+B1501+C1501/10</f>
        <v>149.9</v>
      </c>
      <c r="E1501" s="9" t="n">
        <f aca="false">ROUND((ROW()-2)*24,0)/86400</f>
        <v>0.416388888888889</v>
      </c>
    </row>
    <row r="1502" customFormat="false" ht="15" hidden="false" customHeight="true" outlineLevel="0" collapsed="false">
      <c r="A1502" s="6" t="n">
        <f aca="false">INT((ROW()-2)/100)</f>
        <v>15</v>
      </c>
      <c r="B1502" s="7" t="n">
        <f aca="false">MOD(INT((ROW()-2)/10),10)</f>
        <v>0</v>
      </c>
      <c r="C1502" s="7" t="n">
        <f aca="false">MOD(ROW()-2,10)</f>
        <v>0</v>
      </c>
      <c r="D1502" s="8" t="n">
        <f aca="false">A1502*10+B1502+C1502/10</f>
        <v>150</v>
      </c>
      <c r="E1502" s="9" t="n">
        <f aca="false">ROUND((ROW()-2)*24,0)/86400</f>
        <v>0.416666666666667</v>
      </c>
    </row>
    <row r="1503" customFormat="false" ht="15" hidden="false" customHeight="true" outlineLevel="0" collapsed="false">
      <c r="A1503" s="6" t="n">
        <f aca="false">INT((ROW()-2)/100)</f>
        <v>15</v>
      </c>
      <c r="B1503" s="7" t="n">
        <f aca="false">MOD(INT((ROW()-2)/10),10)</f>
        <v>0</v>
      </c>
      <c r="C1503" s="7" t="n">
        <f aca="false">MOD(ROW()-2,10)</f>
        <v>1</v>
      </c>
      <c r="D1503" s="8" t="n">
        <f aca="false">A1503*10+B1503+C1503/10</f>
        <v>150.1</v>
      </c>
      <c r="E1503" s="9" t="n">
        <f aca="false">ROUND((ROW()-2)*24,0)/86400</f>
        <v>0.416944444444444</v>
      </c>
    </row>
    <row r="1504" customFormat="false" ht="15" hidden="false" customHeight="true" outlineLevel="0" collapsed="false">
      <c r="A1504" s="6" t="n">
        <f aca="false">INT((ROW()-2)/100)</f>
        <v>15</v>
      </c>
      <c r="B1504" s="7" t="n">
        <f aca="false">MOD(INT((ROW()-2)/10),10)</f>
        <v>0</v>
      </c>
      <c r="C1504" s="7" t="n">
        <f aca="false">MOD(ROW()-2,10)</f>
        <v>2</v>
      </c>
      <c r="D1504" s="8" t="n">
        <f aca="false">A1504*10+B1504+C1504/10</f>
        <v>150.2</v>
      </c>
      <c r="E1504" s="9" t="n">
        <f aca="false">ROUND((ROW()-2)*24,0)/86400</f>
        <v>0.417222222222222</v>
      </c>
    </row>
    <row r="1505" customFormat="false" ht="15" hidden="false" customHeight="true" outlineLevel="0" collapsed="false">
      <c r="A1505" s="6" t="n">
        <f aca="false">INT((ROW()-2)/100)</f>
        <v>15</v>
      </c>
      <c r="B1505" s="7" t="n">
        <f aca="false">MOD(INT((ROW()-2)/10),10)</f>
        <v>0</v>
      </c>
      <c r="C1505" s="7" t="n">
        <f aca="false">MOD(ROW()-2,10)</f>
        <v>3</v>
      </c>
      <c r="D1505" s="8" t="n">
        <f aca="false">A1505*10+B1505+C1505/10</f>
        <v>150.3</v>
      </c>
      <c r="E1505" s="9" t="n">
        <f aca="false">ROUND((ROW()-2)*24,0)/86400</f>
        <v>0.4175</v>
      </c>
    </row>
    <row r="1506" customFormat="false" ht="15" hidden="false" customHeight="true" outlineLevel="0" collapsed="false">
      <c r="A1506" s="6" t="n">
        <f aca="false">INT((ROW()-2)/100)</f>
        <v>15</v>
      </c>
      <c r="B1506" s="7" t="n">
        <f aca="false">MOD(INT((ROW()-2)/10),10)</f>
        <v>0</v>
      </c>
      <c r="C1506" s="7" t="n">
        <f aca="false">MOD(ROW()-2,10)</f>
        <v>4</v>
      </c>
      <c r="D1506" s="8" t="n">
        <f aca="false">A1506*10+B1506+C1506/10</f>
        <v>150.4</v>
      </c>
      <c r="E1506" s="9" t="n">
        <f aca="false">ROUND((ROW()-2)*24,0)/86400</f>
        <v>0.417777777777778</v>
      </c>
    </row>
    <row r="1507" customFormat="false" ht="15" hidden="false" customHeight="true" outlineLevel="0" collapsed="false">
      <c r="A1507" s="6" t="n">
        <f aca="false">INT((ROW()-2)/100)</f>
        <v>15</v>
      </c>
      <c r="B1507" s="7" t="n">
        <f aca="false">MOD(INT((ROW()-2)/10),10)</f>
        <v>0</v>
      </c>
      <c r="C1507" s="7" t="n">
        <f aca="false">MOD(ROW()-2,10)</f>
        <v>5</v>
      </c>
      <c r="D1507" s="8" t="n">
        <f aca="false">A1507*10+B1507+C1507/10</f>
        <v>150.5</v>
      </c>
      <c r="E1507" s="9" t="n">
        <f aca="false">ROUND((ROW()-2)*24,0)/86400</f>
        <v>0.418055555555556</v>
      </c>
    </row>
    <row r="1508" customFormat="false" ht="15" hidden="false" customHeight="true" outlineLevel="0" collapsed="false">
      <c r="A1508" s="6" t="n">
        <f aca="false">INT((ROW()-2)/100)</f>
        <v>15</v>
      </c>
      <c r="B1508" s="7" t="n">
        <f aca="false">MOD(INT((ROW()-2)/10),10)</f>
        <v>0</v>
      </c>
      <c r="C1508" s="7" t="n">
        <f aca="false">MOD(ROW()-2,10)</f>
        <v>6</v>
      </c>
      <c r="D1508" s="8" t="n">
        <f aca="false">A1508*10+B1508+C1508/10</f>
        <v>150.6</v>
      </c>
      <c r="E1508" s="9" t="n">
        <f aca="false">ROUND((ROW()-2)*24,0)/86400</f>
        <v>0.418333333333333</v>
      </c>
    </row>
    <row r="1509" customFormat="false" ht="15" hidden="false" customHeight="true" outlineLevel="0" collapsed="false">
      <c r="A1509" s="6" t="n">
        <f aca="false">INT((ROW()-2)/100)</f>
        <v>15</v>
      </c>
      <c r="B1509" s="7" t="n">
        <f aca="false">MOD(INT((ROW()-2)/10),10)</f>
        <v>0</v>
      </c>
      <c r="C1509" s="7" t="n">
        <f aca="false">MOD(ROW()-2,10)</f>
        <v>7</v>
      </c>
      <c r="D1509" s="8" t="n">
        <f aca="false">A1509*10+B1509+C1509/10</f>
        <v>150.7</v>
      </c>
      <c r="E1509" s="9" t="n">
        <f aca="false">ROUND((ROW()-2)*24,0)/86400</f>
        <v>0.418611111111111</v>
      </c>
    </row>
    <row r="1510" customFormat="false" ht="15" hidden="false" customHeight="true" outlineLevel="0" collapsed="false">
      <c r="A1510" s="6" t="n">
        <f aca="false">INT((ROW()-2)/100)</f>
        <v>15</v>
      </c>
      <c r="B1510" s="7" t="n">
        <f aca="false">MOD(INT((ROW()-2)/10),10)</f>
        <v>0</v>
      </c>
      <c r="C1510" s="7" t="n">
        <f aca="false">MOD(ROW()-2,10)</f>
        <v>8</v>
      </c>
      <c r="D1510" s="8" t="n">
        <f aca="false">A1510*10+B1510+C1510/10</f>
        <v>150.8</v>
      </c>
      <c r="E1510" s="9" t="n">
        <f aca="false">ROUND((ROW()-2)*24,0)/86400</f>
        <v>0.418888888888889</v>
      </c>
    </row>
    <row r="1511" customFormat="false" ht="15" hidden="false" customHeight="true" outlineLevel="0" collapsed="false">
      <c r="A1511" s="6" t="n">
        <f aca="false">INT((ROW()-2)/100)</f>
        <v>15</v>
      </c>
      <c r="B1511" s="7" t="n">
        <f aca="false">MOD(INT((ROW()-2)/10),10)</f>
        <v>0</v>
      </c>
      <c r="C1511" s="7" t="n">
        <f aca="false">MOD(ROW()-2,10)</f>
        <v>9</v>
      </c>
      <c r="D1511" s="8" t="n">
        <f aca="false">A1511*10+B1511+C1511/10</f>
        <v>150.9</v>
      </c>
      <c r="E1511" s="9" t="n">
        <f aca="false">ROUND((ROW()-2)*24,0)/86400</f>
        <v>0.419166666666667</v>
      </c>
    </row>
    <row r="1512" customFormat="false" ht="15" hidden="false" customHeight="true" outlineLevel="0" collapsed="false">
      <c r="A1512" s="6" t="n">
        <f aca="false">INT((ROW()-2)/100)</f>
        <v>15</v>
      </c>
      <c r="B1512" s="7" t="n">
        <f aca="false">MOD(INT((ROW()-2)/10),10)</f>
        <v>1</v>
      </c>
      <c r="C1512" s="7" t="n">
        <f aca="false">MOD(ROW()-2,10)</f>
        <v>0</v>
      </c>
      <c r="D1512" s="8" t="n">
        <f aca="false">A1512*10+B1512+C1512/10</f>
        <v>151</v>
      </c>
      <c r="E1512" s="9" t="n">
        <f aca="false">ROUND((ROW()-2)*24,0)/86400</f>
        <v>0.419444444444444</v>
      </c>
    </row>
    <row r="1513" customFormat="false" ht="15" hidden="false" customHeight="true" outlineLevel="0" collapsed="false">
      <c r="A1513" s="6" t="n">
        <f aca="false">INT((ROW()-2)/100)</f>
        <v>15</v>
      </c>
      <c r="B1513" s="7" t="n">
        <f aca="false">MOD(INT((ROW()-2)/10),10)</f>
        <v>1</v>
      </c>
      <c r="C1513" s="7" t="n">
        <f aca="false">MOD(ROW()-2,10)</f>
        <v>1</v>
      </c>
      <c r="D1513" s="8" t="n">
        <f aca="false">A1513*10+B1513+C1513/10</f>
        <v>151.1</v>
      </c>
      <c r="E1513" s="9" t="n">
        <f aca="false">ROUND((ROW()-2)*24,0)/86400</f>
        <v>0.419722222222222</v>
      </c>
    </row>
    <row r="1514" customFormat="false" ht="15" hidden="false" customHeight="true" outlineLevel="0" collapsed="false">
      <c r="A1514" s="6" t="n">
        <f aca="false">INT((ROW()-2)/100)</f>
        <v>15</v>
      </c>
      <c r="B1514" s="7" t="n">
        <f aca="false">MOD(INT((ROW()-2)/10),10)</f>
        <v>1</v>
      </c>
      <c r="C1514" s="7" t="n">
        <f aca="false">MOD(ROW()-2,10)</f>
        <v>2</v>
      </c>
      <c r="D1514" s="8" t="n">
        <f aca="false">A1514*10+B1514+C1514/10</f>
        <v>151.2</v>
      </c>
      <c r="E1514" s="9" t="n">
        <f aca="false">ROUND((ROW()-2)*24,0)/86400</f>
        <v>0.42</v>
      </c>
    </row>
    <row r="1515" customFormat="false" ht="15" hidden="false" customHeight="true" outlineLevel="0" collapsed="false">
      <c r="A1515" s="6" t="n">
        <f aca="false">INT((ROW()-2)/100)</f>
        <v>15</v>
      </c>
      <c r="B1515" s="7" t="n">
        <f aca="false">MOD(INT((ROW()-2)/10),10)</f>
        <v>1</v>
      </c>
      <c r="C1515" s="7" t="n">
        <f aca="false">MOD(ROW()-2,10)</f>
        <v>3</v>
      </c>
      <c r="D1515" s="8" t="n">
        <f aca="false">A1515*10+B1515+C1515/10</f>
        <v>151.3</v>
      </c>
      <c r="E1515" s="9" t="n">
        <f aca="false">ROUND((ROW()-2)*24,0)/86400</f>
        <v>0.420277777777778</v>
      </c>
    </row>
    <row r="1516" customFormat="false" ht="15" hidden="false" customHeight="true" outlineLevel="0" collapsed="false">
      <c r="A1516" s="6" t="n">
        <f aca="false">INT((ROW()-2)/100)</f>
        <v>15</v>
      </c>
      <c r="B1516" s="7" t="n">
        <f aca="false">MOD(INT((ROW()-2)/10),10)</f>
        <v>1</v>
      </c>
      <c r="C1516" s="7" t="n">
        <f aca="false">MOD(ROW()-2,10)</f>
        <v>4</v>
      </c>
      <c r="D1516" s="8" t="n">
        <f aca="false">A1516*10+B1516+C1516/10</f>
        <v>151.4</v>
      </c>
      <c r="E1516" s="9" t="n">
        <f aca="false">ROUND((ROW()-2)*24,0)/86400</f>
        <v>0.420555555555556</v>
      </c>
    </row>
    <row r="1517" customFormat="false" ht="15" hidden="false" customHeight="true" outlineLevel="0" collapsed="false">
      <c r="A1517" s="6" t="n">
        <f aca="false">INT((ROW()-2)/100)</f>
        <v>15</v>
      </c>
      <c r="B1517" s="7" t="n">
        <f aca="false">MOD(INT((ROW()-2)/10),10)</f>
        <v>1</v>
      </c>
      <c r="C1517" s="7" t="n">
        <f aca="false">MOD(ROW()-2,10)</f>
        <v>5</v>
      </c>
      <c r="D1517" s="8" t="n">
        <f aca="false">A1517*10+B1517+C1517/10</f>
        <v>151.5</v>
      </c>
      <c r="E1517" s="9" t="n">
        <f aca="false">ROUND((ROW()-2)*24,0)/86400</f>
        <v>0.420833333333333</v>
      </c>
    </row>
    <row r="1518" customFormat="false" ht="15" hidden="false" customHeight="true" outlineLevel="0" collapsed="false">
      <c r="A1518" s="6" t="n">
        <f aca="false">INT((ROW()-2)/100)</f>
        <v>15</v>
      </c>
      <c r="B1518" s="7" t="n">
        <f aca="false">MOD(INT((ROW()-2)/10),10)</f>
        <v>1</v>
      </c>
      <c r="C1518" s="7" t="n">
        <f aca="false">MOD(ROW()-2,10)</f>
        <v>6</v>
      </c>
      <c r="D1518" s="8" t="n">
        <f aca="false">A1518*10+B1518+C1518/10</f>
        <v>151.6</v>
      </c>
      <c r="E1518" s="9" t="n">
        <f aca="false">ROUND((ROW()-2)*24,0)/86400</f>
        <v>0.421111111111111</v>
      </c>
    </row>
    <row r="1519" customFormat="false" ht="15" hidden="false" customHeight="true" outlineLevel="0" collapsed="false">
      <c r="A1519" s="6" t="n">
        <f aca="false">INT((ROW()-2)/100)</f>
        <v>15</v>
      </c>
      <c r="B1519" s="7" t="n">
        <f aca="false">MOD(INT((ROW()-2)/10),10)</f>
        <v>1</v>
      </c>
      <c r="C1519" s="7" t="n">
        <f aca="false">MOD(ROW()-2,10)</f>
        <v>7</v>
      </c>
      <c r="D1519" s="8" t="n">
        <f aca="false">A1519*10+B1519+C1519/10</f>
        <v>151.7</v>
      </c>
      <c r="E1519" s="9" t="n">
        <f aca="false">ROUND((ROW()-2)*24,0)/86400</f>
        <v>0.421388888888889</v>
      </c>
    </row>
    <row r="1520" customFormat="false" ht="15" hidden="false" customHeight="true" outlineLevel="0" collapsed="false">
      <c r="A1520" s="6" t="n">
        <f aca="false">INT((ROW()-2)/100)</f>
        <v>15</v>
      </c>
      <c r="B1520" s="7" t="n">
        <f aca="false">MOD(INT((ROW()-2)/10),10)</f>
        <v>1</v>
      </c>
      <c r="C1520" s="7" t="n">
        <f aca="false">MOD(ROW()-2,10)</f>
        <v>8</v>
      </c>
      <c r="D1520" s="8" t="n">
        <f aca="false">A1520*10+B1520+C1520/10</f>
        <v>151.8</v>
      </c>
      <c r="E1520" s="9" t="n">
        <f aca="false">ROUND((ROW()-2)*24,0)/86400</f>
        <v>0.421666666666667</v>
      </c>
    </row>
    <row r="1521" customFormat="false" ht="15" hidden="false" customHeight="true" outlineLevel="0" collapsed="false">
      <c r="A1521" s="6" t="n">
        <f aca="false">INT((ROW()-2)/100)</f>
        <v>15</v>
      </c>
      <c r="B1521" s="7" t="n">
        <f aca="false">MOD(INT((ROW()-2)/10),10)</f>
        <v>1</v>
      </c>
      <c r="C1521" s="7" t="n">
        <f aca="false">MOD(ROW()-2,10)</f>
        <v>9</v>
      </c>
      <c r="D1521" s="8" t="n">
        <f aca="false">A1521*10+B1521+C1521/10</f>
        <v>151.9</v>
      </c>
      <c r="E1521" s="9" t="n">
        <f aca="false">ROUND((ROW()-2)*24,0)/86400</f>
        <v>0.421944444444444</v>
      </c>
    </row>
    <row r="1522" customFormat="false" ht="15" hidden="false" customHeight="true" outlineLevel="0" collapsed="false">
      <c r="A1522" s="6" t="n">
        <f aca="false">INT((ROW()-2)/100)</f>
        <v>15</v>
      </c>
      <c r="B1522" s="7" t="n">
        <f aca="false">MOD(INT((ROW()-2)/10),10)</f>
        <v>2</v>
      </c>
      <c r="C1522" s="7" t="n">
        <f aca="false">MOD(ROW()-2,10)</f>
        <v>0</v>
      </c>
      <c r="D1522" s="8" t="n">
        <f aca="false">A1522*10+B1522+C1522/10</f>
        <v>152</v>
      </c>
      <c r="E1522" s="9" t="n">
        <f aca="false">ROUND((ROW()-2)*24,0)/86400</f>
        <v>0.422222222222222</v>
      </c>
    </row>
    <row r="1523" customFormat="false" ht="15" hidden="false" customHeight="true" outlineLevel="0" collapsed="false">
      <c r="A1523" s="6" t="n">
        <f aca="false">INT((ROW()-2)/100)</f>
        <v>15</v>
      </c>
      <c r="B1523" s="7" t="n">
        <f aca="false">MOD(INT((ROW()-2)/10),10)</f>
        <v>2</v>
      </c>
      <c r="C1523" s="7" t="n">
        <f aca="false">MOD(ROW()-2,10)</f>
        <v>1</v>
      </c>
      <c r="D1523" s="8" t="n">
        <f aca="false">A1523*10+B1523+C1523/10</f>
        <v>152.1</v>
      </c>
      <c r="E1523" s="9" t="n">
        <f aca="false">ROUND((ROW()-2)*24,0)/86400</f>
        <v>0.4225</v>
      </c>
    </row>
    <row r="1524" customFormat="false" ht="15" hidden="false" customHeight="true" outlineLevel="0" collapsed="false">
      <c r="A1524" s="6" t="n">
        <f aca="false">INT((ROW()-2)/100)</f>
        <v>15</v>
      </c>
      <c r="B1524" s="7" t="n">
        <f aca="false">MOD(INT((ROW()-2)/10),10)</f>
        <v>2</v>
      </c>
      <c r="C1524" s="7" t="n">
        <f aca="false">MOD(ROW()-2,10)</f>
        <v>2</v>
      </c>
      <c r="D1524" s="8" t="n">
        <f aca="false">A1524*10+B1524+C1524/10</f>
        <v>152.2</v>
      </c>
      <c r="E1524" s="9" t="n">
        <f aca="false">ROUND((ROW()-2)*24,0)/86400</f>
        <v>0.422777777777778</v>
      </c>
    </row>
    <row r="1525" customFormat="false" ht="15" hidden="false" customHeight="true" outlineLevel="0" collapsed="false">
      <c r="A1525" s="6" t="n">
        <f aca="false">INT((ROW()-2)/100)</f>
        <v>15</v>
      </c>
      <c r="B1525" s="7" t="n">
        <f aca="false">MOD(INT((ROW()-2)/10),10)</f>
        <v>2</v>
      </c>
      <c r="C1525" s="7" t="n">
        <f aca="false">MOD(ROW()-2,10)</f>
        <v>3</v>
      </c>
      <c r="D1525" s="8" t="n">
        <f aca="false">A1525*10+B1525+C1525/10</f>
        <v>152.3</v>
      </c>
      <c r="E1525" s="9" t="n">
        <f aca="false">ROUND((ROW()-2)*24,0)/86400</f>
        <v>0.423055555555556</v>
      </c>
    </row>
    <row r="1526" customFormat="false" ht="15" hidden="false" customHeight="true" outlineLevel="0" collapsed="false">
      <c r="A1526" s="6" t="n">
        <f aca="false">INT((ROW()-2)/100)</f>
        <v>15</v>
      </c>
      <c r="B1526" s="7" t="n">
        <f aca="false">MOD(INT((ROW()-2)/10),10)</f>
        <v>2</v>
      </c>
      <c r="C1526" s="7" t="n">
        <f aca="false">MOD(ROW()-2,10)</f>
        <v>4</v>
      </c>
      <c r="D1526" s="8" t="n">
        <f aca="false">A1526*10+B1526+C1526/10</f>
        <v>152.4</v>
      </c>
      <c r="E1526" s="9" t="n">
        <f aca="false">ROUND((ROW()-2)*24,0)/86400</f>
        <v>0.423333333333333</v>
      </c>
    </row>
    <row r="1527" customFormat="false" ht="15" hidden="false" customHeight="true" outlineLevel="0" collapsed="false">
      <c r="A1527" s="6" t="n">
        <f aca="false">INT((ROW()-2)/100)</f>
        <v>15</v>
      </c>
      <c r="B1527" s="7" t="n">
        <f aca="false">MOD(INT((ROW()-2)/10),10)</f>
        <v>2</v>
      </c>
      <c r="C1527" s="7" t="n">
        <f aca="false">MOD(ROW()-2,10)</f>
        <v>5</v>
      </c>
      <c r="D1527" s="8" t="n">
        <f aca="false">A1527*10+B1527+C1527/10</f>
        <v>152.5</v>
      </c>
      <c r="E1527" s="9" t="n">
        <f aca="false">ROUND((ROW()-2)*24,0)/86400</f>
        <v>0.423611111111111</v>
      </c>
    </row>
    <row r="1528" customFormat="false" ht="15" hidden="false" customHeight="true" outlineLevel="0" collapsed="false">
      <c r="A1528" s="6" t="n">
        <f aca="false">INT((ROW()-2)/100)</f>
        <v>15</v>
      </c>
      <c r="B1528" s="7" t="n">
        <f aca="false">MOD(INT((ROW()-2)/10),10)</f>
        <v>2</v>
      </c>
      <c r="C1528" s="7" t="n">
        <f aca="false">MOD(ROW()-2,10)</f>
        <v>6</v>
      </c>
      <c r="D1528" s="8" t="n">
        <f aca="false">A1528*10+B1528+C1528/10</f>
        <v>152.6</v>
      </c>
      <c r="E1528" s="9" t="n">
        <f aca="false">ROUND((ROW()-2)*24,0)/86400</f>
        <v>0.423888888888889</v>
      </c>
    </row>
    <row r="1529" customFormat="false" ht="15" hidden="false" customHeight="true" outlineLevel="0" collapsed="false">
      <c r="A1529" s="6" t="n">
        <f aca="false">INT((ROW()-2)/100)</f>
        <v>15</v>
      </c>
      <c r="B1529" s="7" t="n">
        <f aca="false">MOD(INT((ROW()-2)/10),10)</f>
        <v>2</v>
      </c>
      <c r="C1529" s="7" t="n">
        <f aca="false">MOD(ROW()-2,10)</f>
        <v>7</v>
      </c>
      <c r="D1529" s="8" t="n">
        <f aca="false">A1529*10+B1529+C1529/10</f>
        <v>152.7</v>
      </c>
      <c r="E1529" s="9" t="n">
        <f aca="false">ROUND((ROW()-2)*24,0)/86400</f>
        <v>0.424166666666667</v>
      </c>
    </row>
    <row r="1530" customFormat="false" ht="15" hidden="false" customHeight="true" outlineLevel="0" collapsed="false">
      <c r="A1530" s="6" t="n">
        <f aca="false">INT((ROW()-2)/100)</f>
        <v>15</v>
      </c>
      <c r="B1530" s="7" t="n">
        <f aca="false">MOD(INT((ROW()-2)/10),10)</f>
        <v>2</v>
      </c>
      <c r="C1530" s="7" t="n">
        <f aca="false">MOD(ROW()-2,10)</f>
        <v>8</v>
      </c>
      <c r="D1530" s="8" t="n">
        <f aca="false">A1530*10+B1530+C1530/10</f>
        <v>152.8</v>
      </c>
      <c r="E1530" s="9" t="n">
        <f aca="false">ROUND((ROW()-2)*24,0)/86400</f>
        <v>0.424444444444444</v>
      </c>
    </row>
    <row r="1531" customFormat="false" ht="15" hidden="false" customHeight="true" outlineLevel="0" collapsed="false">
      <c r="A1531" s="6" t="n">
        <f aca="false">INT((ROW()-2)/100)</f>
        <v>15</v>
      </c>
      <c r="B1531" s="7" t="n">
        <f aca="false">MOD(INT((ROW()-2)/10),10)</f>
        <v>2</v>
      </c>
      <c r="C1531" s="7" t="n">
        <f aca="false">MOD(ROW()-2,10)</f>
        <v>9</v>
      </c>
      <c r="D1531" s="8" t="n">
        <f aca="false">A1531*10+B1531+C1531/10</f>
        <v>152.9</v>
      </c>
      <c r="E1531" s="9" t="n">
        <f aca="false">ROUND((ROW()-2)*24,0)/86400</f>
        <v>0.424722222222222</v>
      </c>
    </row>
    <row r="1532" customFormat="false" ht="15" hidden="false" customHeight="true" outlineLevel="0" collapsed="false">
      <c r="A1532" s="6" t="n">
        <f aca="false">INT((ROW()-2)/100)</f>
        <v>15</v>
      </c>
      <c r="B1532" s="7" t="n">
        <f aca="false">MOD(INT((ROW()-2)/10),10)</f>
        <v>3</v>
      </c>
      <c r="C1532" s="7" t="n">
        <f aca="false">MOD(ROW()-2,10)</f>
        <v>0</v>
      </c>
      <c r="D1532" s="8" t="n">
        <f aca="false">A1532*10+B1532+C1532/10</f>
        <v>153</v>
      </c>
      <c r="E1532" s="9" t="n">
        <f aca="false">ROUND((ROW()-2)*24,0)/86400</f>
        <v>0.425</v>
      </c>
    </row>
    <row r="1533" customFormat="false" ht="15" hidden="false" customHeight="true" outlineLevel="0" collapsed="false">
      <c r="A1533" s="6" t="n">
        <f aca="false">INT((ROW()-2)/100)</f>
        <v>15</v>
      </c>
      <c r="B1533" s="7" t="n">
        <f aca="false">MOD(INT((ROW()-2)/10),10)</f>
        <v>3</v>
      </c>
      <c r="C1533" s="7" t="n">
        <f aca="false">MOD(ROW()-2,10)</f>
        <v>1</v>
      </c>
      <c r="D1533" s="8" t="n">
        <f aca="false">A1533*10+B1533+C1533/10</f>
        <v>153.1</v>
      </c>
      <c r="E1533" s="9" t="n">
        <f aca="false">ROUND((ROW()-2)*24,0)/86400</f>
        <v>0.425277777777778</v>
      </c>
    </row>
    <row r="1534" customFormat="false" ht="15" hidden="false" customHeight="true" outlineLevel="0" collapsed="false">
      <c r="A1534" s="6" t="n">
        <f aca="false">INT((ROW()-2)/100)</f>
        <v>15</v>
      </c>
      <c r="B1534" s="7" t="n">
        <f aca="false">MOD(INT((ROW()-2)/10),10)</f>
        <v>3</v>
      </c>
      <c r="C1534" s="7" t="n">
        <f aca="false">MOD(ROW()-2,10)</f>
        <v>2</v>
      </c>
      <c r="D1534" s="8" t="n">
        <f aca="false">A1534*10+B1534+C1534/10</f>
        <v>153.2</v>
      </c>
      <c r="E1534" s="9" t="n">
        <f aca="false">ROUND((ROW()-2)*24,0)/86400</f>
        <v>0.425555555555556</v>
      </c>
    </row>
    <row r="1535" customFormat="false" ht="15" hidden="false" customHeight="true" outlineLevel="0" collapsed="false">
      <c r="A1535" s="6" t="n">
        <f aca="false">INT((ROW()-2)/100)</f>
        <v>15</v>
      </c>
      <c r="B1535" s="7" t="n">
        <f aca="false">MOD(INT((ROW()-2)/10),10)</f>
        <v>3</v>
      </c>
      <c r="C1535" s="7" t="n">
        <f aca="false">MOD(ROW()-2,10)</f>
        <v>3</v>
      </c>
      <c r="D1535" s="8" t="n">
        <f aca="false">A1535*10+B1535+C1535/10</f>
        <v>153.3</v>
      </c>
      <c r="E1535" s="9" t="n">
        <f aca="false">ROUND((ROW()-2)*24,0)/86400</f>
        <v>0.425833333333333</v>
      </c>
    </row>
    <row r="1536" customFormat="false" ht="15" hidden="false" customHeight="true" outlineLevel="0" collapsed="false">
      <c r="A1536" s="6" t="n">
        <f aca="false">INT((ROW()-2)/100)</f>
        <v>15</v>
      </c>
      <c r="B1536" s="7" t="n">
        <f aca="false">MOD(INT((ROW()-2)/10),10)</f>
        <v>3</v>
      </c>
      <c r="C1536" s="7" t="n">
        <f aca="false">MOD(ROW()-2,10)</f>
        <v>4</v>
      </c>
      <c r="D1536" s="8" t="n">
        <f aca="false">A1536*10+B1536+C1536/10</f>
        <v>153.4</v>
      </c>
      <c r="E1536" s="9" t="n">
        <f aca="false">ROUND((ROW()-2)*24,0)/86400</f>
        <v>0.426111111111111</v>
      </c>
    </row>
    <row r="1537" customFormat="false" ht="15" hidden="false" customHeight="true" outlineLevel="0" collapsed="false">
      <c r="A1537" s="6" t="n">
        <f aca="false">INT((ROW()-2)/100)</f>
        <v>15</v>
      </c>
      <c r="B1537" s="7" t="n">
        <f aca="false">MOD(INT((ROW()-2)/10),10)</f>
        <v>3</v>
      </c>
      <c r="C1537" s="7" t="n">
        <f aca="false">MOD(ROW()-2,10)</f>
        <v>5</v>
      </c>
      <c r="D1537" s="8" t="n">
        <f aca="false">A1537*10+B1537+C1537/10</f>
        <v>153.5</v>
      </c>
      <c r="E1537" s="9" t="n">
        <f aca="false">ROUND((ROW()-2)*24,0)/86400</f>
        <v>0.426388888888889</v>
      </c>
    </row>
    <row r="1538" customFormat="false" ht="15" hidden="false" customHeight="true" outlineLevel="0" collapsed="false">
      <c r="A1538" s="6" t="n">
        <f aca="false">INT((ROW()-2)/100)</f>
        <v>15</v>
      </c>
      <c r="B1538" s="7" t="n">
        <f aca="false">MOD(INT((ROW()-2)/10),10)</f>
        <v>3</v>
      </c>
      <c r="C1538" s="7" t="n">
        <f aca="false">MOD(ROW()-2,10)</f>
        <v>6</v>
      </c>
      <c r="D1538" s="8" t="n">
        <f aca="false">A1538*10+B1538+C1538/10</f>
        <v>153.6</v>
      </c>
      <c r="E1538" s="9" t="n">
        <f aca="false">ROUND((ROW()-2)*24,0)/86400</f>
        <v>0.426666666666667</v>
      </c>
    </row>
    <row r="1539" customFormat="false" ht="15" hidden="false" customHeight="true" outlineLevel="0" collapsed="false">
      <c r="A1539" s="6" t="n">
        <f aca="false">INT((ROW()-2)/100)</f>
        <v>15</v>
      </c>
      <c r="B1539" s="7" t="n">
        <f aca="false">MOD(INT((ROW()-2)/10),10)</f>
        <v>3</v>
      </c>
      <c r="C1539" s="7" t="n">
        <f aca="false">MOD(ROW()-2,10)</f>
        <v>7</v>
      </c>
      <c r="D1539" s="8" t="n">
        <f aca="false">A1539*10+B1539+C1539/10</f>
        <v>153.7</v>
      </c>
      <c r="E1539" s="9" t="n">
        <f aca="false">ROUND((ROW()-2)*24,0)/86400</f>
        <v>0.426944444444444</v>
      </c>
    </row>
    <row r="1540" customFormat="false" ht="15" hidden="false" customHeight="true" outlineLevel="0" collapsed="false">
      <c r="A1540" s="6" t="n">
        <f aca="false">INT((ROW()-2)/100)</f>
        <v>15</v>
      </c>
      <c r="B1540" s="7" t="n">
        <f aca="false">MOD(INT((ROW()-2)/10),10)</f>
        <v>3</v>
      </c>
      <c r="C1540" s="7" t="n">
        <f aca="false">MOD(ROW()-2,10)</f>
        <v>8</v>
      </c>
      <c r="D1540" s="8" t="n">
        <f aca="false">A1540*10+B1540+C1540/10</f>
        <v>153.8</v>
      </c>
      <c r="E1540" s="9" t="n">
        <f aca="false">ROUND((ROW()-2)*24,0)/86400</f>
        <v>0.427222222222222</v>
      </c>
    </row>
    <row r="1541" customFormat="false" ht="15" hidden="false" customHeight="true" outlineLevel="0" collapsed="false">
      <c r="A1541" s="6" t="n">
        <f aca="false">INT((ROW()-2)/100)</f>
        <v>15</v>
      </c>
      <c r="B1541" s="7" t="n">
        <f aca="false">MOD(INT((ROW()-2)/10),10)</f>
        <v>3</v>
      </c>
      <c r="C1541" s="7" t="n">
        <f aca="false">MOD(ROW()-2,10)</f>
        <v>9</v>
      </c>
      <c r="D1541" s="8" t="n">
        <f aca="false">A1541*10+B1541+C1541/10</f>
        <v>153.9</v>
      </c>
      <c r="E1541" s="9" t="n">
        <f aca="false">ROUND((ROW()-2)*24,0)/86400</f>
        <v>0.4275</v>
      </c>
    </row>
    <row r="1542" customFormat="false" ht="15" hidden="false" customHeight="true" outlineLevel="0" collapsed="false">
      <c r="A1542" s="6" t="n">
        <f aca="false">INT((ROW()-2)/100)</f>
        <v>15</v>
      </c>
      <c r="B1542" s="7" t="n">
        <f aca="false">MOD(INT((ROW()-2)/10),10)</f>
        <v>4</v>
      </c>
      <c r="C1542" s="7" t="n">
        <f aca="false">MOD(ROW()-2,10)</f>
        <v>0</v>
      </c>
      <c r="D1542" s="8" t="n">
        <f aca="false">A1542*10+B1542+C1542/10</f>
        <v>154</v>
      </c>
      <c r="E1542" s="9" t="n">
        <f aca="false">ROUND((ROW()-2)*24,0)/86400</f>
        <v>0.427777777777778</v>
      </c>
    </row>
    <row r="1543" customFormat="false" ht="15" hidden="false" customHeight="true" outlineLevel="0" collapsed="false">
      <c r="A1543" s="6" t="n">
        <f aca="false">INT((ROW()-2)/100)</f>
        <v>15</v>
      </c>
      <c r="B1543" s="7" t="n">
        <f aca="false">MOD(INT((ROW()-2)/10),10)</f>
        <v>4</v>
      </c>
      <c r="C1543" s="7" t="n">
        <f aca="false">MOD(ROW()-2,10)</f>
        <v>1</v>
      </c>
      <c r="D1543" s="8" t="n">
        <f aca="false">A1543*10+B1543+C1543/10</f>
        <v>154.1</v>
      </c>
      <c r="E1543" s="9" t="n">
        <f aca="false">ROUND((ROW()-2)*24,0)/86400</f>
        <v>0.428055555555556</v>
      </c>
    </row>
    <row r="1544" customFormat="false" ht="15" hidden="false" customHeight="true" outlineLevel="0" collapsed="false">
      <c r="A1544" s="6" t="n">
        <f aca="false">INT((ROW()-2)/100)</f>
        <v>15</v>
      </c>
      <c r="B1544" s="7" t="n">
        <f aca="false">MOD(INT((ROW()-2)/10),10)</f>
        <v>4</v>
      </c>
      <c r="C1544" s="7" t="n">
        <f aca="false">MOD(ROW()-2,10)</f>
        <v>2</v>
      </c>
      <c r="D1544" s="8" t="n">
        <f aca="false">A1544*10+B1544+C1544/10</f>
        <v>154.2</v>
      </c>
      <c r="E1544" s="9" t="n">
        <f aca="false">ROUND((ROW()-2)*24,0)/86400</f>
        <v>0.428333333333333</v>
      </c>
    </row>
    <row r="1545" customFormat="false" ht="15" hidden="false" customHeight="true" outlineLevel="0" collapsed="false">
      <c r="A1545" s="6" t="n">
        <f aca="false">INT((ROW()-2)/100)</f>
        <v>15</v>
      </c>
      <c r="B1545" s="7" t="n">
        <f aca="false">MOD(INT((ROW()-2)/10),10)</f>
        <v>4</v>
      </c>
      <c r="C1545" s="7" t="n">
        <f aca="false">MOD(ROW()-2,10)</f>
        <v>3</v>
      </c>
      <c r="D1545" s="8" t="n">
        <f aca="false">A1545*10+B1545+C1545/10</f>
        <v>154.3</v>
      </c>
      <c r="E1545" s="9" t="n">
        <f aca="false">ROUND((ROW()-2)*24,0)/86400</f>
        <v>0.428611111111111</v>
      </c>
    </row>
    <row r="1546" customFormat="false" ht="15" hidden="false" customHeight="true" outlineLevel="0" collapsed="false">
      <c r="A1546" s="6" t="n">
        <f aca="false">INT((ROW()-2)/100)</f>
        <v>15</v>
      </c>
      <c r="B1546" s="7" t="n">
        <f aca="false">MOD(INT((ROW()-2)/10),10)</f>
        <v>4</v>
      </c>
      <c r="C1546" s="7" t="n">
        <f aca="false">MOD(ROW()-2,10)</f>
        <v>4</v>
      </c>
      <c r="D1546" s="8" t="n">
        <f aca="false">A1546*10+B1546+C1546/10</f>
        <v>154.4</v>
      </c>
      <c r="E1546" s="9" t="n">
        <f aca="false">ROUND((ROW()-2)*24,0)/86400</f>
        <v>0.428888888888889</v>
      </c>
    </row>
    <row r="1547" customFormat="false" ht="15" hidden="false" customHeight="true" outlineLevel="0" collapsed="false">
      <c r="A1547" s="6" t="n">
        <f aca="false">INT((ROW()-2)/100)</f>
        <v>15</v>
      </c>
      <c r="B1547" s="7" t="n">
        <f aca="false">MOD(INT((ROW()-2)/10),10)</f>
        <v>4</v>
      </c>
      <c r="C1547" s="7" t="n">
        <f aca="false">MOD(ROW()-2,10)</f>
        <v>5</v>
      </c>
      <c r="D1547" s="8" t="n">
        <f aca="false">A1547*10+B1547+C1547/10</f>
        <v>154.5</v>
      </c>
      <c r="E1547" s="9" t="n">
        <f aca="false">ROUND((ROW()-2)*24,0)/86400</f>
        <v>0.429166666666667</v>
      </c>
    </row>
    <row r="1548" customFormat="false" ht="15" hidden="false" customHeight="true" outlineLevel="0" collapsed="false">
      <c r="A1548" s="6" t="n">
        <f aca="false">INT((ROW()-2)/100)</f>
        <v>15</v>
      </c>
      <c r="B1548" s="7" t="n">
        <f aca="false">MOD(INT((ROW()-2)/10),10)</f>
        <v>4</v>
      </c>
      <c r="C1548" s="7" t="n">
        <f aca="false">MOD(ROW()-2,10)</f>
        <v>6</v>
      </c>
      <c r="D1548" s="8" t="n">
        <f aca="false">A1548*10+B1548+C1548/10</f>
        <v>154.6</v>
      </c>
      <c r="E1548" s="9" t="n">
        <f aca="false">ROUND((ROW()-2)*24,0)/86400</f>
        <v>0.429444444444444</v>
      </c>
    </row>
    <row r="1549" customFormat="false" ht="15" hidden="false" customHeight="true" outlineLevel="0" collapsed="false">
      <c r="A1549" s="6" t="n">
        <f aca="false">INT((ROW()-2)/100)</f>
        <v>15</v>
      </c>
      <c r="B1549" s="7" t="n">
        <f aca="false">MOD(INT((ROW()-2)/10),10)</f>
        <v>4</v>
      </c>
      <c r="C1549" s="7" t="n">
        <f aca="false">MOD(ROW()-2,10)</f>
        <v>7</v>
      </c>
      <c r="D1549" s="8" t="n">
        <f aca="false">A1549*10+B1549+C1549/10</f>
        <v>154.7</v>
      </c>
      <c r="E1549" s="9" t="n">
        <f aca="false">ROUND((ROW()-2)*24,0)/86400</f>
        <v>0.429722222222222</v>
      </c>
    </row>
    <row r="1550" customFormat="false" ht="15" hidden="false" customHeight="true" outlineLevel="0" collapsed="false">
      <c r="A1550" s="6" t="n">
        <f aca="false">INT((ROW()-2)/100)</f>
        <v>15</v>
      </c>
      <c r="B1550" s="7" t="n">
        <f aca="false">MOD(INT((ROW()-2)/10),10)</f>
        <v>4</v>
      </c>
      <c r="C1550" s="7" t="n">
        <f aca="false">MOD(ROW()-2,10)</f>
        <v>8</v>
      </c>
      <c r="D1550" s="8" t="n">
        <f aca="false">A1550*10+B1550+C1550/10</f>
        <v>154.8</v>
      </c>
      <c r="E1550" s="9" t="n">
        <f aca="false">ROUND((ROW()-2)*24,0)/86400</f>
        <v>0.43</v>
      </c>
    </row>
    <row r="1551" customFormat="false" ht="15" hidden="false" customHeight="true" outlineLevel="0" collapsed="false">
      <c r="A1551" s="6" t="n">
        <f aca="false">INT((ROW()-2)/100)</f>
        <v>15</v>
      </c>
      <c r="B1551" s="7" t="n">
        <f aca="false">MOD(INT((ROW()-2)/10),10)</f>
        <v>4</v>
      </c>
      <c r="C1551" s="7" t="n">
        <f aca="false">MOD(ROW()-2,10)</f>
        <v>9</v>
      </c>
      <c r="D1551" s="8" t="n">
        <f aca="false">A1551*10+B1551+C1551/10</f>
        <v>154.9</v>
      </c>
      <c r="E1551" s="9" t="n">
        <f aca="false">ROUND((ROW()-2)*24,0)/86400</f>
        <v>0.430277777777778</v>
      </c>
    </row>
    <row r="1552" customFormat="false" ht="15" hidden="false" customHeight="true" outlineLevel="0" collapsed="false">
      <c r="A1552" s="6" t="n">
        <f aca="false">INT((ROW()-2)/100)</f>
        <v>15</v>
      </c>
      <c r="B1552" s="7" t="n">
        <f aca="false">MOD(INT((ROW()-2)/10),10)</f>
        <v>5</v>
      </c>
      <c r="C1552" s="7" t="n">
        <f aca="false">MOD(ROW()-2,10)</f>
        <v>0</v>
      </c>
      <c r="D1552" s="8" t="n">
        <f aca="false">A1552*10+B1552+C1552/10</f>
        <v>155</v>
      </c>
      <c r="E1552" s="9" t="n">
        <f aca="false">ROUND((ROW()-2)*24,0)/86400</f>
        <v>0.430555555555556</v>
      </c>
    </row>
    <row r="1553" customFormat="false" ht="15" hidden="false" customHeight="true" outlineLevel="0" collapsed="false">
      <c r="A1553" s="6" t="n">
        <f aca="false">INT((ROW()-2)/100)</f>
        <v>15</v>
      </c>
      <c r="B1553" s="7" t="n">
        <f aca="false">MOD(INT((ROW()-2)/10),10)</f>
        <v>5</v>
      </c>
      <c r="C1553" s="7" t="n">
        <f aca="false">MOD(ROW()-2,10)</f>
        <v>1</v>
      </c>
      <c r="D1553" s="8" t="n">
        <f aca="false">A1553*10+B1553+C1553/10</f>
        <v>155.1</v>
      </c>
      <c r="E1553" s="9" t="n">
        <f aca="false">ROUND((ROW()-2)*24,0)/86400</f>
        <v>0.430833333333333</v>
      </c>
    </row>
    <row r="1554" customFormat="false" ht="15" hidden="false" customHeight="true" outlineLevel="0" collapsed="false">
      <c r="A1554" s="6" t="n">
        <f aca="false">INT((ROW()-2)/100)</f>
        <v>15</v>
      </c>
      <c r="B1554" s="7" t="n">
        <f aca="false">MOD(INT((ROW()-2)/10),10)</f>
        <v>5</v>
      </c>
      <c r="C1554" s="7" t="n">
        <f aca="false">MOD(ROW()-2,10)</f>
        <v>2</v>
      </c>
      <c r="D1554" s="8" t="n">
        <f aca="false">A1554*10+B1554+C1554/10</f>
        <v>155.2</v>
      </c>
      <c r="E1554" s="9" t="n">
        <f aca="false">ROUND((ROW()-2)*24,0)/86400</f>
        <v>0.431111111111111</v>
      </c>
    </row>
    <row r="1555" customFormat="false" ht="15" hidden="false" customHeight="true" outlineLevel="0" collapsed="false">
      <c r="A1555" s="6" t="n">
        <f aca="false">INT((ROW()-2)/100)</f>
        <v>15</v>
      </c>
      <c r="B1555" s="7" t="n">
        <f aca="false">MOD(INT((ROW()-2)/10),10)</f>
        <v>5</v>
      </c>
      <c r="C1555" s="7" t="n">
        <f aca="false">MOD(ROW()-2,10)</f>
        <v>3</v>
      </c>
      <c r="D1555" s="8" t="n">
        <f aca="false">A1555*10+B1555+C1555/10</f>
        <v>155.3</v>
      </c>
      <c r="E1555" s="9" t="n">
        <f aca="false">ROUND((ROW()-2)*24,0)/86400</f>
        <v>0.431388888888889</v>
      </c>
    </row>
    <row r="1556" customFormat="false" ht="15" hidden="false" customHeight="true" outlineLevel="0" collapsed="false">
      <c r="A1556" s="6" t="n">
        <f aca="false">INT((ROW()-2)/100)</f>
        <v>15</v>
      </c>
      <c r="B1556" s="7" t="n">
        <f aca="false">MOD(INT((ROW()-2)/10),10)</f>
        <v>5</v>
      </c>
      <c r="C1556" s="7" t="n">
        <f aca="false">MOD(ROW()-2,10)</f>
        <v>4</v>
      </c>
      <c r="D1556" s="8" t="n">
        <f aca="false">A1556*10+B1556+C1556/10</f>
        <v>155.4</v>
      </c>
      <c r="E1556" s="9" t="n">
        <f aca="false">ROUND((ROW()-2)*24,0)/86400</f>
        <v>0.431666666666667</v>
      </c>
    </row>
    <row r="1557" customFormat="false" ht="15" hidden="false" customHeight="true" outlineLevel="0" collapsed="false">
      <c r="A1557" s="6" t="n">
        <f aca="false">INT((ROW()-2)/100)</f>
        <v>15</v>
      </c>
      <c r="B1557" s="7" t="n">
        <f aca="false">MOD(INT((ROW()-2)/10),10)</f>
        <v>5</v>
      </c>
      <c r="C1557" s="7" t="n">
        <f aca="false">MOD(ROW()-2,10)</f>
        <v>5</v>
      </c>
      <c r="D1557" s="8" t="n">
        <f aca="false">A1557*10+B1557+C1557/10</f>
        <v>155.5</v>
      </c>
      <c r="E1557" s="9" t="n">
        <f aca="false">ROUND((ROW()-2)*24,0)/86400</f>
        <v>0.431944444444444</v>
      </c>
    </row>
    <row r="1558" customFormat="false" ht="15" hidden="false" customHeight="true" outlineLevel="0" collapsed="false">
      <c r="A1558" s="6" t="n">
        <f aca="false">INT((ROW()-2)/100)</f>
        <v>15</v>
      </c>
      <c r="B1558" s="7" t="n">
        <f aca="false">MOD(INT((ROW()-2)/10),10)</f>
        <v>5</v>
      </c>
      <c r="C1558" s="7" t="n">
        <f aca="false">MOD(ROW()-2,10)</f>
        <v>6</v>
      </c>
      <c r="D1558" s="8" t="n">
        <f aca="false">A1558*10+B1558+C1558/10</f>
        <v>155.6</v>
      </c>
      <c r="E1558" s="9" t="n">
        <f aca="false">ROUND((ROW()-2)*24,0)/86400</f>
        <v>0.432222222222222</v>
      </c>
    </row>
    <row r="1559" customFormat="false" ht="15" hidden="false" customHeight="true" outlineLevel="0" collapsed="false">
      <c r="A1559" s="6" t="n">
        <f aca="false">INT((ROW()-2)/100)</f>
        <v>15</v>
      </c>
      <c r="B1559" s="7" t="n">
        <f aca="false">MOD(INT((ROW()-2)/10),10)</f>
        <v>5</v>
      </c>
      <c r="C1559" s="7" t="n">
        <f aca="false">MOD(ROW()-2,10)</f>
        <v>7</v>
      </c>
      <c r="D1559" s="8" t="n">
        <f aca="false">A1559*10+B1559+C1559/10</f>
        <v>155.7</v>
      </c>
      <c r="E1559" s="9" t="n">
        <f aca="false">ROUND((ROW()-2)*24,0)/86400</f>
        <v>0.4325</v>
      </c>
    </row>
    <row r="1560" customFormat="false" ht="15" hidden="false" customHeight="true" outlineLevel="0" collapsed="false">
      <c r="A1560" s="6" t="n">
        <f aca="false">INT((ROW()-2)/100)</f>
        <v>15</v>
      </c>
      <c r="B1560" s="7" t="n">
        <f aca="false">MOD(INT((ROW()-2)/10),10)</f>
        <v>5</v>
      </c>
      <c r="C1560" s="7" t="n">
        <f aca="false">MOD(ROW()-2,10)</f>
        <v>8</v>
      </c>
      <c r="D1560" s="8" t="n">
        <f aca="false">A1560*10+B1560+C1560/10</f>
        <v>155.8</v>
      </c>
      <c r="E1560" s="9" t="n">
        <f aca="false">ROUND((ROW()-2)*24,0)/86400</f>
        <v>0.432777777777778</v>
      </c>
    </row>
    <row r="1561" customFormat="false" ht="15" hidden="false" customHeight="true" outlineLevel="0" collapsed="false">
      <c r="A1561" s="6" t="n">
        <f aca="false">INT((ROW()-2)/100)</f>
        <v>15</v>
      </c>
      <c r="B1561" s="7" t="n">
        <f aca="false">MOD(INT((ROW()-2)/10),10)</f>
        <v>5</v>
      </c>
      <c r="C1561" s="7" t="n">
        <f aca="false">MOD(ROW()-2,10)</f>
        <v>9</v>
      </c>
      <c r="D1561" s="8" t="n">
        <f aca="false">A1561*10+B1561+C1561/10</f>
        <v>155.9</v>
      </c>
      <c r="E1561" s="9" t="n">
        <f aca="false">ROUND((ROW()-2)*24,0)/86400</f>
        <v>0.433055555555556</v>
      </c>
    </row>
    <row r="1562" customFormat="false" ht="15" hidden="false" customHeight="true" outlineLevel="0" collapsed="false">
      <c r="A1562" s="6" t="n">
        <f aca="false">INT((ROW()-2)/100)</f>
        <v>15</v>
      </c>
      <c r="B1562" s="7" t="n">
        <f aca="false">MOD(INT((ROW()-2)/10),10)</f>
        <v>6</v>
      </c>
      <c r="C1562" s="7" t="n">
        <f aca="false">MOD(ROW()-2,10)</f>
        <v>0</v>
      </c>
      <c r="D1562" s="8" t="n">
        <f aca="false">A1562*10+B1562+C1562/10</f>
        <v>156</v>
      </c>
      <c r="E1562" s="9" t="n">
        <f aca="false">ROUND((ROW()-2)*24,0)/86400</f>
        <v>0.433333333333333</v>
      </c>
    </row>
    <row r="1563" customFormat="false" ht="15" hidden="false" customHeight="true" outlineLevel="0" collapsed="false">
      <c r="A1563" s="6" t="n">
        <f aca="false">INT((ROW()-2)/100)</f>
        <v>15</v>
      </c>
      <c r="B1563" s="7" t="n">
        <f aca="false">MOD(INT((ROW()-2)/10),10)</f>
        <v>6</v>
      </c>
      <c r="C1563" s="7" t="n">
        <f aca="false">MOD(ROW()-2,10)</f>
        <v>1</v>
      </c>
      <c r="D1563" s="8" t="n">
        <f aca="false">A1563*10+B1563+C1563/10</f>
        <v>156.1</v>
      </c>
      <c r="E1563" s="9" t="n">
        <f aca="false">ROUND((ROW()-2)*24,0)/86400</f>
        <v>0.433611111111111</v>
      </c>
    </row>
    <row r="1564" customFormat="false" ht="15" hidden="false" customHeight="true" outlineLevel="0" collapsed="false">
      <c r="A1564" s="6" t="n">
        <f aca="false">INT((ROW()-2)/100)</f>
        <v>15</v>
      </c>
      <c r="B1564" s="7" t="n">
        <f aca="false">MOD(INT((ROW()-2)/10),10)</f>
        <v>6</v>
      </c>
      <c r="C1564" s="7" t="n">
        <f aca="false">MOD(ROW()-2,10)</f>
        <v>2</v>
      </c>
      <c r="D1564" s="8" t="n">
        <f aca="false">A1564*10+B1564+C1564/10</f>
        <v>156.2</v>
      </c>
      <c r="E1564" s="9" t="n">
        <f aca="false">ROUND((ROW()-2)*24,0)/86400</f>
        <v>0.433888888888889</v>
      </c>
    </row>
    <row r="1565" customFormat="false" ht="15" hidden="false" customHeight="true" outlineLevel="0" collapsed="false">
      <c r="A1565" s="6" t="n">
        <f aca="false">INT((ROW()-2)/100)</f>
        <v>15</v>
      </c>
      <c r="B1565" s="7" t="n">
        <f aca="false">MOD(INT((ROW()-2)/10),10)</f>
        <v>6</v>
      </c>
      <c r="C1565" s="7" t="n">
        <f aca="false">MOD(ROW()-2,10)</f>
        <v>3</v>
      </c>
      <c r="D1565" s="8" t="n">
        <f aca="false">A1565*10+B1565+C1565/10</f>
        <v>156.3</v>
      </c>
      <c r="E1565" s="9" t="n">
        <f aca="false">ROUND((ROW()-2)*24,0)/86400</f>
        <v>0.434166666666667</v>
      </c>
    </row>
    <row r="1566" customFormat="false" ht="15" hidden="false" customHeight="true" outlineLevel="0" collapsed="false">
      <c r="A1566" s="6" t="n">
        <f aca="false">INT((ROW()-2)/100)</f>
        <v>15</v>
      </c>
      <c r="B1566" s="7" t="n">
        <f aca="false">MOD(INT((ROW()-2)/10),10)</f>
        <v>6</v>
      </c>
      <c r="C1566" s="7" t="n">
        <f aca="false">MOD(ROW()-2,10)</f>
        <v>4</v>
      </c>
      <c r="D1566" s="8" t="n">
        <f aca="false">A1566*10+B1566+C1566/10</f>
        <v>156.4</v>
      </c>
      <c r="E1566" s="9" t="n">
        <f aca="false">ROUND((ROW()-2)*24,0)/86400</f>
        <v>0.434444444444444</v>
      </c>
    </row>
    <row r="1567" customFormat="false" ht="15" hidden="false" customHeight="true" outlineLevel="0" collapsed="false">
      <c r="A1567" s="6" t="n">
        <f aca="false">INT((ROW()-2)/100)</f>
        <v>15</v>
      </c>
      <c r="B1567" s="7" t="n">
        <f aca="false">MOD(INT((ROW()-2)/10),10)</f>
        <v>6</v>
      </c>
      <c r="C1567" s="7" t="n">
        <f aca="false">MOD(ROW()-2,10)</f>
        <v>5</v>
      </c>
      <c r="D1567" s="8" t="n">
        <f aca="false">A1567*10+B1567+C1567/10</f>
        <v>156.5</v>
      </c>
      <c r="E1567" s="9" t="n">
        <f aca="false">ROUND((ROW()-2)*24,0)/86400</f>
        <v>0.434722222222222</v>
      </c>
    </row>
    <row r="1568" customFormat="false" ht="15" hidden="false" customHeight="true" outlineLevel="0" collapsed="false">
      <c r="A1568" s="6" t="n">
        <f aca="false">INT((ROW()-2)/100)</f>
        <v>15</v>
      </c>
      <c r="B1568" s="7" t="n">
        <f aca="false">MOD(INT((ROW()-2)/10),10)</f>
        <v>6</v>
      </c>
      <c r="C1568" s="7" t="n">
        <f aca="false">MOD(ROW()-2,10)</f>
        <v>6</v>
      </c>
      <c r="D1568" s="8" t="n">
        <f aca="false">A1568*10+B1568+C1568/10</f>
        <v>156.6</v>
      </c>
      <c r="E1568" s="9" t="n">
        <f aca="false">ROUND((ROW()-2)*24,0)/86400</f>
        <v>0.435</v>
      </c>
    </row>
    <row r="1569" customFormat="false" ht="15" hidden="false" customHeight="true" outlineLevel="0" collapsed="false">
      <c r="A1569" s="6" t="n">
        <f aca="false">INT((ROW()-2)/100)</f>
        <v>15</v>
      </c>
      <c r="B1569" s="7" t="n">
        <f aca="false">MOD(INT((ROW()-2)/10),10)</f>
        <v>6</v>
      </c>
      <c r="C1569" s="7" t="n">
        <f aca="false">MOD(ROW()-2,10)</f>
        <v>7</v>
      </c>
      <c r="D1569" s="8" t="n">
        <f aca="false">A1569*10+B1569+C1569/10</f>
        <v>156.7</v>
      </c>
      <c r="E1569" s="9" t="n">
        <f aca="false">ROUND((ROW()-2)*24,0)/86400</f>
        <v>0.435277777777778</v>
      </c>
    </row>
    <row r="1570" customFormat="false" ht="15" hidden="false" customHeight="true" outlineLevel="0" collapsed="false">
      <c r="A1570" s="6" t="n">
        <f aca="false">INT((ROW()-2)/100)</f>
        <v>15</v>
      </c>
      <c r="B1570" s="7" t="n">
        <f aca="false">MOD(INT((ROW()-2)/10),10)</f>
        <v>6</v>
      </c>
      <c r="C1570" s="7" t="n">
        <f aca="false">MOD(ROW()-2,10)</f>
        <v>8</v>
      </c>
      <c r="D1570" s="8" t="n">
        <f aca="false">A1570*10+B1570+C1570/10</f>
        <v>156.8</v>
      </c>
      <c r="E1570" s="9" t="n">
        <f aca="false">ROUND((ROW()-2)*24,0)/86400</f>
        <v>0.435555555555556</v>
      </c>
    </row>
    <row r="1571" customFormat="false" ht="15" hidden="false" customHeight="true" outlineLevel="0" collapsed="false">
      <c r="A1571" s="6" t="n">
        <f aca="false">INT((ROW()-2)/100)</f>
        <v>15</v>
      </c>
      <c r="B1571" s="7" t="n">
        <f aca="false">MOD(INT((ROW()-2)/10),10)</f>
        <v>6</v>
      </c>
      <c r="C1571" s="7" t="n">
        <f aca="false">MOD(ROW()-2,10)</f>
        <v>9</v>
      </c>
      <c r="D1571" s="8" t="n">
        <f aca="false">A1571*10+B1571+C1571/10</f>
        <v>156.9</v>
      </c>
      <c r="E1571" s="9" t="n">
        <f aca="false">ROUND((ROW()-2)*24,0)/86400</f>
        <v>0.435833333333333</v>
      </c>
    </row>
    <row r="1572" customFormat="false" ht="15" hidden="false" customHeight="true" outlineLevel="0" collapsed="false">
      <c r="A1572" s="6" t="n">
        <f aca="false">INT((ROW()-2)/100)</f>
        <v>15</v>
      </c>
      <c r="B1572" s="7" t="n">
        <f aca="false">MOD(INT((ROW()-2)/10),10)</f>
        <v>7</v>
      </c>
      <c r="C1572" s="7" t="n">
        <f aca="false">MOD(ROW()-2,10)</f>
        <v>0</v>
      </c>
      <c r="D1572" s="8" t="n">
        <f aca="false">A1572*10+B1572+C1572/10</f>
        <v>157</v>
      </c>
      <c r="E1572" s="9" t="n">
        <f aca="false">ROUND((ROW()-2)*24,0)/86400</f>
        <v>0.436111111111111</v>
      </c>
    </row>
    <row r="1573" customFormat="false" ht="15" hidden="false" customHeight="true" outlineLevel="0" collapsed="false">
      <c r="A1573" s="6" t="n">
        <f aca="false">INT((ROW()-2)/100)</f>
        <v>15</v>
      </c>
      <c r="B1573" s="7" t="n">
        <f aca="false">MOD(INT((ROW()-2)/10),10)</f>
        <v>7</v>
      </c>
      <c r="C1573" s="7" t="n">
        <f aca="false">MOD(ROW()-2,10)</f>
        <v>1</v>
      </c>
      <c r="D1573" s="8" t="n">
        <f aca="false">A1573*10+B1573+C1573/10</f>
        <v>157.1</v>
      </c>
      <c r="E1573" s="9" t="n">
        <f aca="false">ROUND((ROW()-2)*24,0)/86400</f>
        <v>0.436388888888889</v>
      </c>
    </row>
    <row r="1574" customFormat="false" ht="15" hidden="false" customHeight="true" outlineLevel="0" collapsed="false">
      <c r="A1574" s="6" t="n">
        <f aca="false">INT((ROW()-2)/100)</f>
        <v>15</v>
      </c>
      <c r="B1574" s="7" t="n">
        <f aca="false">MOD(INT((ROW()-2)/10),10)</f>
        <v>7</v>
      </c>
      <c r="C1574" s="7" t="n">
        <f aca="false">MOD(ROW()-2,10)</f>
        <v>2</v>
      </c>
      <c r="D1574" s="8" t="n">
        <f aca="false">A1574*10+B1574+C1574/10</f>
        <v>157.2</v>
      </c>
      <c r="E1574" s="9" t="n">
        <f aca="false">ROUND((ROW()-2)*24,0)/86400</f>
        <v>0.436666666666667</v>
      </c>
    </row>
    <row r="1575" customFormat="false" ht="15" hidden="false" customHeight="true" outlineLevel="0" collapsed="false">
      <c r="A1575" s="6" t="n">
        <f aca="false">INT((ROW()-2)/100)</f>
        <v>15</v>
      </c>
      <c r="B1575" s="7" t="n">
        <f aca="false">MOD(INT((ROW()-2)/10),10)</f>
        <v>7</v>
      </c>
      <c r="C1575" s="7" t="n">
        <f aca="false">MOD(ROW()-2,10)</f>
        <v>3</v>
      </c>
      <c r="D1575" s="8" t="n">
        <f aca="false">A1575*10+B1575+C1575/10</f>
        <v>157.3</v>
      </c>
      <c r="E1575" s="9" t="n">
        <f aca="false">ROUND((ROW()-2)*24,0)/86400</f>
        <v>0.436944444444444</v>
      </c>
    </row>
    <row r="1576" customFormat="false" ht="15" hidden="false" customHeight="true" outlineLevel="0" collapsed="false">
      <c r="A1576" s="6" t="n">
        <f aca="false">INT((ROW()-2)/100)</f>
        <v>15</v>
      </c>
      <c r="B1576" s="7" t="n">
        <f aca="false">MOD(INT((ROW()-2)/10),10)</f>
        <v>7</v>
      </c>
      <c r="C1576" s="7" t="n">
        <f aca="false">MOD(ROW()-2,10)</f>
        <v>4</v>
      </c>
      <c r="D1576" s="8" t="n">
        <f aca="false">A1576*10+B1576+C1576/10</f>
        <v>157.4</v>
      </c>
      <c r="E1576" s="9" t="n">
        <f aca="false">ROUND((ROW()-2)*24,0)/86400</f>
        <v>0.437222222222222</v>
      </c>
    </row>
    <row r="1577" customFormat="false" ht="15" hidden="false" customHeight="true" outlineLevel="0" collapsed="false">
      <c r="A1577" s="6" t="n">
        <f aca="false">INT((ROW()-2)/100)</f>
        <v>15</v>
      </c>
      <c r="B1577" s="7" t="n">
        <f aca="false">MOD(INT((ROW()-2)/10),10)</f>
        <v>7</v>
      </c>
      <c r="C1577" s="7" t="n">
        <f aca="false">MOD(ROW()-2,10)</f>
        <v>5</v>
      </c>
      <c r="D1577" s="8" t="n">
        <f aca="false">A1577*10+B1577+C1577/10</f>
        <v>157.5</v>
      </c>
      <c r="E1577" s="9" t="n">
        <f aca="false">ROUND((ROW()-2)*24,0)/86400</f>
        <v>0.4375</v>
      </c>
    </row>
    <row r="1578" customFormat="false" ht="15" hidden="false" customHeight="true" outlineLevel="0" collapsed="false">
      <c r="A1578" s="6" t="n">
        <f aca="false">INT((ROW()-2)/100)</f>
        <v>15</v>
      </c>
      <c r="B1578" s="7" t="n">
        <f aca="false">MOD(INT((ROW()-2)/10),10)</f>
        <v>7</v>
      </c>
      <c r="C1578" s="7" t="n">
        <f aca="false">MOD(ROW()-2,10)</f>
        <v>6</v>
      </c>
      <c r="D1578" s="8" t="n">
        <f aca="false">A1578*10+B1578+C1578/10</f>
        <v>157.6</v>
      </c>
      <c r="E1578" s="9" t="n">
        <f aca="false">ROUND((ROW()-2)*24,0)/86400</f>
        <v>0.437777777777778</v>
      </c>
    </row>
    <row r="1579" customFormat="false" ht="15" hidden="false" customHeight="true" outlineLevel="0" collapsed="false">
      <c r="A1579" s="6" t="n">
        <f aca="false">INT((ROW()-2)/100)</f>
        <v>15</v>
      </c>
      <c r="B1579" s="7" t="n">
        <f aca="false">MOD(INT((ROW()-2)/10),10)</f>
        <v>7</v>
      </c>
      <c r="C1579" s="7" t="n">
        <f aca="false">MOD(ROW()-2,10)</f>
        <v>7</v>
      </c>
      <c r="D1579" s="8" t="n">
        <f aca="false">A1579*10+B1579+C1579/10</f>
        <v>157.7</v>
      </c>
      <c r="E1579" s="9" t="n">
        <f aca="false">ROUND((ROW()-2)*24,0)/86400</f>
        <v>0.438055555555556</v>
      </c>
    </row>
    <row r="1580" customFormat="false" ht="15" hidden="false" customHeight="true" outlineLevel="0" collapsed="false">
      <c r="A1580" s="6" t="n">
        <f aca="false">INT((ROW()-2)/100)</f>
        <v>15</v>
      </c>
      <c r="B1580" s="7" t="n">
        <f aca="false">MOD(INT((ROW()-2)/10),10)</f>
        <v>7</v>
      </c>
      <c r="C1580" s="7" t="n">
        <f aca="false">MOD(ROW()-2,10)</f>
        <v>8</v>
      </c>
      <c r="D1580" s="8" t="n">
        <f aca="false">A1580*10+B1580+C1580/10</f>
        <v>157.8</v>
      </c>
      <c r="E1580" s="9" t="n">
        <f aca="false">ROUND((ROW()-2)*24,0)/86400</f>
        <v>0.438333333333333</v>
      </c>
    </row>
    <row r="1581" customFormat="false" ht="15" hidden="false" customHeight="true" outlineLevel="0" collapsed="false">
      <c r="A1581" s="6" t="n">
        <f aca="false">INT((ROW()-2)/100)</f>
        <v>15</v>
      </c>
      <c r="B1581" s="7" t="n">
        <f aca="false">MOD(INT((ROW()-2)/10),10)</f>
        <v>7</v>
      </c>
      <c r="C1581" s="7" t="n">
        <f aca="false">MOD(ROW()-2,10)</f>
        <v>9</v>
      </c>
      <c r="D1581" s="8" t="n">
        <f aca="false">A1581*10+B1581+C1581/10</f>
        <v>157.9</v>
      </c>
      <c r="E1581" s="9" t="n">
        <f aca="false">ROUND((ROW()-2)*24,0)/86400</f>
        <v>0.438611111111111</v>
      </c>
    </row>
    <row r="1582" customFormat="false" ht="15" hidden="false" customHeight="true" outlineLevel="0" collapsed="false">
      <c r="A1582" s="6" t="n">
        <f aca="false">INT((ROW()-2)/100)</f>
        <v>15</v>
      </c>
      <c r="B1582" s="7" t="n">
        <f aca="false">MOD(INT((ROW()-2)/10),10)</f>
        <v>8</v>
      </c>
      <c r="C1582" s="7" t="n">
        <f aca="false">MOD(ROW()-2,10)</f>
        <v>0</v>
      </c>
      <c r="D1582" s="8" t="n">
        <f aca="false">A1582*10+B1582+C1582/10</f>
        <v>158</v>
      </c>
      <c r="E1582" s="9" t="n">
        <f aca="false">ROUND((ROW()-2)*24,0)/86400</f>
        <v>0.438888888888889</v>
      </c>
    </row>
    <row r="1583" customFormat="false" ht="15" hidden="false" customHeight="true" outlineLevel="0" collapsed="false">
      <c r="A1583" s="6" t="n">
        <f aca="false">INT((ROW()-2)/100)</f>
        <v>15</v>
      </c>
      <c r="B1583" s="7" t="n">
        <f aca="false">MOD(INT((ROW()-2)/10),10)</f>
        <v>8</v>
      </c>
      <c r="C1583" s="7" t="n">
        <f aca="false">MOD(ROW()-2,10)</f>
        <v>1</v>
      </c>
      <c r="D1583" s="8" t="n">
        <f aca="false">A1583*10+B1583+C1583/10</f>
        <v>158.1</v>
      </c>
      <c r="E1583" s="9" t="n">
        <f aca="false">ROUND((ROW()-2)*24,0)/86400</f>
        <v>0.439166666666667</v>
      </c>
    </row>
    <row r="1584" customFormat="false" ht="15" hidden="false" customHeight="true" outlineLevel="0" collapsed="false">
      <c r="A1584" s="6" t="n">
        <f aca="false">INT((ROW()-2)/100)</f>
        <v>15</v>
      </c>
      <c r="B1584" s="7" t="n">
        <f aca="false">MOD(INT((ROW()-2)/10),10)</f>
        <v>8</v>
      </c>
      <c r="C1584" s="7" t="n">
        <f aca="false">MOD(ROW()-2,10)</f>
        <v>2</v>
      </c>
      <c r="D1584" s="8" t="n">
        <f aca="false">A1584*10+B1584+C1584/10</f>
        <v>158.2</v>
      </c>
      <c r="E1584" s="9" t="n">
        <f aca="false">ROUND((ROW()-2)*24,0)/86400</f>
        <v>0.439444444444444</v>
      </c>
    </row>
    <row r="1585" customFormat="false" ht="15" hidden="false" customHeight="true" outlineLevel="0" collapsed="false">
      <c r="A1585" s="6" t="n">
        <f aca="false">INT((ROW()-2)/100)</f>
        <v>15</v>
      </c>
      <c r="B1585" s="7" t="n">
        <f aca="false">MOD(INT((ROW()-2)/10),10)</f>
        <v>8</v>
      </c>
      <c r="C1585" s="7" t="n">
        <f aca="false">MOD(ROW()-2,10)</f>
        <v>3</v>
      </c>
      <c r="D1585" s="8" t="n">
        <f aca="false">A1585*10+B1585+C1585/10</f>
        <v>158.3</v>
      </c>
      <c r="E1585" s="9" t="n">
        <f aca="false">ROUND((ROW()-2)*24,0)/86400</f>
        <v>0.439722222222222</v>
      </c>
    </row>
    <row r="1586" customFormat="false" ht="15" hidden="false" customHeight="true" outlineLevel="0" collapsed="false">
      <c r="A1586" s="6" t="n">
        <f aca="false">INT((ROW()-2)/100)</f>
        <v>15</v>
      </c>
      <c r="B1586" s="7" t="n">
        <f aca="false">MOD(INT((ROW()-2)/10),10)</f>
        <v>8</v>
      </c>
      <c r="C1586" s="7" t="n">
        <f aca="false">MOD(ROW()-2,10)</f>
        <v>4</v>
      </c>
      <c r="D1586" s="8" t="n">
        <f aca="false">A1586*10+B1586+C1586/10</f>
        <v>158.4</v>
      </c>
      <c r="E1586" s="9" t="n">
        <f aca="false">ROUND((ROW()-2)*24,0)/86400</f>
        <v>0.44</v>
      </c>
    </row>
    <row r="1587" customFormat="false" ht="15" hidden="false" customHeight="true" outlineLevel="0" collapsed="false">
      <c r="A1587" s="6" t="n">
        <f aca="false">INT((ROW()-2)/100)</f>
        <v>15</v>
      </c>
      <c r="B1587" s="7" t="n">
        <f aca="false">MOD(INT((ROW()-2)/10),10)</f>
        <v>8</v>
      </c>
      <c r="C1587" s="7" t="n">
        <f aca="false">MOD(ROW()-2,10)</f>
        <v>5</v>
      </c>
      <c r="D1587" s="8" t="n">
        <f aca="false">A1587*10+B1587+C1587/10</f>
        <v>158.5</v>
      </c>
      <c r="E1587" s="9" t="n">
        <f aca="false">ROUND((ROW()-2)*24,0)/86400</f>
        <v>0.440277777777778</v>
      </c>
    </row>
    <row r="1588" customFormat="false" ht="15" hidden="false" customHeight="true" outlineLevel="0" collapsed="false">
      <c r="A1588" s="6" t="n">
        <f aca="false">INT((ROW()-2)/100)</f>
        <v>15</v>
      </c>
      <c r="B1588" s="7" t="n">
        <f aca="false">MOD(INT((ROW()-2)/10),10)</f>
        <v>8</v>
      </c>
      <c r="C1588" s="7" t="n">
        <f aca="false">MOD(ROW()-2,10)</f>
        <v>6</v>
      </c>
      <c r="D1588" s="8" t="n">
        <f aca="false">A1588*10+B1588+C1588/10</f>
        <v>158.6</v>
      </c>
      <c r="E1588" s="9" t="n">
        <f aca="false">ROUND((ROW()-2)*24,0)/86400</f>
        <v>0.440555555555556</v>
      </c>
    </row>
    <row r="1589" customFormat="false" ht="15" hidden="false" customHeight="true" outlineLevel="0" collapsed="false">
      <c r="A1589" s="6" t="n">
        <f aca="false">INT((ROW()-2)/100)</f>
        <v>15</v>
      </c>
      <c r="B1589" s="7" t="n">
        <f aca="false">MOD(INT((ROW()-2)/10),10)</f>
        <v>8</v>
      </c>
      <c r="C1589" s="7" t="n">
        <f aca="false">MOD(ROW()-2,10)</f>
        <v>7</v>
      </c>
      <c r="D1589" s="8" t="n">
        <f aca="false">A1589*10+B1589+C1589/10</f>
        <v>158.7</v>
      </c>
      <c r="E1589" s="9" t="n">
        <f aca="false">ROUND((ROW()-2)*24,0)/86400</f>
        <v>0.440833333333333</v>
      </c>
    </row>
    <row r="1590" customFormat="false" ht="15" hidden="false" customHeight="true" outlineLevel="0" collapsed="false">
      <c r="A1590" s="6" t="n">
        <f aca="false">INT((ROW()-2)/100)</f>
        <v>15</v>
      </c>
      <c r="B1590" s="7" t="n">
        <f aca="false">MOD(INT((ROW()-2)/10),10)</f>
        <v>8</v>
      </c>
      <c r="C1590" s="7" t="n">
        <f aca="false">MOD(ROW()-2,10)</f>
        <v>8</v>
      </c>
      <c r="D1590" s="8" t="n">
        <f aca="false">A1590*10+B1590+C1590/10</f>
        <v>158.8</v>
      </c>
      <c r="E1590" s="9" t="n">
        <f aca="false">ROUND((ROW()-2)*24,0)/86400</f>
        <v>0.441111111111111</v>
      </c>
    </row>
    <row r="1591" customFormat="false" ht="15" hidden="false" customHeight="true" outlineLevel="0" collapsed="false">
      <c r="A1591" s="6" t="n">
        <f aca="false">INT((ROW()-2)/100)</f>
        <v>15</v>
      </c>
      <c r="B1591" s="7" t="n">
        <f aca="false">MOD(INT((ROW()-2)/10),10)</f>
        <v>8</v>
      </c>
      <c r="C1591" s="7" t="n">
        <f aca="false">MOD(ROW()-2,10)</f>
        <v>9</v>
      </c>
      <c r="D1591" s="8" t="n">
        <f aca="false">A1591*10+B1591+C1591/10</f>
        <v>158.9</v>
      </c>
      <c r="E1591" s="9" t="n">
        <f aca="false">ROUND((ROW()-2)*24,0)/86400</f>
        <v>0.441388888888889</v>
      </c>
    </row>
    <row r="1592" customFormat="false" ht="15" hidden="false" customHeight="true" outlineLevel="0" collapsed="false">
      <c r="A1592" s="6" t="n">
        <f aca="false">INT((ROW()-2)/100)</f>
        <v>15</v>
      </c>
      <c r="B1592" s="7" t="n">
        <f aca="false">MOD(INT((ROW()-2)/10),10)</f>
        <v>9</v>
      </c>
      <c r="C1592" s="7" t="n">
        <f aca="false">MOD(ROW()-2,10)</f>
        <v>0</v>
      </c>
      <c r="D1592" s="8" t="n">
        <f aca="false">A1592*10+B1592+C1592/10</f>
        <v>159</v>
      </c>
      <c r="E1592" s="9" t="n">
        <f aca="false">ROUND((ROW()-2)*24,0)/86400</f>
        <v>0.441666666666667</v>
      </c>
    </row>
    <row r="1593" customFormat="false" ht="15" hidden="false" customHeight="true" outlineLevel="0" collapsed="false">
      <c r="A1593" s="6" t="n">
        <f aca="false">INT((ROW()-2)/100)</f>
        <v>15</v>
      </c>
      <c r="B1593" s="7" t="n">
        <f aca="false">MOD(INT((ROW()-2)/10),10)</f>
        <v>9</v>
      </c>
      <c r="C1593" s="7" t="n">
        <f aca="false">MOD(ROW()-2,10)</f>
        <v>1</v>
      </c>
      <c r="D1593" s="8" t="n">
        <f aca="false">A1593*10+B1593+C1593/10</f>
        <v>159.1</v>
      </c>
      <c r="E1593" s="9" t="n">
        <f aca="false">ROUND((ROW()-2)*24,0)/86400</f>
        <v>0.441944444444444</v>
      </c>
    </row>
    <row r="1594" customFormat="false" ht="15" hidden="false" customHeight="true" outlineLevel="0" collapsed="false">
      <c r="A1594" s="6" t="n">
        <f aca="false">INT((ROW()-2)/100)</f>
        <v>15</v>
      </c>
      <c r="B1594" s="7" t="n">
        <f aca="false">MOD(INT((ROW()-2)/10),10)</f>
        <v>9</v>
      </c>
      <c r="C1594" s="7" t="n">
        <f aca="false">MOD(ROW()-2,10)</f>
        <v>2</v>
      </c>
      <c r="D1594" s="8" t="n">
        <f aca="false">A1594*10+B1594+C1594/10</f>
        <v>159.2</v>
      </c>
      <c r="E1594" s="9" t="n">
        <f aca="false">ROUND((ROW()-2)*24,0)/86400</f>
        <v>0.442222222222222</v>
      </c>
    </row>
    <row r="1595" customFormat="false" ht="15" hidden="false" customHeight="true" outlineLevel="0" collapsed="false">
      <c r="A1595" s="6" t="n">
        <f aca="false">INT((ROW()-2)/100)</f>
        <v>15</v>
      </c>
      <c r="B1595" s="7" t="n">
        <f aca="false">MOD(INT((ROW()-2)/10),10)</f>
        <v>9</v>
      </c>
      <c r="C1595" s="7" t="n">
        <f aca="false">MOD(ROW()-2,10)</f>
        <v>3</v>
      </c>
      <c r="D1595" s="8" t="n">
        <f aca="false">A1595*10+B1595+C1595/10</f>
        <v>159.3</v>
      </c>
      <c r="E1595" s="9" t="n">
        <f aca="false">ROUND((ROW()-2)*24,0)/86400</f>
        <v>0.4425</v>
      </c>
    </row>
    <row r="1596" customFormat="false" ht="15" hidden="false" customHeight="true" outlineLevel="0" collapsed="false">
      <c r="A1596" s="6" t="n">
        <f aca="false">INT((ROW()-2)/100)</f>
        <v>15</v>
      </c>
      <c r="B1596" s="7" t="n">
        <f aca="false">MOD(INT((ROW()-2)/10),10)</f>
        <v>9</v>
      </c>
      <c r="C1596" s="7" t="n">
        <f aca="false">MOD(ROW()-2,10)</f>
        <v>4</v>
      </c>
      <c r="D1596" s="8" t="n">
        <f aca="false">A1596*10+B1596+C1596/10</f>
        <v>159.4</v>
      </c>
      <c r="E1596" s="9" t="n">
        <f aca="false">ROUND((ROW()-2)*24,0)/86400</f>
        <v>0.442777777777778</v>
      </c>
    </row>
    <row r="1597" customFormat="false" ht="15" hidden="false" customHeight="true" outlineLevel="0" collapsed="false">
      <c r="A1597" s="6" t="n">
        <f aca="false">INT((ROW()-2)/100)</f>
        <v>15</v>
      </c>
      <c r="B1597" s="7" t="n">
        <f aca="false">MOD(INT((ROW()-2)/10),10)</f>
        <v>9</v>
      </c>
      <c r="C1597" s="7" t="n">
        <f aca="false">MOD(ROW()-2,10)</f>
        <v>5</v>
      </c>
      <c r="D1597" s="8" t="n">
        <f aca="false">A1597*10+B1597+C1597/10</f>
        <v>159.5</v>
      </c>
      <c r="E1597" s="9" t="n">
        <f aca="false">ROUND((ROW()-2)*24,0)/86400</f>
        <v>0.443055555555556</v>
      </c>
    </row>
    <row r="1598" customFormat="false" ht="15" hidden="false" customHeight="true" outlineLevel="0" collapsed="false">
      <c r="A1598" s="6" t="n">
        <f aca="false">INT((ROW()-2)/100)</f>
        <v>15</v>
      </c>
      <c r="B1598" s="7" t="n">
        <f aca="false">MOD(INT((ROW()-2)/10),10)</f>
        <v>9</v>
      </c>
      <c r="C1598" s="7" t="n">
        <f aca="false">MOD(ROW()-2,10)</f>
        <v>6</v>
      </c>
      <c r="D1598" s="8" t="n">
        <f aca="false">A1598*10+B1598+C1598/10</f>
        <v>159.6</v>
      </c>
      <c r="E1598" s="9" t="n">
        <f aca="false">ROUND((ROW()-2)*24,0)/86400</f>
        <v>0.443333333333333</v>
      </c>
    </row>
    <row r="1599" customFormat="false" ht="15" hidden="false" customHeight="true" outlineLevel="0" collapsed="false">
      <c r="A1599" s="6" t="n">
        <f aca="false">INT((ROW()-2)/100)</f>
        <v>15</v>
      </c>
      <c r="B1599" s="7" t="n">
        <f aca="false">MOD(INT((ROW()-2)/10),10)</f>
        <v>9</v>
      </c>
      <c r="C1599" s="7" t="n">
        <f aca="false">MOD(ROW()-2,10)</f>
        <v>7</v>
      </c>
      <c r="D1599" s="8" t="n">
        <f aca="false">A1599*10+B1599+C1599/10</f>
        <v>159.7</v>
      </c>
      <c r="E1599" s="9" t="n">
        <f aca="false">ROUND((ROW()-2)*24,0)/86400</f>
        <v>0.443611111111111</v>
      </c>
    </row>
    <row r="1600" customFormat="false" ht="15" hidden="false" customHeight="true" outlineLevel="0" collapsed="false">
      <c r="A1600" s="6" t="n">
        <f aca="false">INT((ROW()-2)/100)</f>
        <v>15</v>
      </c>
      <c r="B1600" s="7" t="n">
        <f aca="false">MOD(INT((ROW()-2)/10),10)</f>
        <v>9</v>
      </c>
      <c r="C1600" s="7" t="n">
        <f aca="false">MOD(ROW()-2,10)</f>
        <v>8</v>
      </c>
      <c r="D1600" s="8" t="n">
        <f aca="false">A1600*10+B1600+C1600/10</f>
        <v>159.8</v>
      </c>
      <c r="E1600" s="9" t="n">
        <f aca="false">ROUND((ROW()-2)*24,0)/86400</f>
        <v>0.443888888888889</v>
      </c>
    </row>
    <row r="1601" customFormat="false" ht="15" hidden="false" customHeight="true" outlineLevel="0" collapsed="false">
      <c r="A1601" s="6" t="n">
        <f aca="false">INT((ROW()-2)/100)</f>
        <v>15</v>
      </c>
      <c r="B1601" s="7" t="n">
        <f aca="false">MOD(INT((ROW()-2)/10),10)</f>
        <v>9</v>
      </c>
      <c r="C1601" s="7" t="n">
        <f aca="false">MOD(ROW()-2,10)</f>
        <v>9</v>
      </c>
      <c r="D1601" s="8" t="n">
        <f aca="false">A1601*10+B1601+C1601/10</f>
        <v>159.9</v>
      </c>
      <c r="E1601" s="9" t="n">
        <f aca="false">ROUND((ROW()-2)*24,0)/86400</f>
        <v>0.444166666666667</v>
      </c>
    </row>
    <row r="1602" customFormat="false" ht="15" hidden="false" customHeight="true" outlineLevel="0" collapsed="false">
      <c r="A1602" s="6" t="n">
        <f aca="false">INT((ROW()-2)/100)</f>
        <v>16</v>
      </c>
      <c r="B1602" s="7" t="n">
        <f aca="false">MOD(INT((ROW()-2)/10),10)</f>
        <v>0</v>
      </c>
      <c r="C1602" s="7" t="n">
        <f aca="false">MOD(ROW()-2,10)</f>
        <v>0</v>
      </c>
      <c r="D1602" s="8" t="n">
        <f aca="false">A1602*10+B1602+C1602/10</f>
        <v>160</v>
      </c>
      <c r="E1602" s="9" t="n">
        <f aca="false">ROUND((ROW()-2)*24,0)/86400</f>
        <v>0.444444444444444</v>
      </c>
    </row>
    <row r="1603" customFormat="false" ht="15" hidden="false" customHeight="true" outlineLevel="0" collapsed="false">
      <c r="A1603" s="6" t="n">
        <f aca="false">INT((ROW()-2)/100)</f>
        <v>16</v>
      </c>
      <c r="B1603" s="7" t="n">
        <f aca="false">MOD(INT((ROW()-2)/10),10)</f>
        <v>0</v>
      </c>
      <c r="C1603" s="7" t="n">
        <f aca="false">MOD(ROW()-2,10)</f>
        <v>1</v>
      </c>
      <c r="D1603" s="8" t="n">
        <f aca="false">A1603*10+B1603+C1603/10</f>
        <v>160.1</v>
      </c>
      <c r="E1603" s="9" t="n">
        <f aca="false">ROUND((ROW()-2)*24,0)/86400</f>
        <v>0.444722222222222</v>
      </c>
    </row>
    <row r="1604" customFormat="false" ht="15" hidden="false" customHeight="true" outlineLevel="0" collapsed="false">
      <c r="A1604" s="6" t="n">
        <f aca="false">INT((ROW()-2)/100)</f>
        <v>16</v>
      </c>
      <c r="B1604" s="7" t="n">
        <f aca="false">MOD(INT((ROW()-2)/10),10)</f>
        <v>0</v>
      </c>
      <c r="C1604" s="7" t="n">
        <f aca="false">MOD(ROW()-2,10)</f>
        <v>2</v>
      </c>
      <c r="D1604" s="8" t="n">
        <f aca="false">A1604*10+B1604+C1604/10</f>
        <v>160.2</v>
      </c>
      <c r="E1604" s="9" t="n">
        <f aca="false">ROUND((ROW()-2)*24,0)/86400</f>
        <v>0.445</v>
      </c>
    </row>
    <row r="1605" customFormat="false" ht="15" hidden="false" customHeight="true" outlineLevel="0" collapsed="false">
      <c r="A1605" s="6" t="n">
        <f aca="false">INT((ROW()-2)/100)</f>
        <v>16</v>
      </c>
      <c r="B1605" s="7" t="n">
        <f aca="false">MOD(INT((ROW()-2)/10),10)</f>
        <v>0</v>
      </c>
      <c r="C1605" s="7" t="n">
        <f aca="false">MOD(ROW()-2,10)</f>
        <v>3</v>
      </c>
      <c r="D1605" s="8" t="n">
        <f aca="false">A1605*10+B1605+C1605/10</f>
        <v>160.3</v>
      </c>
      <c r="E1605" s="9" t="n">
        <f aca="false">ROUND((ROW()-2)*24,0)/86400</f>
        <v>0.445277777777778</v>
      </c>
    </row>
    <row r="1606" customFormat="false" ht="15" hidden="false" customHeight="true" outlineLevel="0" collapsed="false">
      <c r="A1606" s="6" t="n">
        <f aca="false">INT((ROW()-2)/100)</f>
        <v>16</v>
      </c>
      <c r="B1606" s="7" t="n">
        <f aca="false">MOD(INT((ROW()-2)/10),10)</f>
        <v>0</v>
      </c>
      <c r="C1606" s="7" t="n">
        <f aca="false">MOD(ROW()-2,10)</f>
        <v>4</v>
      </c>
      <c r="D1606" s="8" t="n">
        <f aca="false">A1606*10+B1606+C1606/10</f>
        <v>160.4</v>
      </c>
      <c r="E1606" s="9" t="n">
        <f aca="false">ROUND((ROW()-2)*24,0)/86400</f>
        <v>0.445555555555556</v>
      </c>
    </row>
    <row r="1607" customFormat="false" ht="15" hidden="false" customHeight="true" outlineLevel="0" collapsed="false">
      <c r="A1607" s="6" t="n">
        <f aca="false">INT((ROW()-2)/100)</f>
        <v>16</v>
      </c>
      <c r="B1607" s="7" t="n">
        <f aca="false">MOD(INT((ROW()-2)/10),10)</f>
        <v>0</v>
      </c>
      <c r="C1607" s="7" t="n">
        <f aca="false">MOD(ROW()-2,10)</f>
        <v>5</v>
      </c>
      <c r="D1607" s="8" t="n">
        <f aca="false">A1607*10+B1607+C1607/10</f>
        <v>160.5</v>
      </c>
      <c r="E1607" s="9" t="n">
        <f aca="false">ROUND((ROW()-2)*24,0)/86400</f>
        <v>0.445833333333333</v>
      </c>
    </row>
    <row r="1608" customFormat="false" ht="15" hidden="false" customHeight="true" outlineLevel="0" collapsed="false">
      <c r="A1608" s="6" t="n">
        <f aca="false">INT((ROW()-2)/100)</f>
        <v>16</v>
      </c>
      <c r="B1608" s="7" t="n">
        <f aca="false">MOD(INT((ROW()-2)/10),10)</f>
        <v>0</v>
      </c>
      <c r="C1608" s="7" t="n">
        <f aca="false">MOD(ROW()-2,10)</f>
        <v>6</v>
      </c>
      <c r="D1608" s="8" t="n">
        <f aca="false">A1608*10+B1608+C1608/10</f>
        <v>160.6</v>
      </c>
      <c r="E1608" s="9" t="n">
        <f aca="false">ROUND((ROW()-2)*24,0)/86400</f>
        <v>0.446111111111111</v>
      </c>
    </row>
    <row r="1609" customFormat="false" ht="15" hidden="false" customHeight="true" outlineLevel="0" collapsed="false">
      <c r="A1609" s="6" t="n">
        <f aca="false">INT((ROW()-2)/100)</f>
        <v>16</v>
      </c>
      <c r="B1609" s="7" t="n">
        <f aca="false">MOD(INT((ROW()-2)/10),10)</f>
        <v>0</v>
      </c>
      <c r="C1609" s="7" t="n">
        <f aca="false">MOD(ROW()-2,10)</f>
        <v>7</v>
      </c>
      <c r="D1609" s="8" t="n">
        <f aca="false">A1609*10+B1609+C1609/10</f>
        <v>160.7</v>
      </c>
      <c r="E1609" s="9" t="n">
        <f aca="false">ROUND((ROW()-2)*24,0)/86400</f>
        <v>0.446388888888889</v>
      </c>
    </row>
    <row r="1610" customFormat="false" ht="15" hidden="false" customHeight="true" outlineLevel="0" collapsed="false">
      <c r="A1610" s="6" t="n">
        <f aca="false">INT((ROW()-2)/100)</f>
        <v>16</v>
      </c>
      <c r="B1610" s="7" t="n">
        <f aca="false">MOD(INT((ROW()-2)/10),10)</f>
        <v>0</v>
      </c>
      <c r="C1610" s="7" t="n">
        <f aca="false">MOD(ROW()-2,10)</f>
        <v>8</v>
      </c>
      <c r="D1610" s="8" t="n">
        <f aca="false">A1610*10+B1610+C1610/10</f>
        <v>160.8</v>
      </c>
      <c r="E1610" s="9" t="n">
        <f aca="false">ROUND((ROW()-2)*24,0)/86400</f>
        <v>0.446666666666667</v>
      </c>
    </row>
    <row r="1611" customFormat="false" ht="15" hidden="false" customHeight="true" outlineLevel="0" collapsed="false">
      <c r="A1611" s="6" t="n">
        <f aca="false">INT((ROW()-2)/100)</f>
        <v>16</v>
      </c>
      <c r="B1611" s="7" t="n">
        <f aca="false">MOD(INT((ROW()-2)/10),10)</f>
        <v>0</v>
      </c>
      <c r="C1611" s="7" t="n">
        <f aca="false">MOD(ROW()-2,10)</f>
        <v>9</v>
      </c>
      <c r="D1611" s="8" t="n">
        <f aca="false">A1611*10+B1611+C1611/10</f>
        <v>160.9</v>
      </c>
      <c r="E1611" s="9" t="n">
        <f aca="false">ROUND((ROW()-2)*24,0)/86400</f>
        <v>0.446944444444444</v>
      </c>
    </row>
    <row r="1612" customFormat="false" ht="15" hidden="false" customHeight="true" outlineLevel="0" collapsed="false">
      <c r="A1612" s="6" t="n">
        <f aca="false">INT((ROW()-2)/100)</f>
        <v>16</v>
      </c>
      <c r="B1612" s="7" t="n">
        <f aca="false">MOD(INT((ROW()-2)/10),10)</f>
        <v>1</v>
      </c>
      <c r="C1612" s="7" t="n">
        <f aca="false">MOD(ROW()-2,10)</f>
        <v>0</v>
      </c>
      <c r="D1612" s="8" t="n">
        <f aca="false">A1612*10+B1612+C1612/10</f>
        <v>161</v>
      </c>
      <c r="E1612" s="9" t="n">
        <f aca="false">ROUND((ROW()-2)*24,0)/86400</f>
        <v>0.447222222222222</v>
      </c>
    </row>
    <row r="1613" customFormat="false" ht="15" hidden="false" customHeight="true" outlineLevel="0" collapsed="false">
      <c r="A1613" s="6" t="n">
        <f aca="false">INT((ROW()-2)/100)</f>
        <v>16</v>
      </c>
      <c r="B1613" s="7" t="n">
        <f aca="false">MOD(INT((ROW()-2)/10),10)</f>
        <v>1</v>
      </c>
      <c r="C1613" s="7" t="n">
        <f aca="false">MOD(ROW()-2,10)</f>
        <v>1</v>
      </c>
      <c r="D1613" s="8" t="n">
        <f aca="false">A1613*10+B1613+C1613/10</f>
        <v>161.1</v>
      </c>
      <c r="E1613" s="9" t="n">
        <f aca="false">ROUND((ROW()-2)*24,0)/86400</f>
        <v>0.4475</v>
      </c>
    </row>
    <row r="1614" customFormat="false" ht="15" hidden="false" customHeight="true" outlineLevel="0" collapsed="false">
      <c r="A1614" s="6" t="n">
        <f aca="false">INT((ROW()-2)/100)</f>
        <v>16</v>
      </c>
      <c r="B1614" s="7" t="n">
        <f aca="false">MOD(INT((ROW()-2)/10),10)</f>
        <v>1</v>
      </c>
      <c r="C1614" s="7" t="n">
        <f aca="false">MOD(ROW()-2,10)</f>
        <v>2</v>
      </c>
      <c r="D1614" s="8" t="n">
        <f aca="false">A1614*10+B1614+C1614/10</f>
        <v>161.2</v>
      </c>
      <c r="E1614" s="9" t="n">
        <f aca="false">ROUND((ROW()-2)*24,0)/86400</f>
        <v>0.447777777777778</v>
      </c>
    </row>
    <row r="1615" customFormat="false" ht="15" hidden="false" customHeight="true" outlineLevel="0" collapsed="false">
      <c r="A1615" s="6" t="n">
        <f aca="false">INT((ROW()-2)/100)</f>
        <v>16</v>
      </c>
      <c r="B1615" s="7" t="n">
        <f aca="false">MOD(INT((ROW()-2)/10),10)</f>
        <v>1</v>
      </c>
      <c r="C1615" s="7" t="n">
        <f aca="false">MOD(ROW()-2,10)</f>
        <v>3</v>
      </c>
      <c r="D1615" s="8" t="n">
        <f aca="false">A1615*10+B1615+C1615/10</f>
        <v>161.3</v>
      </c>
      <c r="E1615" s="9" t="n">
        <f aca="false">ROUND((ROW()-2)*24,0)/86400</f>
        <v>0.448055555555556</v>
      </c>
    </row>
    <row r="1616" customFormat="false" ht="15" hidden="false" customHeight="true" outlineLevel="0" collapsed="false">
      <c r="A1616" s="6" t="n">
        <f aca="false">INT((ROW()-2)/100)</f>
        <v>16</v>
      </c>
      <c r="B1616" s="7" t="n">
        <f aca="false">MOD(INT((ROW()-2)/10),10)</f>
        <v>1</v>
      </c>
      <c r="C1616" s="7" t="n">
        <f aca="false">MOD(ROW()-2,10)</f>
        <v>4</v>
      </c>
      <c r="D1616" s="8" t="n">
        <f aca="false">A1616*10+B1616+C1616/10</f>
        <v>161.4</v>
      </c>
      <c r="E1616" s="9" t="n">
        <f aca="false">ROUND((ROW()-2)*24,0)/86400</f>
        <v>0.448333333333333</v>
      </c>
    </row>
    <row r="1617" customFormat="false" ht="15" hidden="false" customHeight="true" outlineLevel="0" collapsed="false">
      <c r="A1617" s="6" t="n">
        <f aca="false">INT((ROW()-2)/100)</f>
        <v>16</v>
      </c>
      <c r="B1617" s="7" t="n">
        <f aca="false">MOD(INT((ROW()-2)/10),10)</f>
        <v>1</v>
      </c>
      <c r="C1617" s="7" t="n">
        <f aca="false">MOD(ROW()-2,10)</f>
        <v>5</v>
      </c>
      <c r="D1617" s="8" t="n">
        <f aca="false">A1617*10+B1617+C1617/10</f>
        <v>161.5</v>
      </c>
      <c r="E1617" s="9" t="n">
        <f aca="false">ROUND((ROW()-2)*24,0)/86400</f>
        <v>0.448611111111111</v>
      </c>
    </row>
    <row r="1618" customFormat="false" ht="15" hidden="false" customHeight="true" outlineLevel="0" collapsed="false">
      <c r="A1618" s="6" t="n">
        <f aca="false">INT((ROW()-2)/100)</f>
        <v>16</v>
      </c>
      <c r="B1618" s="7" t="n">
        <f aca="false">MOD(INT((ROW()-2)/10),10)</f>
        <v>1</v>
      </c>
      <c r="C1618" s="7" t="n">
        <f aca="false">MOD(ROW()-2,10)</f>
        <v>6</v>
      </c>
      <c r="D1618" s="8" t="n">
        <f aca="false">A1618*10+B1618+C1618/10</f>
        <v>161.6</v>
      </c>
      <c r="E1618" s="9" t="n">
        <f aca="false">ROUND((ROW()-2)*24,0)/86400</f>
        <v>0.448888888888889</v>
      </c>
    </row>
    <row r="1619" customFormat="false" ht="15" hidden="false" customHeight="true" outlineLevel="0" collapsed="false">
      <c r="A1619" s="6" t="n">
        <f aca="false">INT((ROW()-2)/100)</f>
        <v>16</v>
      </c>
      <c r="B1619" s="7" t="n">
        <f aca="false">MOD(INT((ROW()-2)/10),10)</f>
        <v>1</v>
      </c>
      <c r="C1619" s="7" t="n">
        <f aca="false">MOD(ROW()-2,10)</f>
        <v>7</v>
      </c>
      <c r="D1619" s="8" t="n">
        <f aca="false">A1619*10+B1619+C1619/10</f>
        <v>161.7</v>
      </c>
      <c r="E1619" s="9" t="n">
        <f aca="false">ROUND((ROW()-2)*24,0)/86400</f>
        <v>0.449166666666667</v>
      </c>
    </row>
    <row r="1620" customFormat="false" ht="15" hidden="false" customHeight="true" outlineLevel="0" collapsed="false">
      <c r="A1620" s="6" t="n">
        <f aca="false">INT((ROW()-2)/100)</f>
        <v>16</v>
      </c>
      <c r="B1620" s="7" t="n">
        <f aca="false">MOD(INT((ROW()-2)/10),10)</f>
        <v>1</v>
      </c>
      <c r="C1620" s="7" t="n">
        <f aca="false">MOD(ROW()-2,10)</f>
        <v>8</v>
      </c>
      <c r="D1620" s="8" t="n">
        <f aca="false">A1620*10+B1620+C1620/10</f>
        <v>161.8</v>
      </c>
      <c r="E1620" s="9" t="n">
        <f aca="false">ROUND((ROW()-2)*24,0)/86400</f>
        <v>0.449444444444444</v>
      </c>
    </row>
    <row r="1621" customFormat="false" ht="15" hidden="false" customHeight="true" outlineLevel="0" collapsed="false">
      <c r="A1621" s="6" t="n">
        <f aca="false">INT((ROW()-2)/100)</f>
        <v>16</v>
      </c>
      <c r="B1621" s="7" t="n">
        <f aca="false">MOD(INT((ROW()-2)/10),10)</f>
        <v>1</v>
      </c>
      <c r="C1621" s="7" t="n">
        <f aca="false">MOD(ROW()-2,10)</f>
        <v>9</v>
      </c>
      <c r="D1621" s="8" t="n">
        <f aca="false">A1621*10+B1621+C1621/10</f>
        <v>161.9</v>
      </c>
      <c r="E1621" s="9" t="n">
        <f aca="false">ROUND((ROW()-2)*24,0)/86400</f>
        <v>0.449722222222222</v>
      </c>
    </row>
    <row r="1622" customFormat="false" ht="15" hidden="false" customHeight="true" outlineLevel="0" collapsed="false">
      <c r="A1622" s="6" t="n">
        <f aca="false">INT((ROW()-2)/100)</f>
        <v>16</v>
      </c>
      <c r="B1622" s="7" t="n">
        <f aca="false">MOD(INT((ROW()-2)/10),10)</f>
        <v>2</v>
      </c>
      <c r="C1622" s="7" t="n">
        <f aca="false">MOD(ROW()-2,10)</f>
        <v>0</v>
      </c>
      <c r="D1622" s="8" t="n">
        <f aca="false">A1622*10+B1622+C1622/10</f>
        <v>162</v>
      </c>
      <c r="E1622" s="9" t="n">
        <f aca="false">ROUND((ROW()-2)*24,0)/86400</f>
        <v>0.45</v>
      </c>
    </row>
    <row r="1623" customFormat="false" ht="15" hidden="false" customHeight="true" outlineLevel="0" collapsed="false">
      <c r="A1623" s="6" t="n">
        <f aca="false">INT((ROW()-2)/100)</f>
        <v>16</v>
      </c>
      <c r="B1623" s="7" t="n">
        <f aca="false">MOD(INT((ROW()-2)/10),10)</f>
        <v>2</v>
      </c>
      <c r="C1623" s="7" t="n">
        <f aca="false">MOD(ROW()-2,10)</f>
        <v>1</v>
      </c>
      <c r="D1623" s="8" t="n">
        <f aca="false">A1623*10+B1623+C1623/10</f>
        <v>162.1</v>
      </c>
      <c r="E1623" s="9" t="n">
        <f aca="false">ROUND((ROW()-2)*24,0)/86400</f>
        <v>0.450277777777778</v>
      </c>
    </row>
    <row r="1624" customFormat="false" ht="15" hidden="false" customHeight="true" outlineLevel="0" collapsed="false">
      <c r="A1624" s="6" t="n">
        <f aca="false">INT((ROW()-2)/100)</f>
        <v>16</v>
      </c>
      <c r="B1624" s="7" t="n">
        <f aca="false">MOD(INT((ROW()-2)/10),10)</f>
        <v>2</v>
      </c>
      <c r="C1624" s="7" t="n">
        <f aca="false">MOD(ROW()-2,10)</f>
        <v>2</v>
      </c>
      <c r="D1624" s="8" t="n">
        <f aca="false">A1624*10+B1624+C1624/10</f>
        <v>162.2</v>
      </c>
      <c r="E1624" s="9" t="n">
        <f aca="false">ROUND((ROW()-2)*24,0)/86400</f>
        <v>0.450555555555556</v>
      </c>
    </row>
    <row r="1625" customFormat="false" ht="15" hidden="false" customHeight="true" outlineLevel="0" collapsed="false">
      <c r="A1625" s="6" t="n">
        <f aca="false">INT((ROW()-2)/100)</f>
        <v>16</v>
      </c>
      <c r="B1625" s="7" t="n">
        <f aca="false">MOD(INT((ROW()-2)/10),10)</f>
        <v>2</v>
      </c>
      <c r="C1625" s="7" t="n">
        <f aca="false">MOD(ROW()-2,10)</f>
        <v>3</v>
      </c>
      <c r="D1625" s="8" t="n">
        <f aca="false">A1625*10+B1625+C1625/10</f>
        <v>162.3</v>
      </c>
      <c r="E1625" s="9" t="n">
        <f aca="false">ROUND((ROW()-2)*24,0)/86400</f>
        <v>0.450833333333333</v>
      </c>
    </row>
    <row r="1626" customFormat="false" ht="15" hidden="false" customHeight="true" outlineLevel="0" collapsed="false">
      <c r="A1626" s="6" t="n">
        <f aca="false">INT((ROW()-2)/100)</f>
        <v>16</v>
      </c>
      <c r="B1626" s="7" t="n">
        <f aca="false">MOD(INT((ROW()-2)/10),10)</f>
        <v>2</v>
      </c>
      <c r="C1626" s="7" t="n">
        <f aca="false">MOD(ROW()-2,10)</f>
        <v>4</v>
      </c>
      <c r="D1626" s="8" t="n">
        <f aca="false">A1626*10+B1626+C1626/10</f>
        <v>162.4</v>
      </c>
      <c r="E1626" s="9" t="n">
        <f aca="false">ROUND((ROW()-2)*24,0)/86400</f>
        <v>0.451111111111111</v>
      </c>
    </row>
    <row r="1627" customFormat="false" ht="15" hidden="false" customHeight="true" outlineLevel="0" collapsed="false">
      <c r="A1627" s="6" t="n">
        <f aca="false">INT((ROW()-2)/100)</f>
        <v>16</v>
      </c>
      <c r="B1627" s="7" t="n">
        <f aca="false">MOD(INT((ROW()-2)/10),10)</f>
        <v>2</v>
      </c>
      <c r="C1627" s="7" t="n">
        <f aca="false">MOD(ROW()-2,10)</f>
        <v>5</v>
      </c>
      <c r="D1627" s="8" t="n">
        <f aca="false">A1627*10+B1627+C1627/10</f>
        <v>162.5</v>
      </c>
      <c r="E1627" s="9" t="n">
        <f aca="false">ROUND((ROW()-2)*24,0)/86400</f>
        <v>0.451388888888889</v>
      </c>
    </row>
    <row r="1628" customFormat="false" ht="15" hidden="false" customHeight="true" outlineLevel="0" collapsed="false">
      <c r="A1628" s="6" t="n">
        <f aca="false">INT((ROW()-2)/100)</f>
        <v>16</v>
      </c>
      <c r="B1628" s="7" t="n">
        <f aca="false">MOD(INT((ROW()-2)/10),10)</f>
        <v>2</v>
      </c>
      <c r="C1628" s="7" t="n">
        <f aca="false">MOD(ROW()-2,10)</f>
        <v>6</v>
      </c>
      <c r="D1628" s="8" t="n">
        <f aca="false">A1628*10+B1628+C1628/10</f>
        <v>162.6</v>
      </c>
      <c r="E1628" s="9" t="n">
        <f aca="false">ROUND((ROW()-2)*24,0)/86400</f>
        <v>0.451666666666667</v>
      </c>
    </row>
    <row r="1629" customFormat="false" ht="15" hidden="false" customHeight="true" outlineLevel="0" collapsed="false">
      <c r="A1629" s="6" t="n">
        <f aca="false">INT((ROW()-2)/100)</f>
        <v>16</v>
      </c>
      <c r="B1629" s="7" t="n">
        <f aca="false">MOD(INT((ROW()-2)/10),10)</f>
        <v>2</v>
      </c>
      <c r="C1629" s="7" t="n">
        <f aca="false">MOD(ROW()-2,10)</f>
        <v>7</v>
      </c>
      <c r="D1629" s="8" t="n">
        <f aca="false">A1629*10+B1629+C1629/10</f>
        <v>162.7</v>
      </c>
      <c r="E1629" s="9" t="n">
        <f aca="false">ROUND((ROW()-2)*24,0)/86400</f>
        <v>0.451944444444444</v>
      </c>
    </row>
    <row r="1630" customFormat="false" ht="15" hidden="false" customHeight="true" outlineLevel="0" collapsed="false">
      <c r="A1630" s="6" t="n">
        <f aca="false">INT((ROW()-2)/100)</f>
        <v>16</v>
      </c>
      <c r="B1630" s="7" t="n">
        <f aca="false">MOD(INT((ROW()-2)/10),10)</f>
        <v>2</v>
      </c>
      <c r="C1630" s="7" t="n">
        <f aca="false">MOD(ROW()-2,10)</f>
        <v>8</v>
      </c>
      <c r="D1630" s="8" t="n">
        <f aca="false">A1630*10+B1630+C1630/10</f>
        <v>162.8</v>
      </c>
      <c r="E1630" s="9" t="n">
        <f aca="false">ROUND((ROW()-2)*24,0)/86400</f>
        <v>0.452222222222222</v>
      </c>
    </row>
    <row r="1631" customFormat="false" ht="15" hidden="false" customHeight="true" outlineLevel="0" collapsed="false">
      <c r="A1631" s="6" t="n">
        <f aca="false">INT((ROW()-2)/100)</f>
        <v>16</v>
      </c>
      <c r="B1631" s="7" t="n">
        <f aca="false">MOD(INT((ROW()-2)/10),10)</f>
        <v>2</v>
      </c>
      <c r="C1631" s="7" t="n">
        <f aca="false">MOD(ROW()-2,10)</f>
        <v>9</v>
      </c>
      <c r="D1631" s="8" t="n">
        <f aca="false">A1631*10+B1631+C1631/10</f>
        <v>162.9</v>
      </c>
      <c r="E1631" s="9" t="n">
        <f aca="false">ROUND((ROW()-2)*24,0)/86400</f>
        <v>0.4525</v>
      </c>
    </row>
    <row r="1632" customFormat="false" ht="15" hidden="false" customHeight="true" outlineLevel="0" collapsed="false">
      <c r="A1632" s="6" t="n">
        <f aca="false">INT((ROW()-2)/100)</f>
        <v>16</v>
      </c>
      <c r="B1632" s="7" t="n">
        <f aca="false">MOD(INT((ROW()-2)/10),10)</f>
        <v>3</v>
      </c>
      <c r="C1632" s="7" t="n">
        <f aca="false">MOD(ROW()-2,10)</f>
        <v>0</v>
      </c>
      <c r="D1632" s="8" t="n">
        <f aca="false">A1632*10+B1632+C1632/10</f>
        <v>163</v>
      </c>
      <c r="E1632" s="9" t="n">
        <f aca="false">ROUND((ROW()-2)*24,0)/86400</f>
        <v>0.452777777777778</v>
      </c>
    </row>
    <row r="1633" customFormat="false" ht="15" hidden="false" customHeight="true" outlineLevel="0" collapsed="false">
      <c r="A1633" s="6" t="n">
        <f aca="false">INT((ROW()-2)/100)</f>
        <v>16</v>
      </c>
      <c r="B1633" s="7" t="n">
        <f aca="false">MOD(INT((ROW()-2)/10),10)</f>
        <v>3</v>
      </c>
      <c r="C1633" s="7" t="n">
        <f aca="false">MOD(ROW()-2,10)</f>
        <v>1</v>
      </c>
      <c r="D1633" s="8" t="n">
        <f aca="false">A1633*10+B1633+C1633/10</f>
        <v>163.1</v>
      </c>
      <c r="E1633" s="9" t="n">
        <f aca="false">ROUND((ROW()-2)*24,0)/86400</f>
        <v>0.453055555555556</v>
      </c>
    </row>
    <row r="1634" customFormat="false" ht="15" hidden="false" customHeight="true" outlineLevel="0" collapsed="false">
      <c r="A1634" s="6" t="n">
        <f aca="false">INT((ROW()-2)/100)</f>
        <v>16</v>
      </c>
      <c r="B1634" s="7" t="n">
        <f aca="false">MOD(INT((ROW()-2)/10),10)</f>
        <v>3</v>
      </c>
      <c r="C1634" s="7" t="n">
        <f aca="false">MOD(ROW()-2,10)</f>
        <v>2</v>
      </c>
      <c r="D1634" s="8" t="n">
        <f aca="false">A1634*10+B1634+C1634/10</f>
        <v>163.2</v>
      </c>
      <c r="E1634" s="9" t="n">
        <f aca="false">ROUND((ROW()-2)*24,0)/86400</f>
        <v>0.453333333333333</v>
      </c>
    </row>
    <row r="1635" customFormat="false" ht="15" hidden="false" customHeight="true" outlineLevel="0" collapsed="false">
      <c r="A1635" s="6" t="n">
        <f aca="false">INT((ROW()-2)/100)</f>
        <v>16</v>
      </c>
      <c r="B1635" s="7" t="n">
        <f aca="false">MOD(INT((ROW()-2)/10),10)</f>
        <v>3</v>
      </c>
      <c r="C1635" s="7" t="n">
        <f aca="false">MOD(ROW()-2,10)</f>
        <v>3</v>
      </c>
      <c r="D1635" s="8" t="n">
        <f aca="false">A1635*10+B1635+C1635/10</f>
        <v>163.3</v>
      </c>
      <c r="E1635" s="9" t="n">
        <f aca="false">ROUND((ROW()-2)*24,0)/86400</f>
        <v>0.453611111111111</v>
      </c>
    </row>
    <row r="1636" customFormat="false" ht="15" hidden="false" customHeight="true" outlineLevel="0" collapsed="false">
      <c r="A1636" s="6" t="n">
        <f aca="false">INT((ROW()-2)/100)</f>
        <v>16</v>
      </c>
      <c r="B1636" s="7" t="n">
        <f aca="false">MOD(INT((ROW()-2)/10),10)</f>
        <v>3</v>
      </c>
      <c r="C1636" s="7" t="n">
        <f aca="false">MOD(ROW()-2,10)</f>
        <v>4</v>
      </c>
      <c r="D1636" s="8" t="n">
        <f aca="false">A1636*10+B1636+C1636/10</f>
        <v>163.4</v>
      </c>
      <c r="E1636" s="9" t="n">
        <f aca="false">ROUND((ROW()-2)*24,0)/86400</f>
        <v>0.453888888888889</v>
      </c>
    </row>
    <row r="1637" customFormat="false" ht="15" hidden="false" customHeight="true" outlineLevel="0" collapsed="false">
      <c r="A1637" s="6" t="n">
        <f aca="false">INT((ROW()-2)/100)</f>
        <v>16</v>
      </c>
      <c r="B1637" s="7" t="n">
        <f aca="false">MOD(INT((ROW()-2)/10),10)</f>
        <v>3</v>
      </c>
      <c r="C1637" s="7" t="n">
        <f aca="false">MOD(ROW()-2,10)</f>
        <v>5</v>
      </c>
      <c r="D1637" s="8" t="n">
        <f aca="false">A1637*10+B1637+C1637/10</f>
        <v>163.5</v>
      </c>
      <c r="E1637" s="9" t="n">
        <f aca="false">ROUND((ROW()-2)*24,0)/86400</f>
        <v>0.454166666666667</v>
      </c>
    </row>
    <row r="1638" customFormat="false" ht="15" hidden="false" customHeight="true" outlineLevel="0" collapsed="false">
      <c r="A1638" s="6" t="n">
        <f aca="false">INT((ROW()-2)/100)</f>
        <v>16</v>
      </c>
      <c r="B1638" s="7" t="n">
        <f aca="false">MOD(INT((ROW()-2)/10),10)</f>
        <v>3</v>
      </c>
      <c r="C1638" s="7" t="n">
        <f aca="false">MOD(ROW()-2,10)</f>
        <v>6</v>
      </c>
      <c r="D1638" s="8" t="n">
        <f aca="false">A1638*10+B1638+C1638/10</f>
        <v>163.6</v>
      </c>
      <c r="E1638" s="9" t="n">
        <f aca="false">ROUND((ROW()-2)*24,0)/86400</f>
        <v>0.454444444444444</v>
      </c>
    </row>
    <row r="1639" customFormat="false" ht="15" hidden="false" customHeight="true" outlineLevel="0" collapsed="false">
      <c r="A1639" s="6" t="n">
        <f aca="false">INT((ROW()-2)/100)</f>
        <v>16</v>
      </c>
      <c r="B1639" s="7" t="n">
        <f aca="false">MOD(INT((ROW()-2)/10),10)</f>
        <v>3</v>
      </c>
      <c r="C1639" s="7" t="n">
        <f aca="false">MOD(ROW()-2,10)</f>
        <v>7</v>
      </c>
      <c r="D1639" s="8" t="n">
        <f aca="false">A1639*10+B1639+C1639/10</f>
        <v>163.7</v>
      </c>
      <c r="E1639" s="9" t="n">
        <f aca="false">ROUND((ROW()-2)*24,0)/86400</f>
        <v>0.454722222222222</v>
      </c>
    </row>
    <row r="1640" customFormat="false" ht="15" hidden="false" customHeight="true" outlineLevel="0" collapsed="false">
      <c r="A1640" s="6" t="n">
        <f aca="false">INT((ROW()-2)/100)</f>
        <v>16</v>
      </c>
      <c r="B1640" s="7" t="n">
        <f aca="false">MOD(INT((ROW()-2)/10),10)</f>
        <v>3</v>
      </c>
      <c r="C1640" s="7" t="n">
        <f aca="false">MOD(ROW()-2,10)</f>
        <v>8</v>
      </c>
      <c r="D1640" s="8" t="n">
        <f aca="false">A1640*10+B1640+C1640/10</f>
        <v>163.8</v>
      </c>
      <c r="E1640" s="9" t="n">
        <f aca="false">ROUND((ROW()-2)*24,0)/86400</f>
        <v>0.455</v>
      </c>
    </row>
    <row r="1641" customFormat="false" ht="15" hidden="false" customHeight="true" outlineLevel="0" collapsed="false">
      <c r="A1641" s="6" t="n">
        <f aca="false">INT((ROW()-2)/100)</f>
        <v>16</v>
      </c>
      <c r="B1641" s="7" t="n">
        <f aca="false">MOD(INT((ROW()-2)/10),10)</f>
        <v>3</v>
      </c>
      <c r="C1641" s="7" t="n">
        <f aca="false">MOD(ROW()-2,10)</f>
        <v>9</v>
      </c>
      <c r="D1641" s="8" t="n">
        <f aca="false">A1641*10+B1641+C1641/10</f>
        <v>163.9</v>
      </c>
      <c r="E1641" s="9" t="n">
        <f aca="false">ROUND((ROW()-2)*24,0)/86400</f>
        <v>0.455277777777778</v>
      </c>
    </row>
    <row r="1642" customFormat="false" ht="15" hidden="false" customHeight="true" outlineLevel="0" collapsed="false">
      <c r="A1642" s="6" t="n">
        <f aca="false">INT((ROW()-2)/100)</f>
        <v>16</v>
      </c>
      <c r="B1642" s="7" t="n">
        <f aca="false">MOD(INT((ROW()-2)/10),10)</f>
        <v>4</v>
      </c>
      <c r="C1642" s="7" t="n">
        <f aca="false">MOD(ROW()-2,10)</f>
        <v>0</v>
      </c>
      <c r="D1642" s="8" t="n">
        <f aca="false">A1642*10+B1642+C1642/10</f>
        <v>164</v>
      </c>
      <c r="E1642" s="9" t="n">
        <f aca="false">ROUND((ROW()-2)*24,0)/86400</f>
        <v>0.455555555555556</v>
      </c>
    </row>
    <row r="1643" customFormat="false" ht="15" hidden="false" customHeight="true" outlineLevel="0" collapsed="false">
      <c r="A1643" s="6" t="n">
        <f aca="false">INT((ROW()-2)/100)</f>
        <v>16</v>
      </c>
      <c r="B1643" s="7" t="n">
        <f aca="false">MOD(INT((ROW()-2)/10),10)</f>
        <v>4</v>
      </c>
      <c r="C1643" s="7" t="n">
        <f aca="false">MOD(ROW()-2,10)</f>
        <v>1</v>
      </c>
      <c r="D1643" s="8" t="n">
        <f aca="false">A1643*10+B1643+C1643/10</f>
        <v>164.1</v>
      </c>
      <c r="E1643" s="9" t="n">
        <f aca="false">ROUND((ROW()-2)*24,0)/86400</f>
        <v>0.455833333333333</v>
      </c>
    </row>
    <row r="1644" customFormat="false" ht="15" hidden="false" customHeight="true" outlineLevel="0" collapsed="false">
      <c r="A1644" s="6" t="n">
        <f aca="false">INT((ROW()-2)/100)</f>
        <v>16</v>
      </c>
      <c r="B1644" s="7" t="n">
        <f aca="false">MOD(INT((ROW()-2)/10),10)</f>
        <v>4</v>
      </c>
      <c r="C1644" s="7" t="n">
        <f aca="false">MOD(ROW()-2,10)</f>
        <v>2</v>
      </c>
      <c r="D1644" s="8" t="n">
        <f aca="false">A1644*10+B1644+C1644/10</f>
        <v>164.2</v>
      </c>
      <c r="E1644" s="9" t="n">
        <f aca="false">ROUND((ROW()-2)*24,0)/86400</f>
        <v>0.456111111111111</v>
      </c>
    </row>
    <row r="1645" customFormat="false" ht="15" hidden="false" customHeight="true" outlineLevel="0" collapsed="false">
      <c r="A1645" s="6" t="n">
        <f aca="false">INT((ROW()-2)/100)</f>
        <v>16</v>
      </c>
      <c r="B1645" s="7" t="n">
        <f aca="false">MOD(INT((ROW()-2)/10),10)</f>
        <v>4</v>
      </c>
      <c r="C1645" s="7" t="n">
        <f aca="false">MOD(ROW()-2,10)</f>
        <v>3</v>
      </c>
      <c r="D1645" s="8" t="n">
        <f aca="false">A1645*10+B1645+C1645/10</f>
        <v>164.3</v>
      </c>
      <c r="E1645" s="9" t="n">
        <f aca="false">ROUND((ROW()-2)*24,0)/86400</f>
        <v>0.456388888888889</v>
      </c>
    </row>
    <row r="1646" customFormat="false" ht="15" hidden="false" customHeight="true" outlineLevel="0" collapsed="false">
      <c r="A1646" s="6" t="n">
        <f aca="false">INT((ROW()-2)/100)</f>
        <v>16</v>
      </c>
      <c r="B1646" s="7" t="n">
        <f aca="false">MOD(INT((ROW()-2)/10),10)</f>
        <v>4</v>
      </c>
      <c r="C1646" s="7" t="n">
        <f aca="false">MOD(ROW()-2,10)</f>
        <v>4</v>
      </c>
      <c r="D1646" s="8" t="n">
        <f aca="false">A1646*10+B1646+C1646/10</f>
        <v>164.4</v>
      </c>
      <c r="E1646" s="9" t="n">
        <f aca="false">ROUND((ROW()-2)*24,0)/86400</f>
        <v>0.456666666666667</v>
      </c>
    </row>
    <row r="1647" customFormat="false" ht="15" hidden="false" customHeight="true" outlineLevel="0" collapsed="false">
      <c r="A1647" s="6" t="n">
        <f aca="false">INT((ROW()-2)/100)</f>
        <v>16</v>
      </c>
      <c r="B1647" s="7" t="n">
        <f aca="false">MOD(INT((ROW()-2)/10),10)</f>
        <v>4</v>
      </c>
      <c r="C1647" s="7" t="n">
        <f aca="false">MOD(ROW()-2,10)</f>
        <v>5</v>
      </c>
      <c r="D1647" s="8" t="n">
        <f aca="false">A1647*10+B1647+C1647/10</f>
        <v>164.5</v>
      </c>
      <c r="E1647" s="9" t="n">
        <f aca="false">ROUND((ROW()-2)*24,0)/86400</f>
        <v>0.456944444444444</v>
      </c>
    </row>
    <row r="1648" customFormat="false" ht="15" hidden="false" customHeight="true" outlineLevel="0" collapsed="false">
      <c r="A1648" s="6" t="n">
        <f aca="false">INT((ROW()-2)/100)</f>
        <v>16</v>
      </c>
      <c r="B1648" s="7" t="n">
        <f aca="false">MOD(INT((ROW()-2)/10),10)</f>
        <v>4</v>
      </c>
      <c r="C1648" s="7" t="n">
        <f aca="false">MOD(ROW()-2,10)</f>
        <v>6</v>
      </c>
      <c r="D1648" s="8" t="n">
        <f aca="false">A1648*10+B1648+C1648/10</f>
        <v>164.6</v>
      </c>
      <c r="E1648" s="9" t="n">
        <f aca="false">ROUND((ROW()-2)*24,0)/86400</f>
        <v>0.457222222222222</v>
      </c>
    </row>
    <row r="1649" customFormat="false" ht="15" hidden="false" customHeight="true" outlineLevel="0" collapsed="false">
      <c r="A1649" s="6" t="n">
        <f aca="false">INT((ROW()-2)/100)</f>
        <v>16</v>
      </c>
      <c r="B1649" s="7" t="n">
        <f aca="false">MOD(INT((ROW()-2)/10),10)</f>
        <v>4</v>
      </c>
      <c r="C1649" s="7" t="n">
        <f aca="false">MOD(ROW()-2,10)</f>
        <v>7</v>
      </c>
      <c r="D1649" s="8" t="n">
        <f aca="false">A1649*10+B1649+C1649/10</f>
        <v>164.7</v>
      </c>
      <c r="E1649" s="9" t="n">
        <f aca="false">ROUND((ROW()-2)*24,0)/86400</f>
        <v>0.4575</v>
      </c>
    </row>
    <row r="1650" customFormat="false" ht="15" hidden="false" customHeight="true" outlineLevel="0" collapsed="false">
      <c r="A1650" s="6" t="n">
        <f aca="false">INT((ROW()-2)/100)</f>
        <v>16</v>
      </c>
      <c r="B1650" s="7" t="n">
        <f aca="false">MOD(INT((ROW()-2)/10),10)</f>
        <v>4</v>
      </c>
      <c r="C1650" s="7" t="n">
        <f aca="false">MOD(ROW()-2,10)</f>
        <v>8</v>
      </c>
      <c r="D1650" s="8" t="n">
        <f aca="false">A1650*10+B1650+C1650/10</f>
        <v>164.8</v>
      </c>
      <c r="E1650" s="9" t="n">
        <f aca="false">ROUND((ROW()-2)*24,0)/86400</f>
        <v>0.457777777777778</v>
      </c>
    </row>
    <row r="1651" customFormat="false" ht="15" hidden="false" customHeight="true" outlineLevel="0" collapsed="false">
      <c r="A1651" s="6" t="n">
        <f aca="false">INT((ROW()-2)/100)</f>
        <v>16</v>
      </c>
      <c r="B1651" s="7" t="n">
        <f aca="false">MOD(INT((ROW()-2)/10),10)</f>
        <v>4</v>
      </c>
      <c r="C1651" s="7" t="n">
        <f aca="false">MOD(ROW()-2,10)</f>
        <v>9</v>
      </c>
      <c r="D1651" s="8" t="n">
        <f aca="false">A1651*10+B1651+C1651/10</f>
        <v>164.9</v>
      </c>
      <c r="E1651" s="9" t="n">
        <f aca="false">ROUND((ROW()-2)*24,0)/86400</f>
        <v>0.458055555555556</v>
      </c>
    </row>
    <row r="1652" customFormat="false" ht="15" hidden="false" customHeight="true" outlineLevel="0" collapsed="false">
      <c r="A1652" s="6" t="n">
        <f aca="false">INT((ROW()-2)/100)</f>
        <v>16</v>
      </c>
      <c r="B1652" s="7" t="n">
        <f aca="false">MOD(INT((ROW()-2)/10),10)</f>
        <v>5</v>
      </c>
      <c r="C1652" s="7" t="n">
        <f aca="false">MOD(ROW()-2,10)</f>
        <v>0</v>
      </c>
      <c r="D1652" s="8" t="n">
        <f aca="false">A1652*10+B1652+C1652/10</f>
        <v>165</v>
      </c>
      <c r="E1652" s="9" t="n">
        <f aca="false">ROUND((ROW()-2)*24,0)/86400</f>
        <v>0.458333333333333</v>
      </c>
    </row>
    <row r="1653" customFormat="false" ht="15" hidden="false" customHeight="true" outlineLevel="0" collapsed="false">
      <c r="A1653" s="6" t="n">
        <f aca="false">INT((ROW()-2)/100)</f>
        <v>16</v>
      </c>
      <c r="B1653" s="7" t="n">
        <f aca="false">MOD(INT((ROW()-2)/10),10)</f>
        <v>5</v>
      </c>
      <c r="C1653" s="7" t="n">
        <f aca="false">MOD(ROW()-2,10)</f>
        <v>1</v>
      </c>
      <c r="D1653" s="8" t="n">
        <f aca="false">A1653*10+B1653+C1653/10</f>
        <v>165.1</v>
      </c>
      <c r="E1653" s="9" t="n">
        <f aca="false">ROUND((ROW()-2)*24,0)/86400</f>
        <v>0.458611111111111</v>
      </c>
    </row>
    <row r="1654" customFormat="false" ht="15" hidden="false" customHeight="true" outlineLevel="0" collapsed="false">
      <c r="A1654" s="6" t="n">
        <f aca="false">INT((ROW()-2)/100)</f>
        <v>16</v>
      </c>
      <c r="B1654" s="7" t="n">
        <f aca="false">MOD(INT((ROW()-2)/10),10)</f>
        <v>5</v>
      </c>
      <c r="C1654" s="7" t="n">
        <f aca="false">MOD(ROW()-2,10)</f>
        <v>2</v>
      </c>
      <c r="D1654" s="8" t="n">
        <f aca="false">A1654*10+B1654+C1654/10</f>
        <v>165.2</v>
      </c>
      <c r="E1654" s="9" t="n">
        <f aca="false">ROUND((ROW()-2)*24,0)/86400</f>
        <v>0.458888888888889</v>
      </c>
    </row>
    <row r="1655" customFormat="false" ht="15" hidden="false" customHeight="true" outlineLevel="0" collapsed="false">
      <c r="A1655" s="6" t="n">
        <f aca="false">INT((ROW()-2)/100)</f>
        <v>16</v>
      </c>
      <c r="B1655" s="7" t="n">
        <f aca="false">MOD(INT((ROW()-2)/10),10)</f>
        <v>5</v>
      </c>
      <c r="C1655" s="7" t="n">
        <f aca="false">MOD(ROW()-2,10)</f>
        <v>3</v>
      </c>
      <c r="D1655" s="8" t="n">
        <f aca="false">A1655*10+B1655+C1655/10</f>
        <v>165.3</v>
      </c>
      <c r="E1655" s="9" t="n">
        <f aca="false">ROUND((ROW()-2)*24,0)/86400</f>
        <v>0.459166666666667</v>
      </c>
    </row>
    <row r="1656" customFormat="false" ht="15" hidden="false" customHeight="true" outlineLevel="0" collapsed="false">
      <c r="A1656" s="6" t="n">
        <f aca="false">INT((ROW()-2)/100)</f>
        <v>16</v>
      </c>
      <c r="B1656" s="7" t="n">
        <f aca="false">MOD(INT((ROW()-2)/10),10)</f>
        <v>5</v>
      </c>
      <c r="C1656" s="7" t="n">
        <f aca="false">MOD(ROW()-2,10)</f>
        <v>4</v>
      </c>
      <c r="D1656" s="8" t="n">
        <f aca="false">A1656*10+B1656+C1656/10</f>
        <v>165.4</v>
      </c>
      <c r="E1656" s="9" t="n">
        <f aca="false">ROUND((ROW()-2)*24,0)/86400</f>
        <v>0.459444444444444</v>
      </c>
    </row>
    <row r="1657" customFormat="false" ht="15" hidden="false" customHeight="true" outlineLevel="0" collapsed="false">
      <c r="A1657" s="6" t="n">
        <f aca="false">INT((ROW()-2)/100)</f>
        <v>16</v>
      </c>
      <c r="B1657" s="7" t="n">
        <f aca="false">MOD(INT((ROW()-2)/10),10)</f>
        <v>5</v>
      </c>
      <c r="C1657" s="7" t="n">
        <f aca="false">MOD(ROW()-2,10)</f>
        <v>5</v>
      </c>
      <c r="D1657" s="8" t="n">
        <f aca="false">A1657*10+B1657+C1657/10</f>
        <v>165.5</v>
      </c>
      <c r="E1657" s="9" t="n">
        <f aca="false">ROUND((ROW()-2)*24,0)/86400</f>
        <v>0.459722222222222</v>
      </c>
    </row>
    <row r="1658" customFormat="false" ht="15" hidden="false" customHeight="true" outlineLevel="0" collapsed="false">
      <c r="A1658" s="6" t="n">
        <f aca="false">INT((ROW()-2)/100)</f>
        <v>16</v>
      </c>
      <c r="B1658" s="7" t="n">
        <f aca="false">MOD(INT((ROW()-2)/10),10)</f>
        <v>5</v>
      </c>
      <c r="C1658" s="7" t="n">
        <f aca="false">MOD(ROW()-2,10)</f>
        <v>6</v>
      </c>
      <c r="D1658" s="8" t="n">
        <f aca="false">A1658*10+B1658+C1658/10</f>
        <v>165.6</v>
      </c>
      <c r="E1658" s="9" t="n">
        <f aca="false">ROUND((ROW()-2)*24,0)/86400</f>
        <v>0.46</v>
      </c>
    </row>
    <row r="1659" customFormat="false" ht="15" hidden="false" customHeight="true" outlineLevel="0" collapsed="false">
      <c r="A1659" s="6" t="n">
        <f aca="false">INT((ROW()-2)/100)</f>
        <v>16</v>
      </c>
      <c r="B1659" s="7" t="n">
        <f aca="false">MOD(INT((ROW()-2)/10),10)</f>
        <v>5</v>
      </c>
      <c r="C1659" s="7" t="n">
        <f aca="false">MOD(ROW()-2,10)</f>
        <v>7</v>
      </c>
      <c r="D1659" s="8" t="n">
        <f aca="false">A1659*10+B1659+C1659/10</f>
        <v>165.7</v>
      </c>
      <c r="E1659" s="9" t="n">
        <f aca="false">ROUND((ROW()-2)*24,0)/86400</f>
        <v>0.460277777777778</v>
      </c>
    </row>
    <row r="1660" customFormat="false" ht="15" hidden="false" customHeight="true" outlineLevel="0" collapsed="false">
      <c r="A1660" s="6" t="n">
        <f aca="false">INT((ROW()-2)/100)</f>
        <v>16</v>
      </c>
      <c r="B1660" s="7" t="n">
        <f aca="false">MOD(INT((ROW()-2)/10),10)</f>
        <v>5</v>
      </c>
      <c r="C1660" s="7" t="n">
        <f aca="false">MOD(ROW()-2,10)</f>
        <v>8</v>
      </c>
      <c r="D1660" s="8" t="n">
        <f aca="false">A1660*10+B1660+C1660/10</f>
        <v>165.8</v>
      </c>
      <c r="E1660" s="9" t="n">
        <f aca="false">ROUND((ROW()-2)*24,0)/86400</f>
        <v>0.460555555555556</v>
      </c>
    </row>
    <row r="1661" customFormat="false" ht="15" hidden="false" customHeight="true" outlineLevel="0" collapsed="false">
      <c r="A1661" s="6" t="n">
        <f aca="false">INT((ROW()-2)/100)</f>
        <v>16</v>
      </c>
      <c r="B1661" s="7" t="n">
        <f aca="false">MOD(INT((ROW()-2)/10),10)</f>
        <v>5</v>
      </c>
      <c r="C1661" s="7" t="n">
        <f aca="false">MOD(ROW()-2,10)</f>
        <v>9</v>
      </c>
      <c r="D1661" s="8" t="n">
        <f aca="false">A1661*10+B1661+C1661/10</f>
        <v>165.9</v>
      </c>
      <c r="E1661" s="9" t="n">
        <f aca="false">ROUND((ROW()-2)*24,0)/86400</f>
        <v>0.460833333333333</v>
      </c>
    </row>
    <row r="1662" customFormat="false" ht="15" hidden="false" customHeight="true" outlineLevel="0" collapsed="false">
      <c r="A1662" s="6" t="n">
        <f aca="false">INT((ROW()-2)/100)</f>
        <v>16</v>
      </c>
      <c r="B1662" s="7" t="n">
        <f aca="false">MOD(INT((ROW()-2)/10),10)</f>
        <v>6</v>
      </c>
      <c r="C1662" s="7" t="n">
        <f aca="false">MOD(ROW()-2,10)</f>
        <v>0</v>
      </c>
      <c r="D1662" s="8" t="n">
        <f aca="false">A1662*10+B1662+C1662/10</f>
        <v>166</v>
      </c>
      <c r="E1662" s="9" t="n">
        <f aca="false">ROUND((ROW()-2)*24,0)/86400</f>
        <v>0.461111111111111</v>
      </c>
    </row>
    <row r="1663" customFormat="false" ht="15" hidden="false" customHeight="true" outlineLevel="0" collapsed="false">
      <c r="A1663" s="6" t="n">
        <f aca="false">INT((ROW()-2)/100)</f>
        <v>16</v>
      </c>
      <c r="B1663" s="7" t="n">
        <f aca="false">MOD(INT((ROW()-2)/10),10)</f>
        <v>6</v>
      </c>
      <c r="C1663" s="7" t="n">
        <f aca="false">MOD(ROW()-2,10)</f>
        <v>1</v>
      </c>
      <c r="D1663" s="8" t="n">
        <f aca="false">A1663*10+B1663+C1663/10</f>
        <v>166.1</v>
      </c>
      <c r="E1663" s="9" t="n">
        <f aca="false">ROUND((ROW()-2)*24,0)/86400</f>
        <v>0.461388888888889</v>
      </c>
    </row>
    <row r="1664" customFormat="false" ht="15" hidden="false" customHeight="true" outlineLevel="0" collapsed="false">
      <c r="A1664" s="6" t="n">
        <f aca="false">INT((ROW()-2)/100)</f>
        <v>16</v>
      </c>
      <c r="B1664" s="7" t="n">
        <f aca="false">MOD(INT((ROW()-2)/10),10)</f>
        <v>6</v>
      </c>
      <c r="C1664" s="7" t="n">
        <f aca="false">MOD(ROW()-2,10)</f>
        <v>2</v>
      </c>
      <c r="D1664" s="8" t="n">
        <f aca="false">A1664*10+B1664+C1664/10</f>
        <v>166.2</v>
      </c>
      <c r="E1664" s="9" t="n">
        <f aca="false">ROUND((ROW()-2)*24,0)/86400</f>
        <v>0.461666666666667</v>
      </c>
    </row>
    <row r="1665" customFormat="false" ht="15" hidden="false" customHeight="true" outlineLevel="0" collapsed="false">
      <c r="A1665" s="6" t="n">
        <f aca="false">INT((ROW()-2)/100)</f>
        <v>16</v>
      </c>
      <c r="B1665" s="7" t="n">
        <f aca="false">MOD(INT((ROW()-2)/10),10)</f>
        <v>6</v>
      </c>
      <c r="C1665" s="7" t="n">
        <f aca="false">MOD(ROW()-2,10)</f>
        <v>3</v>
      </c>
      <c r="D1665" s="8" t="n">
        <f aca="false">A1665*10+B1665+C1665/10</f>
        <v>166.3</v>
      </c>
      <c r="E1665" s="9" t="n">
        <f aca="false">ROUND((ROW()-2)*24,0)/86400</f>
        <v>0.461944444444444</v>
      </c>
    </row>
    <row r="1666" customFormat="false" ht="15" hidden="false" customHeight="true" outlineLevel="0" collapsed="false">
      <c r="A1666" s="6" t="n">
        <f aca="false">INT((ROW()-2)/100)</f>
        <v>16</v>
      </c>
      <c r="B1666" s="7" t="n">
        <f aca="false">MOD(INT((ROW()-2)/10),10)</f>
        <v>6</v>
      </c>
      <c r="C1666" s="7" t="n">
        <f aca="false">MOD(ROW()-2,10)</f>
        <v>4</v>
      </c>
      <c r="D1666" s="8" t="n">
        <f aca="false">A1666*10+B1666+C1666/10</f>
        <v>166.4</v>
      </c>
      <c r="E1666" s="9" t="n">
        <f aca="false">ROUND((ROW()-2)*24,0)/86400</f>
        <v>0.462222222222222</v>
      </c>
    </row>
    <row r="1667" customFormat="false" ht="15" hidden="false" customHeight="true" outlineLevel="0" collapsed="false">
      <c r="A1667" s="6" t="n">
        <f aca="false">INT((ROW()-2)/100)</f>
        <v>16</v>
      </c>
      <c r="B1667" s="7" t="n">
        <f aca="false">MOD(INT((ROW()-2)/10),10)</f>
        <v>6</v>
      </c>
      <c r="C1667" s="7" t="n">
        <f aca="false">MOD(ROW()-2,10)</f>
        <v>5</v>
      </c>
      <c r="D1667" s="8" t="n">
        <f aca="false">A1667*10+B1667+C1667/10</f>
        <v>166.5</v>
      </c>
      <c r="E1667" s="9" t="n">
        <f aca="false">ROUND((ROW()-2)*24,0)/86400</f>
        <v>0.4625</v>
      </c>
    </row>
    <row r="1668" customFormat="false" ht="15" hidden="false" customHeight="true" outlineLevel="0" collapsed="false">
      <c r="A1668" s="6" t="n">
        <f aca="false">INT((ROW()-2)/100)</f>
        <v>16</v>
      </c>
      <c r="B1668" s="7" t="n">
        <f aca="false">MOD(INT((ROW()-2)/10),10)</f>
        <v>6</v>
      </c>
      <c r="C1668" s="7" t="n">
        <f aca="false">MOD(ROW()-2,10)</f>
        <v>6</v>
      </c>
      <c r="D1668" s="8" t="n">
        <f aca="false">A1668*10+B1668+C1668/10</f>
        <v>166.6</v>
      </c>
      <c r="E1668" s="9" t="n">
        <f aca="false">ROUND((ROW()-2)*24,0)/86400</f>
        <v>0.462777777777778</v>
      </c>
    </row>
    <row r="1669" customFormat="false" ht="15" hidden="false" customHeight="true" outlineLevel="0" collapsed="false">
      <c r="A1669" s="6" t="n">
        <f aca="false">INT((ROW()-2)/100)</f>
        <v>16</v>
      </c>
      <c r="B1669" s="7" t="n">
        <f aca="false">MOD(INT((ROW()-2)/10),10)</f>
        <v>6</v>
      </c>
      <c r="C1669" s="7" t="n">
        <f aca="false">MOD(ROW()-2,10)</f>
        <v>7</v>
      </c>
      <c r="D1669" s="8" t="n">
        <f aca="false">A1669*10+B1669+C1669/10</f>
        <v>166.7</v>
      </c>
      <c r="E1669" s="9" t="n">
        <f aca="false">ROUND((ROW()-2)*24,0)/86400</f>
        <v>0.463055555555556</v>
      </c>
    </row>
    <row r="1670" customFormat="false" ht="15" hidden="false" customHeight="true" outlineLevel="0" collapsed="false">
      <c r="A1670" s="6" t="n">
        <f aca="false">INT((ROW()-2)/100)</f>
        <v>16</v>
      </c>
      <c r="B1670" s="7" t="n">
        <f aca="false">MOD(INT((ROW()-2)/10),10)</f>
        <v>6</v>
      </c>
      <c r="C1670" s="7" t="n">
        <f aca="false">MOD(ROW()-2,10)</f>
        <v>8</v>
      </c>
      <c r="D1670" s="8" t="n">
        <f aca="false">A1670*10+B1670+C1670/10</f>
        <v>166.8</v>
      </c>
      <c r="E1670" s="9" t="n">
        <f aca="false">ROUND((ROW()-2)*24,0)/86400</f>
        <v>0.463333333333333</v>
      </c>
    </row>
    <row r="1671" customFormat="false" ht="15" hidden="false" customHeight="true" outlineLevel="0" collapsed="false">
      <c r="A1671" s="6" t="n">
        <f aca="false">INT((ROW()-2)/100)</f>
        <v>16</v>
      </c>
      <c r="B1671" s="7" t="n">
        <f aca="false">MOD(INT((ROW()-2)/10),10)</f>
        <v>6</v>
      </c>
      <c r="C1671" s="7" t="n">
        <f aca="false">MOD(ROW()-2,10)</f>
        <v>9</v>
      </c>
      <c r="D1671" s="8" t="n">
        <f aca="false">A1671*10+B1671+C1671/10</f>
        <v>166.9</v>
      </c>
      <c r="E1671" s="9" t="n">
        <f aca="false">ROUND((ROW()-2)*24,0)/86400</f>
        <v>0.463611111111111</v>
      </c>
    </row>
    <row r="1672" customFormat="false" ht="15" hidden="false" customHeight="true" outlineLevel="0" collapsed="false">
      <c r="A1672" s="6" t="n">
        <f aca="false">INT((ROW()-2)/100)</f>
        <v>16</v>
      </c>
      <c r="B1672" s="7" t="n">
        <f aca="false">MOD(INT((ROW()-2)/10),10)</f>
        <v>7</v>
      </c>
      <c r="C1672" s="7" t="n">
        <f aca="false">MOD(ROW()-2,10)</f>
        <v>0</v>
      </c>
      <c r="D1672" s="8" t="n">
        <f aca="false">A1672*10+B1672+C1672/10</f>
        <v>167</v>
      </c>
      <c r="E1672" s="9" t="n">
        <f aca="false">ROUND((ROW()-2)*24,0)/86400</f>
        <v>0.463888888888889</v>
      </c>
    </row>
    <row r="1673" customFormat="false" ht="15" hidden="false" customHeight="true" outlineLevel="0" collapsed="false">
      <c r="A1673" s="6" t="n">
        <f aca="false">INT((ROW()-2)/100)</f>
        <v>16</v>
      </c>
      <c r="B1673" s="7" t="n">
        <f aca="false">MOD(INT((ROW()-2)/10),10)</f>
        <v>7</v>
      </c>
      <c r="C1673" s="7" t="n">
        <f aca="false">MOD(ROW()-2,10)</f>
        <v>1</v>
      </c>
      <c r="D1673" s="8" t="n">
        <f aca="false">A1673*10+B1673+C1673/10</f>
        <v>167.1</v>
      </c>
      <c r="E1673" s="9" t="n">
        <f aca="false">ROUND((ROW()-2)*24,0)/86400</f>
        <v>0.464166666666667</v>
      </c>
    </row>
    <row r="1674" customFormat="false" ht="15" hidden="false" customHeight="true" outlineLevel="0" collapsed="false">
      <c r="A1674" s="6" t="n">
        <f aca="false">INT((ROW()-2)/100)</f>
        <v>16</v>
      </c>
      <c r="B1674" s="7" t="n">
        <f aca="false">MOD(INT((ROW()-2)/10),10)</f>
        <v>7</v>
      </c>
      <c r="C1674" s="7" t="n">
        <f aca="false">MOD(ROW()-2,10)</f>
        <v>2</v>
      </c>
      <c r="D1674" s="8" t="n">
        <f aca="false">A1674*10+B1674+C1674/10</f>
        <v>167.2</v>
      </c>
      <c r="E1674" s="9" t="n">
        <f aca="false">ROUND((ROW()-2)*24,0)/86400</f>
        <v>0.464444444444444</v>
      </c>
    </row>
    <row r="1675" customFormat="false" ht="15" hidden="false" customHeight="true" outlineLevel="0" collapsed="false">
      <c r="A1675" s="6" t="n">
        <f aca="false">INT((ROW()-2)/100)</f>
        <v>16</v>
      </c>
      <c r="B1675" s="7" t="n">
        <f aca="false">MOD(INT((ROW()-2)/10),10)</f>
        <v>7</v>
      </c>
      <c r="C1675" s="7" t="n">
        <f aca="false">MOD(ROW()-2,10)</f>
        <v>3</v>
      </c>
      <c r="D1675" s="8" t="n">
        <f aca="false">A1675*10+B1675+C1675/10</f>
        <v>167.3</v>
      </c>
      <c r="E1675" s="9" t="n">
        <f aca="false">ROUND((ROW()-2)*24,0)/86400</f>
        <v>0.464722222222222</v>
      </c>
    </row>
    <row r="1676" customFormat="false" ht="15" hidden="false" customHeight="true" outlineLevel="0" collapsed="false">
      <c r="A1676" s="6" t="n">
        <f aca="false">INT((ROW()-2)/100)</f>
        <v>16</v>
      </c>
      <c r="B1676" s="7" t="n">
        <f aca="false">MOD(INT((ROW()-2)/10),10)</f>
        <v>7</v>
      </c>
      <c r="C1676" s="7" t="n">
        <f aca="false">MOD(ROW()-2,10)</f>
        <v>4</v>
      </c>
      <c r="D1676" s="8" t="n">
        <f aca="false">A1676*10+B1676+C1676/10</f>
        <v>167.4</v>
      </c>
      <c r="E1676" s="9" t="n">
        <f aca="false">ROUND((ROW()-2)*24,0)/86400</f>
        <v>0.465</v>
      </c>
    </row>
    <row r="1677" customFormat="false" ht="15" hidden="false" customHeight="true" outlineLevel="0" collapsed="false">
      <c r="A1677" s="6" t="n">
        <f aca="false">INT((ROW()-2)/100)</f>
        <v>16</v>
      </c>
      <c r="B1677" s="7" t="n">
        <f aca="false">MOD(INT((ROW()-2)/10),10)</f>
        <v>7</v>
      </c>
      <c r="C1677" s="7" t="n">
        <f aca="false">MOD(ROW()-2,10)</f>
        <v>5</v>
      </c>
      <c r="D1677" s="8" t="n">
        <f aca="false">A1677*10+B1677+C1677/10</f>
        <v>167.5</v>
      </c>
      <c r="E1677" s="9" t="n">
        <f aca="false">ROUND((ROW()-2)*24,0)/86400</f>
        <v>0.465277777777778</v>
      </c>
    </row>
    <row r="1678" customFormat="false" ht="15" hidden="false" customHeight="true" outlineLevel="0" collapsed="false">
      <c r="A1678" s="6" t="n">
        <f aca="false">INT((ROW()-2)/100)</f>
        <v>16</v>
      </c>
      <c r="B1678" s="7" t="n">
        <f aca="false">MOD(INT((ROW()-2)/10),10)</f>
        <v>7</v>
      </c>
      <c r="C1678" s="7" t="n">
        <f aca="false">MOD(ROW()-2,10)</f>
        <v>6</v>
      </c>
      <c r="D1678" s="8" t="n">
        <f aca="false">A1678*10+B1678+C1678/10</f>
        <v>167.6</v>
      </c>
      <c r="E1678" s="9" t="n">
        <f aca="false">ROUND((ROW()-2)*24,0)/86400</f>
        <v>0.465555555555556</v>
      </c>
    </row>
    <row r="1679" customFormat="false" ht="15" hidden="false" customHeight="true" outlineLevel="0" collapsed="false">
      <c r="A1679" s="6" t="n">
        <f aca="false">INT((ROW()-2)/100)</f>
        <v>16</v>
      </c>
      <c r="B1679" s="7" t="n">
        <f aca="false">MOD(INT((ROW()-2)/10),10)</f>
        <v>7</v>
      </c>
      <c r="C1679" s="7" t="n">
        <f aca="false">MOD(ROW()-2,10)</f>
        <v>7</v>
      </c>
      <c r="D1679" s="8" t="n">
        <f aca="false">A1679*10+B1679+C1679/10</f>
        <v>167.7</v>
      </c>
      <c r="E1679" s="9" t="n">
        <f aca="false">ROUND((ROW()-2)*24,0)/86400</f>
        <v>0.465833333333333</v>
      </c>
    </row>
    <row r="1680" customFormat="false" ht="15" hidden="false" customHeight="true" outlineLevel="0" collapsed="false">
      <c r="A1680" s="6" t="n">
        <f aca="false">INT((ROW()-2)/100)</f>
        <v>16</v>
      </c>
      <c r="B1680" s="7" t="n">
        <f aca="false">MOD(INT((ROW()-2)/10),10)</f>
        <v>7</v>
      </c>
      <c r="C1680" s="7" t="n">
        <f aca="false">MOD(ROW()-2,10)</f>
        <v>8</v>
      </c>
      <c r="D1680" s="8" t="n">
        <f aca="false">A1680*10+B1680+C1680/10</f>
        <v>167.8</v>
      </c>
      <c r="E1680" s="9" t="n">
        <f aca="false">ROUND((ROW()-2)*24,0)/86400</f>
        <v>0.466111111111111</v>
      </c>
    </row>
    <row r="1681" customFormat="false" ht="15" hidden="false" customHeight="true" outlineLevel="0" collapsed="false">
      <c r="A1681" s="6" t="n">
        <f aca="false">INT((ROW()-2)/100)</f>
        <v>16</v>
      </c>
      <c r="B1681" s="7" t="n">
        <f aca="false">MOD(INT((ROW()-2)/10),10)</f>
        <v>7</v>
      </c>
      <c r="C1681" s="7" t="n">
        <f aca="false">MOD(ROW()-2,10)</f>
        <v>9</v>
      </c>
      <c r="D1681" s="8" t="n">
        <f aca="false">A1681*10+B1681+C1681/10</f>
        <v>167.9</v>
      </c>
      <c r="E1681" s="9" t="n">
        <f aca="false">ROUND((ROW()-2)*24,0)/86400</f>
        <v>0.466388888888889</v>
      </c>
    </row>
    <row r="1682" customFormat="false" ht="15" hidden="false" customHeight="true" outlineLevel="0" collapsed="false">
      <c r="A1682" s="6" t="n">
        <f aca="false">INT((ROW()-2)/100)</f>
        <v>16</v>
      </c>
      <c r="B1682" s="7" t="n">
        <f aca="false">MOD(INT((ROW()-2)/10),10)</f>
        <v>8</v>
      </c>
      <c r="C1682" s="7" t="n">
        <f aca="false">MOD(ROW()-2,10)</f>
        <v>0</v>
      </c>
      <c r="D1682" s="8" t="n">
        <f aca="false">A1682*10+B1682+C1682/10</f>
        <v>168</v>
      </c>
      <c r="E1682" s="9" t="n">
        <f aca="false">ROUND((ROW()-2)*24,0)/86400</f>
        <v>0.466666666666667</v>
      </c>
    </row>
    <row r="1683" customFormat="false" ht="15" hidden="false" customHeight="true" outlineLevel="0" collapsed="false">
      <c r="A1683" s="6" t="n">
        <f aca="false">INT((ROW()-2)/100)</f>
        <v>16</v>
      </c>
      <c r="B1683" s="7" t="n">
        <f aca="false">MOD(INT((ROW()-2)/10),10)</f>
        <v>8</v>
      </c>
      <c r="C1683" s="7" t="n">
        <f aca="false">MOD(ROW()-2,10)</f>
        <v>1</v>
      </c>
      <c r="D1683" s="8" t="n">
        <f aca="false">A1683*10+B1683+C1683/10</f>
        <v>168.1</v>
      </c>
      <c r="E1683" s="9" t="n">
        <f aca="false">ROUND((ROW()-2)*24,0)/86400</f>
        <v>0.466944444444444</v>
      </c>
    </row>
    <row r="1684" customFormat="false" ht="15" hidden="false" customHeight="true" outlineLevel="0" collapsed="false">
      <c r="A1684" s="6" t="n">
        <f aca="false">INT((ROW()-2)/100)</f>
        <v>16</v>
      </c>
      <c r="B1684" s="7" t="n">
        <f aca="false">MOD(INT((ROW()-2)/10),10)</f>
        <v>8</v>
      </c>
      <c r="C1684" s="7" t="n">
        <f aca="false">MOD(ROW()-2,10)</f>
        <v>2</v>
      </c>
      <c r="D1684" s="8" t="n">
        <f aca="false">A1684*10+B1684+C1684/10</f>
        <v>168.2</v>
      </c>
      <c r="E1684" s="9" t="n">
        <f aca="false">ROUND((ROW()-2)*24,0)/86400</f>
        <v>0.467222222222222</v>
      </c>
    </row>
    <row r="1685" customFormat="false" ht="15" hidden="false" customHeight="true" outlineLevel="0" collapsed="false">
      <c r="A1685" s="6" t="n">
        <f aca="false">INT((ROW()-2)/100)</f>
        <v>16</v>
      </c>
      <c r="B1685" s="7" t="n">
        <f aca="false">MOD(INT((ROW()-2)/10),10)</f>
        <v>8</v>
      </c>
      <c r="C1685" s="7" t="n">
        <f aca="false">MOD(ROW()-2,10)</f>
        <v>3</v>
      </c>
      <c r="D1685" s="8" t="n">
        <f aca="false">A1685*10+B1685+C1685/10</f>
        <v>168.3</v>
      </c>
      <c r="E1685" s="9" t="n">
        <f aca="false">ROUND((ROW()-2)*24,0)/86400</f>
        <v>0.4675</v>
      </c>
    </row>
    <row r="1686" customFormat="false" ht="15" hidden="false" customHeight="true" outlineLevel="0" collapsed="false">
      <c r="A1686" s="6" t="n">
        <f aca="false">INT((ROW()-2)/100)</f>
        <v>16</v>
      </c>
      <c r="B1686" s="7" t="n">
        <f aca="false">MOD(INT((ROW()-2)/10),10)</f>
        <v>8</v>
      </c>
      <c r="C1686" s="7" t="n">
        <f aca="false">MOD(ROW()-2,10)</f>
        <v>4</v>
      </c>
      <c r="D1686" s="8" t="n">
        <f aca="false">A1686*10+B1686+C1686/10</f>
        <v>168.4</v>
      </c>
      <c r="E1686" s="9" t="n">
        <f aca="false">ROUND((ROW()-2)*24,0)/86400</f>
        <v>0.467777777777778</v>
      </c>
    </row>
    <row r="1687" customFormat="false" ht="15" hidden="false" customHeight="true" outlineLevel="0" collapsed="false">
      <c r="A1687" s="6" t="n">
        <f aca="false">INT((ROW()-2)/100)</f>
        <v>16</v>
      </c>
      <c r="B1687" s="7" t="n">
        <f aca="false">MOD(INT((ROW()-2)/10),10)</f>
        <v>8</v>
      </c>
      <c r="C1687" s="7" t="n">
        <f aca="false">MOD(ROW()-2,10)</f>
        <v>5</v>
      </c>
      <c r="D1687" s="8" t="n">
        <f aca="false">A1687*10+B1687+C1687/10</f>
        <v>168.5</v>
      </c>
      <c r="E1687" s="9" t="n">
        <f aca="false">ROUND((ROW()-2)*24,0)/86400</f>
        <v>0.468055555555556</v>
      </c>
    </row>
    <row r="1688" customFormat="false" ht="15" hidden="false" customHeight="true" outlineLevel="0" collapsed="false">
      <c r="A1688" s="6" t="n">
        <f aca="false">INT((ROW()-2)/100)</f>
        <v>16</v>
      </c>
      <c r="B1688" s="7" t="n">
        <f aca="false">MOD(INT((ROW()-2)/10),10)</f>
        <v>8</v>
      </c>
      <c r="C1688" s="7" t="n">
        <f aca="false">MOD(ROW()-2,10)</f>
        <v>6</v>
      </c>
      <c r="D1688" s="8" t="n">
        <f aca="false">A1688*10+B1688+C1688/10</f>
        <v>168.6</v>
      </c>
      <c r="E1688" s="9" t="n">
        <f aca="false">ROUND((ROW()-2)*24,0)/86400</f>
        <v>0.468333333333333</v>
      </c>
    </row>
    <row r="1689" customFormat="false" ht="15" hidden="false" customHeight="true" outlineLevel="0" collapsed="false">
      <c r="A1689" s="6" t="n">
        <f aca="false">INT((ROW()-2)/100)</f>
        <v>16</v>
      </c>
      <c r="B1689" s="7" t="n">
        <f aca="false">MOD(INT((ROW()-2)/10),10)</f>
        <v>8</v>
      </c>
      <c r="C1689" s="7" t="n">
        <f aca="false">MOD(ROW()-2,10)</f>
        <v>7</v>
      </c>
      <c r="D1689" s="8" t="n">
        <f aca="false">A1689*10+B1689+C1689/10</f>
        <v>168.7</v>
      </c>
      <c r="E1689" s="9" t="n">
        <f aca="false">ROUND((ROW()-2)*24,0)/86400</f>
        <v>0.468611111111111</v>
      </c>
    </row>
    <row r="1690" customFormat="false" ht="15" hidden="false" customHeight="true" outlineLevel="0" collapsed="false">
      <c r="A1690" s="6" t="n">
        <f aca="false">INT((ROW()-2)/100)</f>
        <v>16</v>
      </c>
      <c r="B1690" s="7" t="n">
        <f aca="false">MOD(INT((ROW()-2)/10),10)</f>
        <v>8</v>
      </c>
      <c r="C1690" s="7" t="n">
        <f aca="false">MOD(ROW()-2,10)</f>
        <v>8</v>
      </c>
      <c r="D1690" s="8" t="n">
        <f aca="false">A1690*10+B1690+C1690/10</f>
        <v>168.8</v>
      </c>
      <c r="E1690" s="9" t="n">
        <f aca="false">ROUND((ROW()-2)*24,0)/86400</f>
        <v>0.468888888888889</v>
      </c>
    </row>
    <row r="1691" customFormat="false" ht="15" hidden="false" customHeight="true" outlineLevel="0" collapsed="false">
      <c r="A1691" s="6" t="n">
        <f aca="false">INT((ROW()-2)/100)</f>
        <v>16</v>
      </c>
      <c r="B1691" s="7" t="n">
        <f aca="false">MOD(INT((ROW()-2)/10),10)</f>
        <v>8</v>
      </c>
      <c r="C1691" s="7" t="n">
        <f aca="false">MOD(ROW()-2,10)</f>
        <v>9</v>
      </c>
      <c r="D1691" s="8" t="n">
        <f aca="false">A1691*10+B1691+C1691/10</f>
        <v>168.9</v>
      </c>
      <c r="E1691" s="9" t="n">
        <f aca="false">ROUND((ROW()-2)*24,0)/86400</f>
        <v>0.469166666666667</v>
      </c>
    </row>
    <row r="1692" customFormat="false" ht="15" hidden="false" customHeight="true" outlineLevel="0" collapsed="false">
      <c r="A1692" s="6" t="n">
        <f aca="false">INT((ROW()-2)/100)</f>
        <v>16</v>
      </c>
      <c r="B1692" s="7" t="n">
        <f aca="false">MOD(INT((ROW()-2)/10),10)</f>
        <v>9</v>
      </c>
      <c r="C1692" s="7" t="n">
        <f aca="false">MOD(ROW()-2,10)</f>
        <v>0</v>
      </c>
      <c r="D1692" s="8" t="n">
        <f aca="false">A1692*10+B1692+C1692/10</f>
        <v>169</v>
      </c>
      <c r="E1692" s="9" t="n">
        <f aca="false">ROUND((ROW()-2)*24,0)/86400</f>
        <v>0.469444444444444</v>
      </c>
    </row>
    <row r="1693" customFormat="false" ht="15" hidden="false" customHeight="true" outlineLevel="0" collapsed="false">
      <c r="A1693" s="6" t="n">
        <f aca="false">INT((ROW()-2)/100)</f>
        <v>16</v>
      </c>
      <c r="B1693" s="7" t="n">
        <f aca="false">MOD(INT((ROW()-2)/10),10)</f>
        <v>9</v>
      </c>
      <c r="C1693" s="7" t="n">
        <f aca="false">MOD(ROW()-2,10)</f>
        <v>1</v>
      </c>
      <c r="D1693" s="8" t="n">
        <f aca="false">A1693*10+B1693+C1693/10</f>
        <v>169.1</v>
      </c>
      <c r="E1693" s="9" t="n">
        <f aca="false">ROUND((ROW()-2)*24,0)/86400</f>
        <v>0.469722222222222</v>
      </c>
    </row>
    <row r="1694" customFormat="false" ht="15" hidden="false" customHeight="true" outlineLevel="0" collapsed="false">
      <c r="A1694" s="6" t="n">
        <f aca="false">INT((ROW()-2)/100)</f>
        <v>16</v>
      </c>
      <c r="B1694" s="7" t="n">
        <f aca="false">MOD(INT((ROW()-2)/10),10)</f>
        <v>9</v>
      </c>
      <c r="C1694" s="7" t="n">
        <f aca="false">MOD(ROW()-2,10)</f>
        <v>2</v>
      </c>
      <c r="D1694" s="8" t="n">
        <f aca="false">A1694*10+B1694+C1694/10</f>
        <v>169.2</v>
      </c>
      <c r="E1694" s="9" t="n">
        <f aca="false">ROUND((ROW()-2)*24,0)/86400</f>
        <v>0.47</v>
      </c>
    </row>
    <row r="1695" customFormat="false" ht="15" hidden="false" customHeight="true" outlineLevel="0" collapsed="false">
      <c r="A1695" s="6" t="n">
        <f aca="false">INT((ROW()-2)/100)</f>
        <v>16</v>
      </c>
      <c r="B1695" s="7" t="n">
        <f aca="false">MOD(INT((ROW()-2)/10),10)</f>
        <v>9</v>
      </c>
      <c r="C1695" s="7" t="n">
        <f aca="false">MOD(ROW()-2,10)</f>
        <v>3</v>
      </c>
      <c r="D1695" s="8" t="n">
        <f aca="false">A1695*10+B1695+C1695/10</f>
        <v>169.3</v>
      </c>
      <c r="E1695" s="9" t="n">
        <f aca="false">ROUND((ROW()-2)*24,0)/86400</f>
        <v>0.470277777777778</v>
      </c>
    </row>
    <row r="1696" customFormat="false" ht="15" hidden="false" customHeight="true" outlineLevel="0" collapsed="false">
      <c r="A1696" s="6" t="n">
        <f aca="false">INT((ROW()-2)/100)</f>
        <v>16</v>
      </c>
      <c r="B1696" s="7" t="n">
        <f aca="false">MOD(INT((ROW()-2)/10),10)</f>
        <v>9</v>
      </c>
      <c r="C1696" s="7" t="n">
        <f aca="false">MOD(ROW()-2,10)</f>
        <v>4</v>
      </c>
      <c r="D1696" s="8" t="n">
        <f aca="false">A1696*10+B1696+C1696/10</f>
        <v>169.4</v>
      </c>
      <c r="E1696" s="9" t="n">
        <f aca="false">ROUND((ROW()-2)*24,0)/86400</f>
        <v>0.470555555555556</v>
      </c>
    </row>
    <row r="1697" customFormat="false" ht="15" hidden="false" customHeight="true" outlineLevel="0" collapsed="false">
      <c r="A1697" s="6" t="n">
        <f aca="false">INT((ROW()-2)/100)</f>
        <v>16</v>
      </c>
      <c r="B1697" s="7" t="n">
        <f aca="false">MOD(INT((ROW()-2)/10),10)</f>
        <v>9</v>
      </c>
      <c r="C1697" s="7" t="n">
        <f aca="false">MOD(ROW()-2,10)</f>
        <v>5</v>
      </c>
      <c r="D1697" s="8" t="n">
        <f aca="false">A1697*10+B1697+C1697/10</f>
        <v>169.5</v>
      </c>
      <c r="E1697" s="9" t="n">
        <f aca="false">ROUND((ROW()-2)*24,0)/86400</f>
        <v>0.470833333333333</v>
      </c>
    </row>
    <row r="1698" customFormat="false" ht="15" hidden="false" customHeight="true" outlineLevel="0" collapsed="false">
      <c r="A1698" s="6" t="n">
        <f aca="false">INT((ROW()-2)/100)</f>
        <v>16</v>
      </c>
      <c r="B1698" s="7" t="n">
        <f aca="false">MOD(INT((ROW()-2)/10),10)</f>
        <v>9</v>
      </c>
      <c r="C1698" s="7" t="n">
        <f aca="false">MOD(ROW()-2,10)</f>
        <v>6</v>
      </c>
      <c r="D1698" s="8" t="n">
        <f aca="false">A1698*10+B1698+C1698/10</f>
        <v>169.6</v>
      </c>
      <c r="E1698" s="9" t="n">
        <f aca="false">ROUND((ROW()-2)*24,0)/86400</f>
        <v>0.471111111111111</v>
      </c>
    </row>
    <row r="1699" customFormat="false" ht="15" hidden="false" customHeight="true" outlineLevel="0" collapsed="false">
      <c r="A1699" s="6" t="n">
        <f aca="false">INT((ROW()-2)/100)</f>
        <v>16</v>
      </c>
      <c r="B1699" s="7" t="n">
        <f aca="false">MOD(INT((ROW()-2)/10),10)</f>
        <v>9</v>
      </c>
      <c r="C1699" s="7" t="n">
        <f aca="false">MOD(ROW()-2,10)</f>
        <v>7</v>
      </c>
      <c r="D1699" s="8" t="n">
        <f aca="false">A1699*10+B1699+C1699/10</f>
        <v>169.7</v>
      </c>
      <c r="E1699" s="9" t="n">
        <f aca="false">ROUND((ROW()-2)*24,0)/86400</f>
        <v>0.471388888888889</v>
      </c>
    </row>
    <row r="1700" customFormat="false" ht="15" hidden="false" customHeight="true" outlineLevel="0" collapsed="false">
      <c r="A1700" s="6" t="n">
        <f aca="false">INT((ROW()-2)/100)</f>
        <v>16</v>
      </c>
      <c r="B1700" s="7" t="n">
        <f aca="false">MOD(INT((ROW()-2)/10),10)</f>
        <v>9</v>
      </c>
      <c r="C1700" s="7" t="n">
        <f aca="false">MOD(ROW()-2,10)</f>
        <v>8</v>
      </c>
      <c r="D1700" s="8" t="n">
        <f aca="false">A1700*10+B1700+C1700/10</f>
        <v>169.8</v>
      </c>
      <c r="E1700" s="9" t="n">
        <f aca="false">ROUND((ROW()-2)*24,0)/86400</f>
        <v>0.471666666666667</v>
      </c>
    </row>
    <row r="1701" customFormat="false" ht="15" hidden="false" customHeight="true" outlineLevel="0" collapsed="false">
      <c r="A1701" s="6" t="n">
        <f aca="false">INT((ROW()-2)/100)</f>
        <v>16</v>
      </c>
      <c r="B1701" s="7" t="n">
        <f aca="false">MOD(INT((ROW()-2)/10),10)</f>
        <v>9</v>
      </c>
      <c r="C1701" s="7" t="n">
        <f aca="false">MOD(ROW()-2,10)</f>
        <v>9</v>
      </c>
      <c r="D1701" s="8" t="n">
        <f aca="false">A1701*10+B1701+C1701/10</f>
        <v>169.9</v>
      </c>
      <c r="E1701" s="9" t="n">
        <f aca="false">ROUND((ROW()-2)*24,0)/86400</f>
        <v>0.471944444444444</v>
      </c>
    </row>
    <row r="1702" customFormat="false" ht="15" hidden="false" customHeight="true" outlineLevel="0" collapsed="false">
      <c r="A1702" s="6" t="n">
        <f aca="false">INT((ROW()-2)/100)</f>
        <v>17</v>
      </c>
      <c r="B1702" s="7" t="n">
        <f aca="false">MOD(INT((ROW()-2)/10),10)</f>
        <v>0</v>
      </c>
      <c r="C1702" s="7" t="n">
        <f aca="false">MOD(ROW()-2,10)</f>
        <v>0</v>
      </c>
      <c r="D1702" s="8" t="n">
        <f aca="false">A1702*10+B1702+C1702/10</f>
        <v>170</v>
      </c>
      <c r="E1702" s="9" t="n">
        <f aca="false">ROUND((ROW()-2)*24,0)/86400</f>
        <v>0.472222222222222</v>
      </c>
    </row>
    <row r="1703" customFormat="false" ht="15" hidden="false" customHeight="true" outlineLevel="0" collapsed="false">
      <c r="A1703" s="6" t="n">
        <f aca="false">INT((ROW()-2)/100)</f>
        <v>17</v>
      </c>
      <c r="B1703" s="7" t="n">
        <f aca="false">MOD(INT((ROW()-2)/10),10)</f>
        <v>0</v>
      </c>
      <c r="C1703" s="7" t="n">
        <f aca="false">MOD(ROW()-2,10)</f>
        <v>1</v>
      </c>
      <c r="D1703" s="8" t="n">
        <f aca="false">A1703*10+B1703+C1703/10</f>
        <v>170.1</v>
      </c>
      <c r="E1703" s="9" t="n">
        <f aca="false">ROUND((ROW()-2)*24,0)/86400</f>
        <v>0.4725</v>
      </c>
    </row>
    <row r="1704" customFormat="false" ht="15" hidden="false" customHeight="true" outlineLevel="0" collapsed="false">
      <c r="A1704" s="6" t="n">
        <f aca="false">INT((ROW()-2)/100)</f>
        <v>17</v>
      </c>
      <c r="B1704" s="7" t="n">
        <f aca="false">MOD(INT((ROW()-2)/10),10)</f>
        <v>0</v>
      </c>
      <c r="C1704" s="7" t="n">
        <f aca="false">MOD(ROW()-2,10)</f>
        <v>2</v>
      </c>
      <c r="D1704" s="8" t="n">
        <f aca="false">A1704*10+B1704+C1704/10</f>
        <v>170.2</v>
      </c>
      <c r="E1704" s="9" t="n">
        <f aca="false">ROUND((ROW()-2)*24,0)/86400</f>
        <v>0.472777777777778</v>
      </c>
    </row>
    <row r="1705" customFormat="false" ht="15" hidden="false" customHeight="true" outlineLevel="0" collapsed="false">
      <c r="A1705" s="6" t="n">
        <f aca="false">INT((ROW()-2)/100)</f>
        <v>17</v>
      </c>
      <c r="B1705" s="7" t="n">
        <f aca="false">MOD(INT((ROW()-2)/10),10)</f>
        <v>0</v>
      </c>
      <c r="C1705" s="7" t="n">
        <f aca="false">MOD(ROW()-2,10)</f>
        <v>3</v>
      </c>
      <c r="D1705" s="8" t="n">
        <f aca="false">A1705*10+B1705+C1705/10</f>
        <v>170.3</v>
      </c>
      <c r="E1705" s="9" t="n">
        <f aca="false">ROUND((ROW()-2)*24,0)/86400</f>
        <v>0.473055555555556</v>
      </c>
    </row>
    <row r="1706" customFormat="false" ht="15" hidden="false" customHeight="true" outlineLevel="0" collapsed="false">
      <c r="A1706" s="6" t="n">
        <f aca="false">INT((ROW()-2)/100)</f>
        <v>17</v>
      </c>
      <c r="B1706" s="7" t="n">
        <f aca="false">MOD(INT((ROW()-2)/10),10)</f>
        <v>0</v>
      </c>
      <c r="C1706" s="7" t="n">
        <f aca="false">MOD(ROW()-2,10)</f>
        <v>4</v>
      </c>
      <c r="D1706" s="8" t="n">
        <f aca="false">A1706*10+B1706+C1706/10</f>
        <v>170.4</v>
      </c>
      <c r="E1706" s="9" t="n">
        <f aca="false">ROUND((ROW()-2)*24,0)/86400</f>
        <v>0.473333333333333</v>
      </c>
    </row>
    <row r="1707" customFormat="false" ht="15" hidden="false" customHeight="true" outlineLevel="0" collapsed="false">
      <c r="A1707" s="6" t="n">
        <f aca="false">INT((ROW()-2)/100)</f>
        <v>17</v>
      </c>
      <c r="B1707" s="7" t="n">
        <f aca="false">MOD(INT((ROW()-2)/10),10)</f>
        <v>0</v>
      </c>
      <c r="C1707" s="7" t="n">
        <f aca="false">MOD(ROW()-2,10)</f>
        <v>5</v>
      </c>
      <c r="D1707" s="8" t="n">
        <f aca="false">A1707*10+B1707+C1707/10</f>
        <v>170.5</v>
      </c>
      <c r="E1707" s="9" t="n">
        <f aca="false">ROUND((ROW()-2)*24,0)/86400</f>
        <v>0.473611111111111</v>
      </c>
    </row>
    <row r="1708" customFormat="false" ht="15" hidden="false" customHeight="true" outlineLevel="0" collapsed="false">
      <c r="A1708" s="6" t="n">
        <f aca="false">INT((ROW()-2)/100)</f>
        <v>17</v>
      </c>
      <c r="B1708" s="7" t="n">
        <f aca="false">MOD(INT((ROW()-2)/10),10)</f>
        <v>0</v>
      </c>
      <c r="C1708" s="7" t="n">
        <f aca="false">MOD(ROW()-2,10)</f>
        <v>6</v>
      </c>
      <c r="D1708" s="8" t="n">
        <f aca="false">A1708*10+B1708+C1708/10</f>
        <v>170.6</v>
      </c>
      <c r="E1708" s="9" t="n">
        <f aca="false">ROUND((ROW()-2)*24,0)/86400</f>
        <v>0.473888888888889</v>
      </c>
    </row>
    <row r="1709" customFormat="false" ht="15" hidden="false" customHeight="true" outlineLevel="0" collapsed="false">
      <c r="A1709" s="6" t="n">
        <f aca="false">INT((ROW()-2)/100)</f>
        <v>17</v>
      </c>
      <c r="B1709" s="7" t="n">
        <f aca="false">MOD(INT((ROW()-2)/10),10)</f>
        <v>0</v>
      </c>
      <c r="C1709" s="7" t="n">
        <f aca="false">MOD(ROW()-2,10)</f>
        <v>7</v>
      </c>
      <c r="D1709" s="8" t="n">
        <f aca="false">A1709*10+B1709+C1709/10</f>
        <v>170.7</v>
      </c>
      <c r="E1709" s="9" t="n">
        <f aca="false">ROUND((ROW()-2)*24,0)/86400</f>
        <v>0.474166666666667</v>
      </c>
    </row>
    <row r="1710" customFormat="false" ht="15" hidden="false" customHeight="true" outlineLevel="0" collapsed="false">
      <c r="A1710" s="6" t="n">
        <f aca="false">INT((ROW()-2)/100)</f>
        <v>17</v>
      </c>
      <c r="B1710" s="7" t="n">
        <f aca="false">MOD(INT((ROW()-2)/10),10)</f>
        <v>0</v>
      </c>
      <c r="C1710" s="7" t="n">
        <f aca="false">MOD(ROW()-2,10)</f>
        <v>8</v>
      </c>
      <c r="D1710" s="8" t="n">
        <f aca="false">A1710*10+B1710+C1710/10</f>
        <v>170.8</v>
      </c>
      <c r="E1710" s="9" t="n">
        <f aca="false">ROUND((ROW()-2)*24,0)/86400</f>
        <v>0.474444444444444</v>
      </c>
    </row>
    <row r="1711" customFormat="false" ht="15" hidden="false" customHeight="true" outlineLevel="0" collapsed="false">
      <c r="A1711" s="6" t="n">
        <f aca="false">INT((ROW()-2)/100)</f>
        <v>17</v>
      </c>
      <c r="B1711" s="7" t="n">
        <f aca="false">MOD(INT((ROW()-2)/10),10)</f>
        <v>0</v>
      </c>
      <c r="C1711" s="7" t="n">
        <f aca="false">MOD(ROW()-2,10)</f>
        <v>9</v>
      </c>
      <c r="D1711" s="8" t="n">
        <f aca="false">A1711*10+B1711+C1711/10</f>
        <v>170.9</v>
      </c>
      <c r="E1711" s="9" t="n">
        <f aca="false">ROUND((ROW()-2)*24,0)/86400</f>
        <v>0.474722222222222</v>
      </c>
    </row>
    <row r="1712" customFormat="false" ht="15" hidden="false" customHeight="true" outlineLevel="0" collapsed="false">
      <c r="A1712" s="6" t="n">
        <f aca="false">INT((ROW()-2)/100)</f>
        <v>17</v>
      </c>
      <c r="B1712" s="7" t="n">
        <f aca="false">MOD(INT((ROW()-2)/10),10)</f>
        <v>1</v>
      </c>
      <c r="C1712" s="7" t="n">
        <f aca="false">MOD(ROW()-2,10)</f>
        <v>0</v>
      </c>
      <c r="D1712" s="8" t="n">
        <f aca="false">A1712*10+B1712+C1712/10</f>
        <v>171</v>
      </c>
      <c r="E1712" s="9" t="n">
        <f aca="false">ROUND((ROW()-2)*24,0)/86400</f>
        <v>0.475</v>
      </c>
    </row>
    <row r="1713" customFormat="false" ht="15" hidden="false" customHeight="true" outlineLevel="0" collapsed="false">
      <c r="A1713" s="6" t="n">
        <f aca="false">INT((ROW()-2)/100)</f>
        <v>17</v>
      </c>
      <c r="B1713" s="7" t="n">
        <f aca="false">MOD(INT((ROW()-2)/10),10)</f>
        <v>1</v>
      </c>
      <c r="C1713" s="7" t="n">
        <f aca="false">MOD(ROW()-2,10)</f>
        <v>1</v>
      </c>
      <c r="D1713" s="8" t="n">
        <f aca="false">A1713*10+B1713+C1713/10</f>
        <v>171.1</v>
      </c>
      <c r="E1713" s="9" t="n">
        <f aca="false">ROUND((ROW()-2)*24,0)/86400</f>
        <v>0.475277777777778</v>
      </c>
    </row>
    <row r="1714" customFormat="false" ht="15" hidden="false" customHeight="true" outlineLevel="0" collapsed="false">
      <c r="A1714" s="6" t="n">
        <f aca="false">INT((ROW()-2)/100)</f>
        <v>17</v>
      </c>
      <c r="B1714" s="7" t="n">
        <f aca="false">MOD(INT((ROW()-2)/10),10)</f>
        <v>1</v>
      </c>
      <c r="C1714" s="7" t="n">
        <f aca="false">MOD(ROW()-2,10)</f>
        <v>2</v>
      </c>
      <c r="D1714" s="8" t="n">
        <f aca="false">A1714*10+B1714+C1714/10</f>
        <v>171.2</v>
      </c>
      <c r="E1714" s="9" t="n">
        <f aca="false">ROUND((ROW()-2)*24,0)/86400</f>
        <v>0.475555555555556</v>
      </c>
    </row>
    <row r="1715" customFormat="false" ht="15" hidden="false" customHeight="true" outlineLevel="0" collapsed="false">
      <c r="A1715" s="6" t="n">
        <f aca="false">INT((ROW()-2)/100)</f>
        <v>17</v>
      </c>
      <c r="B1715" s="7" t="n">
        <f aca="false">MOD(INT((ROW()-2)/10),10)</f>
        <v>1</v>
      </c>
      <c r="C1715" s="7" t="n">
        <f aca="false">MOD(ROW()-2,10)</f>
        <v>3</v>
      </c>
      <c r="D1715" s="8" t="n">
        <f aca="false">A1715*10+B1715+C1715/10</f>
        <v>171.3</v>
      </c>
      <c r="E1715" s="9" t="n">
        <f aca="false">ROUND((ROW()-2)*24,0)/86400</f>
        <v>0.475833333333333</v>
      </c>
    </row>
    <row r="1716" customFormat="false" ht="15" hidden="false" customHeight="true" outlineLevel="0" collapsed="false">
      <c r="A1716" s="6" t="n">
        <f aca="false">INT((ROW()-2)/100)</f>
        <v>17</v>
      </c>
      <c r="B1716" s="7" t="n">
        <f aca="false">MOD(INT((ROW()-2)/10),10)</f>
        <v>1</v>
      </c>
      <c r="C1716" s="7" t="n">
        <f aca="false">MOD(ROW()-2,10)</f>
        <v>4</v>
      </c>
      <c r="D1716" s="8" t="n">
        <f aca="false">A1716*10+B1716+C1716/10</f>
        <v>171.4</v>
      </c>
      <c r="E1716" s="9" t="n">
        <f aca="false">ROUND((ROW()-2)*24,0)/86400</f>
        <v>0.476111111111111</v>
      </c>
    </row>
    <row r="1717" customFormat="false" ht="15" hidden="false" customHeight="true" outlineLevel="0" collapsed="false">
      <c r="A1717" s="6" t="n">
        <f aca="false">INT((ROW()-2)/100)</f>
        <v>17</v>
      </c>
      <c r="B1717" s="7" t="n">
        <f aca="false">MOD(INT((ROW()-2)/10),10)</f>
        <v>1</v>
      </c>
      <c r="C1717" s="7" t="n">
        <f aca="false">MOD(ROW()-2,10)</f>
        <v>5</v>
      </c>
      <c r="D1717" s="8" t="n">
        <f aca="false">A1717*10+B1717+C1717/10</f>
        <v>171.5</v>
      </c>
      <c r="E1717" s="9" t="n">
        <f aca="false">ROUND((ROW()-2)*24,0)/86400</f>
        <v>0.476388888888889</v>
      </c>
    </row>
    <row r="1718" customFormat="false" ht="15" hidden="false" customHeight="true" outlineLevel="0" collapsed="false">
      <c r="A1718" s="6" t="n">
        <f aca="false">INT((ROW()-2)/100)</f>
        <v>17</v>
      </c>
      <c r="B1718" s="7" t="n">
        <f aca="false">MOD(INT((ROW()-2)/10),10)</f>
        <v>1</v>
      </c>
      <c r="C1718" s="7" t="n">
        <f aca="false">MOD(ROW()-2,10)</f>
        <v>6</v>
      </c>
      <c r="D1718" s="8" t="n">
        <f aca="false">A1718*10+B1718+C1718/10</f>
        <v>171.6</v>
      </c>
      <c r="E1718" s="9" t="n">
        <f aca="false">ROUND((ROW()-2)*24,0)/86400</f>
        <v>0.476666666666667</v>
      </c>
    </row>
    <row r="1719" customFormat="false" ht="15" hidden="false" customHeight="true" outlineLevel="0" collapsed="false">
      <c r="A1719" s="6" t="n">
        <f aca="false">INT((ROW()-2)/100)</f>
        <v>17</v>
      </c>
      <c r="B1719" s="7" t="n">
        <f aca="false">MOD(INT((ROW()-2)/10),10)</f>
        <v>1</v>
      </c>
      <c r="C1719" s="7" t="n">
        <f aca="false">MOD(ROW()-2,10)</f>
        <v>7</v>
      </c>
      <c r="D1719" s="8" t="n">
        <f aca="false">A1719*10+B1719+C1719/10</f>
        <v>171.7</v>
      </c>
      <c r="E1719" s="9" t="n">
        <f aca="false">ROUND((ROW()-2)*24,0)/86400</f>
        <v>0.476944444444444</v>
      </c>
    </row>
    <row r="1720" customFormat="false" ht="15" hidden="false" customHeight="true" outlineLevel="0" collapsed="false">
      <c r="A1720" s="6" t="n">
        <f aca="false">INT((ROW()-2)/100)</f>
        <v>17</v>
      </c>
      <c r="B1720" s="7" t="n">
        <f aca="false">MOD(INT((ROW()-2)/10),10)</f>
        <v>1</v>
      </c>
      <c r="C1720" s="7" t="n">
        <f aca="false">MOD(ROW()-2,10)</f>
        <v>8</v>
      </c>
      <c r="D1720" s="8" t="n">
        <f aca="false">A1720*10+B1720+C1720/10</f>
        <v>171.8</v>
      </c>
      <c r="E1720" s="9" t="n">
        <f aca="false">ROUND((ROW()-2)*24,0)/86400</f>
        <v>0.477222222222222</v>
      </c>
    </row>
    <row r="1721" customFormat="false" ht="15" hidden="false" customHeight="true" outlineLevel="0" collapsed="false">
      <c r="A1721" s="6" t="n">
        <f aca="false">INT((ROW()-2)/100)</f>
        <v>17</v>
      </c>
      <c r="B1721" s="7" t="n">
        <f aca="false">MOD(INT((ROW()-2)/10),10)</f>
        <v>1</v>
      </c>
      <c r="C1721" s="7" t="n">
        <f aca="false">MOD(ROW()-2,10)</f>
        <v>9</v>
      </c>
      <c r="D1721" s="8" t="n">
        <f aca="false">A1721*10+B1721+C1721/10</f>
        <v>171.9</v>
      </c>
      <c r="E1721" s="9" t="n">
        <f aca="false">ROUND((ROW()-2)*24,0)/86400</f>
        <v>0.4775</v>
      </c>
    </row>
    <row r="1722" customFormat="false" ht="15" hidden="false" customHeight="true" outlineLevel="0" collapsed="false">
      <c r="A1722" s="6" t="n">
        <f aca="false">INT((ROW()-2)/100)</f>
        <v>17</v>
      </c>
      <c r="B1722" s="7" t="n">
        <f aca="false">MOD(INT((ROW()-2)/10),10)</f>
        <v>2</v>
      </c>
      <c r="C1722" s="7" t="n">
        <f aca="false">MOD(ROW()-2,10)</f>
        <v>0</v>
      </c>
      <c r="D1722" s="8" t="n">
        <f aca="false">A1722*10+B1722+C1722/10</f>
        <v>172</v>
      </c>
      <c r="E1722" s="9" t="n">
        <f aca="false">ROUND((ROW()-2)*24,0)/86400</f>
        <v>0.477777777777778</v>
      </c>
    </row>
    <row r="1723" customFormat="false" ht="15" hidden="false" customHeight="true" outlineLevel="0" collapsed="false">
      <c r="A1723" s="6" t="n">
        <f aca="false">INT((ROW()-2)/100)</f>
        <v>17</v>
      </c>
      <c r="B1723" s="7" t="n">
        <f aca="false">MOD(INT((ROW()-2)/10),10)</f>
        <v>2</v>
      </c>
      <c r="C1723" s="7" t="n">
        <f aca="false">MOD(ROW()-2,10)</f>
        <v>1</v>
      </c>
      <c r="D1723" s="8" t="n">
        <f aca="false">A1723*10+B1723+C1723/10</f>
        <v>172.1</v>
      </c>
      <c r="E1723" s="9" t="n">
        <f aca="false">ROUND((ROW()-2)*24,0)/86400</f>
        <v>0.478055555555556</v>
      </c>
    </row>
    <row r="1724" customFormat="false" ht="15" hidden="false" customHeight="true" outlineLevel="0" collapsed="false">
      <c r="A1724" s="6" t="n">
        <f aca="false">INT((ROW()-2)/100)</f>
        <v>17</v>
      </c>
      <c r="B1724" s="7" t="n">
        <f aca="false">MOD(INT((ROW()-2)/10),10)</f>
        <v>2</v>
      </c>
      <c r="C1724" s="7" t="n">
        <f aca="false">MOD(ROW()-2,10)</f>
        <v>2</v>
      </c>
      <c r="D1724" s="8" t="n">
        <f aca="false">A1724*10+B1724+C1724/10</f>
        <v>172.2</v>
      </c>
      <c r="E1724" s="9" t="n">
        <f aca="false">ROUND((ROW()-2)*24,0)/86400</f>
        <v>0.478333333333333</v>
      </c>
    </row>
    <row r="1725" customFormat="false" ht="15" hidden="false" customHeight="true" outlineLevel="0" collapsed="false">
      <c r="A1725" s="6" t="n">
        <f aca="false">INT((ROW()-2)/100)</f>
        <v>17</v>
      </c>
      <c r="B1725" s="7" t="n">
        <f aca="false">MOD(INT((ROW()-2)/10),10)</f>
        <v>2</v>
      </c>
      <c r="C1725" s="7" t="n">
        <f aca="false">MOD(ROW()-2,10)</f>
        <v>3</v>
      </c>
      <c r="D1725" s="8" t="n">
        <f aca="false">A1725*10+B1725+C1725/10</f>
        <v>172.3</v>
      </c>
      <c r="E1725" s="9" t="n">
        <f aca="false">ROUND((ROW()-2)*24,0)/86400</f>
        <v>0.478611111111111</v>
      </c>
    </row>
    <row r="1726" customFormat="false" ht="15" hidden="false" customHeight="true" outlineLevel="0" collapsed="false">
      <c r="A1726" s="6" t="n">
        <f aca="false">INT((ROW()-2)/100)</f>
        <v>17</v>
      </c>
      <c r="B1726" s="7" t="n">
        <f aca="false">MOD(INT((ROW()-2)/10),10)</f>
        <v>2</v>
      </c>
      <c r="C1726" s="7" t="n">
        <f aca="false">MOD(ROW()-2,10)</f>
        <v>4</v>
      </c>
      <c r="D1726" s="8" t="n">
        <f aca="false">A1726*10+B1726+C1726/10</f>
        <v>172.4</v>
      </c>
      <c r="E1726" s="9" t="n">
        <f aca="false">ROUND((ROW()-2)*24,0)/86400</f>
        <v>0.478888888888889</v>
      </c>
    </row>
    <row r="1727" customFormat="false" ht="15" hidden="false" customHeight="true" outlineLevel="0" collapsed="false">
      <c r="A1727" s="6" t="n">
        <f aca="false">INT((ROW()-2)/100)</f>
        <v>17</v>
      </c>
      <c r="B1727" s="7" t="n">
        <f aca="false">MOD(INT((ROW()-2)/10),10)</f>
        <v>2</v>
      </c>
      <c r="C1727" s="7" t="n">
        <f aca="false">MOD(ROW()-2,10)</f>
        <v>5</v>
      </c>
      <c r="D1727" s="8" t="n">
        <f aca="false">A1727*10+B1727+C1727/10</f>
        <v>172.5</v>
      </c>
      <c r="E1727" s="9" t="n">
        <f aca="false">ROUND((ROW()-2)*24,0)/86400</f>
        <v>0.479166666666667</v>
      </c>
    </row>
    <row r="1728" customFormat="false" ht="15" hidden="false" customHeight="true" outlineLevel="0" collapsed="false">
      <c r="A1728" s="6" t="n">
        <f aca="false">INT((ROW()-2)/100)</f>
        <v>17</v>
      </c>
      <c r="B1728" s="7" t="n">
        <f aca="false">MOD(INT((ROW()-2)/10),10)</f>
        <v>2</v>
      </c>
      <c r="C1728" s="7" t="n">
        <f aca="false">MOD(ROW()-2,10)</f>
        <v>6</v>
      </c>
      <c r="D1728" s="8" t="n">
        <f aca="false">A1728*10+B1728+C1728/10</f>
        <v>172.6</v>
      </c>
      <c r="E1728" s="9" t="n">
        <f aca="false">ROUND((ROW()-2)*24,0)/86400</f>
        <v>0.479444444444444</v>
      </c>
    </row>
    <row r="1729" customFormat="false" ht="15" hidden="false" customHeight="true" outlineLevel="0" collapsed="false">
      <c r="A1729" s="6" t="n">
        <f aca="false">INT((ROW()-2)/100)</f>
        <v>17</v>
      </c>
      <c r="B1729" s="7" t="n">
        <f aca="false">MOD(INT((ROW()-2)/10),10)</f>
        <v>2</v>
      </c>
      <c r="C1729" s="7" t="n">
        <f aca="false">MOD(ROW()-2,10)</f>
        <v>7</v>
      </c>
      <c r="D1729" s="8" t="n">
        <f aca="false">A1729*10+B1729+C1729/10</f>
        <v>172.7</v>
      </c>
      <c r="E1729" s="9" t="n">
        <f aca="false">ROUND((ROW()-2)*24,0)/86400</f>
        <v>0.479722222222222</v>
      </c>
    </row>
    <row r="1730" customFormat="false" ht="15" hidden="false" customHeight="true" outlineLevel="0" collapsed="false">
      <c r="A1730" s="6" t="n">
        <f aca="false">INT((ROW()-2)/100)</f>
        <v>17</v>
      </c>
      <c r="B1730" s="7" t="n">
        <f aca="false">MOD(INT((ROW()-2)/10),10)</f>
        <v>2</v>
      </c>
      <c r="C1730" s="7" t="n">
        <f aca="false">MOD(ROW()-2,10)</f>
        <v>8</v>
      </c>
      <c r="D1730" s="8" t="n">
        <f aca="false">A1730*10+B1730+C1730/10</f>
        <v>172.8</v>
      </c>
      <c r="E1730" s="9" t="n">
        <f aca="false">ROUND((ROW()-2)*24,0)/86400</f>
        <v>0.48</v>
      </c>
    </row>
    <row r="1731" customFormat="false" ht="15" hidden="false" customHeight="true" outlineLevel="0" collapsed="false">
      <c r="A1731" s="6" t="n">
        <f aca="false">INT((ROW()-2)/100)</f>
        <v>17</v>
      </c>
      <c r="B1731" s="7" t="n">
        <f aca="false">MOD(INT((ROW()-2)/10),10)</f>
        <v>2</v>
      </c>
      <c r="C1731" s="7" t="n">
        <f aca="false">MOD(ROW()-2,10)</f>
        <v>9</v>
      </c>
      <c r="D1731" s="8" t="n">
        <f aca="false">A1731*10+B1731+C1731/10</f>
        <v>172.9</v>
      </c>
      <c r="E1731" s="9" t="n">
        <f aca="false">ROUND((ROW()-2)*24,0)/86400</f>
        <v>0.480277777777778</v>
      </c>
    </row>
    <row r="1732" customFormat="false" ht="15" hidden="false" customHeight="true" outlineLevel="0" collapsed="false">
      <c r="A1732" s="6" t="n">
        <f aca="false">INT((ROW()-2)/100)</f>
        <v>17</v>
      </c>
      <c r="B1732" s="7" t="n">
        <f aca="false">MOD(INT((ROW()-2)/10),10)</f>
        <v>3</v>
      </c>
      <c r="C1732" s="7" t="n">
        <f aca="false">MOD(ROW()-2,10)</f>
        <v>0</v>
      </c>
      <c r="D1732" s="8" t="n">
        <f aca="false">A1732*10+B1732+C1732/10</f>
        <v>173</v>
      </c>
      <c r="E1732" s="9" t="n">
        <f aca="false">ROUND((ROW()-2)*24,0)/86400</f>
        <v>0.480555555555556</v>
      </c>
    </row>
    <row r="1733" customFormat="false" ht="15" hidden="false" customHeight="true" outlineLevel="0" collapsed="false">
      <c r="A1733" s="6" t="n">
        <f aca="false">INT((ROW()-2)/100)</f>
        <v>17</v>
      </c>
      <c r="B1733" s="7" t="n">
        <f aca="false">MOD(INT((ROW()-2)/10),10)</f>
        <v>3</v>
      </c>
      <c r="C1733" s="7" t="n">
        <f aca="false">MOD(ROW()-2,10)</f>
        <v>1</v>
      </c>
      <c r="D1733" s="8" t="n">
        <f aca="false">A1733*10+B1733+C1733/10</f>
        <v>173.1</v>
      </c>
      <c r="E1733" s="9" t="n">
        <f aca="false">ROUND((ROW()-2)*24,0)/86400</f>
        <v>0.480833333333333</v>
      </c>
    </row>
    <row r="1734" customFormat="false" ht="15" hidden="false" customHeight="true" outlineLevel="0" collapsed="false">
      <c r="A1734" s="6" t="n">
        <f aca="false">INT((ROW()-2)/100)</f>
        <v>17</v>
      </c>
      <c r="B1734" s="7" t="n">
        <f aca="false">MOD(INT((ROW()-2)/10),10)</f>
        <v>3</v>
      </c>
      <c r="C1734" s="7" t="n">
        <f aca="false">MOD(ROW()-2,10)</f>
        <v>2</v>
      </c>
      <c r="D1734" s="8" t="n">
        <f aca="false">A1734*10+B1734+C1734/10</f>
        <v>173.2</v>
      </c>
      <c r="E1734" s="9" t="n">
        <f aca="false">ROUND((ROW()-2)*24,0)/86400</f>
        <v>0.481111111111111</v>
      </c>
    </row>
    <row r="1735" customFormat="false" ht="15" hidden="false" customHeight="true" outlineLevel="0" collapsed="false">
      <c r="A1735" s="6" t="n">
        <f aca="false">INT((ROW()-2)/100)</f>
        <v>17</v>
      </c>
      <c r="B1735" s="7" t="n">
        <f aca="false">MOD(INT((ROW()-2)/10),10)</f>
        <v>3</v>
      </c>
      <c r="C1735" s="7" t="n">
        <f aca="false">MOD(ROW()-2,10)</f>
        <v>3</v>
      </c>
      <c r="D1735" s="8" t="n">
        <f aca="false">A1735*10+B1735+C1735/10</f>
        <v>173.3</v>
      </c>
      <c r="E1735" s="9" t="n">
        <f aca="false">ROUND((ROW()-2)*24,0)/86400</f>
        <v>0.481388888888889</v>
      </c>
    </row>
    <row r="1736" customFormat="false" ht="15" hidden="false" customHeight="true" outlineLevel="0" collapsed="false">
      <c r="A1736" s="6" t="n">
        <f aca="false">INT((ROW()-2)/100)</f>
        <v>17</v>
      </c>
      <c r="B1736" s="7" t="n">
        <f aca="false">MOD(INT((ROW()-2)/10),10)</f>
        <v>3</v>
      </c>
      <c r="C1736" s="7" t="n">
        <f aca="false">MOD(ROW()-2,10)</f>
        <v>4</v>
      </c>
      <c r="D1736" s="8" t="n">
        <f aca="false">A1736*10+B1736+C1736/10</f>
        <v>173.4</v>
      </c>
      <c r="E1736" s="9" t="n">
        <f aca="false">ROUND((ROW()-2)*24,0)/86400</f>
        <v>0.481666666666667</v>
      </c>
    </row>
    <row r="1737" customFormat="false" ht="15" hidden="false" customHeight="true" outlineLevel="0" collapsed="false">
      <c r="A1737" s="6" t="n">
        <f aca="false">INT((ROW()-2)/100)</f>
        <v>17</v>
      </c>
      <c r="B1737" s="7" t="n">
        <f aca="false">MOD(INT((ROW()-2)/10),10)</f>
        <v>3</v>
      </c>
      <c r="C1737" s="7" t="n">
        <f aca="false">MOD(ROW()-2,10)</f>
        <v>5</v>
      </c>
      <c r="D1737" s="8" t="n">
        <f aca="false">A1737*10+B1737+C1737/10</f>
        <v>173.5</v>
      </c>
      <c r="E1737" s="9" t="n">
        <f aca="false">ROUND((ROW()-2)*24,0)/86400</f>
        <v>0.481944444444444</v>
      </c>
    </row>
    <row r="1738" customFormat="false" ht="15" hidden="false" customHeight="true" outlineLevel="0" collapsed="false">
      <c r="A1738" s="6" t="n">
        <f aca="false">INT((ROW()-2)/100)</f>
        <v>17</v>
      </c>
      <c r="B1738" s="7" t="n">
        <f aca="false">MOD(INT((ROW()-2)/10),10)</f>
        <v>3</v>
      </c>
      <c r="C1738" s="7" t="n">
        <f aca="false">MOD(ROW()-2,10)</f>
        <v>6</v>
      </c>
      <c r="D1738" s="8" t="n">
        <f aca="false">A1738*10+B1738+C1738/10</f>
        <v>173.6</v>
      </c>
      <c r="E1738" s="9" t="n">
        <f aca="false">ROUND((ROW()-2)*24,0)/86400</f>
        <v>0.482222222222222</v>
      </c>
    </row>
    <row r="1739" customFormat="false" ht="15" hidden="false" customHeight="true" outlineLevel="0" collapsed="false">
      <c r="A1739" s="6" t="n">
        <f aca="false">INT((ROW()-2)/100)</f>
        <v>17</v>
      </c>
      <c r="B1739" s="7" t="n">
        <f aca="false">MOD(INT((ROW()-2)/10),10)</f>
        <v>3</v>
      </c>
      <c r="C1739" s="7" t="n">
        <f aca="false">MOD(ROW()-2,10)</f>
        <v>7</v>
      </c>
      <c r="D1739" s="8" t="n">
        <f aca="false">A1739*10+B1739+C1739/10</f>
        <v>173.7</v>
      </c>
      <c r="E1739" s="9" t="n">
        <f aca="false">ROUND((ROW()-2)*24,0)/86400</f>
        <v>0.4825</v>
      </c>
    </row>
    <row r="1740" customFormat="false" ht="15" hidden="false" customHeight="true" outlineLevel="0" collapsed="false">
      <c r="A1740" s="6" t="n">
        <f aca="false">INT((ROW()-2)/100)</f>
        <v>17</v>
      </c>
      <c r="B1740" s="7" t="n">
        <f aca="false">MOD(INT((ROW()-2)/10),10)</f>
        <v>3</v>
      </c>
      <c r="C1740" s="7" t="n">
        <f aca="false">MOD(ROW()-2,10)</f>
        <v>8</v>
      </c>
      <c r="D1740" s="8" t="n">
        <f aca="false">A1740*10+B1740+C1740/10</f>
        <v>173.8</v>
      </c>
      <c r="E1740" s="9" t="n">
        <f aca="false">ROUND((ROW()-2)*24,0)/86400</f>
        <v>0.482777777777778</v>
      </c>
    </row>
    <row r="1741" customFormat="false" ht="15" hidden="false" customHeight="true" outlineLevel="0" collapsed="false">
      <c r="A1741" s="6" t="n">
        <f aca="false">INT((ROW()-2)/100)</f>
        <v>17</v>
      </c>
      <c r="B1741" s="7" t="n">
        <f aca="false">MOD(INT((ROW()-2)/10),10)</f>
        <v>3</v>
      </c>
      <c r="C1741" s="7" t="n">
        <f aca="false">MOD(ROW()-2,10)</f>
        <v>9</v>
      </c>
      <c r="D1741" s="8" t="n">
        <f aca="false">A1741*10+B1741+C1741/10</f>
        <v>173.9</v>
      </c>
      <c r="E1741" s="9" t="n">
        <f aca="false">ROUND((ROW()-2)*24,0)/86400</f>
        <v>0.483055555555556</v>
      </c>
    </row>
    <row r="1742" customFormat="false" ht="15" hidden="false" customHeight="true" outlineLevel="0" collapsed="false">
      <c r="A1742" s="6" t="n">
        <f aca="false">INT((ROW()-2)/100)</f>
        <v>17</v>
      </c>
      <c r="B1742" s="7" t="n">
        <f aca="false">MOD(INT((ROW()-2)/10),10)</f>
        <v>4</v>
      </c>
      <c r="C1742" s="7" t="n">
        <f aca="false">MOD(ROW()-2,10)</f>
        <v>0</v>
      </c>
      <c r="D1742" s="8" t="n">
        <f aca="false">A1742*10+B1742+C1742/10</f>
        <v>174</v>
      </c>
      <c r="E1742" s="9" t="n">
        <f aca="false">ROUND((ROW()-2)*24,0)/86400</f>
        <v>0.483333333333333</v>
      </c>
    </row>
    <row r="1743" customFormat="false" ht="15" hidden="false" customHeight="true" outlineLevel="0" collapsed="false">
      <c r="A1743" s="6" t="n">
        <f aca="false">INT((ROW()-2)/100)</f>
        <v>17</v>
      </c>
      <c r="B1743" s="7" t="n">
        <f aca="false">MOD(INT((ROW()-2)/10),10)</f>
        <v>4</v>
      </c>
      <c r="C1743" s="7" t="n">
        <f aca="false">MOD(ROW()-2,10)</f>
        <v>1</v>
      </c>
      <c r="D1743" s="8" t="n">
        <f aca="false">A1743*10+B1743+C1743/10</f>
        <v>174.1</v>
      </c>
      <c r="E1743" s="9" t="n">
        <f aca="false">ROUND((ROW()-2)*24,0)/86400</f>
        <v>0.483611111111111</v>
      </c>
    </row>
    <row r="1744" customFormat="false" ht="15" hidden="false" customHeight="true" outlineLevel="0" collapsed="false">
      <c r="A1744" s="6" t="n">
        <f aca="false">INT((ROW()-2)/100)</f>
        <v>17</v>
      </c>
      <c r="B1744" s="7" t="n">
        <f aca="false">MOD(INT((ROW()-2)/10),10)</f>
        <v>4</v>
      </c>
      <c r="C1744" s="7" t="n">
        <f aca="false">MOD(ROW()-2,10)</f>
        <v>2</v>
      </c>
      <c r="D1744" s="8" t="n">
        <f aca="false">A1744*10+B1744+C1744/10</f>
        <v>174.2</v>
      </c>
      <c r="E1744" s="9" t="n">
        <f aca="false">ROUND((ROW()-2)*24,0)/86400</f>
        <v>0.483888888888889</v>
      </c>
    </row>
    <row r="1745" customFormat="false" ht="15" hidden="false" customHeight="true" outlineLevel="0" collapsed="false">
      <c r="A1745" s="6" t="n">
        <f aca="false">INT((ROW()-2)/100)</f>
        <v>17</v>
      </c>
      <c r="B1745" s="7" t="n">
        <f aca="false">MOD(INT((ROW()-2)/10),10)</f>
        <v>4</v>
      </c>
      <c r="C1745" s="7" t="n">
        <f aca="false">MOD(ROW()-2,10)</f>
        <v>3</v>
      </c>
      <c r="D1745" s="8" t="n">
        <f aca="false">A1745*10+B1745+C1745/10</f>
        <v>174.3</v>
      </c>
      <c r="E1745" s="9" t="n">
        <f aca="false">ROUND((ROW()-2)*24,0)/86400</f>
        <v>0.484166666666667</v>
      </c>
    </row>
    <row r="1746" customFormat="false" ht="15" hidden="false" customHeight="true" outlineLevel="0" collapsed="false">
      <c r="A1746" s="6" t="n">
        <f aca="false">INT((ROW()-2)/100)</f>
        <v>17</v>
      </c>
      <c r="B1746" s="7" t="n">
        <f aca="false">MOD(INT((ROW()-2)/10),10)</f>
        <v>4</v>
      </c>
      <c r="C1746" s="7" t="n">
        <f aca="false">MOD(ROW()-2,10)</f>
        <v>4</v>
      </c>
      <c r="D1746" s="8" t="n">
        <f aca="false">A1746*10+B1746+C1746/10</f>
        <v>174.4</v>
      </c>
      <c r="E1746" s="9" t="n">
        <f aca="false">ROUND((ROW()-2)*24,0)/86400</f>
        <v>0.484444444444444</v>
      </c>
    </row>
    <row r="1747" customFormat="false" ht="15" hidden="false" customHeight="true" outlineLevel="0" collapsed="false">
      <c r="A1747" s="6" t="n">
        <f aca="false">INT((ROW()-2)/100)</f>
        <v>17</v>
      </c>
      <c r="B1747" s="7" t="n">
        <f aca="false">MOD(INT((ROW()-2)/10),10)</f>
        <v>4</v>
      </c>
      <c r="C1747" s="7" t="n">
        <f aca="false">MOD(ROW()-2,10)</f>
        <v>5</v>
      </c>
      <c r="D1747" s="8" t="n">
        <f aca="false">A1747*10+B1747+C1747/10</f>
        <v>174.5</v>
      </c>
      <c r="E1747" s="9" t="n">
        <f aca="false">ROUND((ROW()-2)*24,0)/86400</f>
        <v>0.484722222222222</v>
      </c>
    </row>
    <row r="1748" customFormat="false" ht="15" hidden="false" customHeight="true" outlineLevel="0" collapsed="false">
      <c r="A1748" s="6" t="n">
        <f aca="false">INT((ROW()-2)/100)</f>
        <v>17</v>
      </c>
      <c r="B1748" s="7" t="n">
        <f aca="false">MOD(INT((ROW()-2)/10),10)</f>
        <v>4</v>
      </c>
      <c r="C1748" s="7" t="n">
        <f aca="false">MOD(ROW()-2,10)</f>
        <v>6</v>
      </c>
      <c r="D1748" s="8" t="n">
        <f aca="false">A1748*10+B1748+C1748/10</f>
        <v>174.6</v>
      </c>
      <c r="E1748" s="9" t="n">
        <f aca="false">ROUND((ROW()-2)*24,0)/86400</f>
        <v>0.485</v>
      </c>
    </row>
    <row r="1749" customFormat="false" ht="15" hidden="false" customHeight="true" outlineLevel="0" collapsed="false">
      <c r="A1749" s="6" t="n">
        <f aca="false">INT((ROW()-2)/100)</f>
        <v>17</v>
      </c>
      <c r="B1749" s="7" t="n">
        <f aca="false">MOD(INT((ROW()-2)/10),10)</f>
        <v>4</v>
      </c>
      <c r="C1749" s="7" t="n">
        <f aca="false">MOD(ROW()-2,10)</f>
        <v>7</v>
      </c>
      <c r="D1749" s="8" t="n">
        <f aca="false">A1749*10+B1749+C1749/10</f>
        <v>174.7</v>
      </c>
      <c r="E1749" s="9" t="n">
        <f aca="false">ROUND((ROW()-2)*24,0)/86400</f>
        <v>0.485277777777778</v>
      </c>
    </row>
    <row r="1750" customFormat="false" ht="15" hidden="false" customHeight="true" outlineLevel="0" collapsed="false">
      <c r="A1750" s="6" t="n">
        <f aca="false">INT((ROW()-2)/100)</f>
        <v>17</v>
      </c>
      <c r="B1750" s="7" t="n">
        <f aca="false">MOD(INT((ROW()-2)/10),10)</f>
        <v>4</v>
      </c>
      <c r="C1750" s="7" t="n">
        <f aca="false">MOD(ROW()-2,10)</f>
        <v>8</v>
      </c>
      <c r="D1750" s="8" t="n">
        <f aca="false">A1750*10+B1750+C1750/10</f>
        <v>174.8</v>
      </c>
      <c r="E1750" s="9" t="n">
        <f aca="false">ROUND((ROW()-2)*24,0)/86400</f>
        <v>0.485555555555556</v>
      </c>
    </row>
    <row r="1751" customFormat="false" ht="15" hidden="false" customHeight="true" outlineLevel="0" collapsed="false">
      <c r="A1751" s="6" t="n">
        <f aca="false">INT((ROW()-2)/100)</f>
        <v>17</v>
      </c>
      <c r="B1751" s="7" t="n">
        <f aca="false">MOD(INT((ROW()-2)/10),10)</f>
        <v>4</v>
      </c>
      <c r="C1751" s="7" t="n">
        <f aca="false">MOD(ROW()-2,10)</f>
        <v>9</v>
      </c>
      <c r="D1751" s="8" t="n">
        <f aca="false">A1751*10+B1751+C1751/10</f>
        <v>174.9</v>
      </c>
      <c r="E1751" s="9" t="n">
        <f aca="false">ROUND((ROW()-2)*24,0)/86400</f>
        <v>0.485833333333333</v>
      </c>
    </row>
    <row r="1752" customFormat="false" ht="15" hidden="false" customHeight="true" outlineLevel="0" collapsed="false">
      <c r="A1752" s="6" t="n">
        <f aca="false">INT((ROW()-2)/100)</f>
        <v>17</v>
      </c>
      <c r="B1752" s="7" t="n">
        <f aca="false">MOD(INT((ROW()-2)/10),10)</f>
        <v>5</v>
      </c>
      <c r="C1752" s="7" t="n">
        <f aca="false">MOD(ROW()-2,10)</f>
        <v>0</v>
      </c>
      <c r="D1752" s="8" t="n">
        <f aca="false">A1752*10+B1752+C1752/10</f>
        <v>175</v>
      </c>
      <c r="E1752" s="9" t="n">
        <f aca="false">ROUND((ROW()-2)*24,0)/86400</f>
        <v>0.486111111111111</v>
      </c>
    </row>
    <row r="1753" customFormat="false" ht="15" hidden="false" customHeight="true" outlineLevel="0" collapsed="false">
      <c r="A1753" s="6" t="n">
        <f aca="false">INT((ROW()-2)/100)</f>
        <v>17</v>
      </c>
      <c r="B1753" s="7" t="n">
        <f aca="false">MOD(INT((ROW()-2)/10),10)</f>
        <v>5</v>
      </c>
      <c r="C1753" s="7" t="n">
        <f aca="false">MOD(ROW()-2,10)</f>
        <v>1</v>
      </c>
      <c r="D1753" s="8" t="n">
        <f aca="false">A1753*10+B1753+C1753/10</f>
        <v>175.1</v>
      </c>
      <c r="E1753" s="9" t="n">
        <f aca="false">ROUND((ROW()-2)*24,0)/86400</f>
        <v>0.486388888888889</v>
      </c>
    </row>
    <row r="1754" customFormat="false" ht="15" hidden="false" customHeight="true" outlineLevel="0" collapsed="false">
      <c r="A1754" s="6" t="n">
        <f aca="false">INT((ROW()-2)/100)</f>
        <v>17</v>
      </c>
      <c r="B1754" s="7" t="n">
        <f aca="false">MOD(INT((ROW()-2)/10),10)</f>
        <v>5</v>
      </c>
      <c r="C1754" s="7" t="n">
        <f aca="false">MOD(ROW()-2,10)</f>
        <v>2</v>
      </c>
      <c r="D1754" s="8" t="n">
        <f aca="false">A1754*10+B1754+C1754/10</f>
        <v>175.2</v>
      </c>
      <c r="E1754" s="9" t="n">
        <f aca="false">ROUND((ROW()-2)*24,0)/86400</f>
        <v>0.486666666666667</v>
      </c>
    </row>
    <row r="1755" customFormat="false" ht="15" hidden="false" customHeight="true" outlineLevel="0" collapsed="false">
      <c r="A1755" s="6" t="n">
        <f aca="false">INT((ROW()-2)/100)</f>
        <v>17</v>
      </c>
      <c r="B1755" s="7" t="n">
        <f aca="false">MOD(INT((ROW()-2)/10),10)</f>
        <v>5</v>
      </c>
      <c r="C1755" s="7" t="n">
        <f aca="false">MOD(ROW()-2,10)</f>
        <v>3</v>
      </c>
      <c r="D1755" s="8" t="n">
        <f aca="false">A1755*10+B1755+C1755/10</f>
        <v>175.3</v>
      </c>
      <c r="E1755" s="9" t="n">
        <f aca="false">ROUND((ROW()-2)*24,0)/86400</f>
        <v>0.486944444444444</v>
      </c>
    </row>
    <row r="1756" customFormat="false" ht="15" hidden="false" customHeight="true" outlineLevel="0" collapsed="false">
      <c r="A1756" s="6" t="n">
        <f aca="false">INT((ROW()-2)/100)</f>
        <v>17</v>
      </c>
      <c r="B1756" s="7" t="n">
        <f aca="false">MOD(INT((ROW()-2)/10),10)</f>
        <v>5</v>
      </c>
      <c r="C1756" s="7" t="n">
        <f aca="false">MOD(ROW()-2,10)</f>
        <v>4</v>
      </c>
      <c r="D1756" s="8" t="n">
        <f aca="false">A1756*10+B1756+C1756/10</f>
        <v>175.4</v>
      </c>
      <c r="E1756" s="9" t="n">
        <f aca="false">ROUND((ROW()-2)*24,0)/86400</f>
        <v>0.487222222222222</v>
      </c>
    </row>
    <row r="1757" customFormat="false" ht="15" hidden="false" customHeight="true" outlineLevel="0" collapsed="false">
      <c r="A1757" s="6" t="n">
        <f aca="false">INT((ROW()-2)/100)</f>
        <v>17</v>
      </c>
      <c r="B1757" s="7" t="n">
        <f aca="false">MOD(INT((ROW()-2)/10),10)</f>
        <v>5</v>
      </c>
      <c r="C1757" s="7" t="n">
        <f aca="false">MOD(ROW()-2,10)</f>
        <v>5</v>
      </c>
      <c r="D1757" s="8" t="n">
        <f aca="false">A1757*10+B1757+C1757/10</f>
        <v>175.5</v>
      </c>
      <c r="E1757" s="9" t="n">
        <f aca="false">ROUND((ROW()-2)*24,0)/86400</f>
        <v>0.4875</v>
      </c>
    </row>
    <row r="1758" customFormat="false" ht="15" hidden="false" customHeight="true" outlineLevel="0" collapsed="false">
      <c r="A1758" s="6" t="n">
        <f aca="false">INT((ROW()-2)/100)</f>
        <v>17</v>
      </c>
      <c r="B1758" s="7" t="n">
        <f aca="false">MOD(INT((ROW()-2)/10),10)</f>
        <v>5</v>
      </c>
      <c r="C1758" s="7" t="n">
        <f aca="false">MOD(ROW()-2,10)</f>
        <v>6</v>
      </c>
      <c r="D1758" s="8" t="n">
        <f aca="false">A1758*10+B1758+C1758/10</f>
        <v>175.6</v>
      </c>
      <c r="E1758" s="9" t="n">
        <f aca="false">ROUND((ROW()-2)*24,0)/86400</f>
        <v>0.487777777777778</v>
      </c>
    </row>
    <row r="1759" customFormat="false" ht="15" hidden="false" customHeight="true" outlineLevel="0" collapsed="false">
      <c r="A1759" s="6" t="n">
        <f aca="false">INT((ROW()-2)/100)</f>
        <v>17</v>
      </c>
      <c r="B1759" s="7" t="n">
        <f aca="false">MOD(INT((ROW()-2)/10),10)</f>
        <v>5</v>
      </c>
      <c r="C1759" s="7" t="n">
        <f aca="false">MOD(ROW()-2,10)</f>
        <v>7</v>
      </c>
      <c r="D1759" s="8" t="n">
        <f aca="false">A1759*10+B1759+C1759/10</f>
        <v>175.7</v>
      </c>
      <c r="E1759" s="9" t="n">
        <f aca="false">ROUND((ROW()-2)*24,0)/86400</f>
        <v>0.488055555555556</v>
      </c>
    </row>
    <row r="1760" customFormat="false" ht="15" hidden="false" customHeight="true" outlineLevel="0" collapsed="false">
      <c r="A1760" s="6" t="n">
        <f aca="false">INT((ROW()-2)/100)</f>
        <v>17</v>
      </c>
      <c r="B1760" s="7" t="n">
        <f aca="false">MOD(INT((ROW()-2)/10),10)</f>
        <v>5</v>
      </c>
      <c r="C1760" s="7" t="n">
        <f aca="false">MOD(ROW()-2,10)</f>
        <v>8</v>
      </c>
      <c r="D1760" s="8" t="n">
        <f aca="false">A1760*10+B1760+C1760/10</f>
        <v>175.8</v>
      </c>
      <c r="E1760" s="9" t="n">
        <f aca="false">ROUND((ROW()-2)*24,0)/86400</f>
        <v>0.488333333333333</v>
      </c>
    </row>
    <row r="1761" customFormat="false" ht="15" hidden="false" customHeight="true" outlineLevel="0" collapsed="false">
      <c r="A1761" s="6" t="n">
        <f aca="false">INT((ROW()-2)/100)</f>
        <v>17</v>
      </c>
      <c r="B1761" s="7" t="n">
        <f aca="false">MOD(INT((ROW()-2)/10),10)</f>
        <v>5</v>
      </c>
      <c r="C1761" s="7" t="n">
        <f aca="false">MOD(ROW()-2,10)</f>
        <v>9</v>
      </c>
      <c r="D1761" s="8" t="n">
        <f aca="false">A1761*10+B1761+C1761/10</f>
        <v>175.9</v>
      </c>
      <c r="E1761" s="9" t="n">
        <f aca="false">ROUND((ROW()-2)*24,0)/86400</f>
        <v>0.488611111111111</v>
      </c>
    </row>
    <row r="1762" customFormat="false" ht="15" hidden="false" customHeight="true" outlineLevel="0" collapsed="false">
      <c r="A1762" s="6" t="n">
        <f aca="false">INT((ROW()-2)/100)</f>
        <v>17</v>
      </c>
      <c r="B1762" s="7" t="n">
        <f aca="false">MOD(INT((ROW()-2)/10),10)</f>
        <v>6</v>
      </c>
      <c r="C1762" s="7" t="n">
        <f aca="false">MOD(ROW()-2,10)</f>
        <v>0</v>
      </c>
      <c r="D1762" s="8" t="n">
        <f aca="false">A1762*10+B1762+C1762/10</f>
        <v>176</v>
      </c>
      <c r="E1762" s="9" t="n">
        <f aca="false">ROUND((ROW()-2)*24,0)/86400</f>
        <v>0.488888888888889</v>
      </c>
    </row>
    <row r="1763" customFormat="false" ht="15" hidden="false" customHeight="true" outlineLevel="0" collapsed="false">
      <c r="A1763" s="6" t="n">
        <f aca="false">INT((ROW()-2)/100)</f>
        <v>17</v>
      </c>
      <c r="B1763" s="7" t="n">
        <f aca="false">MOD(INT((ROW()-2)/10),10)</f>
        <v>6</v>
      </c>
      <c r="C1763" s="7" t="n">
        <f aca="false">MOD(ROW()-2,10)</f>
        <v>1</v>
      </c>
      <c r="D1763" s="8" t="n">
        <f aca="false">A1763*10+B1763+C1763/10</f>
        <v>176.1</v>
      </c>
      <c r="E1763" s="9" t="n">
        <f aca="false">ROUND((ROW()-2)*24,0)/86400</f>
        <v>0.489166666666667</v>
      </c>
    </row>
    <row r="1764" customFormat="false" ht="15" hidden="false" customHeight="true" outlineLevel="0" collapsed="false">
      <c r="A1764" s="6" t="n">
        <f aca="false">INT((ROW()-2)/100)</f>
        <v>17</v>
      </c>
      <c r="B1764" s="7" t="n">
        <f aca="false">MOD(INT((ROW()-2)/10),10)</f>
        <v>6</v>
      </c>
      <c r="C1764" s="7" t="n">
        <f aca="false">MOD(ROW()-2,10)</f>
        <v>2</v>
      </c>
      <c r="D1764" s="8" t="n">
        <f aca="false">A1764*10+B1764+C1764/10</f>
        <v>176.2</v>
      </c>
      <c r="E1764" s="9" t="n">
        <f aca="false">ROUND((ROW()-2)*24,0)/86400</f>
        <v>0.489444444444444</v>
      </c>
    </row>
    <row r="1765" customFormat="false" ht="15" hidden="false" customHeight="true" outlineLevel="0" collapsed="false">
      <c r="A1765" s="6" t="n">
        <f aca="false">INT((ROW()-2)/100)</f>
        <v>17</v>
      </c>
      <c r="B1765" s="7" t="n">
        <f aca="false">MOD(INT((ROW()-2)/10),10)</f>
        <v>6</v>
      </c>
      <c r="C1765" s="7" t="n">
        <f aca="false">MOD(ROW()-2,10)</f>
        <v>3</v>
      </c>
      <c r="D1765" s="8" t="n">
        <f aca="false">A1765*10+B1765+C1765/10</f>
        <v>176.3</v>
      </c>
      <c r="E1765" s="9" t="n">
        <f aca="false">ROUND((ROW()-2)*24,0)/86400</f>
        <v>0.489722222222222</v>
      </c>
    </row>
    <row r="1766" customFormat="false" ht="15" hidden="false" customHeight="true" outlineLevel="0" collapsed="false">
      <c r="A1766" s="6" t="n">
        <f aca="false">INT((ROW()-2)/100)</f>
        <v>17</v>
      </c>
      <c r="B1766" s="7" t="n">
        <f aca="false">MOD(INT((ROW()-2)/10),10)</f>
        <v>6</v>
      </c>
      <c r="C1766" s="7" t="n">
        <f aca="false">MOD(ROW()-2,10)</f>
        <v>4</v>
      </c>
      <c r="D1766" s="8" t="n">
        <f aca="false">A1766*10+B1766+C1766/10</f>
        <v>176.4</v>
      </c>
      <c r="E1766" s="9" t="n">
        <f aca="false">ROUND((ROW()-2)*24,0)/86400</f>
        <v>0.49</v>
      </c>
    </row>
    <row r="1767" customFormat="false" ht="15" hidden="false" customHeight="true" outlineLevel="0" collapsed="false">
      <c r="A1767" s="6" t="n">
        <f aca="false">INT((ROW()-2)/100)</f>
        <v>17</v>
      </c>
      <c r="B1767" s="7" t="n">
        <f aca="false">MOD(INT((ROW()-2)/10),10)</f>
        <v>6</v>
      </c>
      <c r="C1767" s="7" t="n">
        <f aca="false">MOD(ROW()-2,10)</f>
        <v>5</v>
      </c>
      <c r="D1767" s="8" t="n">
        <f aca="false">A1767*10+B1767+C1767/10</f>
        <v>176.5</v>
      </c>
      <c r="E1767" s="9" t="n">
        <f aca="false">ROUND((ROW()-2)*24,0)/86400</f>
        <v>0.490277777777778</v>
      </c>
    </row>
    <row r="1768" customFormat="false" ht="15" hidden="false" customHeight="true" outlineLevel="0" collapsed="false">
      <c r="A1768" s="6" t="n">
        <f aca="false">INT((ROW()-2)/100)</f>
        <v>17</v>
      </c>
      <c r="B1768" s="7" t="n">
        <f aca="false">MOD(INT((ROW()-2)/10),10)</f>
        <v>6</v>
      </c>
      <c r="C1768" s="7" t="n">
        <f aca="false">MOD(ROW()-2,10)</f>
        <v>6</v>
      </c>
      <c r="D1768" s="8" t="n">
        <f aca="false">A1768*10+B1768+C1768/10</f>
        <v>176.6</v>
      </c>
      <c r="E1768" s="9" t="n">
        <f aca="false">ROUND((ROW()-2)*24,0)/86400</f>
        <v>0.490555555555556</v>
      </c>
    </row>
    <row r="1769" customFormat="false" ht="15" hidden="false" customHeight="true" outlineLevel="0" collapsed="false">
      <c r="A1769" s="6" t="n">
        <f aca="false">INT((ROW()-2)/100)</f>
        <v>17</v>
      </c>
      <c r="B1769" s="7" t="n">
        <f aca="false">MOD(INT((ROW()-2)/10),10)</f>
        <v>6</v>
      </c>
      <c r="C1769" s="7" t="n">
        <f aca="false">MOD(ROW()-2,10)</f>
        <v>7</v>
      </c>
      <c r="D1769" s="8" t="n">
        <f aca="false">A1769*10+B1769+C1769/10</f>
        <v>176.7</v>
      </c>
      <c r="E1769" s="9" t="n">
        <f aca="false">ROUND((ROW()-2)*24,0)/86400</f>
        <v>0.490833333333333</v>
      </c>
    </row>
    <row r="1770" customFormat="false" ht="15" hidden="false" customHeight="true" outlineLevel="0" collapsed="false">
      <c r="A1770" s="6" t="n">
        <f aca="false">INT((ROW()-2)/100)</f>
        <v>17</v>
      </c>
      <c r="B1770" s="7" t="n">
        <f aca="false">MOD(INT((ROW()-2)/10),10)</f>
        <v>6</v>
      </c>
      <c r="C1770" s="7" t="n">
        <f aca="false">MOD(ROW()-2,10)</f>
        <v>8</v>
      </c>
      <c r="D1770" s="8" t="n">
        <f aca="false">A1770*10+B1770+C1770/10</f>
        <v>176.8</v>
      </c>
      <c r="E1770" s="9" t="n">
        <f aca="false">ROUND((ROW()-2)*24,0)/86400</f>
        <v>0.491111111111111</v>
      </c>
    </row>
    <row r="1771" customFormat="false" ht="15" hidden="false" customHeight="true" outlineLevel="0" collapsed="false">
      <c r="A1771" s="6" t="n">
        <f aca="false">INT((ROW()-2)/100)</f>
        <v>17</v>
      </c>
      <c r="B1771" s="7" t="n">
        <f aca="false">MOD(INT((ROW()-2)/10),10)</f>
        <v>6</v>
      </c>
      <c r="C1771" s="7" t="n">
        <f aca="false">MOD(ROW()-2,10)</f>
        <v>9</v>
      </c>
      <c r="D1771" s="8" t="n">
        <f aca="false">A1771*10+B1771+C1771/10</f>
        <v>176.9</v>
      </c>
      <c r="E1771" s="9" t="n">
        <f aca="false">ROUND((ROW()-2)*24,0)/86400</f>
        <v>0.491388888888889</v>
      </c>
    </row>
    <row r="1772" customFormat="false" ht="15" hidden="false" customHeight="true" outlineLevel="0" collapsed="false">
      <c r="A1772" s="6" t="n">
        <f aca="false">INT((ROW()-2)/100)</f>
        <v>17</v>
      </c>
      <c r="B1772" s="7" t="n">
        <f aca="false">MOD(INT((ROW()-2)/10),10)</f>
        <v>7</v>
      </c>
      <c r="C1772" s="7" t="n">
        <f aca="false">MOD(ROW()-2,10)</f>
        <v>0</v>
      </c>
      <c r="D1772" s="8" t="n">
        <f aca="false">A1772*10+B1772+C1772/10</f>
        <v>177</v>
      </c>
      <c r="E1772" s="9" t="n">
        <f aca="false">ROUND((ROW()-2)*24,0)/86400</f>
        <v>0.491666666666667</v>
      </c>
    </row>
    <row r="1773" customFormat="false" ht="15" hidden="false" customHeight="true" outlineLevel="0" collapsed="false">
      <c r="A1773" s="6" t="n">
        <f aca="false">INT((ROW()-2)/100)</f>
        <v>17</v>
      </c>
      <c r="B1773" s="7" t="n">
        <f aca="false">MOD(INT((ROW()-2)/10),10)</f>
        <v>7</v>
      </c>
      <c r="C1773" s="7" t="n">
        <f aca="false">MOD(ROW()-2,10)</f>
        <v>1</v>
      </c>
      <c r="D1773" s="8" t="n">
        <f aca="false">A1773*10+B1773+C1773/10</f>
        <v>177.1</v>
      </c>
      <c r="E1773" s="9" t="n">
        <f aca="false">ROUND((ROW()-2)*24,0)/86400</f>
        <v>0.491944444444444</v>
      </c>
    </row>
    <row r="1774" customFormat="false" ht="15" hidden="false" customHeight="true" outlineLevel="0" collapsed="false">
      <c r="A1774" s="6" t="n">
        <f aca="false">INT((ROW()-2)/100)</f>
        <v>17</v>
      </c>
      <c r="B1774" s="7" t="n">
        <f aca="false">MOD(INT((ROW()-2)/10),10)</f>
        <v>7</v>
      </c>
      <c r="C1774" s="7" t="n">
        <f aca="false">MOD(ROW()-2,10)</f>
        <v>2</v>
      </c>
      <c r="D1774" s="8" t="n">
        <f aca="false">A1774*10+B1774+C1774/10</f>
        <v>177.2</v>
      </c>
      <c r="E1774" s="9" t="n">
        <f aca="false">ROUND((ROW()-2)*24,0)/86400</f>
        <v>0.492222222222222</v>
      </c>
    </row>
    <row r="1775" customFormat="false" ht="15" hidden="false" customHeight="true" outlineLevel="0" collapsed="false">
      <c r="A1775" s="6" t="n">
        <f aca="false">INT((ROW()-2)/100)</f>
        <v>17</v>
      </c>
      <c r="B1775" s="7" t="n">
        <f aca="false">MOD(INT((ROW()-2)/10),10)</f>
        <v>7</v>
      </c>
      <c r="C1775" s="7" t="n">
        <f aca="false">MOD(ROW()-2,10)</f>
        <v>3</v>
      </c>
      <c r="D1775" s="8" t="n">
        <f aca="false">A1775*10+B1775+C1775/10</f>
        <v>177.3</v>
      </c>
      <c r="E1775" s="9" t="n">
        <f aca="false">ROUND((ROW()-2)*24,0)/86400</f>
        <v>0.4925</v>
      </c>
    </row>
    <row r="1776" customFormat="false" ht="15" hidden="false" customHeight="true" outlineLevel="0" collapsed="false">
      <c r="A1776" s="6" t="n">
        <f aca="false">INT((ROW()-2)/100)</f>
        <v>17</v>
      </c>
      <c r="B1776" s="7" t="n">
        <f aca="false">MOD(INT((ROW()-2)/10),10)</f>
        <v>7</v>
      </c>
      <c r="C1776" s="7" t="n">
        <f aca="false">MOD(ROW()-2,10)</f>
        <v>4</v>
      </c>
      <c r="D1776" s="8" t="n">
        <f aca="false">A1776*10+B1776+C1776/10</f>
        <v>177.4</v>
      </c>
      <c r="E1776" s="9" t="n">
        <f aca="false">ROUND((ROW()-2)*24,0)/86400</f>
        <v>0.492777777777778</v>
      </c>
    </row>
    <row r="1777" customFormat="false" ht="15" hidden="false" customHeight="true" outlineLevel="0" collapsed="false">
      <c r="A1777" s="6" t="n">
        <f aca="false">INT((ROW()-2)/100)</f>
        <v>17</v>
      </c>
      <c r="B1777" s="7" t="n">
        <f aca="false">MOD(INT((ROW()-2)/10),10)</f>
        <v>7</v>
      </c>
      <c r="C1777" s="7" t="n">
        <f aca="false">MOD(ROW()-2,10)</f>
        <v>5</v>
      </c>
      <c r="D1777" s="8" t="n">
        <f aca="false">A1777*10+B1777+C1777/10</f>
        <v>177.5</v>
      </c>
      <c r="E1777" s="9" t="n">
        <f aca="false">ROUND((ROW()-2)*24,0)/86400</f>
        <v>0.493055555555556</v>
      </c>
    </row>
    <row r="1778" customFormat="false" ht="15" hidden="false" customHeight="true" outlineLevel="0" collapsed="false">
      <c r="A1778" s="6" t="n">
        <f aca="false">INT((ROW()-2)/100)</f>
        <v>17</v>
      </c>
      <c r="B1778" s="7" t="n">
        <f aca="false">MOD(INT((ROW()-2)/10),10)</f>
        <v>7</v>
      </c>
      <c r="C1778" s="7" t="n">
        <f aca="false">MOD(ROW()-2,10)</f>
        <v>6</v>
      </c>
      <c r="D1778" s="8" t="n">
        <f aca="false">A1778*10+B1778+C1778/10</f>
        <v>177.6</v>
      </c>
      <c r="E1778" s="9" t="n">
        <f aca="false">ROUND((ROW()-2)*24,0)/86400</f>
        <v>0.493333333333333</v>
      </c>
    </row>
    <row r="1779" customFormat="false" ht="15" hidden="false" customHeight="true" outlineLevel="0" collapsed="false">
      <c r="A1779" s="6" t="n">
        <f aca="false">INT((ROW()-2)/100)</f>
        <v>17</v>
      </c>
      <c r="B1779" s="7" t="n">
        <f aca="false">MOD(INT((ROW()-2)/10),10)</f>
        <v>7</v>
      </c>
      <c r="C1779" s="7" t="n">
        <f aca="false">MOD(ROW()-2,10)</f>
        <v>7</v>
      </c>
      <c r="D1779" s="8" t="n">
        <f aca="false">A1779*10+B1779+C1779/10</f>
        <v>177.7</v>
      </c>
      <c r="E1779" s="9" t="n">
        <f aca="false">ROUND((ROW()-2)*24,0)/86400</f>
        <v>0.493611111111111</v>
      </c>
    </row>
    <row r="1780" customFormat="false" ht="15" hidden="false" customHeight="true" outlineLevel="0" collapsed="false">
      <c r="A1780" s="6" t="n">
        <f aca="false">INT((ROW()-2)/100)</f>
        <v>17</v>
      </c>
      <c r="B1780" s="7" t="n">
        <f aca="false">MOD(INT((ROW()-2)/10),10)</f>
        <v>7</v>
      </c>
      <c r="C1780" s="7" t="n">
        <f aca="false">MOD(ROW()-2,10)</f>
        <v>8</v>
      </c>
      <c r="D1780" s="8" t="n">
        <f aca="false">A1780*10+B1780+C1780/10</f>
        <v>177.8</v>
      </c>
      <c r="E1780" s="9" t="n">
        <f aca="false">ROUND((ROW()-2)*24,0)/86400</f>
        <v>0.493888888888889</v>
      </c>
    </row>
    <row r="1781" customFormat="false" ht="15" hidden="false" customHeight="true" outlineLevel="0" collapsed="false">
      <c r="A1781" s="6" t="n">
        <f aca="false">INT((ROW()-2)/100)</f>
        <v>17</v>
      </c>
      <c r="B1781" s="7" t="n">
        <f aca="false">MOD(INT((ROW()-2)/10),10)</f>
        <v>7</v>
      </c>
      <c r="C1781" s="7" t="n">
        <f aca="false">MOD(ROW()-2,10)</f>
        <v>9</v>
      </c>
      <c r="D1781" s="8" t="n">
        <f aca="false">A1781*10+B1781+C1781/10</f>
        <v>177.9</v>
      </c>
      <c r="E1781" s="9" t="n">
        <f aca="false">ROUND((ROW()-2)*24,0)/86400</f>
        <v>0.494166666666667</v>
      </c>
    </row>
    <row r="1782" customFormat="false" ht="15" hidden="false" customHeight="true" outlineLevel="0" collapsed="false">
      <c r="A1782" s="6" t="n">
        <f aca="false">INT((ROW()-2)/100)</f>
        <v>17</v>
      </c>
      <c r="B1782" s="7" t="n">
        <f aca="false">MOD(INT((ROW()-2)/10),10)</f>
        <v>8</v>
      </c>
      <c r="C1782" s="7" t="n">
        <f aca="false">MOD(ROW()-2,10)</f>
        <v>0</v>
      </c>
      <c r="D1782" s="8" t="n">
        <f aca="false">A1782*10+B1782+C1782/10</f>
        <v>178</v>
      </c>
      <c r="E1782" s="9" t="n">
        <f aca="false">ROUND((ROW()-2)*24,0)/86400</f>
        <v>0.494444444444444</v>
      </c>
    </row>
    <row r="1783" customFormat="false" ht="15" hidden="false" customHeight="true" outlineLevel="0" collapsed="false">
      <c r="A1783" s="6" t="n">
        <f aca="false">INT((ROW()-2)/100)</f>
        <v>17</v>
      </c>
      <c r="B1783" s="7" t="n">
        <f aca="false">MOD(INT((ROW()-2)/10),10)</f>
        <v>8</v>
      </c>
      <c r="C1783" s="7" t="n">
        <f aca="false">MOD(ROW()-2,10)</f>
        <v>1</v>
      </c>
      <c r="D1783" s="8" t="n">
        <f aca="false">A1783*10+B1783+C1783/10</f>
        <v>178.1</v>
      </c>
      <c r="E1783" s="9" t="n">
        <f aca="false">ROUND((ROW()-2)*24,0)/86400</f>
        <v>0.494722222222222</v>
      </c>
    </row>
    <row r="1784" customFormat="false" ht="15" hidden="false" customHeight="true" outlineLevel="0" collapsed="false">
      <c r="A1784" s="6" t="n">
        <f aca="false">INT((ROW()-2)/100)</f>
        <v>17</v>
      </c>
      <c r="B1784" s="7" t="n">
        <f aca="false">MOD(INT((ROW()-2)/10),10)</f>
        <v>8</v>
      </c>
      <c r="C1784" s="7" t="n">
        <f aca="false">MOD(ROW()-2,10)</f>
        <v>2</v>
      </c>
      <c r="D1784" s="8" t="n">
        <f aca="false">A1784*10+B1784+C1784/10</f>
        <v>178.2</v>
      </c>
      <c r="E1784" s="9" t="n">
        <f aca="false">ROUND((ROW()-2)*24,0)/86400</f>
        <v>0.495</v>
      </c>
    </row>
    <row r="1785" customFormat="false" ht="15" hidden="false" customHeight="true" outlineLevel="0" collapsed="false">
      <c r="A1785" s="6" t="n">
        <f aca="false">INT((ROW()-2)/100)</f>
        <v>17</v>
      </c>
      <c r="B1785" s="7" t="n">
        <f aca="false">MOD(INT((ROW()-2)/10),10)</f>
        <v>8</v>
      </c>
      <c r="C1785" s="7" t="n">
        <f aca="false">MOD(ROW()-2,10)</f>
        <v>3</v>
      </c>
      <c r="D1785" s="8" t="n">
        <f aca="false">A1785*10+B1785+C1785/10</f>
        <v>178.3</v>
      </c>
      <c r="E1785" s="9" t="n">
        <f aca="false">ROUND((ROW()-2)*24,0)/86400</f>
        <v>0.495277777777778</v>
      </c>
    </row>
    <row r="1786" customFormat="false" ht="15" hidden="false" customHeight="true" outlineLevel="0" collapsed="false">
      <c r="A1786" s="6" t="n">
        <f aca="false">INT((ROW()-2)/100)</f>
        <v>17</v>
      </c>
      <c r="B1786" s="7" t="n">
        <f aca="false">MOD(INT((ROW()-2)/10),10)</f>
        <v>8</v>
      </c>
      <c r="C1786" s="7" t="n">
        <f aca="false">MOD(ROW()-2,10)</f>
        <v>4</v>
      </c>
      <c r="D1786" s="8" t="n">
        <f aca="false">A1786*10+B1786+C1786/10</f>
        <v>178.4</v>
      </c>
      <c r="E1786" s="9" t="n">
        <f aca="false">ROUND((ROW()-2)*24,0)/86400</f>
        <v>0.495555555555556</v>
      </c>
    </row>
    <row r="1787" customFormat="false" ht="15" hidden="false" customHeight="true" outlineLevel="0" collapsed="false">
      <c r="A1787" s="6" t="n">
        <f aca="false">INT((ROW()-2)/100)</f>
        <v>17</v>
      </c>
      <c r="B1787" s="7" t="n">
        <f aca="false">MOD(INT((ROW()-2)/10),10)</f>
        <v>8</v>
      </c>
      <c r="C1787" s="7" t="n">
        <f aca="false">MOD(ROW()-2,10)</f>
        <v>5</v>
      </c>
      <c r="D1787" s="8" t="n">
        <f aca="false">A1787*10+B1787+C1787/10</f>
        <v>178.5</v>
      </c>
      <c r="E1787" s="9" t="n">
        <f aca="false">ROUND((ROW()-2)*24,0)/86400</f>
        <v>0.495833333333333</v>
      </c>
    </row>
    <row r="1788" customFormat="false" ht="15" hidden="false" customHeight="true" outlineLevel="0" collapsed="false">
      <c r="A1788" s="6" t="n">
        <f aca="false">INT((ROW()-2)/100)</f>
        <v>17</v>
      </c>
      <c r="B1788" s="7" t="n">
        <f aca="false">MOD(INT((ROW()-2)/10),10)</f>
        <v>8</v>
      </c>
      <c r="C1788" s="7" t="n">
        <f aca="false">MOD(ROW()-2,10)</f>
        <v>6</v>
      </c>
      <c r="D1788" s="8" t="n">
        <f aca="false">A1788*10+B1788+C1788/10</f>
        <v>178.6</v>
      </c>
      <c r="E1788" s="9" t="n">
        <f aca="false">ROUND((ROW()-2)*24,0)/86400</f>
        <v>0.496111111111111</v>
      </c>
    </row>
    <row r="1789" customFormat="false" ht="15" hidden="false" customHeight="true" outlineLevel="0" collapsed="false">
      <c r="A1789" s="6" t="n">
        <f aca="false">INT((ROW()-2)/100)</f>
        <v>17</v>
      </c>
      <c r="B1789" s="7" t="n">
        <f aca="false">MOD(INT((ROW()-2)/10),10)</f>
        <v>8</v>
      </c>
      <c r="C1789" s="7" t="n">
        <f aca="false">MOD(ROW()-2,10)</f>
        <v>7</v>
      </c>
      <c r="D1789" s="8" t="n">
        <f aca="false">A1789*10+B1789+C1789/10</f>
        <v>178.7</v>
      </c>
      <c r="E1789" s="9" t="n">
        <f aca="false">ROUND((ROW()-2)*24,0)/86400</f>
        <v>0.496388888888889</v>
      </c>
    </row>
    <row r="1790" customFormat="false" ht="15" hidden="false" customHeight="true" outlineLevel="0" collapsed="false">
      <c r="A1790" s="6" t="n">
        <f aca="false">INT((ROW()-2)/100)</f>
        <v>17</v>
      </c>
      <c r="B1790" s="7" t="n">
        <f aca="false">MOD(INT((ROW()-2)/10),10)</f>
        <v>8</v>
      </c>
      <c r="C1790" s="7" t="n">
        <f aca="false">MOD(ROW()-2,10)</f>
        <v>8</v>
      </c>
      <c r="D1790" s="8" t="n">
        <f aca="false">A1790*10+B1790+C1790/10</f>
        <v>178.8</v>
      </c>
      <c r="E1790" s="9" t="n">
        <f aca="false">ROUND((ROW()-2)*24,0)/86400</f>
        <v>0.496666666666667</v>
      </c>
    </row>
    <row r="1791" customFormat="false" ht="15" hidden="false" customHeight="true" outlineLevel="0" collapsed="false">
      <c r="A1791" s="6" t="n">
        <f aca="false">INT((ROW()-2)/100)</f>
        <v>17</v>
      </c>
      <c r="B1791" s="7" t="n">
        <f aca="false">MOD(INT((ROW()-2)/10),10)</f>
        <v>8</v>
      </c>
      <c r="C1791" s="7" t="n">
        <f aca="false">MOD(ROW()-2,10)</f>
        <v>9</v>
      </c>
      <c r="D1791" s="8" t="n">
        <f aca="false">A1791*10+B1791+C1791/10</f>
        <v>178.9</v>
      </c>
      <c r="E1791" s="9" t="n">
        <f aca="false">ROUND((ROW()-2)*24,0)/86400</f>
        <v>0.496944444444444</v>
      </c>
    </row>
    <row r="1792" customFormat="false" ht="15" hidden="false" customHeight="true" outlineLevel="0" collapsed="false">
      <c r="A1792" s="6" t="n">
        <f aca="false">INT((ROW()-2)/100)</f>
        <v>17</v>
      </c>
      <c r="B1792" s="7" t="n">
        <f aca="false">MOD(INT((ROW()-2)/10),10)</f>
        <v>9</v>
      </c>
      <c r="C1792" s="7" t="n">
        <f aca="false">MOD(ROW()-2,10)</f>
        <v>0</v>
      </c>
      <c r="D1792" s="8" t="n">
        <f aca="false">A1792*10+B1792+C1792/10</f>
        <v>179</v>
      </c>
      <c r="E1792" s="9" t="n">
        <f aca="false">ROUND((ROW()-2)*24,0)/86400</f>
        <v>0.497222222222222</v>
      </c>
    </row>
    <row r="1793" customFormat="false" ht="15" hidden="false" customHeight="true" outlineLevel="0" collapsed="false">
      <c r="A1793" s="6" t="n">
        <f aca="false">INT((ROW()-2)/100)</f>
        <v>17</v>
      </c>
      <c r="B1793" s="7" t="n">
        <f aca="false">MOD(INT((ROW()-2)/10),10)</f>
        <v>9</v>
      </c>
      <c r="C1793" s="7" t="n">
        <f aca="false">MOD(ROW()-2,10)</f>
        <v>1</v>
      </c>
      <c r="D1793" s="8" t="n">
        <f aca="false">A1793*10+B1793+C1793/10</f>
        <v>179.1</v>
      </c>
      <c r="E1793" s="9" t="n">
        <f aca="false">ROUND((ROW()-2)*24,0)/86400</f>
        <v>0.4975</v>
      </c>
    </row>
    <row r="1794" customFormat="false" ht="15" hidden="false" customHeight="true" outlineLevel="0" collapsed="false">
      <c r="A1794" s="6" t="n">
        <f aca="false">INT((ROW()-2)/100)</f>
        <v>17</v>
      </c>
      <c r="B1794" s="7" t="n">
        <f aca="false">MOD(INT((ROW()-2)/10),10)</f>
        <v>9</v>
      </c>
      <c r="C1794" s="7" t="n">
        <f aca="false">MOD(ROW()-2,10)</f>
        <v>2</v>
      </c>
      <c r="D1794" s="8" t="n">
        <f aca="false">A1794*10+B1794+C1794/10</f>
        <v>179.2</v>
      </c>
      <c r="E1794" s="9" t="n">
        <f aca="false">ROUND((ROW()-2)*24,0)/86400</f>
        <v>0.497777777777778</v>
      </c>
    </row>
    <row r="1795" customFormat="false" ht="15" hidden="false" customHeight="true" outlineLevel="0" collapsed="false">
      <c r="A1795" s="6" t="n">
        <f aca="false">INT((ROW()-2)/100)</f>
        <v>17</v>
      </c>
      <c r="B1795" s="7" t="n">
        <f aca="false">MOD(INT((ROW()-2)/10),10)</f>
        <v>9</v>
      </c>
      <c r="C1795" s="7" t="n">
        <f aca="false">MOD(ROW()-2,10)</f>
        <v>3</v>
      </c>
      <c r="D1795" s="8" t="n">
        <f aca="false">A1795*10+B1795+C1795/10</f>
        <v>179.3</v>
      </c>
      <c r="E1795" s="9" t="n">
        <f aca="false">ROUND((ROW()-2)*24,0)/86400</f>
        <v>0.498055555555556</v>
      </c>
    </row>
    <row r="1796" customFormat="false" ht="15" hidden="false" customHeight="true" outlineLevel="0" collapsed="false">
      <c r="A1796" s="6" t="n">
        <f aca="false">INT((ROW()-2)/100)</f>
        <v>17</v>
      </c>
      <c r="B1796" s="7" t="n">
        <f aca="false">MOD(INT((ROW()-2)/10),10)</f>
        <v>9</v>
      </c>
      <c r="C1796" s="7" t="n">
        <f aca="false">MOD(ROW()-2,10)</f>
        <v>4</v>
      </c>
      <c r="D1796" s="8" t="n">
        <f aca="false">A1796*10+B1796+C1796/10</f>
        <v>179.4</v>
      </c>
      <c r="E1796" s="9" t="n">
        <f aca="false">ROUND((ROW()-2)*24,0)/86400</f>
        <v>0.498333333333333</v>
      </c>
    </row>
    <row r="1797" customFormat="false" ht="15" hidden="false" customHeight="true" outlineLevel="0" collapsed="false">
      <c r="A1797" s="6" t="n">
        <f aca="false">INT((ROW()-2)/100)</f>
        <v>17</v>
      </c>
      <c r="B1797" s="7" t="n">
        <f aca="false">MOD(INT((ROW()-2)/10),10)</f>
        <v>9</v>
      </c>
      <c r="C1797" s="7" t="n">
        <f aca="false">MOD(ROW()-2,10)</f>
        <v>5</v>
      </c>
      <c r="D1797" s="8" t="n">
        <f aca="false">A1797*10+B1797+C1797/10</f>
        <v>179.5</v>
      </c>
      <c r="E1797" s="9" t="n">
        <f aca="false">ROUND((ROW()-2)*24,0)/86400</f>
        <v>0.498611111111111</v>
      </c>
    </row>
    <row r="1798" customFormat="false" ht="15" hidden="false" customHeight="true" outlineLevel="0" collapsed="false">
      <c r="A1798" s="6" t="n">
        <f aca="false">INT((ROW()-2)/100)</f>
        <v>17</v>
      </c>
      <c r="B1798" s="7" t="n">
        <f aca="false">MOD(INT((ROW()-2)/10),10)</f>
        <v>9</v>
      </c>
      <c r="C1798" s="7" t="n">
        <f aca="false">MOD(ROW()-2,10)</f>
        <v>6</v>
      </c>
      <c r="D1798" s="8" t="n">
        <f aca="false">A1798*10+B1798+C1798/10</f>
        <v>179.6</v>
      </c>
      <c r="E1798" s="9" t="n">
        <f aca="false">ROUND((ROW()-2)*24,0)/86400</f>
        <v>0.498888888888889</v>
      </c>
    </row>
    <row r="1799" customFormat="false" ht="15" hidden="false" customHeight="true" outlineLevel="0" collapsed="false">
      <c r="A1799" s="6" t="n">
        <f aca="false">INT((ROW()-2)/100)</f>
        <v>17</v>
      </c>
      <c r="B1799" s="7" t="n">
        <f aca="false">MOD(INT((ROW()-2)/10),10)</f>
        <v>9</v>
      </c>
      <c r="C1799" s="7" t="n">
        <f aca="false">MOD(ROW()-2,10)</f>
        <v>7</v>
      </c>
      <c r="D1799" s="8" t="n">
        <f aca="false">A1799*10+B1799+C1799/10</f>
        <v>179.7</v>
      </c>
      <c r="E1799" s="9" t="n">
        <f aca="false">ROUND((ROW()-2)*24,0)/86400</f>
        <v>0.499166666666667</v>
      </c>
    </row>
    <row r="1800" customFormat="false" ht="15" hidden="false" customHeight="true" outlineLevel="0" collapsed="false">
      <c r="A1800" s="6" t="n">
        <f aca="false">INT((ROW()-2)/100)</f>
        <v>17</v>
      </c>
      <c r="B1800" s="7" t="n">
        <f aca="false">MOD(INT((ROW()-2)/10),10)</f>
        <v>9</v>
      </c>
      <c r="C1800" s="7" t="n">
        <f aca="false">MOD(ROW()-2,10)</f>
        <v>8</v>
      </c>
      <c r="D1800" s="8" t="n">
        <f aca="false">A1800*10+B1800+C1800/10</f>
        <v>179.8</v>
      </c>
      <c r="E1800" s="9" t="n">
        <f aca="false">ROUND((ROW()-2)*24,0)/86400</f>
        <v>0.499444444444444</v>
      </c>
    </row>
    <row r="1801" customFormat="false" ht="15" hidden="false" customHeight="true" outlineLevel="0" collapsed="false">
      <c r="A1801" s="6" t="n">
        <f aca="false">INT((ROW()-2)/100)</f>
        <v>17</v>
      </c>
      <c r="B1801" s="7" t="n">
        <f aca="false">MOD(INT((ROW()-2)/10),10)</f>
        <v>9</v>
      </c>
      <c r="C1801" s="7" t="n">
        <f aca="false">MOD(ROW()-2,10)</f>
        <v>9</v>
      </c>
      <c r="D1801" s="8" t="n">
        <f aca="false">A1801*10+B1801+C1801/10</f>
        <v>179.9</v>
      </c>
      <c r="E1801" s="9" t="n">
        <f aca="false">ROUND((ROW()-2)*24,0)/86400</f>
        <v>0.499722222222222</v>
      </c>
    </row>
    <row r="1802" customFormat="false" ht="15" hidden="false" customHeight="true" outlineLevel="0" collapsed="false">
      <c r="A1802" s="6" t="n">
        <f aca="false">INT((ROW()-2)/100)</f>
        <v>18</v>
      </c>
      <c r="B1802" s="7" t="n">
        <f aca="false">MOD(INT((ROW()-2)/10),10)</f>
        <v>0</v>
      </c>
      <c r="C1802" s="7" t="n">
        <f aca="false">MOD(ROW()-2,10)</f>
        <v>0</v>
      </c>
      <c r="D1802" s="8" t="n">
        <f aca="false">A1802*10+B1802+C1802/10</f>
        <v>180</v>
      </c>
      <c r="E1802" s="9" t="n">
        <f aca="false">ROUND((ROW()-2)*24,0)/86400</f>
        <v>0.5</v>
      </c>
    </row>
    <row r="1803" customFormat="false" ht="15" hidden="false" customHeight="true" outlineLevel="0" collapsed="false">
      <c r="A1803" s="6" t="n">
        <f aca="false">INT((ROW()-2)/100)</f>
        <v>18</v>
      </c>
      <c r="B1803" s="7" t="n">
        <f aca="false">MOD(INT((ROW()-2)/10),10)</f>
        <v>0</v>
      </c>
      <c r="C1803" s="7" t="n">
        <f aca="false">MOD(ROW()-2,10)</f>
        <v>1</v>
      </c>
      <c r="D1803" s="8" t="n">
        <f aca="false">A1803*10+B1803+C1803/10</f>
        <v>180.1</v>
      </c>
      <c r="E1803" s="9" t="n">
        <f aca="false">ROUND((ROW()-2)*24,0)/86400</f>
        <v>0.500277777777778</v>
      </c>
    </row>
    <row r="1804" customFormat="false" ht="15" hidden="false" customHeight="true" outlineLevel="0" collapsed="false">
      <c r="A1804" s="6" t="n">
        <f aca="false">INT((ROW()-2)/100)</f>
        <v>18</v>
      </c>
      <c r="B1804" s="7" t="n">
        <f aca="false">MOD(INT((ROW()-2)/10),10)</f>
        <v>0</v>
      </c>
      <c r="C1804" s="7" t="n">
        <f aca="false">MOD(ROW()-2,10)</f>
        <v>2</v>
      </c>
      <c r="D1804" s="8" t="n">
        <f aca="false">A1804*10+B1804+C1804/10</f>
        <v>180.2</v>
      </c>
      <c r="E1804" s="9" t="n">
        <f aca="false">ROUND((ROW()-2)*24,0)/86400</f>
        <v>0.500555555555556</v>
      </c>
    </row>
    <row r="1805" customFormat="false" ht="15" hidden="false" customHeight="true" outlineLevel="0" collapsed="false">
      <c r="A1805" s="6" t="n">
        <f aca="false">INT((ROW()-2)/100)</f>
        <v>18</v>
      </c>
      <c r="B1805" s="7" t="n">
        <f aca="false">MOD(INT((ROW()-2)/10),10)</f>
        <v>0</v>
      </c>
      <c r="C1805" s="7" t="n">
        <f aca="false">MOD(ROW()-2,10)</f>
        <v>3</v>
      </c>
      <c r="D1805" s="8" t="n">
        <f aca="false">A1805*10+B1805+C1805/10</f>
        <v>180.3</v>
      </c>
      <c r="E1805" s="9" t="n">
        <f aca="false">ROUND((ROW()-2)*24,0)/86400</f>
        <v>0.500833333333333</v>
      </c>
    </row>
    <row r="1806" customFormat="false" ht="15" hidden="false" customHeight="true" outlineLevel="0" collapsed="false">
      <c r="A1806" s="6" t="n">
        <f aca="false">INT((ROW()-2)/100)</f>
        <v>18</v>
      </c>
      <c r="B1806" s="7" t="n">
        <f aca="false">MOD(INT((ROW()-2)/10),10)</f>
        <v>0</v>
      </c>
      <c r="C1806" s="7" t="n">
        <f aca="false">MOD(ROW()-2,10)</f>
        <v>4</v>
      </c>
      <c r="D1806" s="8" t="n">
        <f aca="false">A1806*10+B1806+C1806/10</f>
        <v>180.4</v>
      </c>
      <c r="E1806" s="9" t="n">
        <f aca="false">ROUND((ROW()-2)*24,0)/86400</f>
        <v>0.501111111111111</v>
      </c>
    </row>
    <row r="1807" customFormat="false" ht="15" hidden="false" customHeight="true" outlineLevel="0" collapsed="false">
      <c r="A1807" s="6" t="n">
        <f aca="false">INT((ROW()-2)/100)</f>
        <v>18</v>
      </c>
      <c r="B1807" s="7" t="n">
        <f aca="false">MOD(INT((ROW()-2)/10),10)</f>
        <v>0</v>
      </c>
      <c r="C1807" s="7" t="n">
        <f aca="false">MOD(ROW()-2,10)</f>
        <v>5</v>
      </c>
      <c r="D1807" s="8" t="n">
        <f aca="false">A1807*10+B1807+C1807/10</f>
        <v>180.5</v>
      </c>
      <c r="E1807" s="9" t="n">
        <f aca="false">ROUND((ROW()-2)*24,0)/86400</f>
        <v>0.501388888888889</v>
      </c>
    </row>
    <row r="1808" customFormat="false" ht="15" hidden="false" customHeight="true" outlineLevel="0" collapsed="false">
      <c r="A1808" s="6" t="n">
        <f aca="false">INT((ROW()-2)/100)</f>
        <v>18</v>
      </c>
      <c r="B1808" s="7" t="n">
        <f aca="false">MOD(INT((ROW()-2)/10),10)</f>
        <v>0</v>
      </c>
      <c r="C1808" s="7" t="n">
        <f aca="false">MOD(ROW()-2,10)</f>
        <v>6</v>
      </c>
      <c r="D1808" s="8" t="n">
        <f aca="false">A1808*10+B1808+C1808/10</f>
        <v>180.6</v>
      </c>
      <c r="E1808" s="9" t="n">
        <f aca="false">ROUND((ROW()-2)*24,0)/86400</f>
        <v>0.501666666666667</v>
      </c>
    </row>
    <row r="1809" customFormat="false" ht="15" hidden="false" customHeight="true" outlineLevel="0" collapsed="false">
      <c r="A1809" s="6" t="n">
        <f aca="false">INT((ROW()-2)/100)</f>
        <v>18</v>
      </c>
      <c r="B1809" s="7" t="n">
        <f aca="false">MOD(INT((ROW()-2)/10),10)</f>
        <v>0</v>
      </c>
      <c r="C1809" s="7" t="n">
        <f aca="false">MOD(ROW()-2,10)</f>
        <v>7</v>
      </c>
      <c r="D1809" s="8" t="n">
        <f aca="false">A1809*10+B1809+C1809/10</f>
        <v>180.7</v>
      </c>
      <c r="E1809" s="9" t="n">
        <f aca="false">ROUND((ROW()-2)*24,0)/86400</f>
        <v>0.501944444444444</v>
      </c>
    </row>
    <row r="1810" customFormat="false" ht="15" hidden="false" customHeight="true" outlineLevel="0" collapsed="false">
      <c r="A1810" s="6" t="n">
        <f aca="false">INT((ROW()-2)/100)</f>
        <v>18</v>
      </c>
      <c r="B1810" s="7" t="n">
        <f aca="false">MOD(INT((ROW()-2)/10),10)</f>
        <v>0</v>
      </c>
      <c r="C1810" s="7" t="n">
        <f aca="false">MOD(ROW()-2,10)</f>
        <v>8</v>
      </c>
      <c r="D1810" s="8" t="n">
        <f aca="false">A1810*10+B1810+C1810/10</f>
        <v>180.8</v>
      </c>
      <c r="E1810" s="9" t="n">
        <f aca="false">ROUND((ROW()-2)*24,0)/86400</f>
        <v>0.502222222222222</v>
      </c>
    </row>
    <row r="1811" customFormat="false" ht="15" hidden="false" customHeight="true" outlineLevel="0" collapsed="false">
      <c r="A1811" s="6" t="n">
        <f aca="false">INT((ROW()-2)/100)</f>
        <v>18</v>
      </c>
      <c r="B1811" s="7" t="n">
        <f aca="false">MOD(INT((ROW()-2)/10),10)</f>
        <v>0</v>
      </c>
      <c r="C1811" s="7" t="n">
        <f aca="false">MOD(ROW()-2,10)</f>
        <v>9</v>
      </c>
      <c r="D1811" s="8" t="n">
        <f aca="false">A1811*10+B1811+C1811/10</f>
        <v>180.9</v>
      </c>
      <c r="E1811" s="9" t="n">
        <f aca="false">ROUND((ROW()-2)*24,0)/86400</f>
        <v>0.5025</v>
      </c>
    </row>
    <row r="1812" customFormat="false" ht="15" hidden="false" customHeight="true" outlineLevel="0" collapsed="false">
      <c r="A1812" s="6" t="n">
        <f aca="false">INT((ROW()-2)/100)</f>
        <v>18</v>
      </c>
      <c r="B1812" s="7" t="n">
        <f aca="false">MOD(INT((ROW()-2)/10),10)</f>
        <v>1</v>
      </c>
      <c r="C1812" s="7" t="n">
        <f aca="false">MOD(ROW()-2,10)</f>
        <v>0</v>
      </c>
      <c r="D1812" s="8" t="n">
        <f aca="false">A1812*10+B1812+C1812/10</f>
        <v>181</v>
      </c>
      <c r="E1812" s="9" t="n">
        <f aca="false">ROUND((ROW()-2)*24,0)/86400</f>
        <v>0.502777777777778</v>
      </c>
    </row>
    <row r="1813" customFormat="false" ht="15" hidden="false" customHeight="true" outlineLevel="0" collapsed="false">
      <c r="A1813" s="6" t="n">
        <f aca="false">INT((ROW()-2)/100)</f>
        <v>18</v>
      </c>
      <c r="B1813" s="7" t="n">
        <f aca="false">MOD(INT((ROW()-2)/10),10)</f>
        <v>1</v>
      </c>
      <c r="C1813" s="7" t="n">
        <f aca="false">MOD(ROW()-2,10)</f>
        <v>1</v>
      </c>
      <c r="D1813" s="8" t="n">
        <f aca="false">A1813*10+B1813+C1813/10</f>
        <v>181.1</v>
      </c>
      <c r="E1813" s="9" t="n">
        <f aca="false">ROUND((ROW()-2)*24,0)/86400</f>
        <v>0.503055555555556</v>
      </c>
    </row>
    <row r="1814" customFormat="false" ht="15" hidden="false" customHeight="true" outlineLevel="0" collapsed="false">
      <c r="A1814" s="6" t="n">
        <f aca="false">INT((ROW()-2)/100)</f>
        <v>18</v>
      </c>
      <c r="B1814" s="7" t="n">
        <f aca="false">MOD(INT((ROW()-2)/10),10)</f>
        <v>1</v>
      </c>
      <c r="C1814" s="7" t="n">
        <f aca="false">MOD(ROW()-2,10)</f>
        <v>2</v>
      </c>
      <c r="D1814" s="8" t="n">
        <f aca="false">A1814*10+B1814+C1814/10</f>
        <v>181.2</v>
      </c>
      <c r="E1814" s="9" t="n">
        <f aca="false">ROUND((ROW()-2)*24,0)/86400</f>
        <v>0.503333333333333</v>
      </c>
    </row>
    <row r="1815" customFormat="false" ht="15" hidden="false" customHeight="true" outlineLevel="0" collapsed="false">
      <c r="A1815" s="6" t="n">
        <f aca="false">INT((ROW()-2)/100)</f>
        <v>18</v>
      </c>
      <c r="B1815" s="7" t="n">
        <f aca="false">MOD(INT((ROW()-2)/10),10)</f>
        <v>1</v>
      </c>
      <c r="C1815" s="7" t="n">
        <f aca="false">MOD(ROW()-2,10)</f>
        <v>3</v>
      </c>
      <c r="D1815" s="8" t="n">
        <f aca="false">A1815*10+B1815+C1815/10</f>
        <v>181.3</v>
      </c>
      <c r="E1815" s="9" t="n">
        <f aca="false">ROUND((ROW()-2)*24,0)/86400</f>
        <v>0.503611111111111</v>
      </c>
    </row>
    <row r="1816" customFormat="false" ht="15" hidden="false" customHeight="true" outlineLevel="0" collapsed="false">
      <c r="A1816" s="6" t="n">
        <f aca="false">INT((ROW()-2)/100)</f>
        <v>18</v>
      </c>
      <c r="B1816" s="7" t="n">
        <f aca="false">MOD(INT((ROW()-2)/10),10)</f>
        <v>1</v>
      </c>
      <c r="C1816" s="7" t="n">
        <f aca="false">MOD(ROW()-2,10)</f>
        <v>4</v>
      </c>
      <c r="D1816" s="8" t="n">
        <f aca="false">A1816*10+B1816+C1816/10</f>
        <v>181.4</v>
      </c>
      <c r="E1816" s="9" t="n">
        <f aca="false">ROUND((ROW()-2)*24,0)/86400</f>
        <v>0.503888888888889</v>
      </c>
    </row>
    <row r="1817" customFormat="false" ht="15" hidden="false" customHeight="true" outlineLevel="0" collapsed="false">
      <c r="A1817" s="6" t="n">
        <f aca="false">INT((ROW()-2)/100)</f>
        <v>18</v>
      </c>
      <c r="B1817" s="7" t="n">
        <f aca="false">MOD(INT((ROW()-2)/10),10)</f>
        <v>1</v>
      </c>
      <c r="C1817" s="7" t="n">
        <f aca="false">MOD(ROW()-2,10)</f>
        <v>5</v>
      </c>
      <c r="D1817" s="8" t="n">
        <f aca="false">A1817*10+B1817+C1817/10</f>
        <v>181.5</v>
      </c>
      <c r="E1817" s="9" t="n">
        <f aca="false">ROUND((ROW()-2)*24,0)/86400</f>
        <v>0.504166666666667</v>
      </c>
    </row>
    <row r="1818" customFormat="false" ht="15" hidden="false" customHeight="true" outlineLevel="0" collapsed="false">
      <c r="A1818" s="6" t="n">
        <f aca="false">INT((ROW()-2)/100)</f>
        <v>18</v>
      </c>
      <c r="B1818" s="7" t="n">
        <f aca="false">MOD(INT((ROW()-2)/10),10)</f>
        <v>1</v>
      </c>
      <c r="C1818" s="7" t="n">
        <f aca="false">MOD(ROW()-2,10)</f>
        <v>6</v>
      </c>
      <c r="D1818" s="8" t="n">
        <f aca="false">A1818*10+B1818+C1818/10</f>
        <v>181.6</v>
      </c>
      <c r="E1818" s="9" t="n">
        <f aca="false">ROUND((ROW()-2)*24,0)/86400</f>
        <v>0.504444444444445</v>
      </c>
    </row>
    <row r="1819" customFormat="false" ht="15" hidden="false" customHeight="true" outlineLevel="0" collapsed="false">
      <c r="A1819" s="6" t="n">
        <f aca="false">INT((ROW()-2)/100)</f>
        <v>18</v>
      </c>
      <c r="B1819" s="7" t="n">
        <f aca="false">MOD(INT((ROW()-2)/10),10)</f>
        <v>1</v>
      </c>
      <c r="C1819" s="7" t="n">
        <f aca="false">MOD(ROW()-2,10)</f>
        <v>7</v>
      </c>
      <c r="D1819" s="8" t="n">
        <f aca="false">A1819*10+B1819+C1819/10</f>
        <v>181.7</v>
      </c>
      <c r="E1819" s="9" t="n">
        <f aca="false">ROUND((ROW()-2)*24,0)/86400</f>
        <v>0.504722222222222</v>
      </c>
    </row>
    <row r="1820" customFormat="false" ht="15" hidden="false" customHeight="true" outlineLevel="0" collapsed="false">
      <c r="A1820" s="6" t="n">
        <f aca="false">INT((ROW()-2)/100)</f>
        <v>18</v>
      </c>
      <c r="B1820" s="7" t="n">
        <f aca="false">MOD(INT((ROW()-2)/10),10)</f>
        <v>1</v>
      </c>
      <c r="C1820" s="7" t="n">
        <f aca="false">MOD(ROW()-2,10)</f>
        <v>8</v>
      </c>
      <c r="D1820" s="8" t="n">
        <f aca="false">A1820*10+B1820+C1820/10</f>
        <v>181.8</v>
      </c>
      <c r="E1820" s="9" t="n">
        <f aca="false">ROUND((ROW()-2)*24,0)/86400</f>
        <v>0.505</v>
      </c>
    </row>
    <row r="1821" customFormat="false" ht="15" hidden="false" customHeight="true" outlineLevel="0" collapsed="false">
      <c r="A1821" s="6" t="n">
        <f aca="false">INT((ROW()-2)/100)</f>
        <v>18</v>
      </c>
      <c r="B1821" s="7" t="n">
        <f aca="false">MOD(INT((ROW()-2)/10),10)</f>
        <v>1</v>
      </c>
      <c r="C1821" s="7" t="n">
        <f aca="false">MOD(ROW()-2,10)</f>
        <v>9</v>
      </c>
      <c r="D1821" s="8" t="n">
        <f aca="false">A1821*10+B1821+C1821/10</f>
        <v>181.9</v>
      </c>
      <c r="E1821" s="9" t="n">
        <f aca="false">ROUND((ROW()-2)*24,0)/86400</f>
        <v>0.505277777777778</v>
      </c>
    </row>
    <row r="1822" customFormat="false" ht="15" hidden="false" customHeight="true" outlineLevel="0" collapsed="false">
      <c r="A1822" s="6" t="n">
        <f aca="false">INT((ROW()-2)/100)</f>
        <v>18</v>
      </c>
      <c r="B1822" s="7" t="n">
        <f aca="false">MOD(INT((ROW()-2)/10),10)</f>
        <v>2</v>
      </c>
      <c r="C1822" s="7" t="n">
        <f aca="false">MOD(ROW()-2,10)</f>
        <v>0</v>
      </c>
      <c r="D1822" s="8" t="n">
        <f aca="false">A1822*10+B1822+C1822/10</f>
        <v>182</v>
      </c>
      <c r="E1822" s="9" t="n">
        <f aca="false">ROUND((ROW()-2)*24,0)/86400</f>
        <v>0.505555555555556</v>
      </c>
    </row>
    <row r="1823" customFormat="false" ht="15" hidden="false" customHeight="true" outlineLevel="0" collapsed="false">
      <c r="A1823" s="6" t="n">
        <f aca="false">INT((ROW()-2)/100)</f>
        <v>18</v>
      </c>
      <c r="B1823" s="7" t="n">
        <f aca="false">MOD(INT((ROW()-2)/10),10)</f>
        <v>2</v>
      </c>
      <c r="C1823" s="7" t="n">
        <f aca="false">MOD(ROW()-2,10)</f>
        <v>1</v>
      </c>
      <c r="D1823" s="8" t="n">
        <f aca="false">A1823*10+B1823+C1823/10</f>
        <v>182.1</v>
      </c>
      <c r="E1823" s="9" t="n">
        <f aca="false">ROUND((ROW()-2)*24,0)/86400</f>
        <v>0.505833333333333</v>
      </c>
    </row>
    <row r="1824" customFormat="false" ht="15" hidden="false" customHeight="true" outlineLevel="0" collapsed="false">
      <c r="A1824" s="6" t="n">
        <f aca="false">INT((ROW()-2)/100)</f>
        <v>18</v>
      </c>
      <c r="B1824" s="7" t="n">
        <f aca="false">MOD(INT((ROW()-2)/10),10)</f>
        <v>2</v>
      </c>
      <c r="C1824" s="7" t="n">
        <f aca="false">MOD(ROW()-2,10)</f>
        <v>2</v>
      </c>
      <c r="D1824" s="8" t="n">
        <f aca="false">A1824*10+B1824+C1824/10</f>
        <v>182.2</v>
      </c>
      <c r="E1824" s="9" t="n">
        <f aca="false">ROUND((ROW()-2)*24,0)/86400</f>
        <v>0.506111111111111</v>
      </c>
    </row>
    <row r="1825" customFormat="false" ht="15" hidden="false" customHeight="true" outlineLevel="0" collapsed="false">
      <c r="A1825" s="6" t="n">
        <f aca="false">INT((ROW()-2)/100)</f>
        <v>18</v>
      </c>
      <c r="B1825" s="7" t="n">
        <f aca="false">MOD(INT((ROW()-2)/10),10)</f>
        <v>2</v>
      </c>
      <c r="C1825" s="7" t="n">
        <f aca="false">MOD(ROW()-2,10)</f>
        <v>3</v>
      </c>
      <c r="D1825" s="8" t="n">
        <f aca="false">A1825*10+B1825+C1825/10</f>
        <v>182.3</v>
      </c>
      <c r="E1825" s="9" t="n">
        <f aca="false">ROUND((ROW()-2)*24,0)/86400</f>
        <v>0.506388888888889</v>
      </c>
    </row>
    <row r="1826" customFormat="false" ht="15" hidden="false" customHeight="true" outlineLevel="0" collapsed="false">
      <c r="A1826" s="6" t="n">
        <f aca="false">INT((ROW()-2)/100)</f>
        <v>18</v>
      </c>
      <c r="B1826" s="7" t="n">
        <f aca="false">MOD(INT((ROW()-2)/10),10)</f>
        <v>2</v>
      </c>
      <c r="C1826" s="7" t="n">
        <f aca="false">MOD(ROW()-2,10)</f>
        <v>4</v>
      </c>
      <c r="D1826" s="8" t="n">
        <f aca="false">A1826*10+B1826+C1826/10</f>
        <v>182.4</v>
      </c>
      <c r="E1826" s="9" t="n">
        <f aca="false">ROUND((ROW()-2)*24,0)/86400</f>
        <v>0.506666666666667</v>
      </c>
    </row>
    <row r="1827" customFormat="false" ht="15" hidden="false" customHeight="true" outlineLevel="0" collapsed="false">
      <c r="A1827" s="6" t="n">
        <f aca="false">INT((ROW()-2)/100)</f>
        <v>18</v>
      </c>
      <c r="B1827" s="7" t="n">
        <f aca="false">MOD(INT((ROW()-2)/10),10)</f>
        <v>2</v>
      </c>
      <c r="C1827" s="7" t="n">
        <f aca="false">MOD(ROW()-2,10)</f>
        <v>5</v>
      </c>
      <c r="D1827" s="8" t="n">
        <f aca="false">A1827*10+B1827+C1827/10</f>
        <v>182.5</v>
      </c>
      <c r="E1827" s="9" t="n">
        <f aca="false">ROUND((ROW()-2)*24,0)/86400</f>
        <v>0.506944444444444</v>
      </c>
    </row>
    <row r="1828" customFormat="false" ht="15" hidden="false" customHeight="true" outlineLevel="0" collapsed="false">
      <c r="A1828" s="6" t="n">
        <f aca="false">INT((ROW()-2)/100)</f>
        <v>18</v>
      </c>
      <c r="B1828" s="7" t="n">
        <f aca="false">MOD(INT((ROW()-2)/10),10)</f>
        <v>2</v>
      </c>
      <c r="C1828" s="7" t="n">
        <f aca="false">MOD(ROW()-2,10)</f>
        <v>6</v>
      </c>
      <c r="D1828" s="8" t="n">
        <f aca="false">A1828*10+B1828+C1828/10</f>
        <v>182.6</v>
      </c>
      <c r="E1828" s="9" t="n">
        <f aca="false">ROUND((ROW()-2)*24,0)/86400</f>
        <v>0.507222222222222</v>
      </c>
    </row>
    <row r="1829" customFormat="false" ht="15" hidden="false" customHeight="true" outlineLevel="0" collapsed="false">
      <c r="A1829" s="6" t="n">
        <f aca="false">INT((ROW()-2)/100)</f>
        <v>18</v>
      </c>
      <c r="B1829" s="7" t="n">
        <f aca="false">MOD(INT((ROW()-2)/10),10)</f>
        <v>2</v>
      </c>
      <c r="C1829" s="7" t="n">
        <f aca="false">MOD(ROW()-2,10)</f>
        <v>7</v>
      </c>
      <c r="D1829" s="8" t="n">
        <f aca="false">A1829*10+B1829+C1829/10</f>
        <v>182.7</v>
      </c>
      <c r="E1829" s="9" t="n">
        <f aca="false">ROUND((ROW()-2)*24,0)/86400</f>
        <v>0.5075</v>
      </c>
    </row>
    <row r="1830" customFormat="false" ht="15" hidden="false" customHeight="true" outlineLevel="0" collapsed="false">
      <c r="A1830" s="6" t="n">
        <f aca="false">INT((ROW()-2)/100)</f>
        <v>18</v>
      </c>
      <c r="B1830" s="7" t="n">
        <f aca="false">MOD(INT((ROW()-2)/10),10)</f>
        <v>2</v>
      </c>
      <c r="C1830" s="7" t="n">
        <f aca="false">MOD(ROW()-2,10)</f>
        <v>8</v>
      </c>
      <c r="D1830" s="8" t="n">
        <f aca="false">A1830*10+B1830+C1830/10</f>
        <v>182.8</v>
      </c>
      <c r="E1830" s="9" t="n">
        <f aca="false">ROUND((ROW()-2)*24,0)/86400</f>
        <v>0.507777777777778</v>
      </c>
    </row>
    <row r="1831" customFormat="false" ht="15" hidden="false" customHeight="true" outlineLevel="0" collapsed="false">
      <c r="A1831" s="6" t="n">
        <f aca="false">INT((ROW()-2)/100)</f>
        <v>18</v>
      </c>
      <c r="B1831" s="7" t="n">
        <f aca="false">MOD(INT((ROW()-2)/10),10)</f>
        <v>2</v>
      </c>
      <c r="C1831" s="7" t="n">
        <f aca="false">MOD(ROW()-2,10)</f>
        <v>9</v>
      </c>
      <c r="D1831" s="8" t="n">
        <f aca="false">A1831*10+B1831+C1831/10</f>
        <v>182.9</v>
      </c>
      <c r="E1831" s="9" t="n">
        <f aca="false">ROUND((ROW()-2)*24,0)/86400</f>
        <v>0.508055555555556</v>
      </c>
    </row>
    <row r="1832" customFormat="false" ht="15" hidden="false" customHeight="true" outlineLevel="0" collapsed="false">
      <c r="A1832" s="6" t="n">
        <f aca="false">INT((ROW()-2)/100)</f>
        <v>18</v>
      </c>
      <c r="B1832" s="7" t="n">
        <f aca="false">MOD(INT((ROW()-2)/10),10)</f>
        <v>3</v>
      </c>
      <c r="C1832" s="7" t="n">
        <f aca="false">MOD(ROW()-2,10)</f>
        <v>0</v>
      </c>
      <c r="D1832" s="8" t="n">
        <f aca="false">A1832*10+B1832+C1832/10</f>
        <v>183</v>
      </c>
      <c r="E1832" s="9" t="n">
        <f aca="false">ROUND((ROW()-2)*24,0)/86400</f>
        <v>0.508333333333333</v>
      </c>
    </row>
    <row r="1833" customFormat="false" ht="15" hidden="false" customHeight="true" outlineLevel="0" collapsed="false">
      <c r="A1833" s="6" t="n">
        <f aca="false">INT((ROW()-2)/100)</f>
        <v>18</v>
      </c>
      <c r="B1833" s="7" t="n">
        <f aca="false">MOD(INT((ROW()-2)/10),10)</f>
        <v>3</v>
      </c>
      <c r="C1833" s="7" t="n">
        <f aca="false">MOD(ROW()-2,10)</f>
        <v>1</v>
      </c>
      <c r="D1833" s="8" t="n">
        <f aca="false">A1833*10+B1833+C1833/10</f>
        <v>183.1</v>
      </c>
      <c r="E1833" s="9" t="n">
        <f aca="false">ROUND((ROW()-2)*24,0)/86400</f>
        <v>0.508611111111111</v>
      </c>
    </row>
    <row r="1834" customFormat="false" ht="15" hidden="false" customHeight="true" outlineLevel="0" collapsed="false">
      <c r="A1834" s="6" t="n">
        <f aca="false">INT((ROW()-2)/100)</f>
        <v>18</v>
      </c>
      <c r="B1834" s="7" t="n">
        <f aca="false">MOD(INT((ROW()-2)/10),10)</f>
        <v>3</v>
      </c>
      <c r="C1834" s="7" t="n">
        <f aca="false">MOD(ROW()-2,10)</f>
        <v>2</v>
      </c>
      <c r="D1834" s="8" t="n">
        <f aca="false">A1834*10+B1834+C1834/10</f>
        <v>183.2</v>
      </c>
      <c r="E1834" s="9" t="n">
        <f aca="false">ROUND((ROW()-2)*24,0)/86400</f>
        <v>0.508888888888889</v>
      </c>
    </row>
    <row r="1835" customFormat="false" ht="15" hidden="false" customHeight="true" outlineLevel="0" collapsed="false">
      <c r="A1835" s="6" t="n">
        <f aca="false">INT((ROW()-2)/100)</f>
        <v>18</v>
      </c>
      <c r="B1835" s="7" t="n">
        <f aca="false">MOD(INT((ROW()-2)/10),10)</f>
        <v>3</v>
      </c>
      <c r="C1835" s="7" t="n">
        <f aca="false">MOD(ROW()-2,10)</f>
        <v>3</v>
      </c>
      <c r="D1835" s="8" t="n">
        <f aca="false">A1835*10+B1835+C1835/10</f>
        <v>183.3</v>
      </c>
      <c r="E1835" s="9" t="n">
        <f aca="false">ROUND((ROW()-2)*24,0)/86400</f>
        <v>0.509166666666667</v>
      </c>
    </row>
    <row r="1836" customFormat="false" ht="15" hidden="false" customHeight="true" outlineLevel="0" collapsed="false">
      <c r="A1836" s="6" t="n">
        <f aca="false">INT((ROW()-2)/100)</f>
        <v>18</v>
      </c>
      <c r="B1836" s="7" t="n">
        <f aca="false">MOD(INT((ROW()-2)/10),10)</f>
        <v>3</v>
      </c>
      <c r="C1836" s="7" t="n">
        <f aca="false">MOD(ROW()-2,10)</f>
        <v>4</v>
      </c>
      <c r="D1836" s="8" t="n">
        <f aca="false">A1836*10+B1836+C1836/10</f>
        <v>183.4</v>
      </c>
      <c r="E1836" s="9" t="n">
        <f aca="false">ROUND((ROW()-2)*24,0)/86400</f>
        <v>0.509444444444445</v>
      </c>
    </row>
    <row r="1837" customFormat="false" ht="15" hidden="false" customHeight="true" outlineLevel="0" collapsed="false">
      <c r="A1837" s="6" t="n">
        <f aca="false">INT((ROW()-2)/100)</f>
        <v>18</v>
      </c>
      <c r="B1837" s="7" t="n">
        <f aca="false">MOD(INT((ROW()-2)/10),10)</f>
        <v>3</v>
      </c>
      <c r="C1837" s="7" t="n">
        <f aca="false">MOD(ROW()-2,10)</f>
        <v>5</v>
      </c>
      <c r="D1837" s="8" t="n">
        <f aca="false">A1837*10+B1837+C1837/10</f>
        <v>183.5</v>
      </c>
      <c r="E1837" s="9" t="n">
        <f aca="false">ROUND((ROW()-2)*24,0)/86400</f>
        <v>0.509722222222222</v>
      </c>
    </row>
    <row r="1838" customFormat="false" ht="15" hidden="false" customHeight="true" outlineLevel="0" collapsed="false">
      <c r="A1838" s="6" t="n">
        <f aca="false">INT((ROW()-2)/100)</f>
        <v>18</v>
      </c>
      <c r="B1838" s="7" t="n">
        <f aca="false">MOD(INT((ROW()-2)/10),10)</f>
        <v>3</v>
      </c>
      <c r="C1838" s="7" t="n">
        <f aca="false">MOD(ROW()-2,10)</f>
        <v>6</v>
      </c>
      <c r="D1838" s="8" t="n">
        <f aca="false">A1838*10+B1838+C1838/10</f>
        <v>183.6</v>
      </c>
      <c r="E1838" s="9" t="n">
        <f aca="false">ROUND((ROW()-2)*24,0)/86400</f>
        <v>0.51</v>
      </c>
    </row>
    <row r="1839" customFormat="false" ht="15" hidden="false" customHeight="true" outlineLevel="0" collapsed="false">
      <c r="A1839" s="6" t="n">
        <f aca="false">INT((ROW()-2)/100)</f>
        <v>18</v>
      </c>
      <c r="B1839" s="7" t="n">
        <f aca="false">MOD(INT((ROW()-2)/10),10)</f>
        <v>3</v>
      </c>
      <c r="C1839" s="7" t="n">
        <f aca="false">MOD(ROW()-2,10)</f>
        <v>7</v>
      </c>
      <c r="D1839" s="8" t="n">
        <f aca="false">A1839*10+B1839+C1839/10</f>
        <v>183.7</v>
      </c>
      <c r="E1839" s="9" t="n">
        <f aca="false">ROUND((ROW()-2)*24,0)/86400</f>
        <v>0.510277777777778</v>
      </c>
    </row>
    <row r="1840" customFormat="false" ht="15" hidden="false" customHeight="true" outlineLevel="0" collapsed="false">
      <c r="A1840" s="6" t="n">
        <f aca="false">INT((ROW()-2)/100)</f>
        <v>18</v>
      </c>
      <c r="B1840" s="7" t="n">
        <f aca="false">MOD(INT((ROW()-2)/10),10)</f>
        <v>3</v>
      </c>
      <c r="C1840" s="7" t="n">
        <f aca="false">MOD(ROW()-2,10)</f>
        <v>8</v>
      </c>
      <c r="D1840" s="8" t="n">
        <f aca="false">A1840*10+B1840+C1840/10</f>
        <v>183.8</v>
      </c>
      <c r="E1840" s="9" t="n">
        <f aca="false">ROUND((ROW()-2)*24,0)/86400</f>
        <v>0.510555555555556</v>
      </c>
    </row>
    <row r="1841" customFormat="false" ht="15" hidden="false" customHeight="true" outlineLevel="0" collapsed="false">
      <c r="A1841" s="6" t="n">
        <f aca="false">INT((ROW()-2)/100)</f>
        <v>18</v>
      </c>
      <c r="B1841" s="7" t="n">
        <f aca="false">MOD(INT((ROW()-2)/10),10)</f>
        <v>3</v>
      </c>
      <c r="C1841" s="7" t="n">
        <f aca="false">MOD(ROW()-2,10)</f>
        <v>9</v>
      </c>
      <c r="D1841" s="8" t="n">
        <f aca="false">A1841*10+B1841+C1841/10</f>
        <v>183.9</v>
      </c>
      <c r="E1841" s="9" t="n">
        <f aca="false">ROUND((ROW()-2)*24,0)/86400</f>
        <v>0.510833333333333</v>
      </c>
    </row>
    <row r="1842" customFormat="false" ht="15" hidden="false" customHeight="true" outlineLevel="0" collapsed="false">
      <c r="A1842" s="6" t="n">
        <f aca="false">INT((ROW()-2)/100)</f>
        <v>18</v>
      </c>
      <c r="B1842" s="7" t="n">
        <f aca="false">MOD(INT((ROW()-2)/10),10)</f>
        <v>4</v>
      </c>
      <c r="C1842" s="7" t="n">
        <f aca="false">MOD(ROW()-2,10)</f>
        <v>0</v>
      </c>
      <c r="D1842" s="8" t="n">
        <f aca="false">A1842*10+B1842+C1842/10</f>
        <v>184</v>
      </c>
      <c r="E1842" s="9" t="n">
        <f aca="false">ROUND((ROW()-2)*24,0)/86400</f>
        <v>0.511111111111111</v>
      </c>
    </row>
    <row r="1843" customFormat="false" ht="15" hidden="false" customHeight="true" outlineLevel="0" collapsed="false">
      <c r="A1843" s="6" t="n">
        <f aca="false">INT((ROW()-2)/100)</f>
        <v>18</v>
      </c>
      <c r="B1843" s="7" t="n">
        <f aca="false">MOD(INT((ROW()-2)/10),10)</f>
        <v>4</v>
      </c>
      <c r="C1843" s="7" t="n">
        <f aca="false">MOD(ROW()-2,10)</f>
        <v>1</v>
      </c>
      <c r="D1843" s="8" t="n">
        <f aca="false">A1843*10+B1843+C1843/10</f>
        <v>184.1</v>
      </c>
      <c r="E1843" s="9" t="n">
        <f aca="false">ROUND((ROW()-2)*24,0)/86400</f>
        <v>0.511388888888889</v>
      </c>
    </row>
    <row r="1844" customFormat="false" ht="15" hidden="false" customHeight="true" outlineLevel="0" collapsed="false">
      <c r="A1844" s="6" t="n">
        <f aca="false">INT((ROW()-2)/100)</f>
        <v>18</v>
      </c>
      <c r="B1844" s="7" t="n">
        <f aca="false">MOD(INT((ROW()-2)/10),10)</f>
        <v>4</v>
      </c>
      <c r="C1844" s="7" t="n">
        <f aca="false">MOD(ROW()-2,10)</f>
        <v>2</v>
      </c>
      <c r="D1844" s="8" t="n">
        <f aca="false">A1844*10+B1844+C1844/10</f>
        <v>184.2</v>
      </c>
      <c r="E1844" s="9" t="n">
        <f aca="false">ROUND((ROW()-2)*24,0)/86400</f>
        <v>0.511666666666667</v>
      </c>
    </row>
    <row r="1845" customFormat="false" ht="15" hidden="false" customHeight="true" outlineLevel="0" collapsed="false">
      <c r="A1845" s="6" t="n">
        <f aca="false">INT((ROW()-2)/100)</f>
        <v>18</v>
      </c>
      <c r="B1845" s="7" t="n">
        <f aca="false">MOD(INT((ROW()-2)/10),10)</f>
        <v>4</v>
      </c>
      <c r="C1845" s="7" t="n">
        <f aca="false">MOD(ROW()-2,10)</f>
        <v>3</v>
      </c>
      <c r="D1845" s="8" t="n">
        <f aca="false">A1845*10+B1845+C1845/10</f>
        <v>184.3</v>
      </c>
      <c r="E1845" s="9" t="n">
        <f aca="false">ROUND((ROW()-2)*24,0)/86400</f>
        <v>0.511944444444444</v>
      </c>
    </row>
    <row r="1846" customFormat="false" ht="15" hidden="false" customHeight="true" outlineLevel="0" collapsed="false">
      <c r="A1846" s="6" t="n">
        <f aca="false">INT((ROW()-2)/100)</f>
        <v>18</v>
      </c>
      <c r="B1846" s="7" t="n">
        <f aca="false">MOD(INT((ROW()-2)/10),10)</f>
        <v>4</v>
      </c>
      <c r="C1846" s="7" t="n">
        <f aca="false">MOD(ROW()-2,10)</f>
        <v>4</v>
      </c>
      <c r="D1846" s="8" t="n">
        <f aca="false">A1846*10+B1846+C1846/10</f>
        <v>184.4</v>
      </c>
      <c r="E1846" s="9" t="n">
        <f aca="false">ROUND((ROW()-2)*24,0)/86400</f>
        <v>0.512222222222222</v>
      </c>
    </row>
    <row r="1847" customFormat="false" ht="15" hidden="false" customHeight="true" outlineLevel="0" collapsed="false">
      <c r="A1847" s="6" t="n">
        <f aca="false">INT((ROW()-2)/100)</f>
        <v>18</v>
      </c>
      <c r="B1847" s="7" t="n">
        <f aca="false">MOD(INT((ROW()-2)/10),10)</f>
        <v>4</v>
      </c>
      <c r="C1847" s="7" t="n">
        <f aca="false">MOD(ROW()-2,10)</f>
        <v>5</v>
      </c>
      <c r="D1847" s="8" t="n">
        <f aca="false">A1847*10+B1847+C1847/10</f>
        <v>184.5</v>
      </c>
      <c r="E1847" s="9" t="n">
        <f aca="false">ROUND((ROW()-2)*24,0)/86400</f>
        <v>0.5125</v>
      </c>
    </row>
    <row r="1848" customFormat="false" ht="15" hidden="false" customHeight="true" outlineLevel="0" collapsed="false">
      <c r="A1848" s="6" t="n">
        <f aca="false">INT((ROW()-2)/100)</f>
        <v>18</v>
      </c>
      <c r="B1848" s="7" t="n">
        <f aca="false">MOD(INT((ROW()-2)/10),10)</f>
        <v>4</v>
      </c>
      <c r="C1848" s="7" t="n">
        <f aca="false">MOD(ROW()-2,10)</f>
        <v>6</v>
      </c>
      <c r="D1848" s="8" t="n">
        <f aca="false">A1848*10+B1848+C1848/10</f>
        <v>184.6</v>
      </c>
      <c r="E1848" s="9" t="n">
        <f aca="false">ROUND((ROW()-2)*24,0)/86400</f>
        <v>0.512777777777778</v>
      </c>
    </row>
    <row r="1849" customFormat="false" ht="15" hidden="false" customHeight="true" outlineLevel="0" collapsed="false">
      <c r="A1849" s="6" t="n">
        <f aca="false">INT((ROW()-2)/100)</f>
        <v>18</v>
      </c>
      <c r="B1849" s="7" t="n">
        <f aca="false">MOD(INT((ROW()-2)/10),10)</f>
        <v>4</v>
      </c>
      <c r="C1849" s="7" t="n">
        <f aca="false">MOD(ROW()-2,10)</f>
        <v>7</v>
      </c>
      <c r="D1849" s="8" t="n">
        <f aca="false">A1849*10+B1849+C1849/10</f>
        <v>184.7</v>
      </c>
      <c r="E1849" s="9" t="n">
        <f aca="false">ROUND((ROW()-2)*24,0)/86400</f>
        <v>0.513055555555556</v>
      </c>
    </row>
    <row r="1850" customFormat="false" ht="15" hidden="false" customHeight="true" outlineLevel="0" collapsed="false">
      <c r="A1850" s="6" t="n">
        <f aca="false">INT((ROW()-2)/100)</f>
        <v>18</v>
      </c>
      <c r="B1850" s="7" t="n">
        <f aca="false">MOD(INT((ROW()-2)/10),10)</f>
        <v>4</v>
      </c>
      <c r="C1850" s="7" t="n">
        <f aca="false">MOD(ROW()-2,10)</f>
        <v>8</v>
      </c>
      <c r="D1850" s="8" t="n">
        <f aca="false">A1850*10+B1850+C1850/10</f>
        <v>184.8</v>
      </c>
      <c r="E1850" s="9" t="n">
        <f aca="false">ROUND((ROW()-2)*24,0)/86400</f>
        <v>0.513333333333333</v>
      </c>
    </row>
    <row r="1851" customFormat="false" ht="15" hidden="false" customHeight="true" outlineLevel="0" collapsed="false">
      <c r="A1851" s="6" t="n">
        <f aca="false">INT((ROW()-2)/100)</f>
        <v>18</v>
      </c>
      <c r="B1851" s="7" t="n">
        <f aca="false">MOD(INT((ROW()-2)/10),10)</f>
        <v>4</v>
      </c>
      <c r="C1851" s="7" t="n">
        <f aca="false">MOD(ROW()-2,10)</f>
        <v>9</v>
      </c>
      <c r="D1851" s="8" t="n">
        <f aca="false">A1851*10+B1851+C1851/10</f>
        <v>184.9</v>
      </c>
      <c r="E1851" s="9" t="n">
        <f aca="false">ROUND((ROW()-2)*24,0)/86400</f>
        <v>0.513611111111111</v>
      </c>
    </row>
    <row r="1852" customFormat="false" ht="15" hidden="false" customHeight="true" outlineLevel="0" collapsed="false">
      <c r="A1852" s="6" t="n">
        <f aca="false">INT((ROW()-2)/100)</f>
        <v>18</v>
      </c>
      <c r="B1852" s="7" t="n">
        <f aca="false">MOD(INT((ROW()-2)/10),10)</f>
        <v>5</v>
      </c>
      <c r="C1852" s="7" t="n">
        <f aca="false">MOD(ROW()-2,10)</f>
        <v>0</v>
      </c>
      <c r="D1852" s="8" t="n">
        <f aca="false">A1852*10+B1852+C1852/10</f>
        <v>185</v>
      </c>
      <c r="E1852" s="9" t="n">
        <f aca="false">ROUND((ROW()-2)*24,0)/86400</f>
        <v>0.513888888888889</v>
      </c>
    </row>
    <row r="1853" customFormat="false" ht="15" hidden="false" customHeight="true" outlineLevel="0" collapsed="false">
      <c r="A1853" s="6" t="n">
        <f aca="false">INT((ROW()-2)/100)</f>
        <v>18</v>
      </c>
      <c r="B1853" s="7" t="n">
        <f aca="false">MOD(INT((ROW()-2)/10),10)</f>
        <v>5</v>
      </c>
      <c r="C1853" s="7" t="n">
        <f aca="false">MOD(ROW()-2,10)</f>
        <v>1</v>
      </c>
      <c r="D1853" s="8" t="n">
        <f aca="false">A1853*10+B1853+C1853/10</f>
        <v>185.1</v>
      </c>
      <c r="E1853" s="9" t="n">
        <f aca="false">ROUND((ROW()-2)*24,0)/86400</f>
        <v>0.514166666666667</v>
      </c>
    </row>
    <row r="1854" customFormat="false" ht="15" hidden="false" customHeight="true" outlineLevel="0" collapsed="false">
      <c r="A1854" s="6" t="n">
        <f aca="false">INT((ROW()-2)/100)</f>
        <v>18</v>
      </c>
      <c r="B1854" s="7" t="n">
        <f aca="false">MOD(INT((ROW()-2)/10),10)</f>
        <v>5</v>
      </c>
      <c r="C1854" s="7" t="n">
        <f aca="false">MOD(ROW()-2,10)</f>
        <v>2</v>
      </c>
      <c r="D1854" s="8" t="n">
        <f aca="false">A1854*10+B1854+C1854/10</f>
        <v>185.2</v>
      </c>
      <c r="E1854" s="9" t="n">
        <f aca="false">ROUND((ROW()-2)*24,0)/86400</f>
        <v>0.514444444444445</v>
      </c>
    </row>
    <row r="1855" customFormat="false" ht="15" hidden="false" customHeight="true" outlineLevel="0" collapsed="false">
      <c r="A1855" s="6" t="n">
        <f aca="false">INT((ROW()-2)/100)</f>
        <v>18</v>
      </c>
      <c r="B1855" s="7" t="n">
        <f aca="false">MOD(INT((ROW()-2)/10),10)</f>
        <v>5</v>
      </c>
      <c r="C1855" s="7" t="n">
        <f aca="false">MOD(ROW()-2,10)</f>
        <v>3</v>
      </c>
      <c r="D1855" s="8" t="n">
        <f aca="false">A1855*10+B1855+C1855/10</f>
        <v>185.3</v>
      </c>
      <c r="E1855" s="9" t="n">
        <f aca="false">ROUND((ROW()-2)*24,0)/86400</f>
        <v>0.514722222222222</v>
      </c>
    </row>
    <row r="1856" customFormat="false" ht="15" hidden="false" customHeight="true" outlineLevel="0" collapsed="false">
      <c r="A1856" s="6" t="n">
        <f aca="false">INT((ROW()-2)/100)</f>
        <v>18</v>
      </c>
      <c r="B1856" s="7" t="n">
        <f aca="false">MOD(INT((ROW()-2)/10),10)</f>
        <v>5</v>
      </c>
      <c r="C1856" s="7" t="n">
        <f aca="false">MOD(ROW()-2,10)</f>
        <v>4</v>
      </c>
      <c r="D1856" s="8" t="n">
        <f aca="false">A1856*10+B1856+C1856/10</f>
        <v>185.4</v>
      </c>
      <c r="E1856" s="9" t="n">
        <f aca="false">ROUND((ROW()-2)*24,0)/86400</f>
        <v>0.515</v>
      </c>
    </row>
    <row r="1857" customFormat="false" ht="15" hidden="false" customHeight="true" outlineLevel="0" collapsed="false">
      <c r="A1857" s="6" t="n">
        <f aca="false">INT((ROW()-2)/100)</f>
        <v>18</v>
      </c>
      <c r="B1857" s="7" t="n">
        <f aca="false">MOD(INT((ROW()-2)/10),10)</f>
        <v>5</v>
      </c>
      <c r="C1857" s="7" t="n">
        <f aca="false">MOD(ROW()-2,10)</f>
        <v>5</v>
      </c>
      <c r="D1857" s="8" t="n">
        <f aca="false">A1857*10+B1857+C1857/10</f>
        <v>185.5</v>
      </c>
      <c r="E1857" s="9" t="n">
        <f aca="false">ROUND((ROW()-2)*24,0)/86400</f>
        <v>0.515277777777778</v>
      </c>
    </row>
    <row r="1858" customFormat="false" ht="15" hidden="false" customHeight="true" outlineLevel="0" collapsed="false">
      <c r="A1858" s="6" t="n">
        <f aca="false">INT((ROW()-2)/100)</f>
        <v>18</v>
      </c>
      <c r="B1858" s="7" t="n">
        <f aca="false">MOD(INT((ROW()-2)/10),10)</f>
        <v>5</v>
      </c>
      <c r="C1858" s="7" t="n">
        <f aca="false">MOD(ROW()-2,10)</f>
        <v>6</v>
      </c>
      <c r="D1858" s="8" t="n">
        <f aca="false">A1858*10+B1858+C1858/10</f>
        <v>185.6</v>
      </c>
      <c r="E1858" s="9" t="n">
        <f aca="false">ROUND((ROW()-2)*24,0)/86400</f>
        <v>0.515555555555556</v>
      </c>
    </row>
    <row r="1859" customFormat="false" ht="15" hidden="false" customHeight="true" outlineLevel="0" collapsed="false">
      <c r="A1859" s="6" t="n">
        <f aca="false">INT((ROW()-2)/100)</f>
        <v>18</v>
      </c>
      <c r="B1859" s="7" t="n">
        <f aca="false">MOD(INT((ROW()-2)/10),10)</f>
        <v>5</v>
      </c>
      <c r="C1859" s="7" t="n">
        <f aca="false">MOD(ROW()-2,10)</f>
        <v>7</v>
      </c>
      <c r="D1859" s="8" t="n">
        <f aca="false">A1859*10+B1859+C1859/10</f>
        <v>185.7</v>
      </c>
      <c r="E1859" s="9" t="n">
        <f aca="false">ROUND((ROW()-2)*24,0)/86400</f>
        <v>0.515833333333333</v>
      </c>
    </row>
    <row r="1860" customFormat="false" ht="15" hidden="false" customHeight="true" outlineLevel="0" collapsed="false">
      <c r="A1860" s="6" t="n">
        <f aca="false">INT((ROW()-2)/100)</f>
        <v>18</v>
      </c>
      <c r="B1860" s="7" t="n">
        <f aca="false">MOD(INT((ROW()-2)/10),10)</f>
        <v>5</v>
      </c>
      <c r="C1860" s="7" t="n">
        <f aca="false">MOD(ROW()-2,10)</f>
        <v>8</v>
      </c>
      <c r="D1860" s="8" t="n">
        <f aca="false">A1860*10+B1860+C1860/10</f>
        <v>185.8</v>
      </c>
      <c r="E1860" s="9" t="n">
        <f aca="false">ROUND((ROW()-2)*24,0)/86400</f>
        <v>0.516111111111111</v>
      </c>
    </row>
    <row r="1861" customFormat="false" ht="15" hidden="false" customHeight="true" outlineLevel="0" collapsed="false">
      <c r="A1861" s="6" t="n">
        <f aca="false">INT((ROW()-2)/100)</f>
        <v>18</v>
      </c>
      <c r="B1861" s="7" t="n">
        <f aca="false">MOD(INT((ROW()-2)/10),10)</f>
        <v>5</v>
      </c>
      <c r="C1861" s="7" t="n">
        <f aca="false">MOD(ROW()-2,10)</f>
        <v>9</v>
      </c>
      <c r="D1861" s="8" t="n">
        <f aca="false">A1861*10+B1861+C1861/10</f>
        <v>185.9</v>
      </c>
      <c r="E1861" s="9" t="n">
        <f aca="false">ROUND((ROW()-2)*24,0)/86400</f>
        <v>0.516388888888889</v>
      </c>
    </row>
    <row r="1862" customFormat="false" ht="15" hidden="false" customHeight="true" outlineLevel="0" collapsed="false">
      <c r="A1862" s="6" t="n">
        <f aca="false">INT((ROW()-2)/100)</f>
        <v>18</v>
      </c>
      <c r="B1862" s="7" t="n">
        <f aca="false">MOD(INT((ROW()-2)/10),10)</f>
        <v>6</v>
      </c>
      <c r="C1862" s="7" t="n">
        <f aca="false">MOD(ROW()-2,10)</f>
        <v>0</v>
      </c>
      <c r="D1862" s="8" t="n">
        <f aca="false">A1862*10+B1862+C1862/10</f>
        <v>186</v>
      </c>
      <c r="E1862" s="9" t="n">
        <f aca="false">ROUND((ROW()-2)*24,0)/86400</f>
        <v>0.516666666666667</v>
      </c>
    </row>
    <row r="1863" customFormat="false" ht="15" hidden="false" customHeight="true" outlineLevel="0" collapsed="false">
      <c r="A1863" s="6" t="n">
        <f aca="false">INT((ROW()-2)/100)</f>
        <v>18</v>
      </c>
      <c r="B1863" s="7" t="n">
        <f aca="false">MOD(INT((ROW()-2)/10),10)</f>
        <v>6</v>
      </c>
      <c r="C1863" s="7" t="n">
        <f aca="false">MOD(ROW()-2,10)</f>
        <v>1</v>
      </c>
      <c r="D1863" s="8" t="n">
        <f aca="false">A1863*10+B1863+C1863/10</f>
        <v>186.1</v>
      </c>
      <c r="E1863" s="9" t="n">
        <f aca="false">ROUND((ROW()-2)*24,0)/86400</f>
        <v>0.516944444444444</v>
      </c>
    </row>
    <row r="1864" customFormat="false" ht="15" hidden="false" customHeight="true" outlineLevel="0" collapsed="false">
      <c r="A1864" s="6" t="n">
        <f aca="false">INT((ROW()-2)/100)</f>
        <v>18</v>
      </c>
      <c r="B1864" s="7" t="n">
        <f aca="false">MOD(INT((ROW()-2)/10),10)</f>
        <v>6</v>
      </c>
      <c r="C1864" s="7" t="n">
        <f aca="false">MOD(ROW()-2,10)</f>
        <v>2</v>
      </c>
      <c r="D1864" s="8" t="n">
        <f aca="false">A1864*10+B1864+C1864/10</f>
        <v>186.2</v>
      </c>
      <c r="E1864" s="9" t="n">
        <f aca="false">ROUND((ROW()-2)*24,0)/86400</f>
        <v>0.517222222222222</v>
      </c>
    </row>
    <row r="1865" customFormat="false" ht="15" hidden="false" customHeight="true" outlineLevel="0" collapsed="false">
      <c r="A1865" s="6" t="n">
        <f aca="false">INT((ROW()-2)/100)</f>
        <v>18</v>
      </c>
      <c r="B1865" s="7" t="n">
        <f aca="false">MOD(INT((ROW()-2)/10),10)</f>
        <v>6</v>
      </c>
      <c r="C1865" s="7" t="n">
        <f aca="false">MOD(ROW()-2,10)</f>
        <v>3</v>
      </c>
      <c r="D1865" s="8" t="n">
        <f aca="false">A1865*10+B1865+C1865/10</f>
        <v>186.3</v>
      </c>
      <c r="E1865" s="9" t="n">
        <f aca="false">ROUND((ROW()-2)*24,0)/86400</f>
        <v>0.5175</v>
      </c>
    </row>
    <row r="1866" customFormat="false" ht="15" hidden="false" customHeight="true" outlineLevel="0" collapsed="false">
      <c r="A1866" s="6" t="n">
        <f aca="false">INT((ROW()-2)/100)</f>
        <v>18</v>
      </c>
      <c r="B1866" s="7" t="n">
        <f aca="false">MOD(INT((ROW()-2)/10),10)</f>
        <v>6</v>
      </c>
      <c r="C1866" s="7" t="n">
        <f aca="false">MOD(ROW()-2,10)</f>
        <v>4</v>
      </c>
      <c r="D1866" s="8" t="n">
        <f aca="false">A1866*10+B1866+C1866/10</f>
        <v>186.4</v>
      </c>
      <c r="E1866" s="9" t="n">
        <f aca="false">ROUND((ROW()-2)*24,0)/86400</f>
        <v>0.517777777777778</v>
      </c>
    </row>
    <row r="1867" customFormat="false" ht="15" hidden="false" customHeight="true" outlineLevel="0" collapsed="false">
      <c r="A1867" s="6" t="n">
        <f aca="false">INT((ROW()-2)/100)</f>
        <v>18</v>
      </c>
      <c r="B1867" s="7" t="n">
        <f aca="false">MOD(INT((ROW()-2)/10),10)</f>
        <v>6</v>
      </c>
      <c r="C1867" s="7" t="n">
        <f aca="false">MOD(ROW()-2,10)</f>
        <v>5</v>
      </c>
      <c r="D1867" s="8" t="n">
        <f aca="false">A1867*10+B1867+C1867/10</f>
        <v>186.5</v>
      </c>
      <c r="E1867" s="9" t="n">
        <f aca="false">ROUND((ROW()-2)*24,0)/86400</f>
        <v>0.518055555555556</v>
      </c>
    </row>
    <row r="1868" customFormat="false" ht="15" hidden="false" customHeight="true" outlineLevel="0" collapsed="false">
      <c r="A1868" s="6" t="n">
        <f aca="false">INT((ROW()-2)/100)</f>
        <v>18</v>
      </c>
      <c r="B1868" s="7" t="n">
        <f aca="false">MOD(INT((ROW()-2)/10),10)</f>
        <v>6</v>
      </c>
      <c r="C1868" s="7" t="n">
        <f aca="false">MOD(ROW()-2,10)</f>
        <v>6</v>
      </c>
      <c r="D1868" s="8" t="n">
        <f aca="false">A1868*10+B1868+C1868/10</f>
        <v>186.6</v>
      </c>
      <c r="E1868" s="9" t="n">
        <f aca="false">ROUND((ROW()-2)*24,0)/86400</f>
        <v>0.518333333333333</v>
      </c>
    </row>
    <row r="1869" customFormat="false" ht="15" hidden="false" customHeight="true" outlineLevel="0" collapsed="false">
      <c r="A1869" s="6" t="n">
        <f aca="false">INT((ROW()-2)/100)</f>
        <v>18</v>
      </c>
      <c r="B1869" s="7" t="n">
        <f aca="false">MOD(INT((ROW()-2)/10),10)</f>
        <v>6</v>
      </c>
      <c r="C1869" s="7" t="n">
        <f aca="false">MOD(ROW()-2,10)</f>
        <v>7</v>
      </c>
      <c r="D1869" s="8" t="n">
        <f aca="false">A1869*10+B1869+C1869/10</f>
        <v>186.7</v>
      </c>
      <c r="E1869" s="9" t="n">
        <f aca="false">ROUND((ROW()-2)*24,0)/86400</f>
        <v>0.518611111111111</v>
      </c>
    </row>
    <row r="1870" customFormat="false" ht="15" hidden="false" customHeight="true" outlineLevel="0" collapsed="false">
      <c r="A1870" s="6" t="n">
        <f aca="false">INT((ROW()-2)/100)</f>
        <v>18</v>
      </c>
      <c r="B1870" s="7" t="n">
        <f aca="false">MOD(INT((ROW()-2)/10),10)</f>
        <v>6</v>
      </c>
      <c r="C1870" s="7" t="n">
        <f aca="false">MOD(ROW()-2,10)</f>
        <v>8</v>
      </c>
      <c r="D1870" s="8" t="n">
        <f aca="false">A1870*10+B1870+C1870/10</f>
        <v>186.8</v>
      </c>
      <c r="E1870" s="9" t="n">
        <f aca="false">ROUND((ROW()-2)*24,0)/86400</f>
        <v>0.518888888888889</v>
      </c>
    </row>
    <row r="1871" customFormat="false" ht="15" hidden="false" customHeight="true" outlineLevel="0" collapsed="false">
      <c r="A1871" s="6" t="n">
        <f aca="false">INT((ROW()-2)/100)</f>
        <v>18</v>
      </c>
      <c r="B1871" s="7" t="n">
        <f aca="false">MOD(INT((ROW()-2)/10),10)</f>
        <v>6</v>
      </c>
      <c r="C1871" s="7" t="n">
        <f aca="false">MOD(ROW()-2,10)</f>
        <v>9</v>
      </c>
      <c r="D1871" s="8" t="n">
        <f aca="false">A1871*10+B1871+C1871/10</f>
        <v>186.9</v>
      </c>
      <c r="E1871" s="9" t="n">
        <f aca="false">ROUND((ROW()-2)*24,0)/86400</f>
        <v>0.519166666666667</v>
      </c>
    </row>
    <row r="1872" customFormat="false" ht="15" hidden="false" customHeight="true" outlineLevel="0" collapsed="false">
      <c r="A1872" s="6" t="n">
        <f aca="false">INT((ROW()-2)/100)</f>
        <v>18</v>
      </c>
      <c r="B1872" s="7" t="n">
        <f aca="false">MOD(INT((ROW()-2)/10),10)</f>
        <v>7</v>
      </c>
      <c r="C1872" s="7" t="n">
        <f aca="false">MOD(ROW()-2,10)</f>
        <v>0</v>
      </c>
      <c r="D1872" s="8" t="n">
        <f aca="false">A1872*10+B1872+C1872/10</f>
        <v>187</v>
      </c>
      <c r="E1872" s="9" t="n">
        <f aca="false">ROUND((ROW()-2)*24,0)/86400</f>
        <v>0.519444444444445</v>
      </c>
    </row>
    <row r="1873" customFormat="false" ht="15" hidden="false" customHeight="true" outlineLevel="0" collapsed="false">
      <c r="A1873" s="6" t="n">
        <f aca="false">INT((ROW()-2)/100)</f>
        <v>18</v>
      </c>
      <c r="B1873" s="7" t="n">
        <f aca="false">MOD(INT((ROW()-2)/10),10)</f>
        <v>7</v>
      </c>
      <c r="C1873" s="7" t="n">
        <f aca="false">MOD(ROW()-2,10)</f>
        <v>1</v>
      </c>
      <c r="D1873" s="8" t="n">
        <f aca="false">A1873*10+B1873+C1873/10</f>
        <v>187.1</v>
      </c>
      <c r="E1873" s="9" t="n">
        <f aca="false">ROUND((ROW()-2)*24,0)/86400</f>
        <v>0.519722222222222</v>
      </c>
    </row>
    <row r="1874" customFormat="false" ht="15" hidden="false" customHeight="true" outlineLevel="0" collapsed="false">
      <c r="A1874" s="6" t="n">
        <f aca="false">INT((ROW()-2)/100)</f>
        <v>18</v>
      </c>
      <c r="B1874" s="7" t="n">
        <f aca="false">MOD(INT((ROW()-2)/10),10)</f>
        <v>7</v>
      </c>
      <c r="C1874" s="7" t="n">
        <f aca="false">MOD(ROW()-2,10)</f>
        <v>2</v>
      </c>
      <c r="D1874" s="8" t="n">
        <f aca="false">A1874*10+B1874+C1874/10</f>
        <v>187.2</v>
      </c>
      <c r="E1874" s="9" t="n">
        <f aca="false">ROUND((ROW()-2)*24,0)/86400</f>
        <v>0.52</v>
      </c>
    </row>
    <row r="1875" customFormat="false" ht="15" hidden="false" customHeight="true" outlineLevel="0" collapsed="false">
      <c r="A1875" s="6" t="n">
        <f aca="false">INT((ROW()-2)/100)</f>
        <v>18</v>
      </c>
      <c r="B1875" s="7" t="n">
        <f aca="false">MOD(INT((ROW()-2)/10),10)</f>
        <v>7</v>
      </c>
      <c r="C1875" s="7" t="n">
        <f aca="false">MOD(ROW()-2,10)</f>
        <v>3</v>
      </c>
      <c r="D1875" s="8" t="n">
        <f aca="false">A1875*10+B1875+C1875/10</f>
        <v>187.3</v>
      </c>
      <c r="E1875" s="9" t="n">
        <f aca="false">ROUND((ROW()-2)*24,0)/86400</f>
        <v>0.520277777777778</v>
      </c>
    </row>
    <row r="1876" customFormat="false" ht="15" hidden="false" customHeight="true" outlineLevel="0" collapsed="false">
      <c r="A1876" s="6" t="n">
        <f aca="false">INT((ROW()-2)/100)</f>
        <v>18</v>
      </c>
      <c r="B1876" s="7" t="n">
        <f aca="false">MOD(INT((ROW()-2)/10),10)</f>
        <v>7</v>
      </c>
      <c r="C1876" s="7" t="n">
        <f aca="false">MOD(ROW()-2,10)</f>
        <v>4</v>
      </c>
      <c r="D1876" s="8" t="n">
        <f aca="false">A1876*10+B1876+C1876/10</f>
        <v>187.4</v>
      </c>
      <c r="E1876" s="9" t="n">
        <f aca="false">ROUND((ROW()-2)*24,0)/86400</f>
        <v>0.520555555555556</v>
      </c>
    </row>
    <row r="1877" customFormat="false" ht="15" hidden="false" customHeight="true" outlineLevel="0" collapsed="false">
      <c r="A1877" s="6" t="n">
        <f aca="false">INT((ROW()-2)/100)</f>
        <v>18</v>
      </c>
      <c r="B1877" s="7" t="n">
        <f aca="false">MOD(INT((ROW()-2)/10),10)</f>
        <v>7</v>
      </c>
      <c r="C1877" s="7" t="n">
        <f aca="false">MOD(ROW()-2,10)</f>
        <v>5</v>
      </c>
      <c r="D1877" s="8" t="n">
        <f aca="false">A1877*10+B1877+C1877/10</f>
        <v>187.5</v>
      </c>
      <c r="E1877" s="9" t="n">
        <f aca="false">ROUND((ROW()-2)*24,0)/86400</f>
        <v>0.520833333333333</v>
      </c>
    </row>
    <row r="1878" customFormat="false" ht="15" hidden="false" customHeight="true" outlineLevel="0" collapsed="false">
      <c r="A1878" s="6" t="n">
        <f aca="false">INT((ROW()-2)/100)</f>
        <v>18</v>
      </c>
      <c r="B1878" s="7" t="n">
        <f aca="false">MOD(INT((ROW()-2)/10),10)</f>
        <v>7</v>
      </c>
      <c r="C1878" s="7" t="n">
        <f aca="false">MOD(ROW()-2,10)</f>
        <v>6</v>
      </c>
      <c r="D1878" s="8" t="n">
        <f aca="false">A1878*10+B1878+C1878/10</f>
        <v>187.6</v>
      </c>
      <c r="E1878" s="9" t="n">
        <f aca="false">ROUND((ROW()-2)*24,0)/86400</f>
        <v>0.521111111111111</v>
      </c>
    </row>
    <row r="1879" customFormat="false" ht="15" hidden="false" customHeight="true" outlineLevel="0" collapsed="false">
      <c r="A1879" s="6" t="n">
        <f aca="false">INT((ROW()-2)/100)</f>
        <v>18</v>
      </c>
      <c r="B1879" s="7" t="n">
        <f aca="false">MOD(INT((ROW()-2)/10),10)</f>
        <v>7</v>
      </c>
      <c r="C1879" s="7" t="n">
        <f aca="false">MOD(ROW()-2,10)</f>
        <v>7</v>
      </c>
      <c r="D1879" s="8" t="n">
        <f aca="false">A1879*10+B1879+C1879/10</f>
        <v>187.7</v>
      </c>
      <c r="E1879" s="9" t="n">
        <f aca="false">ROUND((ROW()-2)*24,0)/86400</f>
        <v>0.521388888888889</v>
      </c>
    </row>
    <row r="1880" customFormat="false" ht="15" hidden="false" customHeight="true" outlineLevel="0" collapsed="false">
      <c r="A1880" s="6" t="n">
        <f aca="false">INT((ROW()-2)/100)</f>
        <v>18</v>
      </c>
      <c r="B1880" s="7" t="n">
        <f aca="false">MOD(INT((ROW()-2)/10),10)</f>
        <v>7</v>
      </c>
      <c r="C1880" s="7" t="n">
        <f aca="false">MOD(ROW()-2,10)</f>
        <v>8</v>
      </c>
      <c r="D1880" s="8" t="n">
        <f aca="false">A1880*10+B1880+C1880/10</f>
        <v>187.8</v>
      </c>
      <c r="E1880" s="9" t="n">
        <f aca="false">ROUND((ROW()-2)*24,0)/86400</f>
        <v>0.521666666666667</v>
      </c>
    </row>
    <row r="1881" customFormat="false" ht="15" hidden="false" customHeight="true" outlineLevel="0" collapsed="false">
      <c r="A1881" s="6" t="n">
        <f aca="false">INT((ROW()-2)/100)</f>
        <v>18</v>
      </c>
      <c r="B1881" s="7" t="n">
        <f aca="false">MOD(INT((ROW()-2)/10),10)</f>
        <v>7</v>
      </c>
      <c r="C1881" s="7" t="n">
        <f aca="false">MOD(ROW()-2,10)</f>
        <v>9</v>
      </c>
      <c r="D1881" s="8" t="n">
        <f aca="false">A1881*10+B1881+C1881/10</f>
        <v>187.9</v>
      </c>
      <c r="E1881" s="9" t="n">
        <f aca="false">ROUND((ROW()-2)*24,0)/86400</f>
        <v>0.521944444444444</v>
      </c>
    </row>
    <row r="1882" customFormat="false" ht="15" hidden="false" customHeight="true" outlineLevel="0" collapsed="false">
      <c r="A1882" s="6" t="n">
        <f aca="false">INT((ROW()-2)/100)</f>
        <v>18</v>
      </c>
      <c r="B1882" s="7" t="n">
        <f aca="false">MOD(INT((ROW()-2)/10),10)</f>
        <v>8</v>
      </c>
      <c r="C1882" s="7" t="n">
        <f aca="false">MOD(ROW()-2,10)</f>
        <v>0</v>
      </c>
      <c r="D1882" s="8" t="n">
        <f aca="false">A1882*10+B1882+C1882/10</f>
        <v>188</v>
      </c>
      <c r="E1882" s="9" t="n">
        <f aca="false">ROUND((ROW()-2)*24,0)/86400</f>
        <v>0.522222222222222</v>
      </c>
    </row>
    <row r="1883" customFormat="false" ht="15" hidden="false" customHeight="true" outlineLevel="0" collapsed="false">
      <c r="A1883" s="6" t="n">
        <f aca="false">INT((ROW()-2)/100)</f>
        <v>18</v>
      </c>
      <c r="B1883" s="7" t="n">
        <f aca="false">MOD(INT((ROW()-2)/10),10)</f>
        <v>8</v>
      </c>
      <c r="C1883" s="7" t="n">
        <f aca="false">MOD(ROW()-2,10)</f>
        <v>1</v>
      </c>
      <c r="D1883" s="8" t="n">
        <f aca="false">A1883*10+B1883+C1883/10</f>
        <v>188.1</v>
      </c>
      <c r="E1883" s="9" t="n">
        <f aca="false">ROUND((ROW()-2)*24,0)/86400</f>
        <v>0.5225</v>
      </c>
    </row>
    <row r="1884" customFormat="false" ht="15" hidden="false" customHeight="true" outlineLevel="0" collapsed="false">
      <c r="A1884" s="6" t="n">
        <f aca="false">INT((ROW()-2)/100)</f>
        <v>18</v>
      </c>
      <c r="B1884" s="7" t="n">
        <f aca="false">MOD(INT((ROW()-2)/10),10)</f>
        <v>8</v>
      </c>
      <c r="C1884" s="7" t="n">
        <f aca="false">MOD(ROW()-2,10)</f>
        <v>2</v>
      </c>
      <c r="D1884" s="8" t="n">
        <f aca="false">A1884*10+B1884+C1884/10</f>
        <v>188.2</v>
      </c>
      <c r="E1884" s="9" t="n">
        <f aca="false">ROUND((ROW()-2)*24,0)/86400</f>
        <v>0.522777777777778</v>
      </c>
    </row>
    <row r="1885" customFormat="false" ht="15" hidden="false" customHeight="true" outlineLevel="0" collapsed="false">
      <c r="A1885" s="6" t="n">
        <f aca="false">INT((ROW()-2)/100)</f>
        <v>18</v>
      </c>
      <c r="B1885" s="7" t="n">
        <f aca="false">MOD(INT((ROW()-2)/10),10)</f>
        <v>8</v>
      </c>
      <c r="C1885" s="7" t="n">
        <f aca="false">MOD(ROW()-2,10)</f>
        <v>3</v>
      </c>
      <c r="D1885" s="8" t="n">
        <f aca="false">A1885*10+B1885+C1885/10</f>
        <v>188.3</v>
      </c>
      <c r="E1885" s="9" t="n">
        <f aca="false">ROUND((ROW()-2)*24,0)/86400</f>
        <v>0.523055555555556</v>
      </c>
    </row>
    <row r="1886" customFormat="false" ht="15" hidden="false" customHeight="true" outlineLevel="0" collapsed="false">
      <c r="A1886" s="6" t="n">
        <f aca="false">INT((ROW()-2)/100)</f>
        <v>18</v>
      </c>
      <c r="B1886" s="7" t="n">
        <f aca="false">MOD(INT((ROW()-2)/10),10)</f>
        <v>8</v>
      </c>
      <c r="C1886" s="7" t="n">
        <f aca="false">MOD(ROW()-2,10)</f>
        <v>4</v>
      </c>
      <c r="D1886" s="8" t="n">
        <f aca="false">A1886*10+B1886+C1886/10</f>
        <v>188.4</v>
      </c>
      <c r="E1886" s="9" t="n">
        <f aca="false">ROUND((ROW()-2)*24,0)/86400</f>
        <v>0.523333333333333</v>
      </c>
    </row>
    <row r="1887" customFormat="false" ht="15" hidden="false" customHeight="true" outlineLevel="0" collapsed="false">
      <c r="A1887" s="6" t="n">
        <f aca="false">INT((ROW()-2)/100)</f>
        <v>18</v>
      </c>
      <c r="B1887" s="7" t="n">
        <f aca="false">MOD(INT((ROW()-2)/10),10)</f>
        <v>8</v>
      </c>
      <c r="C1887" s="7" t="n">
        <f aca="false">MOD(ROW()-2,10)</f>
        <v>5</v>
      </c>
      <c r="D1887" s="8" t="n">
        <f aca="false">A1887*10+B1887+C1887/10</f>
        <v>188.5</v>
      </c>
      <c r="E1887" s="9" t="n">
        <f aca="false">ROUND((ROW()-2)*24,0)/86400</f>
        <v>0.523611111111111</v>
      </c>
    </row>
    <row r="1888" customFormat="false" ht="15" hidden="false" customHeight="true" outlineLevel="0" collapsed="false">
      <c r="A1888" s="6" t="n">
        <f aca="false">INT((ROW()-2)/100)</f>
        <v>18</v>
      </c>
      <c r="B1888" s="7" t="n">
        <f aca="false">MOD(INT((ROW()-2)/10),10)</f>
        <v>8</v>
      </c>
      <c r="C1888" s="7" t="n">
        <f aca="false">MOD(ROW()-2,10)</f>
        <v>6</v>
      </c>
      <c r="D1888" s="8" t="n">
        <f aca="false">A1888*10+B1888+C1888/10</f>
        <v>188.6</v>
      </c>
      <c r="E1888" s="9" t="n">
        <f aca="false">ROUND((ROW()-2)*24,0)/86400</f>
        <v>0.523888888888889</v>
      </c>
    </row>
    <row r="1889" customFormat="false" ht="15" hidden="false" customHeight="true" outlineLevel="0" collapsed="false">
      <c r="A1889" s="6" t="n">
        <f aca="false">INT((ROW()-2)/100)</f>
        <v>18</v>
      </c>
      <c r="B1889" s="7" t="n">
        <f aca="false">MOD(INT((ROW()-2)/10),10)</f>
        <v>8</v>
      </c>
      <c r="C1889" s="7" t="n">
        <f aca="false">MOD(ROW()-2,10)</f>
        <v>7</v>
      </c>
      <c r="D1889" s="8" t="n">
        <f aca="false">A1889*10+B1889+C1889/10</f>
        <v>188.7</v>
      </c>
      <c r="E1889" s="9" t="n">
        <f aca="false">ROUND((ROW()-2)*24,0)/86400</f>
        <v>0.524166666666667</v>
      </c>
    </row>
    <row r="1890" customFormat="false" ht="15" hidden="false" customHeight="true" outlineLevel="0" collapsed="false">
      <c r="A1890" s="6" t="n">
        <f aca="false">INT((ROW()-2)/100)</f>
        <v>18</v>
      </c>
      <c r="B1890" s="7" t="n">
        <f aca="false">MOD(INT((ROW()-2)/10),10)</f>
        <v>8</v>
      </c>
      <c r="C1890" s="7" t="n">
        <f aca="false">MOD(ROW()-2,10)</f>
        <v>8</v>
      </c>
      <c r="D1890" s="8" t="n">
        <f aca="false">A1890*10+B1890+C1890/10</f>
        <v>188.8</v>
      </c>
      <c r="E1890" s="9" t="n">
        <f aca="false">ROUND((ROW()-2)*24,0)/86400</f>
        <v>0.524444444444445</v>
      </c>
    </row>
    <row r="1891" customFormat="false" ht="15" hidden="false" customHeight="true" outlineLevel="0" collapsed="false">
      <c r="A1891" s="6" t="n">
        <f aca="false">INT((ROW()-2)/100)</f>
        <v>18</v>
      </c>
      <c r="B1891" s="7" t="n">
        <f aca="false">MOD(INT((ROW()-2)/10),10)</f>
        <v>8</v>
      </c>
      <c r="C1891" s="7" t="n">
        <f aca="false">MOD(ROW()-2,10)</f>
        <v>9</v>
      </c>
      <c r="D1891" s="8" t="n">
        <f aca="false">A1891*10+B1891+C1891/10</f>
        <v>188.9</v>
      </c>
      <c r="E1891" s="9" t="n">
        <f aca="false">ROUND((ROW()-2)*24,0)/86400</f>
        <v>0.524722222222222</v>
      </c>
    </row>
    <row r="1892" customFormat="false" ht="15" hidden="false" customHeight="true" outlineLevel="0" collapsed="false">
      <c r="A1892" s="6" t="n">
        <f aca="false">INT((ROW()-2)/100)</f>
        <v>18</v>
      </c>
      <c r="B1892" s="7" t="n">
        <f aca="false">MOD(INT((ROW()-2)/10),10)</f>
        <v>9</v>
      </c>
      <c r="C1892" s="7" t="n">
        <f aca="false">MOD(ROW()-2,10)</f>
        <v>0</v>
      </c>
      <c r="D1892" s="8" t="n">
        <f aca="false">A1892*10+B1892+C1892/10</f>
        <v>189</v>
      </c>
      <c r="E1892" s="9" t="n">
        <f aca="false">ROUND((ROW()-2)*24,0)/86400</f>
        <v>0.525</v>
      </c>
    </row>
    <row r="1893" customFormat="false" ht="15" hidden="false" customHeight="true" outlineLevel="0" collapsed="false">
      <c r="A1893" s="6" t="n">
        <f aca="false">INT((ROW()-2)/100)</f>
        <v>18</v>
      </c>
      <c r="B1893" s="7" t="n">
        <f aca="false">MOD(INT((ROW()-2)/10),10)</f>
        <v>9</v>
      </c>
      <c r="C1893" s="7" t="n">
        <f aca="false">MOD(ROW()-2,10)</f>
        <v>1</v>
      </c>
      <c r="D1893" s="8" t="n">
        <f aca="false">A1893*10+B1893+C1893/10</f>
        <v>189.1</v>
      </c>
      <c r="E1893" s="9" t="n">
        <f aca="false">ROUND((ROW()-2)*24,0)/86400</f>
        <v>0.525277777777778</v>
      </c>
    </row>
    <row r="1894" customFormat="false" ht="15" hidden="false" customHeight="true" outlineLevel="0" collapsed="false">
      <c r="A1894" s="6" t="n">
        <f aca="false">INT((ROW()-2)/100)</f>
        <v>18</v>
      </c>
      <c r="B1894" s="7" t="n">
        <f aca="false">MOD(INT((ROW()-2)/10),10)</f>
        <v>9</v>
      </c>
      <c r="C1894" s="7" t="n">
        <f aca="false">MOD(ROW()-2,10)</f>
        <v>2</v>
      </c>
      <c r="D1894" s="8" t="n">
        <f aca="false">A1894*10+B1894+C1894/10</f>
        <v>189.2</v>
      </c>
      <c r="E1894" s="9" t="n">
        <f aca="false">ROUND((ROW()-2)*24,0)/86400</f>
        <v>0.525555555555556</v>
      </c>
    </row>
    <row r="1895" customFormat="false" ht="15" hidden="false" customHeight="true" outlineLevel="0" collapsed="false">
      <c r="A1895" s="6" t="n">
        <f aca="false">INT((ROW()-2)/100)</f>
        <v>18</v>
      </c>
      <c r="B1895" s="7" t="n">
        <f aca="false">MOD(INT((ROW()-2)/10),10)</f>
        <v>9</v>
      </c>
      <c r="C1895" s="7" t="n">
        <f aca="false">MOD(ROW()-2,10)</f>
        <v>3</v>
      </c>
      <c r="D1895" s="8" t="n">
        <f aca="false">A1895*10+B1895+C1895/10</f>
        <v>189.3</v>
      </c>
      <c r="E1895" s="9" t="n">
        <f aca="false">ROUND((ROW()-2)*24,0)/86400</f>
        <v>0.525833333333333</v>
      </c>
    </row>
    <row r="1896" customFormat="false" ht="15" hidden="false" customHeight="true" outlineLevel="0" collapsed="false">
      <c r="A1896" s="6" t="n">
        <f aca="false">INT((ROW()-2)/100)</f>
        <v>18</v>
      </c>
      <c r="B1896" s="7" t="n">
        <f aca="false">MOD(INT((ROW()-2)/10),10)</f>
        <v>9</v>
      </c>
      <c r="C1896" s="7" t="n">
        <f aca="false">MOD(ROW()-2,10)</f>
        <v>4</v>
      </c>
      <c r="D1896" s="8" t="n">
        <f aca="false">A1896*10+B1896+C1896/10</f>
        <v>189.4</v>
      </c>
      <c r="E1896" s="9" t="n">
        <f aca="false">ROUND((ROW()-2)*24,0)/86400</f>
        <v>0.526111111111111</v>
      </c>
    </row>
    <row r="1897" customFormat="false" ht="15" hidden="false" customHeight="true" outlineLevel="0" collapsed="false">
      <c r="A1897" s="6" t="n">
        <f aca="false">INT((ROW()-2)/100)</f>
        <v>18</v>
      </c>
      <c r="B1897" s="7" t="n">
        <f aca="false">MOD(INT((ROW()-2)/10),10)</f>
        <v>9</v>
      </c>
      <c r="C1897" s="7" t="n">
        <f aca="false">MOD(ROW()-2,10)</f>
        <v>5</v>
      </c>
      <c r="D1897" s="8" t="n">
        <f aca="false">A1897*10+B1897+C1897/10</f>
        <v>189.5</v>
      </c>
      <c r="E1897" s="9" t="n">
        <f aca="false">ROUND((ROW()-2)*24,0)/86400</f>
        <v>0.526388888888889</v>
      </c>
    </row>
    <row r="1898" customFormat="false" ht="15" hidden="false" customHeight="true" outlineLevel="0" collapsed="false">
      <c r="A1898" s="6" t="n">
        <f aca="false">INT((ROW()-2)/100)</f>
        <v>18</v>
      </c>
      <c r="B1898" s="7" t="n">
        <f aca="false">MOD(INT((ROW()-2)/10),10)</f>
        <v>9</v>
      </c>
      <c r="C1898" s="7" t="n">
        <f aca="false">MOD(ROW()-2,10)</f>
        <v>6</v>
      </c>
      <c r="D1898" s="8" t="n">
        <f aca="false">A1898*10+B1898+C1898/10</f>
        <v>189.6</v>
      </c>
      <c r="E1898" s="9" t="n">
        <f aca="false">ROUND((ROW()-2)*24,0)/86400</f>
        <v>0.526666666666667</v>
      </c>
    </row>
    <row r="1899" customFormat="false" ht="15" hidden="false" customHeight="true" outlineLevel="0" collapsed="false">
      <c r="A1899" s="6" t="n">
        <f aca="false">INT((ROW()-2)/100)</f>
        <v>18</v>
      </c>
      <c r="B1899" s="7" t="n">
        <f aca="false">MOD(INT((ROW()-2)/10),10)</f>
        <v>9</v>
      </c>
      <c r="C1899" s="7" t="n">
        <f aca="false">MOD(ROW()-2,10)</f>
        <v>7</v>
      </c>
      <c r="D1899" s="8" t="n">
        <f aca="false">A1899*10+B1899+C1899/10</f>
        <v>189.7</v>
      </c>
      <c r="E1899" s="9" t="n">
        <f aca="false">ROUND((ROW()-2)*24,0)/86400</f>
        <v>0.526944444444444</v>
      </c>
    </row>
    <row r="1900" customFormat="false" ht="15" hidden="false" customHeight="true" outlineLevel="0" collapsed="false">
      <c r="A1900" s="6" t="n">
        <f aca="false">INT((ROW()-2)/100)</f>
        <v>18</v>
      </c>
      <c r="B1900" s="7" t="n">
        <f aca="false">MOD(INT((ROW()-2)/10),10)</f>
        <v>9</v>
      </c>
      <c r="C1900" s="7" t="n">
        <f aca="false">MOD(ROW()-2,10)</f>
        <v>8</v>
      </c>
      <c r="D1900" s="8" t="n">
        <f aca="false">A1900*10+B1900+C1900/10</f>
        <v>189.8</v>
      </c>
      <c r="E1900" s="9" t="n">
        <f aca="false">ROUND((ROW()-2)*24,0)/86400</f>
        <v>0.527222222222222</v>
      </c>
    </row>
    <row r="1901" customFormat="false" ht="15" hidden="false" customHeight="true" outlineLevel="0" collapsed="false">
      <c r="A1901" s="6" t="n">
        <f aca="false">INT((ROW()-2)/100)</f>
        <v>18</v>
      </c>
      <c r="B1901" s="7" t="n">
        <f aca="false">MOD(INT((ROW()-2)/10),10)</f>
        <v>9</v>
      </c>
      <c r="C1901" s="7" t="n">
        <f aca="false">MOD(ROW()-2,10)</f>
        <v>9</v>
      </c>
      <c r="D1901" s="8" t="n">
        <f aca="false">A1901*10+B1901+C1901/10</f>
        <v>189.9</v>
      </c>
      <c r="E1901" s="9" t="n">
        <f aca="false">ROUND((ROW()-2)*24,0)/86400</f>
        <v>0.5275</v>
      </c>
    </row>
    <row r="1902" customFormat="false" ht="15" hidden="false" customHeight="true" outlineLevel="0" collapsed="false">
      <c r="A1902" s="6" t="n">
        <f aca="false">INT((ROW()-2)/100)</f>
        <v>19</v>
      </c>
      <c r="B1902" s="7" t="n">
        <f aca="false">MOD(INT((ROW()-2)/10),10)</f>
        <v>0</v>
      </c>
      <c r="C1902" s="7" t="n">
        <f aca="false">MOD(ROW()-2,10)</f>
        <v>0</v>
      </c>
      <c r="D1902" s="8" t="n">
        <f aca="false">A1902*10+B1902+C1902/10</f>
        <v>190</v>
      </c>
      <c r="E1902" s="9" t="n">
        <f aca="false">ROUND((ROW()-2)*24,0)/86400</f>
        <v>0.527777777777778</v>
      </c>
    </row>
    <row r="1903" customFormat="false" ht="15" hidden="false" customHeight="true" outlineLevel="0" collapsed="false">
      <c r="A1903" s="6" t="n">
        <f aca="false">INT((ROW()-2)/100)</f>
        <v>19</v>
      </c>
      <c r="B1903" s="7" t="n">
        <f aca="false">MOD(INT((ROW()-2)/10),10)</f>
        <v>0</v>
      </c>
      <c r="C1903" s="7" t="n">
        <f aca="false">MOD(ROW()-2,10)</f>
        <v>1</v>
      </c>
      <c r="D1903" s="8" t="n">
        <f aca="false">A1903*10+B1903+C1903/10</f>
        <v>190.1</v>
      </c>
      <c r="E1903" s="9" t="n">
        <f aca="false">ROUND((ROW()-2)*24,0)/86400</f>
        <v>0.528055555555556</v>
      </c>
    </row>
    <row r="1904" customFormat="false" ht="15" hidden="false" customHeight="true" outlineLevel="0" collapsed="false">
      <c r="A1904" s="6" t="n">
        <f aca="false">INT((ROW()-2)/100)</f>
        <v>19</v>
      </c>
      <c r="B1904" s="7" t="n">
        <f aca="false">MOD(INT((ROW()-2)/10),10)</f>
        <v>0</v>
      </c>
      <c r="C1904" s="7" t="n">
        <f aca="false">MOD(ROW()-2,10)</f>
        <v>2</v>
      </c>
      <c r="D1904" s="8" t="n">
        <f aca="false">A1904*10+B1904+C1904/10</f>
        <v>190.2</v>
      </c>
      <c r="E1904" s="9" t="n">
        <f aca="false">ROUND((ROW()-2)*24,0)/86400</f>
        <v>0.528333333333333</v>
      </c>
    </row>
    <row r="1905" customFormat="false" ht="15" hidden="false" customHeight="true" outlineLevel="0" collapsed="false">
      <c r="A1905" s="6" t="n">
        <f aca="false">INT((ROW()-2)/100)</f>
        <v>19</v>
      </c>
      <c r="B1905" s="7" t="n">
        <f aca="false">MOD(INT((ROW()-2)/10),10)</f>
        <v>0</v>
      </c>
      <c r="C1905" s="7" t="n">
        <f aca="false">MOD(ROW()-2,10)</f>
        <v>3</v>
      </c>
      <c r="D1905" s="8" t="n">
        <f aca="false">A1905*10+B1905+C1905/10</f>
        <v>190.3</v>
      </c>
      <c r="E1905" s="9" t="n">
        <f aca="false">ROUND((ROW()-2)*24,0)/86400</f>
        <v>0.528611111111111</v>
      </c>
    </row>
    <row r="1906" customFormat="false" ht="15" hidden="false" customHeight="true" outlineLevel="0" collapsed="false">
      <c r="A1906" s="6" t="n">
        <f aca="false">INT((ROW()-2)/100)</f>
        <v>19</v>
      </c>
      <c r="B1906" s="7" t="n">
        <f aca="false">MOD(INT((ROW()-2)/10),10)</f>
        <v>0</v>
      </c>
      <c r="C1906" s="7" t="n">
        <f aca="false">MOD(ROW()-2,10)</f>
        <v>4</v>
      </c>
      <c r="D1906" s="8" t="n">
        <f aca="false">A1906*10+B1906+C1906/10</f>
        <v>190.4</v>
      </c>
      <c r="E1906" s="9" t="n">
        <f aca="false">ROUND((ROW()-2)*24,0)/86400</f>
        <v>0.528888888888889</v>
      </c>
    </row>
    <row r="1907" customFormat="false" ht="15" hidden="false" customHeight="true" outlineLevel="0" collapsed="false">
      <c r="A1907" s="6" t="n">
        <f aca="false">INT((ROW()-2)/100)</f>
        <v>19</v>
      </c>
      <c r="B1907" s="7" t="n">
        <f aca="false">MOD(INT((ROW()-2)/10),10)</f>
        <v>0</v>
      </c>
      <c r="C1907" s="7" t="n">
        <f aca="false">MOD(ROW()-2,10)</f>
        <v>5</v>
      </c>
      <c r="D1907" s="8" t="n">
        <f aca="false">A1907*10+B1907+C1907/10</f>
        <v>190.5</v>
      </c>
      <c r="E1907" s="9" t="n">
        <f aca="false">ROUND((ROW()-2)*24,0)/86400</f>
        <v>0.529166666666667</v>
      </c>
    </row>
    <row r="1908" customFormat="false" ht="15" hidden="false" customHeight="true" outlineLevel="0" collapsed="false">
      <c r="A1908" s="6" t="n">
        <f aca="false">INT((ROW()-2)/100)</f>
        <v>19</v>
      </c>
      <c r="B1908" s="7" t="n">
        <f aca="false">MOD(INT((ROW()-2)/10),10)</f>
        <v>0</v>
      </c>
      <c r="C1908" s="7" t="n">
        <f aca="false">MOD(ROW()-2,10)</f>
        <v>6</v>
      </c>
      <c r="D1908" s="8" t="n">
        <f aca="false">A1908*10+B1908+C1908/10</f>
        <v>190.6</v>
      </c>
      <c r="E1908" s="9" t="n">
        <f aca="false">ROUND((ROW()-2)*24,0)/86400</f>
        <v>0.529444444444445</v>
      </c>
    </row>
    <row r="1909" customFormat="false" ht="15" hidden="false" customHeight="true" outlineLevel="0" collapsed="false">
      <c r="A1909" s="6" t="n">
        <f aca="false">INT((ROW()-2)/100)</f>
        <v>19</v>
      </c>
      <c r="B1909" s="7" t="n">
        <f aca="false">MOD(INT((ROW()-2)/10),10)</f>
        <v>0</v>
      </c>
      <c r="C1909" s="7" t="n">
        <f aca="false">MOD(ROW()-2,10)</f>
        <v>7</v>
      </c>
      <c r="D1909" s="8" t="n">
        <f aca="false">A1909*10+B1909+C1909/10</f>
        <v>190.7</v>
      </c>
      <c r="E1909" s="9" t="n">
        <f aca="false">ROUND((ROW()-2)*24,0)/86400</f>
        <v>0.529722222222222</v>
      </c>
    </row>
    <row r="1910" customFormat="false" ht="15" hidden="false" customHeight="true" outlineLevel="0" collapsed="false">
      <c r="A1910" s="6" t="n">
        <f aca="false">INT((ROW()-2)/100)</f>
        <v>19</v>
      </c>
      <c r="B1910" s="7" t="n">
        <f aca="false">MOD(INT((ROW()-2)/10),10)</f>
        <v>0</v>
      </c>
      <c r="C1910" s="7" t="n">
        <f aca="false">MOD(ROW()-2,10)</f>
        <v>8</v>
      </c>
      <c r="D1910" s="8" t="n">
        <f aca="false">A1910*10+B1910+C1910/10</f>
        <v>190.8</v>
      </c>
      <c r="E1910" s="9" t="n">
        <f aca="false">ROUND((ROW()-2)*24,0)/86400</f>
        <v>0.53</v>
      </c>
    </row>
    <row r="1911" customFormat="false" ht="15" hidden="false" customHeight="true" outlineLevel="0" collapsed="false">
      <c r="A1911" s="6" t="n">
        <f aca="false">INT((ROW()-2)/100)</f>
        <v>19</v>
      </c>
      <c r="B1911" s="7" t="n">
        <f aca="false">MOD(INT((ROW()-2)/10),10)</f>
        <v>0</v>
      </c>
      <c r="C1911" s="7" t="n">
        <f aca="false">MOD(ROW()-2,10)</f>
        <v>9</v>
      </c>
      <c r="D1911" s="8" t="n">
        <f aca="false">A1911*10+B1911+C1911/10</f>
        <v>190.9</v>
      </c>
      <c r="E1911" s="9" t="n">
        <f aca="false">ROUND((ROW()-2)*24,0)/86400</f>
        <v>0.530277777777778</v>
      </c>
    </row>
    <row r="1912" customFormat="false" ht="15" hidden="false" customHeight="true" outlineLevel="0" collapsed="false">
      <c r="A1912" s="6" t="n">
        <f aca="false">INT((ROW()-2)/100)</f>
        <v>19</v>
      </c>
      <c r="B1912" s="7" t="n">
        <f aca="false">MOD(INT((ROW()-2)/10),10)</f>
        <v>1</v>
      </c>
      <c r="C1912" s="7" t="n">
        <f aca="false">MOD(ROW()-2,10)</f>
        <v>0</v>
      </c>
      <c r="D1912" s="8" t="n">
        <f aca="false">A1912*10+B1912+C1912/10</f>
        <v>191</v>
      </c>
      <c r="E1912" s="9" t="n">
        <f aca="false">ROUND((ROW()-2)*24,0)/86400</f>
        <v>0.530555555555556</v>
      </c>
    </row>
    <row r="1913" customFormat="false" ht="15" hidden="false" customHeight="true" outlineLevel="0" collapsed="false">
      <c r="A1913" s="6" t="n">
        <f aca="false">INT((ROW()-2)/100)</f>
        <v>19</v>
      </c>
      <c r="B1913" s="7" t="n">
        <f aca="false">MOD(INT((ROW()-2)/10),10)</f>
        <v>1</v>
      </c>
      <c r="C1913" s="7" t="n">
        <f aca="false">MOD(ROW()-2,10)</f>
        <v>1</v>
      </c>
      <c r="D1913" s="8" t="n">
        <f aca="false">A1913*10+B1913+C1913/10</f>
        <v>191.1</v>
      </c>
      <c r="E1913" s="9" t="n">
        <f aca="false">ROUND((ROW()-2)*24,0)/86400</f>
        <v>0.530833333333333</v>
      </c>
    </row>
    <row r="1914" customFormat="false" ht="15" hidden="false" customHeight="true" outlineLevel="0" collapsed="false">
      <c r="A1914" s="6" t="n">
        <f aca="false">INT((ROW()-2)/100)</f>
        <v>19</v>
      </c>
      <c r="B1914" s="7" t="n">
        <f aca="false">MOD(INT((ROW()-2)/10),10)</f>
        <v>1</v>
      </c>
      <c r="C1914" s="7" t="n">
        <f aca="false">MOD(ROW()-2,10)</f>
        <v>2</v>
      </c>
      <c r="D1914" s="8" t="n">
        <f aca="false">A1914*10+B1914+C1914/10</f>
        <v>191.2</v>
      </c>
      <c r="E1914" s="9" t="n">
        <f aca="false">ROUND((ROW()-2)*24,0)/86400</f>
        <v>0.531111111111111</v>
      </c>
    </row>
    <row r="1915" customFormat="false" ht="15" hidden="false" customHeight="true" outlineLevel="0" collapsed="false">
      <c r="A1915" s="6" t="n">
        <f aca="false">INT((ROW()-2)/100)</f>
        <v>19</v>
      </c>
      <c r="B1915" s="7" t="n">
        <f aca="false">MOD(INT((ROW()-2)/10),10)</f>
        <v>1</v>
      </c>
      <c r="C1915" s="7" t="n">
        <f aca="false">MOD(ROW()-2,10)</f>
        <v>3</v>
      </c>
      <c r="D1915" s="8" t="n">
        <f aca="false">A1915*10+B1915+C1915/10</f>
        <v>191.3</v>
      </c>
      <c r="E1915" s="9" t="n">
        <f aca="false">ROUND((ROW()-2)*24,0)/86400</f>
        <v>0.531388888888889</v>
      </c>
    </row>
    <row r="1916" customFormat="false" ht="15" hidden="false" customHeight="true" outlineLevel="0" collapsed="false">
      <c r="A1916" s="6" t="n">
        <f aca="false">INT((ROW()-2)/100)</f>
        <v>19</v>
      </c>
      <c r="B1916" s="7" t="n">
        <f aca="false">MOD(INT((ROW()-2)/10),10)</f>
        <v>1</v>
      </c>
      <c r="C1916" s="7" t="n">
        <f aca="false">MOD(ROW()-2,10)</f>
        <v>4</v>
      </c>
      <c r="D1916" s="8" t="n">
        <f aca="false">A1916*10+B1916+C1916/10</f>
        <v>191.4</v>
      </c>
      <c r="E1916" s="9" t="n">
        <f aca="false">ROUND((ROW()-2)*24,0)/86400</f>
        <v>0.531666666666667</v>
      </c>
    </row>
    <row r="1917" customFormat="false" ht="15" hidden="false" customHeight="true" outlineLevel="0" collapsed="false">
      <c r="A1917" s="6" t="n">
        <f aca="false">INT((ROW()-2)/100)</f>
        <v>19</v>
      </c>
      <c r="B1917" s="7" t="n">
        <f aca="false">MOD(INT((ROW()-2)/10),10)</f>
        <v>1</v>
      </c>
      <c r="C1917" s="7" t="n">
        <f aca="false">MOD(ROW()-2,10)</f>
        <v>5</v>
      </c>
      <c r="D1917" s="8" t="n">
        <f aca="false">A1917*10+B1917+C1917/10</f>
        <v>191.5</v>
      </c>
      <c r="E1917" s="9" t="n">
        <f aca="false">ROUND((ROW()-2)*24,0)/86400</f>
        <v>0.531944444444444</v>
      </c>
    </row>
    <row r="1918" customFormat="false" ht="15" hidden="false" customHeight="true" outlineLevel="0" collapsed="false">
      <c r="A1918" s="6" t="n">
        <f aca="false">INT((ROW()-2)/100)</f>
        <v>19</v>
      </c>
      <c r="B1918" s="7" t="n">
        <f aca="false">MOD(INT((ROW()-2)/10),10)</f>
        <v>1</v>
      </c>
      <c r="C1918" s="7" t="n">
        <f aca="false">MOD(ROW()-2,10)</f>
        <v>6</v>
      </c>
      <c r="D1918" s="8" t="n">
        <f aca="false">A1918*10+B1918+C1918/10</f>
        <v>191.6</v>
      </c>
      <c r="E1918" s="9" t="n">
        <f aca="false">ROUND((ROW()-2)*24,0)/86400</f>
        <v>0.532222222222222</v>
      </c>
    </row>
    <row r="1919" customFormat="false" ht="15" hidden="false" customHeight="true" outlineLevel="0" collapsed="false">
      <c r="A1919" s="6" t="n">
        <f aca="false">INT((ROW()-2)/100)</f>
        <v>19</v>
      </c>
      <c r="B1919" s="7" t="n">
        <f aca="false">MOD(INT((ROW()-2)/10),10)</f>
        <v>1</v>
      </c>
      <c r="C1919" s="7" t="n">
        <f aca="false">MOD(ROW()-2,10)</f>
        <v>7</v>
      </c>
      <c r="D1919" s="8" t="n">
        <f aca="false">A1919*10+B1919+C1919/10</f>
        <v>191.7</v>
      </c>
      <c r="E1919" s="9" t="n">
        <f aca="false">ROUND((ROW()-2)*24,0)/86400</f>
        <v>0.5325</v>
      </c>
    </row>
    <row r="1920" customFormat="false" ht="15" hidden="false" customHeight="true" outlineLevel="0" collapsed="false">
      <c r="A1920" s="6" t="n">
        <f aca="false">INT((ROW()-2)/100)</f>
        <v>19</v>
      </c>
      <c r="B1920" s="7" t="n">
        <f aca="false">MOD(INT((ROW()-2)/10),10)</f>
        <v>1</v>
      </c>
      <c r="C1920" s="7" t="n">
        <f aca="false">MOD(ROW()-2,10)</f>
        <v>8</v>
      </c>
      <c r="D1920" s="8" t="n">
        <f aca="false">A1920*10+B1920+C1920/10</f>
        <v>191.8</v>
      </c>
      <c r="E1920" s="9" t="n">
        <f aca="false">ROUND((ROW()-2)*24,0)/86400</f>
        <v>0.532777777777778</v>
      </c>
    </row>
    <row r="1921" customFormat="false" ht="15" hidden="false" customHeight="true" outlineLevel="0" collapsed="false">
      <c r="A1921" s="6" t="n">
        <f aca="false">INT((ROW()-2)/100)</f>
        <v>19</v>
      </c>
      <c r="B1921" s="7" t="n">
        <f aca="false">MOD(INT((ROW()-2)/10),10)</f>
        <v>1</v>
      </c>
      <c r="C1921" s="7" t="n">
        <f aca="false">MOD(ROW()-2,10)</f>
        <v>9</v>
      </c>
      <c r="D1921" s="8" t="n">
        <f aca="false">A1921*10+B1921+C1921/10</f>
        <v>191.9</v>
      </c>
      <c r="E1921" s="9" t="n">
        <f aca="false">ROUND((ROW()-2)*24,0)/86400</f>
        <v>0.533055555555556</v>
      </c>
    </row>
    <row r="1922" customFormat="false" ht="15" hidden="false" customHeight="true" outlineLevel="0" collapsed="false">
      <c r="A1922" s="6" t="n">
        <f aca="false">INT((ROW()-2)/100)</f>
        <v>19</v>
      </c>
      <c r="B1922" s="7" t="n">
        <f aca="false">MOD(INT((ROW()-2)/10),10)</f>
        <v>2</v>
      </c>
      <c r="C1922" s="7" t="n">
        <f aca="false">MOD(ROW()-2,10)</f>
        <v>0</v>
      </c>
      <c r="D1922" s="8" t="n">
        <f aca="false">A1922*10+B1922+C1922/10</f>
        <v>192</v>
      </c>
      <c r="E1922" s="9" t="n">
        <f aca="false">ROUND((ROW()-2)*24,0)/86400</f>
        <v>0.533333333333333</v>
      </c>
    </row>
    <row r="1923" customFormat="false" ht="15" hidden="false" customHeight="true" outlineLevel="0" collapsed="false">
      <c r="A1923" s="6" t="n">
        <f aca="false">INT((ROW()-2)/100)</f>
        <v>19</v>
      </c>
      <c r="B1923" s="7" t="n">
        <f aca="false">MOD(INT((ROW()-2)/10),10)</f>
        <v>2</v>
      </c>
      <c r="C1923" s="7" t="n">
        <f aca="false">MOD(ROW()-2,10)</f>
        <v>1</v>
      </c>
      <c r="D1923" s="8" t="n">
        <f aca="false">A1923*10+B1923+C1923/10</f>
        <v>192.1</v>
      </c>
      <c r="E1923" s="9" t="n">
        <f aca="false">ROUND((ROW()-2)*24,0)/86400</f>
        <v>0.533611111111111</v>
      </c>
    </row>
    <row r="1924" customFormat="false" ht="15" hidden="false" customHeight="true" outlineLevel="0" collapsed="false">
      <c r="A1924" s="6" t="n">
        <f aca="false">INT((ROW()-2)/100)</f>
        <v>19</v>
      </c>
      <c r="B1924" s="7" t="n">
        <f aca="false">MOD(INT((ROW()-2)/10),10)</f>
        <v>2</v>
      </c>
      <c r="C1924" s="7" t="n">
        <f aca="false">MOD(ROW()-2,10)</f>
        <v>2</v>
      </c>
      <c r="D1924" s="8" t="n">
        <f aca="false">A1924*10+B1924+C1924/10</f>
        <v>192.2</v>
      </c>
      <c r="E1924" s="9" t="n">
        <f aca="false">ROUND((ROW()-2)*24,0)/86400</f>
        <v>0.533888888888889</v>
      </c>
    </row>
    <row r="1925" customFormat="false" ht="15" hidden="false" customHeight="true" outlineLevel="0" collapsed="false">
      <c r="A1925" s="6" t="n">
        <f aca="false">INT((ROW()-2)/100)</f>
        <v>19</v>
      </c>
      <c r="B1925" s="7" t="n">
        <f aca="false">MOD(INT((ROW()-2)/10),10)</f>
        <v>2</v>
      </c>
      <c r="C1925" s="7" t="n">
        <f aca="false">MOD(ROW()-2,10)</f>
        <v>3</v>
      </c>
      <c r="D1925" s="8" t="n">
        <f aca="false">A1925*10+B1925+C1925/10</f>
        <v>192.3</v>
      </c>
      <c r="E1925" s="9" t="n">
        <f aca="false">ROUND((ROW()-2)*24,0)/86400</f>
        <v>0.534166666666667</v>
      </c>
    </row>
    <row r="1926" customFormat="false" ht="15" hidden="false" customHeight="true" outlineLevel="0" collapsed="false">
      <c r="A1926" s="6" t="n">
        <f aca="false">INT((ROW()-2)/100)</f>
        <v>19</v>
      </c>
      <c r="B1926" s="7" t="n">
        <f aca="false">MOD(INT((ROW()-2)/10),10)</f>
        <v>2</v>
      </c>
      <c r="C1926" s="7" t="n">
        <f aca="false">MOD(ROW()-2,10)</f>
        <v>4</v>
      </c>
      <c r="D1926" s="8" t="n">
        <f aca="false">A1926*10+B1926+C1926/10</f>
        <v>192.4</v>
      </c>
      <c r="E1926" s="9" t="n">
        <f aca="false">ROUND((ROW()-2)*24,0)/86400</f>
        <v>0.534444444444445</v>
      </c>
    </row>
    <row r="1927" customFormat="false" ht="15" hidden="false" customHeight="true" outlineLevel="0" collapsed="false">
      <c r="A1927" s="6" t="n">
        <f aca="false">INT((ROW()-2)/100)</f>
        <v>19</v>
      </c>
      <c r="B1927" s="7" t="n">
        <f aca="false">MOD(INT((ROW()-2)/10),10)</f>
        <v>2</v>
      </c>
      <c r="C1927" s="7" t="n">
        <f aca="false">MOD(ROW()-2,10)</f>
        <v>5</v>
      </c>
      <c r="D1927" s="8" t="n">
        <f aca="false">A1927*10+B1927+C1927/10</f>
        <v>192.5</v>
      </c>
      <c r="E1927" s="9" t="n">
        <f aca="false">ROUND((ROW()-2)*24,0)/86400</f>
        <v>0.534722222222222</v>
      </c>
    </row>
    <row r="1928" customFormat="false" ht="15" hidden="false" customHeight="true" outlineLevel="0" collapsed="false">
      <c r="A1928" s="6" t="n">
        <f aca="false">INT((ROW()-2)/100)</f>
        <v>19</v>
      </c>
      <c r="B1928" s="7" t="n">
        <f aca="false">MOD(INT((ROW()-2)/10),10)</f>
        <v>2</v>
      </c>
      <c r="C1928" s="7" t="n">
        <f aca="false">MOD(ROW()-2,10)</f>
        <v>6</v>
      </c>
      <c r="D1928" s="8" t="n">
        <f aca="false">A1928*10+B1928+C1928/10</f>
        <v>192.6</v>
      </c>
      <c r="E1928" s="9" t="n">
        <f aca="false">ROUND((ROW()-2)*24,0)/86400</f>
        <v>0.535</v>
      </c>
    </row>
    <row r="1929" customFormat="false" ht="15" hidden="false" customHeight="true" outlineLevel="0" collapsed="false">
      <c r="A1929" s="6" t="n">
        <f aca="false">INT((ROW()-2)/100)</f>
        <v>19</v>
      </c>
      <c r="B1929" s="7" t="n">
        <f aca="false">MOD(INT((ROW()-2)/10),10)</f>
        <v>2</v>
      </c>
      <c r="C1929" s="7" t="n">
        <f aca="false">MOD(ROW()-2,10)</f>
        <v>7</v>
      </c>
      <c r="D1929" s="8" t="n">
        <f aca="false">A1929*10+B1929+C1929/10</f>
        <v>192.7</v>
      </c>
      <c r="E1929" s="9" t="n">
        <f aca="false">ROUND((ROW()-2)*24,0)/86400</f>
        <v>0.535277777777778</v>
      </c>
    </row>
    <row r="1930" customFormat="false" ht="15" hidden="false" customHeight="true" outlineLevel="0" collapsed="false">
      <c r="A1930" s="6" t="n">
        <f aca="false">INT((ROW()-2)/100)</f>
        <v>19</v>
      </c>
      <c r="B1930" s="7" t="n">
        <f aca="false">MOD(INT((ROW()-2)/10),10)</f>
        <v>2</v>
      </c>
      <c r="C1930" s="7" t="n">
        <f aca="false">MOD(ROW()-2,10)</f>
        <v>8</v>
      </c>
      <c r="D1930" s="8" t="n">
        <f aca="false">A1930*10+B1930+C1930/10</f>
        <v>192.8</v>
      </c>
      <c r="E1930" s="9" t="n">
        <f aca="false">ROUND((ROW()-2)*24,0)/86400</f>
        <v>0.535555555555556</v>
      </c>
    </row>
    <row r="1931" customFormat="false" ht="15" hidden="false" customHeight="true" outlineLevel="0" collapsed="false">
      <c r="A1931" s="6" t="n">
        <f aca="false">INT((ROW()-2)/100)</f>
        <v>19</v>
      </c>
      <c r="B1931" s="7" t="n">
        <f aca="false">MOD(INT((ROW()-2)/10),10)</f>
        <v>2</v>
      </c>
      <c r="C1931" s="7" t="n">
        <f aca="false">MOD(ROW()-2,10)</f>
        <v>9</v>
      </c>
      <c r="D1931" s="8" t="n">
        <f aca="false">A1931*10+B1931+C1931/10</f>
        <v>192.9</v>
      </c>
      <c r="E1931" s="9" t="n">
        <f aca="false">ROUND((ROW()-2)*24,0)/86400</f>
        <v>0.535833333333333</v>
      </c>
    </row>
    <row r="1932" customFormat="false" ht="15" hidden="false" customHeight="true" outlineLevel="0" collapsed="false">
      <c r="A1932" s="6" t="n">
        <f aca="false">INT((ROW()-2)/100)</f>
        <v>19</v>
      </c>
      <c r="B1932" s="7" t="n">
        <f aca="false">MOD(INT((ROW()-2)/10),10)</f>
        <v>3</v>
      </c>
      <c r="C1932" s="7" t="n">
        <f aca="false">MOD(ROW()-2,10)</f>
        <v>0</v>
      </c>
      <c r="D1932" s="8" t="n">
        <f aca="false">A1932*10+B1932+C1932/10</f>
        <v>193</v>
      </c>
      <c r="E1932" s="9" t="n">
        <f aca="false">ROUND((ROW()-2)*24,0)/86400</f>
        <v>0.536111111111111</v>
      </c>
    </row>
    <row r="1933" customFormat="false" ht="15" hidden="false" customHeight="true" outlineLevel="0" collapsed="false">
      <c r="A1933" s="6" t="n">
        <f aca="false">INT((ROW()-2)/100)</f>
        <v>19</v>
      </c>
      <c r="B1933" s="7" t="n">
        <f aca="false">MOD(INT((ROW()-2)/10),10)</f>
        <v>3</v>
      </c>
      <c r="C1933" s="7" t="n">
        <f aca="false">MOD(ROW()-2,10)</f>
        <v>1</v>
      </c>
      <c r="D1933" s="8" t="n">
        <f aca="false">A1933*10+B1933+C1933/10</f>
        <v>193.1</v>
      </c>
      <c r="E1933" s="9" t="n">
        <f aca="false">ROUND((ROW()-2)*24,0)/86400</f>
        <v>0.536388888888889</v>
      </c>
    </row>
    <row r="1934" customFormat="false" ht="15" hidden="false" customHeight="true" outlineLevel="0" collapsed="false">
      <c r="A1934" s="6" t="n">
        <f aca="false">INT((ROW()-2)/100)</f>
        <v>19</v>
      </c>
      <c r="B1934" s="7" t="n">
        <f aca="false">MOD(INT((ROW()-2)/10),10)</f>
        <v>3</v>
      </c>
      <c r="C1934" s="7" t="n">
        <f aca="false">MOD(ROW()-2,10)</f>
        <v>2</v>
      </c>
      <c r="D1934" s="8" t="n">
        <f aca="false">A1934*10+B1934+C1934/10</f>
        <v>193.2</v>
      </c>
      <c r="E1934" s="9" t="n">
        <f aca="false">ROUND((ROW()-2)*24,0)/86400</f>
        <v>0.536666666666667</v>
      </c>
    </row>
    <row r="1935" customFormat="false" ht="15" hidden="false" customHeight="true" outlineLevel="0" collapsed="false">
      <c r="A1935" s="6" t="n">
        <f aca="false">INT((ROW()-2)/100)</f>
        <v>19</v>
      </c>
      <c r="B1935" s="7" t="n">
        <f aca="false">MOD(INT((ROW()-2)/10),10)</f>
        <v>3</v>
      </c>
      <c r="C1935" s="7" t="n">
        <f aca="false">MOD(ROW()-2,10)</f>
        <v>3</v>
      </c>
      <c r="D1935" s="8" t="n">
        <f aca="false">A1935*10+B1935+C1935/10</f>
        <v>193.3</v>
      </c>
      <c r="E1935" s="9" t="n">
        <f aca="false">ROUND((ROW()-2)*24,0)/86400</f>
        <v>0.536944444444444</v>
      </c>
    </row>
    <row r="1936" customFormat="false" ht="15" hidden="false" customHeight="true" outlineLevel="0" collapsed="false">
      <c r="A1936" s="6" t="n">
        <f aca="false">INT((ROW()-2)/100)</f>
        <v>19</v>
      </c>
      <c r="B1936" s="7" t="n">
        <f aca="false">MOD(INT((ROW()-2)/10),10)</f>
        <v>3</v>
      </c>
      <c r="C1936" s="7" t="n">
        <f aca="false">MOD(ROW()-2,10)</f>
        <v>4</v>
      </c>
      <c r="D1936" s="8" t="n">
        <f aca="false">A1936*10+B1936+C1936/10</f>
        <v>193.4</v>
      </c>
      <c r="E1936" s="9" t="n">
        <f aca="false">ROUND((ROW()-2)*24,0)/86400</f>
        <v>0.537222222222222</v>
      </c>
    </row>
    <row r="1937" customFormat="false" ht="15" hidden="false" customHeight="true" outlineLevel="0" collapsed="false">
      <c r="A1937" s="6" t="n">
        <f aca="false">INT((ROW()-2)/100)</f>
        <v>19</v>
      </c>
      <c r="B1937" s="7" t="n">
        <f aca="false">MOD(INT((ROW()-2)/10),10)</f>
        <v>3</v>
      </c>
      <c r="C1937" s="7" t="n">
        <f aca="false">MOD(ROW()-2,10)</f>
        <v>5</v>
      </c>
      <c r="D1937" s="8" t="n">
        <f aca="false">A1937*10+B1937+C1937/10</f>
        <v>193.5</v>
      </c>
      <c r="E1937" s="9" t="n">
        <f aca="false">ROUND((ROW()-2)*24,0)/86400</f>
        <v>0.5375</v>
      </c>
    </row>
    <row r="1938" customFormat="false" ht="15" hidden="false" customHeight="true" outlineLevel="0" collapsed="false">
      <c r="A1938" s="6" t="n">
        <f aca="false">INT((ROW()-2)/100)</f>
        <v>19</v>
      </c>
      <c r="B1938" s="7" t="n">
        <f aca="false">MOD(INT((ROW()-2)/10),10)</f>
        <v>3</v>
      </c>
      <c r="C1938" s="7" t="n">
        <f aca="false">MOD(ROW()-2,10)</f>
        <v>6</v>
      </c>
      <c r="D1938" s="8" t="n">
        <f aca="false">A1938*10+B1938+C1938/10</f>
        <v>193.6</v>
      </c>
      <c r="E1938" s="9" t="n">
        <f aca="false">ROUND((ROW()-2)*24,0)/86400</f>
        <v>0.537777777777778</v>
      </c>
    </row>
    <row r="1939" customFormat="false" ht="15" hidden="false" customHeight="true" outlineLevel="0" collapsed="false">
      <c r="A1939" s="6" t="n">
        <f aca="false">INT((ROW()-2)/100)</f>
        <v>19</v>
      </c>
      <c r="B1939" s="7" t="n">
        <f aca="false">MOD(INT((ROW()-2)/10),10)</f>
        <v>3</v>
      </c>
      <c r="C1939" s="7" t="n">
        <f aca="false">MOD(ROW()-2,10)</f>
        <v>7</v>
      </c>
      <c r="D1939" s="8" t="n">
        <f aca="false">A1939*10+B1939+C1939/10</f>
        <v>193.7</v>
      </c>
      <c r="E1939" s="9" t="n">
        <f aca="false">ROUND((ROW()-2)*24,0)/86400</f>
        <v>0.538055555555556</v>
      </c>
    </row>
    <row r="1940" customFormat="false" ht="15" hidden="false" customHeight="true" outlineLevel="0" collapsed="false">
      <c r="A1940" s="6" t="n">
        <f aca="false">INT((ROW()-2)/100)</f>
        <v>19</v>
      </c>
      <c r="B1940" s="7" t="n">
        <f aca="false">MOD(INT((ROW()-2)/10),10)</f>
        <v>3</v>
      </c>
      <c r="C1940" s="7" t="n">
        <f aca="false">MOD(ROW()-2,10)</f>
        <v>8</v>
      </c>
      <c r="D1940" s="8" t="n">
        <f aca="false">A1940*10+B1940+C1940/10</f>
        <v>193.8</v>
      </c>
      <c r="E1940" s="9" t="n">
        <f aca="false">ROUND((ROW()-2)*24,0)/86400</f>
        <v>0.538333333333333</v>
      </c>
    </row>
    <row r="1941" customFormat="false" ht="15" hidden="false" customHeight="true" outlineLevel="0" collapsed="false">
      <c r="A1941" s="6" t="n">
        <f aca="false">INT((ROW()-2)/100)</f>
        <v>19</v>
      </c>
      <c r="B1941" s="7" t="n">
        <f aca="false">MOD(INT((ROW()-2)/10),10)</f>
        <v>3</v>
      </c>
      <c r="C1941" s="7" t="n">
        <f aca="false">MOD(ROW()-2,10)</f>
        <v>9</v>
      </c>
      <c r="D1941" s="8" t="n">
        <f aca="false">A1941*10+B1941+C1941/10</f>
        <v>193.9</v>
      </c>
      <c r="E1941" s="9" t="n">
        <f aca="false">ROUND((ROW()-2)*24,0)/86400</f>
        <v>0.538611111111111</v>
      </c>
    </row>
    <row r="1942" customFormat="false" ht="15" hidden="false" customHeight="true" outlineLevel="0" collapsed="false">
      <c r="A1942" s="6" t="n">
        <f aca="false">INT((ROW()-2)/100)</f>
        <v>19</v>
      </c>
      <c r="B1942" s="7" t="n">
        <f aca="false">MOD(INT((ROW()-2)/10),10)</f>
        <v>4</v>
      </c>
      <c r="C1942" s="7" t="n">
        <f aca="false">MOD(ROW()-2,10)</f>
        <v>0</v>
      </c>
      <c r="D1942" s="8" t="n">
        <f aca="false">A1942*10+B1942+C1942/10</f>
        <v>194</v>
      </c>
      <c r="E1942" s="9" t="n">
        <f aca="false">ROUND((ROW()-2)*24,0)/86400</f>
        <v>0.538888888888889</v>
      </c>
    </row>
    <row r="1943" customFormat="false" ht="15" hidden="false" customHeight="true" outlineLevel="0" collapsed="false">
      <c r="A1943" s="6" t="n">
        <f aca="false">INT((ROW()-2)/100)</f>
        <v>19</v>
      </c>
      <c r="B1943" s="7" t="n">
        <f aca="false">MOD(INT((ROW()-2)/10),10)</f>
        <v>4</v>
      </c>
      <c r="C1943" s="7" t="n">
        <f aca="false">MOD(ROW()-2,10)</f>
        <v>1</v>
      </c>
      <c r="D1943" s="8" t="n">
        <f aca="false">A1943*10+B1943+C1943/10</f>
        <v>194.1</v>
      </c>
      <c r="E1943" s="9" t="n">
        <f aca="false">ROUND((ROW()-2)*24,0)/86400</f>
        <v>0.539166666666667</v>
      </c>
    </row>
    <row r="1944" customFormat="false" ht="15" hidden="false" customHeight="true" outlineLevel="0" collapsed="false">
      <c r="A1944" s="6" t="n">
        <f aca="false">INT((ROW()-2)/100)</f>
        <v>19</v>
      </c>
      <c r="B1944" s="7" t="n">
        <f aca="false">MOD(INT((ROW()-2)/10),10)</f>
        <v>4</v>
      </c>
      <c r="C1944" s="7" t="n">
        <f aca="false">MOD(ROW()-2,10)</f>
        <v>2</v>
      </c>
      <c r="D1944" s="8" t="n">
        <f aca="false">A1944*10+B1944+C1944/10</f>
        <v>194.2</v>
      </c>
      <c r="E1944" s="9" t="n">
        <f aca="false">ROUND((ROW()-2)*24,0)/86400</f>
        <v>0.539444444444444</v>
      </c>
    </row>
    <row r="1945" customFormat="false" ht="15" hidden="false" customHeight="true" outlineLevel="0" collapsed="false">
      <c r="A1945" s="6" t="n">
        <f aca="false">INT((ROW()-2)/100)</f>
        <v>19</v>
      </c>
      <c r="B1945" s="7" t="n">
        <f aca="false">MOD(INT((ROW()-2)/10),10)</f>
        <v>4</v>
      </c>
      <c r="C1945" s="7" t="n">
        <f aca="false">MOD(ROW()-2,10)</f>
        <v>3</v>
      </c>
      <c r="D1945" s="8" t="n">
        <f aca="false">A1945*10+B1945+C1945/10</f>
        <v>194.3</v>
      </c>
      <c r="E1945" s="9" t="n">
        <f aca="false">ROUND((ROW()-2)*24,0)/86400</f>
        <v>0.539722222222222</v>
      </c>
    </row>
    <row r="1946" customFormat="false" ht="15" hidden="false" customHeight="true" outlineLevel="0" collapsed="false">
      <c r="A1946" s="6" t="n">
        <f aca="false">INT((ROW()-2)/100)</f>
        <v>19</v>
      </c>
      <c r="B1946" s="7" t="n">
        <f aca="false">MOD(INT((ROW()-2)/10),10)</f>
        <v>4</v>
      </c>
      <c r="C1946" s="7" t="n">
        <f aca="false">MOD(ROW()-2,10)</f>
        <v>4</v>
      </c>
      <c r="D1946" s="8" t="n">
        <f aca="false">A1946*10+B1946+C1946/10</f>
        <v>194.4</v>
      </c>
      <c r="E1946" s="9" t="n">
        <f aca="false">ROUND((ROW()-2)*24,0)/86400</f>
        <v>0.54</v>
      </c>
    </row>
    <row r="1947" customFormat="false" ht="15" hidden="false" customHeight="true" outlineLevel="0" collapsed="false">
      <c r="A1947" s="6" t="n">
        <f aca="false">INT((ROW()-2)/100)</f>
        <v>19</v>
      </c>
      <c r="B1947" s="7" t="n">
        <f aca="false">MOD(INT((ROW()-2)/10),10)</f>
        <v>4</v>
      </c>
      <c r="C1947" s="7" t="n">
        <f aca="false">MOD(ROW()-2,10)</f>
        <v>5</v>
      </c>
      <c r="D1947" s="8" t="n">
        <f aca="false">A1947*10+B1947+C1947/10</f>
        <v>194.5</v>
      </c>
      <c r="E1947" s="9" t="n">
        <f aca="false">ROUND((ROW()-2)*24,0)/86400</f>
        <v>0.540277777777778</v>
      </c>
    </row>
    <row r="1948" customFormat="false" ht="15" hidden="false" customHeight="true" outlineLevel="0" collapsed="false">
      <c r="A1948" s="6" t="n">
        <f aca="false">INT((ROW()-2)/100)</f>
        <v>19</v>
      </c>
      <c r="B1948" s="7" t="n">
        <f aca="false">MOD(INT((ROW()-2)/10),10)</f>
        <v>4</v>
      </c>
      <c r="C1948" s="7" t="n">
        <f aca="false">MOD(ROW()-2,10)</f>
        <v>6</v>
      </c>
      <c r="D1948" s="8" t="n">
        <f aca="false">A1948*10+B1948+C1948/10</f>
        <v>194.6</v>
      </c>
      <c r="E1948" s="9" t="n">
        <f aca="false">ROUND((ROW()-2)*24,0)/86400</f>
        <v>0.540555555555556</v>
      </c>
    </row>
    <row r="1949" customFormat="false" ht="15" hidden="false" customHeight="true" outlineLevel="0" collapsed="false">
      <c r="A1949" s="6" t="n">
        <f aca="false">INT((ROW()-2)/100)</f>
        <v>19</v>
      </c>
      <c r="B1949" s="7" t="n">
        <f aca="false">MOD(INT((ROW()-2)/10),10)</f>
        <v>4</v>
      </c>
      <c r="C1949" s="7" t="n">
        <f aca="false">MOD(ROW()-2,10)</f>
        <v>7</v>
      </c>
      <c r="D1949" s="8" t="n">
        <f aca="false">A1949*10+B1949+C1949/10</f>
        <v>194.7</v>
      </c>
      <c r="E1949" s="9" t="n">
        <f aca="false">ROUND((ROW()-2)*24,0)/86400</f>
        <v>0.540833333333333</v>
      </c>
    </row>
    <row r="1950" customFormat="false" ht="15" hidden="false" customHeight="true" outlineLevel="0" collapsed="false">
      <c r="A1950" s="6" t="n">
        <f aca="false">INT((ROW()-2)/100)</f>
        <v>19</v>
      </c>
      <c r="B1950" s="7" t="n">
        <f aca="false">MOD(INT((ROW()-2)/10),10)</f>
        <v>4</v>
      </c>
      <c r="C1950" s="7" t="n">
        <f aca="false">MOD(ROW()-2,10)</f>
        <v>8</v>
      </c>
      <c r="D1950" s="8" t="n">
        <f aca="false">A1950*10+B1950+C1950/10</f>
        <v>194.8</v>
      </c>
      <c r="E1950" s="9" t="n">
        <f aca="false">ROUND((ROW()-2)*24,0)/86400</f>
        <v>0.541111111111111</v>
      </c>
    </row>
    <row r="1951" customFormat="false" ht="15" hidden="false" customHeight="true" outlineLevel="0" collapsed="false">
      <c r="A1951" s="6" t="n">
        <f aca="false">INT((ROW()-2)/100)</f>
        <v>19</v>
      </c>
      <c r="B1951" s="7" t="n">
        <f aca="false">MOD(INT((ROW()-2)/10),10)</f>
        <v>4</v>
      </c>
      <c r="C1951" s="7" t="n">
        <f aca="false">MOD(ROW()-2,10)</f>
        <v>9</v>
      </c>
      <c r="D1951" s="8" t="n">
        <f aca="false">A1951*10+B1951+C1951/10</f>
        <v>194.9</v>
      </c>
      <c r="E1951" s="9" t="n">
        <f aca="false">ROUND((ROW()-2)*24,0)/86400</f>
        <v>0.541388888888889</v>
      </c>
    </row>
    <row r="1952" customFormat="false" ht="15" hidden="false" customHeight="true" outlineLevel="0" collapsed="false">
      <c r="A1952" s="6" t="n">
        <f aca="false">INT((ROW()-2)/100)</f>
        <v>19</v>
      </c>
      <c r="B1952" s="7" t="n">
        <f aca="false">MOD(INT((ROW()-2)/10),10)</f>
        <v>5</v>
      </c>
      <c r="C1952" s="7" t="n">
        <f aca="false">MOD(ROW()-2,10)</f>
        <v>0</v>
      </c>
      <c r="D1952" s="8" t="n">
        <f aca="false">A1952*10+B1952+C1952/10</f>
        <v>195</v>
      </c>
      <c r="E1952" s="9" t="n">
        <f aca="false">ROUND((ROW()-2)*24,0)/86400</f>
        <v>0.541666666666667</v>
      </c>
    </row>
    <row r="1953" customFormat="false" ht="15" hidden="false" customHeight="true" outlineLevel="0" collapsed="false">
      <c r="A1953" s="6" t="n">
        <f aca="false">INT((ROW()-2)/100)</f>
        <v>19</v>
      </c>
      <c r="B1953" s="7" t="n">
        <f aca="false">MOD(INT((ROW()-2)/10),10)</f>
        <v>5</v>
      </c>
      <c r="C1953" s="7" t="n">
        <f aca="false">MOD(ROW()-2,10)</f>
        <v>1</v>
      </c>
      <c r="D1953" s="8" t="n">
        <f aca="false">A1953*10+B1953+C1953/10</f>
        <v>195.1</v>
      </c>
      <c r="E1953" s="9" t="n">
        <f aca="false">ROUND((ROW()-2)*24,0)/86400</f>
        <v>0.541944444444445</v>
      </c>
    </row>
    <row r="1954" customFormat="false" ht="15" hidden="false" customHeight="true" outlineLevel="0" collapsed="false">
      <c r="A1954" s="6" t="n">
        <f aca="false">INT((ROW()-2)/100)</f>
        <v>19</v>
      </c>
      <c r="B1954" s="7" t="n">
        <f aca="false">MOD(INT((ROW()-2)/10),10)</f>
        <v>5</v>
      </c>
      <c r="C1954" s="7" t="n">
        <f aca="false">MOD(ROW()-2,10)</f>
        <v>2</v>
      </c>
      <c r="D1954" s="8" t="n">
        <f aca="false">A1954*10+B1954+C1954/10</f>
        <v>195.2</v>
      </c>
      <c r="E1954" s="9" t="n">
        <f aca="false">ROUND((ROW()-2)*24,0)/86400</f>
        <v>0.542222222222222</v>
      </c>
    </row>
    <row r="1955" customFormat="false" ht="15" hidden="false" customHeight="true" outlineLevel="0" collapsed="false">
      <c r="A1955" s="6" t="n">
        <f aca="false">INT((ROW()-2)/100)</f>
        <v>19</v>
      </c>
      <c r="B1955" s="7" t="n">
        <f aca="false">MOD(INT((ROW()-2)/10),10)</f>
        <v>5</v>
      </c>
      <c r="C1955" s="7" t="n">
        <f aca="false">MOD(ROW()-2,10)</f>
        <v>3</v>
      </c>
      <c r="D1955" s="8" t="n">
        <f aca="false">A1955*10+B1955+C1955/10</f>
        <v>195.3</v>
      </c>
      <c r="E1955" s="9" t="n">
        <f aca="false">ROUND((ROW()-2)*24,0)/86400</f>
        <v>0.5425</v>
      </c>
    </row>
    <row r="1956" customFormat="false" ht="15" hidden="false" customHeight="true" outlineLevel="0" collapsed="false">
      <c r="A1956" s="6" t="n">
        <f aca="false">INT((ROW()-2)/100)</f>
        <v>19</v>
      </c>
      <c r="B1956" s="7" t="n">
        <f aca="false">MOD(INT((ROW()-2)/10),10)</f>
        <v>5</v>
      </c>
      <c r="C1956" s="7" t="n">
        <f aca="false">MOD(ROW()-2,10)</f>
        <v>4</v>
      </c>
      <c r="D1956" s="8" t="n">
        <f aca="false">A1956*10+B1956+C1956/10</f>
        <v>195.4</v>
      </c>
      <c r="E1956" s="9" t="n">
        <f aca="false">ROUND((ROW()-2)*24,0)/86400</f>
        <v>0.542777777777778</v>
      </c>
    </row>
    <row r="1957" customFormat="false" ht="15" hidden="false" customHeight="true" outlineLevel="0" collapsed="false">
      <c r="A1957" s="6" t="n">
        <f aca="false">INT((ROW()-2)/100)</f>
        <v>19</v>
      </c>
      <c r="B1957" s="7" t="n">
        <f aca="false">MOD(INT((ROW()-2)/10),10)</f>
        <v>5</v>
      </c>
      <c r="C1957" s="7" t="n">
        <f aca="false">MOD(ROW()-2,10)</f>
        <v>5</v>
      </c>
      <c r="D1957" s="8" t="n">
        <f aca="false">A1957*10+B1957+C1957/10</f>
        <v>195.5</v>
      </c>
      <c r="E1957" s="9" t="n">
        <f aca="false">ROUND((ROW()-2)*24,0)/86400</f>
        <v>0.543055555555556</v>
      </c>
    </row>
    <row r="1958" customFormat="false" ht="15" hidden="false" customHeight="true" outlineLevel="0" collapsed="false">
      <c r="A1958" s="6" t="n">
        <f aca="false">INT((ROW()-2)/100)</f>
        <v>19</v>
      </c>
      <c r="B1958" s="7" t="n">
        <f aca="false">MOD(INT((ROW()-2)/10),10)</f>
        <v>5</v>
      </c>
      <c r="C1958" s="7" t="n">
        <f aca="false">MOD(ROW()-2,10)</f>
        <v>6</v>
      </c>
      <c r="D1958" s="8" t="n">
        <f aca="false">A1958*10+B1958+C1958/10</f>
        <v>195.6</v>
      </c>
      <c r="E1958" s="9" t="n">
        <f aca="false">ROUND((ROW()-2)*24,0)/86400</f>
        <v>0.543333333333333</v>
      </c>
    </row>
    <row r="1959" customFormat="false" ht="15" hidden="false" customHeight="true" outlineLevel="0" collapsed="false">
      <c r="A1959" s="6" t="n">
        <f aca="false">INT((ROW()-2)/100)</f>
        <v>19</v>
      </c>
      <c r="B1959" s="7" t="n">
        <f aca="false">MOD(INT((ROW()-2)/10),10)</f>
        <v>5</v>
      </c>
      <c r="C1959" s="7" t="n">
        <f aca="false">MOD(ROW()-2,10)</f>
        <v>7</v>
      </c>
      <c r="D1959" s="8" t="n">
        <f aca="false">A1959*10+B1959+C1959/10</f>
        <v>195.7</v>
      </c>
      <c r="E1959" s="9" t="n">
        <f aca="false">ROUND((ROW()-2)*24,0)/86400</f>
        <v>0.543611111111111</v>
      </c>
    </row>
    <row r="1960" customFormat="false" ht="15" hidden="false" customHeight="true" outlineLevel="0" collapsed="false">
      <c r="A1960" s="6" t="n">
        <f aca="false">INT((ROW()-2)/100)</f>
        <v>19</v>
      </c>
      <c r="B1960" s="7" t="n">
        <f aca="false">MOD(INT((ROW()-2)/10),10)</f>
        <v>5</v>
      </c>
      <c r="C1960" s="7" t="n">
        <f aca="false">MOD(ROW()-2,10)</f>
        <v>8</v>
      </c>
      <c r="D1960" s="8" t="n">
        <f aca="false">A1960*10+B1960+C1960/10</f>
        <v>195.8</v>
      </c>
      <c r="E1960" s="9" t="n">
        <f aca="false">ROUND((ROW()-2)*24,0)/86400</f>
        <v>0.543888888888889</v>
      </c>
    </row>
    <row r="1961" customFormat="false" ht="15" hidden="false" customHeight="true" outlineLevel="0" collapsed="false">
      <c r="A1961" s="6" t="n">
        <f aca="false">INT((ROW()-2)/100)</f>
        <v>19</v>
      </c>
      <c r="B1961" s="7" t="n">
        <f aca="false">MOD(INT((ROW()-2)/10),10)</f>
        <v>5</v>
      </c>
      <c r="C1961" s="7" t="n">
        <f aca="false">MOD(ROW()-2,10)</f>
        <v>9</v>
      </c>
      <c r="D1961" s="8" t="n">
        <f aca="false">A1961*10+B1961+C1961/10</f>
        <v>195.9</v>
      </c>
      <c r="E1961" s="9" t="n">
        <f aca="false">ROUND((ROW()-2)*24,0)/86400</f>
        <v>0.544166666666667</v>
      </c>
    </row>
    <row r="1962" customFormat="false" ht="15" hidden="false" customHeight="true" outlineLevel="0" collapsed="false">
      <c r="A1962" s="6" t="n">
        <f aca="false">INT((ROW()-2)/100)</f>
        <v>19</v>
      </c>
      <c r="B1962" s="7" t="n">
        <f aca="false">MOD(INT((ROW()-2)/10),10)</f>
        <v>6</v>
      </c>
      <c r="C1962" s="7" t="n">
        <f aca="false">MOD(ROW()-2,10)</f>
        <v>0</v>
      </c>
      <c r="D1962" s="8" t="n">
        <f aca="false">A1962*10+B1962+C1962/10</f>
        <v>196</v>
      </c>
      <c r="E1962" s="9" t="n">
        <f aca="false">ROUND((ROW()-2)*24,0)/86400</f>
        <v>0.544444444444444</v>
      </c>
    </row>
    <row r="1963" customFormat="false" ht="15" hidden="false" customHeight="true" outlineLevel="0" collapsed="false">
      <c r="A1963" s="6" t="n">
        <f aca="false">INT((ROW()-2)/100)</f>
        <v>19</v>
      </c>
      <c r="B1963" s="7" t="n">
        <f aca="false">MOD(INT((ROW()-2)/10),10)</f>
        <v>6</v>
      </c>
      <c r="C1963" s="7" t="n">
        <f aca="false">MOD(ROW()-2,10)</f>
        <v>1</v>
      </c>
      <c r="D1963" s="8" t="n">
        <f aca="false">A1963*10+B1963+C1963/10</f>
        <v>196.1</v>
      </c>
      <c r="E1963" s="9" t="n">
        <f aca="false">ROUND((ROW()-2)*24,0)/86400</f>
        <v>0.544722222222222</v>
      </c>
    </row>
    <row r="1964" customFormat="false" ht="15" hidden="false" customHeight="true" outlineLevel="0" collapsed="false">
      <c r="A1964" s="6" t="n">
        <f aca="false">INT((ROW()-2)/100)</f>
        <v>19</v>
      </c>
      <c r="B1964" s="7" t="n">
        <f aca="false">MOD(INT((ROW()-2)/10),10)</f>
        <v>6</v>
      </c>
      <c r="C1964" s="7" t="n">
        <f aca="false">MOD(ROW()-2,10)</f>
        <v>2</v>
      </c>
      <c r="D1964" s="8" t="n">
        <f aca="false">A1964*10+B1964+C1964/10</f>
        <v>196.2</v>
      </c>
      <c r="E1964" s="9" t="n">
        <f aca="false">ROUND((ROW()-2)*24,0)/86400</f>
        <v>0.545</v>
      </c>
    </row>
    <row r="1965" customFormat="false" ht="15" hidden="false" customHeight="true" outlineLevel="0" collapsed="false">
      <c r="A1965" s="6" t="n">
        <f aca="false">INT((ROW()-2)/100)</f>
        <v>19</v>
      </c>
      <c r="B1965" s="7" t="n">
        <f aca="false">MOD(INT((ROW()-2)/10),10)</f>
        <v>6</v>
      </c>
      <c r="C1965" s="7" t="n">
        <f aca="false">MOD(ROW()-2,10)</f>
        <v>3</v>
      </c>
      <c r="D1965" s="8" t="n">
        <f aca="false">A1965*10+B1965+C1965/10</f>
        <v>196.3</v>
      </c>
      <c r="E1965" s="9" t="n">
        <f aca="false">ROUND((ROW()-2)*24,0)/86400</f>
        <v>0.545277777777778</v>
      </c>
    </row>
    <row r="1966" customFormat="false" ht="15" hidden="false" customHeight="true" outlineLevel="0" collapsed="false">
      <c r="A1966" s="6" t="n">
        <f aca="false">INT((ROW()-2)/100)</f>
        <v>19</v>
      </c>
      <c r="B1966" s="7" t="n">
        <f aca="false">MOD(INT((ROW()-2)/10),10)</f>
        <v>6</v>
      </c>
      <c r="C1966" s="7" t="n">
        <f aca="false">MOD(ROW()-2,10)</f>
        <v>4</v>
      </c>
      <c r="D1966" s="8" t="n">
        <f aca="false">A1966*10+B1966+C1966/10</f>
        <v>196.4</v>
      </c>
      <c r="E1966" s="9" t="n">
        <f aca="false">ROUND((ROW()-2)*24,0)/86400</f>
        <v>0.545555555555556</v>
      </c>
    </row>
    <row r="1967" customFormat="false" ht="15" hidden="false" customHeight="true" outlineLevel="0" collapsed="false">
      <c r="A1967" s="6" t="n">
        <f aca="false">INT((ROW()-2)/100)</f>
        <v>19</v>
      </c>
      <c r="B1967" s="7" t="n">
        <f aca="false">MOD(INT((ROW()-2)/10),10)</f>
        <v>6</v>
      </c>
      <c r="C1967" s="7" t="n">
        <f aca="false">MOD(ROW()-2,10)</f>
        <v>5</v>
      </c>
      <c r="D1967" s="8" t="n">
        <f aca="false">A1967*10+B1967+C1967/10</f>
        <v>196.5</v>
      </c>
      <c r="E1967" s="9" t="n">
        <f aca="false">ROUND((ROW()-2)*24,0)/86400</f>
        <v>0.545833333333333</v>
      </c>
    </row>
    <row r="1968" customFormat="false" ht="15" hidden="false" customHeight="true" outlineLevel="0" collapsed="false">
      <c r="A1968" s="6" t="n">
        <f aca="false">INT((ROW()-2)/100)</f>
        <v>19</v>
      </c>
      <c r="B1968" s="7" t="n">
        <f aca="false">MOD(INT((ROW()-2)/10),10)</f>
        <v>6</v>
      </c>
      <c r="C1968" s="7" t="n">
        <f aca="false">MOD(ROW()-2,10)</f>
        <v>6</v>
      </c>
      <c r="D1968" s="8" t="n">
        <f aca="false">A1968*10+B1968+C1968/10</f>
        <v>196.6</v>
      </c>
      <c r="E1968" s="9" t="n">
        <f aca="false">ROUND((ROW()-2)*24,0)/86400</f>
        <v>0.546111111111111</v>
      </c>
    </row>
    <row r="1969" customFormat="false" ht="15" hidden="false" customHeight="true" outlineLevel="0" collapsed="false">
      <c r="A1969" s="6" t="n">
        <f aca="false">INT((ROW()-2)/100)</f>
        <v>19</v>
      </c>
      <c r="B1969" s="7" t="n">
        <f aca="false">MOD(INT((ROW()-2)/10),10)</f>
        <v>6</v>
      </c>
      <c r="C1969" s="7" t="n">
        <f aca="false">MOD(ROW()-2,10)</f>
        <v>7</v>
      </c>
      <c r="D1969" s="8" t="n">
        <f aca="false">A1969*10+B1969+C1969/10</f>
        <v>196.7</v>
      </c>
      <c r="E1969" s="9" t="n">
        <f aca="false">ROUND((ROW()-2)*24,0)/86400</f>
        <v>0.546388888888889</v>
      </c>
    </row>
    <row r="1970" customFormat="false" ht="15" hidden="false" customHeight="true" outlineLevel="0" collapsed="false">
      <c r="A1970" s="6" t="n">
        <f aca="false">INT((ROW()-2)/100)</f>
        <v>19</v>
      </c>
      <c r="B1970" s="7" t="n">
        <f aca="false">MOD(INT((ROW()-2)/10),10)</f>
        <v>6</v>
      </c>
      <c r="C1970" s="7" t="n">
        <f aca="false">MOD(ROW()-2,10)</f>
        <v>8</v>
      </c>
      <c r="D1970" s="8" t="n">
        <f aca="false">A1970*10+B1970+C1970/10</f>
        <v>196.8</v>
      </c>
      <c r="E1970" s="9" t="n">
        <f aca="false">ROUND((ROW()-2)*24,0)/86400</f>
        <v>0.546666666666667</v>
      </c>
    </row>
    <row r="1971" customFormat="false" ht="15" hidden="false" customHeight="true" outlineLevel="0" collapsed="false">
      <c r="A1971" s="6" t="n">
        <f aca="false">INT((ROW()-2)/100)</f>
        <v>19</v>
      </c>
      <c r="B1971" s="7" t="n">
        <f aca="false">MOD(INT((ROW()-2)/10),10)</f>
        <v>6</v>
      </c>
      <c r="C1971" s="7" t="n">
        <f aca="false">MOD(ROW()-2,10)</f>
        <v>9</v>
      </c>
      <c r="D1971" s="8" t="n">
        <f aca="false">A1971*10+B1971+C1971/10</f>
        <v>196.9</v>
      </c>
      <c r="E1971" s="9" t="n">
        <f aca="false">ROUND((ROW()-2)*24,0)/86400</f>
        <v>0.546944444444445</v>
      </c>
    </row>
    <row r="1972" customFormat="false" ht="15" hidden="false" customHeight="true" outlineLevel="0" collapsed="false">
      <c r="A1972" s="6" t="n">
        <f aca="false">INT((ROW()-2)/100)</f>
        <v>19</v>
      </c>
      <c r="B1972" s="7" t="n">
        <f aca="false">MOD(INT((ROW()-2)/10),10)</f>
        <v>7</v>
      </c>
      <c r="C1972" s="7" t="n">
        <f aca="false">MOD(ROW()-2,10)</f>
        <v>0</v>
      </c>
      <c r="D1972" s="8" t="n">
        <f aca="false">A1972*10+B1972+C1972/10</f>
        <v>197</v>
      </c>
      <c r="E1972" s="9" t="n">
        <f aca="false">ROUND((ROW()-2)*24,0)/86400</f>
        <v>0.547222222222222</v>
      </c>
    </row>
    <row r="1973" customFormat="false" ht="15" hidden="false" customHeight="true" outlineLevel="0" collapsed="false">
      <c r="A1973" s="6" t="n">
        <f aca="false">INT((ROW()-2)/100)</f>
        <v>19</v>
      </c>
      <c r="B1973" s="7" t="n">
        <f aca="false">MOD(INT((ROW()-2)/10),10)</f>
        <v>7</v>
      </c>
      <c r="C1973" s="7" t="n">
        <f aca="false">MOD(ROW()-2,10)</f>
        <v>1</v>
      </c>
      <c r="D1973" s="8" t="n">
        <f aca="false">A1973*10+B1973+C1973/10</f>
        <v>197.1</v>
      </c>
      <c r="E1973" s="9" t="n">
        <f aca="false">ROUND((ROW()-2)*24,0)/86400</f>
        <v>0.5475</v>
      </c>
    </row>
    <row r="1974" customFormat="false" ht="15" hidden="false" customHeight="true" outlineLevel="0" collapsed="false">
      <c r="A1974" s="6" t="n">
        <f aca="false">INT((ROW()-2)/100)</f>
        <v>19</v>
      </c>
      <c r="B1974" s="7" t="n">
        <f aca="false">MOD(INT((ROW()-2)/10),10)</f>
        <v>7</v>
      </c>
      <c r="C1974" s="7" t="n">
        <f aca="false">MOD(ROW()-2,10)</f>
        <v>2</v>
      </c>
      <c r="D1974" s="8" t="n">
        <f aca="false">A1974*10+B1974+C1974/10</f>
        <v>197.2</v>
      </c>
      <c r="E1974" s="9" t="n">
        <f aca="false">ROUND((ROW()-2)*24,0)/86400</f>
        <v>0.547777777777778</v>
      </c>
    </row>
    <row r="1975" customFormat="false" ht="15" hidden="false" customHeight="true" outlineLevel="0" collapsed="false">
      <c r="A1975" s="6" t="n">
        <f aca="false">INT((ROW()-2)/100)</f>
        <v>19</v>
      </c>
      <c r="B1975" s="7" t="n">
        <f aca="false">MOD(INT((ROW()-2)/10),10)</f>
        <v>7</v>
      </c>
      <c r="C1975" s="7" t="n">
        <f aca="false">MOD(ROW()-2,10)</f>
        <v>3</v>
      </c>
      <c r="D1975" s="8" t="n">
        <f aca="false">A1975*10+B1975+C1975/10</f>
        <v>197.3</v>
      </c>
      <c r="E1975" s="9" t="n">
        <f aca="false">ROUND((ROW()-2)*24,0)/86400</f>
        <v>0.548055555555556</v>
      </c>
    </row>
    <row r="1976" customFormat="false" ht="15" hidden="false" customHeight="true" outlineLevel="0" collapsed="false">
      <c r="A1976" s="6" t="n">
        <f aca="false">INT((ROW()-2)/100)</f>
        <v>19</v>
      </c>
      <c r="B1976" s="7" t="n">
        <f aca="false">MOD(INT((ROW()-2)/10),10)</f>
        <v>7</v>
      </c>
      <c r="C1976" s="7" t="n">
        <f aca="false">MOD(ROW()-2,10)</f>
        <v>4</v>
      </c>
      <c r="D1976" s="8" t="n">
        <f aca="false">A1976*10+B1976+C1976/10</f>
        <v>197.4</v>
      </c>
      <c r="E1976" s="9" t="n">
        <f aca="false">ROUND((ROW()-2)*24,0)/86400</f>
        <v>0.548333333333333</v>
      </c>
    </row>
    <row r="1977" customFormat="false" ht="15" hidden="false" customHeight="true" outlineLevel="0" collapsed="false">
      <c r="A1977" s="6" t="n">
        <f aca="false">INT((ROW()-2)/100)</f>
        <v>19</v>
      </c>
      <c r="B1977" s="7" t="n">
        <f aca="false">MOD(INT((ROW()-2)/10),10)</f>
        <v>7</v>
      </c>
      <c r="C1977" s="7" t="n">
        <f aca="false">MOD(ROW()-2,10)</f>
        <v>5</v>
      </c>
      <c r="D1977" s="8" t="n">
        <f aca="false">A1977*10+B1977+C1977/10</f>
        <v>197.5</v>
      </c>
      <c r="E1977" s="9" t="n">
        <f aca="false">ROUND((ROW()-2)*24,0)/86400</f>
        <v>0.548611111111111</v>
      </c>
    </row>
    <row r="1978" customFormat="false" ht="15" hidden="false" customHeight="true" outlineLevel="0" collapsed="false">
      <c r="A1978" s="6" t="n">
        <f aca="false">INT((ROW()-2)/100)</f>
        <v>19</v>
      </c>
      <c r="B1978" s="7" t="n">
        <f aca="false">MOD(INT((ROW()-2)/10),10)</f>
        <v>7</v>
      </c>
      <c r="C1978" s="7" t="n">
        <f aca="false">MOD(ROW()-2,10)</f>
        <v>6</v>
      </c>
      <c r="D1978" s="8" t="n">
        <f aca="false">A1978*10+B1978+C1978/10</f>
        <v>197.6</v>
      </c>
      <c r="E1978" s="9" t="n">
        <f aca="false">ROUND((ROW()-2)*24,0)/86400</f>
        <v>0.548888888888889</v>
      </c>
    </row>
    <row r="1979" customFormat="false" ht="15" hidden="false" customHeight="true" outlineLevel="0" collapsed="false">
      <c r="A1979" s="6" t="n">
        <f aca="false">INT((ROW()-2)/100)</f>
        <v>19</v>
      </c>
      <c r="B1979" s="7" t="n">
        <f aca="false">MOD(INT((ROW()-2)/10),10)</f>
        <v>7</v>
      </c>
      <c r="C1979" s="7" t="n">
        <f aca="false">MOD(ROW()-2,10)</f>
        <v>7</v>
      </c>
      <c r="D1979" s="8" t="n">
        <f aca="false">A1979*10+B1979+C1979/10</f>
        <v>197.7</v>
      </c>
      <c r="E1979" s="9" t="n">
        <f aca="false">ROUND((ROW()-2)*24,0)/86400</f>
        <v>0.549166666666667</v>
      </c>
    </row>
    <row r="1980" customFormat="false" ht="15" hidden="false" customHeight="true" outlineLevel="0" collapsed="false">
      <c r="A1980" s="6" t="n">
        <f aca="false">INT((ROW()-2)/100)</f>
        <v>19</v>
      </c>
      <c r="B1980" s="7" t="n">
        <f aca="false">MOD(INT((ROW()-2)/10),10)</f>
        <v>7</v>
      </c>
      <c r="C1980" s="7" t="n">
        <f aca="false">MOD(ROW()-2,10)</f>
        <v>8</v>
      </c>
      <c r="D1980" s="8" t="n">
        <f aca="false">A1980*10+B1980+C1980/10</f>
        <v>197.8</v>
      </c>
      <c r="E1980" s="9" t="n">
        <f aca="false">ROUND((ROW()-2)*24,0)/86400</f>
        <v>0.549444444444444</v>
      </c>
    </row>
    <row r="1981" customFormat="false" ht="15" hidden="false" customHeight="true" outlineLevel="0" collapsed="false">
      <c r="A1981" s="6" t="n">
        <f aca="false">INT((ROW()-2)/100)</f>
        <v>19</v>
      </c>
      <c r="B1981" s="7" t="n">
        <f aca="false">MOD(INT((ROW()-2)/10),10)</f>
        <v>7</v>
      </c>
      <c r="C1981" s="7" t="n">
        <f aca="false">MOD(ROW()-2,10)</f>
        <v>9</v>
      </c>
      <c r="D1981" s="8" t="n">
        <f aca="false">A1981*10+B1981+C1981/10</f>
        <v>197.9</v>
      </c>
      <c r="E1981" s="9" t="n">
        <f aca="false">ROUND((ROW()-2)*24,0)/86400</f>
        <v>0.549722222222222</v>
      </c>
    </row>
    <row r="1982" customFormat="false" ht="15" hidden="false" customHeight="true" outlineLevel="0" collapsed="false">
      <c r="A1982" s="6" t="n">
        <f aca="false">INT((ROW()-2)/100)</f>
        <v>19</v>
      </c>
      <c r="B1982" s="7" t="n">
        <f aca="false">MOD(INT((ROW()-2)/10),10)</f>
        <v>8</v>
      </c>
      <c r="C1982" s="7" t="n">
        <f aca="false">MOD(ROW()-2,10)</f>
        <v>0</v>
      </c>
      <c r="D1982" s="8" t="n">
        <f aca="false">A1982*10+B1982+C1982/10</f>
        <v>198</v>
      </c>
      <c r="E1982" s="9" t="n">
        <f aca="false">ROUND((ROW()-2)*24,0)/86400</f>
        <v>0.55</v>
      </c>
    </row>
    <row r="1983" customFormat="false" ht="15" hidden="false" customHeight="true" outlineLevel="0" collapsed="false">
      <c r="A1983" s="6" t="n">
        <f aca="false">INT((ROW()-2)/100)</f>
        <v>19</v>
      </c>
      <c r="B1983" s="7" t="n">
        <f aca="false">MOD(INT((ROW()-2)/10),10)</f>
        <v>8</v>
      </c>
      <c r="C1983" s="7" t="n">
        <f aca="false">MOD(ROW()-2,10)</f>
        <v>1</v>
      </c>
      <c r="D1983" s="8" t="n">
        <f aca="false">A1983*10+B1983+C1983/10</f>
        <v>198.1</v>
      </c>
      <c r="E1983" s="9" t="n">
        <f aca="false">ROUND((ROW()-2)*24,0)/86400</f>
        <v>0.550277777777778</v>
      </c>
    </row>
    <row r="1984" customFormat="false" ht="15" hidden="false" customHeight="true" outlineLevel="0" collapsed="false">
      <c r="A1984" s="6" t="n">
        <f aca="false">INT((ROW()-2)/100)</f>
        <v>19</v>
      </c>
      <c r="B1984" s="7" t="n">
        <f aca="false">MOD(INT((ROW()-2)/10),10)</f>
        <v>8</v>
      </c>
      <c r="C1984" s="7" t="n">
        <f aca="false">MOD(ROW()-2,10)</f>
        <v>2</v>
      </c>
      <c r="D1984" s="8" t="n">
        <f aca="false">A1984*10+B1984+C1984/10</f>
        <v>198.2</v>
      </c>
      <c r="E1984" s="9" t="n">
        <f aca="false">ROUND((ROW()-2)*24,0)/86400</f>
        <v>0.550555555555556</v>
      </c>
    </row>
    <row r="1985" customFormat="false" ht="15" hidden="false" customHeight="true" outlineLevel="0" collapsed="false">
      <c r="A1985" s="6" t="n">
        <f aca="false">INT((ROW()-2)/100)</f>
        <v>19</v>
      </c>
      <c r="B1985" s="7" t="n">
        <f aca="false">MOD(INT((ROW()-2)/10),10)</f>
        <v>8</v>
      </c>
      <c r="C1985" s="7" t="n">
        <f aca="false">MOD(ROW()-2,10)</f>
        <v>3</v>
      </c>
      <c r="D1985" s="8" t="n">
        <f aca="false">A1985*10+B1985+C1985/10</f>
        <v>198.3</v>
      </c>
      <c r="E1985" s="9" t="n">
        <f aca="false">ROUND((ROW()-2)*24,0)/86400</f>
        <v>0.550833333333333</v>
      </c>
    </row>
    <row r="1986" customFormat="false" ht="15" hidden="false" customHeight="true" outlineLevel="0" collapsed="false">
      <c r="A1986" s="6" t="n">
        <f aca="false">INT((ROW()-2)/100)</f>
        <v>19</v>
      </c>
      <c r="B1986" s="7" t="n">
        <f aca="false">MOD(INT((ROW()-2)/10),10)</f>
        <v>8</v>
      </c>
      <c r="C1986" s="7" t="n">
        <f aca="false">MOD(ROW()-2,10)</f>
        <v>4</v>
      </c>
      <c r="D1986" s="8" t="n">
        <f aca="false">A1986*10+B1986+C1986/10</f>
        <v>198.4</v>
      </c>
      <c r="E1986" s="9" t="n">
        <f aca="false">ROUND((ROW()-2)*24,0)/86400</f>
        <v>0.551111111111111</v>
      </c>
    </row>
    <row r="1987" customFormat="false" ht="15" hidden="false" customHeight="true" outlineLevel="0" collapsed="false">
      <c r="A1987" s="6" t="n">
        <f aca="false">INT((ROW()-2)/100)</f>
        <v>19</v>
      </c>
      <c r="B1987" s="7" t="n">
        <f aca="false">MOD(INT((ROW()-2)/10),10)</f>
        <v>8</v>
      </c>
      <c r="C1987" s="7" t="n">
        <f aca="false">MOD(ROW()-2,10)</f>
        <v>5</v>
      </c>
      <c r="D1987" s="8" t="n">
        <f aca="false">A1987*10+B1987+C1987/10</f>
        <v>198.5</v>
      </c>
      <c r="E1987" s="9" t="n">
        <f aca="false">ROUND((ROW()-2)*24,0)/86400</f>
        <v>0.551388888888889</v>
      </c>
    </row>
    <row r="1988" customFormat="false" ht="15" hidden="false" customHeight="true" outlineLevel="0" collapsed="false">
      <c r="A1988" s="6" t="n">
        <f aca="false">INT((ROW()-2)/100)</f>
        <v>19</v>
      </c>
      <c r="B1988" s="7" t="n">
        <f aca="false">MOD(INT((ROW()-2)/10),10)</f>
        <v>8</v>
      </c>
      <c r="C1988" s="7" t="n">
        <f aca="false">MOD(ROW()-2,10)</f>
        <v>6</v>
      </c>
      <c r="D1988" s="8" t="n">
        <f aca="false">A1988*10+B1988+C1988/10</f>
        <v>198.6</v>
      </c>
      <c r="E1988" s="9" t="n">
        <f aca="false">ROUND((ROW()-2)*24,0)/86400</f>
        <v>0.551666666666667</v>
      </c>
    </row>
    <row r="1989" customFormat="false" ht="15" hidden="false" customHeight="true" outlineLevel="0" collapsed="false">
      <c r="A1989" s="6" t="n">
        <f aca="false">INT((ROW()-2)/100)</f>
        <v>19</v>
      </c>
      <c r="B1989" s="7" t="n">
        <f aca="false">MOD(INT((ROW()-2)/10),10)</f>
        <v>8</v>
      </c>
      <c r="C1989" s="7" t="n">
        <f aca="false">MOD(ROW()-2,10)</f>
        <v>7</v>
      </c>
      <c r="D1989" s="8" t="n">
        <f aca="false">A1989*10+B1989+C1989/10</f>
        <v>198.7</v>
      </c>
      <c r="E1989" s="9" t="n">
        <f aca="false">ROUND((ROW()-2)*24,0)/86400</f>
        <v>0.551944444444445</v>
      </c>
    </row>
    <row r="1990" customFormat="false" ht="15" hidden="false" customHeight="true" outlineLevel="0" collapsed="false">
      <c r="A1990" s="6" t="n">
        <f aca="false">INT((ROW()-2)/100)</f>
        <v>19</v>
      </c>
      <c r="B1990" s="7" t="n">
        <f aca="false">MOD(INT((ROW()-2)/10),10)</f>
        <v>8</v>
      </c>
      <c r="C1990" s="7" t="n">
        <f aca="false">MOD(ROW()-2,10)</f>
        <v>8</v>
      </c>
      <c r="D1990" s="8" t="n">
        <f aca="false">A1990*10+B1990+C1990/10</f>
        <v>198.8</v>
      </c>
      <c r="E1990" s="9" t="n">
        <f aca="false">ROUND((ROW()-2)*24,0)/86400</f>
        <v>0.552222222222222</v>
      </c>
    </row>
    <row r="1991" customFormat="false" ht="15" hidden="false" customHeight="true" outlineLevel="0" collapsed="false">
      <c r="A1991" s="6" t="n">
        <f aca="false">INT((ROW()-2)/100)</f>
        <v>19</v>
      </c>
      <c r="B1991" s="7" t="n">
        <f aca="false">MOD(INT((ROW()-2)/10),10)</f>
        <v>8</v>
      </c>
      <c r="C1991" s="7" t="n">
        <f aca="false">MOD(ROW()-2,10)</f>
        <v>9</v>
      </c>
      <c r="D1991" s="8" t="n">
        <f aca="false">A1991*10+B1991+C1991/10</f>
        <v>198.9</v>
      </c>
      <c r="E1991" s="9" t="n">
        <f aca="false">ROUND((ROW()-2)*24,0)/86400</f>
        <v>0.5525</v>
      </c>
    </row>
    <row r="1992" customFormat="false" ht="15" hidden="false" customHeight="true" outlineLevel="0" collapsed="false">
      <c r="A1992" s="6" t="n">
        <f aca="false">INT((ROW()-2)/100)</f>
        <v>19</v>
      </c>
      <c r="B1992" s="7" t="n">
        <f aca="false">MOD(INT((ROW()-2)/10),10)</f>
        <v>9</v>
      </c>
      <c r="C1992" s="7" t="n">
        <f aca="false">MOD(ROW()-2,10)</f>
        <v>0</v>
      </c>
      <c r="D1992" s="8" t="n">
        <f aca="false">A1992*10+B1992+C1992/10</f>
        <v>199</v>
      </c>
      <c r="E1992" s="9" t="n">
        <f aca="false">ROUND((ROW()-2)*24,0)/86400</f>
        <v>0.552777777777778</v>
      </c>
    </row>
    <row r="1993" customFormat="false" ht="15" hidden="false" customHeight="true" outlineLevel="0" collapsed="false">
      <c r="A1993" s="6" t="n">
        <f aca="false">INT((ROW()-2)/100)</f>
        <v>19</v>
      </c>
      <c r="B1993" s="7" t="n">
        <f aca="false">MOD(INT((ROW()-2)/10),10)</f>
        <v>9</v>
      </c>
      <c r="C1993" s="7" t="n">
        <f aca="false">MOD(ROW()-2,10)</f>
        <v>1</v>
      </c>
      <c r="D1993" s="8" t="n">
        <f aca="false">A1993*10+B1993+C1993/10</f>
        <v>199.1</v>
      </c>
      <c r="E1993" s="9" t="n">
        <f aca="false">ROUND((ROW()-2)*24,0)/86400</f>
        <v>0.553055555555556</v>
      </c>
    </row>
    <row r="1994" customFormat="false" ht="15" hidden="false" customHeight="true" outlineLevel="0" collapsed="false">
      <c r="A1994" s="6" t="n">
        <f aca="false">INT((ROW()-2)/100)</f>
        <v>19</v>
      </c>
      <c r="B1994" s="7" t="n">
        <f aca="false">MOD(INT((ROW()-2)/10),10)</f>
        <v>9</v>
      </c>
      <c r="C1994" s="7" t="n">
        <f aca="false">MOD(ROW()-2,10)</f>
        <v>2</v>
      </c>
      <c r="D1994" s="8" t="n">
        <f aca="false">A1994*10+B1994+C1994/10</f>
        <v>199.2</v>
      </c>
      <c r="E1994" s="9" t="n">
        <f aca="false">ROUND((ROW()-2)*24,0)/86400</f>
        <v>0.553333333333333</v>
      </c>
    </row>
    <row r="1995" customFormat="false" ht="15" hidden="false" customHeight="true" outlineLevel="0" collapsed="false">
      <c r="A1995" s="6" t="n">
        <f aca="false">INT((ROW()-2)/100)</f>
        <v>19</v>
      </c>
      <c r="B1995" s="7" t="n">
        <f aca="false">MOD(INT((ROW()-2)/10),10)</f>
        <v>9</v>
      </c>
      <c r="C1995" s="7" t="n">
        <f aca="false">MOD(ROW()-2,10)</f>
        <v>3</v>
      </c>
      <c r="D1995" s="8" t="n">
        <f aca="false">A1995*10+B1995+C1995/10</f>
        <v>199.3</v>
      </c>
      <c r="E1995" s="9" t="n">
        <f aca="false">ROUND((ROW()-2)*24,0)/86400</f>
        <v>0.553611111111111</v>
      </c>
    </row>
    <row r="1996" customFormat="false" ht="15" hidden="false" customHeight="true" outlineLevel="0" collapsed="false">
      <c r="A1996" s="6" t="n">
        <f aca="false">INT((ROW()-2)/100)</f>
        <v>19</v>
      </c>
      <c r="B1996" s="7" t="n">
        <f aca="false">MOD(INT((ROW()-2)/10),10)</f>
        <v>9</v>
      </c>
      <c r="C1996" s="7" t="n">
        <f aca="false">MOD(ROW()-2,10)</f>
        <v>4</v>
      </c>
      <c r="D1996" s="8" t="n">
        <f aca="false">A1996*10+B1996+C1996/10</f>
        <v>199.4</v>
      </c>
      <c r="E1996" s="9" t="n">
        <f aca="false">ROUND((ROW()-2)*24,0)/86400</f>
        <v>0.553888888888889</v>
      </c>
    </row>
    <row r="1997" customFormat="false" ht="15" hidden="false" customHeight="true" outlineLevel="0" collapsed="false">
      <c r="A1997" s="6" t="n">
        <f aca="false">INT((ROW()-2)/100)</f>
        <v>19</v>
      </c>
      <c r="B1997" s="7" t="n">
        <f aca="false">MOD(INT((ROW()-2)/10),10)</f>
        <v>9</v>
      </c>
      <c r="C1997" s="7" t="n">
        <f aca="false">MOD(ROW()-2,10)</f>
        <v>5</v>
      </c>
      <c r="D1997" s="8" t="n">
        <f aca="false">A1997*10+B1997+C1997/10</f>
        <v>199.5</v>
      </c>
      <c r="E1997" s="9" t="n">
        <f aca="false">ROUND((ROW()-2)*24,0)/86400</f>
        <v>0.554166666666667</v>
      </c>
    </row>
    <row r="1998" customFormat="false" ht="15" hidden="false" customHeight="true" outlineLevel="0" collapsed="false">
      <c r="A1998" s="6" t="n">
        <f aca="false">INT((ROW()-2)/100)</f>
        <v>19</v>
      </c>
      <c r="B1998" s="7" t="n">
        <f aca="false">MOD(INT((ROW()-2)/10),10)</f>
        <v>9</v>
      </c>
      <c r="C1998" s="7" t="n">
        <f aca="false">MOD(ROW()-2,10)</f>
        <v>6</v>
      </c>
      <c r="D1998" s="8" t="n">
        <f aca="false">A1998*10+B1998+C1998/10</f>
        <v>199.6</v>
      </c>
      <c r="E1998" s="9" t="n">
        <f aca="false">ROUND((ROW()-2)*24,0)/86400</f>
        <v>0.554444444444444</v>
      </c>
    </row>
    <row r="1999" customFormat="false" ht="15" hidden="false" customHeight="true" outlineLevel="0" collapsed="false">
      <c r="A1999" s="6" t="n">
        <f aca="false">INT((ROW()-2)/100)</f>
        <v>19</v>
      </c>
      <c r="B1999" s="7" t="n">
        <f aca="false">MOD(INT((ROW()-2)/10),10)</f>
        <v>9</v>
      </c>
      <c r="C1999" s="7" t="n">
        <f aca="false">MOD(ROW()-2,10)</f>
        <v>7</v>
      </c>
      <c r="D1999" s="8" t="n">
        <f aca="false">A1999*10+B1999+C1999/10</f>
        <v>199.7</v>
      </c>
      <c r="E1999" s="9" t="n">
        <f aca="false">ROUND((ROW()-2)*24,0)/86400</f>
        <v>0.554722222222222</v>
      </c>
    </row>
    <row r="2000" customFormat="false" ht="15" hidden="false" customHeight="true" outlineLevel="0" collapsed="false">
      <c r="A2000" s="6" t="n">
        <f aca="false">INT((ROW()-2)/100)</f>
        <v>19</v>
      </c>
      <c r="B2000" s="7" t="n">
        <f aca="false">MOD(INT((ROW()-2)/10),10)</f>
        <v>9</v>
      </c>
      <c r="C2000" s="7" t="n">
        <f aca="false">MOD(ROW()-2,10)</f>
        <v>8</v>
      </c>
      <c r="D2000" s="8" t="n">
        <f aca="false">A2000*10+B2000+C2000/10</f>
        <v>199.8</v>
      </c>
      <c r="E2000" s="9" t="n">
        <f aca="false">ROUND((ROW()-2)*24,0)/86400</f>
        <v>0.555</v>
      </c>
    </row>
    <row r="2001" customFormat="false" ht="15" hidden="false" customHeight="true" outlineLevel="0" collapsed="false">
      <c r="A2001" s="6" t="n">
        <f aca="false">INT((ROW()-2)/100)</f>
        <v>19</v>
      </c>
      <c r="B2001" s="7" t="n">
        <f aca="false">MOD(INT((ROW()-2)/10),10)</f>
        <v>9</v>
      </c>
      <c r="C2001" s="7" t="n">
        <f aca="false">MOD(ROW()-2,10)</f>
        <v>9</v>
      </c>
      <c r="D2001" s="8" t="n">
        <f aca="false">A2001*10+B2001+C2001/10</f>
        <v>199.9</v>
      </c>
      <c r="E2001" s="9" t="n">
        <f aca="false">ROUND((ROW()-2)*24,0)/86400</f>
        <v>0.555277777777778</v>
      </c>
    </row>
    <row r="2002" customFormat="false" ht="15" hidden="false" customHeight="true" outlineLevel="0" collapsed="false">
      <c r="A2002" s="6" t="n">
        <f aca="false">INT((ROW()-2)/100)</f>
        <v>20</v>
      </c>
      <c r="B2002" s="7" t="n">
        <f aca="false">MOD(INT((ROW()-2)/10),10)</f>
        <v>0</v>
      </c>
      <c r="C2002" s="7" t="n">
        <f aca="false">MOD(ROW()-2,10)</f>
        <v>0</v>
      </c>
      <c r="D2002" s="8" t="n">
        <f aca="false">A2002*10+B2002+C2002/10</f>
        <v>200</v>
      </c>
      <c r="E2002" s="9" t="n">
        <f aca="false">ROUND((ROW()-2)*24,0)/86400</f>
        <v>0.555555555555556</v>
      </c>
    </row>
    <row r="2003" customFormat="false" ht="15" hidden="false" customHeight="true" outlineLevel="0" collapsed="false">
      <c r="A2003" s="6" t="n">
        <f aca="false">INT((ROW()-2)/100)</f>
        <v>20</v>
      </c>
      <c r="B2003" s="7" t="n">
        <f aca="false">MOD(INT((ROW()-2)/10),10)</f>
        <v>0</v>
      </c>
      <c r="C2003" s="7" t="n">
        <f aca="false">MOD(ROW()-2,10)</f>
        <v>1</v>
      </c>
      <c r="D2003" s="8" t="n">
        <f aca="false">A2003*10+B2003+C2003/10</f>
        <v>200.1</v>
      </c>
      <c r="E2003" s="9" t="n">
        <f aca="false">ROUND((ROW()-2)*24,0)/86400</f>
        <v>0.555833333333333</v>
      </c>
    </row>
    <row r="2004" customFormat="false" ht="15" hidden="false" customHeight="true" outlineLevel="0" collapsed="false">
      <c r="A2004" s="6" t="n">
        <f aca="false">INT((ROW()-2)/100)</f>
        <v>20</v>
      </c>
      <c r="B2004" s="7" t="n">
        <f aca="false">MOD(INT((ROW()-2)/10),10)</f>
        <v>0</v>
      </c>
      <c r="C2004" s="7" t="n">
        <f aca="false">MOD(ROW()-2,10)</f>
        <v>2</v>
      </c>
      <c r="D2004" s="8" t="n">
        <f aca="false">A2004*10+B2004+C2004/10</f>
        <v>200.2</v>
      </c>
      <c r="E2004" s="9" t="n">
        <f aca="false">ROUND((ROW()-2)*24,0)/86400</f>
        <v>0.556111111111111</v>
      </c>
    </row>
    <row r="2005" customFormat="false" ht="15" hidden="false" customHeight="true" outlineLevel="0" collapsed="false">
      <c r="A2005" s="6" t="n">
        <f aca="false">INT((ROW()-2)/100)</f>
        <v>20</v>
      </c>
      <c r="B2005" s="7" t="n">
        <f aca="false">MOD(INT((ROW()-2)/10),10)</f>
        <v>0</v>
      </c>
      <c r="C2005" s="7" t="n">
        <f aca="false">MOD(ROW()-2,10)</f>
        <v>3</v>
      </c>
      <c r="D2005" s="8" t="n">
        <f aca="false">A2005*10+B2005+C2005/10</f>
        <v>200.3</v>
      </c>
      <c r="E2005" s="9" t="n">
        <f aca="false">ROUND((ROW()-2)*24,0)/86400</f>
        <v>0.556388888888889</v>
      </c>
    </row>
    <row r="2006" customFormat="false" ht="15" hidden="false" customHeight="true" outlineLevel="0" collapsed="false">
      <c r="A2006" s="6" t="n">
        <f aca="false">INT((ROW()-2)/100)</f>
        <v>20</v>
      </c>
      <c r="B2006" s="7" t="n">
        <f aca="false">MOD(INT((ROW()-2)/10),10)</f>
        <v>0</v>
      </c>
      <c r="C2006" s="7" t="n">
        <f aca="false">MOD(ROW()-2,10)</f>
        <v>4</v>
      </c>
      <c r="D2006" s="8" t="n">
        <f aca="false">A2006*10+B2006+C2006/10</f>
        <v>200.4</v>
      </c>
      <c r="E2006" s="9" t="n">
        <f aca="false">ROUND((ROW()-2)*24,0)/86400</f>
        <v>0.556666666666667</v>
      </c>
    </row>
    <row r="2007" customFormat="false" ht="15" hidden="false" customHeight="true" outlineLevel="0" collapsed="false">
      <c r="A2007" s="6" t="n">
        <f aca="false">INT((ROW()-2)/100)</f>
        <v>20</v>
      </c>
      <c r="B2007" s="7" t="n">
        <f aca="false">MOD(INT((ROW()-2)/10),10)</f>
        <v>0</v>
      </c>
      <c r="C2007" s="7" t="n">
        <f aca="false">MOD(ROW()-2,10)</f>
        <v>5</v>
      </c>
      <c r="D2007" s="8" t="n">
        <f aca="false">A2007*10+B2007+C2007/10</f>
        <v>200.5</v>
      </c>
      <c r="E2007" s="9" t="n">
        <f aca="false">ROUND((ROW()-2)*24,0)/86400</f>
        <v>0.556944444444445</v>
      </c>
    </row>
    <row r="2008" customFormat="false" ht="15" hidden="false" customHeight="true" outlineLevel="0" collapsed="false">
      <c r="A2008" s="6" t="n">
        <f aca="false">INT((ROW()-2)/100)</f>
        <v>20</v>
      </c>
      <c r="B2008" s="7" t="n">
        <f aca="false">MOD(INT((ROW()-2)/10),10)</f>
        <v>0</v>
      </c>
      <c r="C2008" s="7" t="n">
        <f aca="false">MOD(ROW()-2,10)</f>
        <v>6</v>
      </c>
      <c r="D2008" s="8" t="n">
        <f aca="false">A2008*10+B2008+C2008/10</f>
        <v>200.6</v>
      </c>
      <c r="E2008" s="9" t="n">
        <f aca="false">ROUND((ROW()-2)*24,0)/86400</f>
        <v>0.557222222222222</v>
      </c>
    </row>
    <row r="2009" customFormat="false" ht="15" hidden="false" customHeight="true" outlineLevel="0" collapsed="false">
      <c r="A2009" s="6" t="n">
        <f aca="false">INT((ROW()-2)/100)</f>
        <v>20</v>
      </c>
      <c r="B2009" s="7" t="n">
        <f aca="false">MOD(INT((ROW()-2)/10),10)</f>
        <v>0</v>
      </c>
      <c r="C2009" s="7" t="n">
        <f aca="false">MOD(ROW()-2,10)</f>
        <v>7</v>
      </c>
      <c r="D2009" s="8" t="n">
        <f aca="false">A2009*10+B2009+C2009/10</f>
        <v>200.7</v>
      </c>
      <c r="E2009" s="9" t="n">
        <f aca="false">ROUND((ROW()-2)*24,0)/86400</f>
        <v>0.5575</v>
      </c>
    </row>
    <row r="2010" customFormat="false" ht="15" hidden="false" customHeight="true" outlineLevel="0" collapsed="false">
      <c r="A2010" s="6" t="n">
        <f aca="false">INT((ROW()-2)/100)</f>
        <v>20</v>
      </c>
      <c r="B2010" s="7" t="n">
        <f aca="false">MOD(INT((ROW()-2)/10),10)</f>
        <v>0</v>
      </c>
      <c r="C2010" s="7" t="n">
        <f aca="false">MOD(ROW()-2,10)</f>
        <v>8</v>
      </c>
      <c r="D2010" s="8" t="n">
        <f aca="false">A2010*10+B2010+C2010/10</f>
        <v>200.8</v>
      </c>
      <c r="E2010" s="9" t="n">
        <f aca="false">ROUND((ROW()-2)*24,0)/86400</f>
        <v>0.557777777777778</v>
      </c>
    </row>
    <row r="2011" customFormat="false" ht="15" hidden="false" customHeight="true" outlineLevel="0" collapsed="false">
      <c r="A2011" s="6" t="n">
        <f aca="false">INT((ROW()-2)/100)</f>
        <v>20</v>
      </c>
      <c r="B2011" s="7" t="n">
        <f aca="false">MOD(INT((ROW()-2)/10),10)</f>
        <v>0</v>
      </c>
      <c r="C2011" s="7" t="n">
        <f aca="false">MOD(ROW()-2,10)</f>
        <v>9</v>
      </c>
      <c r="D2011" s="8" t="n">
        <f aca="false">A2011*10+B2011+C2011/10</f>
        <v>200.9</v>
      </c>
      <c r="E2011" s="9" t="n">
        <f aca="false">ROUND((ROW()-2)*24,0)/86400</f>
        <v>0.558055555555556</v>
      </c>
    </row>
    <row r="2012" customFormat="false" ht="15" hidden="false" customHeight="true" outlineLevel="0" collapsed="false">
      <c r="A2012" s="6" t="n">
        <f aca="false">INT((ROW()-2)/100)</f>
        <v>20</v>
      </c>
      <c r="B2012" s="7" t="n">
        <f aca="false">MOD(INT((ROW()-2)/10),10)</f>
        <v>1</v>
      </c>
      <c r="C2012" s="7" t="n">
        <f aca="false">MOD(ROW()-2,10)</f>
        <v>0</v>
      </c>
      <c r="D2012" s="8" t="n">
        <f aca="false">A2012*10+B2012+C2012/10</f>
        <v>201</v>
      </c>
      <c r="E2012" s="9" t="n">
        <f aca="false">ROUND((ROW()-2)*24,0)/86400</f>
        <v>0.558333333333333</v>
      </c>
    </row>
    <row r="2013" customFormat="false" ht="15" hidden="false" customHeight="true" outlineLevel="0" collapsed="false">
      <c r="A2013" s="6" t="n">
        <f aca="false">INT((ROW()-2)/100)</f>
        <v>20</v>
      </c>
      <c r="B2013" s="7" t="n">
        <f aca="false">MOD(INT((ROW()-2)/10),10)</f>
        <v>1</v>
      </c>
      <c r="C2013" s="7" t="n">
        <f aca="false">MOD(ROW()-2,10)</f>
        <v>1</v>
      </c>
      <c r="D2013" s="8" t="n">
        <f aca="false">A2013*10+B2013+C2013/10</f>
        <v>201.1</v>
      </c>
      <c r="E2013" s="9" t="n">
        <f aca="false">ROUND((ROW()-2)*24,0)/86400</f>
        <v>0.558611111111111</v>
      </c>
    </row>
    <row r="2014" customFormat="false" ht="15" hidden="false" customHeight="true" outlineLevel="0" collapsed="false">
      <c r="A2014" s="6" t="n">
        <f aca="false">INT((ROW()-2)/100)</f>
        <v>20</v>
      </c>
      <c r="B2014" s="7" t="n">
        <f aca="false">MOD(INT((ROW()-2)/10),10)</f>
        <v>1</v>
      </c>
      <c r="C2014" s="7" t="n">
        <f aca="false">MOD(ROW()-2,10)</f>
        <v>2</v>
      </c>
      <c r="D2014" s="8" t="n">
        <f aca="false">A2014*10+B2014+C2014/10</f>
        <v>201.2</v>
      </c>
      <c r="E2014" s="9" t="n">
        <f aca="false">ROUND((ROW()-2)*24,0)/86400</f>
        <v>0.558888888888889</v>
      </c>
    </row>
    <row r="2015" customFormat="false" ht="15" hidden="false" customHeight="true" outlineLevel="0" collapsed="false">
      <c r="A2015" s="6" t="n">
        <f aca="false">INT((ROW()-2)/100)</f>
        <v>20</v>
      </c>
      <c r="B2015" s="7" t="n">
        <f aca="false">MOD(INT((ROW()-2)/10),10)</f>
        <v>1</v>
      </c>
      <c r="C2015" s="7" t="n">
        <f aca="false">MOD(ROW()-2,10)</f>
        <v>3</v>
      </c>
      <c r="D2015" s="8" t="n">
        <f aca="false">A2015*10+B2015+C2015/10</f>
        <v>201.3</v>
      </c>
      <c r="E2015" s="9" t="n">
        <f aca="false">ROUND((ROW()-2)*24,0)/86400</f>
        <v>0.559166666666667</v>
      </c>
    </row>
    <row r="2016" customFormat="false" ht="15" hidden="false" customHeight="true" outlineLevel="0" collapsed="false">
      <c r="A2016" s="6" t="n">
        <f aca="false">INT((ROW()-2)/100)</f>
        <v>20</v>
      </c>
      <c r="B2016" s="7" t="n">
        <f aca="false">MOD(INT((ROW()-2)/10),10)</f>
        <v>1</v>
      </c>
      <c r="C2016" s="7" t="n">
        <f aca="false">MOD(ROW()-2,10)</f>
        <v>4</v>
      </c>
      <c r="D2016" s="8" t="n">
        <f aca="false">A2016*10+B2016+C2016/10</f>
        <v>201.4</v>
      </c>
      <c r="E2016" s="9" t="n">
        <f aca="false">ROUND((ROW()-2)*24,0)/86400</f>
        <v>0.559444444444444</v>
      </c>
    </row>
    <row r="2017" customFormat="false" ht="15" hidden="false" customHeight="true" outlineLevel="0" collapsed="false">
      <c r="A2017" s="6" t="n">
        <f aca="false">INT((ROW()-2)/100)</f>
        <v>20</v>
      </c>
      <c r="B2017" s="7" t="n">
        <f aca="false">MOD(INT((ROW()-2)/10),10)</f>
        <v>1</v>
      </c>
      <c r="C2017" s="7" t="n">
        <f aca="false">MOD(ROW()-2,10)</f>
        <v>5</v>
      </c>
      <c r="D2017" s="8" t="n">
        <f aca="false">A2017*10+B2017+C2017/10</f>
        <v>201.5</v>
      </c>
      <c r="E2017" s="9" t="n">
        <f aca="false">ROUND((ROW()-2)*24,0)/86400</f>
        <v>0.559722222222222</v>
      </c>
    </row>
    <row r="2018" customFormat="false" ht="15" hidden="false" customHeight="true" outlineLevel="0" collapsed="false">
      <c r="A2018" s="6" t="n">
        <f aca="false">INT((ROW()-2)/100)</f>
        <v>20</v>
      </c>
      <c r="B2018" s="7" t="n">
        <f aca="false">MOD(INT((ROW()-2)/10),10)</f>
        <v>1</v>
      </c>
      <c r="C2018" s="7" t="n">
        <f aca="false">MOD(ROW()-2,10)</f>
        <v>6</v>
      </c>
      <c r="D2018" s="8" t="n">
        <f aca="false">A2018*10+B2018+C2018/10</f>
        <v>201.6</v>
      </c>
      <c r="E2018" s="9" t="n">
        <f aca="false">ROUND((ROW()-2)*24,0)/86400</f>
        <v>0.56</v>
      </c>
    </row>
    <row r="2019" customFormat="false" ht="15" hidden="false" customHeight="true" outlineLevel="0" collapsed="false">
      <c r="A2019" s="6" t="n">
        <f aca="false">INT((ROW()-2)/100)</f>
        <v>20</v>
      </c>
      <c r="B2019" s="7" t="n">
        <f aca="false">MOD(INT((ROW()-2)/10),10)</f>
        <v>1</v>
      </c>
      <c r="C2019" s="7" t="n">
        <f aca="false">MOD(ROW()-2,10)</f>
        <v>7</v>
      </c>
      <c r="D2019" s="8" t="n">
        <f aca="false">A2019*10+B2019+C2019/10</f>
        <v>201.7</v>
      </c>
      <c r="E2019" s="9" t="n">
        <f aca="false">ROUND((ROW()-2)*24,0)/86400</f>
        <v>0.560277777777778</v>
      </c>
    </row>
    <row r="2020" customFormat="false" ht="15" hidden="false" customHeight="true" outlineLevel="0" collapsed="false">
      <c r="A2020" s="6" t="n">
        <f aca="false">INT((ROW()-2)/100)</f>
        <v>20</v>
      </c>
      <c r="B2020" s="7" t="n">
        <f aca="false">MOD(INT((ROW()-2)/10),10)</f>
        <v>1</v>
      </c>
      <c r="C2020" s="7" t="n">
        <f aca="false">MOD(ROW()-2,10)</f>
        <v>8</v>
      </c>
      <c r="D2020" s="8" t="n">
        <f aca="false">A2020*10+B2020+C2020/10</f>
        <v>201.8</v>
      </c>
      <c r="E2020" s="9" t="n">
        <f aca="false">ROUND((ROW()-2)*24,0)/86400</f>
        <v>0.560555555555556</v>
      </c>
    </row>
    <row r="2021" customFormat="false" ht="15" hidden="false" customHeight="true" outlineLevel="0" collapsed="false">
      <c r="A2021" s="6" t="n">
        <f aca="false">INT((ROW()-2)/100)</f>
        <v>20</v>
      </c>
      <c r="B2021" s="7" t="n">
        <f aca="false">MOD(INT((ROW()-2)/10),10)</f>
        <v>1</v>
      </c>
      <c r="C2021" s="7" t="n">
        <f aca="false">MOD(ROW()-2,10)</f>
        <v>9</v>
      </c>
      <c r="D2021" s="8" t="n">
        <f aca="false">A2021*10+B2021+C2021/10</f>
        <v>201.9</v>
      </c>
      <c r="E2021" s="9" t="n">
        <f aca="false">ROUND((ROW()-2)*24,0)/86400</f>
        <v>0.560833333333333</v>
      </c>
    </row>
    <row r="2022" customFormat="false" ht="15" hidden="false" customHeight="true" outlineLevel="0" collapsed="false">
      <c r="A2022" s="6" t="n">
        <f aca="false">INT((ROW()-2)/100)</f>
        <v>20</v>
      </c>
      <c r="B2022" s="7" t="n">
        <f aca="false">MOD(INT((ROW()-2)/10),10)</f>
        <v>2</v>
      </c>
      <c r="C2022" s="7" t="n">
        <f aca="false">MOD(ROW()-2,10)</f>
        <v>0</v>
      </c>
      <c r="D2022" s="8" t="n">
        <f aca="false">A2022*10+B2022+C2022/10</f>
        <v>202</v>
      </c>
      <c r="E2022" s="9" t="n">
        <f aca="false">ROUND((ROW()-2)*24,0)/86400</f>
        <v>0.561111111111111</v>
      </c>
    </row>
    <row r="2023" customFormat="false" ht="15" hidden="false" customHeight="true" outlineLevel="0" collapsed="false">
      <c r="A2023" s="6" t="n">
        <f aca="false">INT((ROW()-2)/100)</f>
        <v>20</v>
      </c>
      <c r="B2023" s="7" t="n">
        <f aca="false">MOD(INT((ROW()-2)/10),10)</f>
        <v>2</v>
      </c>
      <c r="C2023" s="7" t="n">
        <f aca="false">MOD(ROW()-2,10)</f>
        <v>1</v>
      </c>
      <c r="D2023" s="8" t="n">
        <f aca="false">A2023*10+B2023+C2023/10</f>
        <v>202.1</v>
      </c>
      <c r="E2023" s="9" t="n">
        <f aca="false">ROUND((ROW()-2)*24,0)/86400</f>
        <v>0.561388888888889</v>
      </c>
    </row>
    <row r="2024" customFormat="false" ht="15" hidden="false" customHeight="true" outlineLevel="0" collapsed="false">
      <c r="A2024" s="6" t="n">
        <f aca="false">INT((ROW()-2)/100)</f>
        <v>20</v>
      </c>
      <c r="B2024" s="7" t="n">
        <f aca="false">MOD(INT((ROW()-2)/10),10)</f>
        <v>2</v>
      </c>
      <c r="C2024" s="7" t="n">
        <f aca="false">MOD(ROW()-2,10)</f>
        <v>2</v>
      </c>
      <c r="D2024" s="8" t="n">
        <f aca="false">A2024*10+B2024+C2024/10</f>
        <v>202.2</v>
      </c>
      <c r="E2024" s="9" t="n">
        <f aca="false">ROUND((ROW()-2)*24,0)/86400</f>
        <v>0.561666666666667</v>
      </c>
    </row>
    <row r="2025" customFormat="false" ht="15" hidden="false" customHeight="true" outlineLevel="0" collapsed="false">
      <c r="A2025" s="6" t="n">
        <f aca="false">INT((ROW()-2)/100)</f>
        <v>20</v>
      </c>
      <c r="B2025" s="7" t="n">
        <f aca="false">MOD(INT((ROW()-2)/10),10)</f>
        <v>2</v>
      </c>
      <c r="C2025" s="7" t="n">
        <f aca="false">MOD(ROW()-2,10)</f>
        <v>3</v>
      </c>
      <c r="D2025" s="8" t="n">
        <f aca="false">A2025*10+B2025+C2025/10</f>
        <v>202.3</v>
      </c>
      <c r="E2025" s="9" t="n">
        <f aca="false">ROUND((ROW()-2)*24,0)/86400</f>
        <v>0.561944444444445</v>
      </c>
    </row>
    <row r="2026" customFormat="false" ht="15" hidden="false" customHeight="true" outlineLevel="0" collapsed="false">
      <c r="A2026" s="6" t="n">
        <f aca="false">INT((ROW()-2)/100)</f>
        <v>20</v>
      </c>
      <c r="B2026" s="7" t="n">
        <f aca="false">MOD(INT((ROW()-2)/10),10)</f>
        <v>2</v>
      </c>
      <c r="C2026" s="7" t="n">
        <f aca="false">MOD(ROW()-2,10)</f>
        <v>4</v>
      </c>
      <c r="D2026" s="8" t="n">
        <f aca="false">A2026*10+B2026+C2026/10</f>
        <v>202.4</v>
      </c>
      <c r="E2026" s="9" t="n">
        <f aca="false">ROUND((ROW()-2)*24,0)/86400</f>
        <v>0.562222222222222</v>
      </c>
    </row>
    <row r="2027" customFormat="false" ht="15" hidden="false" customHeight="true" outlineLevel="0" collapsed="false">
      <c r="A2027" s="6" t="n">
        <f aca="false">INT((ROW()-2)/100)</f>
        <v>20</v>
      </c>
      <c r="B2027" s="7" t="n">
        <f aca="false">MOD(INT((ROW()-2)/10),10)</f>
        <v>2</v>
      </c>
      <c r="C2027" s="7" t="n">
        <f aca="false">MOD(ROW()-2,10)</f>
        <v>5</v>
      </c>
      <c r="D2027" s="8" t="n">
        <f aca="false">A2027*10+B2027+C2027/10</f>
        <v>202.5</v>
      </c>
      <c r="E2027" s="9" t="n">
        <f aca="false">ROUND((ROW()-2)*24,0)/86400</f>
        <v>0.5625</v>
      </c>
    </row>
    <row r="2028" customFormat="false" ht="15" hidden="false" customHeight="true" outlineLevel="0" collapsed="false">
      <c r="A2028" s="6" t="n">
        <f aca="false">INT((ROW()-2)/100)</f>
        <v>20</v>
      </c>
      <c r="B2028" s="7" t="n">
        <f aca="false">MOD(INT((ROW()-2)/10),10)</f>
        <v>2</v>
      </c>
      <c r="C2028" s="7" t="n">
        <f aca="false">MOD(ROW()-2,10)</f>
        <v>6</v>
      </c>
      <c r="D2028" s="8" t="n">
        <f aca="false">A2028*10+B2028+C2028/10</f>
        <v>202.6</v>
      </c>
      <c r="E2028" s="9" t="n">
        <f aca="false">ROUND((ROW()-2)*24,0)/86400</f>
        <v>0.562777777777778</v>
      </c>
    </row>
    <row r="2029" customFormat="false" ht="15" hidden="false" customHeight="true" outlineLevel="0" collapsed="false">
      <c r="A2029" s="6" t="n">
        <f aca="false">INT((ROW()-2)/100)</f>
        <v>20</v>
      </c>
      <c r="B2029" s="7" t="n">
        <f aca="false">MOD(INT((ROW()-2)/10),10)</f>
        <v>2</v>
      </c>
      <c r="C2029" s="7" t="n">
        <f aca="false">MOD(ROW()-2,10)</f>
        <v>7</v>
      </c>
      <c r="D2029" s="8" t="n">
        <f aca="false">A2029*10+B2029+C2029/10</f>
        <v>202.7</v>
      </c>
      <c r="E2029" s="9" t="n">
        <f aca="false">ROUND((ROW()-2)*24,0)/86400</f>
        <v>0.563055555555556</v>
      </c>
    </row>
    <row r="2030" customFormat="false" ht="15" hidden="false" customHeight="true" outlineLevel="0" collapsed="false">
      <c r="A2030" s="6" t="n">
        <f aca="false">INT((ROW()-2)/100)</f>
        <v>20</v>
      </c>
      <c r="B2030" s="7" t="n">
        <f aca="false">MOD(INT((ROW()-2)/10),10)</f>
        <v>2</v>
      </c>
      <c r="C2030" s="7" t="n">
        <f aca="false">MOD(ROW()-2,10)</f>
        <v>8</v>
      </c>
      <c r="D2030" s="8" t="n">
        <f aca="false">A2030*10+B2030+C2030/10</f>
        <v>202.8</v>
      </c>
      <c r="E2030" s="9" t="n">
        <f aca="false">ROUND((ROW()-2)*24,0)/86400</f>
        <v>0.563333333333333</v>
      </c>
    </row>
    <row r="2031" customFormat="false" ht="15" hidden="false" customHeight="true" outlineLevel="0" collapsed="false">
      <c r="A2031" s="6" t="n">
        <f aca="false">INT((ROW()-2)/100)</f>
        <v>20</v>
      </c>
      <c r="B2031" s="7" t="n">
        <f aca="false">MOD(INT((ROW()-2)/10),10)</f>
        <v>2</v>
      </c>
      <c r="C2031" s="7" t="n">
        <f aca="false">MOD(ROW()-2,10)</f>
        <v>9</v>
      </c>
      <c r="D2031" s="8" t="n">
        <f aca="false">A2031*10+B2031+C2031/10</f>
        <v>202.9</v>
      </c>
      <c r="E2031" s="9" t="n">
        <f aca="false">ROUND((ROW()-2)*24,0)/86400</f>
        <v>0.563611111111111</v>
      </c>
    </row>
    <row r="2032" customFormat="false" ht="15" hidden="false" customHeight="true" outlineLevel="0" collapsed="false">
      <c r="A2032" s="6" t="n">
        <f aca="false">INT((ROW()-2)/100)</f>
        <v>20</v>
      </c>
      <c r="B2032" s="7" t="n">
        <f aca="false">MOD(INT((ROW()-2)/10),10)</f>
        <v>3</v>
      </c>
      <c r="C2032" s="7" t="n">
        <f aca="false">MOD(ROW()-2,10)</f>
        <v>0</v>
      </c>
      <c r="D2032" s="8" t="n">
        <f aca="false">A2032*10+B2032+C2032/10</f>
        <v>203</v>
      </c>
      <c r="E2032" s="9" t="n">
        <f aca="false">ROUND((ROW()-2)*24,0)/86400</f>
        <v>0.563888888888889</v>
      </c>
    </row>
    <row r="2033" customFormat="false" ht="15" hidden="false" customHeight="true" outlineLevel="0" collapsed="false">
      <c r="A2033" s="6" t="n">
        <f aca="false">INT((ROW()-2)/100)</f>
        <v>20</v>
      </c>
      <c r="B2033" s="7" t="n">
        <f aca="false">MOD(INT((ROW()-2)/10),10)</f>
        <v>3</v>
      </c>
      <c r="C2033" s="7" t="n">
        <f aca="false">MOD(ROW()-2,10)</f>
        <v>1</v>
      </c>
      <c r="D2033" s="8" t="n">
        <f aca="false">A2033*10+B2033+C2033/10</f>
        <v>203.1</v>
      </c>
      <c r="E2033" s="9" t="n">
        <f aca="false">ROUND((ROW()-2)*24,0)/86400</f>
        <v>0.564166666666667</v>
      </c>
    </row>
    <row r="2034" customFormat="false" ht="15" hidden="false" customHeight="true" outlineLevel="0" collapsed="false">
      <c r="A2034" s="6" t="n">
        <f aca="false">INT((ROW()-2)/100)</f>
        <v>20</v>
      </c>
      <c r="B2034" s="7" t="n">
        <f aca="false">MOD(INT((ROW()-2)/10),10)</f>
        <v>3</v>
      </c>
      <c r="C2034" s="7" t="n">
        <f aca="false">MOD(ROW()-2,10)</f>
        <v>2</v>
      </c>
      <c r="D2034" s="8" t="n">
        <f aca="false">A2034*10+B2034+C2034/10</f>
        <v>203.2</v>
      </c>
      <c r="E2034" s="9" t="n">
        <f aca="false">ROUND((ROW()-2)*24,0)/86400</f>
        <v>0.564444444444444</v>
      </c>
    </row>
    <row r="2035" customFormat="false" ht="15" hidden="false" customHeight="true" outlineLevel="0" collapsed="false">
      <c r="A2035" s="6" t="n">
        <f aca="false">INT((ROW()-2)/100)</f>
        <v>20</v>
      </c>
      <c r="B2035" s="7" t="n">
        <f aca="false">MOD(INT((ROW()-2)/10),10)</f>
        <v>3</v>
      </c>
      <c r="C2035" s="7" t="n">
        <f aca="false">MOD(ROW()-2,10)</f>
        <v>3</v>
      </c>
      <c r="D2035" s="8" t="n">
        <f aca="false">A2035*10+B2035+C2035/10</f>
        <v>203.3</v>
      </c>
      <c r="E2035" s="9" t="n">
        <f aca="false">ROUND((ROW()-2)*24,0)/86400</f>
        <v>0.564722222222222</v>
      </c>
    </row>
    <row r="2036" customFormat="false" ht="15" hidden="false" customHeight="true" outlineLevel="0" collapsed="false">
      <c r="A2036" s="6" t="n">
        <f aca="false">INT((ROW()-2)/100)</f>
        <v>20</v>
      </c>
      <c r="B2036" s="7" t="n">
        <f aca="false">MOD(INT((ROW()-2)/10),10)</f>
        <v>3</v>
      </c>
      <c r="C2036" s="7" t="n">
        <f aca="false">MOD(ROW()-2,10)</f>
        <v>4</v>
      </c>
      <c r="D2036" s="8" t="n">
        <f aca="false">A2036*10+B2036+C2036/10</f>
        <v>203.4</v>
      </c>
      <c r="E2036" s="9" t="n">
        <f aca="false">ROUND((ROW()-2)*24,0)/86400</f>
        <v>0.565</v>
      </c>
    </row>
    <row r="2037" customFormat="false" ht="15" hidden="false" customHeight="true" outlineLevel="0" collapsed="false">
      <c r="A2037" s="6" t="n">
        <f aca="false">INT((ROW()-2)/100)</f>
        <v>20</v>
      </c>
      <c r="B2037" s="7" t="n">
        <f aca="false">MOD(INT((ROW()-2)/10),10)</f>
        <v>3</v>
      </c>
      <c r="C2037" s="7" t="n">
        <f aca="false">MOD(ROW()-2,10)</f>
        <v>5</v>
      </c>
      <c r="D2037" s="8" t="n">
        <f aca="false">A2037*10+B2037+C2037/10</f>
        <v>203.5</v>
      </c>
      <c r="E2037" s="9" t="n">
        <f aca="false">ROUND((ROW()-2)*24,0)/86400</f>
        <v>0.565277777777778</v>
      </c>
    </row>
    <row r="2038" customFormat="false" ht="15" hidden="false" customHeight="true" outlineLevel="0" collapsed="false">
      <c r="A2038" s="6" t="n">
        <f aca="false">INT((ROW()-2)/100)</f>
        <v>20</v>
      </c>
      <c r="B2038" s="7" t="n">
        <f aca="false">MOD(INT((ROW()-2)/10),10)</f>
        <v>3</v>
      </c>
      <c r="C2038" s="7" t="n">
        <f aca="false">MOD(ROW()-2,10)</f>
        <v>6</v>
      </c>
      <c r="D2038" s="8" t="n">
        <f aca="false">A2038*10+B2038+C2038/10</f>
        <v>203.6</v>
      </c>
      <c r="E2038" s="9" t="n">
        <f aca="false">ROUND((ROW()-2)*24,0)/86400</f>
        <v>0.565555555555556</v>
      </c>
    </row>
    <row r="2039" customFormat="false" ht="15" hidden="false" customHeight="true" outlineLevel="0" collapsed="false">
      <c r="A2039" s="6" t="n">
        <f aca="false">INT((ROW()-2)/100)</f>
        <v>20</v>
      </c>
      <c r="B2039" s="7" t="n">
        <f aca="false">MOD(INT((ROW()-2)/10),10)</f>
        <v>3</v>
      </c>
      <c r="C2039" s="7" t="n">
        <f aca="false">MOD(ROW()-2,10)</f>
        <v>7</v>
      </c>
      <c r="D2039" s="8" t="n">
        <f aca="false">A2039*10+B2039+C2039/10</f>
        <v>203.7</v>
      </c>
      <c r="E2039" s="9" t="n">
        <f aca="false">ROUND((ROW()-2)*24,0)/86400</f>
        <v>0.565833333333333</v>
      </c>
    </row>
    <row r="2040" customFormat="false" ht="15" hidden="false" customHeight="true" outlineLevel="0" collapsed="false">
      <c r="A2040" s="6" t="n">
        <f aca="false">INT((ROW()-2)/100)</f>
        <v>20</v>
      </c>
      <c r="B2040" s="7" t="n">
        <f aca="false">MOD(INT((ROW()-2)/10),10)</f>
        <v>3</v>
      </c>
      <c r="C2040" s="7" t="n">
        <f aca="false">MOD(ROW()-2,10)</f>
        <v>8</v>
      </c>
      <c r="D2040" s="8" t="n">
        <f aca="false">A2040*10+B2040+C2040/10</f>
        <v>203.8</v>
      </c>
      <c r="E2040" s="9" t="n">
        <f aca="false">ROUND((ROW()-2)*24,0)/86400</f>
        <v>0.566111111111111</v>
      </c>
    </row>
    <row r="2041" customFormat="false" ht="15" hidden="false" customHeight="true" outlineLevel="0" collapsed="false">
      <c r="A2041" s="6" t="n">
        <f aca="false">INT((ROW()-2)/100)</f>
        <v>20</v>
      </c>
      <c r="B2041" s="7" t="n">
        <f aca="false">MOD(INT((ROW()-2)/10),10)</f>
        <v>3</v>
      </c>
      <c r="C2041" s="7" t="n">
        <f aca="false">MOD(ROW()-2,10)</f>
        <v>9</v>
      </c>
      <c r="D2041" s="8" t="n">
        <f aca="false">A2041*10+B2041+C2041/10</f>
        <v>203.9</v>
      </c>
      <c r="E2041" s="9" t="n">
        <f aca="false">ROUND((ROW()-2)*24,0)/86400</f>
        <v>0.566388888888889</v>
      </c>
    </row>
    <row r="2042" customFormat="false" ht="15" hidden="false" customHeight="true" outlineLevel="0" collapsed="false">
      <c r="A2042" s="6" t="n">
        <f aca="false">INT((ROW()-2)/100)</f>
        <v>20</v>
      </c>
      <c r="B2042" s="7" t="n">
        <f aca="false">MOD(INT((ROW()-2)/10),10)</f>
        <v>4</v>
      </c>
      <c r="C2042" s="7" t="n">
        <f aca="false">MOD(ROW()-2,10)</f>
        <v>0</v>
      </c>
      <c r="D2042" s="8" t="n">
        <f aca="false">A2042*10+B2042+C2042/10</f>
        <v>204</v>
      </c>
      <c r="E2042" s="9" t="n">
        <f aca="false">ROUND((ROW()-2)*24,0)/86400</f>
        <v>0.566666666666667</v>
      </c>
    </row>
    <row r="2043" customFormat="false" ht="15" hidden="false" customHeight="true" outlineLevel="0" collapsed="false">
      <c r="A2043" s="6" t="n">
        <f aca="false">INT((ROW()-2)/100)</f>
        <v>20</v>
      </c>
      <c r="B2043" s="7" t="n">
        <f aca="false">MOD(INT((ROW()-2)/10),10)</f>
        <v>4</v>
      </c>
      <c r="C2043" s="7" t="n">
        <f aca="false">MOD(ROW()-2,10)</f>
        <v>1</v>
      </c>
      <c r="D2043" s="8" t="n">
        <f aca="false">A2043*10+B2043+C2043/10</f>
        <v>204.1</v>
      </c>
      <c r="E2043" s="9" t="n">
        <f aca="false">ROUND((ROW()-2)*24,0)/86400</f>
        <v>0.566944444444445</v>
      </c>
    </row>
    <row r="2044" customFormat="false" ht="15" hidden="false" customHeight="true" outlineLevel="0" collapsed="false">
      <c r="A2044" s="6" t="n">
        <f aca="false">INT((ROW()-2)/100)</f>
        <v>20</v>
      </c>
      <c r="B2044" s="7" t="n">
        <f aca="false">MOD(INT((ROW()-2)/10),10)</f>
        <v>4</v>
      </c>
      <c r="C2044" s="7" t="n">
        <f aca="false">MOD(ROW()-2,10)</f>
        <v>2</v>
      </c>
      <c r="D2044" s="8" t="n">
        <f aca="false">A2044*10+B2044+C2044/10</f>
        <v>204.2</v>
      </c>
      <c r="E2044" s="9" t="n">
        <f aca="false">ROUND((ROW()-2)*24,0)/86400</f>
        <v>0.567222222222222</v>
      </c>
    </row>
    <row r="2045" customFormat="false" ht="15" hidden="false" customHeight="true" outlineLevel="0" collapsed="false">
      <c r="A2045" s="6" t="n">
        <f aca="false">INT((ROW()-2)/100)</f>
        <v>20</v>
      </c>
      <c r="B2045" s="7" t="n">
        <f aca="false">MOD(INT((ROW()-2)/10),10)</f>
        <v>4</v>
      </c>
      <c r="C2045" s="7" t="n">
        <f aca="false">MOD(ROW()-2,10)</f>
        <v>3</v>
      </c>
      <c r="D2045" s="8" t="n">
        <f aca="false">A2045*10+B2045+C2045/10</f>
        <v>204.3</v>
      </c>
      <c r="E2045" s="9" t="n">
        <f aca="false">ROUND((ROW()-2)*24,0)/86400</f>
        <v>0.5675</v>
      </c>
    </row>
    <row r="2046" customFormat="false" ht="15" hidden="false" customHeight="true" outlineLevel="0" collapsed="false">
      <c r="A2046" s="6" t="n">
        <f aca="false">INT((ROW()-2)/100)</f>
        <v>20</v>
      </c>
      <c r="B2046" s="7" t="n">
        <f aca="false">MOD(INT((ROW()-2)/10),10)</f>
        <v>4</v>
      </c>
      <c r="C2046" s="7" t="n">
        <f aca="false">MOD(ROW()-2,10)</f>
        <v>4</v>
      </c>
      <c r="D2046" s="8" t="n">
        <f aca="false">A2046*10+B2046+C2046/10</f>
        <v>204.4</v>
      </c>
      <c r="E2046" s="9" t="n">
        <f aca="false">ROUND((ROW()-2)*24,0)/86400</f>
        <v>0.567777777777778</v>
      </c>
    </row>
    <row r="2047" customFormat="false" ht="15" hidden="false" customHeight="true" outlineLevel="0" collapsed="false">
      <c r="A2047" s="6" t="n">
        <f aca="false">INT((ROW()-2)/100)</f>
        <v>20</v>
      </c>
      <c r="B2047" s="7" t="n">
        <f aca="false">MOD(INT((ROW()-2)/10),10)</f>
        <v>4</v>
      </c>
      <c r="C2047" s="7" t="n">
        <f aca="false">MOD(ROW()-2,10)</f>
        <v>5</v>
      </c>
      <c r="D2047" s="8" t="n">
        <f aca="false">A2047*10+B2047+C2047/10</f>
        <v>204.5</v>
      </c>
      <c r="E2047" s="9" t="n">
        <f aca="false">ROUND((ROW()-2)*24,0)/86400</f>
        <v>0.568055555555556</v>
      </c>
    </row>
    <row r="2048" customFormat="false" ht="15" hidden="false" customHeight="true" outlineLevel="0" collapsed="false">
      <c r="A2048" s="6" t="n">
        <f aca="false">INT((ROW()-2)/100)</f>
        <v>20</v>
      </c>
      <c r="B2048" s="7" t="n">
        <f aca="false">MOD(INT((ROW()-2)/10),10)</f>
        <v>4</v>
      </c>
      <c r="C2048" s="7" t="n">
        <f aca="false">MOD(ROW()-2,10)</f>
        <v>6</v>
      </c>
      <c r="D2048" s="8" t="n">
        <f aca="false">A2048*10+B2048+C2048/10</f>
        <v>204.6</v>
      </c>
      <c r="E2048" s="9" t="n">
        <f aca="false">ROUND((ROW()-2)*24,0)/86400</f>
        <v>0.568333333333333</v>
      </c>
    </row>
    <row r="2049" customFormat="false" ht="15" hidden="false" customHeight="true" outlineLevel="0" collapsed="false">
      <c r="A2049" s="6" t="n">
        <f aca="false">INT((ROW()-2)/100)</f>
        <v>20</v>
      </c>
      <c r="B2049" s="7" t="n">
        <f aca="false">MOD(INT((ROW()-2)/10),10)</f>
        <v>4</v>
      </c>
      <c r="C2049" s="7" t="n">
        <f aca="false">MOD(ROW()-2,10)</f>
        <v>7</v>
      </c>
      <c r="D2049" s="8" t="n">
        <f aca="false">A2049*10+B2049+C2049/10</f>
        <v>204.7</v>
      </c>
      <c r="E2049" s="9" t="n">
        <f aca="false">ROUND((ROW()-2)*24,0)/86400</f>
        <v>0.568611111111111</v>
      </c>
    </row>
    <row r="2050" customFormat="false" ht="15" hidden="false" customHeight="true" outlineLevel="0" collapsed="false">
      <c r="A2050" s="6" t="n">
        <f aca="false">INT((ROW()-2)/100)</f>
        <v>20</v>
      </c>
      <c r="B2050" s="7" t="n">
        <f aca="false">MOD(INT((ROW()-2)/10),10)</f>
        <v>4</v>
      </c>
      <c r="C2050" s="7" t="n">
        <f aca="false">MOD(ROW()-2,10)</f>
        <v>8</v>
      </c>
      <c r="D2050" s="8" t="n">
        <f aca="false">A2050*10+B2050+C2050/10</f>
        <v>204.8</v>
      </c>
      <c r="E2050" s="9" t="n">
        <f aca="false">ROUND((ROW()-2)*24,0)/86400</f>
        <v>0.568888888888889</v>
      </c>
    </row>
    <row r="2051" customFormat="false" ht="15" hidden="false" customHeight="true" outlineLevel="0" collapsed="false">
      <c r="A2051" s="6" t="n">
        <f aca="false">INT((ROW()-2)/100)</f>
        <v>20</v>
      </c>
      <c r="B2051" s="7" t="n">
        <f aca="false">MOD(INT((ROW()-2)/10),10)</f>
        <v>4</v>
      </c>
      <c r="C2051" s="7" t="n">
        <f aca="false">MOD(ROW()-2,10)</f>
        <v>9</v>
      </c>
      <c r="D2051" s="8" t="n">
        <f aca="false">A2051*10+B2051+C2051/10</f>
        <v>204.9</v>
      </c>
      <c r="E2051" s="9" t="n">
        <f aca="false">ROUND((ROW()-2)*24,0)/86400</f>
        <v>0.569166666666667</v>
      </c>
    </row>
    <row r="2052" customFormat="false" ht="15" hidden="false" customHeight="true" outlineLevel="0" collapsed="false">
      <c r="A2052" s="6" t="n">
        <f aca="false">INT((ROW()-2)/100)</f>
        <v>20</v>
      </c>
      <c r="B2052" s="7" t="n">
        <f aca="false">MOD(INT((ROW()-2)/10),10)</f>
        <v>5</v>
      </c>
      <c r="C2052" s="7" t="n">
        <f aca="false">MOD(ROW()-2,10)</f>
        <v>0</v>
      </c>
      <c r="D2052" s="8" t="n">
        <f aca="false">A2052*10+B2052+C2052/10</f>
        <v>205</v>
      </c>
      <c r="E2052" s="9" t="n">
        <f aca="false">ROUND((ROW()-2)*24,0)/86400</f>
        <v>0.569444444444444</v>
      </c>
    </row>
    <row r="2053" customFormat="false" ht="15" hidden="false" customHeight="true" outlineLevel="0" collapsed="false">
      <c r="A2053" s="6" t="n">
        <f aca="false">INT((ROW()-2)/100)</f>
        <v>20</v>
      </c>
      <c r="B2053" s="7" t="n">
        <f aca="false">MOD(INT((ROW()-2)/10),10)</f>
        <v>5</v>
      </c>
      <c r="C2053" s="7" t="n">
        <f aca="false">MOD(ROW()-2,10)</f>
        <v>1</v>
      </c>
      <c r="D2053" s="8" t="n">
        <f aca="false">A2053*10+B2053+C2053/10</f>
        <v>205.1</v>
      </c>
      <c r="E2053" s="9" t="n">
        <f aca="false">ROUND((ROW()-2)*24,0)/86400</f>
        <v>0.569722222222222</v>
      </c>
    </row>
    <row r="2054" customFormat="false" ht="15" hidden="false" customHeight="true" outlineLevel="0" collapsed="false">
      <c r="A2054" s="6" t="n">
        <f aca="false">INT((ROW()-2)/100)</f>
        <v>20</v>
      </c>
      <c r="B2054" s="7" t="n">
        <f aca="false">MOD(INT((ROW()-2)/10),10)</f>
        <v>5</v>
      </c>
      <c r="C2054" s="7" t="n">
        <f aca="false">MOD(ROW()-2,10)</f>
        <v>2</v>
      </c>
      <c r="D2054" s="8" t="n">
        <f aca="false">A2054*10+B2054+C2054/10</f>
        <v>205.2</v>
      </c>
      <c r="E2054" s="9" t="n">
        <f aca="false">ROUND((ROW()-2)*24,0)/86400</f>
        <v>0.57</v>
      </c>
    </row>
    <row r="2055" customFormat="false" ht="15" hidden="false" customHeight="true" outlineLevel="0" collapsed="false">
      <c r="A2055" s="6" t="n">
        <f aca="false">INT((ROW()-2)/100)</f>
        <v>20</v>
      </c>
      <c r="B2055" s="7" t="n">
        <f aca="false">MOD(INT((ROW()-2)/10),10)</f>
        <v>5</v>
      </c>
      <c r="C2055" s="7" t="n">
        <f aca="false">MOD(ROW()-2,10)</f>
        <v>3</v>
      </c>
      <c r="D2055" s="8" t="n">
        <f aca="false">A2055*10+B2055+C2055/10</f>
        <v>205.3</v>
      </c>
      <c r="E2055" s="9" t="n">
        <f aca="false">ROUND((ROW()-2)*24,0)/86400</f>
        <v>0.570277777777778</v>
      </c>
    </row>
    <row r="2056" customFormat="false" ht="15" hidden="false" customHeight="true" outlineLevel="0" collapsed="false">
      <c r="A2056" s="6" t="n">
        <f aca="false">INT((ROW()-2)/100)</f>
        <v>20</v>
      </c>
      <c r="B2056" s="7" t="n">
        <f aca="false">MOD(INT((ROW()-2)/10),10)</f>
        <v>5</v>
      </c>
      <c r="C2056" s="7" t="n">
        <f aca="false">MOD(ROW()-2,10)</f>
        <v>4</v>
      </c>
      <c r="D2056" s="8" t="n">
        <f aca="false">A2056*10+B2056+C2056/10</f>
        <v>205.4</v>
      </c>
      <c r="E2056" s="9" t="n">
        <f aca="false">ROUND((ROW()-2)*24,0)/86400</f>
        <v>0.570555555555556</v>
      </c>
    </row>
    <row r="2057" customFormat="false" ht="15" hidden="false" customHeight="true" outlineLevel="0" collapsed="false">
      <c r="A2057" s="6" t="n">
        <f aca="false">INT((ROW()-2)/100)</f>
        <v>20</v>
      </c>
      <c r="B2057" s="7" t="n">
        <f aca="false">MOD(INT((ROW()-2)/10),10)</f>
        <v>5</v>
      </c>
      <c r="C2057" s="7" t="n">
        <f aca="false">MOD(ROW()-2,10)</f>
        <v>5</v>
      </c>
      <c r="D2057" s="8" t="n">
        <f aca="false">A2057*10+B2057+C2057/10</f>
        <v>205.5</v>
      </c>
      <c r="E2057" s="9" t="n">
        <f aca="false">ROUND((ROW()-2)*24,0)/86400</f>
        <v>0.570833333333333</v>
      </c>
    </row>
    <row r="2058" customFormat="false" ht="15" hidden="false" customHeight="true" outlineLevel="0" collapsed="false">
      <c r="A2058" s="6" t="n">
        <f aca="false">INT((ROW()-2)/100)</f>
        <v>20</v>
      </c>
      <c r="B2058" s="7" t="n">
        <f aca="false">MOD(INT((ROW()-2)/10),10)</f>
        <v>5</v>
      </c>
      <c r="C2058" s="7" t="n">
        <f aca="false">MOD(ROW()-2,10)</f>
        <v>6</v>
      </c>
      <c r="D2058" s="8" t="n">
        <f aca="false">A2058*10+B2058+C2058/10</f>
        <v>205.6</v>
      </c>
      <c r="E2058" s="9" t="n">
        <f aca="false">ROUND((ROW()-2)*24,0)/86400</f>
        <v>0.571111111111111</v>
      </c>
    </row>
    <row r="2059" customFormat="false" ht="15" hidden="false" customHeight="true" outlineLevel="0" collapsed="false">
      <c r="A2059" s="6" t="n">
        <f aca="false">INT((ROW()-2)/100)</f>
        <v>20</v>
      </c>
      <c r="B2059" s="7" t="n">
        <f aca="false">MOD(INT((ROW()-2)/10),10)</f>
        <v>5</v>
      </c>
      <c r="C2059" s="7" t="n">
        <f aca="false">MOD(ROW()-2,10)</f>
        <v>7</v>
      </c>
      <c r="D2059" s="8" t="n">
        <f aca="false">A2059*10+B2059+C2059/10</f>
        <v>205.7</v>
      </c>
      <c r="E2059" s="9" t="n">
        <f aca="false">ROUND((ROW()-2)*24,0)/86400</f>
        <v>0.571388888888889</v>
      </c>
    </row>
    <row r="2060" customFormat="false" ht="15" hidden="false" customHeight="true" outlineLevel="0" collapsed="false">
      <c r="A2060" s="6" t="n">
        <f aca="false">INT((ROW()-2)/100)</f>
        <v>20</v>
      </c>
      <c r="B2060" s="7" t="n">
        <f aca="false">MOD(INT((ROW()-2)/10),10)</f>
        <v>5</v>
      </c>
      <c r="C2060" s="7" t="n">
        <f aca="false">MOD(ROW()-2,10)</f>
        <v>8</v>
      </c>
      <c r="D2060" s="8" t="n">
        <f aca="false">A2060*10+B2060+C2060/10</f>
        <v>205.8</v>
      </c>
      <c r="E2060" s="9" t="n">
        <f aca="false">ROUND((ROW()-2)*24,0)/86400</f>
        <v>0.571666666666667</v>
      </c>
    </row>
    <row r="2061" customFormat="false" ht="15" hidden="false" customHeight="true" outlineLevel="0" collapsed="false">
      <c r="A2061" s="6" t="n">
        <f aca="false">INT((ROW()-2)/100)</f>
        <v>20</v>
      </c>
      <c r="B2061" s="7" t="n">
        <f aca="false">MOD(INT((ROW()-2)/10),10)</f>
        <v>5</v>
      </c>
      <c r="C2061" s="7" t="n">
        <f aca="false">MOD(ROW()-2,10)</f>
        <v>9</v>
      </c>
      <c r="D2061" s="8" t="n">
        <f aca="false">A2061*10+B2061+C2061/10</f>
        <v>205.9</v>
      </c>
      <c r="E2061" s="9" t="n">
        <f aca="false">ROUND((ROW()-2)*24,0)/86400</f>
        <v>0.571944444444445</v>
      </c>
    </row>
    <row r="2062" customFormat="false" ht="15" hidden="false" customHeight="true" outlineLevel="0" collapsed="false">
      <c r="A2062" s="6" t="n">
        <f aca="false">INT((ROW()-2)/100)</f>
        <v>20</v>
      </c>
      <c r="B2062" s="7" t="n">
        <f aca="false">MOD(INT((ROW()-2)/10),10)</f>
        <v>6</v>
      </c>
      <c r="C2062" s="7" t="n">
        <f aca="false">MOD(ROW()-2,10)</f>
        <v>0</v>
      </c>
      <c r="D2062" s="8" t="n">
        <f aca="false">A2062*10+B2062+C2062/10</f>
        <v>206</v>
      </c>
      <c r="E2062" s="9" t="n">
        <f aca="false">ROUND((ROW()-2)*24,0)/86400</f>
        <v>0.572222222222222</v>
      </c>
    </row>
    <row r="2063" customFormat="false" ht="15" hidden="false" customHeight="true" outlineLevel="0" collapsed="false">
      <c r="A2063" s="6" t="n">
        <f aca="false">INT((ROW()-2)/100)</f>
        <v>20</v>
      </c>
      <c r="B2063" s="7" t="n">
        <f aca="false">MOD(INT((ROW()-2)/10),10)</f>
        <v>6</v>
      </c>
      <c r="C2063" s="7" t="n">
        <f aca="false">MOD(ROW()-2,10)</f>
        <v>1</v>
      </c>
      <c r="D2063" s="8" t="n">
        <f aca="false">A2063*10+B2063+C2063/10</f>
        <v>206.1</v>
      </c>
      <c r="E2063" s="9" t="n">
        <f aca="false">ROUND((ROW()-2)*24,0)/86400</f>
        <v>0.5725</v>
      </c>
    </row>
    <row r="2064" customFormat="false" ht="15" hidden="false" customHeight="true" outlineLevel="0" collapsed="false">
      <c r="A2064" s="6" t="n">
        <f aca="false">INT((ROW()-2)/100)</f>
        <v>20</v>
      </c>
      <c r="B2064" s="7" t="n">
        <f aca="false">MOD(INT((ROW()-2)/10),10)</f>
        <v>6</v>
      </c>
      <c r="C2064" s="7" t="n">
        <f aca="false">MOD(ROW()-2,10)</f>
        <v>2</v>
      </c>
      <c r="D2064" s="8" t="n">
        <f aca="false">A2064*10+B2064+C2064/10</f>
        <v>206.2</v>
      </c>
      <c r="E2064" s="9" t="n">
        <f aca="false">ROUND((ROW()-2)*24,0)/86400</f>
        <v>0.572777777777778</v>
      </c>
    </row>
    <row r="2065" customFormat="false" ht="15" hidden="false" customHeight="true" outlineLevel="0" collapsed="false">
      <c r="A2065" s="6" t="n">
        <f aca="false">INT((ROW()-2)/100)</f>
        <v>20</v>
      </c>
      <c r="B2065" s="7" t="n">
        <f aca="false">MOD(INT((ROW()-2)/10),10)</f>
        <v>6</v>
      </c>
      <c r="C2065" s="7" t="n">
        <f aca="false">MOD(ROW()-2,10)</f>
        <v>3</v>
      </c>
      <c r="D2065" s="8" t="n">
        <f aca="false">A2065*10+B2065+C2065/10</f>
        <v>206.3</v>
      </c>
      <c r="E2065" s="9" t="n">
        <f aca="false">ROUND((ROW()-2)*24,0)/86400</f>
        <v>0.573055555555556</v>
      </c>
    </row>
    <row r="2066" customFormat="false" ht="15" hidden="false" customHeight="true" outlineLevel="0" collapsed="false">
      <c r="A2066" s="6" t="n">
        <f aca="false">INT((ROW()-2)/100)</f>
        <v>20</v>
      </c>
      <c r="B2066" s="7" t="n">
        <f aca="false">MOD(INT((ROW()-2)/10),10)</f>
        <v>6</v>
      </c>
      <c r="C2066" s="7" t="n">
        <f aca="false">MOD(ROW()-2,10)</f>
        <v>4</v>
      </c>
      <c r="D2066" s="8" t="n">
        <f aca="false">A2066*10+B2066+C2066/10</f>
        <v>206.4</v>
      </c>
      <c r="E2066" s="9" t="n">
        <f aca="false">ROUND((ROW()-2)*24,0)/86400</f>
        <v>0.573333333333333</v>
      </c>
    </row>
    <row r="2067" customFormat="false" ht="15" hidden="false" customHeight="true" outlineLevel="0" collapsed="false">
      <c r="A2067" s="6" t="n">
        <f aca="false">INT((ROW()-2)/100)</f>
        <v>20</v>
      </c>
      <c r="B2067" s="7" t="n">
        <f aca="false">MOD(INT((ROW()-2)/10),10)</f>
        <v>6</v>
      </c>
      <c r="C2067" s="7" t="n">
        <f aca="false">MOD(ROW()-2,10)</f>
        <v>5</v>
      </c>
      <c r="D2067" s="8" t="n">
        <f aca="false">A2067*10+B2067+C2067/10</f>
        <v>206.5</v>
      </c>
      <c r="E2067" s="9" t="n">
        <f aca="false">ROUND((ROW()-2)*24,0)/86400</f>
        <v>0.573611111111111</v>
      </c>
    </row>
    <row r="2068" customFormat="false" ht="15" hidden="false" customHeight="true" outlineLevel="0" collapsed="false">
      <c r="A2068" s="6" t="n">
        <f aca="false">INT((ROW()-2)/100)</f>
        <v>20</v>
      </c>
      <c r="B2068" s="7" t="n">
        <f aca="false">MOD(INT((ROW()-2)/10),10)</f>
        <v>6</v>
      </c>
      <c r="C2068" s="7" t="n">
        <f aca="false">MOD(ROW()-2,10)</f>
        <v>6</v>
      </c>
      <c r="D2068" s="8" t="n">
        <f aca="false">A2068*10+B2068+C2068/10</f>
        <v>206.6</v>
      </c>
      <c r="E2068" s="9" t="n">
        <f aca="false">ROUND((ROW()-2)*24,0)/86400</f>
        <v>0.573888888888889</v>
      </c>
    </row>
    <row r="2069" customFormat="false" ht="15" hidden="false" customHeight="true" outlineLevel="0" collapsed="false">
      <c r="A2069" s="6" t="n">
        <f aca="false">INT((ROW()-2)/100)</f>
        <v>20</v>
      </c>
      <c r="B2069" s="7" t="n">
        <f aca="false">MOD(INT((ROW()-2)/10),10)</f>
        <v>6</v>
      </c>
      <c r="C2069" s="7" t="n">
        <f aca="false">MOD(ROW()-2,10)</f>
        <v>7</v>
      </c>
      <c r="D2069" s="8" t="n">
        <f aca="false">A2069*10+B2069+C2069/10</f>
        <v>206.7</v>
      </c>
      <c r="E2069" s="9" t="n">
        <f aca="false">ROUND((ROW()-2)*24,0)/86400</f>
        <v>0.574166666666667</v>
      </c>
    </row>
    <row r="2070" customFormat="false" ht="15" hidden="false" customHeight="true" outlineLevel="0" collapsed="false">
      <c r="A2070" s="6" t="n">
        <f aca="false">INT((ROW()-2)/100)</f>
        <v>20</v>
      </c>
      <c r="B2070" s="7" t="n">
        <f aca="false">MOD(INT((ROW()-2)/10),10)</f>
        <v>6</v>
      </c>
      <c r="C2070" s="7" t="n">
        <f aca="false">MOD(ROW()-2,10)</f>
        <v>8</v>
      </c>
      <c r="D2070" s="8" t="n">
        <f aca="false">A2070*10+B2070+C2070/10</f>
        <v>206.8</v>
      </c>
      <c r="E2070" s="9" t="n">
        <f aca="false">ROUND((ROW()-2)*24,0)/86400</f>
        <v>0.574444444444444</v>
      </c>
    </row>
    <row r="2071" customFormat="false" ht="15" hidden="false" customHeight="true" outlineLevel="0" collapsed="false">
      <c r="A2071" s="6" t="n">
        <f aca="false">INT((ROW()-2)/100)</f>
        <v>20</v>
      </c>
      <c r="B2071" s="7" t="n">
        <f aca="false">MOD(INT((ROW()-2)/10),10)</f>
        <v>6</v>
      </c>
      <c r="C2071" s="7" t="n">
        <f aca="false">MOD(ROW()-2,10)</f>
        <v>9</v>
      </c>
      <c r="D2071" s="8" t="n">
        <f aca="false">A2071*10+B2071+C2071/10</f>
        <v>206.9</v>
      </c>
      <c r="E2071" s="9" t="n">
        <f aca="false">ROUND((ROW()-2)*24,0)/86400</f>
        <v>0.574722222222222</v>
      </c>
    </row>
    <row r="2072" customFormat="false" ht="15" hidden="false" customHeight="true" outlineLevel="0" collapsed="false">
      <c r="A2072" s="6" t="n">
        <f aca="false">INT((ROW()-2)/100)</f>
        <v>20</v>
      </c>
      <c r="B2072" s="7" t="n">
        <f aca="false">MOD(INT((ROW()-2)/10),10)</f>
        <v>7</v>
      </c>
      <c r="C2072" s="7" t="n">
        <f aca="false">MOD(ROW()-2,10)</f>
        <v>0</v>
      </c>
      <c r="D2072" s="8" t="n">
        <f aca="false">A2072*10+B2072+C2072/10</f>
        <v>207</v>
      </c>
      <c r="E2072" s="9" t="n">
        <f aca="false">ROUND((ROW()-2)*24,0)/86400</f>
        <v>0.575</v>
      </c>
    </row>
    <row r="2073" customFormat="false" ht="15" hidden="false" customHeight="true" outlineLevel="0" collapsed="false">
      <c r="A2073" s="6" t="n">
        <f aca="false">INT((ROW()-2)/100)</f>
        <v>20</v>
      </c>
      <c r="B2073" s="7" t="n">
        <f aca="false">MOD(INT((ROW()-2)/10),10)</f>
        <v>7</v>
      </c>
      <c r="C2073" s="7" t="n">
        <f aca="false">MOD(ROW()-2,10)</f>
        <v>1</v>
      </c>
      <c r="D2073" s="8" t="n">
        <f aca="false">A2073*10+B2073+C2073/10</f>
        <v>207.1</v>
      </c>
      <c r="E2073" s="9" t="n">
        <f aca="false">ROUND((ROW()-2)*24,0)/86400</f>
        <v>0.575277777777778</v>
      </c>
    </row>
    <row r="2074" customFormat="false" ht="15" hidden="false" customHeight="true" outlineLevel="0" collapsed="false">
      <c r="A2074" s="6" t="n">
        <f aca="false">INT((ROW()-2)/100)</f>
        <v>20</v>
      </c>
      <c r="B2074" s="7" t="n">
        <f aca="false">MOD(INT((ROW()-2)/10),10)</f>
        <v>7</v>
      </c>
      <c r="C2074" s="7" t="n">
        <f aca="false">MOD(ROW()-2,10)</f>
        <v>2</v>
      </c>
      <c r="D2074" s="8" t="n">
        <f aca="false">A2074*10+B2074+C2074/10</f>
        <v>207.2</v>
      </c>
      <c r="E2074" s="9" t="n">
        <f aca="false">ROUND((ROW()-2)*24,0)/86400</f>
        <v>0.575555555555556</v>
      </c>
    </row>
    <row r="2075" customFormat="false" ht="15" hidden="false" customHeight="true" outlineLevel="0" collapsed="false">
      <c r="A2075" s="6" t="n">
        <f aca="false">INT((ROW()-2)/100)</f>
        <v>20</v>
      </c>
      <c r="B2075" s="7" t="n">
        <f aca="false">MOD(INT((ROW()-2)/10),10)</f>
        <v>7</v>
      </c>
      <c r="C2075" s="7" t="n">
        <f aca="false">MOD(ROW()-2,10)</f>
        <v>3</v>
      </c>
      <c r="D2075" s="8" t="n">
        <f aca="false">A2075*10+B2075+C2075/10</f>
        <v>207.3</v>
      </c>
      <c r="E2075" s="9" t="n">
        <f aca="false">ROUND((ROW()-2)*24,0)/86400</f>
        <v>0.575833333333333</v>
      </c>
    </row>
    <row r="2076" customFormat="false" ht="15" hidden="false" customHeight="true" outlineLevel="0" collapsed="false">
      <c r="A2076" s="6" t="n">
        <f aca="false">INT((ROW()-2)/100)</f>
        <v>20</v>
      </c>
      <c r="B2076" s="7" t="n">
        <f aca="false">MOD(INT((ROW()-2)/10),10)</f>
        <v>7</v>
      </c>
      <c r="C2076" s="7" t="n">
        <f aca="false">MOD(ROW()-2,10)</f>
        <v>4</v>
      </c>
      <c r="D2076" s="8" t="n">
        <f aca="false">A2076*10+B2076+C2076/10</f>
        <v>207.4</v>
      </c>
      <c r="E2076" s="9" t="n">
        <f aca="false">ROUND((ROW()-2)*24,0)/86400</f>
        <v>0.576111111111111</v>
      </c>
    </row>
    <row r="2077" customFormat="false" ht="15" hidden="false" customHeight="true" outlineLevel="0" collapsed="false">
      <c r="A2077" s="6" t="n">
        <f aca="false">INT((ROW()-2)/100)</f>
        <v>20</v>
      </c>
      <c r="B2077" s="7" t="n">
        <f aca="false">MOD(INT((ROW()-2)/10),10)</f>
        <v>7</v>
      </c>
      <c r="C2077" s="7" t="n">
        <f aca="false">MOD(ROW()-2,10)</f>
        <v>5</v>
      </c>
      <c r="D2077" s="8" t="n">
        <f aca="false">A2077*10+B2077+C2077/10</f>
        <v>207.5</v>
      </c>
      <c r="E2077" s="9" t="n">
        <f aca="false">ROUND((ROW()-2)*24,0)/86400</f>
        <v>0.576388888888889</v>
      </c>
    </row>
    <row r="2078" customFormat="false" ht="15" hidden="false" customHeight="true" outlineLevel="0" collapsed="false">
      <c r="A2078" s="6" t="n">
        <f aca="false">INT((ROW()-2)/100)</f>
        <v>20</v>
      </c>
      <c r="B2078" s="7" t="n">
        <f aca="false">MOD(INT((ROW()-2)/10),10)</f>
        <v>7</v>
      </c>
      <c r="C2078" s="7" t="n">
        <f aca="false">MOD(ROW()-2,10)</f>
        <v>6</v>
      </c>
      <c r="D2078" s="8" t="n">
        <f aca="false">A2078*10+B2078+C2078/10</f>
        <v>207.6</v>
      </c>
      <c r="E2078" s="9" t="n">
        <f aca="false">ROUND((ROW()-2)*24,0)/86400</f>
        <v>0.576666666666667</v>
      </c>
    </row>
    <row r="2079" customFormat="false" ht="15" hidden="false" customHeight="true" outlineLevel="0" collapsed="false">
      <c r="A2079" s="6" t="n">
        <f aca="false">INT((ROW()-2)/100)</f>
        <v>20</v>
      </c>
      <c r="B2079" s="7" t="n">
        <f aca="false">MOD(INT((ROW()-2)/10),10)</f>
        <v>7</v>
      </c>
      <c r="C2079" s="7" t="n">
        <f aca="false">MOD(ROW()-2,10)</f>
        <v>7</v>
      </c>
      <c r="D2079" s="8" t="n">
        <f aca="false">A2079*10+B2079+C2079/10</f>
        <v>207.7</v>
      </c>
      <c r="E2079" s="9" t="n">
        <f aca="false">ROUND((ROW()-2)*24,0)/86400</f>
        <v>0.576944444444445</v>
      </c>
    </row>
    <row r="2080" customFormat="false" ht="15" hidden="false" customHeight="true" outlineLevel="0" collapsed="false">
      <c r="A2080" s="6" t="n">
        <f aca="false">INT((ROW()-2)/100)</f>
        <v>20</v>
      </c>
      <c r="B2080" s="7" t="n">
        <f aca="false">MOD(INT((ROW()-2)/10),10)</f>
        <v>7</v>
      </c>
      <c r="C2080" s="7" t="n">
        <f aca="false">MOD(ROW()-2,10)</f>
        <v>8</v>
      </c>
      <c r="D2080" s="8" t="n">
        <f aca="false">A2080*10+B2080+C2080/10</f>
        <v>207.8</v>
      </c>
      <c r="E2080" s="9" t="n">
        <f aca="false">ROUND((ROW()-2)*24,0)/86400</f>
        <v>0.577222222222222</v>
      </c>
    </row>
    <row r="2081" customFormat="false" ht="15" hidden="false" customHeight="true" outlineLevel="0" collapsed="false">
      <c r="A2081" s="6" t="n">
        <f aca="false">INT((ROW()-2)/100)</f>
        <v>20</v>
      </c>
      <c r="B2081" s="7" t="n">
        <f aca="false">MOD(INT((ROW()-2)/10),10)</f>
        <v>7</v>
      </c>
      <c r="C2081" s="7" t="n">
        <f aca="false">MOD(ROW()-2,10)</f>
        <v>9</v>
      </c>
      <c r="D2081" s="8" t="n">
        <f aca="false">A2081*10+B2081+C2081/10</f>
        <v>207.9</v>
      </c>
      <c r="E2081" s="9" t="n">
        <f aca="false">ROUND((ROW()-2)*24,0)/86400</f>
        <v>0.5775</v>
      </c>
    </row>
    <row r="2082" customFormat="false" ht="15" hidden="false" customHeight="true" outlineLevel="0" collapsed="false">
      <c r="A2082" s="6" t="n">
        <f aca="false">INT((ROW()-2)/100)</f>
        <v>20</v>
      </c>
      <c r="B2082" s="7" t="n">
        <f aca="false">MOD(INT((ROW()-2)/10),10)</f>
        <v>8</v>
      </c>
      <c r="C2082" s="7" t="n">
        <f aca="false">MOD(ROW()-2,10)</f>
        <v>0</v>
      </c>
      <c r="D2082" s="8" t="n">
        <f aca="false">A2082*10+B2082+C2082/10</f>
        <v>208</v>
      </c>
      <c r="E2082" s="9" t="n">
        <f aca="false">ROUND((ROW()-2)*24,0)/86400</f>
        <v>0.577777777777778</v>
      </c>
    </row>
    <row r="2083" customFormat="false" ht="15" hidden="false" customHeight="true" outlineLevel="0" collapsed="false">
      <c r="A2083" s="6" t="n">
        <f aca="false">INT((ROW()-2)/100)</f>
        <v>20</v>
      </c>
      <c r="B2083" s="7" t="n">
        <f aca="false">MOD(INT((ROW()-2)/10),10)</f>
        <v>8</v>
      </c>
      <c r="C2083" s="7" t="n">
        <f aca="false">MOD(ROW()-2,10)</f>
        <v>1</v>
      </c>
      <c r="D2083" s="8" t="n">
        <f aca="false">A2083*10+B2083+C2083/10</f>
        <v>208.1</v>
      </c>
      <c r="E2083" s="9" t="n">
        <f aca="false">ROUND((ROW()-2)*24,0)/86400</f>
        <v>0.578055555555556</v>
      </c>
    </row>
    <row r="2084" customFormat="false" ht="15" hidden="false" customHeight="true" outlineLevel="0" collapsed="false">
      <c r="A2084" s="6" t="n">
        <f aca="false">INT((ROW()-2)/100)</f>
        <v>20</v>
      </c>
      <c r="B2084" s="7" t="n">
        <f aca="false">MOD(INT((ROW()-2)/10),10)</f>
        <v>8</v>
      </c>
      <c r="C2084" s="7" t="n">
        <f aca="false">MOD(ROW()-2,10)</f>
        <v>2</v>
      </c>
      <c r="D2084" s="8" t="n">
        <f aca="false">A2084*10+B2084+C2084/10</f>
        <v>208.2</v>
      </c>
      <c r="E2084" s="9" t="n">
        <f aca="false">ROUND((ROW()-2)*24,0)/86400</f>
        <v>0.578333333333333</v>
      </c>
    </row>
    <row r="2085" customFormat="false" ht="15" hidden="false" customHeight="true" outlineLevel="0" collapsed="false">
      <c r="A2085" s="6" t="n">
        <f aca="false">INT((ROW()-2)/100)</f>
        <v>20</v>
      </c>
      <c r="B2085" s="7" t="n">
        <f aca="false">MOD(INT((ROW()-2)/10),10)</f>
        <v>8</v>
      </c>
      <c r="C2085" s="7" t="n">
        <f aca="false">MOD(ROW()-2,10)</f>
        <v>3</v>
      </c>
      <c r="D2085" s="8" t="n">
        <f aca="false">A2085*10+B2085+C2085/10</f>
        <v>208.3</v>
      </c>
      <c r="E2085" s="9" t="n">
        <f aca="false">ROUND((ROW()-2)*24,0)/86400</f>
        <v>0.578611111111111</v>
      </c>
    </row>
    <row r="2086" customFormat="false" ht="15" hidden="false" customHeight="true" outlineLevel="0" collapsed="false">
      <c r="A2086" s="6" t="n">
        <f aca="false">INT((ROW()-2)/100)</f>
        <v>20</v>
      </c>
      <c r="B2086" s="7" t="n">
        <f aca="false">MOD(INT((ROW()-2)/10),10)</f>
        <v>8</v>
      </c>
      <c r="C2086" s="7" t="n">
        <f aca="false">MOD(ROW()-2,10)</f>
        <v>4</v>
      </c>
      <c r="D2086" s="8" t="n">
        <f aca="false">A2086*10+B2086+C2086/10</f>
        <v>208.4</v>
      </c>
      <c r="E2086" s="9" t="n">
        <f aca="false">ROUND((ROW()-2)*24,0)/86400</f>
        <v>0.578888888888889</v>
      </c>
    </row>
    <row r="2087" customFormat="false" ht="15" hidden="false" customHeight="true" outlineLevel="0" collapsed="false">
      <c r="A2087" s="6" t="n">
        <f aca="false">INT((ROW()-2)/100)</f>
        <v>20</v>
      </c>
      <c r="B2087" s="7" t="n">
        <f aca="false">MOD(INT((ROW()-2)/10),10)</f>
        <v>8</v>
      </c>
      <c r="C2087" s="7" t="n">
        <f aca="false">MOD(ROW()-2,10)</f>
        <v>5</v>
      </c>
      <c r="D2087" s="8" t="n">
        <f aca="false">A2087*10+B2087+C2087/10</f>
        <v>208.5</v>
      </c>
      <c r="E2087" s="9" t="n">
        <f aca="false">ROUND((ROW()-2)*24,0)/86400</f>
        <v>0.579166666666667</v>
      </c>
    </row>
    <row r="2088" customFormat="false" ht="15" hidden="false" customHeight="true" outlineLevel="0" collapsed="false">
      <c r="A2088" s="6" t="n">
        <f aca="false">INT((ROW()-2)/100)</f>
        <v>20</v>
      </c>
      <c r="B2088" s="7" t="n">
        <f aca="false">MOD(INT((ROW()-2)/10),10)</f>
        <v>8</v>
      </c>
      <c r="C2088" s="7" t="n">
        <f aca="false">MOD(ROW()-2,10)</f>
        <v>6</v>
      </c>
      <c r="D2088" s="8" t="n">
        <f aca="false">A2088*10+B2088+C2088/10</f>
        <v>208.6</v>
      </c>
      <c r="E2088" s="9" t="n">
        <f aca="false">ROUND((ROW()-2)*24,0)/86400</f>
        <v>0.579444444444444</v>
      </c>
    </row>
    <row r="2089" customFormat="false" ht="15" hidden="false" customHeight="true" outlineLevel="0" collapsed="false">
      <c r="A2089" s="6" t="n">
        <f aca="false">INT((ROW()-2)/100)</f>
        <v>20</v>
      </c>
      <c r="B2089" s="7" t="n">
        <f aca="false">MOD(INT((ROW()-2)/10),10)</f>
        <v>8</v>
      </c>
      <c r="C2089" s="7" t="n">
        <f aca="false">MOD(ROW()-2,10)</f>
        <v>7</v>
      </c>
      <c r="D2089" s="8" t="n">
        <f aca="false">A2089*10+B2089+C2089/10</f>
        <v>208.7</v>
      </c>
      <c r="E2089" s="9" t="n">
        <f aca="false">ROUND((ROW()-2)*24,0)/86400</f>
        <v>0.579722222222222</v>
      </c>
    </row>
    <row r="2090" customFormat="false" ht="15" hidden="false" customHeight="true" outlineLevel="0" collapsed="false">
      <c r="A2090" s="6" t="n">
        <f aca="false">INT((ROW()-2)/100)</f>
        <v>20</v>
      </c>
      <c r="B2090" s="7" t="n">
        <f aca="false">MOD(INT((ROW()-2)/10),10)</f>
        <v>8</v>
      </c>
      <c r="C2090" s="7" t="n">
        <f aca="false">MOD(ROW()-2,10)</f>
        <v>8</v>
      </c>
      <c r="D2090" s="8" t="n">
        <f aca="false">A2090*10+B2090+C2090/10</f>
        <v>208.8</v>
      </c>
      <c r="E2090" s="9" t="n">
        <f aca="false">ROUND((ROW()-2)*24,0)/86400</f>
        <v>0.58</v>
      </c>
    </row>
    <row r="2091" customFormat="false" ht="15" hidden="false" customHeight="true" outlineLevel="0" collapsed="false">
      <c r="A2091" s="6" t="n">
        <f aca="false">INT((ROW()-2)/100)</f>
        <v>20</v>
      </c>
      <c r="B2091" s="7" t="n">
        <f aca="false">MOD(INT((ROW()-2)/10),10)</f>
        <v>8</v>
      </c>
      <c r="C2091" s="7" t="n">
        <f aca="false">MOD(ROW()-2,10)</f>
        <v>9</v>
      </c>
      <c r="D2091" s="8" t="n">
        <f aca="false">A2091*10+B2091+C2091/10</f>
        <v>208.9</v>
      </c>
      <c r="E2091" s="9" t="n">
        <f aca="false">ROUND((ROW()-2)*24,0)/86400</f>
        <v>0.580277777777778</v>
      </c>
    </row>
    <row r="2092" customFormat="false" ht="15" hidden="false" customHeight="true" outlineLevel="0" collapsed="false">
      <c r="A2092" s="6" t="n">
        <f aca="false">INT((ROW()-2)/100)</f>
        <v>20</v>
      </c>
      <c r="B2092" s="7" t="n">
        <f aca="false">MOD(INT((ROW()-2)/10),10)</f>
        <v>9</v>
      </c>
      <c r="C2092" s="7" t="n">
        <f aca="false">MOD(ROW()-2,10)</f>
        <v>0</v>
      </c>
      <c r="D2092" s="8" t="n">
        <f aca="false">A2092*10+B2092+C2092/10</f>
        <v>209</v>
      </c>
      <c r="E2092" s="9" t="n">
        <f aca="false">ROUND((ROW()-2)*24,0)/86400</f>
        <v>0.580555555555556</v>
      </c>
    </row>
    <row r="2093" customFormat="false" ht="15" hidden="false" customHeight="true" outlineLevel="0" collapsed="false">
      <c r="A2093" s="6" t="n">
        <f aca="false">INT((ROW()-2)/100)</f>
        <v>20</v>
      </c>
      <c r="B2093" s="7" t="n">
        <f aca="false">MOD(INT((ROW()-2)/10),10)</f>
        <v>9</v>
      </c>
      <c r="C2093" s="7" t="n">
        <f aca="false">MOD(ROW()-2,10)</f>
        <v>1</v>
      </c>
      <c r="D2093" s="8" t="n">
        <f aca="false">A2093*10+B2093+C2093/10</f>
        <v>209.1</v>
      </c>
      <c r="E2093" s="9" t="n">
        <f aca="false">ROUND((ROW()-2)*24,0)/86400</f>
        <v>0.580833333333333</v>
      </c>
    </row>
    <row r="2094" customFormat="false" ht="15" hidden="false" customHeight="true" outlineLevel="0" collapsed="false">
      <c r="A2094" s="6" t="n">
        <f aca="false">INT((ROW()-2)/100)</f>
        <v>20</v>
      </c>
      <c r="B2094" s="7" t="n">
        <f aca="false">MOD(INT((ROW()-2)/10),10)</f>
        <v>9</v>
      </c>
      <c r="C2094" s="7" t="n">
        <f aca="false">MOD(ROW()-2,10)</f>
        <v>2</v>
      </c>
      <c r="D2094" s="8" t="n">
        <f aca="false">A2094*10+B2094+C2094/10</f>
        <v>209.2</v>
      </c>
      <c r="E2094" s="9" t="n">
        <f aca="false">ROUND((ROW()-2)*24,0)/86400</f>
        <v>0.581111111111111</v>
      </c>
    </row>
    <row r="2095" customFormat="false" ht="15" hidden="false" customHeight="true" outlineLevel="0" collapsed="false">
      <c r="A2095" s="6" t="n">
        <f aca="false">INT((ROW()-2)/100)</f>
        <v>20</v>
      </c>
      <c r="B2095" s="7" t="n">
        <f aca="false">MOD(INT((ROW()-2)/10),10)</f>
        <v>9</v>
      </c>
      <c r="C2095" s="7" t="n">
        <f aca="false">MOD(ROW()-2,10)</f>
        <v>3</v>
      </c>
      <c r="D2095" s="8" t="n">
        <f aca="false">A2095*10+B2095+C2095/10</f>
        <v>209.3</v>
      </c>
      <c r="E2095" s="9" t="n">
        <f aca="false">ROUND((ROW()-2)*24,0)/86400</f>
        <v>0.581388888888889</v>
      </c>
    </row>
    <row r="2096" customFormat="false" ht="15" hidden="false" customHeight="true" outlineLevel="0" collapsed="false">
      <c r="A2096" s="6" t="n">
        <f aca="false">INT((ROW()-2)/100)</f>
        <v>20</v>
      </c>
      <c r="B2096" s="7" t="n">
        <f aca="false">MOD(INT((ROW()-2)/10),10)</f>
        <v>9</v>
      </c>
      <c r="C2096" s="7" t="n">
        <f aca="false">MOD(ROW()-2,10)</f>
        <v>4</v>
      </c>
      <c r="D2096" s="8" t="n">
        <f aca="false">A2096*10+B2096+C2096/10</f>
        <v>209.4</v>
      </c>
      <c r="E2096" s="9" t="n">
        <f aca="false">ROUND((ROW()-2)*24,0)/86400</f>
        <v>0.581666666666667</v>
      </c>
    </row>
    <row r="2097" customFormat="false" ht="15" hidden="false" customHeight="true" outlineLevel="0" collapsed="false">
      <c r="A2097" s="6" t="n">
        <f aca="false">INT((ROW()-2)/100)</f>
        <v>20</v>
      </c>
      <c r="B2097" s="7" t="n">
        <f aca="false">MOD(INT((ROW()-2)/10),10)</f>
        <v>9</v>
      </c>
      <c r="C2097" s="7" t="n">
        <f aca="false">MOD(ROW()-2,10)</f>
        <v>5</v>
      </c>
      <c r="D2097" s="8" t="n">
        <f aca="false">A2097*10+B2097+C2097/10</f>
        <v>209.5</v>
      </c>
      <c r="E2097" s="9" t="n">
        <f aca="false">ROUND((ROW()-2)*24,0)/86400</f>
        <v>0.581944444444445</v>
      </c>
    </row>
    <row r="2098" customFormat="false" ht="15" hidden="false" customHeight="true" outlineLevel="0" collapsed="false">
      <c r="A2098" s="6" t="n">
        <f aca="false">INT((ROW()-2)/100)</f>
        <v>20</v>
      </c>
      <c r="B2098" s="7" t="n">
        <f aca="false">MOD(INT((ROW()-2)/10),10)</f>
        <v>9</v>
      </c>
      <c r="C2098" s="7" t="n">
        <f aca="false">MOD(ROW()-2,10)</f>
        <v>6</v>
      </c>
      <c r="D2098" s="8" t="n">
        <f aca="false">A2098*10+B2098+C2098/10</f>
        <v>209.6</v>
      </c>
      <c r="E2098" s="9" t="n">
        <f aca="false">ROUND((ROW()-2)*24,0)/86400</f>
        <v>0.582222222222222</v>
      </c>
    </row>
    <row r="2099" customFormat="false" ht="15" hidden="false" customHeight="true" outlineLevel="0" collapsed="false">
      <c r="A2099" s="6" t="n">
        <f aca="false">INT((ROW()-2)/100)</f>
        <v>20</v>
      </c>
      <c r="B2099" s="7" t="n">
        <f aca="false">MOD(INT((ROW()-2)/10),10)</f>
        <v>9</v>
      </c>
      <c r="C2099" s="7" t="n">
        <f aca="false">MOD(ROW()-2,10)</f>
        <v>7</v>
      </c>
      <c r="D2099" s="8" t="n">
        <f aca="false">A2099*10+B2099+C2099/10</f>
        <v>209.7</v>
      </c>
      <c r="E2099" s="9" t="n">
        <f aca="false">ROUND((ROW()-2)*24,0)/86400</f>
        <v>0.5825</v>
      </c>
    </row>
    <row r="2100" customFormat="false" ht="15" hidden="false" customHeight="true" outlineLevel="0" collapsed="false">
      <c r="A2100" s="6" t="n">
        <f aca="false">INT((ROW()-2)/100)</f>
        <v>20</v>
      </c>
      <c r="B2100" s="7" t="n">
        <f aca="false">MOD(INT((ROW()-2)/10),10)</f>
        <v>9</v>
      </c>
      <c r="C2100" s="7" t="n">
        <f aca="false">MOD(ROW()-2,10)</f>
        <v>8</v>
      </c>
      <c r="D2100" s="8" t="n">
        <f aca="false">A2100*10+B2100+C2100/10</f>
        <v>209.8</v>
      </c>
      <c r="E2100" s="9" t="n">
        <f aca="false">ROUND((ROW()-2)*24,0)/86400</f>
        <v>0.582777777777778</v>
      </c>
    </row>
    <row r="2101" customFormat="false" ht="15" hidden="false" customHeight="true" outlineLevel="0" collapsed="false">
      <c r="A2101" s="6" t="n">
        <f aca="false">INT((ROW()-2)/100)</f>
        <v>20</v>
      </c>
      <c r="B2101" s="7" t="n">
        <f aca="false">MOD(INT((ROW()-2)/10),10)</f>
        <v>9</v>
      </c>
      <c r="C2101" s="7" t="n">
        <f aca="false">MOD(ROW()-2,10)</f>
        <v>9</v>
      </c>
      <c r="D2101" s="8" t="n">
        <f aca="false">A2101*10+B2101+C2101/10</f>
        <v>209.9</v>
      </c>
      <c r="E2101" s="9" t="n">
        <f aca="false">ROUND((ROW()-2)*24,0)/86400</f>
        <v>0.583055555555556</v>
      </c>
    </row>
    <row r="2102" customFormat="false" ht="15" hidden="false" customHeight="true" outlineLevel="0" collapsed="false">
      <c r="A2102" s="6" t="n">
        <f aca="false">INT((ROW()-2)/100)</f>
        <v>21</v>
      </c>
      <c r="B2102" s="7" t="n">
        <f aca="false">MOD(INT((ROW()-2)/10),10)</f>
        <v>0</v>
      </c>
      <c r="C2102" s="7" t="n">
        <f aca="false">MOD(ROW()-2,10)</f>
        <v>0</v>
      </c>
      <c r="D2102" s="8" t="n">
        <f aca="false">A2102*10+B2102+C2102/10</f>
        <v>210</v>
      </c>
      <c r="E2102" s="9" t="n">
        <f aca="false">ROUND((ROW()-2)*24,0)/86400</f>
        <v>0.583333333333333</v>
      </c>
    </row>
    <row r="2103" customFormat="false" ht="15" hidden="false" customHeight="true" outlineLevel="0" collapsed="false">
      <c r="A2103" s="6" t="n">
        <f aca="false">INT((ROW()-2)/100)</f>
        <v>21</v>
      </c>
      <c r="B2103" s="7" t="n">
        <f aca="false">MOD(INT((ROW()-2)/10),10)</f>
        <v>0</v>
      </c>
      <c r="C2103" s="7" t="n">
        <f aca="false">MOD(ROW()-2,10)</f>
        <v>1</v>
      </c>
      <c r="D2103" s="8" t="n">
        <f aca="false">A2103*10+B2103+C2103/10</f>
        <v>210.1</v>
      </c>
      <c r="E2103" s="9" t="n">
        <f aca="false">ROUND((ROW()-2)*24,0)/86400</f>
        <v>0.583611111111111</v>
      </c>
    </row>
    <row r="2104" customFormat="false" ht="15" hidden="false" customHeight="true" outlineLevel="0" collapsed="false">
      <c r="A2104" s="6" t="n">
        <f aca="false">INT((ROW()-2)/100)</f>
        <v>21</v>
      </c>
      <c r="B2104" s="7" t="n">
        <f aca="false">MOD(INT((ROW()-2)/10),10)</f>
        <v>0</v>
      </c>
      <c r="C2104" s="7" t="n">
        <f aca="false">MOD(ROW()-2,10)</f>
        <v>2</v>
      </c>
      <c r="D2104" s="8" t="n">
        <f aca="false">A2104*10+B2104+C2104/10</f>
        <v>210.2</v>
      </c>
      <c r="E2104" s="9" t="n">
        <f aca="false">ROUND((ROW()-2)*24,0)/86400</f>
        <v>0.583888888888889</v>
      </c>
    </row>
    <row r="2105" customFormat="false" ht="15" hidden="false" customHeight="true" outlineLevel="0" collapsed="false">
      <c r="A2105" s="6" t="n">
        <f aca="false">INT((ROW()-2)/100)</f>
        <v>21</v>
      </c>
      <c r="B2105" s="7" t="n">
        <f aca="false">MOD(INT((ROW()-2)/10),10)</f>
        <v>0</v>
      </c>
      <c r="C2105" s="7" t="n">
        <f aca="false">MOD(ROW()-2,10)</f>
        <v>3</v>
      </c>
      <c r="D2105" s="8" t="n">
        <f aca="false">A2105*10+B2105+C2105/10</f>
        <v>210.3</v>
      </c>
      <c r="E2105" s="9" t="n">
        <f aca="false">ROUND((ROW()-2)*24,0)/86400</f>
        <v>0.584166666666667</v>
      </c>
    </row>
    <row r="2106" customFormat="false" ht="15" hidden="false" customHeight="true" outlineLevel="0" collapsed="false">
      <c r="A2106" s="6" t="n">
        <f aca="false">INT((ROW()-2)/100)</f>
        <v>21</v>
      </c>
      <c r="B2106" s="7" t="n">
        <f aca="false">MOD(INT((ROW()-2)/10),10)</f>
        <v>0</v>
      </c>
      <c r="C2106" s="7" t="n">
        <f aca="false">MOD(ROW()-2,10)</f>
        <v>4</v>
      </c>
      <c r="D2106" s="8" t="n">
        <f aca="false">A2106*10+B2106+C2106/10</f>
        <v>210.4</v>
      </c>
      <c r="E2106" s="9" t="n">
        <f aca="false">ROUND((ROW()-2)*24,0)/86400</f>
        <v>0.584444444444444</v>
      </c>
    </row>
    <row r="2107" customFormat="false" ht="15" hidden="false" customHeight="true" outlineLevel="0" collapsed="false">
      <c r="A2107" s="6" t="n">
        <f aca="false">INT((ROW()-2)/100)</f>
        <v>21</v>
      </c>
      <c r="B2107" s="7" t="n">
        <f aca="false">MOD(INT((ROW()-2)/10),10)</f>
        <v>0</v>
      </c>
      <c r="C2107" s="7" t="n">
        <f aca="false">MOD(ROW()-2,10)</f>
        <v>5</v>
      </c>
      <c r="D2107" s="8" t="n">
        <f aca="false">A2107*10+B2107+C2107/10</f>
        <v>210.5</v>
      </c>
      <c r="E2107" s="9" t="n">
        <f aca="false">ROUND((ROW()-2)*24,0)/86400</f>
        <v>0.584722222222222</v>
      </c>
    </row>
    <row r="2108" customFormat="false" ht="15" hidden="false" customHeight="true" outlineLevel="0" collapsed="false">
      <c r="A2108" s="6" t="n">
        <f aca="false">INT((ROW()-2)/100)</f>
        <v>21</v>
      </c>
      <c r="B2108" s="7" t="n">
        <f aca="false">MOD(INT((ROW()-2)/10),10)</f>
        <v>0</v>
      </c>
      <c r="C2108" s="7" t="n">
        <f aca="false">MOD(ROW()-2,10)</f>
        <v>6</v>
      </c>
      <c r="D2108" s="8" t="n">
        <f aca="false">A2108*10+B2108+C2108/10</f>
        <v>210.6</v>
      </c>
      <c r="E2108" s="9" t="n">
        <f aca="false">ROUND((ROW()-2)*24,0)/86400</f>
        <v>0.585</v>
      </c>
    </row>
    <row r="2109" customFormat="false" ht="15" hidden="false" customHeight="true" outlineLevel="0" collapsed="false">
      <c r="A2109" s="6" t="n">
        <f aca="false">INT((ROW()-2)/100)</f>
        <v>21</v>
      </c>
      <c r="B2109" s="7" t="n">
        <f aca="false">MOD(INT((ROW()-2)/10),10)</f>
        <v>0</v>
      </c>
      <c r="C2109" s="7" t="n">
        <f aca="false">MOD(ROW()-2,10)</f>
        <v>7</v>
      </c>
      <c r="D2109" s="8" t="n">
        <f aca="false">A2109*10+B2109+C2109/10</f>
        <v>210.7</v>
      </c>
      <c r="E2109" s="9" t="n">
        <f aca="false">ROUND((ROW()-2)*24,0)/86400</f>
        <v>0.585277777777778</v>
      </c>
    </row>
    <row r="2110" customFormat="false" ht="15" hidden="false" customHeight="true" outlineLevel="0" collapsed="false">
      <c r="A2110" s="6" t="n">
        <f aca="false">INT((ROW()-2)/100)</f>
        <v>21</v>
      </c>
      <c r="B2110" s="7" t="n">
        <f aca="false">MOD(INT((ROW()-2)/10),10)</f>
        <v>0</v>
      </c>
      <c r="C2110" s="7" t="n">
        <f aca="false">MOD(ROW()-2,10)</f>
        <v>8</v>
      </c>
      <c r="D2110" s="8" t="n">
        <f aca="false">A2110*10+B2110+C2110/10</f>
        <v>210.8</v>
      </c>
      <c r="E2110" s="9" t="n">
        <f aca="false">ROUND((ROW()-2)*24,0)/86400</f>
        <v>0.585555555555556</v>
      </c>
    </row>
    <row r="2111" customFormat="false" ht="15" hidden="false" customHeight="true" outlineLevel="0" collapsed="false">
      <c r="A2111" s="6" t="n">
        <f aca="false">INT((ROW()-2)/100)</f>
        <v>21</v>
      </c>
      <c r="B2111" s="7" t="n">
        <f aca="false">MOD(INT((ROW()-2)/10),10)</f>
        <v>0</v>
      </c>
      <c r="C2111" s="7" t="n">
        <f aca="false">MOD(ROW()-2,10)</f>
        <v>9</v>
      </c>
      <c r="D2111" s="8" t="n">
        <f aca="false">A2111*10+B2111+C2111/10</f>
        <v>210.9</v>
      </c>
      <c r="E2111" s="9" t="n">
        <f aca="false">ROUND((ROW()-2)*24,0)/86400</f>
        <v>0.585833333333333</v>
      </c>
    </row>
    <row r="2112" customFormat="false" ht="15" hidden="false" customHeight="true" outlineLevel="0" collapsed="false">
      <c r="A2112" s="6" t="n">
        <f aca="false">INT((ROW()-2)/100)</f>
        <v>21</v>
      </c>
      <c r="B2112" s="7" t="n">
        <f aca="false">MOD(INT((ROW()-2)/10),10)</f>
        <v>1</v>
      </c>
      <c r="C2112" s="7" t="n">
        <f aca="false">MOD(ROW()-2,10)</f>
        <v>0</v>
      </c>
      <c r="D2112" s="8" t="n">
        <f aca="false">A2112*10+B2112+C2112/10</f>
        <v>211</v>
      </c>
      <c r="E2112" s="9" t="n">
        <f aca="false">ROUND((ROW()-2)*24,0)/86400</f>
        <v>0.586111111111111</v>
      </c>
    </row>
    <row r="2113" customFormat="false" ht="15" hidden="false" customHeight="true" outlineLevel="0" collapsed="false">
      <c r="A2113" s="6" t="n">
        <f aca="false">INT((ROW()-2)/100)</f>
        <v>21</v>
      </c>
      <c r="B2113" s="7" t="n">
        <f aca="false">MOD(INT((ROW()-2)/10),10)</f>
        <v>1</v>
      </c>
      <c r="C2113" s="7" t="n">
        <f aca="false">MOD(ROW()-2,10)</f>
        <v>1</v>
      </c>
      <c r="D2113" s="8" t="n">
        <f aca="false">A2113*10+B2113+C2113/10</f>
        <v>211.1</v>
      </c>
      <c r="E2113" s="9" t="n">
        <f aca="false">ROUND((ROW()-2)*24,0)/86400</f>
        <v>0.586388888888889</v>
      </c>
    </row>
    <row r="2114" customFormat="false" ht="15" hidden="false" customHeight="true" outlineLevel="0" collapsed="false">
      <c r="A2114" s="6" t="n">
        <f aca="false">INT((ROW()-2)/100)</f>
        <v>21</v>
      </c>
      <c r="B2114" s="7" t="n">
        <f aca="false">MOD(INT((ROW()-2)/10),10)</f>
        <v>1</v>
      </c>
      <c r="C2114" s="7" t="n">
        <f aca="false">MOD(ROW()-2,10)</f>
        <v>2</v>
      </c>
      <c r="D2114" s="8" t="n">
        <f aca="false">A2114*10+B2114+C2114/10</f>
        <v>211.2</v>
      </c>
      <c r="E2114" s="9" t="n">
        <f aca="false">ROUND((ROW()-2)*24,0)/86400</f>
        <v>0.586666666666667</v>
      </c>
    </row>
    <row r="2115" customFormat="false" ht="15" hidden="false" customHeight="true" outlineLevel="0" collapsed="false">
      <c r="A2115" s="6" t="n">
        <f aca="false">INT((ROW()-2)/100)</f>
        <v>21</v>
      </c>
      <c r="B2115" s="7" t="n">
        <f aca="false">MOD(INT((ROW()-2)/10),10)</f>
        <v>1</v>
      </c>
      <c r="C2115" s="7" t="n">
        <f aca="false">MOD(ROW()-2,10)</f>
        <v>3</v>
      </c>
      <c r="D2115" s="8" t="n">
        <f aca="false">A2115*10+B2115+C2115/10</f>
        <v>211.3</v>
      </c>
      <c r="E2115" s="9" t="n">
        <f aca="false">ROUND((ROW()-2)*24,0)/86400</f>
        <v>0.586944444444445</v>
      </c>
    </row>
    <row r="2116" customFormat="false" ht="15" hidden="false" customHeight="true" outlineLevel="0" collapsed="false">
      <c r="A2116" s="6" t="n">
        <f aca="false">INT((ROW()-2)/100)</f>
        <v>21</v>
      </c>
      <c r="B2116" s="7" t="n">
        <f aca="false">MOD(INT((ROW()-2)/10),10)</f>
        <v>1</v>
      </c>
      <c r="C2116" s="7" t="n">
        <f aca="false">MOD(ROW()-2,10)</f>
        <v>4</v>
      </c>
      <c r="D2116" s="8" t="n">
        <f aca="false">A2116*10+B2116+C2116/10</f>
        <v>211.4</v>
      </c>
      <c r="E2116" s="9" t="n">
        <f aca="false">ROUND((ROW()-2)*24,0)/86400</f>
        <v>0.587222222222222</v>
      </c>
    </row>
    <row r="2117" customFormat="false" ht="15" hidden="false" customHeight="true" outlineLevel="0" collapsed="false">
      <c r="A2117" s="6" t="n">
        <f aca="false">INT((ROW()-2)/100)</f>
        <v>21</v>
      </c>
      <c r="B2117" s="7" t="n">
        <f aca="false">MOD(INT((ROW()-2)/10),10)</f>
        <v>1</v>
      </c>
      <c r="C2117" s="7" t="n">
        <f aca="false">MOD(ROW()-2,10)</f>
        <v>5</v>
      </c>
      <c r="D2117" s="8" t="n">
        <f aca="false">A2117*10+B2117+C2117/10</f>
        <v>211.5</v>
      </c>
      <c r="E2117" s="9" t="n">
        <f aca="false">ROUND((ROW()-2)*24,0)/86400</f>
        <v>0.5875</v>
      </c>
    </row>
    <row r="2118" customFormat="false" ht="15" hidden="false" customHeight="true" outlineLevel="0" collapsed="false">
      <c r="A2118" s="6" t="n">
        <f aca="false">INT((ROW()-2)/100)</f>
        <v>21</v>
      </c>
      <c r="B2118" s="7" t="n">
        <f aca="false">MOD(INT((ROW()-2)/10),10)</f>
        <v>1</v>
      </c>
      <c r="C2118" s="7" t="n">
        <f aca="false">MOD(ROW()-2,10)</f>
        <v>6</v>
      </c>
      <c r="D2118" s="8" t="n">
        <f aca="false">A2118*10+B2118+C2118/10</f>
        <v>211.6</v>
      </c>
      <c r="E2118" s="9" t="n">
        <f aca="false">ROUND((ROW()-2)*24,0)/86400</f>
        <v>0.587777777777778</v>
      </c>
    </row>
    <row r="2119" customFormat="false" ht="15" hidden="false" customHeight="true" outlineLevel="0" collapsed="false">
      <c r="A2119" s="6" t="n">
        <f aca="false">INT((ROW()-2)/100)</f>
        <v>21</v>
      </c>
      <c r="B2119" s="7" t="n">
        <f aca="false">MOD(INT((ROW()-2)/10),10)</f>
        <v>1</v>
      </c>
      <c r="C2119" s="7" t="n">
        <f aca="false">MOD(ROW()-2,10)</f>
        <v>7</v>
      </c>
      <c r="D2119" s="8" t="n">
        <f aca="false">A2119*10+B2119+C2119/10</f>
        <v>211.7</v>
      </c>
      <c r="E2119" s="9" t="n">
        <f aca="false">ROUND((ROW()-2)*24,0)/86400</f>
        <v>0.588055555555556</v>
      </c>
    </row>
    <row r="2120" customFormat="false" ht="15" hidden="false" customHeight="true" outlineLevel="0" collapsed="false">
      <c r="A2120" s="6" t="n">
        <f aca="false">INT((ROW()-2)/100)</f>
        <v>21</v>
      </c>
      <c r="B2120" s="7" t="n">
        <f aca="false">MOD(INT((ROW()-2)/10),10)</f>
        <v>1</v>
      </c>
      <c r="C2120" s="7" t="n">
        <f aca="false">MOD(ROW()-2,10)</f>
        <v>8</v>
      </c>
      <c r="D2120" s="8" t="n">
        <f aca="false">A2120*10+B2120+C2120/10</f>
        <v>211.8</v>
      </c>
      <c r="E2120" s="9" t="n">
        <f aca="false">ROUND((ROW()-2)*24,0)/86400</f>
        <v>0.588333333333333</v>
      </c>
    </row>
    <row r="2121" customFormat="false" ht="15" hidden="false" customHeight="true" outlineLevel="0" collapsed="false">
      <c r="A2121" s="6" t="n">
        <f aca="false">INT((ROW()-2)/100)</f>
        <v>21</v>
      </c>
      <c r="B2121" s="7" t="n">
        <f aca="false">MOD(INT((ROW()-2)/10),10)</f>
        <v>1</v>
      </c>
      <c r="C2121" s="7" t="n">
        <f aca="false">MOD(ROW()-2,10)</f>
        <v>9</v>
      </c>
      <c r="D2121" s="8" t="n">
        <f aca="false">A2121*10+B2121+C2121/10</f>
        <v>211.9</v>
      </c>
      <c r="E2121" s="9" t="n">
        <f aca="false">ROUND((ROW()-2)*24,0)/86400</f>
        <v>0.588611111111111</v>
      </c>
    </row>
    <row r="2122" customFormat="false" ht="15" hidden="false" customHeight="true" outlineLevel="0" collapsed="false">
      <c r="A2122" s="6" t="n">
        <f aca="false">INT((ROW()-2)/100)</f>
        <v>21</v>
      </c>
      <c r="B2122" s="7" t="n">
        <f aca="false">MOD(INT((ROW()-2)/10),10)</f>
        <v>2</v>
      </c>
      <c r="C2122" s="7" t="n">
        <f aca="false">MOD(ROW()-2,10)</f>
        <v>0</v>
      </c>
      <c r="D2122" s="8" t="n">
        <f aca="false">A2122*10+B2122+C2122/10</f>
        <v>212</v>
      </c>
      <c r="E2122" s="9" t="n">
        <f aca="false">ROUND((ROW()-2)*24,0)/86400</f>
        <v>0.588888888888889</v>
      </c>
    </row>
    <row r="2123" customFormat="false" ht="15" hidden="false" customHeight="true" outlineLevel="0" collapsed="false">
      <c r="A2123" s="6" t="n">
        <f aca="false">INT((ROW()-2)/100)</f>
        <v>21</v>
      </c>
      <c r="B2123" s="7" t="n">
        <f aca="false">MOD(INT((ROW()-2)/10),10)</f>
        <v>2</v>
      </c>
      <c r="C2123" s="7" t="n">
        <f aca="false">MOD(ROW()-2,10)</f>
        <v>1</v>
      </c>
      <c r="D2123" s="8" t="n">
        <f aca="false">A2123*10+B2123+C2123/10</f>
        <v>212.1</v>
      </c>
      <c r="E2123" s="9" t="n">
        <f aca="false">ROUND((ROW()-2)*24,0)/86400</f>
        <v>0.589166666666667</v>
      </c>
    </row>
    <row r="2124" customFormat="false" ht="15" hidden="false" customHeight="true" outlineLevel="0" collapsed="false">
      <c r="A2124" s="6" t="n">
        <f aca="false">INT((ROW()-2)/100)</f>
        <v>21</v>
      </c>
      <c r="B2124" s="7" t="n">
        <f aca="false">MOD(INT((ROW()-2)/10),10)</f>
        <v>2</v>
      </c>
      <c r="C2124" s="7" t="n">
        <f aca="false">MOD(ROW()-2,10)</f>
        <v>2</v>
      </c>
      <c r="D2124" s="8" t="n">
        <f aca="false">A2124*10+B2124+C2124/10</f>
        <v>212.2</v>
      </c>
      <c r="E2124" s="9" t="n">
        <f aca="false">ROUND((ROW()-2)*24,0)/86400</f>
        <v>0.589444444444444</v>
      </c>
    </row>
    <row r="2125" customFormat="false" ht="15" hidden="false" customHeight="true" outlineLevel="0" collapsed="false">
      <c r="A2125" s="6" t="n">
        <f aca="false">INT((ROW()-2)/100)</f>
        <v>21</v>
      </c>
      <c r="B2125" s="7" t="n">
        <f aca="false">MOD(INT((ROW()-2)/10),10)</f>
        <v>2</v>
      </c>
      <c r="C2125" s="7" t="n">
        <f aca="false">MOD(ROW()-2,10)</f>
        <v>3</v>
      </c>
      <c r="D2125" s="8" t="n">
        <f aca="false">A2125*10+B2125+C2125/10</f>
        <v>212.3</v>
      </c>
      <c r="E2125" s="9" t="n">
        <f aca="false">ROUND((ROW()-2)*24,0)/86400</f>
        <v>0.589722222222222</v>
      </c>
    </row>
    <row r="2126" customFormat="false" ht="15" hidden="false" customHeight="true" outlineLevel="0" collapsed="false">
      <c r="A2126" s="6" t="n">
        <f aca="false">INT((ROW()-2)/100)</f>
        <v>21</v>
      </c>
      <c r="B2126" s="7" t="n">
        <f aca="false">MOD(INT((ROW()-2)/10),10)</f>
        <v>2</v>
      </c>
      <c r="C2126" s="7" t="n">
        <f aca="false">MOD(ROW()-2,10)</f>
        <v>4</v>
      </c>
      <c r="D2126" s="8" t="n">
        <f aca="false">A2126*10+B2126+C2126/10</f>
        <v>212.4</v>
      </c>
      <c r="E2126" s="9" t="n">
        <f aca="false">ROUND((ROW()-2)*24,0)/86400</f>
        <v>0.59</v>
      </c>
    </row>
    <row r="2127" customFormat="false" ht="15" hidden="false" customHeight="true" outlineLevel="0" collapsed="false">
      <c r="A2127" s="6" t="n">
        <f aca="false">INT((ROW()-2)/100)</f>
        <v>21</v>
      </c>
      <c r="B2127" s="7" t="n">
        <f aca="false">MOD(INT((ROW()-2)/10),10)</f>
        <v>2</v>
      </c>
      <c r="C2127" s="7" t="n">
        <f aca="false">MOD(ROW()-2,10)</f>
        <v>5</v>
      </c>
      <c r="D2127" s="8" t="n">
        <f aca="false">A2127*10+B2127+C2127/10</f>
        <v>212.5</v>
      </c>
      <c r="E2127" s="9" t="n">
        <f aca="false">ROUND((ROW()-2)*24,0)/86400</f>
        <v>0.590277777777778</v>
      </c>
    </row>
    <row r="2128" customFormat="false" ht="15" hidden="false" customHeight="true" outlineLevel="0" collapsed="false">
      <c r="A2128" s="6" t="n">
        <f aca="false">INT((ROW()-2)/100)</f>
        <v>21</v>
      </c>
      <c r="B2128" s="7" t="n">
        <f aca="false">MOD(INT((ROW()-2)/10),10)</f>
        <v>2</v>
      </c>
      <c r="C2128" s="7" t="n">
        <f aca="false">MOD(ROW()-2,10)</f>
        <v>6</v>
      </c>
      <c r="D2128" s="8" t="n">
        <f aca="false">A2128*10+B2128+C2128/10</f>
        <v>212.6</v>
      </c>
      <c r="E2128" s="9" t="n">
        <f aca="false">ROUND((ROW()-2)*24,0)/86400</f>
        <v>0.590555555555556</v>
      </c>
    </row>
    <row r="2129" customFormat="false" ht="15" hidden="false" customHeight="true" outlineLevel="0" collapsed="false">
      <c r="A2129" s="6" t="n">
        <f aca="false">INT((ROW()-2)/100)</f>
        <v>21</v>
      </c>
      <c r="B2129" s="7" t="n">
        <f aca="false">MOD(INT((ROW()-2)/10),10)</f>
        <v>2</v>
      </c>
      <c r="C2129" s="7" t="n">
        <f aca="false">MOD(ROW()-2,10)</f>
        <v>7</v>
      </c>
      <c r="D2129" s="8" t="n">
        <f aca="false">A2129*10+B2129+C2129/10</f>
        <v>212.7</v>
      </c>
      <c r="E2129" s="9" t="n">
        <f aca="false">ROUND((ROW()-2)*24,0)/86400</f>
        <v>0.590833333333333</v>
      </c>
    </row>
    <row r="2130" customFormat="false" ht="15" hidden="false" customHeight="true" outlineLevel="0" collapsed="false">
      <c r="A2130" s="6" t="n">
        <f aca="false">INT((ROW()-2)/100)</f>
        <v>21</v>
      </c>
      <c r="B2130" s="7" t="n">
        <f aca="false">MOD(INT((ROW()-2)/10),10)</f>
        <v>2</v>
      </c>
      <c r="C2130" s="7" t="n">
        <f aca="false">MOD(ROW()-2,10)</f>
        <v>8</v>
      </c>
      <c r="D2130" s="8" t="n">
        <f aca="false">A2130*10+B2130+C2130/10</f>
        <v>212.8</v>
      </c>
      <c r="E2130" s="9" t="n">
        <f aca="false">ROUND((ROW()-2)*24,0)/86400</f>
        <v>0.591111111111111</v>
      </c>
    </row>
    <row r="2131" customFormat="false" ht="15" hidden="false" customHeight="true" outlineLevel="0" collapsed="false">
      <c r="A2131" s="6" t="n">
        <f aca="false">INT((ROW()-2)/100)</f>
        <v>21</v>
      </c>
      <c r="B2131" s="7" t="n">
        <f aca="false">MOD(INT((ROW()-2)/10),10)</f>
        <v>2</v>
      </c>
      <c r="C2131" s="7" t="n">
        <f aca="false">MOD(ROW()-2,10)</f>
        <v>9</v>
      </c>
      <c r="D2131" s="8" t="n">
        <f aca="false">A2131*10+B2131+C2131/10</f>
        <v>212.9</v>
      </c>
      <c r="E2131" s="9" t="n">
        <f aca="false">ROUND((ROW()-2)*24,0)/86400</f>
        <v>0.591388888888889</v>
      </c>
    </row>
    <row r="2132" customFormat="false" ht="15" hidden="false" customHeight="true" outlineLevel="0" collapsed="false">
      <c r="A2132" s="6" t="n">
        <f aca="false">INT((ROW()-2)/100)</f>
        <v>21</v>
      </c>
      <c r="B2132" s="7" t="n">
        <f aca="false">MOD(INT((ROW()-2)/10),10)</f>
        <v>3</v>
      </c>
      <c r="C2132" s="7" t="n">
        <f aca="false">MOD(ROW()-2,10)</f>
        <v>0</v>
      </c>
      <c r="D2132" s="8" t="n">
        <f aca="false">A2132*10+B2132+C2132/10</f>
        <v>213</v>
      </c>
      <c r="E2132" s="9" t="n">
        <f aca="false">ROUND((ROW()-2)*24,0)/86400</f>
        <v>0.591666666666667</v>
      </c>
    </row>
    <row r="2133" customFormat="false" ht="15" hidden="false" customHeight="true" outlineLevel="0" collapsed="false">
      <c r="A2133" s="6" t="n">
        <f aca="false">INT((ROW()-2)/100)</f>
        <v>21</v>
      </c>
      <c r="B2133" s="7" t="n">
        <f aca="false">MOD(INT((ROW()-2)/10),10)</f>
        <v>3</v>
      </c>
      <c r="C2133" s="7" t="n">
        <f aca="false">MOD(ROW()-2,10)</f>
        <v>1</v>
      </c>
      <c r="D2133" s="8" t="n">
        <f aca="false">A2133*10+B2133+C2133/10</f>
        <v>213.1</v>
      </c>
      <c r="E2133" s="9" t="n">
        <f aca="false">ROUND((ROW()-2)*24,0)/86400</f>
        <v>0.591944444444445</v>
      </c>
    </row>
    <row r="2134" customFormat="false" ht="15" hidden="false" customHeight="true" outlineLevel="0" collapsed="false">
      <c r="A2134" s="6" t="n">
        <f aca="false">INT((ROW()-2)/100)</f>
        <v>21</v>
      </c>
      <c r="B2134" s="7" t="n">
        <f aca="false">MOD(INT((ROW()-2)/10),10)</f>
        <v>3</v>
      </c>
      <c r="C2134" s="7" t="n">
        <f aca="false">MOD(ROW()-2,10)</f>
        <v>2</v>
      </c>
      <c r="D2134" s="8" t="n">
        <f aca="false">A2134*10+B2134+C2134/10</f>
        <v>213.2</v>
      </c>
      <c r="E2134" s="9" t="n">
        <f aca="false">ROUND((ROW()-2)*24,0)/86400</f>
        <v>0.592222222222222</v>
      </c>
    </row>
    <row r="2135" customFormat="false" ht="15" hidden="false" customHeight="true" outlineLevel="0" collapsed="false">
      <c r="A2135" s="6" t="n">
        <f aca="false">INT((ROW()-2)/100)</f>
        <v>21</v>
      </c>
      <c r="B2135" s="7" t="n">
        <f aca="false">MOD(INT((ROW()-2)/10),10)</f>
        <v>3</v>
      </c>
      <c r="C2135" s="7" t="n">
        <f aca="false">MOD(ROW()-2,10)</f>
        <v>3</v>
      </c>
      <c r="D2135" s="8" t="n">
        <f aca="false">A2135*10+B2135+C2135/10</f>
        <v>213.3</v>
      </c>
      <c r="E2135" s="9" t="n">
        <f aca="false">ROUND((ROW()-2)*24,0)/86400</f>
        <v>0.5925</v>
      </c>
    </row>
    <row r="2136" customFormat="false" ht="15" hidden="false" customHeight="true" outlineLevel="0" collapsed="false">
      <c r="A2136" s="6" t="n">
        <f aca="false">INT((ROW()-2)/100)</f>
        <v>21</v>
      </c>
      <c r="B2136" s="7" t="n">
        <f aca="false">MOD(INT((ROW()-2)/10),10)</f>
        <v>3</v>
      </c>
      <c r="C2136" s="7" t="n">
        <f aca="false">MOD(ROW()-2,10)</f>
        <v>4</v>
      </c>
      <c r="D2136" s="8" t="n">
        <f aca="false">A2136*10+B2136+C2136/10</f>
        <v>213.4</v>
      </c>
      <c r="E2136" s="9" t="n">
        <f aca="false">ROUND((ROW()-2)*24,0)/86400</f>
        <v>0.592777777777778</v>
      </c>
    </row>
    <row r="2137" customFormat="false" ht="15" hidden="false" customHeight="true" outlineLevel="0" collapsed="false">
      <c r="A2137" s="6" t="n">
        <f aca="false">INT((ROW()-2)/100)</f>
        <v>21</v>
      </c>
      <c r="B2137" s="7" t="n">
        <f aca="false">MOD(INT((ROW()-2)/10),10)</f>
        <v>3</v>
      </c>
      <c r="C2137" s="7" t="n">
        <f aca="false">MOD(ROW()-2,10)</f>
        <v>5</v>
      </c>
      <c r="D2137" s="8" t="n">
        <f aca="false">A2137*10+B2137+C2137/10</f>
        <v>213.5</v>
      </c>
      <c r="E2137" s="9" t="n">
        <f aca="false">ROUND((ROW()-2)*24,0)/86400</f>
        <v>0.593055555555556</v>
      </c>
    </row>
    <row r="2138" customFormat="false" ht="15" hidden="false" customHeight="true" outlineLevel="0" collapsed="false">
      <c r="A2138" s="6" t="n">
        <f aca="false">INT((ROW()-2)/100)</f>
        <v>21</v>
      </c>
      <c r="B2138" s="7" t="n">
        <f aca="false">MOD(INT((ROW()-2)/10),10)</f>
        <v>3</v>
      </c>
      <c r="C2138" s="7" t="n">
        <f aca="false">MOD(ROW()-2,10)</f>
        <v>6</v>
      </c>
      <c r="D2138" s="8" t="n">
        <f aca="false">A2138*10+B2138+C2138/10</f>
        <v>213.6</v>
      </c>
      <c r="E2138" s="9" t="n">
        <f aca="false">ROUND((ROW()-2)*24,0)/86400</f>
        <v>0.593333333333333</v>
      </c>
    </row>
    <row r="2139" customFormat="false" ht="15" hidden="false" customHeight="true" outlineLevel="0" collapsed="false">
      <c r="A2139" s="6" t="n">
        <f aca="false">INT((ROW()-2)/100)</f>
        <v>21</v>
      </c>
      <c r="B2139" s="7" t="n">
        <f aca="false">MOD(INT((ROW()-2)/10),10)</f>
        <v>3</v>
      </c>
      <c r="C2139" s="7" t="n">
        <f aca="false">MOD(ROW()-2,10)</f>
        <v>7</v>
      </c>
      <c r="D2139" s="8" t="n">
        <f aca="false">A2139*10+B2139+C2139/10</f>
        <v>213.7</v>
      </c>
      <c r="E2139" s="9" t="n">
        <f aca="false">ROUND((ROW()-2)*24,0)/86400</f>
        <v>0.593611111111111</v>
      </c>
    </row>
    <row r="2140" customFormat="false" ht="15" hidden="false" customHeight="true" outlineLevel="0" collapsed="false">
      <c r="A2140" s="6" t="n">
        <f aca="false">INT((ROW()-2)/100)</f>
        <v>21</v>
      </c>
      <c r="B2140" s="7" t="n">
        <f aca="false">MOD(INT((ROW()-2)/10),10)</f>
        <v>3</v>
      </c>
      <c r="C2140" s="7" t="n">
        <f aca="false">MOD(ROW()-2,10)</f>
        <v>8</v>
      </c>
      <c r="D2140" s="8" t="n">
        <f aca="false">A2140*10+B2140+C2140/10</f>
        <v>213.8</v>
      </c>
      <c r="E2140" s="9" t="n">
        <f aca="false">ROUND((ROW()-2)*24,0)/86400</f>
        <v>0.593888888888889</v>
      </c>
    </row>
    <row r="2141" customFormat="false" ht="15" hidden="false" customHeight="true" outlineLevel="0" collapsed="false">
      <c r="A2141" s="6" t="n">
        <f aca="false">INT((ROW()-2)/100)</f>
        <v>21</v>
      </c>
      <c r="B2141" s="7" t="n">
        <f aca="false">MOD(INT((ROW()-2)/10),10)</f>
        <v>3</v>
      </c>
      <c r="C2141" s="7" t="n">
        <f aca="false">MOD(ROW()-2,10)</f>
        <v>9</v>
      </c>
      <c r="D2141" s="8" t="n">
        <f aca="false">A2141*10+B2141+C2141/10</f>
        <v>213.9</v>
      </c>
      <c r="E2141" s="9" t="n">
        <f aca="false">ROUND((ROW()-2)*24,0)/86400</f>
        <v>0.594166666666667</v>
      </c>
    </row>
    <row r="2142" customFormat="false" ht="15" hidden="false" customHeight="true" outlineLevel="0" collapsed="false">
      <c r="A2142" s="6" t="n">
        <f aca="false">INT((ROW()-2)/100)</f>
        <v>21</v>
      </c>
      <c r="B2142" s="7" t="n">
        <f aca="false">MOD(INT((ROW()-2)/10),10)</f>
        <v>4</v>
      </c>
      <c r="C2142" s="7" t="n">
        <f aca="false">MOD(ROW()-2,10)</f>
        <v>0</v>
      </c>
      <c r="D2142" s="8" t="n">
        <f aca="false">A2142*10+B2142+C2142/10</f>
        <v>214</v>
      </c>
      <c r="E2142" s="9" t="n">
        <f aca="false">ROUND((ROW()-2)*24,0)/86400</f>
        <v>0.594444444444444</v>
      </c>
    </row>
    <row r="2143" customFormat="false" ht="15" hidden="false" customHeight="true" outlineLevel="0" collapsed="false">
      <c r="A2143" s="6" t="n">
        <f aca="false">INT((ROW()-2)/100)</f>
        <v>21</v>
      </c>
      <c r="B2143" s="7" t="n">
        <f aca="false">MOD(INT((ROW()-2)/10),10)</f>
        <v>4</v>
      </c>
      <c r="C2143" s="7" t="n">
        <f aca="false">MOD(ROW()-2,10)</f>
        <v>1</v>
      </c>
      <c r="D2143" s="8" t="n">
        <f aca="false">A2143*10+B2143+C2143/10</f>
        <v>214.1</v>
      </c>
      <c r="E2143" s="9" t="n">
        <f aca="false">ROUND((ROW()-2)*24,0)/86400</f>
        <v>0.594722222222222</v>
      </c>
    </row>
    <row r="2144" customFormat="false" ht="15" hidden="false" customHeight="true" outlineLevel="0" collapsed="false">
      <c r="A2144" s="6" t="n">
        <f aca="false">INT((ROW()-2)/100)</f>
        <v>21</v>
      </c>
      <c r="B2144" s="7" t="n">
        <f aca="false">MOD(INT((ROW()-2)/10),10)</f>
        <v>4</v>
      </c>
      <c r="C2144" s="7" t="n">
        <f aca="false">MOD(ROW()-2,10)</f>
        <v>2</v>
      </c>
      <c r="D2144" s="8" t="n">
        <f aca="false">A2144*10+B2144+C2144/10</f>
        <v>214.2</v>
      </c>
      <c r="E2144" s="9" t="n">
        <f aca="false">ROUND((ROW()-2)*24,0)/86400</f>
        <v>0.595</v>
      </c>
    </row>
    <row r="2145" customFormat="false" ht="15" hidden="false" customHeight="true" outlineLevel="0" collapsed="false">
      <c r="A2145" s="6" t="n">
        <f aca="false">INT((ROW()-2)/100)</f>
        <v>21</v>
      </c>
      <c r="B2145" s="7" t="n">
        <f aca="false">MOD(INT((ROW()-2)/10),10)</f>
        <v>4</v>
      </c>
      <c r="C2145" s="7" t="n">
        <f aca="false">MOD(ROW()-2,10)</f>
        <v>3</v>
      </c>
      <c r="D2145" s="8" t="n">
        <f aca="false">A2145*10+B2145+C2145/10</f>
        <v>214.3</v>
      </c>
      <c r="E2145" s="9" t="n">
        <f aca="false">ROUND((ROW()-2)*24,0)/86400</f>
        <v>0.595277777777778</v>
      </c>
    </row>
    <row r="2146" customFormat="false" ht="15" hidden="false" customHeight="true" outlineLevel="0" collapsed="false">
      <c r="A2146" s="6" t="n">
        <f aca="false">INT((ROW()-2)/100)</f>
        <v>21</v>
      </c>
      <c r="B2146" s="7" t="n">
        <f aca="false">MOD(INT((ROW()-2)/10),10)</f>
        <v>4</v>
      </c>
      <c r="C2146" s="7" t="n">
        <f aca="false">MOD(ROW()-2,10)</f>
        <v>4</v>
      </c>
      <c r="D2146" s="8" t="n">
        <f aca="false">A2146*10+B2146+C2146/10</f>
        <v>214.4</v>
      </c>
      <c r="E2146" s="9" t="n">
        <f aca="false">ROUND((ROW()-2)*24,0)/86400</f>
        <v>0.595555555555556</v>
      </c>
    </row>
    <row r="2147" customFormat="false" ht="15" hidden="false" customHeight="true" outlineLevel="0" collapsed="false">
      <c r="A2147" s="6" t="n">
        <f aca="false">INT((ROW()-2)/100)</f>
        <v>21</v>
      </c>
      <c r="B2147" s="7" t="n">
        <f aca="false">MOD(INT((ROW()-2)/10),10)</f>
        <v>4</v>
      </c>
      <c r="C2147" s="7" t="n">
        <f aca="false">MOD(ROW()-2,10)</f>
        <v>5</v>
      </c>
      <c r="D2147" s="8" t="n">
        <f aca="false">A2147*10+B2147+C2147/10</f>
        <v>214.5</v>
      </c>
      <c r="E2147" s="9" t="n">
        <f aca="false">ROUND((ROW()-2)*24,0)/86400</f>
        <v>0.595833333333333</v>
      </c>
    </row>
    <row r="2148" customFormat="false" ht="15" hidden="false" customHeight="true" outlineLevel="0" collapsed="false">
      <c r="A2148" s="6" t="n">
        <f aca="false">INT((ROW()-2)/100)</f>
        <v>21</v>
      </c>
      <c r="B2148" s="7" t="n">
        <f aca="false">MOD(INT((ROW()-2)/10),10)</f>
        <v>4</v>
      </c>
      <c r="C2148" s="7" t="n">
        <f aca="false">MOD(ROW()-2,10)</f>
        <v>6</v>
      </c>
      <c r="D2148" s="8" t="n">
        <f aca="false">A2148*10+B2148+C2148/10</f>
        <v>214.6</v>
      </c>
      <c r="E2148" s="9" t="n">
        <f aca="false">ROUND((ROW()-2)*24,0)/86400</f>
        <v>0.596111111111111</v>
      </c>
    </row>
    <row r="2149" customFormat="false" ht="15" hidden="false" customHeight="true" outlineLevel="0" collapsed="false">
      <c r="A2149" s="6" t="n">
        <f aca="false">INT((ROW()-2)/100)</f>
        <v>21</v>
      </c>
      <c r="B2149" s="7" t="n">
        <f aca="false">MOD(INT((ROW()-2)/10),10)</f>
        <v>4</v>
      </c>
      <c r="C2149" s="7" t="n">
        <f aca="false">MOD(ROW()-2,10)</f>
        <v>7</v>
      </c>
      <c r="D2149" s="8" t="n">
        <f aca="false">A2149*10+B2149+C2149/10</f>
        <v>214.7</v>
      </c>
      <c r="E2149" s="9" t="n">
        <f aca="false">ROUND((ROW()-2)*24,0)/86400</f>
        <v>0.596388888888889</v>
      </c>
    </row>
    <row r="2150" customFormat="false" ht="15" hidden="false" customHeight="true" outlineLevel="0" collapsed="false">
      <c r="A2150" s="6" t="n">
        <f aca="false">INT((ROW()-2)/100)</f>
        <v>21</v>
      </c>
      <c r="B2150" s="7" t="n">
        <f aca="false">MOD(INT((ROW()-2)/10),10)</f>
        <v>4</v>
      </c>
      <c r="C2150" s="7" t="n">
        <f aca="false">MOD(ROW()-2,10)</f>
        <v>8</v>
      </c>
      <c r="D2150" s="8" t="n">
        <f aca="false">A2150*10+B2150+C2150/10</f>
        <v>214.8</v>
      </c>
      <c r="E2150" s="9" t="n">
        <f aca="false">ROUND((ROW()-2)*24,0)/86400</f>
        <v>0.596666666666667</v>
      </c>
    </row>
    <row r="2151" customFormat="false" ht="15" hidden="false" customHeight="true" outlineLevel="0" collapsed="false">
      <c r="A2151" s="6" t="n">
        <f aca="false">INT((ROW()-2)/100)</f>
        <v>21</v>
      </c>
      <c r="B2151" s="7" t="n">
        <f aca="false">MOD(INT((ROW()-2)/10),10)</f>
        <v>4</v>
      </c>
      <c r="C2151" s="7" t="n">
        <f aca="false">MOD(ROW()-2,10)</f>
        <v>9</v>
      </c>
      <c r="D2151" s="8" t="n">
        <f aca="false">A2151*10+B2151+C2151/10</f>
        <v>214.9</v>
      </c>
      <c r="E2151" s="9" t="n">
        <f aca="false">ROUND((ROW()-2)*24,0)/86400</f>
        <v>0.596944444444445</v>
      </c>
    </row>
    <row r="2152" customFormat="false" ht="15" hidden="false" customHeight="true" outlineLevel="0" collapsed="false">
      <c r="A2152" s="6" t="n">
        <f aca="false">INT((ROW()-2)/100)</f>
        <v>21</v>
      </c>
      <c r="B2152" s="7" t="n">
        <f aca="false">MOD(INT((ROW()-2)/10),10)</f>
        <v>5</v>
      </c>
      <c r="C2152" s="7" t="n">
        <f aca="false">MOD(ROW()-2,10)</f>
        <v>0</v>
      </c>
      <c r="D2152" s="8" t="n">
        <f aca="false">A2152*10+B2152+C2152/10</f>
        <v>215</v>
      </c>
      <c r="E2152" s="9" t="n">
        <f aca="false">ROUND((ROW()-2)*24,0)/86400</f>
        <v>0.597222222222222</v>
      </c>
    </row>
    <row r="2153" customFormat="false" ht="15" hidden="false" customHeight="true" outlineLevel="0" collapsed="false">
      <c r="A2153" s="6" t="n">
        <f aca="false">INT((ROW()-2)/100)</f>
        <v>21</v>
      </c>
      <c r="B2153" s="7" t="n">
        <f aca="false">MOD(INT((ROW()-2)/10),10)</f>
        <v>5</v>
      </c>
      <c r="C2153" s="7" t="n">
        <f aca="false">MOD(ROW()-2,10)</f>
        <v>1</v>
      </c>
      <c r="D2153" s="8" t="n">
        <f aca="false">A2153*10+B2153+C2153/10</f>
        <v>215.1</v>
      </c>
      <c r="E2153" s="9" t="n">
        <f aca="false">ROUND((ROW()-2)*24,0)/86400</f>
        <v>0.5975</v>
      </c>
    </row>
    <row r="2154" customFormat="false" ht="15" hidden="false" customHeight="true" outlineLevel="0" collapsed="false">
      <c r="A2154" s="6" t="n">
        <f aca="false">INT((ROW()-2)/100)</f>
        <v>21</v>
      </c>
      <c r="B2154" s="7" t="n">
        <f aca="false">MOD(INT((ROW()-2)/10),10)</f>
        <v>5</v>
      </c>
      <c r="C2154" s="7" t="n">
        <f aca="false">MOD(ROW()-2,10)</f>
        <v>2</v>
      </c>
      <c r="D2154" s="8" t="n">
        <f aca="false">A2154*10+B2154+C2154/10</f>
        <v>215.2</v>
      </c>
      <c r="E2154" s="9" t="n">
        <f aca="false">ROUND((ROW()-2)*24,0)/86400</f>
        <v>0.597777777777778</v>
      </c>
    </row>
    <row r="2155" customFormat="false" ht="15" hidden="false" customHeight="true" outlineLevel="0" collapsed="false">
      <c r="A2155" s="6" t="n">
        <f aca="false">INT((ROW()-2)/100)</f>
        <v>21</v>
      </c>
      <c r="B2155" s="7" t="n">
        <f aca="false">MOD(INT((ROW()-2)/10),10)</f>
        <v>5</v>
      </c>
      <c r="C2155" s="7" t="n">
        <f aca="false">MOD(ROW()-2,10)</f>
        <v>3</v>
      </c>
      <c r="D2155" s="8" t="n">
        <f aca="false">A2155*10+B2155+C2155/10</f>
        <v>215.3</v>
      </c>
      <c r="E2155" s="9" t="n">
        <f aca="false">ROUND((ROW()-2)*24,0)/86400</f>
        <v>0.598055555555556</v>
      </c>
    </row>
    <row r="2156" customFormat="false" ht="15" hidden="false" customHeight="true" outlineLevel="0" collapsed="false">
      <c r="A2156" s="6" t="n">
        <f aca="false">INT((ROW()-2)/100)</f>
        <v>21</v>
      </c>
      <c r="B2156" s="7" t="n">
        <f aca="false">MOD(INT((ROW()-2)/10),10)</f>
        <v>5</v>
      </c>
      <c r="C2156" s="7" t="n">
        <f aca="false">MOD(ROW()-2,10)</f>
        <v>4</v>
      </c>
      <c r="D2156" s="8" t="n">
        <f aca="false">A2156*10+B2156+C2156/10</f>
        <v>215.4</v>
      </c>
      <c r="E2156" s="9" t="n">
        <f aca="false">ROUND((ROW()-2)*24,0)/86400</f>
        <v>0.598333333333333</v>
      </c>
    </row>
    <row r="2157" customFormat="false" ht="15" hidden="false" customHeight="true" outlineLevel="0" collapsed="false">
      <c r="A2157" s="6" t="n">
        <f aca="false">INT((ROW()-2)/100)</f>
        <v>21</v>
      </c>
      <c r="B2157" s="7" t="n">
        <f aca="false">MOD(INT((ROW()-2)/10),10)</f>
        <v>5</v>
      </c>
      <c r="C2157" s="7" t="n">
        <f aca="false">MOD(ROW()-2,10)</f>
        <v>5</v>
      </c>
      <c r="D2157" s="8" t="n">
        <f aca="false">A2157*10+B2157+C2157/10</f>
        <v>215.5</v>
      </c>
      <c r="E2157" s="9" t="n">
        <f aca="false">ROUND((ROW()-2)*24,0)/86400</f>
        <v>0.598611111111111</v>
      </c>
    </row>
    <row r="2158" customFormat="false" ht="15" hidden="false" customHeight="true" outlineLevel="0" collapsed="false">
      <c r="A2158" s="6" t="n">
        <f aca="false">INT((ROW()-2)/100)</f>
        <v>21</v>
      </c>
      <c r="B2158" s="7" t="n">
        <f aca="false">MOD(INT((ROW()-2)/10),10)</f>
        <v>5</v>
      </c>
      <c r="C2158" s="7" t="n">
        <f aca="false">MOD(ROW()-2,10)</f>
        <v>6</v>
      </c>
      <c r="D2158" s="8" t="n">
        <f aca="false">A2158*10+B2158+C2158/10</f>
        <v>215.6</v>
      </c>
      <c r="E2158" s="9" t="n">
        <f aca="false">ROUND((ROW()-2)*24,0)/86400</f>
        <v>0.598888888888889</v>
      </c>
    </row>
    <row r="2159" customFormat="false" ht="15" hidden="false" customHeight="true" outlineLevel="0" collapsed="false">
      <c r="A2159" s="6" t="n">
        <f aca="false">INT((ROW()-2)/100)</f>
        <v>21</v>
      </c>
      <c r="B2159" s="7" t="n">
        <f aca="false">MOD(INT((ROW()-2)/10),10)</f>
        <v>5</v>
      </c>
      <c r="C2159" s="7" t="n">
        <f aca="false">MOD(ROW()-2,10)</f>
        <v>7</v>
      </c>
      <c r="D2159" s="8" t="n">
        <f aca="false">A2159*10+B2159+C2159/10</f>
        <v>215.7</v>
      </c>
      <c r="E2159" s="9" t="n">
        <f aca="false">ROUND((ROW()-2)*24,0)/86400</f>
        <v>0.599166666666667</v>
      </c>
    </row>
    <row r="2160" customFormat="false" ht="15" hidden="false" customHeight="true" outlineLevel="0" collapsed="false">
      <c r="A2160" s="6" t="n">
        <f aca="false">INT((ROW()-2)/100)</f>
        <v>21</v>
      </c>
      <c r="B2160" s="7" t="n">
        <f aca="false">MOD(INT((ROW()-2)/10),10)</f>
        <v>5</v>
      </c>
      <c r="C2160" s="7" t="n">
        <f aca="false">MOD(ROW()-2,10)</f>
        <v>8</v>
      </c>
      <c r="D2160" s="8" t="n">
        <f aca="false">A2160*10+B2160+C2160/10</f>
        <v>215.8</v>
      </c>
      <c r="E2160" s="9" t="n">
        <f aca="false">ROUND((ROW()-2)*24,0)/86400</f>
        <v>0.599444444444444</v>
      </c>
    </row>
    <row r="2161" customFormat="false" ht="15" hidden="false" customHeight="true" outlineLevel="0" collapsed="false">
      <c r="A2161" s="6" t="n">
        <f aca="false">INT((ROW()-2)/100)</f>
        <v>21</v>
      </c>
      <c r="B2161" s="7" t="n">
        <f aca="false">MOD(INT((ROW()-2)/10),10)</f>
        <v>5</v>
      </c>
      <c r="C2161" s="7" t="n">
        <f aca="false">MOD(ROW()-2,10)</f>
        <v>9</v>
      </c>
      <c r="D2161" s="8" t="n">
        <f aca="false">A2161*10+B2161+C2161/10</f>
        <v>215.9</v>
      </c>
      <c r="E2161" s="9" t="n">
        <f aca="false">ROUND((ROW()-2)*24,0)/86400</f>
        <v>0.599722222222222</v>
      </c>
    </row>
    <row r="2162" customFormat="false" ht="15" hidden="false" customHeight="true" outlineLevel="0" collapsed="false">
      <c r="A2162" s="6" t="n">
        <f aca="false">INT((ROW()-2)/100)</f>
        <v>21</v>
      </c>
      <c r="B2162" s="7" t="n">
        <f aca="false">MOD(INT((ROW()-2)/10),10)</f>
        <v>6</v>
      </c>
      <c r="C2162" s="7" t="n">
        <f aca="false">MOD(ROW()-2,10)</f>
        <v>0</v>
      </c>
      <c r="D2162" s="8" t="n">
        <f aca="false">A2162*10+B2162+C2162/10</f>
        <v>216</v>
      </c>
      <c r="E2162" s="9" t="n">
        <f aca="false">ROUND((ROW()-2)*24,0)/86400</f>
        <v>0.6</v>
      </c>
    </row>
    <row r="2163" customFormat="false" ht="15" hidden="false" customHeight="true" outlineLevel="0" collapsed="false">
      <c r="A2163" s="6" t="n">
        <f aca="false">INT((ROW()-2)/100)</f>
        <v>21</v>
      </c>
      <c r="B2163" s="7" t="n">
        <f aca="false">MOD(INT((ROW()-2)/10),10)</f>
        <v>6</v>
      </c>
      <c r="C2163" s="7" t="n">
        <f aca="false">MOD(ROW()-2,10)</f>
        <v>1</v>
      </c>
      <c r="D2163" s="8" t="n">
        <f aca="false">A2163*10+B2163+C2163/10</f>
        <v>216.1</v>
      </c>
      <c r="E2163" s="9" t="n">
        <f aca="false">ROUND((ROW()-2)*24,0)/86400</f>
        <v>0.600277777777778</v>
      </c>
    </row>
    <row r="2164" customFormat="false" ht="15" hidden="false" customHeight="true" outlineLevel="0" collapsed="false">
      <c r="A2164" s="6" t="n">
        <f aca="false">INT((ROW()-2)/100)</f>
        <v>21</v>
      </c>
      <c r="B2164" s="7" t="n">
        <f aca="false">MOD(INT((ROW()-2)/10),10)</f>
        <v>6</v>
      </c>
      <c r="C2164" s="7" t="n">
        <f aca="false">MOD(ROW()-2,10)</f>
        <v>2</v>
      </c>
      <c r="D2164" s="8" t="n">
        <f aca="false">A2164*10+B2164+C2164/10</f>
        <v>216.2</v>
      </c>
      <c r="E2164" s="9" t="n">
        <f aca="false">ROUND((ROW()-2)*24,0)/86400</f>
        <v>0.600555555555556</v>
      </c>
    </row>
    <row r="2165" customFormat="false" ht="15" hidden="false" customHeight="true" outlineLevel="0" collapsed="false">
      <c r="A2165" s="6" t="n">
        <f aca="false">INT((ROW()-2)/100)</f>
        <v>21</v>
      </c>
      <c r="B2165" s="7" t="n">
        <f aca="false">MOD(INT((ROW()-2)/10),10)</f>
        <v>6</v>
      </c>
      <c r="C2165" s="7" t="n">
        <f aca="false">MOD(ROW()-2,10)</f>
        <v>3</v>
      </c>
      <c r="D2165" s="8" t="n">
        <f aca="false">A2165*10+B2165+C2165/10</f>
        <v>216.3</v>
      </c>
      <c r="E2165" s="9" t="n">
        <f aca="false">ROUND((ROW()-2)*24,0)/86400</f>
        <v>0.600833333333333</v>
      </c>
    </row>
    <row r="2166" customFormat="false" ht="15" hidden="false" customHeight="true" outlineLevel="0" collapsed="false">
      <c r="A2166" s="6" t="n">
        <f aca="false">INT((ROW()-2)/100)</f>
        <v>21</v>
      </c>
      <c r="B2166" s="7" t="n">
        <f aca="false">MOD(INT((ROW()-2)/10),10)</f>
        <v>6</v>
      </c>
      <c r="C2166" s="7" t="n">
        <f aca="false">MOD(ROW()-2,10)</f>
        <v>4</v>
      </c>
      <c r="D2166" s="8" t="n">
        <f aca="false">A2166*10+B2166+C2166/10</f>
        <v>216.4</v>
      </c>
      <c r="E2166" s="9" t="n">
        <f aca="false">ROUND((ROW()-2)*24,0)/86400</f>
        <v>0.601111111111111</v>
      </c>
    </row>
    <row r="2167" customFormat="false" ht="15" hidden="false" customHeight="true" outlineLevel="0" collapsed="false">
      <c r="A2167" s="6" t="n">
        <f aca="false">INT((ROW()-2)/100)</f>
        <v>21</v>
      </c>
      <c r="B2167" s="7" t="n">
        <f aca="false">MOD(INT((ROW()-2)/10),10)</f>
        <v>6</v>
      </c>
      <c r="C2167" s="7" t="n">
        <f aca="false">MOD(ROW()-2,10)</f>
        <v>5</v>
      </c>
      <c r="D2167" s="8" t="n">
        <f aca="false">A2167*10+B2167+C2167/10</f>
        <v>216.5</v>
      </c>
      <c r="E2167" s="9" t="n">
        <f aca="false">ROUND((ROW()-2)*24,0)/86400</f>
        <v>0.601388888888889</v>
      </c>
    </row>
    <row r="2168" customFormat="false" ht="15" hidden="false" customHeight="true" outlineLevel="0" collapsed="false">
      <c r="A2168" s="6" t="n">
        <f aca="false">INT((ROW()-2)/100)</f>
        <v>21</v>
      </c>
      <c r="B2168" s="7" t="n">
        <f aca="false">MOD(INT((ROW()-2)/10),10)</f>
        <v>6</v>
      </c>
      <c r="C2168" s="7" t="n">
        <f aca="false">MOD(ROW()-2,10)</f>
        <v>6</v>
      </c>
      <c r="D2168" s="8" t="n">
        <f aca="false">A2168*10+B2168+C2168/10</f>
        <v>216.6</v>
      </c>
      <c r="E2168" s="9" t="n">
        <f aca="false">ROUND((ROW()-2)*24,0)/86400</f>
        <v>0.601666666666667</v>
      </c>
    </row>
    <row r="2169" customFormat="false" ht="15" hidden="false" customHeight="true" outlineLevel="0" collapsed="false">
      <c r="A2169" s="6" t="n">
        <f aca="false">INT((ROW()-2)/100)</f>
        <v>21</v>
      </c>
      <c r="B2169" s="7" t="n">
        <f aca="false">MOD(INT((ROW()-2)/10),10)</f>
        <v>6</v>
      </c>
      <c r="C2169" s="7" t="n">
        <f aca="false">MOD(ROW()-2,10)</f>
        <v>7</v>
      </c>
      <c r="D2169" s="8" t="n">
        <f aca="false">A2169*10+B2169+C2169/10</f>
        <v>216.7</v>
      </c>
      <c r="E2169" s="9" t="n">
        <f aca="false">ROUND((ROW()-2)*24,0)/86400</f>
        <v>0.601944444444444</v>
      </c>
    </row>
    <row r="2170" customFormat="false" ht="15" hidden="false" customHeight="true" outlineLevel="0" collapsed="false">
      <c r="A2170" s="6" t="n">
        <f aca="false">INT((ROW()-2)/100)</f>
        <v>21</v>
      </c>
      <c r="B2170" s="7" t="n">
        <f aca="false">MOD(INT((ROW()-2)/10),10)</f>
        <v>6</v>
      </c>
      <c r="C2170" s="7" t="n">
        <f aca="false">MOD(ROW()-2,10)</f>
        <v>8</v>
      </c>
      <c r="D2170" s="8" t="n">
        <f aca="false">A2170*10+B2170+C2170/10</f>
        <v>216.8</v>
      </c>
      <c r="E2170" s="9" t="n">
        <f aca="false">ROUND((ROW()-2)*24,0)/86400</f>
        <v>0.602222222222222</v>
      </c>
    </row>
    <row r="2171" customFormat="false" ht="15" hidden="false" customHeight="true" outlineLevel="0" collapsed="false">
      <c r="A2171" s="6" t="n">
        <f aca="false">INT((ROW()-2)/100)</f>
        <v>21</v>
      </c>
      <c r="B2171" s="7" t="n">
        <f aca="false">MOD(INT((ROW()-2)/10),10)</f>
        <v>6</v>
      </c>
      <c r="C2171" s="7" t="n">
        <f aca="false">MOD(ROW()-2,10)</f>
        <v>9</v>
      </c>
      <c r="D2171" s="8" t="n">
        <f aca="false">A2171*10+B2171+C2171/10</f>
        <v>216.9</v>
      </c>
      <c r="E2171" s="9" t="n">
        <f aca="false">ROUND((ROW()-2)*24,0)/86400</f>
        <v>0.6025</v>
      </c>
    </row>
    <row r="2172" customFormat="false" ht="15" hidden="false" customHeight="true" outlineLevel="0" collapsed="false">
      <c r="A2172" s="6" t="n">
        <f aca="false">INT((ROW()-2)/100)</f>
        <v>21</v>
      </c>
      <c r="B2172" s="7" t="n">
        <f aca="false">MOD(INT((ROW()-2)/10),10)</f>
        <v>7</v>
      </c>
      <c r="C2172" s="7" t="n">
        <f aca="false">MOD(ROW()-2,10)</f>
        <v>0</v>
      </c>
      <c r="D2172" s="8" t="n">
        <f aca="false">A2172*10+B2172+C2172/10</f>
        <v>217</v>
      </c>
      <c r="E2172" s="9" t="n">
        <f aca="false">ROUND((ROW()-2)*24,0)/86400</f>
        <v>0.602777777777778</v>
      </c>
    </row>
    <row r="2173" customFormat="false" ht="15" hidden="false" customHeight="true" outlineLevel="0" collapsed="false">
      <c r="A2173" s="6" t="n">
        <f aca="false">INT((ROW()-2)/100)</f>
        <v>21</v>
      </c>
      <c r="B2173" s="7" t="n">
        <f aca="false">MOD(INT((ROW()-2)/10),10)</f>
        <v>7</v>
      </c>
      <c r="C2173" s="7" t="n">
        <f aca="false">MOD(ROW()-2,10)</f>
        <v>1</v>
      </c>
      <c r="D2173" s="8" t="n">
        <f aca="false">A2173*10+B2173+C2173/10</f>
        <v>217.1</v>
      </c>
      <c r="E2173" s="9" t="n">
        <f aca="false">ROUND((ROW()-2)*24,0)/86400</f>
        <v>0.603055555555556</v>
      </c>
    </row>
    <row r="2174" customFormat="false" ht="15" hidden="false" customHeight="true" outlineLevel="0" collapsed="false">
      <c r="A2174" s="6" t="n">
        <f aca="false">INT((ROW()-2)/100)</f>
        <v>21</v>
      </c>
      <c r="B2174" s="7" t="n">
        <f aca="false">MOD(INT((ROW()-2)/10),10)</f>
        <v>7</v>
      </c>
      <c r="C2174" s="7" t="n">
        <f aca="false">MOD(ROW()-2,10)</f>
        <v>2</v>
      </c>
      <c r="D2174" s="8" t="n">
        <f aca="false">A2174*10+B2174+C2174/10</f>
        <v>217.2</v>
      </c>
      <c r="E2174" s="9" t="n">
        <f aca="false">ROUND((ROW()-2)*24,0)/86400</f>
        <v>0.603333333333333</v>
      </c>
    </row>
    <row r="2175" customFormat="false" ht="15" hidden="false" customHeight="true" outlineLevel="0" collapsed="false">
      <c r="A2175" s="6" t="n">
        <f aca="false">INT((ROW()-2)/100)</f>
        <v>21</v>
      </c>
      <c r="B2175" s="7" t="n">
        <f aca="false">MOD(INT((ROW()-2)/10),10)</f>
        <v>7</v>
      </c>
      <c r="C2175" s="7" t="n">
        <f aca="false">MOD(ROW()-2,10)</f>
        <v>3</v>
      </c>
      <c r="D2175" s="8" t="n">
        <f aca="false">A2175*10+B2175+C2175/10</f>
        <v>217.3</v>
      </c>
      <c r="E2175" s="9" t="n">
        <f aca="false">ROUND((ROW()-2)*24,0)/86400</f>
        <v>0.603611111111111</v>
      </c>
    </row>
    <row r="2176" customFormat="false" ht="15" hidden="false" customHeight="true" outlineLevel="0" collapsed="false">
      <c r="A2176" s="6" t="n">
        <f aca="false">INT((ROW()-2)/100)</f>
        <v>21</v>
      </c>
      <c r="B2176" s="7" t="n">
        <f aca="false">MOD(INT((ROW()-2)/10),10)</f>
        <v>7</v>
      </c>
      <c r="C2176" s="7" t="n">
        <f aca="false">MOD(ROW()-2,10)</f>
        <v>4</v>
      </c>
      <c r="D2176" s="8" t="n">
        <f aca="false">A2176*10+B2176+C2176/10</f>
        <v>217.4</v>
      </c>
      <c r="E2176" s="9" t="n">
        <f aca="false">ROUND((ROW()-2)*24,0)/86400</f>
        <v>0.603888888888889</v>
      </c>
    </row>
    <row r="2177" customFormat="false" ht="15" hidden="false" customHeight="true" outlineLevel="0" collapsed="false">
      <c r="A2177" s="6" t="n">
        <f aca="false">INT((ROW()-2)/100)</f>
        <v>21</v>
      </c>
      <c r="B2177" s="7" t="n">
        <f aca="false">MOD(INT((ROW()-2)/10),10)</f>
        <v>7</v>
      </c>
      <c r="C2177" s="7" t="n">
        <f aca="false">MOD(ROW()-2,10)</f>
        <v>5</v>
      </c>
      <c r="D2177" s="8" t="n">
        <f aca="false">A2177*10+B2177+C2177/10</f>
        <v>217.5</v>
      </c>
      <c r="E2177" s="9" t="n">
        <f aca="false">ROUND((ROW()-2)*24,0)/86400</f>
        <v>0.604166666666667</v>
      </c>
    </row>
    <row r="2178" customFormat="false" ht="15" hidden="false" customHeight="true" outlineLevel="0" collapsed="false">
      <c r="A2178" s="6" t="n">
        <f aca="false">INT((ROW()-2)/100)</f>
        <v>21</v>
      </c>
      <c r="B2178" s="7" t="n">
        <f aca="false">MOD(INT((ROW()-2)/10),10)</f>
        <v>7</v>
      </c>
      <c r="C2178" s="7" t="n">
        <f aca="false">MOD(ROW()-2,10)</f>
        <v>6</v>
      </c>
      <c r="D2178" s="8" t="n">
        <f aca="false">A2178*10+B2178+C2178/10</f>
        <v>217.6</v>
      </c>
      <c r="E2178" s="9" t="n">
        <f aca="false">ROUND((ROW()-2)*24,0)/86400</f>
        <v>0.604444444444445</v>
      </c>
    </row>
    <row r="2179" customFormat="false" ht="15" hidden="false" customHeight="true" outlineLevel="0" collapsed="false">
      <c r="A2179" s="6" t="n">
        <f aca="false">INT((ROW()-2)/100)</f>
        <v>21</v>
      </c>
      <c r="B2179" s="7" t="n">
        <f aca="false">MOD(INT((ROW()-2)/10),10)</f>
        <v>7</v>
      </c>
      <c r="C2179" s="7" t="n">
        <f aca="false">MOD(ROW()-2,10)</f>
        <v>7</v>
      </c>
      <c r="D2179" s="8" t="n">
        <f aca="false">A2179*10+B2179+C2179/10</f>
        <v>217.7</v>
      </c>
      <c r="E2179" s="9" t="n">
        <f aca="false">ROUND((ROW()-2)*24,0)/86400</f>
        <v>0.604722222222222</v>
      </c>
    </row>
    <row r="2180" customFormat="false" ht="15" hidden="false" customHeight="true" outlineLevel="0" collapsed="false">
      <c r="A2180" s="6" t="n">
        <f aca="false">INT((ROW()-2)/100)</f>
        <v>21</v>
      </c>
      <c r="B2180" s="7" t="n">
        <f aca="false">MOD(INT((ROW()-2)/10),10)</f>
        <v>7</v>
      </c>
      <c r="C2180" s="7" t="n">
        <f aca="false">MOD(ROW()-2,10)</f>
        <v>8</v>
      </c>
      <c r="D2180" s="8" t="n">
        <f aca="false">A2180*10+B2180+C2180/10</f>
        <v>217.8</v>
      </c>
      <c r="E2180" s="9" t="n">
        <f aca="false">ROUND((ROW()-2)*24,0)/86400</f>
        <v>0.605</v>
      </c>
    </row>
    <row r="2181" customFormat="false" ht="15" hidden="false" customHeight="true" outlineLevel="0" collapsed="false">
      <c r="A2181" s="6" t="n">
        <f aca="false">INT((ROW()-2)/100)</f>
        <v>21</v>
      </c>
      <c r="B2181" s="7" t="n">
        <f aca="false">MOD(INT((ROW()-2)/10),10)</f>
        <v>7</v>
      </c>
      <c r="C2181" s="7" t="n">
        <f aca="false">MOD(ROW()-2,10)</f>
        <v>9</v>
      </c>
      <c r="D2181" s="8" t="n">
        <f aca="false">A2181*10+B2181+C2181/10</f>
        <v>217.9</v>
      </c>
      <c r="E2181" s="9" t="n">
        <f aca="false">ROUND((ROW()-2)*24,0)/86400</f>
        <v>0.605277777777778</v>
      </c>
    </row>
    <row r="2182" customFormat="false" ht="15" hidden="false" customHeight="true" outlineLevel="0" collapsed="false">
      <c r="A2182" s="6" t="n">
        <f aca="false">INT((ROW()-2)/100)</f>
        <v>21</v>
      </c>
      <c r="B2182" s="7" t="n">
        <f aca="false">MOD(INT((ROW()-2)/10),10)</f>
        <v>8</v>
      </c>
      <c r="C2182" s="7" t="n">
        <f aca="false">MOD(ROW()-2,10)</f>
        <v>0</v>
      </c>
      <c r="D2182" s="8" t="n">
        <f aca="false">A2182*10+B2182+C2182/10</f>
        <v>218</v>
      </c>
      <c r="E2182" s="9" t="n">
        <f aca="false">ROUND((ROW()-2)*24,0)/86400</f>
        <v>0.605555555555556</v>
      </c>
    </row>
    <row r="2183" customFormat="false" ht="15" hidden="false" customHeight="true" outlineLevel="0" collapsed="false">
      <c r="A2183" s="6" t="n">
        <f aca="false">INT((ROW()-2)/100)</f>
        <v>21</v>
      </c>
      <c r="B2183" s="7" t="n">
        <f aca="false">MOD(INT((ROW()-2)/10),10)</f>
        <v>8</v>
      </c>
      <c r="C2183" s="7" t="n">
        <f aca="false">MOD(ROW()-2,10)</f>
        <v>1</v>
      </c>
      <c r="D2183" s="8" t="n">
        <f aca="false">A2183*10+B2183+C2183/10</f>
        <v>218.1</v>
      </c>
      <c r="E2183" s="9" t="n">
        <f aca="false">ROUND((ROW()-2)*24,0)/86400</f>
        <v>0.605833333333333</v>
      </c>
    </row>
    <row r="2184" customFormat="false" ht="15" hidden="false" customHeight="true" outlineLevel="0" collapsed="false">
      <c r="A2184" s="6" t="n">
        <f aca="false">INT((ROW()-2)/100)</f>
        <v>21</v>
      </c>
      <c r="B2184" s="7" t="n">
        <f aca="false">MOD(INT((ROW()-2)/10),10)</f>
        <v>8</v>
      </c>
      <c r="C2184" s="7" t="n">
        <f aca="false">MOD(ROW()-2,10)</f>
        <v>2</v>
      </c>
      <c r="D2184" s="8" t="n">
        <f aca="false">A2184*10+B2184+C2184/10</f>
        <v>218.2</v>
      </c>
      <c r="E2184" s="9" t="n">
        <f aca="false">ROUND((ROW()-2)*24,0)/86400</f>
        <v>0.606111111111111</v>
      </c>
    </row>
    <row r="2185" customFormat="false" ht="15" hidden="false" customHeight="true" outlineLevel="0" collapsed="false">
      <c r="A2185" s="6" t="n">
        <f aca="false">INT((ROW()-2)/100)</f>
        <v>21</v>
      </c>
      <c r="B2185" s="7" t="n">
        <f aca="false">MOD(INT((ROW()-2)/10),10)</f>
        <v>8</v>
      </c>
      <c r="C2185" s="7" t="n">
        <f aca="false">MOD(ROW()-2,10)</f>
        <v>3</v>
      </c>
      <c r="D2185" s="8" t="n">
        <f aca="false">A2185*10+B2185+C2185/10</f>
        <v>218.3</v>
      </c>
      <c r="E2185" s="9" t="n">
        <f aca="false">ROUND((ROW()-2)*24,0)/86400</f>
        <v>0.606388888888889</v>
      </c>
    </row>
    <row r="2186" customFormat="false" ht="15" hidden="false" customHeight="true" outlineLevel="0" collapsed="false">
      <c r="A2186" s="6" t="n">
        <f aca="false">INT((ROW()-2)/100)</f>
        <v>21</v>
      </c>
      <c r="B2186" s="7" t="n">
        <f aca="false">MOD(INT((ROW()-2)/10),10)</f>
        <v>8</v>
      </c>
      <c r="C2186" s="7" t="n">
        <f aca="false">MOD(ROW()-2,10)</f>
        <v>4</v>
      </c>
      <c r="D2186" s="8" t="n">
        <f aca="false">A2186*10+B2186+C2186/10</f>
        <v>218.4</v>
      </c>
      <c r="E2186" s="9" t="n">
        <f aca="false">ROUND((ROW()-2)*24,0)/86400</f>
        <v>0.606666666666667</v>
      </c>
    </row>
    <row r="2187" customFormat="false" ht="15" hidden="false" customHeight="true" outlineLevel="0" collapsed="false">
      <c r="A2187" s="6" t="n">
        <f aca="false">INT((ROW()-2)/100)</f>
        <v>21</v>
      </c>
      <c r="B2187" s="7" t="n">
        <f aca="false">MOD(INT((ROW()-2)/10),10)</f>
        <v>8</v>
      </c>
      <c r="C2187" s="7" t="n">
        <f aca="false">MOD(ROW()-2,10)</f>
        <v>5</v>
      </c>
      <c r="D2187" s="8" t="n">
        <f aca="false">A2187*10+B2187+C2187/10</f>
        <v>218.5</v>
      </c>
      <c r="E2187" s="9" t="n">
        <f aca="false">ROUND((ROW()-2)*24,0)/86400</f>
        <v>0.606944444444444</v>
      </c>
    </row>
    <row r="2188" customFormat="false" ht="15" hidden="false" customHeight="true" outlineLevel="0" collapsed="false">
      <c r="A2188" s="6" t="n">
        <f aca="false">INT((ROW()-2)/100)</f>
        <v>21</v>
      </c>
      <c r="B2188" s="7" t="n">
        <f aca="false">MOD(INT((ROW()-2)/10),10)</f>
        <v>8</v>
      </c>
      <c r="C2188" s="7" t="n">
        <f aca="false">MOD(ROW()-2,10)</f>
        <v>6</v>
      </c>
      <c r="D2188" s="8" t="n">
        <f aca="false">A2188*10+B2188+C2188/10</f>
        <v>218.6</v>
      </c>
      <c r="E2188" s="9" t="n">
        <f aca="false">ROUND((ROW()-2)*24,0)/86400</f>
        <v>0.607222222222222</v>
      </c>
    </row>
    <row r="2189" customFormat="false" ht="15" hidden="false" customHeight="true" outlineLevel="0" collapsed="false">
      <c r="A2189" s="6" t="n">
        <f aca="false">INT((ROW()-2)/100)</f>
        <v>21</v>
      </c>
      <c r="B2189" s="7" t="n">
        <f aca="false">MOD(INT((ROW()-2)/10),10)</f>
        <v>8</v>
      </c>
      <c r="C2189" s="7" t="n">
        <f aca="false">MOD(ROW()-2,10)</f>
        <v>7</v>
      </c>
      <c r="D2189" s="8" t="n">
        <f aca="false">A2189*10+B2189+C2189/10</f>
        <v>218.7</v>
      </c>
      <c r="E2189" s="9" t="n">
        <f aca="false">ROUND((ROW()-2)*24,0)/86400</f>
        <v>0.6075</v>
      </c>
    </row>
    <row r="2190" customFormat="false" ht="15" hidden="false" customHeight="true" outlineLevel="0" collapsed="false">
      <c r="A2190" s="6" t="n">
        <f aca="false">INT((ROW()-2)/100)</f>
        <v>21</v>
      </c>
      <c r="B2190" s="7" t="n">
        <f aca="false">MOD(INT((ROW()-2)/10),10)</f>
        <v>8</v>
      </c>
      <c r="C2190" s="7" t="n">
        <f aca="false">MOD(ROW()-2,10)</f>
        <v>8</v>
      </c>
      <c r="D2190" s="8" t="n">
        <f aca="false">A2190*10+B2190+C2190/10</f>
        <v>218.8</v>
      </c>
      <c r="E2190" s="9" t="n">
        <f aca="false">ROUND((ROW()-2)*24,0)/86400</f>
        <v>0.607777777777778</v>
      </c>
    </row>
    <row r="2191" customFormat="false" ht="15" hidden="false" customHeight="true" outlineLevel="0" collapsed="false">
      <c r="A2191" s="6" t="n">
        <f aca="false">INT((ROW()-2)/100)</f>
        <v>21</v>
      </c>
      <c r="B2191" s="7" t="n">
        <f aca="false">MOD(INT((ROW()-2)/10),10)</f>
        <v>8</v>
      </c>
      <c r="C2191" s="7" t="n">
        <f aca="false">MOD(ROW()-2,10)</f>
        <v>9</v>
      </c>
      <c r="D2191" s="8" t="n">
        <f aca="false">A2191*10+B2191+C2191/10</f>
        <v>218.9</v>
      </c>
      <c r="E2191" s="9" t="n">
        <f aca="false">ROUND((ROW()-2)*24,0)/86400</f>
        <v>0.608055555555556</v>
      </c>
    </row>
    <row r="2192" customFormat="false" ht="15" hidden="false" customHeight="true" outlineLevel="0" collapsed="false">
      <c r="A2192" s="6" t="n">
        <f aca="false">INT((ROW()-2)/100)</f>
        <v>21</v>
      </c>
      <c r="B2192" s="7" t="n">
        <f aca="false">MOD(INT((ROW()-2)/10),10)</f>
        <v>9</v>
      </c>
      <c r="C2192" s="7" t="n">
        <f aca="false">MOD(ROW()-2,10)</f>
        <v>0</v>
      </c>
      <c r="D2192" s="8" t="n">
        <f aca="false">A2192*10+B2192+C2192/10</f>
        <v>219</v>
      </c>
      <c r="E2192" s="9" t="n">
        <f aca="false">ROUND((ROW()-2)*24,0)/86400</f>
        <v>0.608333333333333</v>
      </c>
    </row>
    <row r="2193" customFormat="false" ht="15" hidden="false" customHeight="true" outlineLevel="0" collapsed="false">
      <c r="A2193" s="6" t="n">
        <f aca="false">INT((ROW()-2)/100)</f>
        <v>21</v>
      </c>
      <c r="B2193" s="7" t="n">
        <f aca="false">MOD(INT((ROW()-2)/10),10)</f>
        <v>9</v>
      </c>
      <c r="C2193" s="7" t="n">
        <f aca="false">MOD(ROW()-2,10)</f>
        <v>1</v>
      </c>
      <c r="D2193" s="8" t="n">
        <f aca="false">A2193*10+B2193+C2193/10</f>
        <v>219.1</v>
      </c>
      <c r="E2193" s="9" t="n">
        <f aca="false">ROUND((ROW()-2)*24,0)/86400</f>
        <v>0.608611111111111</v>
      </c>
    </row>
    <row r="2194" customFormat="false" ht="15" hidden="false" customHeight="true" outlineLevel="0" collapsed="false">
      <c r="A2194" s="6" t="n">
        <f aca="false">INT((ROW()-2)/100)</f>
        <v>21</v>
      </c>
      <c r="B2194" s="7" t="n">
        <f aca="false">MOD(INT((ROW()-2)/10),10)</f>
        <v>9</v>
      </c>
      <c r="C2194" s="7" t="n">
        <f aca="false">MOD(ROW()-2,10)</f>
        <v>2</v>
      </c>
      <c r="D2194" s="8" t="n">
        <f aca="false">A2194*10+B2194+C2194/10</f>
        <v>219.2</v>
      </c>
      <c r="E2194" s="9" t="n">
        <f aca="false">ROUND((ROW()-2)*24,0)/86400</f>
        <v>0.608888888888889</v>
      </c>
    </row>
    <row r="2195" customFormat="false" ht="15" hidden="false" customHeight="true" outlineLevel="0" collapsed="false">
      <c r="A2195" s="6" t="n">
        <f aca="false">INT((ROW()-2)/100)</f>
        <v>21</v>
      </c>
      <c r="B2195" s="7" t="n">
        <f aca="false">MOD(INT((ROW()-2)/10),10)</f>
        <v>9</v>
      </c>
      <c r="C2195" s="7" t="n">
        <f aca="false">MOD(ROW()-2,10)</f>
        <v>3</v>
      </c>
      <c r="D2195" s="8" t="n">
        <f aca="false">A2195*10+B2195+C2195/10</f>
        <v>219.3</v>
      </c>
      <c r="E2195" s="9" t="n">
        <f aca="false">ROUND((ROW()-2)*24,0)/86400</f>
        <v>0.609166666666667</v>
      </c>
    </row>
    <row r="2196" customFormat="false" ht="15" hidden="false" customHeight="true" outlineLevel="0" collapsed="false">
      <c r="A2196" s="6" t="n">
        <f aca="false">INT((ROW()-2)/100)</f>
        <v>21</v>
      </c>
      <c r="B2196" s="7" t="n">
        <f aca="false">MOD(INT((ROW()-2)/10),10)</f>
        <v>9</v>
      </c>
      <c r="C2196" s="7" t="n">
        <f aca="false">MOD(ROW()-2,10)</f>
        <v>4</v>
      </c>
      <c r="D2196" s="8" t="n">
        <f aca="false">A2196*10+B2196+C2196/10</f>
        <v>219.4</v>
      </c>
      <c r="E2196" s="9" t="n">
        <f aca="false">ROUND((ROW()-2)*24,0)/86400</f>
        <v>0.609444444444445</v>
      </c>
    </row>
    <row r="2197" customFormat="false" ht="15" hidden="false" customHeight="true" outlineLevel="0" collapsed="false">
      <c r="A2197" s="6" t="n">
        <f aca="false">INT((ROW()-2)/100)</f>
        <v>21</v>
      </c>
      <c r="B2197" s="7" t="n">
        <f aca="false">MOD(INT((ROW()-2)/10),10)</f>
        <v>9</v>
      </c>
      <c r="C2197" s="7" t="n">
        <f aca="false">MOD(ROW()-2,10)</f>
        <v>5</v>
      </c>
      <c r="D2197" s="8" t="n">
        <f aca="false">A2197*10+B2197+C2197/10</f>
        <v>219.5</v>
      </c>
      <c r="E2197" s="9" t="n">
        <f aca="false">ROUND((ROW()-2)*24,0)/86400</f>
        <v>0.609722222222222</v>
      </c>
    </row>
    <row r="2198" customFormat="false" ht="15" hidden="false" customHeight="true" outlineLevel="0" collapsed="false">
      <c r="A2198" s="6" t="n">
        <f aca="false">INT((ROW()-2)/100)</f>
        <v>21</v>
      </c>
      <c r="B2198" s="7" t="n">
        <f aca="false">MOD(INT((ROW()-2)/10),10)</f>
        <v>9</v>
      </c>
      <c r="C2198" s="7" t="n">
        <f aca="false">MOD(ROW()-2,10)</f>
        <v>6</v>
      </c>
      <c r="D2198" s="8" t="n">
        <f aca="false">A2198*10+B2198+C2198/10</f>
        <v>219.6</v>
      </c>
      <c r="E2198" s="9" t="n">
        <f aca="false">ROUND((ROW()-2)*24,0)/86400</f>
        <v>0.61</v>
      </c>
    </row>
    <row r="2199" customFormat="false" ht="15" hidden="false" customHeight="true" outlineLevel="0" collapsed="false">
      <c r="A2199" s="6" t="n">
        <f aca="false">INT((ROW()-2)/100)</f>
        <v>21</v>
      </c>
      <c r="B2199" s="7" t="n">
        <f aca="false">MOD(INT((ROW()-2)/10),10)</f>
        <v>9</v>
      </c>
      <c r="C2199" s="7" t="n">
        <f aca="false">MOD(ROW()-2,10)</f>
        <v>7</v>
      </c>
      <c r="D2199" s="8" t="n">
        <f aca="false">A2199*10+B2199+C2199/10</f>
        <v>219.7</v>
      </c>
      <c r="E2199" s="9" t="n">
        <f aca="false">ROUND((ROW()-2)*24,0)/86400</f>
        <v>0.610277777777778</v>
      </c>
    </row>
    <row r="2200" customFormat="false" ht="15" hidden="false" customHeight="true" outlineLevel="0" collapsed="false">
      <c r="A2200" s="6" t="n">
        <f aca="false">INT((ROW()-2)/100)</f>
        <v>21</v>
      </c>
      <c r="B2200" s="7" t="n">
        <f aca="false">MOD(INT((ROW()-2)/10),10)</f>
        <v>9</v>
      </c>
      <c r="C2200" s="7" t="n">
        <f aca="false">MOD(ROW()-2,10)</f>
        <v>8</v>
      </c>
      <c r="D2200" s="8" t="n">
        <f aca="false">A2200*10+B2200+C2200/10</f>
        <v>219.8</v>
      </c>
      <c r="E2200" s="9" t="n">
        <f aca="false">ROUND((ROW()-2)*24,0)/86400</f>
        <v>0.610555555555556</v>
      </c>
    </row>
    <row r="2201" customFormat="false" ht="15" hidden="false" customHeight="true" outlineLevel="0" collapsed="false">
      <c r="A2201" s="6" t="n">
        <f aca="false">INT((ROW()-2)/100)</f>
        <v>21</v>
      </c>
      <c r="B2201" s="7" t="n">
        <f aca="false">MOD(INT((ROW()-2)/10),10)</f>
        <v>9</v>
      </c>
      <c r="C2201" s="7" t="n">
        <f aca="false">MOD(ROW()-2,10)</f>
        <v>9</v>
      </c>
      <c r="D2201" s="8" t="n">
        <f aca="false">A2201*10+B2201+C2201/10</f>
        <v>219.9</v>
      </c>
      <c r="E2201" s="9" t="n">
        <f aca="false">ROUND((ROW()-2)*24,0)/86400</f>
        <v>0.610833333333333</v>
      </c>
    </row>
    <row r="2202" customFormat="false" ht="15" hidden="false" customHeight="true" outlineLevel="0" collapsed="false">
      <c r="A2202" s="6" t="n">
        <f aca="false">INT((ROW()-2)/100)</f>
        <v>22</v>
      </c>
      <c r="B2202" s="7" t="n">
        <f aca="false">MOD(INT((ROW()-2)/10),10)</f>
        <v>0</v>
      </c>
      <c r="C2202" s="7" t="n">
        <f aca="false">MOD(ROW()-2,10)</f>
        <v>0</v>
      </c>
      <c r="D2202" s="8" t="n">
        <f aca="false">A2202*10+B2202+C2202/10</f>
        <v>220</v>
      </c>
      <c r="E2202" s="9" t="n">
        <f aca="false">ROUND((ROW()-2)*24,0)/86400</f>
        <v>0.611111111111111</v>
      </c>
    </row>
    <row r="2203" customFormat="false" ht="15" hidden="false" customHeight="true" outlineLevel="0" collapsed="false">
      <c r="A2203" s="6" t="n">
        <f aca="false">INT((ROW()-2)/100)</f>
        <v>22</v>
      </c>
      <c r="B2203" s="7" t="n">
        <f aca="false">MOD(INT((ROW()-2)/10),10)</f>
        <v>0</v>
      </c>
      <c r="C2203" s="7" t="n">
        <f aca="false">MOD(ROW()-2,10)</f>
        <v>1</v>
      </c>
      <c r="D2203" s="8" t="n">
        <f aca="false">A2203*10+B2203+C2203/10</f>
        <v>220.1</v>
      </c>
      <c r="E2203" s="9" t="n">
        <f aca="false">ROUND((ROW()-2)*24,0)/86400</f>
        <v>0.611388888888889</v>
      </c>
    </row>
    <row r="2204" customFormat="false" ht="15" hidden="false" customHeight="true" outlineLevel="0" collapsed="false">
      <c r="A2204" s="6" t="n">
        <f aca="false">INT((ROW()-2)/100)</f>
        <v>22</v>
      </c>
      <c r="B2204" s="7" t="n">
        <f aca="false">MOD(INT((ROW()-2)/10),10)</f>
        <v>0</v>
      </c>
      <c r="C2204" s="7" t="n">
        <f aca="false">MOD(ROW()-2,10)</f>
        <v>2</v>
      </c>
      <c r="D2204" s="8" t="n">
        <f aca="false">A2204*10+B2204+C2204/10</f>
        <v>220.2</v>
      </c>
      <c r="E2204" s="9" t="n">
        <f aca="false">ROUND((ROW()-2)*24,0)/86400</f>
        <v>0.611666666666667</v>
      </c>
    </row>
    <row r="2205" customFormat="false" ht="15" hidden="false" customHeight="true" outlineLevel="0" collapsed="false">
      <c r="A2205" s="6" t="n">
        <f aca="false">INT((ROW()-2)/100)</f>
        <v>22</v>
      </c>
      <c r="B2205" s="7" t="n">
        <f aca="false">MOD(INT((ROW()-2)/10),10)</f>
        <v>0</v>
      </c>
      <c r="C2205" s="7" t="n">
        <f aca="false">MOD(ROW()-2,10)</f>
        <v>3</v>
      </c>
      <c r="D2205" s="8" t="n">
        <f aca="false">A2205*10+B2205+C2205/10</f>
        <v>220.3</v>
      </c>
      <c r="E2205" s="9" t="n">
        <f aca="false">ROUND((ROW()-2)*24,0)/86400</f>
        <v>0.611944444444444</v>
      </c>
    </row>
    <row r="2206" customFormat="false" ht="15" hidden="false" customHeight="true" outlineLevel="0" collapsed="false">
      <c r="A2206" s="6" t="n">
        <f aca="false">INT((ROW()-2)/100)</f>
        <v>22</v>
      </c>
      <c r="B2206" s="7" t="n">
        <f aca="false">MOD(INT((ROW()-2)/10),10)</f>
        <v>0</v>
      </c>
      <c r="C2206" s="7" t="n">
        <f aca="false">MOD(ROW()-2,10)</f>
        <v>4</v>
      </c>
      <c r="D2206" s="8" t="n">
        <f aca="false">A2206*10+B2206+C2206/10</f>
        <v>220.4</v>
      </c>
      <c r="E2206" s="9" t="n">
        <f aca="false">ROUND((ROW()-2)*24,0)/86400</f>
        <v>0.612222222222222</v>
      </c>
    </row>
    <row r="2207" customFormat="false" ht="15" hidden="false" customHeight="true" outlineLevel="0" collapsed="false">
      <c r="A2207" s="6" t="n">
        <f aca="false">INT((ROW()-2)/100)</f>
        <v>22</v>
      </c>
      <c r="B2207" s="7" t="n">
        <f aca="false">MOD(INT((ROW()-2)/10),10)</f>
        <v>0</v>
      </c>
      <c r="C2207" s="7" t="n">
        <f aca="false">MOD(ROW()-2,10)</f>
        <v>5</v>
      </c>
      <c r="D2207" s="8" t="n">
        <f aca="false">A2207*10+B2207+C2207/10</f>
        <v>220.5</v>
      </c>
      <c r="E2207" s="9" t="n">
        <f aca="false">ROUND((ROW()-2)*24,0)/86400</f>
        <v>0.6125</v>
      </c>
    </row>
    <row r="2208" customFormat="false" ht="15" hidden="false" customHeight="true" outlineLevel="0" collapsed="false">
      <c r="A2208" s="6" t="n">
        <f aca="false">INT((ROW()-2)/100)</f>
        <v>22</v>
      </c>
      <c r="B2208" s="7" t="n">
        <f aca="false">MOD(INT((ROW()-2)/10),10)</f>
        <v>0</v>
      </c>
      <c r="C2208" s="7" t="n">
        <f aca="false">MOD(ROW()-2,10)</f>
        <v>6</v>
      </c>
      <c r="D2208" s="8" t="n">
        <f aca="false">A2208*10+B2208+C2208/10</f>
        <v>220.6</v>
      </c>
      <c r="E2208" s="9" t="n">
        <f aca="false">ROUND((ROW()-2)*24,0)/86400</f>
        <v>0.612777777777778</v>
      </c>
    </row>
    <row r="2209" customFormat="false" ht="15" hidden="false" customHeight="true" outlineLevel="0" collapsed="false">
      <c r="A2209" s="6" t="n">
        <f aca="false">INT((ROW()-2)/100)</f>
        <v>22</v>
      </c>
      <c r="B2209" s="7" t="n">
        <f aca="false">MOD(INT((ROW()-2)/10),10)</f>
        <v>0</v>
      </c>
      <c r="C2209" s="7" t="n">
        <f aca="false">MOD(ROW()-2,10)</f>
        <v>7</v>
      </c>
      <c r="D2209" s="8" t="n">
        <f aca="false">A2209*10+B2209+C2209/10</f>
        <v>220.7</v>
      </c>
      <c r="E2209" s="9" t="n">
        <f aca="false">ROUND((ROW()-2)*24,0)/86400</f>
        <v>0.613055555555556</v>
      </c>
    </row>
    <row r="2210" customFormat="false" ht="15" hidden="false" customHeight="true" outlineLevel="0" collapsed="false">
      <c r="A2210" s="6" t="n">
        <f aca="false">INT((ROW()-2)/100)</f>
        <v>22</v>
      </c>
      <c r="B2210" s="7" t="n">
        <f aca="false">MOD(INT((ROW()-2)/10),10)</f>
        <v>0</v>
      </c>
      <c r="C2210" s="7" t="n">
        <f aca="false">MOD(ROW()-2,10)</f>
        <v>8</v>
      </c>
      <c r="D2210" s="8" t="n">
        <f aca="false">A2210*10+B2210+C2210/10</f>
        <v>220.8</v>
      </c>
      <c r="E2210" s="9" t="n">
        <f aca="false">ROUND((ROW()-2)*24,0)/86400</f>
        <v>0.613333333333333</v>
      </c>
    </row>
    <row r="2211" customFormat="false" ht="15" hidden="false" customHeight="true" outlineLevel="0" collapsed="false">
      <c r="A2211" s="6" t="n">
        <f aca="false">INT((ROW()-2)/100)</f>
        <v>22</v>
      </c>
      <c r="B2211" s="7" t="n">
        <f aca="false">MOD(INT((ROW()-2)/10),10)</f>
        <v>0</v>
      </c>
      <c r="C2211" s="7" t="n">
        <f aca="false">MOD(ROW()-2,10)</f>
        <v>9</v>
      </c>
      <c r="D2211" s="8" t="n">
        <f aca="false">A2211*10+B2211+C2211/10</f>
        <v>220.9</v>
      </c>
      <c r="E2211" s="9" t="n">
        <f aca="false">ROUND((ROW()-2)*24,0)/86400</f>
        <v>0.613611111111111</v>
      </c>
    </row>
    <row r="2212" customFormat="false" ht="15" hidden="false" customHeight="true" outlineLevel="0" collapsed="false">
      <c r="A2212" s="6" t="n">
        <f aca="false">INT((ROW()-2)/100)</f>
        <v>22</v>
      </c>
      <c r="B2212" s="7" t="n">
        <f aca="false">MOD(INT((ROW()-2)/10),10)</f>
        <v>1</v>
      </c>
      <c r="C2212" s="7" t="n">
        <f aca="false">MOD(ROW()-2,10)</f>
        <v>0</v>
      </c>
      <c r="D2212" s="8" t="n">
        <f aca="false">A2212*10+B2212+C2212/10</f>
        <v>221</v>
      </c>
      <c r="E2212" s="9" t="n">
        <f aca="false">ROUND((ROW()-2)*24,0)/86400</f>
        <v>0.613888888888889</v>
      </c>
    </row>
    <row r="2213" customFormat="false" ht="15" hidden="false" customHeight="true" outlineLevel="0" collapsed="false">
      <c r="A2213" s="6" t="n">
        <f aca="false">INT((ROW()-2)/100)</f>
        <v>22</v>
      </c>
      <c r="B2213" s="7" t="n">
        <f aca="false">MOD(INT((ROW()-2)/10),10)</f>
        <v>1</v>
      </c>
      <c r="C2213" s="7" t="n">
        <f aca="false">MOD(ROW()-2,10)</f>
        <v>1</v>
      </c>
      <c r="D2213" s="8" t="n">
        <f aca="false">A2213*10+B2213+C2213/10</f>
        <v>221.1</v>
      </c>
      <c r="E2213" s="9" t="n">
        <f aca="false">ROUND((ROW()-2)*24,0)/86400</f>
        <v>0.614166666666667</v>
      </c>
    </row>
    <row r="2214" customFormat="false" ht="15" hidden="false" customHeight="true" outlineLevel="0" collapsed="false">
      <c r="A2214" s="6" t="n">
        <f aca="false">INT((ROW()-2)/100)</f>
        <v>22</v>
      </c>
      <c r="B2214" s="7" t="n">
        <f aca="false">MOD(INT((ROW()-2)/10),10)</f>
        <v>1</v>
      </c>
      <c r="C2214" s="7" t="n">
        <f aca="false">MOD(ROW()-2,10)</f>
        <v>2</v>
      </c>
      <c r="D2214" s="8" t="n">
        <f aca="false">A2214*10+B2214+C2214/10</f>
        <v>221.2</v>
      </c>
      <c r="E2214" s="9" t="n">
        <f aca="false">ROUND((ROW()-2)*24,0)/86400</f>
        <v>0.614444444444445</v>
      </c>
    </row>
    <row r="2215" customFormat="false" ht="15" hidden="false" customHeight="true" outlineLevel="0" collapsed="false">
      <c r="A2215" s="6" t="n">
        <f aca="false">INT((ROW()-2)/100)</f>
        <v>22</v>
      </c>
      <c r="B2215" s="7" t="n">
        <f aca="false">MOD(INT((ROW()-2)/10),10)</f>
        <v>1</v>
      </c>
      <c r="C2215" s="7" t="n">
        <f aca="false">MOD(ROW()-2,10)</f>
        <v>3</v>
      </c>
      <c r="D2215" s="8" t="n">
        <f aca="false">A2215*10+B2215+C2215/10</f>
        <v>221.3</v>
      </c>
      <c r="E2215" s="9" t="n">
        <f aca="false">ROUND((ROW()-2)*24,0)/86400</f>
        <v>0.614722222222222</v>
      </c>
    </row>
    <row r="2216" customFormat="false" ht="15" hidden="false" customHeight="true" outlineLevel="0" collapsed="false">
      <c r="A2216" s="6" t="n">
        <f aca="false">INT((ROW()-2)/100)</f>
        <v>22</v>
      </c>
      <c r="B2216" s="7" t="n">
        <f aca="false">MOD(INT((ROW()-2)/10),10)</f>
        <v>1</v>
      </c>
      <c r="C2216" s="7" t="n">
        <f aca="false">MOD(ROW()-2,10)</f>
        <v>4</v>
      </c>
      <c r="D2216" s="8" t="n">
        <f aca="false">A2216*10+B2216+C2216/10</f>
        <v>221.4</v>
      </c>
      <c r="E2216" s="9" t="n">
        <f aca="false">ROUND((ROW()-2)*24,0)/86400</f>
        <v>0.615</v>
      </c>
    </row>
    <row r="2217" customFormat="false" ht="15" hidden="false" customHeight="true" outlineLevel="0" collapsed="false">
      <c r="A2217" s="6" t="n">
        <f aca="false">INT((ROW()-2)/100)</f>
        <v>22</v>
      </c>
      <c r="B2217" s="7" t="n">
        <f aca="false">MOD(INT((ROW()-2)/10),10)</f>
        <v>1</v>
      </c>
      <c r="C2217" s="7" t="n">
        <f aca="false">MOD(ROW()-2,10)</f>
        <v>5</v>
      </c>
      <c r="D2217" s="8" t="n">
        <f aca="false">A2217*10+B2217+C2217/10</f>
        <v>221.5</v>
      </c>
      <c r="E2217" s="9" t="n">
        <f aca="false">ROUND((ROW()-2)*24,0)/86400</f>
        <v>0.615277777777778</v>
      </c>
    </row>
    <row r="2218" customFormat="false" ht="15" hidden="false" customHeight="true" outlineLevel="0" collapsed="false">
      <c r="A2218" s="6" t="n">
        <f aca="false">INT((ROW()-2)/100)</f>
        <v>22</v>
      </c>
      <c r="B2218" s="7" t="n">
        <f aca="false">MOD(INT((ROW()-2)/10),10)</f>
        <v>1</v>
      </c>
      <c r="C2218" s="7" t="n">
        <f aca="false">MOD(ROW()-2,10)</f>
        <v>6</v>
      </c>
      <c r="D2218" s="8" t="n">
        <f aca="false">A2218*10+B2218+C2218/10</f>
        <v>221.6</v>
      </c>
      <c r="E2218" s="9" t="n">
        <f aca="false">ROUND((ROW()-2)*24,0)/86400</f>
        <v>0.615555555555556</v>
      </c>
    </row>
    <row r="2219" customFormat="false" ht="15" hidden="false" customHeight="true" outlineLevel="0" collapsed="false">
      <c r="A2219" s="6" t="n">
        <f aca="false">INT((ROW()-2)/100)</f>
        <v>22</v>
      </c>
      <c r="B2219" s="7" t="n">
        <f aca="false">MOD(INT((ROW()-2)/10),10)</f>
        <v>1</v>
      </c>
      <c r="C2219" s="7" t="n">
        <f aca="false">MOD(ROW()-2,10)</f>
        <v>7</v>
      </c>
      <c r="D2219" s="8" t="n">
        <f aca="false">A2219*10+B2219+C2219/10</f>
        <v>221.7</v>
      </c>
      <c r="E2219" s="9" t="n">
        <f aca="false">ROUND((ROW()-2)*24,0)/86400</f>
        <v>0.615833333333333</v>
      </c>
    </row>
    <row r="2220" customFormat="false" ht="15" hidden="false" customHeight="true" outlineLevel="0" collapsed="false">
      <c r="A2220" s="6" t="n">
        <f aca="false">INT((ROW()-2)/100)</f>
        <v>22</v>
      </c>
      <c r="B2220" s="7" t="n">
        <f aca="false">MOD(INT((ROW()-2)/10),10)</f>
        <v>1</v>
      </c>
      <c r="C2220" s="7" t="n">
        <f aca="false">MOD(ROW()-2,10)</f>
        <v>8</v>
      </c>
      <c r="D2220" s="8" t="n">
        <f aca="false">A2220*10+B2220+C2220/10</f>
        <v>221.8</v>
      </c>
      <c r="E2220" s="9" t="n">
        <f aca="false">ROUND((ROW()-2)*24,0)/86400</f>
        <v>0.616111111111111</v>
      </c>
    </row>
    <row r="2221" customFormat="false" ht="15" hidden="false" customHeight="true" outlineLevel="0" collapsed="false">
      <c r="A2221" s="6" t="n">
        <f aca="false">INT((ROW()-2)/100)</f>
        <v>22</v>
      </c>
      <c r="B2221" s="7" t="n">
        <f aca="false">MOD(INT((ROW()-2)/10),10)</f>
        <v>1</v>
      </c>
      <c r="C2221" s="7" t="n">
        <f aca="false">MOD(ROW()-2,10)</f>
        <v>9</v>
      </c>
      <c r="D2221" s="8" t="n">
        <f aca="false">A2221*10+B2221+C2221/10</f>
        <v>221.9</v>
      </c>
      <c r="E2221" s="9" t="n">
        <f aca="false">ROUND((ROW()-2)*24,0)/86400</f>
        <v>0.616388888888889</v>
      </c>
    </row>
    <row r="2222" customFormat="false" ht="15" hidden="false" customHeight="true" outlineLevel="0" collapsed="false">
      <c r="A2222" s="6" t="n">
        <f aca="false">INT((ROW()-2)/100)</f>
        <v>22</v>
      </c>
      <c r="B2222" s="7" t="n">
        <f aca="false">MOD(INT((ROW()-2)/10),10)</f>
        <v>2</v>
      </c>
      <c r="C2222" s="7" t="n">
        <f aca="false">MOD(ROW()-2,10)</f>
        <v>0</v>
      </c>
      <c r="D2222" s="8" t="n">
        <f aca="false">A2222*10+B2222+C2222/10</f>
        <v>222</v>
      </c>
      <c r="E2222" s="9" t="n">
        <f aca="false">ROUND((ROW()-2)*24,0)/86400</f>
        <v>0.616666666666667</v>
      </c>
    </row>
    <row r="2223" customFormat="false" ht="15" hidden="false" customHeight="true" outlineLevel="0" collapsed="false">
      <c r="A2223" s="6" t="n">
        <f aca="false">INT((ROW()-2)/100)</f>
        <v>22</v>
      </c>
      <c r="B2223" s="7" t="n">
        <f aca="false">MOD(INT((ROW()-2)/10),10)</f>
        <v>2</v>
      </c>
      <c r="C2223" s="7" t="n">
        <f aca="false">MOD(ROW()-2,10)</f>
        <v>1</v>
      </c>
      <c r="D2223" s="8" t="n">
        <f aca="false">A2223*10+B2223+C2223/10</f>
        <v>222.1</v>
      </c>
      <c r="E2223" s="9" t="n">
        <f aca="false">ROUND((ROW()-2)*24,0)/86400</f>
        <v>0.616944444444444</v>
      </c>
    </row>
    <row r="2224" customFormat="false" ht="15" hidden="false" customHeight="true" outlineLevel="0" collapsed="false">
      <c r="A2224" s="6" t="n">
        <f aca="false">INT((ROW()-2)/100)</f>
        <v>22</v>
      </c>
      <c r="B2224" s="7" t="n">
        <f aca="false">MOD(INT((ROW()-2)/10),10)</f>
        <v>2</v>
      </c>
      <c r="C2224" s="7" t="n">
        <f aca="false">MOD(ROW()-2,10)</f>
        <v>2</v>
      </c>
      <c r="D2224" s="8" t="n">
        <f aca="false">A2224*10+B2224+C2224/10</f>
        <v>222.2</v>
      </c>
      <c r="E2224" s="9" t="n">
        <f aca="false">ROUND((ROW()-2)*24,0)/86400</f>
        <v>0.617222222222222</v>
      </c>
    </row>
    <row r="2225" customFormat="false" ht="15" hidden="false" customHeight="true" outlineLevel="0" collapsed="false">
      <c r="A2225" s="6" t="n">
        <f aca="false">INT((ROW()-2)/100)</f>
        <v>22</v>
      </c>
      <c r="B2225" s="7" t="n">
        <f aca="false">MOD(INT((ROW()-2)/10),10)</f>
        <v>2</v>
      </c>
      <c r="C2225" s="7" t="n">
        <f aca="false">MOD(ROW()-2,10)</f>
        <v>3</v>
      </c>
      <c r="D2225" s="8" t="n">
        <f aca="false">A2225*10+B2225+C2225/10</f>
        <v>222.3</v>
      </c>
      <c r="E2225" s="9" t="n">
        <f aca="false">ROUND((ROW()-2)*24,0)/86400</f>
        <v>0.6175</v>
      </c>
    </row>
    <row r="2226" customFormat="false" ht="15" hidden="false" customHeight="true" outlineLevel="0" collapsed="false">
      <c r="A2226" s="6" t="n">
        <f aca="false">INT((ROW()-2)/100)</f>
        <v>22</v>
      </c>
      <c r="B2226" s="7" t="n">
        <f aca="false">MOD(INT((ROW()-2)/10),10)</f>
        <v>2</v>
      </c>
      <c r="C2226" s="7" t="n">
        <f aca="false">MOD(ROW()-2,10)</f>
        <v>4</v>
      </c>
      <c r="D2226" s="8" t="n">
        <f aca="false">A2226*10+B2226+C2226/10</f>
        <v>222.4</v>
      </c>
      <c r="E2226" s="9" t="n">
        <f aca="false">ROUND((ROW()-2)*24,0)/86400</f>
        <v>0.617777777777778</v>
      </c>
    </row>
    <row r="2227" customFormat="false" ht="15" hidden="false" customHeight="true" outlineLevel="0" collapsed="false">
      <c r="A2227" s="6" t="n">
        <f aca="false">INT((ROW()-2)/100)</f>
        <v>22</v>
      </c>
      <c r="B2227" s="7" t="n">
        <f aca="false">MOD(INT((ROW()-2)/10),10)</f>
        <v>2</v>
      </c>
      <c r="C2227" s="7" t="n">
        <f aca="false">MOD(ROW()-2,10)</f>
        <v>5</v>
      </c>
      <c r="D2227" s="8" t="n">
        <f aca="false">A2227*10+B2227+C2227/10</f>
        <v>222.5</v>
      </c>
      <c r="E2227" s="9" t="n">
        <f aca="false">ROUND((ROW()-2)*24,0)/86400</f>
        <v>0.618055555555556</v>
      </c>
    </row>
    <row r="2228" customFormat="false" ht="15" hidden="false" customHeight="true" outlineLevel="0" collapsed="false">
      <c r="A2228" s="6" t="n">
        <f aca="false">INT((ROW()-2)/100)</f>
        <v>22</v>
      </c>
      <c r="B2228" s="7" t="n">
        <f aca="false">MOD(INT((ROW()-2)/10),10)</f>
        <v>2</v>
      </c>
      <c r="C2228" s="7" t="n">
        <f aca="false">MOD(ROW()-2,10)</f>
        <v>6</v>
      </c>
      <c r="D2228" s="8" t="n">
        <f aca="false">A2228*10+B2228+C2228/10</f>
        <v>222.6</v>
      </c>
      <c r="E2228" s="9" t="n">
        <f aca="false">ROUND((ROW()-2)*24,0)/86400</f>
        <v>0.618333333333333</v>
      </c>
    </row>
    <row r="2229" customFormat="false" ht="15" hidden="false" customHeight="true" outlineLevel="0" collapsed="false">
      <c r="A2229" s="6" t="n">
        <f aca="false">INT((ROW()-2)/100)</f>
        <v>22</v>
      </c>
      <c r="B2229" s="7" t="n">
        <f aca="false">MOD(INT((ROW()-2)/10),10)</f>
        <v>2</v>
      </c>
      <c r="C2229" s="7" t="n">
        <f aca="false">MOD(ROW()-2,10)</f>
        <v>7</v>
      </c>
      <c r="D2229" s="8" t="n">
        <f aca="false">A2229*10+B2229+C2229/10</f>
        <v>222.7</v>
      </c>
      <c r="E2229" s="9" t="n">
        <f aca="false">ROUND((ROW()-2)*24,0)/86400</f>
        <v>0.618611111111111</v>
      </c>
    </row>
    <row r="2230" customFormat="false" ht="15" hidden="false" customHeight="true" outlineLevel="0" collapsed="false">
      <c r="A2230" s="6" t="n">
        <f aca="false">INT((ROW()-2)/100)</f>
        <v>22</v>
      </c>
      <c r="B2230" s="7" t="n">
        <f aca="false">MOD(INT((ROW()-2)/10),10)</f>
        <v>2</v>
      </c>
      <c r="C2230" s="7" t="n">
        <f aca="false">MOD(ROW()-2,10)</f>
        <v>8</v>
      </c>
      <c r="D2230" s="8" t="n">
        <f aca="false">A2230*10+B2230+C2230/10</f>
        <v>222.8</v>
      </c>
      <c r="E2230" s="9" t="n">
        <f aca="false">ROUND((ROW()-2)*24,0)/86400</f>
        <v>0.618888888888889</v>
      </c>
    </row>
    <row r="2231" customFormat="false" ht="15" hidden="false" customHeight="true" outlineLevel="0" collapsed="false">
      <c r="A2231" s="6" t="n">
        <f aca="false">INT((ROW()-2)/100)</f>
        <v>22</v>
      </c>
      <c r="B2231" s="7" t="n">
        <f aca="false">MOD(INT((ROW()-2)/10),10)</f>
        <v>2</v>
      </c>
      <c r="C2231" s="7" t="n">
        <f aca="false">MOD(ROW()-2,10)</f>
        <v>9</v>
      </c>
      <c r="D2231" s="8" t="n">
        <f aca="false">A2231*10+B2231+C2231/10</f>
        <v>222.9</v>
      </c>
      <c r="E2231" s="9" t="n">
        <f aca="false">ROUND((ROW()-2)*24,0)/86400</f>
        <v>0.619166666666667</v>
      </c>
    </row>
    <row r="2232" customFormat="false" ht="15" hidden="false" customHeight="true" outlineLevel="0" collapsed="false">
      <c r="A2232" s="6" t="n">
        <f aca="false">INT((ROW()-2)/100)</f>
        <v>22</v>
      </c>
      <c r="B2232" s="7" t="n">
        <f aca="false">MOD(INT((ROW()-2)/10),10)</f>
        <v>3</v>
      </c>
      <c r="C2232" s="7" t="n">
        <f aca="false">MOD(ROW()-2,10)</f>
        <v>0</v>
      </c>
      <c r="D2232" s="8" t="n">
        <f aca="false">A2232*10+B2232+C2232/10</f>
        <v>223</v>
      </c>
      <c r="E2232" s="9" t="n">
        <f aca="false">ROUND((ROW()-2)*24,0)/86400</f>
        <v>0.619444444444445</v>
      </c>
    </row>
    <row r="2233" customFormat="false" ht="15" hidden="false" customHeight="true" outlineLevel="0" collapsed="false">
      <c r="A2233" s="6" t="n">
        <f aca="false">INT((ROW()-2)/100)</f>
        <v>22</v>
      </c>
      <c r="B2233" s="7" t="n">
        <f aca="false">MOD(INT((ROW()-2)/10),10)</f>
        <v>3</v>
      </c>
      <c r="C2233" s="7" t="n">
        <f aca="false">MOD(ROW()-2,10)</f>
        <v>1</v>
      </c>
      <c r="D2233" s="8" t="n">
        <f aca="false">A2233*10+B2233+C2233/10</f>
        <v>223.1</v>
      </c>
      <c r="E2233" s="9" t="n">
        <f aca="false">ROUND((ROW()-2)*24,0)/86400</f>
        <v>0.619722222222222</v>
      </c>
    </row>
    <row r="2234" customFormat="false" ht="15" hidden="false" customHeight="true" outlineLevel="0" collapsed="false">
      <c r="A2234" s="6" t="n">
        <f aca="false">INT((ROW()-2)/100)</f>
        <v>22</v>
      </c>
      <c r="B2234" s="7" t="n">
        <f aca="false">MOD(INT((ROW()-2)/10),10)</f>
        <v>3</v>
      </c>
      <c r="C2234" s="7" t="n">
        <f aca="false">MOD(ROW()-2,10)</f>
        <v>2</v>
      </c>
      <c r="D2234" s="8" t="n">
        <f aca="false">A2234*10+B2234+C2234/10</f>
        <v>223.2</v>
      </c>
      <c r="E2234" s="9" t="n">
        <f aca="false">ROUND((ROW()-2)*24,0)/86400</f>
        <v>0.62</v>
      </c>
    </row>
    <row r="2235" customFormat="false" ht="15" hidden="false" customHeight="true" outlineLevel="0" collapsed="false">
      <c r="A2235" s="6" t="n">
        <f aca="false">INT((ROW()-2)/100)</f>
        <v>22</v>
      </c>
      <c r="B2235" s="7" t="n">
        <f aca="false">MOD(INT((ROW()-2)/10),10)</f>
        <v>3</v>
      </c>
      <c r="C2235" s="7" t="n">
        <f aca="false">MOD(ROW()-2,10)</f>
        <v>3</v>
      </c>
      <c r="D2235" s="8" t="n">
        <f aca="false">A2235*10+B2235+C2235/10</f>
        <v>223.3</v>
      </c>
      <c r="E2235" s="9" t="n">
        <f aca="false">ROUND((ROW()-2)*24,0)/86400</f>
        <v>0.620277777777778</v>
      </c>
    </row>
    <row r="2236" customFormat="false" ht="15" hidden="false" customHeight="true" outlineLevel="0" collapsed="false">
      <c r="A2236" s="6" t="n">
        <f aca="false">INT((ROW()-2)/100)</f>
        <v>22</v>
      </c>
      <c r="B2236" s="7" t="n">
        <f aca="false">MOD(INT((ROW()-2)/10),10)</f>
        <v>3</v>
      </c>
      <c r="C2236" s="7" t="n">
        <f aca="false">MOD(ROW()-2,10)</f>
        <v>4</v>
      </c>
      <c r="D2236" s="8" t="n">
        <f aca="false">A2236*10+B2236+C2236/10</f>
        <v>223.4</v>
      </c>
      <c r="E2236" s="9" t="n">
        <f aca="false">ROUND((ROW()-2)*24,0)/86400</f>
        <v>0.620555555555556</v>
      </c>
    </row>
    <row r="2237" customFormat="false" ht="15" hidden="false" customHeight="true" outlineLevel="0" collapsed="false">
      <c r="A2237" s="6" t="n">
        <f aca="false">INT((ROW()-2)/100)</f>
        <v>22</v>
      </c>
      <c r="B2237" s="7" t="n">
        <f aca="false">MOD(INT((ROW()-2)/10),10)</f>
        <v>3</v>
      </c>
      <c r="C2237" s="7" t="n">
        <f aca="false">MOD(ROW()-2,10)</f>
        <v>5</v>
      </c>
      <c r="D2237" s="8" t="n">
        <f aca="false">A2237*10+B2237+C2237/10</f>
        <v>223.5</v>
      </c>
      <c r="E2237" s="9" t="n">
        <f aca="false">ROUND((ROW()-2)*24,0)/86400</f>
        <v>0.620833333333333</v>
      </c>
    </row>
    <row r="2238" customFormat="false" ht="15" hidden="false" customHeight="true" outlineLevel="0" collapsed="false">
      <c r="A2238" s="6" t="n">
        <f aca="false">INT((ROW()-2)/100)</f>
        <v>22</v>
      </c>
      <c r="B2238" s="7" t="n">
        <f aca="false">MOD(INT((ROW()-2)/10),10)</f>
        <v>3</v>
      </c>
      <c r="C2238" s="7" t="n">
        <f aca="false">MOD(ROW()-2,10)</f>
        <v>6</v>
      </c>
      <c r="D2238" s="8" t="n">
        <f aca="false">A2238*10+B2238+C2238/10</f>
        <v>223.6</v>
      </c>
      <c r="E2238" s="9" t="n">
        <f aca="false">ROUND((ROW()-2)*24,0)/86400</f>
        <v>0.621111111111111</v>
      </c>
    </row>
    <row r="2239" customFormat="false" ht="15" hidden="false" customHeight="true" outlineLevel="0" collapsed="false">
      <c r="A2239" s="6" t="n">
        <f aca="false">INT((ROW()-2)/100)</f>
        <v>22</v>
      </c>
      <c r="B2239" s="7" t="n">
        <f aca="false">MOD(INT((ROW()-2)/10),10)</f>
        <v>3</v>
      </c>
      <c r="C2239" s="7" t="n">
        <f aca="false">MOD(ROW()-2,10)</f>
        <v>7</v>
      </c>
      <c r="D2239" s="8" t="n">
        <f aca="false">A2239*10+B2239+C2239/10</f>
        <v>223.7</v>
      </c>
      <c r="E2239" s="9" t="n">
        <f aca="false">ROUND((ROW()-2)*24,0)/86400</f>
        <v>0.621388888888889</v>
      </c>
    </row>
    <row r="2240" customFormat="false" ht="15" hidden="false" customHeight="true" outlineLevel="0" collapsed="false">
      <c r="A2240" s="6" t="n">
        <f aca="false">INT((ROW()-2)/100)</f>
        <v>22</v>
      </c>
      <c r="B2240" s="7" t="n">
        <f aca="false">MOD(INT((ROW()-2)/10),10)</f>
        <v>3</v>
      </c>
      <c r="C2240" s="7" t="n">
        <f aca="false">MOD(ROW()-2,10)</f>
        <v>8</v>
      </c>
      <c r="D2240" s="8" t="n">
        <f aca="false">A2240*10+B2240+C2240/10</f>
        <v>223.8</v>
      </c>
      <c r="E2240" s="9" t="n">
        <f aca="false">ROUND((ROW()-2)*24,0)/86400</f>
        <v>0.621666666666667</v>
      </c>
    </row>
    <row r="2241" customFormat="false" ht="15" hidden="false" customHeight="true" outlineLevel="0" collapsed="false">
      <c r="A2241" s="6" t="n">
        <f aca="false">INT((ROW()-2)/100)</f>
        <v>22</v>
      </c>
      <c r="B2241" s="7" t="n">
        <f aca="false">MOD(INT((ROW()-2)/10),10)</f>
        <v>3</v>
      </c>
      <c r="C2241" s="7" t="n">
        <f aca="false">MOD(ROW()-2,10)</f>
        <v>9</v>
      </c>
      <c r="D2241" s="8" t="n">
        <f aca="false">A2241*10+B2241+C2241/10</f>
        <v>223.9</v>
      </c>
      <c r="E2241" s="9" t="n">
        <f aca="false">ROUND((ROW()-2)*24,0)/86400</f>
        <v>0.621944444444444</v>
      </c>
    </row>
    <row r="2242" customFormat="false" ht="15" hidden="false" customHeight="true" outlineLevel="0" collapsed="false">
      <c r="A2242" s="6" t="n">
        <f aca="false">INT((ROW()-2)/100)</f>
        <v>22</v>
      </c>
      <c r="B2242" s="7" t="n">
        <f aca="false">MOD(INT((ROW()-2)/10),10)</f>
        <v>4</v>
      </c>
      <c r="C2242" s="7" t="n">
        <f aca="false">MOD(ROW()-2,10)</f>
        <v>0</v>
      </c>
      <c r="D2242" s="8" t="n">
        <f aca="false">A2242*10+B2242+C2242/10</f>
        <v>224</v>
      </c>
      <c r="E2242" s="9" t="n">
        <f aca="false">ROUND((ROW()-2)*24,0)/86400</f>
        <v>0.622222222222222</v>
      </c>
    </row>
    <row r="2243" customFormat="false" ht="15" hidden="false" customHeight="true" outlineLevel="0" collapsed="false">
      <c r="A2243" s="6" t="n">
        <f aca="false">INT((ROW()-2)/100)</f>
        <v>22</v>
      </c>
      <c r="B2243" s="7" t="n">
        <f aca="false">MOD(INT((ROW()-2)/10),10)</f>
        <v>4</v>
      </c>
      <c r="C2243" s="7" t="n">
        <f aca="false">MOD(ROW()-2,10)</f>
        <v>1</v>
      </c>
      <c r="D2243" s="8" t="n">
        <f aca="false">A2243*10+B2243+C2243/10</f>
        <v>224.1</v>
      </c>
      <c r="E2243" s="9" t="n">
        <f aca="false">ROUND((ROW()-2)*24,0)/86400</f>
        <v>0.6225</v>
      </c>
    </row>
    <row r="2244" customFormat="false" ht="15" hidden="false" customHeight="true" outlineLevel="0" collapsed="false">
      <c r="A2244" s="6" t="n">
        <f aca="false">INT((ROW()-2)/100)</f>
        <v>22</v>
      </c>
      <c r="B2244" s="7" t="n">
        <f aca="false">MOD(INT((ROW()-2)/10),10)</f>
        <v>4</v>
      </c>
      <c r="C2244" s="7" t="n">
        <f aca="false">MOD(ROW()-2,10)</f>
        <v>2</v>
      </c>
      <c r="D2244" s="8" t="n">
        <f aca="false">A2244*10+B2244+C2244/10</f>
        <v>224.2</v>
      </c>
      <c r="E2244" s="9" t="n">
        <f aca="false">ROUND((ROW()-2)*24,0)/86400</f>
        <v>0.622777777777778</v>
      </c>
    </row>
    <row r="2245" customFormat="false" ht="15" hidden="false" customHeight="true" outlineLevel="0" collapsed="false">
      <c r="A2245" s="6" t="n">
        <f aca="false">INT((ROW()-2)/100)</f>
        <v>22</v>
      </c>
      <c r="B2245" s="7" t="n">
        <f aca="false">MOD(INT((ROW()-2)/10),10)</f>
        <v>4</v>
      </c>
      <c r="C2245" s="7" t="n">
        <f aca="false">MOD(ROW()-2,10)</f>
        <v>3</v>
      </c>
      <c r="D2245" s="8" t="n">
        <f aca="false">A2245*10+B2245+C2245/10</f>
        <v>224.3</v>
      </c>
      <c r="E2245" s="9" t="n">
        <f aca="false">ROUND((ROW()-2)*24,0)/86400</f>
        <v>0.623055555555556</v>
      </c>
    </row>
    <row r="2246" customFormat="false" ht="15" hidden="false" customHeight="true" outlineLevel="0" collapsed="false">
      <c r="A2246" s="6" t="n">
        <f aca="false">INT((ROW()-2)/100)</f>
        <v>22</v>
      </c>
      <c r="B2246" s="7" t="n">
        <f aca="false">MOD(INT((ROW()-2)/10),10)</f>
        <v>4</v>
      </c>
      <c r="C2246" s="7" t="n">
        <f aca="false">MOD(ROW()-2,10)</f>
        <v>4</v>
      </c>
      <c r="D2246" s="8" t="n">
        <f aca="false">A2246*10+B2246+C2246/10</f>
        <v>224.4</v>
      </c>
      <c r="E2246" s="9" t="n">
        <f aca="false">ROUND((ROW()-2)*24,0)/86400</f>
        <v>0.623333333333333</v>
      </c>
    </row>
    <row r="2247" customFormat="false" ht="15" hidden="false" customHeight="true" outlineLevel="0" collapsed="false">
      <c r="A2247" s="6" t="n">
        <f aca="false">INT((ROW()-2)/100)</f>
        <v>22</v>
      </c>
      <c r="B2247" s="7" t="n">
        <f aca="false">MOD(INT((ROW()-2)/10),10)</f>
        <v>4</v>
      </c>
      <c r="C2247" s="7" t="n">
        <f aca="false">MOD(ROW()-2,10)</f>
        <v>5</v>
      </c>
      <c r="D2247" s="8" t="n">
        <f aca="false">A2247*10+B2247+C2247/10</f>
        <v>224.5</v>
      </c>
      <c r="E2247" s="9" t="n">
        <f aca="false">ROUND((ROW()-2)*24,0)/86400</f>
        <v>0.623611111111111</v>
      </c>
    </row>
    <row r="2248" customFormat="false" ht="15" hidden="false" customHeight="true" outlineLevel="0" collapsed="false">
      <c r="A2248" s="6" t="n">
        <f aca="false">INT((ROW()-2)/100)</f>
        <v>22</v>
      </c>
      <c r="B2248" s="7" t="n">
        <f aca="false">MOD(INT((ROW()-2)/10),10)</f>
        <v>4</v>
      </c>
      <c r="C2248" s="7" t="n">
        <f aca="false">MOD(ROW()-2,10)</f>
        <v>6</v>
      </c>
      <c r="D2248" s="8" t="n">
        <f aca="false">A2248*10+B2248+C2248/10</f>
        <v>224.6</v>
      </c>
      <c r="E2248" s="9" t="n">
        <f aca="false">ROUND((ROW()-2)*24,0)/86400</f>
        <v>0.623888888888889</v>
      </c>
    </row>
    <row r="2249" customFormat="false" ht="15" hidden="false" customHeight="true" outlineLevel="0" collapsed="false">
      <c r="A2249" s="6" t="n">
        <f aca="false">INT((ROW()-2)/100)</f>
        <v>22</v>
      </c>
      <c r="B2249" s="7" t="n">
        <f aca="false">MOD(INT((ROW()-2)/10),10)</f>
        <v>4</v>
      </c>
      <c r="C2249" s="7" t="n">
        <f aca="false">MOD(ROW()-2,10)</f>
        <v>7</v>
      </c>
      <c r="D2249" s="8" t="n">
        <f aca="false">A2249*10+B2249+C2249/10</f>
        <v>224.7</v>
      </c>
      <c r="E2249" s="9" t="n">
        <f aca="false">ROUND((ROW()-2)*24,0)/86400</f>
        <v>0.624166666666667</v>
      </c>
    </row>
    <row r="2250" customFormat="false" ht="15" hidden="false" customHeight="true" outlineLevel="0" collapsed="false">
      <c r="A2250" s="6" t="n">
        <f aca="false">INT((ROW()-2)/100)</f>
        <v>22</v>
      </c>
      <c r="B2250" s="7" t="n">
        <f aca="false">MOD(INT((ROW()-2)/10),10)</f>
        <v>4</v>
      </c>
      <c r="C2250" s="7" t="n">
        <f aca="false">MOD(ROW()-2,10)</f>
        <v>8</v>
      </c>
      <c r="D2250" s="8" t="n">
        <f aca="false">A2250*10+B2250+C2250/10</f>
        <v>224.8</v>
      </c>
      <c r="E2250" s="9" t="n">
        <f aca="false">ROUND((ROW()-2)*24,0)/86400</f>
        <v>0.624444444444445</v>
      </c>
    </row>
    <row r="2251" customFormat="false" ht="15" hidden="false" customHeight="true" outlineLevel="0" collapsed="false">
      <c r="A2251" s="6" t="n">
        <f aca="false">INT((ROW()-2)/100)</f>
        <v>22</v>
      </c>
      <c r="B2251" s="7" t="n">
        <f aca="false">MOD(INT((ROW()-2)/10),10)</f>
        <v>4</v>
      </c>
      <c r="C2251" s="7" t="n">
        <f aca="false">MOD(ROW()-2,10)</f>
        <v>9</v>
      </c>
      <c r="D2251" s="8" t="n">
        <f aca="false">A2251*10+B2251+C2251/10</f>
        <v>224.9</v>
      </c>
      <c r="E2251" s="9" t="n">
        <f aca="false">ROUND((ROW()-2)*24,0)/86400</f>
        <v>0.624722222222222</v>
      </c>
    </row>
    <row r="2252" customFormat="false" ht="15" hidden="false" customHeight="true" outlineLevel="0" collapsed="false">
      <c r="A2252" s="6" t="n">
        <f aca="false">INT((ROW()-2)/100)</f>
        <v>22</v>
      </c>
      <c r="B2252" s="7" t="n">
        <f aca="false">MOD(INT((ROW()-2)/10),10)</f>
        <v>5</v>
      </c>
      <c r="C2252" s="7" t="n">
        <f aca="false">MOD(ROW()-2,10)</f>
        <v>0</v>
      </c>
      <c r="D2252" s="8" t="n">
        <f aca="false">A2252*10+B2252+C2252/10</f>
        <v>225</v>
      </c>
      <c r="E2252" s="9" t="n">
        <f aca="false">ROUND((ROW()-2)*24,0)/86400</f>
        <v>0.625</v>
      </c>
    </row>
    <row r="2253" customFormat="false" ht="15" hidden="false" customHeight="true" outlineLevel="0" collapsed="false">
      <c r="A2253" s="6" t="n">
        <f aca="false">INT((ROW()-2)/100)</f>
        <v>22</v>
      </c>
      <c r="B2253" s="7" t="n">
        <f aca="false">MOD(INT((ROW()-2)/10),10)</f>
        <v>5</v>
      </c>
      <c r="C2253" s="7" t="n">
        <f aca="false">MOD(ROW()-2,10)</f>
        <v>1</v>
      </c>
      <c r="D2253" s="8" t="n">
        <f aca="false">A2253*10+B2253+C2253/10</f>
        <v>225.1</v>
      </c>
      <c r="E2253" s="9" t="n">
        <f aca="false">ROUND((ROW()-2)*24,0)/86400</f>
        <v>0.625277777777778</v>
      </c>
    </row>
    <row r="2254" customFormat="false" ht="15" hidden="false" customHeight="true" outlineLevel="0" collapsed="false">
      <c r="A2254" s="6" t="n">
        <f aca="false">INT((ROW()-2)/100)</f>
        <v>22</v>
      </c>
      <c r="B2254" s="7" t="n">
        <f aca="false">MOD(INT((ROW()-2)/10),10)</f>
        <v>5</v>
      </c>
      <c r="C2254" s="7" t="n">
        <f aca="false">MOD(ROW()-2,10)</f>
        <v>2</v>
      </c>
      <c r="D2254" s="8" t="n">
        <f aca="false">A2254*10+B2254+C2254/10</f>
        <v>225.2</v>
      </c>
      <c r="E2254" s="9" t="n">
        <f aca="false">ROUND((ROW()-2)*24,0)/86400</f>
        <v>0.625555555555556</v>
      </c>
    </row>
    <row r="2255" customFormat="false" ht="15" hidden="false" customHeight="true" outlineLevel="0" collapsed="false">
      <c r="A2255" s="6" t="n">
        <f aca="false">INT((ROW()-2)/100)</f>
        <v>22</v>
      </c>
      <c r="B2255" s="7" t="n">
        <f aca="false">MOD(INT((ROW()-2)/10),10)</f>
        <v>5</v>
      </c>
      <c r="C2255" s="7" t="n">
        <f aca="false">MOD(ROW()-2,10)</f>
        <v>3</v>
      </c>
      <c r="D2255" s="8" t="n">
        <f aca="false">A2255*10+B2255+C2255/10</f>
        <v>225.3</v>
      </c>
      <c r="E2255" s="9" t="n">
        <f aca="false">ROUND((ROW()-2)*24,0)/86400</f>
        <v>0.625833333333333</v>
      </c>
    </row>
    <row r="2256" customFormat="false" ht="15" hidden="false" customHeight="true" outlineLevel="0" collapsed="false">
      <c r="A2256" s="6" t="n">
        <f aca="false">INT((ROW()-2)/100)</f>
        <v>22</v>
      </c>
      <c r="B2256" s="7" t="n">
        <f aca="false">MOD(INT((ROW()-2)/10),10)</f>
        <v>5</v>
      </c>
      <c r="C2256" s="7" t="n">
        <f aca="false">MOD(ROW()-2,10)</f>
        <v>4</v>
      </c>
      <c r="D2256" s="8" t="n">
        <f aca="false">A2256*10+B2256+C2256/10</f>
        <v>225.4</v>
      </c>
      <c r="E2256" s="9" t="n">
        <f aca="false">ROUND((ROW()-2)*24,0)/86400</f>
        <v>0.626111111111111</v>
      </c>
    </row>
    <row r="2257" customFormat="false" ht="15" hidden="false" customHeight="true" outlineLevel="0" collapsed="false">
      <c r="A2257" s="6" t="n">
        <f aca="false">INT((ROW()-2)/100)</f>
        <v>22</v>
      </c>
      <c r="B2257" s="7" t="n">
        <f aca="false">MOD(INT((ROW()-2)/10),10)</f>
        <v>5</v>
      </c>
      <c r="C2257" s="7" t="n">
        <f aca="false">MOD(ROW()-2,10)</f>
        <v>5</v>
      </c>
      <c r="D2257" s="8" t="n">
        <f aca="false">A2257*10+B2257+C2257/10</f>
        <v>225.5</v>
      </c>
      <c r="E2257" s="9" t="n">
        <f aca="false">ROUND((ROW()-2)*24,0)/86400</f>
        <v>0.626388888888889</v>
      </c>
    </row>
    <row r="2258" customFormat="false" ht="15" hidden="false" customHeight="true" outlineLevel="0" collapsed="false">
      <c r="A2258" s="6" t="n">
        <f aca="false">INT((ROW()-2)/100)</f>
        <v>22</v>
      </c>
      <c r="B2258" s="7" t="n">
        <f aca="false">MOD(INT((ROW()-2)/10),10)</f>
        <v>5</v>
      </c>
      <c r="C2258" s="7" t="n">
        <f aca="false">MOD(ROW()-2,10)</f>
        <v>6</v>
      </c>
      <c r="D2258" s="8" t="n">
        <f aca="false">A2258*10+B2258+C2258/10</f>
        <v>225.6</v>
      </c>
      <c r="E2258" s="9" t="n">
        <f aca="false">ROUND((ROW()-2)*24,0)/86400</f>
        <v>0.626666666666667</v>
      </c>
    </row>
    <row r="2259" customFormat="false" ht="15" hidden="false" customHeight="true" outlineLevel="0" collapsed="false">
      <c r="A2259" s="6" t="n">
        <f aca="false">INT((ROW()-2)/100)</f>
        <v>22</v>
      </c>
      <c r="B2259" s="7" t="n">
        <f aca="false">MOD(INT((ROW()-2)/10),10)</f>
        <v>5</v>
      </c>
      <c r="C2259" s="7" t="n">
        <f aca="false">MOD(ROW()-2,10)</f>
        <v>7</v>
      </c>
      <c r="D2259" s="8" t="n">
        <f aca="false">A2259*10+B2259+C2259/10</f>
        <v>225.7</v>
      </c>
      <c r="E2259" s="9" t="n">
        <f aca="false">ROUND((ROW()-2)*24,0)/86400</f>
        <v>0.626944444444444</v>
      </c>
    </row>
    <row r="2260" customFormat="false" ht="15" hidden="false" customHeight="true" outlineLevel="0" collapsed="false">
      <c r="A2260" s="6" t="n">
        <f aca="false">INT((ROW()-2)/100)</f>
        <v>22</v>
      </c>
      <c r="B2260" s="7" t="n">
        <f aca="false">MOD(INT((ROW()-2)/10),10)</f>
        <v>5</v>
      </c>
      <c r="C2260" s="7" t="n">
        <f aca="false">MOD(ROW()-2,10)</f>
        <v>8</v>
      </c>
      <c r="D2260" s="8" t="n">
        <f aca="false">A2260*10+B2260+C2260/10</f>
        <v>225.8</v>
      </c>
      <c r="E2260" s="9" t="n">
        <f aca="false">ROUND((ROW()-2)*24,0)/86400</f>
        <v>0.627222222222222</v>
      </c>
    </row>
    <row r="2261" customFormat="false" ht="15" hidden="false" customHeight="true" outlineLevel="0" collapsed="false">
      <c r="A2261" s="6" t="n">
        <f aca="false">INT((ROW()-2)/100)</f>
        <v>22</v>
      </c>
      <c r="B2261" s="7" t="n">
        <f aca="false">MOD(INT((ROW()-2)/10),10)</f>
        <v>5</v>
      </c>
      <c r="C2261" s="7" t="n">
        <f aca="false">MOD(ROW()-2,10)</f>
        <v>9</v>
      </c>
      <c r="D2261" s="8" t="n">
        <f aca="false">A2261*10+B2261+C2261/10</f>
        <v>225.9</v>
      </c>
      <c r="E2261" s="9" t="n">
        <f aca="false">ROUND((ROW()-2)*24,0)/86400</f>
        <v>0.6275</v>
      </c>
    </row>
    <row r="2262" customFormat="false" ht="15" hidden="false" customHeight="true" outlineLevel="0" collapsed="false">
      <c r="A2262" s="6" t="n">
        <f aca="false">INT((ROW()-2)/100)</f>
        <v>22</v>
      </c>
      <c r="B2262" s="7" t="n">
        <f aca="false">MOD(INT((ROW()-2)/10),10)</f>
        <v>6</v>
      </c>
      <c r="C2262" s="7" t="n">
        <f aca="false">MOD(ROW()-2,10)</f>
        <v>0</v>
      </c>
      <c r="D2262" s="8" t="n">
        <f aca="false">A2262*10+B2262+C2262/10</f>
        <v>226</v>
      </c>
      <c r="E2262" s="9" t="n">
        <f aca="false">ROUND((ROW()-2)*24,0)/86400</f>
        <v>0.627777777777778</v>
      </c>
    </row>
    <row r="2263" customFormat="false" ht="15" hidden="false" customHeight="true" outlineLevel="0" collapsed="false">
      <c r="A2263" s="6" t="n">
        <f aca="false">INT((ROW()-2)/100)</f>
        <v>22</v>
      </c>
      <c r="B2263" s="7" t="n">
        <f aca="false">MOD(INT((ROW()-2)/10),10)</f>
        <v>6</v>
      </c>
      <c r="C2263" s="7" t="n">
        <f aca="false">MOD(ROW()-2,10)</f>
        <v>1</v>
      </c>
      <c r="D2263" s="8" t="n">
        <f aca="false">A2263*10+B2263+C2263/10</f>
        <v>226.1</v>
      </c>
      <c r="E2263" s="9" t="n">
        <f aca="false">ROUND((ROW()-2)*24,0)/86400</f>
        <v>0.628055555555556</v>
      </c>
    </row>
    <row r="2264" customFormat="false" ht="15" hidden="false" customHeight="true" outlineLevel="0" collapsed="false">
      <c r="A2264" s="6" t="n">
        <f aca="false">INT((ROW()-2)/100)</f>
        <v>22</v>
      </c>
      <c r="B2264" s="7" t="n">
        <f aca="false">MOD(INT((ROW()-2)/10),10)</f>
        <v>6</v>
      </c>
      <c r="C2264" s="7" t="n">
        <f aca="false">MOD(ROW()-2,10)</f>
        <v>2</v>
      </c>
      <c r="D2264" s="8" t="n">
        <f aca="false">A2264*10+B2264+C2264/10</f>
        <v>226.2</v>
      </c>
      <c r="E2264" s="9" t="n">
        <f aca="false">ROUND((ROW()-2)*24,0)/86400</f>
        <v>0.628333333333333</v>
      </c>
    </row>
    <row r="2265" customFormat="false" ht="15" hidden="false" customHeight="true" outlineLevel="0" collapsed="false">
      <c r="A2265" s="6" t="n">
        <f aca="false">INT((ROW()-2)/100)</f>
        <v>22</v>
      </c>
      <c r="B2265" s="7" t="n">
        <f aca="false">MOD(INT((ROW()-2)/10),10)</f>
        <v>6</v>
      </c>
      <c r="C2265" s="7" t="n">
        <f aca="false">MOD(ROW()-2,10)</f>
        <v>3</v>
      </c>
      <c r="D2265" s="8" t="n">
        <f aca="false">A2265*10+B2265+C2265/10</f>
        <v>226.3</v>
      </c>
      <c r="E2265" s="9" t="n">
        <f aca="false">ROUND((ROW()-2)*24,0)/86400</f>
        <v>0.628611111111111</v>
      </c>
    </row>
    <row r="2266" customFormat="false" ht="15" hidden="false" customHeight="true" outlineLevel="0" collapsed="false">
      <c r="A2266" s="6" t="n">
        <f aca="false">INT((ROW()-2)/100)</f>
        <v>22</v>
      </c>
      <c r="B2266" s="7" t="n">
        <f aca="false">MOD(INT((ROW()-2)/10),10)</f>
        <v>6</v>
      </c>
      <c r="C2266" s="7" t="n">
        <f aca="false">MOD(ROW()-2,10)</f>
        <v>4</v>
      </c>
      <c r="D2266" s="8" t="n">
        <f aca="false">A2266*10+B2266+C2266/10</f>
        <v>226.4</v>
      </c>
      <c r="E2266" s="9" t="n">
        <f aca="false">ROUND((ROW()-2)*24,0)/86400</f>
        <v>0.628888888888889</v>
      </c>
    </row>
    <row r="2267" customFormat="false" ht="15" hidden="false" customHeight="true" outlineLevel="0" collapsed="false">
      <c r="A2267" s="6" t="n">
        <f aca="false">INT((ROW()-2)/100)</f>
        <v>22</v>
      </c>
      <c r="B2267" s="7" t="n">
        <f aca="false">MOD(INT((ROW()-2)/10),10)</f>
        <v>6</v>
      </c>
      <c r="C2267" s="7" t="n">
        <f aca="false">MOD(ROW()-2,10)</f>
        <v>5</v>
      </c>
      <c r="D2267" s="8" t="n">
        <f aca="false">A2267*10+B2267+C2267/10</f>
        <v>226.5</v>
      </c>
      <c r="E2267" s="9" t="n">
        <f aca="false">ROUND((ROW()-2)*24,0)/86400</f>
        <v>0.629166666666667</v>
      </c>
    </row>
    <row r="2268" customFormat="false" ht="15" hidden="false" customHeight="true" outlineLevel="0" collapsed="false">
      <c r="A2268" s="6" t="n">
        <f aca="false">INT((ROW()-2)/100)</f>
        <v>22</v>
      </c>
      <c r="B2268" s="7" t="n">
        <f aca="false">MOD(INT((ROW()-2)/10),10)</f>
        <v>6</v>
      </c>
      <c r="C2268" s="7" t="n">
        <f aca="false">MOD(ROW()-2,10)</f>
        <v>6</v>
      </c>
      <c r="D2268" s="8" t="n">
        <f aca="false">A2268*10+B2268+C2268/10</f>
        <v>226.6</v>
      </c>
      <c r="E2268" s="9" t="n">
        <f aca="false">ROUND((ROW()-2)*24,0)/86400</f>
        <v>0.629444444444445</v>
      </c>
    </row>
    <row r="2269" customFormat="false" ht="15" hidden="false" customHeight="true" outlineLevel="0" collapsed="false">
      <c r="A2269" s="6" t="n">
        <f aca="false">INT((ROW()-2)/100)</f>
        <v>22</v>
      </c>
      <c r="B2269" s="7" t="n">
        <f aca="false">MOD(INT((ROW()-2)/10),10)</f>
        <v>6</v>
      </c>
      <c r="C2269" s="7" t="n">
        <f aca="false">MOD(ROW()-2,10)</f>
        <v>7</v>
      </c>
      <c r="D2269" s="8" t="n">
        <f aca="false">A2269*10+B2269+C2269/10</f>
        <v>226.7</v>
      </c>
      <c r="E2269" s="9" t="n">
        <f aca="false">ROUND((ROW()-2)*24,0)/86400</f>
        <v>0.629722222222222</v>
      </c>
    </row>
    <row r="2270" customFormat="false" ht="15" hidden="false" customHeight="true" outlineLevel="0" collapsed="false">
      <c r="A2270" s="6" t="n">
        <f aca="false">INT((ROW()-2)/100)</f>
        <v>22</v>
      </c>
      <c r="B2270" s="7" t="n">
        <f aca="false">MOD(INT((ROW()-2)/10),10)</f>
        <v>6</v>
      </c>
      <c r="C2270" s="7" t="n">
        <f aca="false">MOD(ROW()-2,10)</f>
        <v>8</v>
      </c>
      <c r="D2270" s="8" t="n">
        <f aca="false">A2270*10+B2270+C2270/10</f>
        <v>226.8</v>
      </c>
      <c r="E2270" s="9" t="n">
        <f aca="false">ROUND((ROW()-2)*24,0)/86400</f>
        <v>0.63</v>
      </c>
    </row>
    <row r="2271" customFormat="false" ht="15" hidden="false" customHeight="true" outlineLevel="0" collapsed="false">
      <c r="A2271" s="6" t="n">
        <f aca="false">INT((ROW()-2)/100)</f>
        <v>22</v>
      </c>
      <c r="B2271" s="7" t="n">
        <f aca="false">MOD(INT((ROW()-2)/10),10)</f>
        <v>6</v>
      </c>
      <c r="C2271" s="7" t="n">
        <f aca="false">MOD(ROW()-2,10)</f>
        <v>9</v>
      </c>
      <c r="D2271" s="8" t="n">
        <f aca="false">A2271*10+B2271+C2271/10</f>
        <v>226.9</v>
      </c>
      <c r="E2271" s="9" t="n">
        <f aca="false">ROUND((ROW()-2)*24,0)/86400</f>
        <v>0.630277777777778</v>
      </c>
    </row>
    <row r="2272" customFormat="false" ht="15" hidden="false" customHeight="true" outlineLevel="0" collapsed="false">
      <c r="A2272" s="6" t="n">
        <f aca="false">INT((ROW()-2)/100)</f>
        <v>22</v>
      </c>
      <c r="B2272" s="7" t="n">
        <f aca="false">MOD(INT((ROW()-2)/10),10)</f>
        <v>7</v>
      </c>
      <c r="C2272" s="7" t="n">
        <f aca="false">MOD(ROW()-2,10)</f>
        <v>0</v>
      </c>
      <c r="D2272" s="8" t="n">
        <f aca="false">A2272*10+B2272+C2272/10</f>
        <v>227</v>
      </c>
      <c r="E2272" s="9" t="n">
        <f aca="false">ROUND((ROW()-2)*24,0)/86400</f>
        <v>0.630555555555556</v>
      </c>
    </row>
    <row r="2273" customFormat="false" ht="15" hidden="false" customHeight="true" outlineLevel="0" collapsed="false">
      <c r="A2273" s="6" t="n">
        <f aca="false">INT((ROW()-2)/100)</f>
        <v>22</v>
      </c>
      <c r="B2273" s="7" t="n">
        <f aca="false">MOD(INT((ROW()-2)/10),10)</f>
        <v>7</v>
      </c>
      <c r="C2273" s="7" t="n">
        <f aca="false">MOD(ROW()-2,10)</f>
        <v>1</v>
      </c>
      <c r="D2273" s="8" t="n">
        <f aca="false">A2273*10+B2273+C2273/10</f>
        <v>227.1</v>
      </c>
      <c r="E2273" s="9" t="n">
        <f aca="false">ROUND((ROW()-2)*24,0)/86400</f>
        <v>0.630833333333333</v>
      </c>
    </row>
    <row r="2274" customFormat="false" ht="15" hidden="false" customHeight="true" outlineLevel="0" collapsed="false">
      <c r="A2274" s="6" t="n">
        <f aca="false">INT((ROW()-2)/100)</f>
        <v>22</v>
      </c>
      <c r="B2274" s="7" t="n">
        <f aca="false">MOD(INT((ROW()-2)/10),10)</f>
        <v>7</v>
      </c>
      <c r="C2274" s="7" t="n">
        <f aca="false">MOD(ROW()-2,10)</f>
        <v>2</v>
      </c>
      <c r="D2274" s="8" t="n">
        <f aca="false">A2274*10+B2274+C2274/10</f>
        <v>227.2</v>
      </c>
      <c r="E2274" s="9" t="n">
        <f aca="false">ROUND((ROW()-2)*24,0)/86400</f>
        <v>0.631111111111111</v>
      </c>
    </row>
    <row r="2275" customFormat="false" ht="15" hidden="false" customHeight="true" outlineLevel="0" collapsed="false">
      <c r="A2275" s="6" t="n">
        <f aca="false">INT((ROW()-2)/100)</f>
        <v>22</v>
      </c>
      <c r="B2275" s="7" t="n">
        <f aca="false">MOD(INT((ROW()-2)/10),10)</f>
        <v>7</v>
      </c>
      <c r="C2275" s="7" t="n">
        <f aca="false">MOD(ROW()-2,10)</f>
        <v>3</v>
      </c>
      <c r="D2275" s="8" t="n">
        <f aca="false">A2275*10+B2275+C2275/10</f>
        <v>227.3</v>
      </c>
      <c r="E2275" s="9" t="n">
        <f aca="false">ROUND((ROW()-2)*24,0)/86400</f>
        <v>0.631388888888889</v>
      </c>
    </row>
    <row r="2276" customFormat="false" ht="15" hidden="false" customHeight="true" outlineLevel="0" collapsed="false">
      <c r="A2276" s="6" t="n">
        <f aca="false">INT((ROW()-2)/100)</f>
        <v>22</v>
      </c>
      <c r="B2276" s="7" t="n">
        <f aca="false">MOD(INT((ROW()-2)/10),10)</f>
        <v>7</v>
      </c>
      <c r="C2276" s="7" t="n">
        <f aca="false">MOD(ROW()-2,10)</f>
        <v>4</v>
      </c>
      <c r="D2276" s="8" t="n">
        <f aca="false">A2276*10+B2276+C2276/10</f>
        <v>227.4</v>
      </c>
      <c r="E2276" s="9" t="n">
        <f aca="false">ROUND((ROW()-2)*24,0)/86400</f>
        <v>0.631666666666667</v>
      </c>
    </row>
    <row r="2277" customFormat="false" ht="15" hidden="false" customHeight="true" outlineLevel="0" collapsed="false">
      <c r="A2277" s="6" t="n">
        <f aca="false">INT((ROW()-2)/100)</f>
        <v>22</v>
      </c>
      <c r="B2277" s="7" t="n">
        <f aca="false">MOD(INT((ROW()-2)/10),10)</f>
        <v>7</v>
      </c>
      <c r="C2277" s="7" t="n">
        <f aca="false">MOD(ROW()-2,10)</f>
        <v>5</v>
      </c>
      <c r="D2277" s="8" t="n">
        <f aca="false">A2277*10+B2277+C2277/10</f>
        <v>227.5</v>
      </c>
      <c r="E2277" s="9" t="n">
        <f aca="false">ROUND((ROW()-2)*24,0)/86400</f>
        <v>0.631944444444444</v>
      </c>
    </row>
    <row r="2278" customFormat="false" ht="15" hidden="false" customHeight="true" outlineLevel="0" collapsed="false">
      <c r="A2278" s="6" t="n">
        <f aca="false">INT((ROW()-2)/100)</f>
        <v>22</v>
      </c>
      <c r="B2278" s="7" t="n">
        <f aca="false">MOD(INT((ROW()-2)/10),10)</f>
        <v>7</v>
      </c>
      <c r="C2278" s="7" t="n">
        <f aca="false">MOD(ROW()-2,10)</f>
        <v>6</v>
      </c>
      <c r="D2278" s="8" t="n">
        <f aca="false">A2278*10+B2278+C2278/10</f>
        <v>227.6</v>
      </c>
      <c r="E2278" s="9" t="n">
        <f aca="false">ROUND((ROW()-2)*24,0)/86400</f>
        <v>0.632222222222222</v>
      </c>
    </row>
    <row r="2279" customFormat="false" ht="15" hidden="false" customHeight="true" outlineLevel="0" collapsed="false">
      <c r="A2279" s="6" t="n">
        <f aca="false">INT((ROW()-2)/100)</f>
        <v>22</v>
      </c>
      <c r="B2279" s="7" t="n">
        <f aca="false">MOD(INT((ROW()-2)/10),10)</f>
        <v>7</v>
      </c>
      <c r="C2279" s="7" t="n">
        <f aca="false">MOD(ROW()-2,10)</f>
        <v>7</v>
      </c>
      <c r="D2279" s="8" t="n">
        <f aca="false">A2279*10+B2279+C2279/10</f>
        <v>227.7</v>
      </c>
      <c r="E2279" s="9" t="n">
        <f aca="false">ROUND((ROW()-2)*24,0)/86400</f>
        <v>0.6325</v>
      </c>
    </row>
    <row r="2280" customFormat="false" ht="15" hidden="false" customHeight="true" outlineLevel="0" collapsed="false">
      <c r="A2280" s="6" t="n">
        <f aca="false">INT((ROW()-2)/100)</f>
        <v>22</v>
      </c>
      <c r="B2280" s="7" t="n">
        <f aca="false">MOD(INT((ROW()-2)/10),10)</f>
        <v>7</v>
      </c>
      <c r="C2280" s="7" t="n">
        <f aca="false">MOD(ROW()-2,10)</f>
        <v>8</v>
      </c>
      <c r="D2280" s="8" t="n">
        <f aca="false">A2280*10+B2280+C2280/10</f>
        <v>227.8</v>
      </c>
      <c r="E2280" s="9" t="n">
        <f aca="false">ROUND((ROW()-2)*24,0)/86400</f>
        <v>0.632777777777778</v>
      </c>
    </row>
    <row r="2281" customFormat="false" ht="15" hidden="false" customHeight="true" outlineLevel="0" collapsed="false">
      <c r="A2281" s="6" t="n">
        <f aca="false">INT((ROW()-2)/100)</f>
        <v>22</v>
      </c>
      <c r="B2281" s="7" t="n">
        <f aca="false">MOD(INT((ROW()-2)/10),10)</f>
        <v>7</v>
      </c>
      <c r="C2281" s="7" t="n">
        <f aca="false">MOD(ROW()-2,10)</f>
        <v>9</v>
      </c>
      <c r="D2281" s="8" t="n">
        <f aca="false">A2281*10+B2281+C2281/10</f>
        <v>227.9</v>
      </c>
      <c r="E2281" s="9" t="n">
        <f aca="false">ROUND((ROW()-2)*24,0)/86400</f>
        <v>0.633055555555556</v>
      </c>
    </row>
    <row r="2282" customFormat="false" ht="15" hidden="false" customHeight="true" outlineLevel="0" collapsed="false">
      <c r="A2282" s="6" t="n">
        <f aca="false">INT((ROW()-2)/100)</f>
        <v>22</v>
      </c>
      <c r="B2282" s="7" t="n">
        <f aca="false">MOD(INT((ROW()-2)/10),10)</f>
        <v>8</v>
      </c>
      <c r="C2282" s="7" t="n">
        <f aca="false">MOD(ROW()-2,10)</f>
        <v>0</v>
      </c>
      <c r="D2282" s="8" t="n">
        <f aca="false">A2282*10+B2282+C2282/10</f>
        <v>228</v>
      </c>
      <c r="E2282" s="9" t="n">
        <f aca="false">ROUND((ROW()-2)*24,0)/86400</f>
        <v>0.633333333333333</v>
      </c>
    </row>
    <row r="2283" customFormat="false" ht="15" hidden="false" customHeight="true" outlineLevel="0" collapsed="false">
      <c r="A2283" s="6" t="n">
        <f aca="false">INT((ROW()-2)/100)</f>
        <v>22</v>
      </c>
      <c r="B2283" s="7" t="n">
        <f aca="false">MOD(INT((ROW()-2)/10),10)</f>
        <v>8</v>
      </c>
      <c r="C2283" s="7" t="n">
        <f aca="false">MOD(ROW()-2,10)</f>
        <v>1</v>
      </c>
      <c r="D2283" s="8" t="n">
        <f aca="false">A2283*10+B2283+C2283/10</f>
        <v>228.1</v>
      </c>
      <c r="E2283" s="9" t="n">
        <f aca="false">ROUND((ROW()-2)*24,0)/86400</f>
        <v>0.633611111111111</v>
      </c>
    </row>
    <row r="2284" customFormat="false" ht="15" hidden="false" customHeight="true" outlineLevel="0" collapsed="false">
      <c r="A2284" s="6" t="n">
        <f aca="false">INT((ROW()-2)/100)</f>
        <v>22</v>
      </c>
      <c r="B2284" s="7" t="n">
        <f aca="false">MOD(INT((ROW()-2)/10),10)</f>
        <v>8</v>
      </c>
      <c r="C2284" s="7" t="n">
        <f aca="false">MOD(ROW()-2,10)</f>
        <v>2</v>
      </c>
      <c r="D2284" s="8" t="n">
        <f aca="false">A2284*10+B2284+C2284/10</f>
        <v>228.2</v>
      </c>
      <c r="E2284" s="9" t="n">
        <f aca="false">ROUND((ROW()-2)*24,0)/86400</f>
        <v>0.633888888888889</v>
      </c>
    </row>
    <row r="2285" customFormat="false" ht="15" hidden="false" customHeight="true" outlineLevel="0" collapsed="false">
      <c r="A2285" s="6" t="n">
        <f aca="false">INT((ROW()-2)/100)</f>
        <v>22</v>
      </c>
      <c r="B2285" s="7" t="n">
        <f aca="false">MOD(INT((ROW()-2)/10),10)</f>
        <v>8</v>
      </c>
      <c r="C2285" s="7" t="n">
        <f aca="false">MOD(ROW()-2,10)</f>
        <v>3</v>
      </c>
      <c r="D2285" s="8" t="n">
        <f aca="false">A2285*10+B2285+C2285/10</f>
        <v>228.3</v>
      </c>
      <c r="E2285" s="9" t="n">
        <f aca="false">ROUND((ROW()-2)*24,0)/86400</f>
        <v>0.634166666666667</v>
      </c>
    </row>
    <row r="2286" customFormat="false" ht="15" hidden="false" customHeight="true" outlineLevel="0" collapsed="false">
      <c r="A2286" s="6" t="n">
        <f aca="false">INT((ROW()-2)/100)</f>
        <v>22</v>
      </c>
      <c r="B2286" s="7" t="n">
        <f aca="false">MOD(INT((ROW()-2)/10),10)</f>
        <v>8</v>
      </c>
      <c r="C2286" s="7" t="n">
        <f aca="false">MOD(ROW()-2,10)</f>
        <v>4</v>
      </c>
      <c r="D2286" s="8" t="n">
        <f aca="false">A2286*10+B2286+C2286/10</f>
        <v>228.4</v>
      </c>
      <c r="E2286" s="9" t="n">
        <f aca="false">ROUND((ROW()-2)*24,0)/86400</f>
        <v>0.634444444444445</v>
      </c>
    </row>
    <row r="2287" customFormat="false" ht="15" hidden="false" customHeight="true" outlineLevel="0" collapsed="false">
      <c r="A2287" s="6" t="n">
        <f aca="false">INT((ROW()-2)/100)</f>
        <v>22</v>
      </c>
      <c r="B2287" s="7" t="n">
        <f aca="false">MOD(INT((ROW()-2)/10),10)</f>
        <v>8</v>
      </c>
      <c r="C2287" s="7" t="n">
        <f aca="false">MOD(ROW()-2,10)</f>
        <v>5</v>
      </c>
      <c r="D2287" s="8" t="n">
        <f aca="false">A2287*10+B2287+C2287/10</f>
        <v>228.5</v>
      </c>
      <c r="E2287" s="9" t="n">
        <f aca="false">ROUND((ROW()-2)*24,0)/86400</f>
        <v>0.634722222222222</v>
      </c>
    </row>
    <row r="2288" customFormat="false" ht="15" hidden="false" customHeight="true" outlineLevel="0" collapsed="false">
      <c r="A2288" s="6" t="n">
        <f aca="false">INT((ROW()-2)/100)</f>
        <v>22</v>
      </c>
      <c r="B2288" s="7" t="n">
        <f aca="false">MOD(INT((ROW()-2)/10),10)</f>
        <v>8</v>
      </c>
      <c r="C2288" s="7" t="n">
        <f aca="false">MOD(ROW()-2,10)</f>
        <v>6</v>
      </c>
      <c r="D2288" s="8" t="n">
        <f aca="false">A2288*10+B2288+C2288/10</f>
        <v>228.6</v>
      </c>
      <c r="E2288" s="9" t="n">
        <f aca="false">ROUND((ROW()-2)*24,0)/86400</f>
        <v>0.635</v>
      </c>
    </row>
    <row r="2289" customFormat="false" ht="15" hidden="false" customHeight="true" outlineLevel="0" collapsed="false">
      <c r="A2289" s="6" t="n">
        <f aca="false">INT((ROW()-2)/100)</f>
        <v>22</v>
      </c>
      <c r="B2289" s="7" t="n">
        <f aca="false">MOD(INT((ROW()-2)/10),10)</f>
        <v>8</v>
      </c>
      <c r="C2289" s="7" t="n">
        <f aca="false">MOD(ROW()-2,10)</f>
        <v>7</v>
      </c>
      <c r="D2289" s="8" t="n">
        <f aca="false">A2289*10+B2289+C2289/10</f>
        <v>228.7</v>
      </c>
      <c r="E2289" s="9" t="n">
        <f aca="false">ROUND((ROW()-2)*24,0)/86400</f>
        <v>0.635277777777778</v>
      </c>
    </row>
    <row r="2290" customFormat="false" ht="15" hidden="false" customHeight="true" outlineLevel="0" collapsed="false">
      <c r="A2290" s="6" t="n">
        <f aca="false">INT((ROW()-2)/100)</f>
        <v>22</v>
      </c>
      <c r="B2290" s="7" t="n">
        <f aca="false">MOD(INT((ROW()-2)/10),10)</f>
        <v>8</v>
      </c>
      <c r="C2290" s="7" t="n">
        <f aca="false">MOD(ROW()-2,10)</f>
        <v>8</v>
      </c>
      <c r="D2290" s="8" t="n">
        <f aca="false">A2290*10+B2290+C2290/10</f>
        <v>228.8</v>
      </c>
      <c r="E2290" s="9" t="n">
        <f aca="false">ROUND((ROW()-2)*24,0)/86400</f>
        <v>0.635555555555556</v>
      </c>
    </row>
    <row r="2291" customFormat="false" ht="15" hidden="false" customHeight="true" outlineLevel="0" collapsed="false">
      <c r="A2291" s="6" t="n">
        <f aca="false">INT((ROW()-2)/100)</f>
        <v>22</v>
      </c>
      <c r="B2291" s="7" t="n">
        <f aca="false">MOD(INT((ROW()-2)/10),10)</f>
        <v>8</v>
      </c>
      <c r="C2291" s="7" t="n">
        <f aca="false">MOD(ROW()-2,10)</f>
        <v>9</v>
      </c>
      <c r="D2291" s="8" t="n">
        <f aca="false">A2291*10+B2291+C2291/10</f>
        <v>228.9</v>
      </c>
      <c r="E2291" s="9" t="n">
        <f aca="false">ROUND((ROW()-2)*24,0)/86400</f>
        <v>0.635833333333333</v>
      </c>
    </row>
    <row r="2292" customFormat="false" ht="15" hidden="false" customHeight="true" outlineLevel="0" collapsed="false">
      <c r="A2292" s="6" t="n">
        <f aca="false">INT((ROW()-2)/100)</f>
        <v>22</v>
      </c>
      <c r="B2292" s="7" t="n">
        <f aca="false">MOD(INT((ROW()-2)/10),10)</f>
        <v>9</v>
      </c>
      <c r="C2292" s="7" t="n">
        <f aca="false">MOD(ROW()-2,10)</f>
        <v>0</v>
      </c>
      <c r="D2292" s="8" t="n">
        <f aca="false">A2292*10+B2292+C2292/10</f>
        <v>229</v>
      </c>
      <c r="E2292" s="9" t="n">
        <f aca="false">ROUND((ROW()-2)*24,0)/86400</f>
        <v>0.636111111111111</v>
      </c>
    </row>
    <row r="2293" customFormat="false" ht="15" hidden="false" customHeight="true" outlineLevel="0" collapsed="false">
      <c r="A2293" s="6" t="n">
        <f aca="false">INT((ROW()-2)/100)</f>
        <v>22</v>
      </c>
      <c r="B2293" s="7" t="n">
        <f aca="false">MOD(INT((ROW()-2)/10),10)</f>
        <v>9</v>
      </c>
      <c r="C2293" s="7" t="n">
        <f aca="false">MOD(ROW()-2,10)</f>
        <v>1</v>
      </c>
      <c r="D2293" s="8" t="n">
        <f aca="false">A2293*10+B2293+C2293/10</f>
        <v>229.1</v>
      </c>
      <c r="E2293" s="9" t="n">
        <f aca="false">ROUND((ROW()-2)*24,0)/86400</f>
        <v>0.636388888888889</v>
      </c>
    </row>
    <row r="2294" customFormat="false" ht="15" hidden="false" customHeight="true" outlineLevel="0" collapsed="false">
      <c r="A2294" s="6" t="n">
        <f aca="false">INT((ROW()-2)/100)</f>
        <v>22</v>
      </c>
      <c r="B2294" s="7" t="n">
        <f aca="false">MOD(INT((ROW()-2)/10),10)</f>
        <v>9</v>
      </c>
      <c r="C2294" s="7" t="n">
        <f aca="false">MOD(ROW()-2,10)</f>
        <v>2</v>
      </c>
      <c r="D2294" s="8" t="n">
        <f aca="false">A2294*10+B2294+C2294/10</f>
        <v>229.2</v>
      </c>
      <c r="E2294" s="9" t="n">
        <f aca="false">ROUND((ROW()-2)*24,0)/86400</f>
        <v>0.636666666666667</v>
      </c>
    </row>
    <row r="2295" customFormat="false" ht="15" hidden="false" customHeight="true" outlineLevel="0" collapsed="false">
      <c r="A2295" s="6" t="n">
        <f aca="false">INT((ROW()-2)/100)</f>
        <v>22</v>
      </c>
      <c r="B2295" s="7" t="n">
        <f aca="false">MOD(INT((ROW()-2)/10),10)</f>
        <v>9</v>
      </c>
      <c r="C2295" s="7" t="n">
        <f aca="false">MOD(ROW()-2,10)</f>
        <v>3</v>
      </c>
      <c r="D2295" s="8" t="n">
        <f aca="false">A2295*10+B2295+C2295/10</f>
        <v>229.3</v>
      </c>
      <c r="E2295" s="9" t="n">
        <f aca="false">ROUND((ROW()-2)*24,0)/86400</f>
        <v>0.636944444444444</v>
      </c>
    </row>
    <row r="2296" customFormat="false" ht="15" hidden="false" customHeight="true" outlineLevel="0" collapsed="false">
      <c r="A2296" s="6" t="n">
        <f aca="false">INT((ROW()-2)/100)</f>
        <v>22</v>
      </c>
      <c r="B2296" s="7" t="n">
        <f aca="false">MOD(INT((ROW()-2)/10),10)</f>
        <v>9</v>
      </c>
      <c r="C2296" s="7" t="n">
        <f aca="false">MOD(ROW()-2,10)</f>
        <v>4</v>
      </c>
      <c r="D2296" s="8" t="n">
        <f aca="false">A2296*10+B2296+C2296/10</f>
        <v>229.4</v>
      </c>
      <c r="E2296" s="9" t="n">
        <f aca="false">ROUND((ROW()-2)*24,0)/86400</f>
        <v>0.637222222222222</v>
      </c>
    </row>
    <row r="2297" customFormat="false" ht="15" hidden="false" customHeight="true" outlineLevel="0" collapsed="false">
      <c r="A2297" s="6" t="n">
        <f aca="false">INT((ROW()-2)/100)</f>
        <v>22</v>
      </c>
      <c r="B2297" s="7" t="n">
        <f aca="false">MOD(INT((ROW()-2)/10),10)</f>
        <v>9</v>
      </c>
      <c r="C2297" s="7" t="n">
        <f aca="false">MOD(ROW()-2,10)</f>
        <v>5</v>
      </c>
      <c r="D2297" s="8" t="n">
        <f aca="false">A2297*10+B2297+C2297/10</f>
        <v>229.5</v>
      </c>
      <c r="E2297" s="9" t="n">
        <f aca="false">ROUND((ROW()-2)*24,0)/86400</f>
        <v>0.6375</v>
      </c>
    </row>
    <row r="2298" customFormat="false" ht="15" hidden="false" customHeight="true" outlineLevel="0" collapsed="false">
      <c r="A2298" s="6" t="n">
        <f aca="false">INT((ROW()-2)/100)</f>
        <v>22</v>
      </c>
      <c r="B2298" s="7" t="n">
        <f aca="false">MOD(INT((ROW()-2)/10),10)</f>
        <v>9</v>
      </c>
      <c r="C2298" s="7" t="n">
        <f aca="false">MOD(ROW()-2,10)</f>
        <v>6</v>
      </c>
      <c r="D2298" s="8" t="n">
        <f aca="false">A2298*10+B2298+C2298/10</f>
        <v>229.6</v>
      </c>
      <c r="E2298" s="9" t="n">
        <f aca="false">ROUND((ROW()-2)*24,0)/86400</f>
        <v>0.637777777777778</v>
      </c>
    </row>
    <row r="2299" customFormat="false" ht="15" hidden="false" customHeight="true" outlineLevel="0" collapsed="false">
      <c r="A2299" s="6" t="n">
        <f aca="false">INT((ROW()-2)/100)</f>
        <v>22</v>
      </c>
      <c r="B2299" s="7" t="n">
        <f aca="false">MOD(INT((ROW()-2)/10),10)</f>
        <v>9</v>
      </c>
      <c r="C2299" s="7" t="n">
        <f aca="false">MOD(ROW()-2,10)</f>
        <v>7</v>
      </c>
      <c r="D2299" s="8" t="n">
        <f aca="false">A2299*10+B2299+C2299/10</f>
        <v>229.7</v>
      </c>
      <c r="E2299" s="9" t="n">
        <f aca="false">ROUND((ROW()-2)*24,0)/86400</f>
        <v>0.638055555555556</v>
      </c>
    </row>
    <row r="2300" customFormat="false" ht="15" hidden="false" customHeight="true" outlineLevel="0" collapsed="false">
      <c r="A2300" s="6" t="n">
        <f aca="false">INT((ROW()-2)/100)</f>
        <v>22</v>
      </c>
      <c r="B2300" s="7" t="n">
        <f aca="false">MOD(INT((ROW()-2)/10),10)</f>
        <v>9</v>
      </c>
      <c r="C2300" s="7" t="n">
        <f aca="false">MOD(ROW()-2,10)</f>
        <v>8</v>
      </c>
      <c r="D2300" s="8" t="n">
        <f aca="false">A2300*10+B2300+C2300/10</f>
        <v>229.8</v>
      </c>
      <c r="E2300" s="9" t="n">
        <f aca="false">ROUND((ROW()-2)*24,0)/86400</f>
        <v>0.638333333333333</v>
      </c>
    </row>
    <row r="2301" customFormat="false" ht="15" hidden="false" customHeight="true" outlineLevel="0" collapsed="false">
      <c r="A2301" s="6" t="n">
        <f aca="false">INT((ROW()-2)/100)</f>
        <v>22</v>
      </c>
      <c r="B2301" s="7" t="n">
        <f aca="false">MOD(INT((ROW()-2)/10),10)</f>
        <v>9</v>
      </c>
      <c r="C2301" s="7" t="n">
        <f aca="false">MOD(ROW()-2,10)</f>
        <v>9</v>
      </c>
      <c r="D2301" s="8" t="n">
        <f aca="false">A2301*10+B2301+C2301/10</f>
        <v>229.9</v>
      </c>
      <c r="E2301" s="9" t="n">
        <f aca="false">ROUND((ROW()-2)*24,0)/86400</f>
        <v>0.638611111111111</v>
      </c>
    </row>
    <row r="2302" customFormat="false" ht="15" hidden="false" customHeight="true" outlineLevel="0" collapsed="false">
      <c r="A2302" s="6" t="n">
        <f aca="false">INT((ROW()-2)/100)</f>
        <v>23</v>
      </c>
      <c r="B2302" s="7" t="n">
        <f aca="false">MOD(INT((ROW()-2)/10),10)</f>
        <v>0</v>
      </c>
      <c r="C2302" s="7" t="n">
        <f aca="false">MOD(ROW()-2,10)</f>
        <v>0</v>
      </c>
      <c r="D2302" s="8" t="n">
        <f aca="false">A2302*10+B2302+C2302/10</f>
        <v>230</v>
      </c>
      <c r="E2302" s="9" t="n">
        <f aca="false">ROUND((ROW()-2)*24,0)/86400</f>
        <v>0.638888888888889</v>
      </c>
    </row>
    <row r="2303" customFormat="false" ht="15" hidden="false" customHeight="true" outlineLevel="0" collapsed="false">
      <c r="A2303" s="6" t="n">
        <f aca="false">INT((ROW()-2)/100)</f>
        <v>23</v>
      </c>
      <c r="B2303" s="7" t="n">
        <f aca="false">MOD(INT((ROW()-2)/10),10)</f>
        <v>0</v>
      </c>
      <c r="C2303" s="7" t="n">
        <f aca="false">MOD(ROW()-2,10)</f>
        <v>1</v>
      </c>
      <c r="D2303" s="8" t="n">
        <f aca="false">A2303*10+B2303+C2303/10</f>
        <v>230.1</v>
      </c>
      <c r="E2303" s="9" t="n">
        <f aca="false">ROUND((ROW()-2)*24,0)/86400</f>
        <v>0.639166666666667</v>
      </c>
    </row>
    <row r="2304" customFormat="false" ht="15" hidden="false" customHeight="true" outlineLevel="0" collapsed="false">
      <c r="A2304" s="6" t="n">
        <f aca="false">INT((ROW()-2)/100)</f>
        <v>23</v>
      </c>
      <c r="B2304" s="7" t="n">
        <f aca="false">MOD(INT((ROW()-2)/10),10)</f>
        <v>0</v>
      </c>
      <c r="C2304" s="7" t="n">
        <f aca="false">MOD(ROW()-2,10)</f>
        <v>2</v>
      </c>
      <c r="D2304" s="8" t="n">
        <f aca="false">A2304*10+B2304+C2304/10</f>
        <v>230.2</v>
      </c>
      <c r="E2304" s="9" t="n">
        <f aca="false">ROUND((ROW()-2)*24,0)/86400</f>
        <v>0.639444444444445</v>
      </c>
    </row>
    <row r="2305" customFormat="false" ht="15" hidden="false" customHeight="true" outlineLevel="0" collapsed="false">
      <c r="A2305" s="6" t="n">
        <f aca="false">INT((ROW()-2)/100)</f>
        <v>23</v>
      </c>
      <c r="B2305" s="7" t="n">
        <f aca="false">MOD(INT((ROW()-2)/10),10)</f>
        <v>0</v>
      </c>
      <c r="C2305" s="7" t="n">
        <f aca="false">MOD(ROW()-2,10)</f>
        <v>3</v>
      </c>
      <c r="D2305" s="8" t="n">
        <f aca="false">A2305*10+B2305+C2305/10</f>
        <v>230.3</v>
      </c>
      <c r="E2305" s="9" t="n">
        <f aca="false">ROUND((ROW()-2)*24,0)/86400</f>
        <v>0.639722222222222</v>
      </c>
    </row>
    <row r="2306" customFormat="false" ht="15" hidden="false" customHeight="true" outlineLevel="0" collapsed="false">
      <c r="A2306" s="6" t="n">
        <f aca="false">INT((ROW()-2)/100)</f>
        <v>23</v>
      </c>
      <c r="B2306" s="7" t="n">
        <f aca="false">MOD(INT((ROW()-2)/10),10)</f>
        <v>0</v>
      </c>
      <c r="C2306" s="7" t="n">
        <f aca="false">MOD(ROW()-2,10)</f>
        <v>4</v>
      </c>
      <c r="D2306" s="8" t="n">
        <f aca="false">A2306*10+B2306+C2306/10</f>
        <v>230.4</v>
      </c>
      <c r="E2306" s="9" t="n">
        <f aca="false">ROUND((ROW()-2)*24,0)/86400</f>
        <v>0.64</v>
      </c>
    </row>
    <row r="2307" customFormat="false" ht="15" hidden="false" customHeight="true" outlineLevel="0" collapsed="false">
      <c r="A2307" s="6" t="n">
        <f aca="false">INT((ROW()-2)/100)</f>
        <v>23</v>
      </c>
      <c r="B2307" s="7" t="n">
        <f aca="false">MOD(INT((ROW()-2)/10),10)</f>
        <v>0</v>
      </c>
      <c r="C2307" s="7" t="n">
        <f aca="false">MOD(ROW()-2,10)</f>
        <v>5</v>
      </c>
      <c r="D2307" s="8" t="n">
        <f aca="false">A2307*10+B2307+C2307/10</f>
        <v>230.5</v>
      </c>
      <c r="E2307" s="9" t="n">
        <f aca="false">ROUND((ROW()-2)*24,0)/86400</f>
        <v>0.640277777777778</v>
      </c>
    </row>
    <row r="2308" customFormat="false" ht="15" hidden="false" customHeight="true" outlineLevel="0" collapsed="false">
      <c r="A2308" s="6" t="n">
        <f aca="false">INT((ROW()-2)/100)</f>
        <v>23</v>
      </c>
      <c r="B2308" s="7" t="n">
        <f aca="false">MOD(INT((ROW()-2)/10),10)</f>
        <v>0</v>
      </c>
      <c r="C2308" s="7" t="n">
        <f aca="false">MOD(ROW()-2,10)</f>
        <v>6</v>
      </c>
      <c r="D2308" s="8" t="n">
        <f aca="false">A2308*10+B2308+C2308/10</f>
        <v>230.6</v>
      </c>
      <c r="E2308" s="9" t="n">
        <f aca="false">ROUND((ROW()-2)*24,0)/86400</f>
        <v>0.640555555555556</v>
      </c>
    </row>
    <row r="2309" customFormat="false" ht="15" hidden="false" customHeight="true" outlineLevel="0" collapsed="false">
      <c r="A2309" s="6" t="n">
        <f aca="false">INT((ROW()-2)/100)</f>
        <v>23</v>
      </c>
      <c r="B2309" s="7" t="n">
        <f aca="false">MOD(INT((ROW()-2)/10),10)</f>
        <v>0</v>
      </c>
      <c r="C2309" s="7" t="n">
        <f aca="false">MOD(ROW()-2,10)</f>
        <v>7</v>
      </c>
      <c r="D2309" s="8" t="n">
        <f aca="false">A2309*10+B2309+C2309/10</f>
        <v>230.7</v>
      </c>
      <c r="E2309" s="9" t="n">
        <f aca="false">ROUND((ROW()-2)*24,0)/86400</f>
        <v>0.640833333333333</v>
      </c>
    </row>
    <row r="2310" customFormat="false" ht="15" hidden="false" customHeight="true" outlineLevel="0" collapsed="false">
      <c r="A2310" s="6" t="n">
        <f aca="false">INT((ROW()-2)/100)</f>
        <v>23</v>
      </c>
      <c r="B2310" s="7" t="n">
        <f aca="false">MOD(INT((ROW()-2)/10),10)</f>
        <v>0</v>
      </c>
      <c r="C2310" s="7" t="n">
        <f aca="false">MOD(ROW()-2,10)</f>
        <v>8</v>
      </c>
      <c r="D2310" s="8" t="n">
        <f aca="false">A2310*10+B2310+C2310/10</f>
        <v>230.8</v>
      </c>
      <c r="E2310" s="9" t="n">
        <f aca="false">ROUND((ROW()-2)*24,0)/86400</f>
        <v>0.641111111111111</v>
      </c>
    </row>
    <row r="2311" customFormat="false" ht="15" hidden="false" customHeight="true" outlineLevel="0" collapsed="false">
      <c r="A2311" s="6" t="n">
        <f aca="false">INT((ROW()-2)/100)</f>
        <v>23</v>
      </c>
      <c r="B2311" s="7" t="n">
        <f aca="false">MOD(INT((ROW()-2)/10),10)</f>
        <v>0</v>
      </c>
      <c r="C2311" s="7" t="n">
        <f aca="false">MOD(ROW()-2,10)</f>
        <v>9</v>
      </c>
      <c r="D2311" s="8" t="n">
        <f aca="false">A2311*10+B2311+C2311/10</f>
        <v>230.9</v>
      </c>
      <c r="E2311" s="9" t="n">
        <f aca="false">ROUND((ROW()-2)*24,0)/86400</f>
        <v>0.641388888888889</v>
      </c>
    </row>
    <row r="2312" customFormat="false" ht="15" hidden="false" customHeight="true" outlineLevel="0" collapsed="false">
      <c r="A2312" s="6" t="n">
        <f aca="false">INT((ROW()-2)/100)</f>
        <v>23</v>
      </c>
      <c r="B2312" s="7" t="n">
        <f aca="false">MOD(INT((ROW()-2)/10),10)</f>
        <v>1</v>
      </c>
      <c r="C2312" s="7" t="n">
        <f aca="false">MOD(ROW()-2,10)</f>
        <v>0</v>
      </c>
      <c r="D2312" s="8" t="n">
        <f aca="false">A2312*10+B2312+C2312/10</f>
        <v>231</v>
      </c>
      <c r="E2312" s="9" t="n">
        <f aca="false">ROUND((ROW()-2)*24,0)/86400</f>
        <v>0.641666666666667</v>
      </c>
    </row>
    <row r="2313" customFormat="false" ht="15" hidden="false" customHeight="true" outlineLevel="0" collapsed="false">
      <c r="A2313" s="6" t="n">
        <f aca="false">INT((ROW()-2)/100)</f>
        <v>23</v>
      </c>
      <c r="B2313" s="7" t="n">
        <f aca="false">MOD(INT((ROW()-2)/10),10)</f>
        <v>1</v>
      </c>
      <c r="C2313" s="7" t="n">
        <f aca="false">MOD(ROW()-2,10)</f>
        <v>1</v>
      </c>
      <c r="D2313" s="8" t="n">
        <f aca="false">A2313*10+B2313+C2313/10</f>
        <v>231.1</v>
      </c>
      <c r="E2313" s="9" t="n">
        <f aca="false">ROUND((ROW()-2)*24,0)/86400</f>
        <v>0.641944444444444</v>
      </c>
    </row>
    <row r="2314" customFormat="false" ht="15" hidden="false" customHeight="true" outlineLevel="0" collapsed="false">
      <c r="A2314" s="6" t="n">
        <f aca="false">INT((ROW()-2)/100)</f>
        <v>23</v>
      </c>
      <c r="B2314" s="7" t="n">
        <f aca="false">MOD(INT((ROW()-2)/10),10)</f>
        <v>1</v>
      </c>
      <c r="C2314" s="7" t="n">
        <f aca="false">MOD(ROW()-2,10)</f>
        <v>2</v>
      </c>
      <c r="D2314" s="8" t="n">
        <f aca="false">A2314*10+B2314+C2314/10</f>
        <v>231.2</v>
      </c>
      <c r="E2314" s="9" t="n">
        <f aca="false">ROUND((ROW()-2)*24,0)/86400</f>
        <v>0.642222222222222</v>
      </c>
    </row>
    <row r="2315" customFormat="false" ht="15" hidden="false" customHeight="true" outlineLevel="0" collapsed="false">
      <c r="A2315" s="6" t="n">
        <f aca="false">INT((ROW()-2)/100)</f>
        <v>23</v>
      </c>
      <c r="B2315" s="7" t="n">
        <f aca="false">MOD(INT((ROW()-2)/10),10)</f>
        <v>1</v>
      </c>
      <c r="C2315" s="7" t="n">
        <f aca="false">MOD(ROW()-2,10)</f>
        <v>3</v>
      </c>
      <c r="D2315" s="8" t="n">
        <f aca="false">A2315*10+B2315+C2315/10</f>
        <v>231.3</v>
      </c>
      <c r="E2315" s="9" t="n">
        <f aca="false">ROUND((ROW()-2)*24,0)/86400</f>
        <v>0.6425</v>
      </c>
    </row>
    <row r="2316" customFormat="false" ht="15" hidden="false" customHeight="true" outlineLevel="0" collapsed="false">
      <c r="A2316" s="6" t="n">
        <f aca="false">INT((ROW()-2)/100)</f>
        <v>23</v>
      </c>
      <c r="B2316" s="7" t="n">
        <f aca="false">MOD(INT((ROW()-2)/10),10)</f>
        <v>1</v>
      </c>
      <c r="C2316" s="7" t="n">
        <f aca="false">MOD(ROW()-2,10)</f>
        <v>4</v>
      </c>
      <c r="D2316" s="8" t="n">
        <f aca="false">A2316*10+B2316+C2316/10</f>
        <v>231.4</v>
      </c>
      <c r="E2316" s="9" t="n">
        <f aca="false">ROUND((ROW()-2)*24,0)/86400</f>
        <v>0.642777777777778</v>
      </c>
    </row>
    <row r="2317" customFormat="false" ht="15" hidden="false" customHeight="true" outlineLevel="0" collapsed="false">
      <c r="A2317" s="6" t="n">
        <f aca="false">INT((ROW()-2)/100)</f>
        <v>23</v>
      </c>
      <c r="B2317" s="7" t="n">
        <f aca="false">MOD(INT((ROW()-2)/10),10)</f>
        <v>1</v>
      </c>
      <c r="C2317" s="7" t="n">
        <f aca="false">MOD(ROW()-2,10)</f>
        <v>5</v>
      </c>
      <c r="D2317" s="8" t="n">
        <f aca="false">A2317*10+B2317+C2317/10</f>
        <v>231.5</v>
      </c>
      <c r="E2317" s="9" t="n">
        <f aca="false">ROUND((ROW()-2)*24,0)/86400</f>
        <v>0.643055555555556</v>
      </c>
    </row>
    <row r="2318" customFormat="false" ht="15" hidden="false" customHeight="true" outlineLevel="0" collapsed="false">
      <c r="A2318" s="6" t="n">
        <f aca="false">INT((ROW()-2)/100)</f>
        <v>23</v>
      </c>
      <c r="B2318" s="7" t="n">
        <f aca="false">MOD(INT((ROW()-2)/10),10)</f>
        <v>1</v>
      </c>
      <c r="C2318" s="7" t="n">
        <f aca="false">MOD(ROW()-2,10)</f>
        <v>6</v>
      </c>
      <c r="D2318" s="8" t="n">
        <f aca="false">A2318*10+B2318+C2318/10</f>
        <v>231.6</v>
      </c>
      <c r="E2318" s="9" t="n">
        <f aca="false">ROUND((ROW()-2)*24,0)/86400</f>
        <v>0.643333333333333</v>
      </c>
    </row>
    <row r="2319" customFormat="false" ht="15" hidden="false" customHeight="true" outlineLevel="0" collapsed="false">
      <c r="A2319" s="6" t="n">
        <f aca="false">INT((ROW()-2)/100)</f>
        <v>23</v>
      </c>
      <c r="B2319" s="7" t="n">
        <f aca="false">MOD(INT((ROW()-2)/10),10)</f>
        <v>1</v>
      </c>
      <c r="C2319" s="7" t="n">
        <f aca="false">MOD(ROW()-2,10)</f>
        <v>7</v>
      </c>
      <c r="D2319" s="8" t="n">
        <f aca="false">A2319*10+B2319+C2319/10</f>
        <v>231.7</v>
      </c>
      <c r="E2319" s="9" t="n">
        <f aca="false">ROUND((ROW()-2)*24,0)/86400</f>
        <v>0.643611111111111</v>
      </c>
    </row>
    <row r="2320" customFormat="false" ht="15" hidden="false" customHeight="true" outlineLevel="0" collapsed="false">
      <c r="A2320" s="6" t="n">
        <f aca="false">INT((ROW()-2)/100)</f>
        <v>23</v>
      </c>
      <c r="B2320" s="7" t="n">
        <f aca="false">MOD(INT((ROW()-2)/10),10)</f>
        <v>1</v>
      </c>
      <c r="C2320" s="7" t="n">
        <f aca="false">MOD(ROW()-2,10)</f>
        <v>8</v>
      </c>
      <c r="D2320" s="8" t="n">
        <f aca="false">A2320*10+B2320+C2320/10</f>
        <v>231.8</v>
      </c>
      <c r="E2320" s="9" t="n">
        <f aca="false">ROUND((ROW()-2)*24,0)/86400</f>
        <v>0.643888888888889</v>
      </c>
    </row>
    <row r="2321" customFormat="false" ht="15" hidden="false" customHeight="true" outlineLevel="0" collapsed="false">
      <c r="A2321" s="6" t="n">
        <f aca="false">INT((ROW()-2)/100)</f>
        <v>23</v>
      </c>
      <c r="B2321" s="7" t="n">
        <f aca="false">MOD(INT((ROW()-2)/10),10)</f>
        <v>1</v>
      </c>
      <c r="C2321" s="7" t="n">
        <f aca="false">MOD(ROW()-2,10)</f>
        <v>9</v>
      </c>
      <c r="D2321" s="8" t="n">
        <f aca="false">A2321*10+B2321+C2321/10</f>
        <v>231.9</v>
      </c>
      <c r="E2321" s="9" t="n">
        <f aca="false">ROUND((ROW()-2)*24,0)/86400</f>
        <v>0.644166666666667</v>
      </c>
    </row>
    <row r="2322" customFormat="false" ht="15" hidden="false" customHeight="true" outlineLevel="0" collapsed="false">
      <c r="A2322" s="6" t="n">
        <f aca="false">INT((ROW()-2)/100)</f>
        <v>23</v>
      </c>
      <c r="B2322" s="7" t="n">
        <f aca="false">MOD(INT((ROW()-2)/10),10)</f>
        <v>2</v>
      </c>
      <c r="C2322" s="7" t="n">
        <f aca="false">MOD(ROW()-2,10)</f>
        <v>0</v>
      </c>
      <c r="D2322" s="8" t="n">
        <f aca="false">A2322*10+B2322+C2322/10</f>
        <v>232</v>
      </c>
      <c r="E2322" s="9" t="n">
        <f aca="false">ROUND((ROW()-2)*24,0)/86400</f>
        <v>0.644444444444445</v>
      </c>
    </row>
    <row r="2323" customFormat="false" ht="15" hidden="false" customHeight="true" outlineLevel="0" collapsed="false">
      <c r="A2323" s="6" t="n">
        <f aca="false">INT((ROW()-2)/100)</f>
        <v>23</v>
      </c>
      <c r="B2323" s="7" t="n">
        <f aca="false">MOD(INT((ROW()-2)/10),10)</f>
        <v>2</v>
      </c>
      <c r="C2323" s="7" t="n">
        <f aca="false">MOD(ROW()-2,10)</f>
        <v>1</v>
      </c>
      <c r="D2323" s="8" t="n">
        <f aca="false">A2323*10+B2323+C2323/10</f>
        <v>232.1</v>
      </c>
      <c r="E2323" s="9" t="n">
        <f aca="false">ROUND((ROW()-2)*24,0)/86400</f>
        <v>0.644722222222222</v>
      </c>
    </row>
    <row r="2324" customFormat="false" ht="15" hidden="false" customHeight="true" outlineLevel="0" collapsed="false">
      <c r="A2324" s="6" t="n">
        <f aca="false">INT((ROW()-2)/100)</f>
        <v>23</v>
      </c>
      <c r="B2324" s="7" t="n">
        <f aca="false">MOD(INT((ROW()-2)/10),10)</f>
        <v>2</v>
      </c>
      <c r="C2324" s="7" t="n">
        <f aca="false">MOD(ROW()-2,10)</f>
        <v>2</v>
      </c>
      <c r="D2324" s="8" t="n">
        <f aca="false">A2324*10+B2324+C2324/10</f>
        <v>232.2</v>
      </c>
      <c r="E2324" s="9" t="n">
        <f aca="false">ROUND((ROW()-2)*24,0)/86400</f>
        <v>0.645</v>
      </c>
    </row>
    <row r="2325" customFormat="false" ht="15" hidden="false" customHeight="true" outlineLevel="0" collapsed="false">
      <c r="A2325" s="6" t="n">
        <f aca="false">INT((ROW()-2)/100)</f>
        <v>23</v>
      </c>
      <c r="B2325" s="7" t="n">
        <f aca="false">MOD(INT((ROW()-2)/10),10)</f>
        <v>2</v>
      </c>
      <c r="C2325" s="7" t="n">
        <f aca="false">MOD(ROW()-2,10)</f>
        <v>3</v>
      </c>
      <c r="D2325" s="8" t="n">
        <f aca="false">A2325*10+B2325+C2325/10</f>
        <v>232.3</v>
      </c>
      <c r="E2325" s="9" t="n">
        <f aca="false">ROUND((ROW()-2)*24,0)/86400</f>
        <v>0.645277777777778</v>
      </c>
    </row>
    <row r="2326" customFormat="false" ht="15" hidden="false" customHeight="true" outlineLevel="0" collapsed="false">
      <c r="A2326" s="6" t="n">
        <f aca="false">INT((ROW()-2)/100)</f>
        <v>23</v>
      </c>
      <c r="B2326" s="7" t="n">
        <f aca="false">MOD(INT((ROW()-2)/10),10)</f>
        <v>2</v>
      </c>
      <c r="C2326" s="7" t="n">
        <f aca="false">MOD(ROW()-2,10)</f>
        <v>4</v>
      </c>
      <c r="D2326" s="8" t="n">
        <f aca="false">A2326*10+B2326+C2326/10</f>
        <v>232.4</v>
      </c>
      <c r="E2326" s="9" t="n">
        <f aca="false">ROUND((ROW()-2)*24,0)/86400</f>
        <v>0.645555555555556</v>
      </c>
    </row>
    <row r="2327" customFormat="false" ht="15" hidden="false" customHeight="true" outlineLevel="0" collapsed="false">
      <c r="A2327" s="6" t="n">
        <f aca="false">INT((ROW()-2)/100)</f>
        <v>23</v>
      </c>
      <c r="B2327" s="7" t="n">
        <f aca="false">MOD(INT((ROW()-2)/10),10)</f>
        <v>2</v>
      </c>
      <c r="C2327" s="7" t="n">
        <f aca="false">MOD(ROW()-2,10)</f>
        <v>5</v>
      </c>
      <c r="D2327" s="8" t="n">
        <f aca="false">A2327*10+B2327+C2327/10</f>
        <v>232.5</v>
      </c>
      <c r="E2327" s="9" t="n">
        <f aca="false">ROUND((ROW()-2)*24,0)/86400</f>
        <v>0.645833333333333</v>
      </c>
    </row>
    <row r="2328" customFormat="false" ht="15" hidden="false" customHeight="true" outlineLevel="0" collapsed="false">
      <c r="A2328" s="6" t="n">
        <f aca="false">INT((ROW()-2)/100)</f>
        <v>23</v>
      </c>
      <c r="B2328" s="7" t="n">
        <f aca="false">MOD(INT((ROW()-2)/10),10)</f>
        <v>2</v>
      </c>
      <c r="C2328" s="7" t="n">
        <f aca="false">MOD(ROW()-2,10)</f>
        <v>6</v>
      </c>
      <c r="D2328" s="8" t="n">
        <f aca="false">A2328*10+B2328+C2328/10</f>
        <v>232.6</v>
      </c>
      <c r="E2328" s="9" t="n">
        <f aca="false">ROUND((ROW()-2)*24,0)/86400</f>
        <v>0.646111111111111</v>
      </c>
    </row>
    <row r="2329" customFormat="false" ht="15" hidden="false" customHeight="true" outlineLevel="0" collapsed="false">
      <c r="A2329" s="6" t="n">
        <f aca="false">INT((ROW()-2)/100)</f>
        <v>23</v>
      </c>
      <c r="B2329" s="7" t="n">
        <f aca="false">MOD(INT((ROW()-2)/10),10)</f>
        <v>2</v>
      </c>
      <c r="C2329" s="7" t="n">
        <f aca="false">MOD(ROW()-2,10)</f>
        <v>7</v>
      </c>
      <c r="D2329" s="8" t="n">
        <f aca="false">A2329*10+B2329+C2329/10</f>
        <v>232.7</v>
      </c>
      <c r="E2329" s="9" t="n">
        <f aca="false">ROUND((ROW()-2)*24,0)/86400</f>
        <v>0.646388888888889</v>
      </c>
    </row>
    <row r="2330" customFormat="false" ht="15" hidden="false" customHeight="true" outlineLevel="0" collapsed="false">
      <c r="A2330" s="6" t="n">
        <f aca="false">INT((ROW()-2)/100)</f>
        <v>23</v>
      </c>
      <c r="B2330" s="7" t="n">
        <f aca="false">MOD(INT((ROW()-2)/10),10)</f>
        <v>2</v>
      </c>
      <c r="C2330" s="7" t="n">
        <f aca="false">MOD(ROW()-2,10)</f>
        <v>8</v>
      </c>
      <c r="D2330" s="8" t="n">
        <f aca="false">A2330*10+B2330+C2330/10</f>
        <v>232.8</v>
      </c>
      <c r="E2330" s="9" t="n">
        <f aca="false">ROUND((ROW()-2)*24,0)/86400</f>
        <v>0.646666666666667</v>
      </c>
    </row>
    <row r="2331" customFormat="false" ht="15" hidden="false" customHeight="true" outlineLevel="0" collapsed="false">
      <c r="A2331" s="6" t="n">
        <f aca="false">INT((ROW()-2)/100)</f>
        <v>23</v>
      </c>
      <c r="B2331" s="7" t="n">
        <f aca="false">MOD(INT((ROW()-2)/10),10)</f>
        <v>2</v>
      </c>
      <c r="C2331" s="7" t="n">
        <f aca="false">MOD(ROW()-2,10)</f>
        <v>9</v>
      </c>
      <c r="D2331" s="8" t="n">
        <f aca="false">A2331*10+B2331+C2331/10</f>
        <v>232.9</v>
      </c>
      <c r="E2331" s="9" t="n">
        <f aca="false">ROUND((ROW()-2)*24,0)/86400</f>
        <v>0.646944444444444</v>
      </c>
    </row>
    <row r="2332" customFormat="false" ht="15" hidden="false" customHeight="true" outlineLevel="0" collapsed="false">
      <c r="A2332" s="6" t="n">
        <f aca="false">INT((ROW()-2)/100)</f>
        <v>23</v>
      </c>
      <c r="B2332" s="7" t="n">
        <f aca="false">MOD(INT((ROW()-2)/10),10)</f>
        <v>3</v>
      </c>
      <c r="C2332" s="7" t="n">
        <f aca="false">MOD(ROW()-2,10)</f>
        <v>0</v>
      </c>
      <c r="D2332" s="8" t="n">
        <f aca="false">A2332*10+B2332+C2332/10</f>
        <v>233</v>
      </c>
      <c r="E2332" s="9" t="n">
        <f aca="false">ROUND((ROW()-2)*24,0)/86400</f>
        <v>0.647222222222222</v>
      </c>
    </row>
    <row r="2333" customFormat="false" ht="15" hidden="false" customHeight="true" outlineLevel="0" collapsed="false">
      <c r="A2333" s="6" t="n">
        <f aca="false">INT((ROW()-2)/100)</f>
        <v>23</v>
      </c>
      <c r="B2333" s="7" t="n">
        <f aca="false">MOD(INT((ROW()-2)/10),10)</f>
        <v>3</v>
      </c>
      <c r="C2333" s="7" t="n">
        <f aca="false">MOD(ROW()-2,10)</f>
        <v>1</v>
      </c>
      <c r="D2333" s="8" t="n">
        <f aca="false">A2333*10+B2333+C2333/10</f>
        <v>233.1</v>
      </c>
      <c r="E2333" s="9" t="n">
        <f aca="false">ROUND((ROW()-2)*24,0)/86400</f>
        <v>0.6475</v>
      </c>
    </row>
    <row r="2334" customFormat="false" ht="15" hidden="false" customHeight="true" outlineLevel="0" collapsed="false">
      <c r="A2334" s="6" t="n">
        <f aca="false">INT((ROW()-2)/100)</f>
        <v>23</v>
      </c>
      <c r="B2334" s="7" t="n">
        <f aca="false">MOD(INT((ROW()-2)/10),10)</f>
        <v>3</v>
      </c>
      <c r="C2334" s="7" t="n">
        <f aca="false">MOD(ROW()-2,10)</f>
        <v>2</v>
      </c>
      <c r="D2334" s="8" t="n">
        <f aca="false">A2334*10+B2334+C2334/10</f>
        <v>233.2</v>
      </c>
      <c r="E2334" s="9" t="n">
        <f aca="false">ROUND((ROW()-2)*24,0)/86400</f>
        <v>0.647777777777778</v>
      </c>
    </row>
    <row r="2335" customFormat="false" ht="15" hidden="false" customHeight="true" outlineLevel="0" collapsed="false">
      <c r="A2335" s="6" t="n">
        <f aca="false">INT((ROW()-2)/100)</f>
        <v>23</v>
      </c>
      <c r="B2335" s="7" t="n">
        <f aca="false">MOD(INT((ROW()-2)/10),10)</f>
        <v>3</v>
      </c>
      <c r="C2335" s="7" t="n">
        <f aca="false">MOD(ROW()-2,10)</f>
        <v>3</v>
      </c>
      <c r="D2335" s="8" t="n">
        <f aca="false">A2335*10+B2335+C2335/10</f>
        <v>233.3</v>
      </c>
      <c r="E2335" s="9" t="n">
        <f aca="false">ROUND((ROW()-2)*24,0)/86400</f>
        <v>0.648055555555556</v>
      </c>
    </row>
    <row r="2336" customFormat="false" ht="15" hidden="false" customHeight="true" outlineLevel="0" collapsed="false">
      <c r="A2336" s="6" t="n">
        <f aca="false">INT((ROW()-2)/100)</f>
        <v>23</v>
      </c>
      <c r="B2336" s="7" t="n">
        <f aca="false">MOD(INT((ROW()-2)/10),10)</f>
        <v>3</v>
      </c>
      <c r="C2336" s="7" t="n">
        <f aca="false">MOD(ROW()-2,10)</f>
        <v>4</v>
      </c>
      <c r="D2336" s="8" t="n">
        <f aca="false">A2336*10+B2336+C2336/10</f>
        <v>233.4</v>
      </c>
      <c r="E2336" s="9" t="n">
        <f aca="false">ROUND((ROW()-2)*24,0)/86400</f>
        <v>0.648333333333333</v>
      </c>
    </row>
    <row r="2337" customFormat="false" ht="15" hidden="false" customHeight="true" outlineLevel="0" collapsed="false">
      <c r="A2337" s="6" t="n">
        <f aca="false">INT((ROW()-2)/100)</f>
        <v>23</v>
      </c>
      <c r="B2337" s="7" t="n">
        <f aca="false">MOD(INT((ROW()-2)/10),10)</f>
        <v>3</v>
      </c>
      <c r="C2337" s="7" t="n">
        <f aca="false">MOD(ROW()-2,10)</f>
        <v>5</v>
      </c>
      <c r="D2337" s="8" t="n">
        <f aca="false">A2337*10+B2337+C2337/10</f>
        <v>233.5</v>
      </c>
      <c r="E2337" s="9" t="n">
        <f aca="false">ROUND((ROW()-2)*24,0)/86400</f>
        <v>0.648611111111111</v>
      </c>
    </row>
    <row r="2338" customFormat="false" ht="15" hidden="false" customHeight="true" outlineLevel="0" collapsed="false">
      <c r="A2338" s="6" t="n">
        <f aca="false">INT((ROW()-2)/100)</f>
        <v>23</v>
      </c>
      <c r="B2338" s="7" t="n">
        <f aca="false">MOD(INT((ROW()-2)/10),10)</f>
        <v>3</v>
      </c>
      <c r="C2338" s="7" t="n">
        <f aca="false">MOD(ROW()-2,10)</f>
        <v>6</v>
      </c>
      <c r="D2338" s="8" t="n">
        <f aca="false">A2338*10+B2338+C2338/10</f>
        <v>233.6</v>
      </c>
      <c r="E2338" s="9" t="n">
        <f aca="false">ROUND((ROW()-2)*24,0)/86400</f>
        <v>0.648888888888889</v>
      </c>
    </row>
    <row r="2339" customFormat="false" ht="15" hidden="false" customHeight="true" outlineLevel="0" collapsed="false">
      <c r="A2339" s="6" t="n">
        <f aca="false">INT((ROW()-2)/100)</f>
        <v>23</v>
      </c>
      <c r="B2339" s="7" t="n">
        <f aca="false">MOD(INT((ROW()-2)/10),10)</f>
        <v>3</v>
      </c>
      <c r="C2339" s="7" t="n">
        <f aca="false">MOD(ROW()-2,10)</f>
        <v>7</v>
      </c>
      <c r="D2339" s="8" t="n">
        <f aca="false">A2339*10+B2339+C2339/10</f>
        <v>233.7</v>
      </c>
      <c r="E2339" s="9" t="n">
        <f aca="false">ROUND((ROW()-2)*24,0)/86400</f>
        <v>0.649166666666667</v>
      </c>
    </row>
    <row r="2340" customFormat="false" ht="15" hidden="false" customHeight="true" outlineLevel="0" collapsed="false">
      <c r="A2340" s="6" t="n">
        <f aca="false">INT((ROW()-2)/100)</f>
        <v>23</v>
      </c>
      <c r="B2340" s="7" t="n">
        <f aca="false">MOD(INT((ROW()-2)/10),10)</f>
        <v>3</v>
      </c>
      <c r="C2340" s="7" t="n">
        <f aca="false">MOD(ROW()-2,10)</f>
        <v>8</v>
      </c>
      <c r="D2340" s="8" t="n">
        <f aca="false">A2340*10+B2340+C2340/10</f>
        <v>233.8</v>
      </c>
      <c r="E2340" s="9" t="n">
        <f aca="false">ROUND((ROW()-2)*24,0)/86400</f>
        <v>0.649444444444445</v>
      </c>
    </row>
    <row r="2341" customFormat="false" ht="15" hidden="false" customHeight="true" outlineLevel="0" collapsed="false">
      <c r="A2341" s="6" t="n">
        <f aca="false">INT((ROW()-2)/100)</f>
        <v>23</v>
      </c>
      <c r="B2341" s="7" t="n">
        <f aca="false">MOD(INT((ROW()-2)/10),10)</f>
        <v>3</v>
      </c>
      <c r="C2341" s="7" t="n">
        <f aca="false">MOD(ROW()-2,10)</f>
        <v>9</v>
      </c>
      <c r="D2341" s="8" t="n">
        <f aca="false">A2341*10+B2341+C2341/10</f>
        <v>233.9</v>
      </c>
      <c r="E2341" s="9" t="n">
        <f aca="false">ROUND((ROW()-2)*24,0)/86400</f>
        <v>0.649722222222222</v>
      </c>
    </row>
    <row r="2342" customFormat="false" ht="15" hidden="false" customHeight="true" outlineLevel="0" collapsed="false">
      <c r="A2342" s="6" t="n">
        <f aca="false">INT((ROW()-2)/100)</f>
        <v>23</v>
      </c>
      <c r="B2342" s="7" t="n">
        <f aca="false">MOD(INT((ROW()-2)/10),10)</f>
        <v>4</v>
      </c>
      <c r="C2342" s="7" t="n">
        <f aca="false">MOD(ROW()-2,10)</f>
        <v>0</v>
      </c>
      <c r="D2342" s="8" t="n">
        <f aca="false">A2342*10+B2342+C2342/10</f>
        <v>234</v>
      </c>
      <c r="E2342" s="9" t="n">
        <f aca="false">ROUND((ROW()-2)*24,0)/86400</f>
        <v>0.65</v>
      </c>
    </row>
    <row r="2343" customFormat="false" ht="15" hidden="false" customHeight="true" outlineLevel="0" collapsed="false">
      <c r="A2343" s="6" t="n">
        <f aca="false">INT((ROW()-2)/100)</f>
        <v>23</v>
      </c>
      <c r="B2343" s="7" t="n">
        <f aca="false">MOD(INT((ROW()-2)/10),10)</f>
        <v>4</v>
      </c>
      <c r="C2343" s="7" t="n">
        <f aca="false">MOD(ROW()-2,10)</f>
        <v>1</v>
      </c>
      <c r="D2343" s="8" t="n">
        <f aca="false">A2343*10+B2343+C2343/10</f>
        <v>234.1</v>
      </c>
      <c r="E2343" s="9" t="n">
        <f aca="false">ROUND((ROW()-2)*24,0)/86400</f>
        <v>0.650277777777778</v>
      </c>
    </row>
    <row r="2344" customFormat="false" ht="15" hidden="false" customHeight="true" outlineLevel="0" collapsed="false">
      <c r="A2344" s="6" t="n">
        <f aca="false">INT((ROW()-2)/100)</f>
        <v>23</v>
      </c>
      <c r="B2344" s="7" t="n">
        <f aca="false">MOD(INT((ROW()-2)/10),10)</f>
        <v>4</v>
      </c>
      <c r="C2344" s="7" t="n">
        <f aca="false">MOD(ROW()-2,10)</f>
        <v>2</v>
      </c>
      <c r="D2344" s="8" t="n">
        <f aca="false">A2344*10+B2344+C2344/10</f>
        <v>234.2</v>
      </c>
      <c r="E2344" s="9" t="n">
        <f aca="false">ROUND((ROW()-2)*24,0)/86400</f>
        <v>0.650555555555556</v>
      </c>
    </row>
    <row r="2345" customFormat="false" ht="15" hidden="false" customHeight="true" outlineLevel="0" collapsed="false">
      <c r="A2345" s="6" t="n">
        <f aca="false">INT((ROW()-2)/100)</f>
        <v>23</v>
      </c>
      <c r="B2345" s="7" t="n">
        <f aca="false">MOD(INT((ROW()-2)/10),10)</f>
        <v>4</v>
      </c>
      <c r="C2345" s="7" t="n">
        <f aca="false">MOD(ROW()-2,10)</f>
        <v>3</v>
      </c>
      <c r="D2345" s="8" t="n">
        <f aca="false">A2345*10+B2345+C2345/10</f>
        <v>234.3</v>
      </c>
      <c r="E2345" s="9" t="n">
        <f aca="false">ROUND((ROW()-2)*24,0)/86400</f>
        <v>0.650833333333333</v>
      </c>
    </row>
    <row r="2346" customFormat="false" ht="15" hidden="false" customHeight="true" outlineLevel="0" collapsed="false">
      <c r="A2346" s="6" t="n">
        <f aca="false">INT((ROW()-2)/100)</f>
        <v>23</v>
      </c>
      <c r="B2346" s="7" t="n">
        <f aca="false">MOD(INT((ROW()-2)/10),10)</f>
        <v>4</v>
      </c>
      <c r="C2346" s="7" t="n">
        <f aca="false">MOD(ROW()-2,10)</f>
        <v>4</v>
      </c>
      <c r="D2346" s="8" t="n">
        <f aca="false">A2346*10+B2346+C2346/10</f>
        <v>234.4</v>
      </c>
      <c r="E2346" s="9" t="n">
        <f aca="false">ROUND((ROW()-2)*24,0)/86400</f>
        <v>0.651111111111111</v>
      </c>
    </row>
    <row r="2347" customFormat="false" ht="15" hidden="false" customHeight="true" outlineLevel="0" collapsed="false">
      <c r="A2347" s="6" t="n">
        <f aca="false">INT((ROW()-2)/100)</f>
        <v>23</v>
      </c>
      <c r="B2347" s="7" t="n">
        <f aca="false">MOD(INT((ROW()-2)/10),10)</f>
        <v>4</v>
      </c>
      <c r="C2347" s="7" t="n">
        <f aca="false">MOD(ROW()-2,10)</f>
        <v>5</v>
      </c>
      <c r="D2347" s="8" t="n">
        <f aca="false">A2347*10+B2347+C2347/10</f>
        <v>234.5</v>
      </c>
      <c r="E2347" s="9" t="n">
        <f aca="false">ROUND((ROW()-2)*24,0)/86400</f>
        <v>0.651388888888889</v>
      </c>
    </row>
    <row r="2348" customFormat="false" ht="15" hidden="false" customHeight="true" outlineLevel="0" collapsed="false">
      <c r="A2348" s="6" t="n">
        <f aca="false">INT((ROW()-2)/100)</f>
        <v>23</v>
      </c>
      <c r="B2348" s="7" t="n">
        <f aca="false">MOD(INT((ROW()-2)/10),10)</f>
        <v>4</v>
      </c>
      <c r="C2348" s="7" t="n">
        <f aca="false">MOD(ROW()-2,10)</f>
        <v>6</v>
      </c>
      <c r="D2348" s="8" t="n">
        <f aca="false">A2348*10+B2348+C2348/10</f>
        <v>234.6</v>
      </c>
      <c r="E2348" s="9" t="n">
        <f aca="false">ROUND((ROW()-2)*24,0)/86400</f>
        <v>0.651666666666667</v>
      </c>
    </row>
    <row r="2349" customFormat="false" ht="15" hidden="false" customHeight="true" outlineLevel="0" collapsed="false">
      <c r="A2349" s="6" t="n">
        <f aca="false">INT((ROW()-2)/100)</f>
        <v>23</v>
      </c>
      <c r="B2349" s="7" t="n">
        <f aca="false">MOD(INT((ROW()-2)/10),10)</f>
        <v>4</v>
      </c>
      <c r="C2349" s="7" t="n">
        <f aca="false">MOD(ROW()-2,10)</f>
        <v>7</v>
      </c>
      <c r="D2349" s="8" t="n">
        <f aca="false">A2349*10+B2349+C2349/10</f>
        <v>234.7</v>
      </c>
      <c r="E2349" s="9" t="n">
        <f aca="false">ROUND((ROW()-2)*24,0)/86400</f>
        <v>0.651944444444444</v>
      </c>
    </row>
    <row r="2350" customFormat="false" ht="15" hidden="false" customHeight="true" outlineLevel="0" collapsed="false">
      <c r="A2350" s="6" t="n">
        <f aca="false">INT((ROW()-2)/100)</f>
        <v>23</v>
      </c>
      <c r="B2350" s="7" t="n">
        <f aca="false">MOD(INT((ROW()-2)/10),10)</f>
        <v>4</v>
      </c>
      <c r="C2350" s="7" t="n">
        <f aca="false">MOD(ROW()-2,10)</f>
        <v>8</v>
      </c>
      <c r="D2350" s="8" t="n">
        <f aca="false">A2350*10+B2350+C2350/10</f>
        <v>234.8</v>
      </c>
      <c r="E2350" s="9" t="n">
        <f aca="false">ROUND((ROW()-2)*24,0)/86400</f>
        <v>0.652222222222222</v>
      </c>
    </row>
    <row r="2351" customFormat="false" ht="15" hidden="false" customHeight="true" outlineLevel="0" collapsed="false">
      <c r="A2351" s="6" t="n">
        <f aca="false">INT((ROW()-2)/100)</f>
        <v>23</v>
      </c>
      <c r="B2351" s="7" t="n">
        <f aca="false">MOD(INT((ROW()-2)/10),10)</f>
        <v>4</v>
      </c>
      <c r="C2351" s="7" t="n">
        <f aca="false">MOD(ROW()-2,10)</f>
        <v>9</v>
      </c>
      <c r="D2351" s="8" t="n">
        <f aca="false">A2351*10+B2351+C2351/10</f>
        <v>234.9</v>
      </c>
      <c r="E2351" s="9" t="n">
        <f aca="false">ROUND((ROW()-2)*24,0)/86400</f>
        <v>0.6525</v>
      </c>
    </row>
    <row r="2352" customFormat="false" ht="15" hidden="false" customHeight="true" outlineLevel="0" collapsed="false">
      <c r="A2352" s="6" t="n">
        <f aca="false">INT((ROW()-2)/100)</f>
        <v>23</v>
      </c>
      <c r="B2352" s="7" t="n">
        <f aca="false">MOD(INT((ROW()-2)/10),10)</f>
        <v>5</v>
      </c>
      <c r="C2352" s="7" t="n">
        <f aca="false">MOD(ROW()-2,10)</f>
        <v>0</v>
      </c>
      <c r="D2352" s="8" t="n">
        <f aca="false">A2352*10+B2352+C2352/10</f>
        <v>235</v>
      </c>
      <c r="E2352" s="9" t="n">
        <f aca="false">ROUND((ROW()-2)*24,0)/86400</f>
        <v>0.652777777777778</v>
      </c>
    </row>
    <row r="2353" customFormat="false" ht="15" hidden="false" customHeight="true" outlineLevel="0" collapsed="false">
      <c r="A2353" s="6" t="n">
        <f aca="false">INT((ROW()-2)/100)</f>
        <v>23</v>
      </c>
      <c r="B2353" s="7" t="n">
        <f aca="false">MOD(INT((ROW()-2)/10),10)</f>
        <v>5</v>
      </c>
      <c r="C2353" s="7" t="n">
        <f aca="false">MOD(ROW()-2,10)</f>
        <v>1</v>
      </c>
      <c r="D2353" s="8" t="n">
        <f aca="false">A2353*10+B2353+C2353/10</f>
        <v>235.1</v>
      </c>
      <c r="E2353" s="9" t="n">
        <f aca="false">ROUND((ROW()-2)*24,0)/86400</f>
        <v>0.653055555555556</v>
      </c>
    </row>
    <row r="2354" customFormat="false" ht="15" hidden="false" customHeight="true" outlineLevel="0" collapsed="false">
      <c r="A2354" s="6" t="n">
        <f aca="false">INT((ROW()-2)/100)</f>
        <v>23</v>
      </c>
      <c r="B2354" s="7" t="n">
        <f aca="false">MOD(INT((ROW()-2)/10),10)</f>
        <v>5</v>
      </c>
      <c r="C2354" s="7" t="n">
        <f aca="false">MOD(ROW()-2,10)</f>
        <v>2</v>
      </c>
      <c r="D2354" s="8" t="n">
        <f aca="false">A2354*10+B2354+C2354/10</f>
        <v>235.2</v>
      </c>
      <c r="E2354" s="9" t="n">
        <f aca="false">ROUND((ROW()-2)*24,0)/86400</f>
        <v>0.653333333333333</v>
      </c>
    </row>
    <row r="2355" customFormat="false" ht="15" hidden="false" customHeight="true" outlineLevel="0" collapsed="false">
      <c r="A2355" s="6" t="n">
        <f aca="false">INT((ROW()-2)/100)</f>
        <v>23</v>
      </c>
      <c r="B2355" s="7" t="n">
        <f aca="false">MOD(INT((ROW()-2)/10),10)</f>
        <v>5</v>
      </c>
      <c r="C2355" s="7" t="n">
        <f aca="false">MOD(ROW()-2,10)</f>
        <v>3</v>
      </c>
      <c r="D2355" s="8" t="n">
        <f aca="false">A2355*10+B2355+C2355/10</f>
        <v>235.3</v>
      </c>
      <c r="E2355" s="9" t="n">
        <f aca="false">ROUND((ROW()-2)*24,0)/86400</f>
        <v>0.653611111111111</v>
      </c>
    </row>
    <row r="2356" customFormat="false" ht="15" hidden="false" customHeight="true" outlineLevel="0" collapsed="false">
      <c r="A2356" s="6" t="n">
        <f aca="false">INT((ROW()-2)/100)</f>
        <v>23</v>
      </c>
      <c r="B2356" s="7" t="n">
        <f aca="false">MOD(INT((ROW()-2)/10),10)</f>
        <v>5</v>
      </c>
      <c r="C2356" s="7" t="n">
        <f aca="false">MOD(ROW()-2,10)</f>
        <v>4</v>
      </c>
      <c r="D2356" s="8" t="n">
        <f aca="false">A2356*10+B2356+C2356/10</f>
        <v>235.4</v>
      </c>
      <c r="E2356" s="9" t="n">
        <f aca="false">ROUND((ROW()-2)*24,0)/86400</f>
        <v>0.653888888888889</v>
      </c>
    </row>
    <row r="2357" customFormat="false" ht="15" hidden="false" customHeight="true" outlineLevel="0" collapsed="false">
      <c r="A2357" s="6" t="n">
        <f aca="false">INT((ROW()-2)/100)</f>
        <v>23</v>
      </c>
      <c r="B2357" s="7" t="n">
        <f aca="false">MOD(INT((ROW()-2)/10),10)</f>
        <v>5</v>
      </c>
      <c r="C2357" s="7" t="n">
        <f aca="false">MOD(ROW()-2,10)</f>
        <v>5</v>
      </c>
      <c r="D2357" s="8" t="n">
        <f aca="false">A2357*10+B2357+C2357/10</f>
        <v>235.5</v>
      </c>
      <c r="E2357" s="9" t="n">
        <f aca="false">ROUND((ROW()-2)*24,0)/86400</f>
        <v>0.654166666666667</v>
      </c>
    </row>
    <row r="2358" customFormat="false" ht="15" hidden="false" customHeight="true" outlineLevel="0" collapsed="false">
      <c r="A2358" s="6" t="n">
        <f aca="false">INT((ROW()-2)/100)</f>
        <v>23</v>
      </c>
      <c r="B2358" s="7" t="n">
        <f aca="false">MOD(INT((ROW()-2)/10),10)</f>
        <v>5</v>
      </c>
      <c r="C2358" s="7" t="n">
        <f aca="false">MOD(ROW()-2,10)</f>
        <v>6</v>
      </c>
      <c r="D2358" s="8" t="n">
        <f aca="false">A2358*10+B2358+C2358/10</f>
        <v>235.6</v>
      </c>
      <c r="E2358" s="9" t="n">
        <f aca="false">ROUND((ROW()-2)*24,0)/86400</f>
        <v>0.654444444444445</v>
      </c>
    </row>
    <row r="2359" customFormat="false" ht="15" hidden="false" customHeight="true" outlineLevel="0" collapsed="false">
      <c r="A2359" s="6" t="n">
        <f aca="false">INT((ROW()-2)/100)</f>
        <v>23</v>
      </c>
      <c r="B2359" s="7" t="n">
        <f aca="false">MOD(INT((ROW()-2)/10),10)</f>
        <v>5</v>
      </c>
      <c r="C2359" s="7" t="n">
        <f aca="false">MOD(ROW()-2,10)</f>
        <v>7</v>
      </c>
      <c r="D2359" s="8" t="n">
        <f aca="false">A2359*10+B2359+C2359/10</f>
        <v>235.7</v>
      </c>
      <c r="E2359" s="9" t="n">
        <f aca="false">ROUND((ROW()-2)*24,0)/86400</f>
        <v>0.654722222222222</v>
      </c>
    </row>
    <row r="2360" customFormat="false" ht="15" hidden="false" customHeight="true" outlineLevel="0" collapsed="false">
      <c r="A2360" s="6" t="n">
        <f aca="false">INT((ROW()-2)/100)</f>
        <v>23</v>
      </c>
      <c r="B2360" s="7" t="n">
        <f aca="false">MOD(INT((ROW()-2)/10),10)</f>
        <v>5</v>
      </c>
      <c r="C2360" s="7" t="n">
        <f aca="false">MOD(ROW()-2,10)</f>
        <v>8</v>
      </c>
      <c r="D2360" s="8" t="n">
        <f aca="false">A2360*10+B2360+C2360/10</f>
        <v>235.8</v>
      </c>
      <c r="E2360" s="9" t="n">
        <f aca="false">ROUND((ROW()-2)*24,0)/86400</f>
        <v>0.655</v>
      </c>
    </row>
    <row r="2361" customFormat="false" ht="15" hidden="false" customHeight="true" outlineLevel="0" collapsed="false">
      <c r="A2361" s="6" t="n">
        <f aca="false">INT((ROW()-2)/100)</f>
        <v>23</v>
      </c>
      <c r="B2361" s="7" t="n">
        <f aca="false">MOD(INT((ROW()-2)/10),10)</f>
        <v>5</v>
      </c>
      <c r="C2361" s="7" t="n">
        <f aca="false">MOD(ROW()-2,10)</f>
        <v>9</v>
      </c>
      <c r="D2361" s="8" t="n">
        <f aca="false">A2361*10+B2361+C2361/10</f>
        <v>235.9</v>
      </c>
      <c r="E2361" s="9" t="n">
        <f aca="false">ROUND((ROW()-2)*24,0)/86400</f>
        <v>0.655277777777778</v>
      </c>
    </row>
    <row r="2362" customFormat="false" ht="15" hidden="false" customHeight="true" outlineLevel="0" collapsed="false">
      <c r="A2362" s="6" t="n">
        <f aca="false">INT((ROW()-2)/100)</f>
        <v>23</v>
      </c>
      <c r="B2362" s="7" t="n">
        <f aca="false">MOD(INT((ROW()-2)/10),10)</f>
        <v>6</v>
      </c>
      <c r="C2362" s="7" t="n">
        <f aca="false">MOD(ROW()-2,10)</f>
        <v>0</v>
      </c>
      <c r="D2362" s="8" t="n">
        <f aca="false">A2362*10+B2362+C2362/10</f>
        <v>236</v>
      </c>
      <c r="E2362" s="9" t="n">
        <f aca="false">ROUND((ROW()-2)*24,0)/86400</f>
        <v>0.655555555555556</v>
      </c>
    </row>
    <row r="2363" customFormat="false" ht="15" hidden="false" customHeight="true" outlineLevel="0" collapsed="false">
      <c r="A2363" s="6" t="n">
        <f aca="false">INT((ROW()-2)/100)</f>
        <v>23</v>
      </c>
      <c r="B2363" s="7" t="n">
        <f aca="false">MOD(INT((ROW()-2)/10),10)</f>
        <v>6</v>
      </c>
      <c r="C2363" s="7" t="n">
        <f aca="false">MOD(ROW()-2,10)</f>
        <v>1</v>
      </c>
      <c r="D2363" s="8" t="n">
        <f aca="false">A2363*10+B2363+C2363/10</f>
        <v>236.1</v>
      </c>
      <c r="E2363" s="9" t="n">
        <f aca="false">ROUND((ROW()-2)*24,0)/86400</f>
        <v>0.655833333333333</v>
      </c>
    </row>
    <row r="2364" customFormat="false" ht="15" hidden="false" customHeight="true" outlineLevel="0" collapsed="false">
      <c r="A2364" s="6" t="n">
        <f aca="false">INT((ROW()-2)/100)</f>
        <v>23</v>
      </c>
      <c r="B2364" s="7" t="n">
        <f aca="false">MOD(INT((ROW()-2)/10),10)</f>
        <v>6</v>
      </c>
      <c r="C2364" s="7" t="n">
        <f aca="false">MOD(ROW()-2,10)</f>
        <v>2</v>
      </c>
      <c r="D2364" s="8" t="n">
        <f aca="false">A2364*10+B2364+C2364/10</f>
        <v>236.2</v>
      </c>
      <c r="E2364" s="9" t="n">
        <f aca="false">ROUND((ROW()-2)*24,0)/86400</f>
        <v>0.656111111111111</v>
      </c>
    </row>
    <row r="2365" customFormat="false" ht="15" hidden="false" customHeight="true" outlineLevel="0" collapsed="false">
      <c r="A2365" s="6" t="n">
        <f aca="false">INT((ROW()-2)/100)</f>
        <v>23</v>
      </c>
      <c r="B2365" s="7" t="n">
        <f aca="false">MOD(INT((ROW()-2)/10),10)</f>
        <v>6</v>
      </c>
      <c r="C2365" s="7" t="n">
        <f aca="false">MOD(ROW()-2,10)</f>
        <v>3</v>
      </c>
      <c r="D2365" s="8" t="n">
        <f aca="false">A2365*10+B2365+C2365/10</f>
        <v>236.3</v>
      </c>
      <c r="E2365" s="9" t="n">
        <f aca="false">ROUND((ROW()-2)*24,0)/86400</f>
        <v>0.656388888888889</v>
      </c>
    </row>
    <row r="2366" customFormat="false" ht="15" hidden="false" customHeight="true" outlineLevel="0" collapsed="false">
      <c r="A2366" s="6" t="n">
        <f aca="false">INT((ROW()-2)/100)</f>
        <v>23</v>
      </c>
      <c r="B2366" s="7" t="n">
        <f aca="false">MOD(INT((ROW()-2)/10),10)</f>
        <v>6</v>
      </c>
      <c r="C2366" s="7" t="n">
        <f aca="false">MOD(ROW()-2,10)</f>
        <v>4</v>
      </c>
      <c r="D2366" s="8" t="n">
        <f aca="false">A2366*10+B2366+C2366/10</f>
        <v>236.4</v>
      </c>
      <c r="E2366" s="9" t="n">
        <f aca="false">ROUND((ROW()-2)*24,0)/86400</f>
        <v>0.656666666666667</v>
      </c>
    </row>
    <row r="2367" customFormat="false" ht="15" hidden="false" customHeight="true" outlineLevel="0" collapsed="false">
      <c r="A2367" s="6" t="n">
        <f aca="false">INT((ROW()-2)/100)</f>
        <v>23</v>
      </c>
      <c r="B2367" s="7" t="n">
        <f aca="false">MOD(INT((ROW()-2)/10),10)</f>
        <v>6</v>
      </c>
      <c r="C2367" s="7" t="n">
        <f aca="false">MOD(ROW()-2,10)</f>
        <v>5</v>
      </c>
      <c r="D2367" s="8" t="n">
        <f aca="false">A2367*10+B2367+C2367/10</f>
        <v>236.5</v>
      </c>
      <c r="E2367" s="9" t="n">
        <f aca="false">ROUND((ROW()-2)*24,0)/86400</f>
        <v>0.656944444444444</v>
      </c>
    </row>
    <row r="2368" customFormat="false" ht="15" hidden="false" customHeight="true" outlineLevel="0" collapsed="false">
      <c r="A2368" s="6" t="n">
        <f aca="false">INT((ROW()-2)/100)</f>
        <v>23</v>
      </c>
      <c r="B2368" s="7" t="n">
        <f aca="false">MOD(INT((ROW()-2)/10),10)</f>
        <v>6</v>
      </c>
      <c r="C2368" s="7" t="n">
        <f aca="false">MOD(ROW()-2,10)</f>
        <v>6</v>
      </c>
      <c r="D2368" s="8" t="n">
        <f aca="false">A2368*10+B2368+C2368/10</f>
        <v>236.6</v>
      </c>
      <c r="E2368" s="9" t="n">
        <f aca="false">ROUND((ROW()-2)*24,0)/86400</f>
        <v>0.657222222222222</v>
      </c>
    </row>
    <row r="2369" customFormat="false" ht="15" hidden="false" customHeight="true" outlineLevel="0" collapsed="false">
      <c r="A2369" s="6" t="n">
        <f aca="false">INT((ROW()-2)/100)</f>
        <v>23</v>
      </c>
      <c r="B2369" s="7" t="n">
        <f aca="false">MOD(INT((ROW()-2)/10),10)</f>
        <v>6</v>
      </c>
      <c r="C2369" s="7" t="n">
        <f aca="false">MOD(ROW()-2,10)</f>
        <v>7</v>
      </c>
      <c r="D2369" s="8" t="n">
        <f aca="false">A2369*10+B2369+C2369/10</f>
        <v>236.7</v>
      </c>
      <c r="E2369" s="9" t="n">
        <f aca="false">ROUND((ROW()-2)*24,0)/86400</f>
        <v>0.6575</v>
      </c>
    </row>
    <row r="2370" customFormat="false" ht="15" hidden="false" customHeight="true" outlineLevel="0" collapsed="false">
      <c r="A2370" s="6" t="n">
        <f aca="false">INT((ROW()-2)/100)</f>
        <v>23</v>
      </c>
      <c r="B2370" s="7" t="n">
        <f aca="false">MOD(INT((ROW()-2)/10),10)</f>
        <v>6</v>
      </c>
      <c r="C2370" s="7" t="n">
        <f aca="false">MOD(ROW()-2,10)</f>
        <v>8</v>
      </c>
      <c r="D2370" s="8" t="n">
        <f aca="false">A2370*10+B2370+C2370/10</f>
        <v>236.8</v>
      </c>
      <c r="E2370" s="9" t="n">
        <f aca="false">ROUND((ROW()-2)*24,0)/86400</f>
        <v>0.657777777777778</v>
      </c>
    </row>
    <row r="2371" customFormat="false" ht="15" hidden="false" customHeight="true" outlineLevel="0" collapsed="false">
      <c r="A2371" s="6" t="n">
        <f aca="false">INT((ROW()-2)/100)</f>
        <v>23</v>
      </c>
      <c r="B2371" s="7" t="n">
        <f aca="false">MOD(INT((ROW()-2)/10),10)</f>
        <v>6</v>
      </c>
      <c r="C2371" s="7" t="n">
        <f aca="false">MOD(ROW()-2,10)</f>
        <v>9</v>
      </c>
      <c r="D2371" s="8" t="n">
        <f aca="false">A2371*10+B2371+C2371/10</f>
        <v>236.9</v>
      </c>
      <c r="E2371" s="9" t="n">
        <f aca="false">ROUND((ROW()-2)*24,0)/86400</f>
        <v>0.658055555555556</v>
      </c>
    </row>
    <row r="2372" customFormat="false" ht="15" hidden="false" customHeight="true" outlineLevel="0" collapsed="false">
      <c r="A2372" s="6" t="n">
        <f aca="false">INT((ROW()-2)/100)</f>
        <v>23</v>
      </c>
      <c r="B2372" s="7" t="n">
        <f aca="false">MOD(INT((ROW()-2)/10),10)</f>
        <v>7</v>
      </c>
      <c r="C2372" s="7" t="n">
        <f aca="false">MOD(ROW()-2,10)</f>
        <v>0</v>
      </c>
      <c r="D2372" s="8" t="n">
        <f aca="false">A2372*10+B2372+C2372/10</f>
        <v>237</v>
      </c>
      <c r="E2372" s="9" t="n">
        <f aca="false">ROUND((ROW()-2)*24,0)/86400</f>
        <v>0.658333333333333</v>
      </c>
    </row>
    <row r="2373" customFormat="false" ht="15" hidden="false" customHeight="true" outlineLevel="0" collapsed="false">
      <c r="A2373" s="6" t="n">
        <f aca="false">INT((ROW()-2)/100)</f>
        <v>23</v>
      </c>
      <c r="B2373" s="7" t="n">
        <f aca="false">MOD(INT((ROW()-2)/10),10)</f>
        <v>7</v>
      </c>
      <c r="C2373" s="7" t="n">
        <f aca="false">MOD(ROW()-2,10)</f>
        <v>1</v>
      </c>
      <c r="D2373" s="8" t="n">
        <f aca="false">A2373*10+B2373+C2373/10</f>
        <v>237.1</v>
      </c>
      <c r="E2373" s="9" t="n">
        <f aca="false">ROUND((ROW()-2)*24,0)/86400</f>
        <v>0.658611111111111</v>
      </c>
    </row>
    <row r="2374" customFormat="false" ht="15" hidden="false" customHeight="true" outlineLevel="0" collapsed="false">
      <c r="A2374" s="6" t="n">
        <f aca="false">INT((ROW()-2)/100)</f>
        <v>23</v>
      </c>
      <c r="B2374" s="7" t="n">
        <f aca="false">MOD(INT((ROW()-2)/10),10)</f>
        <v>7</v>
      </c>
      <c r="C2374" s="7" t="n">
        <f aca="false">MOD(ROW()-2,10)</f>
        <v>2</v>
      </c>
      <c r="D2374" s="8" t="n">
        <f aca="false">A2374*10+B2374+C2374/10</f>
        <v>237.2</v>
      </c>
      <c r="E2374" s="9" t="n">
        <f aca="false">ROUND((ROW()-2)*24,0)/86400</f>
        <v>0.658888888888889</v>
      </c>
    </row>
    <row r="2375" customFormat="false" ht="15" hidden="false" customHeight="true" outlineLevel="0" collapsed="false">
      <c r="A2375" s="6" t="n">
        <f aca="false">INT((ROW()-2)/100)</f>
        <v>23</v>
      </c>
      <c r="B2375" s="7" t="n">
        <f aca="false">MOD(INT((ROW()-2)/10),10)</f>
        <v>7</v>
      </c>
      <c r="C2375" s="7" t="n">
        <f aca="false">MOD(ROW()-2,10)</f>
        <v>3</v>
      </c>
      <c r="D2375" s="8" t="n">
        <f aca="false">A2375*10+B2375+C2375/10</f>
        <v>237.3</v>
      </c>
      <c r="E2375" s="9" t="n">
        <f aca="false">ROUND((ROW()-2)*24,0)/86400</f>
        <v>0.659166666666667</v>
      </c>
    </row>
    <row r="2376" customFormat="false" ht="15" hidden="false" customHeight="true" outlineLevel="0" collapsed="false">
      <c r="A2376" s="6" t="n">
        <f aca="false">INT((ROW()-2)/100)</f>
        <v>23</v>
      </c>
      <c r="B2376" s="7" t="n">
        <f aca="false">MOD(INT((ROW()-2)/10),10)</f>
        <v>7</v>
      </c>
      <c r="C2376" s="7" t="n">
        <f aca="false">MOD(ROW()-2,10)</f>
        <v>4</v>
      </c>
      <c r="D2376" s="8" t="n">
        <f aca="false">A2376*10+B2376+C2376/10</f>
        <v>237.4</v>
      </c>
      <c r="E2376" s="9" t="n">
        <f aca="false">ROUND((ROW()-2)*24,0)/86400</f>
        <v>0.659444444444445</v>
      </c>
    </row>
    <row r="2377" customFormat="false" ht="15" hidden="false" customHeight="true" outlineLevel="0" collapsed="false">
      <c r="A2377" s="6" t="n">
        <f aca="false">INT((ROW()-2)/100)</f>
        <v>23</v>
      </c>
      <c r="B2377" s="7" t="n">
        <f aca="false">MOD(INT((ROW()-2)/10),10)</f>
        <v>7</v>
      </c>
      <c r="C2377" s="7" t="n">
        <f aca="false">MOD(ROW()-2,10)</f>
        <v>5</v>
      </c>
      <c r="D2377" s="8" t="n">
        <f aca="false">A2377*10+B2377+C2377/10</f>
        <v>237.5</v>
      </c>
      <c r="E2377" s="9" t="n">
        <f aca="false">ROUND((ROW()-2)*24,0)/86400</f>
        <v>0.659722222222222</v>
      </c>
    </row>
    <row r="2378" customFormat="false" ht="15" hidden="false" customHeight="true" outlineLevel="0" collapsed="false">
      <c r="A2378" s="6" t="n">
        <f aca="false">INT((ROW()-2)/100)</f>
        <v>23</v>
      </c>
      <c r="B2378" s="7" t="n">
        <f aca="false">MOD(INT((ROW()-2)/10),10)</f>
        <v>7</v>
      </c>
      <c r="C2378" s="7" t="n">
        <f aca="false">MOD(ROW()-2,10)</f>
        <v>6</v>
      </c>
      <c r="D2378" s="8" t="n">
        <f aca="false">A2378*10+B2378+C2378/10</f>
        <v>237.6</v>
      </c>
      <c r="E2378" s="9" t="n">
        <f aca="false">ROUND((ROW()-2)*24,0)/86400</f>
        <v>0.66</v>
      </c>
    </row>
    <row r="2379" customFormat="false" ht="15" hidden="false" customHeight="true" outlineLevel="0" collapsed="false">
      <c r="A2379" s="6" t="n">
        <f aca="false">INT((ROW()-2)/100)</f>
        <v>23</v>
      </c>
      <c r="B2379" s="7" t="n">
        <f aca="false">MOD(INT((ROW()-2)/10),10)</f>
        <v>7</v>
      </c>
      <c r="C2379" s="7" t="n">
        <f aca="false">MOD(ROW()-2,10)</f>
        <v>7</v>
      </c>
      <c r="D2379" s="8" t="n">
        <f aca="false">A2379*10+B2379+C2379/10</f>
        <v>237.7</v>
      </c>
      <c r="E2379" s="9" t="n">
        <f aca="false">ROUND((ROW()-2)*24,0)/86400</f>
        <v>0.660277777777778</v>
      </c>
    </row>
    <row r="2380" customFormat="false" ht="15" hidden="false" customHeight="true" outlineLevel="0" collapsed="false">
      <c r="A2380" s="6" t="n">
        <f aca="false">INT((ROW()-2)/100)</f>
        <v>23</v>
      </c>
      <c r="B2380" s="7" t="n">
        <f aca="false">MOD(INT((ROW()-2)/10),10)</f>
        <v>7</v>
      </c>
      <c r="C2380" s="7" t="n">
        <f aca="false">MOD(ROW()-2,10)</f>
        <v>8</v>
      </c>
      <c r="D2380" s="8" t="n">
        <f aca="false">A2380*10+B2380+C2380/10</f>
        <v>237.8</v>
      </c>
      <c r="E2380" s="9" t="n">
        <f aca="false">ROUND((ROW()-2)*24,0)/86400</f>
        <v>0.660555555555556</v>
      </c>
    </row>
    <row r="2381" customFormat="false" ht="15" hidden="false" customHeight="true" outlineLevel="0" collapsed="false">
      <c r="A2381" s="6" t="n">
        <f aca="false">INT((ROW()-2)/100)</f>
        <v>23</v>
      </c>
      <c r="B2381" s="7" t="n">
        <f aca="false">MOD(INT((ROW()-2)/10),10)</f>
        <v>7</v>
      </c>
      <c r="C2381" s="7" t="n">
        <f aca="false">MOD(ROW()-2,10)</f>
        <v>9</v>
      </c>
      <c r="D2381" s="8" t="n">
        <f aca="false">A2381*10+B2381+C2381/10</f>
        <v>237.9</v>
      </c>
      <c r="E2381" s="9" t="n">
        <f aca="false">ROUND((ROW()-2)*24,0)/86400</f>
        <v>0.660833333333333</v>
      </c>
    </row>
    <row r="2382" customFormat="false" ht="15" hidden="false" customHeight="true" outlineLevel="0" collapsed="false">
      <c r="A2382" s="6" t="n">
        <f aca="false">INT((ROW()-2)/100)</f>
        <v>23</v>
      </c>
      <c r="B2382" s="7" t="n">
        <f aca="false">MOD(INT((ROW()-2)/10),10)</f>
        <v>8</v>
      </c>
      <c r="C2382" s="7" t="n">
        <f aca="false">MOD(ROW()-2,10)</f>
        <v>0</v>
      </c>
      <c r="D2382" s="8" t="n">
        <f aca="false">A2382*10+B2382+C2382/10</f>
        <v>238</v>
      </c>
      <c r="E2382" s="9" t="n">
        <f aca="false">ROUND((ROW()-2)*24,0)/86400</f>
        <v>0.661111111111111</v>
      </c>
    </row>
    <row r="2383" customFormat="false" ht="15" hidden="false" customHeight="true" outlineLevel="0" collapsed="false">
      <c r="A2383" s="6" t="n">
        <f aca="false">INT((ROW()-2)/100)</f>
        <v>23</v>
      </c>
      <c r="B2383" s="7" t="n">
        <f aca="false">MOD(INT((ROW()-2)/10),10)</f>
        <v>8</v>
      </c>
      <c r="C2383" s="7" t="n">
        <f aca="false">MOD(ROW()-2,10)</f>
        <v>1</v>
      </c>
      <c r="D2383" s="8" t="n">
        <f aca="false">A2383*10+B2383+C2383/10</f>
        <v>238.1</v>
      </c>
      <c r="E2383" s="9" t="n">
        <f aca="false">ROUND((ROW()-2)*24,0)/86400</f>
        <v>0.661388888888889</v>
      </c>
    </row>
    <row r="2384" customFormat="false" ht="15" hidden="false" customHeight="true" outlineLevel="0" collapsed="false">
      <c r="A2384" s="6" t="n">
        <f aca="false">INT((ROW()-2)/100)</f>
        <v>23</v>
      </c>
      <c r="B2384" s="7" t="n">
        <f aca="false">MOD(INT((ROW()-2)/10),10)</f>
        <v>8</v>
      </c>
      <c r="C2384" s="7" t="n">
        <f aca="false">MOD(ROW()-2,10)</f>
        <v>2</v>
      </c>
      <c r="D2384" s="8" t="n">
        <f aca="false">A2384*10+B2384+C2384/10</f>
        <v>238.2</v>
      </c>
      <c r="E2384" s="9" t="n">
        <f aca="false">ROUND((ROW()-2)*24,0)/86400</f>
        <v>0.661666666666667</v>
      </c>
    </row>
    <row r="2385" customFormat="false" ht="15" hidden="false" customHeight="true" outlineLevel="0" collapsed="false">
      <c r="A2385" s="6" t="n">
        <f aca="false">INT((ROW()-2)/100)</f>
        <v>23</v>
      </c>
      <c r="B2385" s="7" t="n">
        <f aca="false">MOD(INT((ROW()-2)/10),10)</f>
        <v>8</v>
      </c>
      <c r="C2385" s="7" t="n">
        <f aca="false">MOD(ROW()-2,10)</f>
        <v>3</v>
      </c>
      <c r="D2385" s="8" t="n">
        <f aca="false">A2385*10+B2385+C2385/10</f>
        <v>238.3</v>
      </c>
      <c r="E2385" s="9" t="n">
        <f aca="false">ROUND((ROW()-2)*24,0)/86400</f>
        <v>0.661944444444444</v>
      </c>
    </row>
    <row r="2386" customFormat="false" ht="15" hidden="false" customHeight="true" outlineLevel="0" collapsed="false">
      <c r="A2386" s="6" t="n">
        <f aca="false">INT((ROW()-2)/100)</f>
        <v>23</v>
      </c>
      <c r="B2386" s="7" t="n">
        <f aca="false">MOD(INT((ROW()-2)/10),10)</f>
        <v>8</v>
      </c>
      <c r="C2386" s="7" t="n">
        <f aca="false">MOD(ROW()-2,10)</f>
        <v>4</v>
      </c>
      <c r="D2386" s="8" t="n">
        <f aca="false">A2386*10+B2386+C2386/10</f>
        <v>238.4</v>
      </c>
      <c r="E2386" s="9" t="n">
        <f aca="false">ROUND((ROW()-2)*24,0)/86400</f>
        <v>0.662222222222222</v>
      </c>
    </row>
    <row r="2387" customFormat="false" ht="15" hidden="false" customHeight="true" outlineLevel="0" collapsed="false">
      <c r="A2387" s="6" t="n">
        <f aca="false">INT((ROW()-2)/100)</f>
        <v>23</v>
      </c>
      <c r="B2387" s="7" t="n">
        <f aca="false">MOD(INT((ROW()-2)/10),10)</f>
        <v>8</v>
      </c>
      <c r="C2387" s="7" t="n">
        <f aca="false">MOD(ROW()-2,10)</f>
        <v>5</v>
      </c>
      <c r="D2387" s="8" t="n">
        <f aca="false">A2387*10+B2387+C2387/10</f>
        <v>238.5</v>
      </c>
      <c r="E2387" s="9" t="n">
        <f aca="false">ROUND((ROW()-2)*24,0)/86400</f>
        <v>0.6625</v>
      </c>
    </row>
    <row r="2388" customFormat="false" ht="15" hidden="false" customHeight="true" outlineLevel="0" collapsed="false">
      <c r="A2388" s="6" t="n">
        <f aca="false">INT((ROW()-2)/100)</f>
        <v>23</v>
      </c>
      <c r="B2388" s="7" t="n">
        <f aca="false">MOD(INT((ROW()-2)/10),10)</f>
        <v>8</v>
      </c>
      <c r="C2388" s="7" t="n">
        <f aca="false">MOD(ROW()-2,10)</f>
        <v>6</v>
      </c>
      <c r="D2388" s="8" t="n">
        <f aca="false">A2388*10+B2388+C2388/10</f>
        <v>238.6</v>
      </c>
      <c r="E2388" s="9" t="n">
        <f aca="false">ROUND((ROW()-2)*24,0)/86400</f>
        <v>0.662777777777778</v>
      </c>
    </row>
    <row r="2389" customFormat="false" ht="15" hidden="false" customHeight="true" outlineLevel="0" collapsed="false">
      <c r="A2389" s="6" t="n">
        <f aca="false">INT((ROW()-2)/100)</f>
        <v>23</v>
      </c>
      <c r="B2389" s="7" t="n">
        <f aca="false">MOD(INT((ROW()-2)/10),10)</f>
        <v>8</v>
      </c>
      <c r="C2389" s="7" t="n">
        <f aca="false">MOD(ROW()-2,10)</f>
        <v>7</v>
      </c>
      <c r="D2389" s="8" t="n">
        <f aca="false">A2389*10+B2389+C2389/10</f>
        <v>238.7</v>
      </c>
      <c r="E2389" s="9" t="n">
        <f aca="false">ROUND((ROW()-2)*24,0)/86400</f>
        <v>0.663055555555556</v>
      </c>
    </row>
    <row r="2390" customFormat="false" ht="15" hidden="false" customHeight="true" outlineLevel="0" collapsed="false">
      <c r="A2390" s="6" t="n">
        <f aca="false">INT((ROW()-2)/100)</f>
        <v>23</v>
      </c>
      <c r="B2390" s="7" t="n">
        <f aca="false">MOD(INT((ROW()-2)/10),10)</f>
        <v>8</v>
      </c>
      <c r="C2390" s="7" t="n">
        <f aca="false">MOD(ROW()-2,10)</f>
        <v>8</v>
      </c>
      <c r="D2390" s="8" t="n">
        <f aca="false">A2390*10+B2390+C2390/10</f>
        <v>238.8</v>
      </c>
      <c r="E2390" s="9" t="n">
        <f aca="false">ROUND((ROW()-2)*24,0)/86400</f>
        <v>0.663333333333333</v>
      </c>
    </row>
    <row r="2391" customFormat="false" ht="15" hidden="false" customHeight="true" outlineLevel="0" collapsed="false">
      <c r="A2391" s="6" t="n">
        <f aca="false">INT((ROW()-2)/100)</f>
        <v>23</v>
      </c>
      <c r="B2391" s="7" t="n">
        <f aca="false">MOD(INT((ROW()-2)/10),10)</f>
        <v>8</v>
      </c>
      <c r="C2391" s="7" t="n">
        <f aca="false">MOD(ROW()-2,10)</f>
        <v>9</v>
      </c>
      <c r="D2391" s="8" t="n">
        <f aca="false">A2391*10+B2391+C2391/10</f>
        <v>238.9</v>
      </c>
      <c r="E2391" s="9" t="n">
        <f aca="false">ROUND((ROW()-2)*24,0)/86400</f>
        <v>0.663611111111111</v>
      </c>
    </row>
    <row r="2392" customFormat="false" ht="15" hidden="false" customHeight="true" outlineLevel="0" collapsed="false">
      <c r="A2392" s="6" t="n">
        <f aca="false">INT((ROW()-2)/100)</f>
        <v>23</v>
      </c>
      <c r="B2392" s="7" t="n">
        <f aca="false">MOD(INT((ROW()-2)/10),10)</f>
        <v>9</v>
      </c>
      <c r="C2392" s="7" t="n">
        <f aca="false">MOD(ROW()-2,10)</f>
        <v>0</v>
      </c>
      <c r="D2392" s="8" t="n">
        <f aca="false">A2392*10+B2392+C2392/10</f>
        <v>239</v>
      </c>
      <c r="E2392" s="9" t="n">
        <f aca="false">ROUND((ROW()-2)*24,0)/86400</f>
        <v>0.663888888888889</v>
      </c>
    </row>
    <row r="2393" customFormat="false" ht="15" hidden="false" customHeight="true" outlineLevel="0" collapsed="false">
      <c r="A2393" s="6" t="n">
        <f aca="false">INT((ROW()-2)/100)</f>
        <v>23</v>
      </c>
      <c r="B2393" s="7" t="n">
        <f aca="false">MOD(INT((ROW()-2)/10),10)</f>
        <v>9</v>
      </c>
      <c r="C2393" s="7" t="n">
        <f aca="false">MOD(ROW()-2,10)</f>
        <v>1</v>
      </c>
      <c r="D2393" s="8" t="n">
        <f aca="false">A2393*10+B2393+C2393/10</f>
        <v>239.1</v>
      </c>
      <c r="E2393" s="9" t="n">
        <f aca="false">ROUND((ROW()-2)*24,0)/86400</f>
        <v>0.664166666666667</v>
      </c>
    </row>
    <row r="2394" customFormat="false" ht="15" hidden="false" customHeight="true" outlineLevel="0" collapsed="false">
      <c r="A2394" s="6" t="n">
        <f aca="false">INT((ROW()-2)/100)</f>
        <v>23</v>
      </c>
      <c r="B2394" s="7" t="n">
        <f aca="false">MOD(INT((ROW()-2)/10),10)</f>
        <v>9</v>
      </c>
      <c r="C2394" s="7" t="n">
        <f aca="false">MOD(ROW()-2,10)</f>
        <v>2</v>
      </c>
      <c r="D2394" s="8" t="n">
        <f aca="false">A2394*10+B2394+C2394/10</f>
        <v>239.2</v>
      </c>
      <c r="E2394" s="9" t="n">
        <f aca="false">ROUND((ROW()-2)*24,0)/86400</f>
        <v>0.664444444444444</v>
      </c>
    </row>
    <row r="2395" customFormat="false" ht="15" hidden="false" customHeight="true" outlineLevel="0" collapsed="false">
      <c r="A2395" s="6" t="n">
        <f aca="false">INT((ROW()-2)/100)</f>
        <v>23</v>
      </c>
      <c r="B2395" s="7" t="n">
        <f aca="false">MOD(INT((ROW()-2)/10),10)</f>
        <v>9</v>
      </c>
      <c r="C2395" s="7" t="n">
        <f aca="false">MOD(ROW()-2,10)</f>
        <v>3</v>
      </c>
      <c r="D2395" s="8" t="n">
        <f aca="false">A2395*10+B2395+C2395/10</f>
        <v>239.3</v>
      </c>
      <c r="E2395" s="9" t="n">
        <f aca="false">ROUND((ROW()-2)*24,0)/86400</f>
        <v>0.664722222222222</v>
      </c>
    </row>
    <row r="2396" customFormat="false" ht="15" hidden="false" customHeight="true" outlineLevel="0" collapsed="false">
      <c r="A2396" s="6" t="n">
        <f aca="false">INT((ROW()-2)/100)</f>
        <v>23</v>
      </c>
      <c r="B2396" s="7" t="n">
        <f aca="false">MOD(INT((ROW()-2)/10),10)</f>
        <v>9</v>
      </c>
      <c r="C2396" s="7" t="n">
        <f aca="false">MOD(ROW()-2,10)</f>
        <v>4</v>
      </c>
      <c r="D2396" s="8" t="n">
        <f aca="false">A2396*10+B2396+C2396/10</f>
        <v>239.4</v>
      </c>
      <c r="E2396" s="9" t="n">
        <f aca="false">ROUND((ROW()-2)*24,0)/86400</f>
        <v>0.665</v>
      </c>
    </row>
    <row r="2397" customFormat="false" ht="15" hidden="false" customHeight="true" outlineLevel="0" collapsed="false">
      <c r="A2397" s="6" t="n">
        <f aca="false">INT((ROW()-2)/100)</f>
        <v>23</v>
      </c>
      <c r="B2397" s="7" t="n">
        <f aca="false">MOD(INT((ROW()-2)/10),10)</f>
        <v>9</v>
      </c>
      <c r="C2397" s="7" t="n">
        <f aca="false">MOD(ROW()-2,10)</f>
        <v>5</v>
      </c>
      <c r="D2397" s="8" t="n">
        <f aca="false">A2397*10+B2397+C2397/10</f>
        <v>239.5</v>
      </c>
      <c r="E2397" s="9" t="n">
        <f aca="false">ROUND((ROW()-2)*24,0)/86400</f>
        <v>0.665277777777778</v>
      </c>
    </row>
    <row r="2398" customFormat="false" ht="15" hidden="false" customHeight="true" outlineLevel="0" collapsed="false">
      <c r="A2398" s="6" t="n">
        <f aca="false">INT((ROW()-2)/100)</f>
        <v>23</v>
      </c>
      <c r="B2398" s="7" t="n">
        <f aca="false">MOD(INT((ROW()-2)/10),10)</f>
        <v>9</v>
      </c>
      <c r="C2398" s="7" t="n">
        <f aca="false">MOD(ROW()-2,10)</f>
        <v>6</v>
      </c>
      <c r="D2398" s="8" t="n">
        <f aca="false">A2398*10+B2398+C2398/10</f>
        <v>239.6</v>
      </c>
      <c r="E2398" s="9" t="n">
        <f aca="false">ROUND((ROW()-2)*24,0)/86400</f>
        <v>0.665555555555556</v>
      </c>
    </row>
    <row r="2399" customFormat="false" ht="15" hidden="false" customHeight="true" outlineLevel="0" collapsed="false">
      <c r="A2399" s="6" t="n">
        <f aca="false">INT((ROW()-2)/100)</f>
        <v>23</v>
      </c>
      <c r="B2399" s="7" t="n">
        <f aca="false">MOD(INT((ROW()-2)/10),10)</f>
        <v>9</v>
      </c>
      <c r="C2399" s="7" t="n">
        <f aca="false">MOD(ROW()-2,10)</f>
        <v>7</v>
      </c>
      <c r="D2399" s="8" t="n">
        <f aca="false">A2399*10+B2399+C2399/10</f>
        <v>239.7</v>
      </c>
      <c r="E2399" s="9" t="n">
        <f aca="false">ROUND((ROW()-2)*24,0)/86400</f>
        <v>0.665833333333333</v>
      </c>
    </row>
    <row r="2400" customFormat="false" ht="15" hidden="false" customHeight="true" outlineLevel="0" collapsed="false">
      <c r="A2400" s="6" t="n">
        <f aca="false">INT((ROW()-2)/100)</f>
        <v>23</v>
      </c>
      <c r="B2400" s="7" t="n">
        <f aca="false">MOD(INT((ROW()-2)/10),10)</f>
        <v>9</v>
      </c>
      <c r="C2400" s="7" t="n">
        <f aca="false">MOD(ROW()-2,10)</f>
        <v>8</v>
      </c>
      <c r="D2400" s="8" t="n">
        <f aca="false">A2400*10+B2400+C2400/10</f>
        <v>239.8</v>
      </c>
      <c r="E2400" s="9" t="n">
        <f aca="false">ROUND((ROW()-2)*24,0)/86400</f>
        <v>0.666111111111111</v>
      </c>
    </row>
    <row r="2401" customFormat="false" ht="15" hidden="false" customHeight="true" outlineLevel="0" collapsed="false">
      <c r="A2401" s="6" t="n">
        <f aca="false">INT((ROW()-2)/100)</f>
        <v>23</v>
      </c>
      <c r="B2401" s="7" t="n">
        <f aca="false">MOD(INT((ROW()-2)/10),10)</f>
        <v>9</v>
      </c>
      <c r="C2401" s="7" t="n">
        <f aca="false">MOD(ROW()-2,10)</f>
        <v>9</v>
      </c>
      <c r="D2401" s="8" t="n">
        <f aca="false">A2401*10+B2401+C2401/10</f>
        <v>239.9</v>
      </c>
      <c r="E2401" s="9" t="n">
        <f aca="false">ROUND((ROW()-2)*24,0)/86400</f>
        <v>0.666388888888889</v>
      </c>
    </row>
    <row r="2402" customFormat="false" ht="15" hidden="false" customHeight="true" outlineLevel="0" collapsed="false">
      <c r="A2402" s="6" t="n">
        <f aca="false">INT((ROW()-2)/100)</f>
        <v>24</v>
      </c>
      <c r="B2402" s="7" t="n">
        <f aca="false">MOD(INT((ROW()-2)/10),10)</f>
        <v>0</v>
      </c>
      <c r="C2402" s="7" t="n">
        <f aca="false">MOD(ROW()-2,10)</f>
        <v>0</v>
      </c>
      <c r="D2402" s="8" t="n">
        <f aca="false">A2402*10+B2402+C2402/10</f>
        <v>240</v>
      </c>
      <c r="E2402" s="9" t="n">
        <f aca="false">ROUND((ROW()-2)*24,0)/86400</f>
        <v>0.666666666666667</v>
      </c>
    </row>
    <row r="2403" customFormat="false" ht="15" hidden="false" customHeight="true" outlineLevel="0" collapsed="false">
      <c r="A2403" s="6" t="n">
        <f aca="false">INT((ROW()-2)/100)</f>
        <v>24</v>
      </c>
      <c r="B2403" s="7" t="n">
        <f aca="false">MOD(INT((ROW()-2)/10),10)</f>
        <v>0</v>
      </c>
      <c r="C2403" s="7" t="n">
        <f aca="false">MOD(ROW()-2,10)</f>
        <v>1</v>
      </c>
      <c r="D2403" s="8" t="n">
        <f aca="false">A2403*10+B2403+C2403/10</f>
        <v>240.1</v>
      </c>
      <c r="E2403" s="9" t="n">
        <f aca="false">ROUND((ROW()-2)*24,0)/86400</f>
        <v>0.666944444444445</v>
      </c>
    </row>
    <row r="2404" customFormat="false" ht="15" hidden="false" customHeight="true" outlineLevel="0" collapsed="false">
      <c r="A2404" s="6" t="n">
        <f aca="false">INT((ROW()-2)/100)</f>
        <v>24</v>
      </c>
      <c r="B2404" s="7" t="n">
        <f aca="false">MOD(INT((ROW()-2)/10),10)</f>
        <v>0</v>
      </c>
      <c r="C2404" s="7" t="n">
        <f aca="false">MOD(ROW()-2,10)</f>
        <v>2</v>
      </c>
      <c r="D2404" s="8" t="n">
        <f aca="false">A2404*10+B2404+C2404/10</f>
        <v>240.2</v>
      </c>
      <c r="E2404" s="9" t="n">
        <f aca="false">ROUND((ROW()-2)*24,0)/86400</f>
        <v>0.667222222222222</v>
      </c>
    </row>
    <row r="2405" customFormat="false" ht="15" hidden="false" customHeight="true" outlineLevel="0" collapsed="false">
      <c r="A2405" s="6" t="n">
        <f aca="false">INT((ROW()-2)/100)</f>
        <v>24</v>
      </c>
      <c r="B2405" s="7" t="n">
        <f aca="false">MOD(INT((ROW()-2)/10),10)</f>
        <v>0</v>
      </c>
      <c r="C2405" s="7" t="n">
        <f aca="false">MOD(ROW()-2,10)</f>
        <v>3</v>
      </c>
      <c r="D2405" s="8" t="n">
        <f aca="false">A2405*10+B2405+C2405/10</f>
        <v>240.3</v>
      </c>
      <c r="E2405" s="9" t="n">
        <f aca="false">ROUND((ROW()-2)*24,0)/86400</f>
        <v>0.6675</v>
      </c>
    </row>
    <row r="2406" customFormat="false" ht="15" hidden="false" customHeight="true" outlineLevel="0" collapsed="false">
      <c r="A2406" s="6" t="n">
        <f aca="false">INT((ROW()-2)/100)</f>
        <v>24</v>
      </c>
      <c r="B2406" s="7" t="n">
        <f aca="false">MOD(INT((ROW()-2)/10),10)</f>
        <v>0</v>
      </c>
      <c r="C2406" s="7" t="n">
        <f aca="false">MOD(ROW()-2,10)</f>
        <v>4</v>
      </c>
      <c r="D2406" s="8" t="n">
        <f aca="false">A2406*10+B2406+C2406/10</f>
        <v>240.4</v>
      </c>
      <c r="E2406" s="9" t="n">
        <f aca="false">ROUND((ROW()-2)*24,0)/86400</f>
        <v>0.667777777777778</v>
      </c>
    </row>
    <row r="2407" customFormat="false" ht="15" hidden="false" customHeight="true" outlineLevel="0" collapsed="false">
      <c r="A2407" s="6" t="n">
        <f aca="false">INT((ROW()-2)/100)</f>
        <v>24</v>
      </c>
      <c r="B2407" s="7" t="n">
        <f aca="false">MOD(INT((ROW()-2)/10),10)</f>
        <v>0</v>
      </c>
      <c r="C2407" s="7" t="n">
        <f aca="false">MOD(ROW()-2,10)</f>
        <v>5</v>
      </c>
      <c r="D2407" s="8" t="n">
        <f aca="false">A2407*10+B2407+C2407/10</f>
        <v>240.5</v>
      </c>
      <c r="E2407" s="9" t="n">
        <f aca="false">ROUND((ROW()-2)*24,0)/86400</f>
        <v>0.668055555555556</v>
      </c>
    </row>
    <row r="2408" customFormat="false" ht="15" hidden="false" customHeight="true" outlineLevel="0" collapsed="false">
      <c r="A2408" s="6" t="n">
        <f aca="false">INT((ROW()-2)/100)</f>
        <v>24</v>
      </c>
      <c r="B2408" s="7" t="n">
        <f aca="false">MOD(INT((ROW()-2)/10),10)</f>
        <v>0</v>
      </c>
      <c r="C2408" s="7" t="n">
        <f aca="false">MOD(ROW()-2,10)</f>
        <v>6</v>
      </c>
      <c r="D2408" s="8" t="n">
        <f aca="false">A2408*10+B2408+C2408/10</f>
        <v>240.6</v>
      </c>
      <c r="E2408" s="9" t="n">
        <f aca="false">ROUND((ROW()-2)*24,0)/86400</f>
        <v>0.668333333333333</v>
      </c>
    </row>
    <row r="2409" customFormat="false" ht="15" hidden="false" customHeight="true" outlineLevel="0" collapsed="false">
      <c r="A2409" s="6" t="n">
        <f aca="false">INT((ROW()-2)/100)</f>
        <v>24</v>
      </c>
      <c r="B2409" s="7" t="n">
        <f aca="false">MOD(INT((ROW()-2)/10),10)</f>
        <v>0</v>
      </c>
      <c r="C2409" s="7" t="n">
        <f aca="false">MOD(ROW()-2,10)</f>
        <v>7</v>
      </c>
      <c r="D2409" s="8" t="n">
        <f aca="false">A2409*10+B2409+C2409/10</f>
        <v>240.7</v>
      </c>
      <c r="E2409" s="9" t="n">
        <f aca="false">ROUND((ROW()-2)*24,0)/86400</f>
        <v>0.668611111111111</v>
      </c>
    </row>
    <row r="2410" customFormat="false" ht="15" hidden="false" customHeight="true" outlineLevel="0" collapsed="false">
      <c r="A2410" s="6" t="n">
        <f aca="false">INT((ROW()-2)/100)</f>
        <v>24</v>
      </c>
      <c r="B2410" s="7" t="n">
        <f aca="false">MOD(INT((ROW()-2)/10),10)</f>
        <v>0</v>
      </c>
      <c r="C2410" s="7" t="n">
        <f aca="false">MOD(ROW()-2,10)</f>
        <v>8</v>
      </c>
      <c r="D2410" s="8" t="n">
        <f aca="false">A2410*10+B2410+C2410/10</f>
        <v>240.8</v>
      </c>
      <c r="E2410" s="9" t="n">
        <f aca="false">ROUND((ROW()-2)*24,0)/86400</f>
        <v>0.668888888888889</v>
      </c>
    </row>
    <row r="2411" customFormat="false" ht="15" hidden="false" customHeight="true" outlineLevel="0" collapsed="false">
      <c r="A2411" s="6" t="n">
        <f aca="false">INT((ROW()-2)/100)</f>
        <v>24</v>
      </c>
      <c r="B2411" s="7" t="n">
        <f aca="false">MOD(INT((ROW()-2)/10),10)</f>
        <v>0</v>
      </c>
      <c r="C2411" s="7" t="n">
        <f aca="false">MOD(ROW()-2,10)</f>
        <v>9</v>
      </c>
      <c r="D2411" s="8" t="n">
        <f aca="false">A2411*10+B2411+C2411/10</f>
        <v>240.9</v>
      </c>
      <c r="E2411" s="9" t="n">
        <f aca="false">ROUND((ROW()-2)*24,0)/86400</f>
        <v>0.669166666666667</v>
      </c>
    </row>
    <row r="2412" customFormat="false" ht="15" hidden="false" customHeight="true" outlineLevel="0" collapsed="false">
      <c r="A2412" s="6" t="n">
        <f aca="false">INT((ROW()-2)/100)</f>
        <v>24</v>
      </c>
      <c r="B2412" s="7" t="n">
        <f aca="false">MOD(INT((ROW()-2)/10),10)</f>
        <v>1</v>
      </c>
      <c r="C2412" s="7" t="n">
        <f aca="false">MOD(ROW()-2,10)</f>
        <v>0</v>
      </c>
      <c r="D2412" s="8" t="n">
        <f aca="false">A2412*10+B2412+C2412/10</f>
        <v>241</v>
      </c>
      <c r="E2412" s="9" t="n">
        <f aca="false">ROUND((ROW()-2)*24,0)/86400</f>
        <v>0.669444444444444</v>
      </c>
    </row>
    <row r="2413" customFormat="false" ht="15" hidden="false" customHeight="true" outlineLevel="0" collapsed="false">
      <c r="A2413" s="6" t="n">
        <f aca="false">INT((ROW()-2)/100)</f>
        <v>24</v>
      </c>
      <c r="B2413" s="7" t="n">
        <f aca="false">MOD(INT((ROW()-2)/10),10)</f>
        <v>1</v>
      </c>
      <c r="C2413" s="7" t="n">
        <f aca="false">MOD(ROW()-2,10)</f>
        <v>1</v>
      </c>
      <c r="D2413" s="8" t="n">
        <f aca="false">A2413*10+B2413+C2413/10</f>
        <v>241.1</v>
      </c>
      <c r="E2413" s="9" t="n">
        <f aca="false">ROUND((ROW()-2)*24,0)/86400</f>
        <v>0.669722222222222</v>
      </c>
    </row>
    <row r="2414" customFormat="false" ht="15" hidden="false" customHeight="true" outlineLevel="0" collapsed="false">
      <c r="A2414" s="6" t="n">
        <f aca="false">INT((ROW()-2)/100)</f>
        <v>24</v>
      </c>
      <c r="B2414" s="7" t="n">
        <f aca="false">MOD(INT((ROW()-2)/10),10)</f>
        <v>1</v>
      </c>
      <c r="C2414" s="7" t="n">
        <f aca="false">MOD(ROW()-2,10)</f>
        <v>2</v>
      </c>
      <c r="D2414" s="8" t="n">
        <f aca="false">A2414*10+B2414+C2414/10</f>
        <v>241.2</v>
      </c>
      <c r="E2414" s="9" t="n">
        <f aca="false">ROUND((ROW()-2)*24,0)/86400</f>
        <v>0.67</v>
      </c>
    </row>
    <row r="2415" customFormat="false" ht="15" hidden="false" customHeight="true" outlineLevel="0" collapsed="false">
      <c r="A2415" s="6" t="n">
        <f aca="false">INT((ROW()-2)/100)</f>
        <v>24</v>
      </c>
      <c r="B2415" s="7" t="n">
        <f aca="false">MOD(INT((ROW()-2)/10),10)</f>
        <v>1</v>
      </c>
      <c r="C2415" s="7" t="n">
        <f aca="false">MOD(ROW()-2,10)</f>
        <v>3</v>
      </c>
      <c r="D2415" s="8" t="n">
        <f aca="false">A2415*10+B2415+C2415/10</f>
        <v>241.3</v>
      </c>
      <c r="E2415" s="9" t="n">
        <f aca="false">ROUND((ROW()-2)*24,0)/86400</f>
        <v>0.670277777777778</v>
      </c>
    </row>
    <row r="2416" customFormat="false" ht="15" hidden="false" customHeight="true" outlineLevel="0" collapsed="false">
      <c r="A2416" s="6" t="n">
        <f aca="false">INT((ROW()-2)/100)</f>
        <v>24</v>
      </c>
      <c r="B2416" s="7" t="n">
        <f aca="false">MOD(INT((ROW()-2)/10),10)</f>
        <v>1</v>
      </c>
      <c r="C2416" s="7" t="n">
        <f aca="false">MOD(ROW()-2,10)</f>
        <v>4</v>
      </c>
      <c r="D2416" s="8" t="n">
        <f aca="false">A2416*10+B2416+C2416/10</f>
        <v>241.4</v>
      </c>
      <c r="E2416" s="9" t="n">
        <f aca="false">ROUND((ROW()-2)*24,0)/86400</f>
        <v>0.670555555555556</v>
      </c>
    </row>
    <row r="2417" customFormat="false" ht="15" hidden="false" customHeight="true" outlineLevel="0" collapsed="false">
      <c r="A2417" s="6" t="n">
        <f aca="false">INT((ROW()-2)/100)</f>
        <v>24</v>
      </c>
      <c r="B2417" s="7" t="n">
        <f aca="false">MOD(INT((ROW()-2)/10),10)</f>
        <v>1</v>
      </c>
      <c r="C2417" s="7" t="n">
        <f aca="false">MOD(ROW()-2,10)</f>
        <v>5</v>
      </c>
      <c r="D2417" s="8" t="n">
        <f aca="false">A2417*10+B2417+C2417/10</f>
        <v>241.5</v>
      </c>
      <c r="E2417" s="9" t="n">
        <f aca="false">ROUND((ROW()-2)*24,0)/86400</f>
        <v>0.670833333333333</v>
      </c>
    </row>
    <row r="2418" customFormat="false" ht="15" hidden="false" customHeight="true" outlineLevel="0" collapsed="false">
      <c r="A2418" s="6" t="n">
        <f aca="false">INT((ROW()-2)/100)</f>
        <v>24</v>
      </c>
      <c r="B2418" s="7" t="n">
        <f aca="false">MOD(INT((ROW()-2)/10),10)</f>
        <v>1</v>
      </c>
      <c r="C2418" s="7" t="n">
        <f aca="false">MOD(ROW()-2,10)</f>
        <v>6</v>
      </c>
      <c r="D2418" s="8" t="n">
        <f aca="false">A2418*10+B2418+C2418/10</f>
        <v>241.6</v>
      </c>
      <c r="E2418" s="9" t="n">
        <f aca="false">ROUND((ROW()-2)*24,0)/86400</f>
        <v>0.671111111111111</v>
      </c>
    </row>
    <row r="2419" customFormat="false" ht="15" hidden="false" customHeight="true" outlineLevel="0" collapsed="false">
      <c r="A2419" s="6" t="n">
        <f aca="false">INT((ROW()-2)/100)</f>
        <v>24</v>
      </c>
      <c r="B2419" s="7" t="n">
        <f aca="false">MOD(INT((ROW()-2)/10),10)</f>
        <v>1</v>
      </c>
      <c r="C2419" s="7" t="n">
        <f aca="false">MOD(ROW()-2,10)</f>
        <v>7</v>
      </c>
      <c r="D2419" s="8" t="n">
        <f aca="false">A2419*10+B2419+C2419/10</f>
        <v>241.7</v>
      </c>
      <c r="E2419" s="9" t="n">
        <f aca="false">ROUND((ROW()-2)*24,0)/86400</f>
        <v>0.671388888888889</v>
      </c>
    </row>
    <row r="2420" customFormat="false" ht="15" hidden="false" customHeight="true" outlineLevel="0" collapsed="false">
      <c r="A2420" s="6" t="n">
        <f aca="false">INT((ROW()-2)/100)</f>
        <v>24</v>
      </c>
      <c r="B2420" s="7" t="n">
        <f aca="false">MOD(INT((ROW()-2)/10),10)</f>
        <v>1</v>
      </c>
      <c r="C2420" s="7" t="n">
        <f aca="false">MOD(ROW()-2,10)</f>
        <v>8</v>
      </c>
      <c r="D2420" s="8" t="n">
        <f aca="false">A2420*10+B2420+C2420/10</f>
        <v>241.8</v>
      </c>
      <c r="E2420" s="9" t="n">
        <f aca="false">ROUND((ROW()-2)*24,0)/86400</f>
        <v>0.671666666666667</v>
      </c>
    </row>
    <row r="2421" customFormat="false" ht="15" hidden="false" customHeight="true" outlineLevel="0" collapsed="false">
      <c r="A2421" s="6" t="n">
        <f aca="false">INT((ROW()-2)/100)</f>
        <v>24</v>
      </c>
      <c r="B2421" s="7" t="n">
        <f aca="false">MOD(INT((ROW()-2)/10),10)</f>
        <v>1</v>
      </c>
      <c r="C2421" s="7" t="n">
        <f aca="false">MOD(ROW()-2,10)</f>
        <v>9</v>
      </c>
      <c r="D2421" s="8" t="n">
        <f aca="false">A2421*10+B2421+C2421/10</f>
        <v>241.9</v>
      </c>
      <c r="E2421" s="9" t="n">
        <f aca="false">ROUND((ROW()-2)*24,0)/86400</f>
        <v>0.671944444444445</v>
      </c>
    </row>
    <row r="2422" customFormat="false" ht="15" hidden="false" customHeight="true" outlineLevel="0" collapsed="false">
      <c r="A2422" s="6" t="n">
        <f aca="false">INT((ROW()-2)/100)</f>
        <v>24</v>
      </c>
      <c r="B2422" s="7" t="n">
        <f aca="false">MOD(INT((ROW()-2)/10),10)</f>
        <v>2</v>
      </c>
      <c r="C2422" s="7" t="n">
        <f aca="false">MOD(ROW()-2,10)</f>
        <v>0</v>
      </c>
      <c r="D2422" s="8" t="n">
        <f aca="false">A2422*10+B2422+C2422/10</f>
        <v>242</v>
      </c>
      <c r="E2422" s="9" t="n">
        <f aca="false">ROUND((ROW()-2)*24,0)/86400</f>
        <v>0.672222222222222</v>
      </c>
    </row>
    <row r="2423" customFormat="false" ht="15" hidden="false" customHeight="true" outlineLevel="0" collapsed="false">
      <c r="A2423" s="6" t="n">
        <f aca="false">INT((ROW()-2)/100)</f>
        <v>24</v>
      </c>
      <c r="B2423" s="7" t="n">
        <f aca="false">MOD(INT((ROW()-2)/10),10)</f>
        <v>2</v>
      </c>
      <c r="C2423" s="7" t="n">
        <f aca="false">MOD(ROW()-2,10)</f>
        <v>1</v>
      </c>
      <c r="D2423" s="8" t="n">
        <f aca="false">A2423*10+B2423+C2423/10</f>
        <v>242.1</v>
      </c>
      <c r="E2423" s="9" t="n">
        <f aca="false">ROUND((ROW()-2)*24,0)/86400</f>
        <v>0.6725</v>
      </c>
    </row>
    <row r="2424" customFormat="false" ht="15" hidden="false" customHeight="true" outlineLevel="0" collapsed="false">
      <c r="A2424" s="6" t="n">
        <f aca="false">INT((ROW()-2)/100)</f>
        <v>24</v>
      </c>
      <c r="B2424" s="7" t="n">
        <f aca="false">MOD(INT((ROW()-2)/10),10)</f>
        <v>2</v>
      </c>
      <c r="C2424" s="7" t="n">
        <f aca="false">MOD(ROW()-2,10)</f>
        <v>2</v>
      </c>
      <c r="D2424" s="8" t="n">
        <f aca="false">A2424*10+B2424+C2424/10</f>
        <v>242.2</v>
      </c>
      <c r="E2424" s="9" t="n">
        <f aca="false">ROUND((ROW()-2)*24,0)/86400</f>
        <v>0.672777777777778</v>
      </c>
    </row>
    <row r="2425" customFormat="false" ht="15" hidden="false" customHeight="true" outlineLevel="0" collapsed="false">
      <c r="A2425" s="6" t="n">
        <f aca="false">INT((ROW()-2)/100)</f>
        <v>24</v>
      </c>
      <c r="B2425" s="7" t="n">
        <f aca="false">MOD(INT((ROW()-2)/10),10)</f>
        <v>2</v>
      </c>
      <c r="C2425" s="7" t="n">
        <f aca="false">MOD(ROW()-2,10)</f>
        <v>3</v>
      </c>
      <c r="D2425" s="8" t="n">
        <f aca="false">A2425*10+B2425+C2425/10</f>
        <v>242.3</v>
      </c>
      <c r="E2425" s="9" t="n">
        <f aca="false">ROUND((ROW()-2)*24,0)/86400</f>
        <v>0.673055555555556</v>
      </c>
    </row>
    <row r="2426" customFormat="false" ht="15" hidden="false" customHeight="true" outlineLevel="0" collapsed="false">
      <c r="A2426" s="6" t="n">
        <f aca="false">INT((ROW()-2)/100)</f>
        <v>24</v>
      </c>
      <c r="B2426" s="7" t="n">
        <f aca="false">MOD(INT((ROW()-2)/10),10)</f>
        <v>2</v>
      </c>
      <c r="C2426" s="7" t="n">
        <f aca="false">MOD(ROW()-2,10)</f>
        <v>4</v>
      </c>
      <c r="D2426" s="8" t="n">
        <f aca="false">A2426*10+B2426+C2426/10</f>
        <v>242.4</v>
      </c>
      <c r="E2426" s="9" t="n">
        <f aca="false">ROUND((ROW()-2)*24,0)/86400</f>
        <v>0.673333333333333</v>
      </c>
    </row>
    <row r="2427" customFormat="false" ht="15" hidden="false" customHeight="true" outlineLevel="0" collapsed="false">
      <c r="A2427" s="6" t="n">
        <f aca="false">INT((ROW()-2)/100)</f>
        <v>24</v>
      </c>
      <c r="B2427" s="7" t="n">
        <f aca="false">MOD(INT((ROW()-2)/10),10)</f>
        <v>2</v>
      </c>
      <c r="C2427" s="7" t="n">
        <f aca="false">MOD(ROW()-2,10)</f>
        <v>5</v>
      </c>
      <c r="D2427" s="8" t="n">
        <f aca="false">A2427*10+B2427+C2427/10</f>
        <v>242.5</v>
      </c>
      <c r="E2427" s="9" t="n">
        <f aca="false">ROUND((ROW()-2)*24,0)/86400</f>
        <v>0.673611111111111</v>
      </c>
    </row>
    <row r="2428" customFormat="false" ht="15" hidden="false" customHeight="true" outlineLevel="0" collapsed="false">
      <c r="A2428" s="6" t="n">
        <f aca="false">INT((ROW()-2)/100)</f>
        <v>24</v>
      </c>
      <c r="B2428" s="7" t="n">
        <f aca="false">MOD(INT((ROW()-2)/10),10)</f>
        <v>2</v>
      </c>
      <c r="C2428" s="7" t="n">
        <f aca="false">MOD(ROW()-2,10)</f>
        <v>6</v>
      </c>
      <c r="D2428" s="8" t="n">
        <f aca="false">A2428*10+B2428+C2428/10</f>
        <v>242.6</v>
      </c>
      <c r="E2428" s="9" t="n">
        <f aca="false">ROUND((ROW()-2)*24,0)/86400</f>
        <v>0.673888888888889</v>
      </c>
    </row>
    <row r="2429" customFormat="false" ht="15" hidden="false" customHeight="true" outlineLevel="0" collapsed="false">
      <c r="A2429" s="6" t="n">
        <f aca="false">INT((ROW()-2)/100)</f>
        <v>24</v>
      </c>
      <c r="B2429" s="7" t="n">
        <f aca="false">MOD(INT((ROW()-2)/10),10)</f>
        <v>2</v>
      </c>
      <c r="C2429" s="7" t="n">
        <f aca="false">MOD(ROW()-2,10)</f>
        <v>7</v>
      </c>
      <c r="D2429" s="8" t="n">
        <f aca="false">A2429*10+B2429+C2429/10</f>
        <v>242.7</v>
      </c>
      <c r="E2429" s="9" t="n">
        <f aca="false">ROUND((ROW()-2)*24,0)/86400</f>
        <v>0.674166666666667</v>
      </c>
    </row>
    <row r="2430" customFormat="false" ht="15" hidden="false" customHeight="true" outlineLevel="0" collapsed="false">
      <c r="A2430" s="6" t="n">
        <f aca="false">INT((ROW()-2)/100)</f>
        <v>24</v>
      </c>
      <c r="B2430" s="7" t="n">
        <f aca="false">MOD(INT((ROW()-2)/10),10)</f>
        <v>2</v>
      </c>
      <c r="C2430" s="7" t="n">
        <f aca="false">MOD(ROW()-2,10)</f>
        <v>8</v>
      </c>
      <c r="D2430" s="8" t="n">
        <f aca="false">A2430*10+B2430+C2430/10</f>
        <v>242.8</v>
      </c>
      <c r="E2430" s="9" t="n">
        <f aca="false">ROUND((ROW()-2)*24,0)/86400</f>
        <v>0.674444444444444</v>
      </c>
    </row>
    <row r="2431" customFormat="false" ht="15" hidden="false" customHeight="true" outlineLevel="0" collapsed="false">
      <c r="A2431" s="6" t="n">
        <f aca="false">INT((ROW()-2)/100)</f>
        <v>24</v>
      </c>
      <c r="B2431" s="7" t="n">
        <f aca="false">MOD(INT((ROW()-2)/10),10)</f>
        <v>2</v>
      </c>
      <c r="C2431" s="7" t="n">
        <f aca="false">MOD(ROW()-2,10)</f>
        <v>9</v>
      </c>
      <c r="D2431" s="8" t="n">
        <f aca="false">A2431*10+B2431+C2431/10</f>
        <v>242.9</v>
      </c>
      <c r="E2431" s="9" t="n">
        <f aca="false">ROUND((ROW()-2)*24,0)/86400</f>
        <v>0.674722222222222</v>
      </c>
    </row>
    <row r="2432" customFormat="false" ht="15" hidden="false" customHeight="true" outlineLevel="0" collapsed="false">
      <c r="A2432" s="6" t="n">
        <f aca="false">INT((ROW()-2)/100)</f>
        <v>24</v>
      </c>
      <c r="B2432" s="7" t="n">
        <f aca="false">MOD(INT((ROW()-2)/10),10)</f>
        <v>3</v>
      </c>
      <c r="C2432" s="7" t="n">
        <f aca="false">MOD(ROW()-2,10)</f>
        <v>0</v>
      </c>
      <c r="D2432" s="8" t="n">
        <f aca="false">A2432*10+B2432+C2432/10</f>
        <v>243</v>
      </c>
      <c r="E2432" s="9" t="n">
        <f aca="false">ROUND((ROW()-2)*24,0)/86400</f>
        <v>0.675</v>
      </c>
    </row>
    <row r="2433" customFormat="false" ht="15" hidden="false" customHeight="true" outlineLevel="0" collapsed="false">
      <c r="A2433" s="6" t="n">
        <f aca="false">INT((ROW()-2)/100)</f>
        <v>24</v>
      </c>
      <c r="B2433" s="7" t="n">
        <f aca="false">MOD(INT((ROW()-2)/10),10)</f>
        <v>3</v>
      </c>
      <c r="C2433" s="7" t="n">
        <f aca="false">MOD(ROW()-2,10)</f>
        <v>1</v>
      </c>
      <c r="D2433" s="8" t="n">
        <f aca="false">A2433*10+B2433+C2433/10</f>
        <v>243.1</v>
      </c>
      <c r="E2433" s="9" t="n">
        <f aca="false">ROUND((ROW()-2)*24,0)/86400</f>
        <v>0.675277777777778</v>
      </c>
    </row>
    <row r="2434" customFormat="false" ht="15" hidden="false" customHeight="true" outlineLevel="0" collapsed="false">
      <c r="A2434" s="6" t="n">
        <f aca="false">INT((ROW()-2)/100)</f>
        <v>24</v>
      </c>
      <c r="B2434" s="7" t="n">
        <f aca="false">MOD(INT((ROW()-2)/10),10)</f>
        <v>3</v>
      </c>
      <c r="C2434" s="7" t="n">
        <f aca="false">MOD(ROW()-2,10)</f>
        <v>2</v>
      </c>
      <c r="D2434" s="8" t="n">
        <f aca="false">A2434*10+B2434+C2434/10</f>
        <v>243.2</v>
      </c>
      <c r="E2434" s="9" t="n">
        <f aca="false">ROUND((ROW()-2)*24,0)/86400</f>
        <v>0.675555555555556</v>
      </c>
    </row>
    <row r="2435" customFormat="false" ht="15" hidden="false" customHeight="true" outlineLevel="0" collapsed="false">
      <c r="A2435" s="6" t="n">
        <f aca="false">INT((ROW()-2)/100)</f>
        <v>24</v>
      </c>
      <c r="B2435" s="7" t="n">
        <f aca="false">MOD(INT((ROW()-2)/10),10)</f>
        <v>3</v>
      </c>
      <c r="C2435" s="7" t="n">
        <f aca="false">MOD(ROW()-2,10)</f>
        <v>3</v>
      </c>
      <c r="D2435" s="8" t="n">
        <f aca="false">A2435*10+B2435+C2435/10</f>
        <v>243.3</v>
      </c>
      <c r="E2435" s="9" t="n">
        <f aca="false">ROUND((ROW()-2)*24,0)/86400</f>
        <v>0.675833333333333</v>
      </c>
    </row>
    <row r="2436" customFormat="false" ht="15" hidden="false" customHeight="true" outlineLevel="0" collapsed="false">
      <c r="A2436" s="6" t="n">
        <f aca="false">INT((ROW()-2)/100)</f>
        <v>24</v>
      </c>
      <c r="B2436" s="7" t="n">
        <f aca="false">MOD(INT((ROW()-2)/10),10)</f>
        <v>3</v>
      </c>
      <c r="C2436" s="7" t="n">
        <f aca="false">MOD(ROW()-2,10)</f>
        <v>4</v>
      </c>
      <c r="D2436" s="8" t="n">
        <f aca="false">A2436*10+B2436+C2436/10</f>
        <v>243.4</v>
      </c>
      <c r="E2436" s="9" t="n">
        <f aca="false">ROUND((ROW()-2)*24,0)/86400</f>
        <v>0.676111111111111</v>
      </c>
    </row>
    <row r="2437" customFormat="false" ht="15" hidden="false" customHeight="true" outlineLevel="0" collapsed="false">
      <c r="A2437" s="6" t="n">
        <f aca="false">INT((ROW()-2)/100)</f>
        <v>24</v>
      </c>
      <c r="B2437" s="7" t="n">
        <f aca="false">MOD(INT((ROW()-2)/10),10)</f>
        <v>3</v>
      </c>
      <c r="C2437" s="7" t="n">
        <f aca="false">MOD(ROW()-2,10)</f>
        <v>5</v>
      </c>
      <c r="D2437" s="8" t="n">
        <f aca="false">A2437*10+B2437+C2437/10</f>
        <v>243.5</v>
      </c>
      <c r="E2437" s="9" t="n">
        <f aca="false">ROUND((ROW()-2)*24,0)/86400</f>
        <v>0.676388888888889</v>
      </c>
    </row>
    <row r="2438" customFormat="false" ht="15" hidden="false" customHeight="true" outlineLevel="0" collapsed="false">
      <c r="A2438" s="6" t="n">
        <f aca="false">INT((ROW()-2)/100)</f>
        <v>24</v>
      </c>
      <c r="B2438" s="7" t="n">
        <f aca="false">MOD(INT((ROW()-2)/10),10)</f>
        <v>3</v>
      </c>
      <c r="C2438" s="7" t="n">
        <f aca="false">MOD(ROW()-2,10)</f>
        <v>6</v>
      </c>
      <c r="D2438" s="8" t="n">
        <f aca="false">A2438*10+B2438+C2438/10</f>
        <v>243.6</v>
      </c>
      <c r="E2438" s="9" t="n">
        <f aca="false">ROUND((ROW()-2)*24,0)/86400</f>
        <v>0.676666666666667</v>
      </c>
    </row>
    <row r="2439" customFormat="false" ht="15" hidden="false" customHeight="true" outlineLevel="0" collapsed="false">
      <c r="A2439" s="6" t="n">
        <f aca="false">INT((ROW()-2)/100)</f>
        <v>24</v>
      </c>
      <c r="B2439" s="7" t="n">
        <f aca="false">MOD(INT((ROW()-2)/10),10)</f>
        <v>3</v>
      </c>
      <c r="C2439" s="7" t="n">
        <f aca="false">MOD(ROW()-2,10)</f>
        <v>7</v>
      </c>
      <c r="D2439" s="8" t="n">
        <f aca="false">A2439*10+B2439+C2439/10</f>
        <v>243.7</v>
      </c>
      <c r="E2439" s="9" t="n">
        <f aca="false">ROUND((ROW()-2)*24,0)/86400</f>
        <v>0.676944444444445</v>
      </c>
    </row>
    <row r="2440" customFormat="false" ht="15" hidden="false" customHeight="true" outlineLevel="0" collapsed="false">
      <c r="A2440" s="6" t="n">
        <f aca="false">INT((ROW()-2)/100)</f>
        <v>24</v>
      </c>
      <c r="B2440" s="7" t="n">
        <f aca="false">MOD(INT((ROW()-2)/10),10)</f>
        <v>3</v>
      </c>
      <c r="C2440" s="7" t="n">
        <f aca="false">MOD(ROW()-2,10)</f>
        <v>8</v>
      </c>
      <c r="D2440" s="8" t="n">
        <f aca="false">A2440*10+B2440+C2440/10</f>
        <v>243.8</v>
      </c>
      <c r="E2440" s="9" t="n">
        <f aca="false">ROUND((ROW()-2)*24,0)/86400</f>
        <v>0.677222222222222</v>
      </c>
    </row>
    <row r="2441" customFormat="false" ht="15" hidden="false" customHeight="true" outlineLevel="0" collapsed="false">
      <c r="A2441" s="6" t="n">
        <f aca="false">INT((ROW()-2)/100)</f>
        <v>24</v>
      </c>
      <c r="B2441" s="7" t="n">
        <f aca="false">MOD(INT((ROW()-2)/10),10)</f>
        <v>3</v>
      </c>
      <c r="C2441" s="7" t="n">
        <f aca="false">MOD(ROW()-2,10)</f>
        <v>9</v>
      </c>
      <c r="D2441" s="8" t="n">
        <f aca="false">A2441*10+B2441+C2441/10</f>
        <v>243.9</v>
      </c>
      <c r="E2441" s="9" t="n">
        <f aca="false">ROUND((ROW()-2)*24,0)/86400</f>
        <v>0.6775</v>
      </c>
    </row>
    <row r="2442" customFormat="false" ht="15" hidden="false" customHeight="true" outlineLevel="0" collapsed="false">
      <c r="A2442" s="6" t="n">
        <f aca="false">INT((ROW()-2)/100)</f>
        <v>24</v>
      </c>
      <c r="B2442" s="7" t="n">
        <f aca="false">MOD(INT((ROW()-2)/10),10)</f>
        <v>4</v>
      </c>
      <c r="C2442" s="7" t="n">
        <f aca="false">MOD(ROW()-2,10)</f>
        <v>0</v>
      </c>
      <c r="D2442" s="8" t="n">
        <f aca="false">A2442*10+B2442+C2442/10</f>
        <v>244</v>
      </c>
      <c r="E2442" s="9" t="n">
        <f aca="false">ROUND((ROW()-2)*24,0)/86400</f>
        <v>0.677777777777778</v>
      </c>
    </row>
    <row r="2443" customFormat="false" ht="15" hidden="false" customHeight="true" outlineLevel="0" collapsed="false">
      <c r="A2443" s="6" t="n">
        <f aca="false">INT((ROW()-2)/100)</f>
        <v>24</v>
      </c>
      <c r="B2443" s="7" t="n">
        <f aca="false">MOD(INT((ROW()-2)/10),10)</f>
        <v>4</v>
      </c>
      <c r="C2443" s="7" t="n">
        <f aca="false">MOD(ROW()-2,10)</f>
        <v>1</v>
      </c>
      <c r="D2443" s="8" t="n">
        <f aca="false">A2443*10+B2443+C2443/10</f>
        <v>244.1</v>
      </c>
      <c r="E2443" s="9" t="n">
        <f aca="false">ROUND((ROW()-2)*24,0)/86400</f>
        <v>0.678055555555556</v>
      </c>
    </row>
    <row r="2444" customFormat="false" ht="15" hidden="false" customHeight="true" outlineLevel="0" collapsed="false">
      <c r="A2444" s="6" t="n">
        <f aca="false">INT((ROW()-2)/100)</f>
        <v>24</v>
      </c>
      <c r="B2444" s="7" t="n">
        <f aca="false">MOD(INT((ROW()-2)/10),10)</f>
        <v>4</v>
      </c>
      <c r="C2444" s="7" t="n">
        <f aca="false">MOD(ROW()-2,10)</f>
        <v>2</v>
      </c>
      <c r="D2444" s="8" t="n">
        <f aca="false">A2444*10+B2444+C2444/10</f>
        <v>244.2</v>
      </c>
      <c r="E2444" s="9" t="n">
        <f aca="false">ROUND((ROW()-2)*24,0)/86400</f>
        <v>0.678333333333333</v>
      </c>
    </row>
    <row r="2445" customFormat="false" ht="15" hidden="false" customHeight="true" outlineLevel="0" collapsed="false">
      <c r="A2445" s="6" t="n">
        <f aca="false">INT((ROW()-2)/100)</f>
        <v>24</v>
      </c>
      <c r="B2445" s="7" t="n">
        <f aca="false">MOD(INT((ROW()-2)/10),10)</f>
        <v>4</v>
      </c>
      <c r="C2445" s="7" t="n">
        <f aca="false">MOD(ROW()-2,10)</f>
        <v>3</v>
      </c>
      <c r="D2445" s="8" t="n">
        <f aca="false">A2445*10+B2445+C2445/10</f>
        <v>244.3</v>
      </c>
      <c r="E2445" s="9" t="n">
        <f aca="false">ROUND((ROW()-2)*24,0)/86400</f>
        <v>0.678611111111111</v>
      </c>
    </row>
    <row r="2446" customFormat="false" ht="15" hidden="false" customHeight="true" outlineLevel="0" collapsed="false">
      <c r="A2446" s="6" t="n">
        <f aca="false">INT((ROW()-2)/100)</f>
        <v>24</v>
      </c>
      <c r="B2446" s="7" t="n">
        <f aca="false">MOD(INT((ROW()-2)/10),10)</f>
        <v>4</v>
      </c>
      <c r="C2446" s="7" t="n">
        <f aca="false">MOD(ROW()-2,10)</f>
        <v>4</v>
      </c>
      <c r="D2446" s="8" t="n">
        <f aca="false">A2446*10+B2446+C2446/10</f>
        <v>244.4</v>
      </c>
      <c r="E2446" s="9" t="n">
        <f aca="false">ROUND((ROW()-2)*24,0)/86400</f>
        <v>0.678888888888889</v>
      </c>
    </row>
    <row r="2447" customFormat="false" ht="15" hidden="false" customHeight="true" outlineLevel="0" collapsed="false">
      <c r="A2447" s="6" t="n">
        <f aca="false">INT((ROW()-2)/100)</f>
        <v>24</v>
      </c>
      <c r="B2447" s="7" t="n">
        <f aca="false">MOD(INT((ROW()-2)/10),10)</f>
        <v>4</v>
      </c>
      <c r="C2447" s="7" t="n">
        <f aca="false">MOD(ROW()-2,10)</f>
        <v>5</v>
      </c>
      <c r="D2447" s="8" t="n">
        <f aca="false">A2447*10+B2447+C2447/10</f>
        <v>244.5</v>
      </c>
      <c r="E2447" s="9" t="n">
        <f aca="false">ROUND((ROW()-2)*24,0)/86400</f>
        <v>0.679166666666667</v>
      </c>
    </row>
    <row r="2448" customFormat="false" ht="15" hidden="false" customHeight="true" outlineLevel="0" collapsed="false">
      <c r="A2448" s="6" t="n">
        <f aca="false">INT((ROW()-2)/100)</f>
        <v>24</v>
      </c>
      <c r="B2448" s="7" t="n">
        <f aca="false">MOD(INT((ROW()-2)/10),10)</f>
        <v>4</v>
      </c>
      <c r="C2448" s="7" t="n">
        <f aca="false">MOD(ROW()-2,10)</f>
        <v>6</v>
      </c>
      <c r="D2448" s="8" t="n">
        <f aca="false">A2448*10+B2448+C2448/10</f>
        <v>244.6</v>
      </c>
      <c r="E2448" s="9" t="n">
        <f aca="false">ROUND((ROW()-2)*24,0)/86400</f>
        <v>0.679444444444444</v>
      </c>
    </row>
    <row r="2449" customFormat="false" ht="15" hidden="false" customHeight="true" outlineLevel="0" collapsed="false">
      <c r="A2449" s="6" t="n">
        <f aca="false">INT((ROW()-2)/100)</f>
        <v>24</v>
      </c>
      <c r="B2449" s="7" t="n">
        <f aca="false">MOD(INT((ROW()-2)/10),10)</f>
        <v>4</v>
      </c>
      <c r="C2449" s="7" t="n">
        <f aca="false">MOD(ROW()-2,10)</f>
        <v>7</v>
      </c>
      <c r="D2449" s="8" t="n">
        <f aca="false">A2449*10+B2449+C2449/10</f>
        <v>244.7</v>
      </c>
      <c r="E2449" s="9" t="n">
        <f aca="false">ROUND((ROW()-2)*24,0)/86400</f>
        <v>0.679722222222222</v>
      </c>
    </row>
    <row r="2450" customFormat="false" ht="15" hidden="false" customHeight="true" outlineLevel="0" collapsed="false">
      <c r="A2450" s="6" t="n">
        <f aca="false">INT((ROW()-2)/100)</f>
        <v>24</v>
      </c>
      <c r="B2450" s="7" t="n">
        <f aca="false">MOD(INT((ROW()-2)/10),10)</f>
        <v>4</v>
      </c>
      <c r="C2450" s="7" t="n">
        <f aca="false">MOD(ROW()-2,10)</f>
        <v>8</v>
      </c>
      <c r="D2450" s="8" t="n">
        <f aca="false">A2450*10+B2450+C2450/10</f>
        <v>244.8</v>
      </c>
      <c r="E2450" s="9" t="n">
        <f aca="false">ROUND((ROW()-2)*24,0)/86400</f>
        <v>0.68</v>
      </c>
    </row>
    <row r="2451" customFormat="false" ht="15" hidden="false" customHeight="true" outlineLevel="0" collapsed="false">
      <c r="A2451" s="6" t="n">
        <f aca="false">INT((ROW()-2)/100)</f>
        <v>24</v>
      </c>
      <c r="B2451" s="7" t="n">
        <f aca="false">MOD(INT((ROW()-2)/10),10)</f>
        <v>4</v>
      </c>
      <c r="C2451" s="7" t="n">
        <f aca="false">MOD(ROW()-2,10)</f>
        <v>9</v>
      </c>
      <c r="D2451" s="8" t="n">
        <f aca="false">A2451*10+B2451+C2451/10</f>
        <v>244.9</v>
      </c>
      <c r="E2451" s="9" t="n">
        <f aca="false">ROUND((ROW()-2)*24,0)/86400</f>
        <v>0.680277777777778</v>
      </c>
    </row>
    <row r="2452" customFormat="false" ht="15" hidden="false" customHeight="true" outlineLevel="0" collapsed="false">
      <c r="A2452" s="6" t="n">
        <f aca="false">INT((ROW()-2)/100)</f>
        <v>24</v>
      </c>
      <c r="B2452" s="7" t="n">
        <f aca="false">MOD(INT((ROW()-2)/10),10)</f>
        <v>5</v>
      </c>
      <c r="C2452" s="7" t="n">
        <f aca="false">MOD(ROW()-2,10)</f>
        <v>0</v>
      </c>
      <c r="D2452" s="8" t="n">
        <f aca="false">A2452*10+B2452+C2452/10</f>
        <v>245</v>
      </c>
      <c r="E2452" s="9" t="n">
        <f aca="false">ROUND((ROW()-2)*24,0)/86400</f>
        <v>0.680555555555556</v>
      </c>
    </row>
    <row r="2453" customFormat="false" ht="15" hidden="false" customHeight="true" outlineLevel="0" collapsed="false">
      <c r="A2453" s="6" t="n">
        <f aca="false">INT((ROW()-2)/100)</f>
        <v>24</v>
      </c>
      <c r="B2453" s="7" t="n">
        <f aca="false">MOD(INT((ROW()-2)/10),10)</f>
        <v>5</v>
      </c>
      <c r="C2453" s="7" t="n">
        <f aca="false">MOD(ROW()-2,10)</f>
        <v>1</v>
      </c>
      <c r="D2453" s="8" t="n">
        <f aca="false">A2453*10+B2453+C2453/10</f>
        <v>245.1</v>
      </c>
      <c r="E2453" s="9" t="n">
        <f aca="false">ROUND((ROW()-2)*24,0)/86400</f>
        <v>0.680833333333333</v>
      </c>
    </row>
    <row r="2454" customFormat="false" ht="15" hidden="false" customHeight="true" outlineLevel="0" collapsed="false">
      <c r="A2454" s="6" t="n">
        <f aca="false">INT((ROW()-2)/100)</f>
        <v>24</v>
      </c>
      <c r="B2454" s="7" t="n">
        <f aca="false">MOD(INT((ROW()-2)/10),10)</f>
        <v>5</v>
      </c>
      <c r="C2454" s="7" t="n">
        <f aca="false">MOD(ROW()-2,10)</f>
        <v>2</v>
      </c>
      <c r="D2454" s="8" t="n">
        <f aca="false">A2454*10+B2454+C2454/10</f>
        <v>245.2</v>
      </c>
      <c r="E2454" s="9" t="n">
        <f aca="false">ROUND((ROW()-2)*24,0)/86400</f>
        <v>0.681111111111111</v>
      </c>
    </row>
    <row r="2455" customFormat="false" ht="15" hidden="false" customHeight="true" outlineLevel="0" collapsed="false">
      <c r="A2455" s="6" t="n">
        <f aca="false">INT((ROW()-2)/100)</f>
        <v>24</v>
      </c>
      <c r="B2455" s="7" t="n">
        <f aca="false">MOD(INT((ROW()-2)/10),10)</f>
        <v>5</v>
      </c>
      <c r="C2455" s="7" t="n">
        <f aca="false">MOD(ROW()-2,10)</f>
        <v>3</v>
      </c>
      <c r="D2455" s="8" t="n">
        <f aca="false">A2455*10+B2455+C2455/10</f>
        <v>245.3</v>
      </c>
      <c r="E2455" s="9" t="n">
        <f aca="false">ROUND((ROW()-2)*24,0)/86400</f>
        <v>0.681388888888889</v>
      </c>
    </row>
    <row r="2456" customFormat="false" ht="15" hidden="false" customHeight="true" outlineLevel="0" collapsed="false">
      <c r="A2456" s="6" t="n">
        <f aca="false">INT((ROW()-2)/100)</f>
        <v>24</v>
      </c>
      <c r="B2456" s="7" t="n">
        <f aca="false">MOD(INT((ROW()-2)/10),10)</f>
        <v>5</v>
      </c>
      <c r="C2456" s="7" t="n">
        <f aca="false">MOD(ROW()-2,10)</f>
        <v>4</v>
      </c>
      <c r="D2456" s="8" t="n">
        <f aca="false">A2456*10+B2456+C2456/10</f>
        <v>245.4</v>
      </c>
      <c r="E2456" s="9" t="n">
        <f aca="false">ROUND((ROW()-2)*24,0)/86400</f>
        <v>0.681666666666667</v>
      </c>
    </row>
    <row r="2457" customFormat="false" ht="15" hidden="false" customHeight="true" outlineLevel="0" collapsed="false">
      <c r="A2457" s="6" t="n">
        <f aca="false">INT((ROW()-2)/100)</f>
        <v>24</v>
      </c>
      <c r="B2457" s="7" t="n">
        <f aca="false">MOD(INT((ROW()-2)/10),10)</f>
        <v>5</v>
      </c>
      <c r="C2457" s="7" t="n">
        <f aca="false">MOD(ROW()-2,10)</f>
        <v>5</v>
      </c>
      <c r="D2457" s="8" t="n">
        <f aca="false">A2457*10+B2457+C2457/10</f>
        <v>245.5</v>
      </c>
      <c r="E2457" s="9" t="n">
        <f aca="false">ROUND((ROW()-2)*24,0)/86400</f>
        <v>0.681944444444445</v>
      </c>
    </row>
    <row r="2458" customFormat="false" ht="15" hidden="false" customHeight="true" outlineLevel="0" collapsed="false">
      <c r="A2458" s="6" t="n">
        <f aca="false">INT((ROW()-2)/100)</f>
        <v>24</v>
      </c>
      <c r="B2458" s="7" t="n">
        <f aca="false">MOD(INT((ROW()-2)/10),10)</f>
        <v>5</v>
      </c>
      <c r="C2458" s="7" t="n">
        <f aca="false">MOD(ROW()-2,10)</f>
        <v>6</v>
      </c>
      <c r="D2458" s="8" t="n">
        <f aca="false">A2458*10+B2458+C2458/10</f>
        <v>245.6</v>
      </c>
      <c r="E2458" s="9" t="n">
        <f aca="false">ROUND((ROW()-2)*24,0)/86400</f>
        <v>0.682222222222222</v>
      </c>
    </row>
    <row r="2459" customFormat="false" ht="15" hidden="false" customHeight="true" outlineLevel="0" collapsed="false">
      <c r="A2459" s="6" t="n">
        <f aca="false">INT((ROW()-2)/100)</f>
        <v>24</v>
      </c>
      <c r="B2459" s="7" t="n">
        <f aca="false">MOD(INT((ROW()-2)/10),10)</f>
        <v>5</v>
      </c>
      <c r="C2459" s="7" t="n">
        <f aca="false">MOD(ROW()-2,10)</f>
        <v>7</v>
      </c>
      <c r="D2459" s="8" t="n">
        <f aca="false">A2459*10+B2459+C2459/10</f>
        <v>245.7</v>
      </c>
      <c r="E2459" s="9" t="n">
        <f aca="false">ROUND((ROW()-2)*24,0)/86400</f>
        <v>0.6825</v>
      </c>
    </row>
    <row r="2460" customFormat="false" ht="15" hidden="false" customHeight="true" outlineLevel="0" collapsed="false">
      <c r="A2460" s="6" t="n">
        <f aca="false">INT((ROW()-2)/100)</f>
        <v>24</v>
      </c>
      <c r="B2460" s="7" t="n">
        <f aca="false">MOD(INT((ROW()-2)/10),10)</f>
        <v>5</v>
      </c>
      <c r="C2460" s="7" t="n">
        <f aca="false">MOD(ROW()-2,10)</f>
        <v>8</v>
      </c>
      <c r="D2460" s="8" t="n">
        <f aca="false">A2460*10+B2460+C2460/10</f>
        <v>245.8</v>
      </c>
      <c r="E2460" s="9" t="n">
        <f aca="false">ROUND((ROW()-2)*24,0)/86400</f>
        <v>0.682777777777778</v>
      </c>
    </row>
    <row r="2461" customFormat="false" ht="15" hidden="false" customHeight="true" outlineLevel="0" collapsed="false">
      <c r="A2461" s="6" t="n">
        <f aca="false">INT((ROW()-2)/100)</f>
        <v>24</v>
      </c>
      <c r="B2461" s="7" t="n">
        <f aca="false">MOD(INT((ROW()-2)/10),10)</f>
        <v>5</v>
      </c>
      <c r="C2461" s="7" t="n">
        <f aca="false">MOD(ROW()-2,10)</f>
        <v>9</v>
      </c>
      <c r="D2461" s="8" t="n">
        <f aca="false">A2461*10+B2461+C2461/10</f>
        <v>245.9</v>
      </c>
      <c r="E2461" s="9" t="n">
        <f aca="false">ROUND((ROW()-2)*24,0)/86400</f>
        <v>0.683055555555556</v>
      </c>
    </row>
    <row r="2462" customFormat="false" ht="15" hidden="false" customHeight="true" outlineLevel="0" collapsed="false">
      <c r="A2462" s="6" t="n">
        <f aca="false">INT((ROW()-2)/100)</f>
        <v>24</v>
      </c>
      <c r="B2462" s="7" t="n">
        <f aca="false">MOD(INT((ROW()-2)/10),10)</f>
        <v>6</v>
      </c>
      <c r="C2462" s="7" t="n">
        <f aca="false">MOD(ROW()-2,10)</f>
        <v>0</v>
      </c>
      <c r="D2462" s="8" t="n">
        <f aca="false">A2462*10+B2462+C2462/10</f>
        <v>246</v>
      </c>
      <c r="E2462" s="9" t="n">
        <f aca="false">ROUND((ROW()-2)*24,0)/86400</f>
        <v>0.683333333333333</v>
      </c>
    </row>
    <row r="2463" customFormat="false" ht="15" hidden="false" customHeight="true" outlineLevel="0" collapsed="false">
      <c r="A2463" s="6" t="n">
        <f aca="false">INT((ROW()-2)/100)</f>
        <v>24</v>
      </c>
      <c r="B2463" s="7" t="n">
        <f aca="false">MOD(INT((ROW()-2)/10),10)</f>
        <v>6</v>
      </c>
      <c r="C2463" s="7" t="n">
        <f aca="false">MOD(ROW()-2,10)</f>
        <v>1</v>
      </c>
      <c r="D2463" s="8" t="n">
        <f aca="false">A2463*10+B2463+C2463/10</f>
        <v>246.1</v>
      </c>
      <c r="E2463" s="9" t="n">
        <f aca="false">ROUND((ROW()-2)*24,0)/86400</f>
        <v>0.683611111111111</v>
      </c>
    </row>
    <row r="2464" customFormat="false" ht="15" hidden="false" customHeight="true" outlineLevel="0" collapsed="false">
      <c r="A2464" s="6" t="n">
        <f aca="false">INT((ROW()-2)/100)</f>
        <v>24</v>
      </c>
      <c r="B2464" s="7" t="n">
        <f aca="false">MOD(INT((ROW()-2)/10),10)</f>
        <v>6</v>
      </c>
      <c r="C2464" s="7" t="n">
        <f aca="false">MOD(ROW()-2,10)</f>
        <v>2</v>
      </c>
      <c r="D2464" s="8" t="n">
        <f aca="false">A2464*10+B2464+C2464/10</f>
        <v>246.2</v>
      </c>
      <c r="E2464" s="9" t="n">
        <f aca="false">ROUND((ROW()-2)*24,0)/86400</f>
        <v>0.683888888888889</v>
      </c>
    </row>
    <row r="2465" customFormat="false" ht="15" hidden="false" customHeight="true" outlineLevel="0" collapsed="false">
      <c r="A2465" s="6" t="n">
        <f aca="false">INT((ROW()-2)/100)</f>
        <v>24</v>
      </c>
      <c r="B2465" s="7" t="n">
        <f aca="false">MOD(INT((ROW()-2)/10),10)</f>
        <v>6</v>
      </c>
      <c r="C2465" s="7" t="n">
        <f aca="false">MOD(ROW()-2,10)</f>
        <v>3</v>
      </c>
      <c r="D2465" s="8" t="n">
        <f aca="false">A2465*10+B2465+C2465/10</f>
        <v>246.3</v>
      </c>
      <c r="E2465" s="9" t="n">
        <f aca="false">ROUND((ROW()-2)*24,0)/86400</f>
        <v>0.684166666666667</v>
      </c>
    </row>
    <row r="2466" customFormat="false" ht="15" hidden="false" customHeight="true" outlineLevel="0" collapsed="false">
      <c r="A2466" s="6" t="n">
        <f aca="false">INT((ROW()-2)/100)</f>
        <v>24</v>
      </c>
      <c r="B2466" s="7" t="n">
        <f aca="false">MOD(INT((ROW()-2)/10),10)</f>
        <v>6</v>
      </c>
      <c r="C2466" s="7" t="n">
        <f aca="false">MOD(ROW()-2,10)</f>
        <v>4</v>
      </c>
      <c r="D2466" s="8" t="n">
        <f aca="false">A2466*10+B2466+C2466/10</f>
        <v>246.4</v>
      </c>
      <c r="E2466" s="9" t="n">
        <f aca="false">ROUND((ROW()-2)*24,0)/86400</f>
        <v>0.684444444444444</v>
      </c>
    </row>
    <row r="2467" customFormat="false" ht="15" hidden="false" customHeight="true" outlineLevel="0" collapsed="false">
      <c r="A2467" s="6" t="n">
        <f aca="false">INT((ROW()-2)/100)</f>
        <v>24</v>
      </c>
      <c r="B2467" s="7" t="n">
        <f aca="false">MOD(INT((ROW()-2)/10),10)</f>
        <v>6</v>
      </c>
      <c r="C2467" s="7" t="n">
        <f aca="false">MOD(ROW()-2,10)</f>
        <v>5</v>
      </c>
      <c r="D2467" s="8" t="n">
        <f aca="false">A2467*10+B2467+C2467/10</f>
        <v>246.5</v>
      </c>
      <c r="E2467" s="9" t="n">
        <f aca="false">ROUND((ROW()-2)*24,0)/86400</f>
        <v>0.684722222222222</v>
      </c>
    </row>
    <row r="2468" customFormat="false" ht="15" hidden="false" customHeight="true" outlineLevel="0" collapsed="false">
      <c r="A2468" s="6" t="n">
        <f aca="false">INT((ROW()-2)/100)</f>
        <v>24</v>
      </c>
      <c r="B2468" s="7" t="n">
        <f aca="false">MOD(INT((ROW()-2)/10),10)</f>
        <v>6</v>
      </c>
      <c r="C2468" s="7" t="n">
        <f aca="false">MOD(ROW()-2,10)</f>
        <v>6</v>
      </c>
      <c r="D2468" s="8" t="n">
        <f aca="false">A2468*10+B2468+C2468/10</f>
        <v>246.6</v>
      </c>
      <c r="E2468" s="9" t="n">
        <f aca="false">ROUND((ROW()-2)*24,0)/86400</f>
        <v>0.685</v>
      </c>
    </row>
    <row r="2469" customFormat="false" ht="15" hidden="false" customHeight="true" outlineLevel="0" collapsed="false">
      <c r="A2469" s="6" t="n">
        <f aca="false">INT((ROW()-2)/100)</f>
        <v>24</v>
      </c>
      <c r="B2469" s="7" t="n">
        <f aca="false">MOD(INT((ROW()-2)/10),10)</f>
        <v>6</v>
      </c>
      <c r="C2469" s="7" t="n">
        <f aca="false">MOD(ROW()-2,10)</f>
        <v>7</v>
      </c>
      <c r="D2469" s="8" t="n">
        <f aca="false">A2469*10+B2469+C2469/10</f>
        <v>246.7</v>
      </c>
      <c r="E2469" s="9" t="n">
        <f aca="false">ROUND((ROW()-2)*24,0)/86400</f>
        <v>0.685277777777778</v>
      </c>
    </row>
    <row r="2470" customFormat="false" ht="15" hidden="false" customHeight="true" outlineLevel="0" collapsed="false">
      <c r="A2470" s="6" t="n">
        <f aca="false">INT((ROW()-2)/100)</f>
        <v>24</v>
      </c>
      <c r="B2470" s="7" t="n">
        <f aca="false">MOD(INT((ROW()-2)/10),10)</f>
        <v>6</v>
      </c>
      <c r="C2470" s="7" t="n">
        <f aca="false">MOD(ROW()-2,10)</f>
        <v>8</v>
      </c>
      <c r="D2470" s="8" t="n">
        <f aca="false">A2470*10+B2470+C2470/10</f>
        <v>246.8</v>
      </c>
      <c r="E2470" s="9" t="n">
        <f aca="false">ROUND((ROW()-2)*24,0)/86400</f>
        <v>0.685555555555556</v>
      </c>
    </row>
    <row r="2471" customFormat="false" ht="15" hidden="false" customHeight="true" outlineLevel="0" collapsed="false">
      <c r="A2471" s="6" t="n">
        <f aca="false">INT((ROW()-2)/100)</f>
        <v>24</v>
      </c>
      <c r="B2471" s="7" t="n">
        <f aca="false">MOD(INT((ROW()-2)/10),10)</f>
        <v>6</v>
      </c>
      <c r="C2471" s="7" t="n">
        <f aca="false">MOD(ROW()-2,10)</f>
        <v>9</v>
      </c>
      <c r="D2471" s="8" t="n">
        <f aca="false">A2471*10+B2471+C2471/10</f>
        <v>246.9</v>
      </c>
      <c r="E2471" s="9" t="n">
        <f aca="false">ROUND((ROW()-2)*24,0)/86400</f>
        <v>0.685833333333333</v>
      </c>
    </row>
    <row r="2472" customFormat="false" ht="15" hidden="false" customHeight="true" outlineLevel="0" collapsed="false">
      <c r="A2472" s="6" t="n">
        <f aca="false">INT((ROW()-2)/100)</f>
        <v>24</v>
      </c>
      <c r="B2472" s="7" t="n">
        <f aca="false">MOD(INT((ROW()-2)/10),10)</f>
        <v>7</v>
      </c>
      <c r="C2472" s="7" t="n">
        <f aca="false">MOD(ROW()-2,10)</f>
        <v>0</v>
      </c>
      <c r="D2472" s="8" t="n">
        <f aca="false">A2472*10+B2472+C2472/10</f>
        <v>247</v>
      </c>
      <c r="E2472" s="9" t="n">
        <f aca="false">ROUND((ROW()-2)*24,0)/86400</f>
        <v>0.686111111111111</v>
      </c>
    </row>
    <row r="2473" customFormat="false" ht="15" hidden="false" customHeight="true" outlineLevel="0" collapsed="false">
      <c r="A2473" s="6" t="n">
        <f aca="false">INT((ROW()-2)/100)</f>
        <v>24</v>
      </c>
      <c r="B2473" s="7" t="n">
        <f aca="false">MOD(INT((ROW()-2)/10),10)</f>
        <v>7</v>
      </c>
      <c r="C2473" s="7" t="n">
        <f aca="false">MOD(ROW()-2,10)</f>
        <v>1</v>
      </c>
      <c r="D2473" s="8" t="n">
        <f aca="false">A2473*10+B2473+C2473/10</f>
        <v>247.1</v>
      </c>
      <c r="E2473" s="9" t="n">
        <f aca="false">ROUND((ROW()-2)*24,0)/86400</f>
        <v>0.686388888888889</v>
      </c>
    </row>
    <row r="2474" customFormat="false" ht="15" hidden="false" customHeight="true" outlineLevel="0" collapsed="false">
      <c r="A2474" s="6" t="n">
        <f aca="false">INT((ROW()-2)/100)</f>
        <v>24</v>
      </c>
      <c r="B2474" s="7" t="n">
        <f aca="false">MOD(INT((ROW()-2)/10),10)</f>
        <v>7</v>
      </c>
      <c r="C2474" s="7" t="n">
        <f aca="false">MOD(ROW()-2,10)</f>
        <v>2</v>
      </c>
      <c r="D2474" s="8" t="n">
        <f aca="false">A2474*10+B2474+C2474/10</f>
        <v>247.2</v>
      </c>
      <c r="E2474" s="9" t="n">
        <f aca="false">ROUND((ROW()-2)*24,0)/86400</f>
        <v>0.686666666666667</v>
      </c>
    </row>
    <row r="2475" customFormat="false" ht="15" hidden="false" customHeight="true" outlineLevel="0" collapsed="false">
      <c r="A2475" s="6" t="n">
        <f aca="false">INT((ROW()-2)/100)</f>
        <v>24</v>
      </c>
      <c r="B2475" s="7" t="n">
        <f aca="false">MOD(INT((ROW()-2)/10),10)</f>
        <v>7</v>
      </c>
      <c r="C2475" s="7" t="n">
        <f aca="false">MOD(ROW()-2,10)</f>
        <v>3</v>
      </c>
      <c r="D2475" s="8" t="n">
        <f aca="false">A2475*10+B2475+C2475/10</f>
        <v>247.3</v>
      </c>
      <c r="E2475" s="9" t="n">
        <f aca="false">ROUND((ROW()-2)*24,0)/86400</f>
        <v>0.686944444444445</v>
      </c>
    </row>
    <row r="2476" customFormat="false" ht="15" hidden="false" customHeight="true" outlineLevel="0" collapsed="false">
      <c r="A2476" s="6" t="n">
        <f aca="false">INT((ROW()-2)/100)</f>
        <v>24</v>
      </c>
      <c r="B2476" s="7" t="n">
        <f aca="false">MOD(INT((ROW()-2)/10),10)</f>
        <v>7</v>
      </c>
      <c r="C2476" s="7" t="n">
        <f aca="false">MOD(ROW()-2,10)</f>
        <v>4</v>
      </c>
      <c r="D2476" s="8" t="n">
        <f aca="false">A2476*10+B2476+C2476/10</f>
        <v>247.4</v>
      </c>
      <c r="E2476" s="9" t="n">
        <f aca="false">ROUND((ROW()-2)*24,0)/86400</f>
        <v>0.687222222222222</v>
      </c>
    </row>
    <row r="2477" customFormat="false" ht="15" hidden="false" customHeight="true" outlineLevel="0" collapsed="false">
      <c r="A2477" s="6" t="n">
        <f aca="false">INT((ROW()-2)/100)</f>
        <v>24</v>
      </c>
      <c r="B2477" s="7" t="n">
        <f aca="false">MOD(INT((ROW()-2)/10),10)</f>
        <v>7</v>
      </c>
      <c r="C2477" s="7" t="n">
        <f aca="false">MOD(ROW()-2,10)</f>
        <v>5</v>
      </c>
      <c r="D2477" s="8" t="n">
        <f aca="false">A2477*10+B2477+C2477/10</f>
        <v>247.5</v>
      </c>
      <c r="E2477" s="9" t="n">
        <f aca="false">ROUND((ROW()-2)*24,0)/86400</f>
        <v>0.6875</v>
      </c>
    </row>
    <row r="2478" customFormat="false" ht="15" hidden="false" customHeight="true" outlineLevel="0" collapsed="false">
      <c r="A2478" s="6" t="n">
        <f aca="false">INT((ROW()-2)/100)</f>
        <v>24</v>
      </c>
      <c r="B2478" s="7" t="n">
        <f aca="false">MOD(INT((ROW()-2)/10),10)</f>
        <v>7</v>
      </c>
      <c r="C2478" s="7" t="n">
        <f aca="false">MOD(ROW()-2,10)</f>
        <v>6</v>
      </c>
      <c r="D2478" s="8" t="n">
        <f aca="false">A2478*10+B2478+C2478/10</f>
        <v>247.6</v>
      </c>
      <c r="E2478" s="9" t="n">
        <f aca="false">ROUND((ROW()-2)*24,0)/86400</f>
        <v>0.687777777777778</v>
      </c>
    </row>
    <row r="2479" customFormat="false" ht="15" hidden="false" customHeight="true" outlineLevel="0" collapsed="false">
      <c r="A2479" s="6" t="n">
        <f aca="false">INT((ROW()-2)/100)</f>
        <v>24</v>
      </c>
      <c r="B2479" s="7" t="n">
        <f aca="false">MOD(INT((ROW()-2)/10),10)</f>
        <v>7</v>
      </c>
      <c r="C2479" s="7" t="n">
        <f aca="false">MOD(ROW()-2,10)</f>
        <v>7</v>
      </c>
      <c r="D2479" s="8" t="n">
        <f aca="false">A2479*10+B2479+C2479/10</f>
        <v>247.7</v>
      </c>
      <c r="E2479" s="9" t="n">
        <f aca="false">ROUND((ROW()-2)*24,0)/86400</f>
        <v>0.688055555555556</v>
      </c>
    </row>
    <row r="2480" customFormat="false" ht="15" hidden="false" customHeight="true" outlineLevel="0" collapsed="false">
      <c r="A2480" s="6" t="n">
        <f aca="false">INT((ROW()-2)/100)</f>
        <v>24</v>
      </c>
      <c r="B2480" s="7" t="n">
        <f aca="false">MOD(INT((ROW()-2)/10),10)</f>
        <v>7</v>
      </c>
      <c r="C2480" s="7" t="n">
        <f aca="false">MOD(ROW()-2,10)</f>
        <v>8</v>
      </c>
      <c r="D2480" s="8" t="n">
        <f aca="false">A2480*10+B2480+C2480/10</f>
        <v>247.8</v>
      </c>
      <c r="E2480" s="9" t="n">
        <f aca="false">ROUND((ROW()-2)*24,0)/86400</f>
        <v>0.688333333333333</v>
      </c>
    </row>
    <row r="2481" customFormat="false" ht="15" hidden="false" customHeight="true" outlineLevel="0" collapsed="false">
      <c r="A2481" s="6" t="n">
        <f aca="false">INT((ROW()-2)/100)</f>
        <v>24</v>
      </c>
      <c r="B2481" s="7" t="n">
        <f aca="false">MOD(INT((ROW()-2)/10),10)</f>
        <v>7</v>
      </c>
      <c r="C2481" s="7" t="n">
        <f aca="false">MOD(ROW()-2,10)</f>
        <v>9</v>
      </c>
      <c r="D2481" s="8" t="n">
        <f aca="false">A2481*10+B2481+C2481/10</f>
        <v>247.9</v>
      </c>
      <c r="E2481" s="9" t="n">
        <f aca="false">ROUND((ROW()-2)*24,0)/86400</f>
        <v>0.688611111111111</v>
      </c>
    </row>
    <row r="2482" customFormat="false" ht="15" hidden="false" customHeight="true" outlineLevel="0" collapsed="false">
      <c r="A2482" s="6" t="n">
        <f aca="false">INT((ROW()-2)/100)</f>
        <v>24</v>
      </c>
      <c r="B2482" s="7" t="n">
        <f aca="false">MOD(INT((ROW()-2)/10),10)</f>
        <v>8</v>
      </c>
      <c r="C2482" s="7" t="n">
        <f aca="false">MOD(ROW()-2,10)</f>
        <v>0</v>
      </c>
      <c r="D2482" s="8" t="n">
        <f aca="false">A2482*10+B2482+C2482/10</f>
        <v>248</v>
      </c>
      <c r="E2482" s="9" t="n">
        <f aca="false">ROUND((ROW()-2)*24,0)/86400</f>
        <v>0.688888888888889</v>
      </c>
    </row>
    <row r="2483" customFormat="false" ht="15" hidden="false" customHeight="true" outlineLevel="0" collapsed="false">
      <c r="A2483" s="6" t="n">
        <f aca="false">INT((ROW()-2)/100)</f>
        <v>24</v>
      </c>
      <c r="B2483" s="7" t="n">
        <f aca="false">MOD(INT((ROW()-2)/10),10)</f>
        <v>8</v>
      </c>
      <c r="C2483" s="7" t="n">
        <f aca="false">MOD(ROW()-2,10)</f>
        <v>1</v>
      </c>
      <c r="D2483" s="8" t="n">
        <f aca="false">A2483*10+B2483+C2483/10</f>
        <v>248.1</v>
      </c>
      <c r="E2483" s="9" t="n">
        <f aca="false">ROUND((ROW()-2)*24,0)/86400</f>
        <v>0.689166666666667</v>
      </c>
    </row>
    <row r="2484" customFormat="false" ht="15" hidden="false" customHeight="true" outlineLevel="0" collapsed="false">
      <c r="A2484" s="6" t="n">
        <f aca="false">INT((ROW()-2)/100)</f>
        <v>24</v>
      </c>
      <c r="B2484" s="7" t="n">
        <f aca="false">MOD(INT((ROW()-2)/10),10)</f>
        <v>8</v>
      </c>
      <c r="C2484" s="7" t="n">
        <f aca="false">MOD(ROW()-2,10)</f>
        <v>2</v>
      </c>
      <c r="D2484" s="8" t="n">
        <f aca="false">A2484*10+B2484+C2484/10</f>
        <v>248.2</v>
      </c>
      <c r="E2484" s="9" t="n">
        <f aca="false">ROUND((ROW()-2)*24,0)/86400</f>
        <v>0.689444444444444</v>
      </c>
    </row>
    <row r="2485" customFormat="false" ht="15" hidden="false" customHeight="true" outlineLevel="0" collapsed="false">
      <c r="A2485" s="6" t="n">
        <f aca="false">INT((ROW()-2)/100)</f>
        <v>24</v>
      </c>
      <c r="B2485" s="7" t="n">
        <f aca="false">MOD(INT((ROW()-2)/10),10)</f>
        <v>8</v>
      </c>
      <c r="C2485" s="7" t="n">
        <f aca="false">MOD(ROW()-2,10)</f>
        <v>3</v>
      </c>
      <c r="D2485" s="8" t="n">
        <f aca="false">A2485*10+B2485+C2485/10</f>
        <v>248.3</v>
      </c>
      <c r="E2485" s="9" t="n">
        <f aca="false">ROUND((ROW()-2)*24,0)/86400</f>
        <v>0.689722222222222</v>
      </c>
    </row>
    <row r="2486" customFormat="false" ht="15" hidden="false" customHeight="true" outlineLevel="0" collapsed="false">
      <c r="A2486" s="6" t="n">
        <f aca="false">INT((ROW()-2)/100)</f>
        <v>24</v>
      </c>
      <c r="B2486" s="7" t="n">
        <f aca="false">MOD(INT((ROW()-2)/10),10)</f>
        <v>8</v>
      </c>
      <c r="C2486" s="7" t="n">
        <f aca="false">MOD(ROW()-2,10)</f>
        <v>4</v>
      </c>
      <c r="D2486" s="8" t="n">
        <f aca="false">A2486*10+B2486+C2486/10</f>
        <v>248.4</v>
      </c>
      <c r="E2486" s="9" t="n">
        <f aca="false">ROUND((ROW()-2)*24,0)/86400</f>
        <v>0.69</v>
      </c>
    </row>
    <row r="2487" customFormat="false" ht="15" hidden="false" customHeight="true" outlineLevel="0" collapsed="false">
      <c r="A2487" s="6" t="n">
        <f aca="false">INT((ROW()-2)/100)</f>
        <v>24</v>
      </c>
      <c r="B2487" s="7" t="n">
        <f aca="false">MOD(INT((ROW()-2)/10),10)</f>
        <v>8</v>
      </c>
      <c r="C2487" s="7" t="n">
        <f aca="false">MOD(ROW()-2,10)</f>
        <v>5</v>
      </c>
      <c r="D2487" s="8" t="n">
        <f aca="false">A2487*10+B2487+C2487/10</f>
        <v>248.5</v>
      </c>
      <c r="E2487" s="9" t="n">
        <f aca="false">ROUND((ROW()-2)*24,0)/86400</f>
        <v>0.690277777777778</v>
      </c>
    </row>
    <row r="2488" customFormat="false" ht="15" hidden="false" customHeight="true" outlineLevel="0" collapsed="false">
      <c r="A2488" s="6" t="n">
        <f aca="false">INT((ROW()-2)/100)</f>
        <v>24</v>
      </c>
      <c r="B2488" s="7" t="n">
        <f aca="false">MOD(INT((ROW()-2)/10),10)</f>
        <v>8</v>
      </c>
      <c r="C2488" s="7" t="n">
        <f aca="false">MOD(ROW()-2,10)</f>
        <v>6</v>
      </c>
      <c r="D2488" s="8" t="n">
        <f aca="false">A2488*10+B2488+C2488/10</f>
        <v>248.6</v>
      </c>
      <c r="E2488" s="9" t="n">
        <f aca="false">ROUND((ROW()-2)*24,0)/86400</f>
        <v>0.690555555555556</v>
      </c>
    </row>
    <row r="2489" customFormat="false" ht="15" hidden="false" customHeight="true" outlineLevel="0" collapsed="false">
      <c r="A2489" s="6" t="n">
        <f aca="false">INT((ROW()-2)/100)</f>
        <v>24</v>
      </c>
      <c r="B2489" s="7" t="n">
        <f aca="false">MOD(INT((ROW()-2)/10),10)</f>
        <v>8</v>
      </c>
      <c r="C2489" s="7" t="n">
        <f aca="false">MOD(ROW()-2,10)</f>
        <v>7</v>
      </c>
      <c r="D2489" s="8" t="n">
        <f aca="false">A2489*10+B2489+C2489/10</f>
        <v>248.7</v>
      </c>
      <c r="E2489" s="9" t="n">
        <f aca="false">ROUND((ROW()-2)*24,0)/86400</f>
        <v>0.690833333333333</v>
      </c>
    </row>
    <row r="2490" customFormat="false" ht="15" hidden="false" customHeight="true" outlineLevel="0" collapsed="false">
      <c r="A2490" s="6" t="n">
        <f aca="false">INT((ROW()-2)/100)</f>
        <v>24</v>
      </c>
      <c r="B2490" s="7" t="n">
        <f aca="false">MOD(INT((ROW()-2)/10),10)</f>
        <v>8</v>
      </c>
      <c r="C2490" s="7" t="n">
        <f aca="false">MOD(ROW()-2,10)</f>
        <v>8</v>
      </c>
      <c r="D2490" s="8" t="n">
        <f aca="false">A2490*10+B2490+C2490/10</f>
        <v>248.8</v>
      </c>
      <c r="E2490" s="9" t="n">
        <f aca="false">ROUND((ROW()-2)*24,0)/86400</f>
        <v>0.691111111111111</v>
      </c>
    </row>
    <row r="2491" customFormat="false" ht="15" hidden="false" customHeight="true" outlineLevel="0" collapsed="false">
      <c r="A2491" s="6" t="n">
        <f aca="false">INT((ROW()-2)/100)</f>
        <v>24</v>
      </c>
      <c r="B2491" s="7" t="n">
        <f aca="false">MOD(INT((ROW()-2)/10),10)</f>
        <v>8</v>
      </c>
      <c r="C2491" s="7" t="n">
        <f aca="false">MOD(ROW()-2,10)</f>
        <v>9</v>
      </c>
      <c r="D2491" s="8" t="n">
        <f aca="false">A2491*10+B2491+C2491/10</f>
        <v>248.9</v>
      </c>
      <c r="E2491" s="9" t="n">
        <f aca="false">ROUND((ROW()-2)*24,0)/86400</f>
        <v>0.691388888888889</v>
      </c>
    </row>
    <row r="2492" customFormat="false" ht="15" hidden="false" customHeight="true" outlineLevel="0" collapsed="false">
      <c r="A2492" s="6" t="n">
        <f aca="false">INT((ROW()-2)/100)</f>
        <v>24</v>
      </c>
      <c r="B2492" s="7" t="n">
        <f aca="false">MOD(INT((ROW()-2)/10),10)</f>
        <v>9</v>
      </c>
      <c r="C2492" s="7" t="n">
        <f aca="false">MOD(ROW()-2,10)</f>
        <v>0</v>
      </c>
      <c r="D2492" s="8" t="n">
        <f aca="false">A2492*10+B2492+C2492/10</f>
        <v>249</v>
      </c>
      <c r="E2492" s="9" t="n">
        <f aca="false">ROUND((ROW()-2)*24,0)/86400</f>
        <v>0.691666666666667</v>
      </c>
    </row>
    <row r="2493" customFormat="false" ht="15" hidden="false" customHeight="true" outlineLevel="0" collapsed="false">
      <c r="A2493" s="6" t="n">
        <f aca="false">INT((ROW()-2)/100)</f>
        <v>24</v>
      </c>
      <c r="B2493" s="7" t="n">
        <f aca="false">MOD(INT((ROW()-2)/10),10)</f>
        <v>9</v>
      </c>
      <c r="C2493" s="7" t="n">
        <f aca="false">MOD(ROW()-2,10)</f>
        <v>1</v>
      </c>
      <c r="D2493" s="8" t="n">
        <f aca="false">A2493*10+B2493+C2493/10</f>
        <v>249.1</v>
      </c>
      <c r="E2493" s="9" t="n">
        <f aca="false">ROUND((ROW()-2)*24,0)/86400</f>
        <v>0.691944444444445</v>
      </c>
    </row>
    <row r="2494" customFormat="false" ht="15" hidden="false" customHeight="true" outlineLevel="0" collapsed="false">
      <c r="A2494" s="6" t="n">
        <f aca="false">INT((ROW()-2)/100)</f>
        <v>24</v>
      </c>
      <c r="B2494" s="7" t="n">
        <f aca="false">MOD(INT((ROW()-2)/10),10)</f>
        <v>9</v>
      </c>
      <c r="C2494" s="7" t="n">
        <f aca="false">MOD(ROW()-2,10)</f>
        <v>2</v>
      </c>
      <c r="D2494" s="8" t="n">
        <f aca="false">A2494*10+B2494+C2494/10</f>
        <v>249.2</v>
      </c>
      <c r="E2494" s="9" t="n">
        <f aca="false">ROUND((ROW()-2)*24,0)/86400</f>
        <v>0.692222222222222</v>
      </c>
    </row>
    <row r="2495" customFormat="false" ht="15" hidden="false" customHeight="true" outlineLevel="0" collapsed="false">
      <c r="A2495" s="6" t="n">
        <f aca="false">INT((ROW()-2)/100)</f>
        <v>24</v>
      </c>
      <c r="B2495" s="7" t="n">
        <f aca="false">MOD(INT((ROW()-2)/10),10)</f>
        <v>9</v>
      </c>
      <c r="C2495" s="7" t="n">
        <f aca="false">MOD(ROW()-2,10)</f>
        <v>3</v>
      </c>
      <c r="D2495" s="8" t="n">
        <f aca="false">A2495*10+B2495+C2495/10</f>
        <v>249.3</v>
      </c>
      <c r="E2495" s="9" t="n">
        <f aca="false">ROUND((ROW()-2)*24,0)/86400</f>
        <v>0.6925</v>
      </c>
    </row>
    <row r="2496" customFormat="false" ht="15" hidden="false" customHeight="true" outlineLevel="0" collapsed="false">
      <c r="A2496" s="6" t="n">
        <f aca="false">INT((ROW()-2)/100)</f>
        <v>24</v>
      </c>
      <c r="B2496" s="7" t="n">
        <f aca="false">MOD(INT((ROW()-2)/10),10)</f>
        <v>9</v>
      </c>
      <c r="C2496" s="7" t="n">
        <f aca="false">MOD(ROW()-2,10)</f>
        <v>4</v>
      </c>
      <c r="D2496" s="8" t="n">
        <f aca="false">A2496*10+B2496+C2496/10</f>
        <v>249.4</v>
      </c>
      <c r="E2496" s="9" t="n">
        <f aca="false">ROUND((ROW()-2)*24,0)/86400</f>
        <v>0.692777777777778</v>
      </c>
    </row>
    <row r="2497" customFormat="false" ht="15" hidden="false" customHeight="true" outlineLevel="0" collapsed="false">
      <c r="A2497" s="6" t="n">
        <f aca="false">INT((ROW()-2)/100)</f>
        <v>24</v>
      </c>
      <c r="B2497" s="7" t="n">
        <f aca="false">MOD(INT((ROW()-2)/10),10)</f>
        <v>9</v>
      </c>
      <c r="C2497" s="7" t="n">
        <f aca="false">MOD(ROW()-2,10)</f>
        <v>5</v>
      </c>
      <c r="D2497" s="8" t="n">
        <f aca="false">A2497*10+B2497+C2497/10</f>
        <v>249.5</v>
      </c>
      <c r="E2497" s="9" t="n">
        <f aca="false">ROUND((ROW()-2)*24,0)/86400</f>
        <v>0.693055555555556</v>
      </c>
    </row>
    <row r="2498" customFormat="false" ht="15" hidden="false" customHeight="true" outlineLevel="0" collapsed="false">
      <c r="A2498" s="6" t="n">
        <f aca="false">INT((ROW()-2)/100)</f>
        <v>24</v>
      </c>
      <c r="B2498" s="7" t="n">
        <f aca="false">MOD(INT((ROW()-2)/10),10)</f>
        <v>9</v>
      </c>
      <c r="C2498" s="7" t="n">
        <f aca="false">MOD(ROW()-2,10)</f>
        <v>6</v>
      </c>
      <c r="D2498" s="8" t="n">
        <f aca="false">A2498*10+B2498+C2498/10</f>
        <v>249.6</v>
      </c>
      <c r="E2498" s="9" t="n">
        <f aca="false">ROUND((ROW()-2)*24,0)/86400</f>
        <v>0.693333333333333</v>
      </c>
    </row>
    <row r="2499" customFormat="false" ht="15" hidden="false" customHeight="true" outlineLevel="0" collapsed="false">
      <c r="A2499" s="6" t="n">
        <f aca="false">INT((ROW()-2)/100)</f>
        <v>24</v>
      </c>
      <c r="B2499" s="7" t="n">
        <f aca="false">MOD(INT((ROW()-2)/10),10)</f>
        <v>9</v>
      </c>
      <c r="C2499" s="7" t="n">
        <f aca="false">MOD(ROW()-2,10)</f>
        <v>7</v>
      </c>
      <c r="D2499" s="8" t="n">
        <f aca="false">A2499*10+B2499+C2499/10</f>
        <v>249.7</v>
      </c>
      <c r="E2499" s="9" t="n">
        <f aca="false">ROUND((ROW()-2)*24,0)/86400</f>
        <v>0.693611111111111</v>
      </c>
    </row>
    <row r="2500" customFormat="false" ht="15" hidden="false" customHeight="true" outlineLevel="0" collapsed="false">
      <c r="A2500" s="6" t="n">
        <f aca="false">INT((ROW()-2)/100)</f>
        <v>24</v>
      </c>
      <c r="B2500" s="7" t="n">
        <f aca="false">MOD(INT((ROW()-2)/10),10)</f>
        <v>9</v>
      </c>
      <c r="C2500" s="7" t="n">
        <f aca="false">MOD(ROW()-2,10)</f>
        <v>8</v>
      </c>
      <c r="D2500" s="8" t="n">
        <f aca="false">A2500*10+B2500+C2500/10</f>
        <v>249.8</v>
      </c>
      <c r="E2500" s="9" t="n">
        <f aca="false">ROUND((ROW()-2)*24,0)/86400</f>
        <v>0.693888888888889</v>
      </c>
    </row>
    <row r="2501" customFormat="false" ht="15" hidden="false" customHeight="true" outlineLevel="0" collapsed="false">
      <c r="A2501" s="6" t="n">
        <f aca="false">INT((ROW()-2)/100)</f>
        <v>24</v>
      </c>
      <c r="B2501" s="7" t="n">
        <f aca="false">MOD(INT((ROW()-2)/10),10)</f>
        <v>9</v>
      </c>
      <c r="C2501" s="7" t="n">
        <f aca="false">MOD(ROW()-2,10)</f>
        <v>9</v>
      </c>
      <c r="D2501" s="8" t="n">
        <f aca="false">A2501*10+B2501+C2501/10</f>
        <v>249.9</v>
      </c>
      <c r="E2501" s="9" t="n">
        <f aca="false">ROUND((ROW()-2)*24,0)/86400</f>
        <v>0.694166666666667</v>
      </c>
    </row>
    <row r="2502" customFormat="false" ht="15" hidden="false" customHeight="true" outlineLevel="0" collapsed="false">
      <c r="A2502" s="6" t="n">
        <f aca="false">INT((ROW()-2)/100)</f>
        <v>25</v>
      </c>
      <c r="B2502" s="7" t="n">
        <f aca="false">MOD(INT((ROW()-2)/10),10)</f>
        <v>0</v>
      </c>
      <c r="C2502" s="7" t="n">
        <f aca="false">MOD(ROW()-2,10)</f>
        <v>0</v>
      </c>
      <c r="D2502" s="8" t="n">
        <f aca="false">A2502*10+B2502+C2502/10</f>
        <v>250</v>
      </c>
      <c r="E2502" s="9" t="n">
        <f aca="false">ROUND((ROW()-2)*24,0)/86400</f>
        <v>0.694444444444444</v>
      </c>
    </row>
    <row r="2503" customFormat="false" ht="15" hidden="false" customHeight="true" outlineLevel="0" collapsed="false">
      <c r="A2503" s="6" t="n">
        <f aca="false">INT((ROW()-2)/100)</f>
        <v>25</v>
      </c>
      <c r="B2503" s="7" t="n">
        <f aca="false">MOD(INT((ROW()-2)/10),10)</f>
        <v>0</v>
      </c>
      <c r="C2503" s="7" t="n">
        <f aca="false">MOD(ROW()-2,10)</f>
        <v>1</v>
      </c>
      <c r="D2503" s="8" t="n">
        <f aca="false">A2503*10+B2503+C2503/10</f>
        <v>250.1</v>
      </c>
      <c r="E2503" s="9" t="n">
        <f aca="false">ROUND((ROW()-2)*24,0)/86400</f>
        <v>0.694722222222222</v>
      </c>
    </row>
    <row r="2504" customFormat="false" ht="15" hidden="false" customHeight="true" outlineLevel="0" collapsed="false">
      <c r="A2504" s="6" t="n">
        <f aca="false">INT((ROW()-2)/100)</f>
        <v>25</v>
      </c>
      <c r="B2504" s="7" t="n">
        <f aca="false">MOD(INT((ROW()-2)/10),10)</f>
        <v>0</v>
      </c>
      <c r="C2504" s="7" t="n">
        <f aca="false">MOD(ROW()-2,10)</f>
        <v>2</v>
      </c>
      <c r="D2504" s="8" t="n">
        <f aca="false">A2504*10+B2504+C2504/10</f>
        <v>250.2</v>
      </c>
      <c r="E2504" s="9" t="n">
        <f aca="false">ROUND((ROW()-2)*24,0)/86400</f>
        <v>0.695</v>
      </c>
    </row>
    <row r="2505" customFormat="false" ht="15" hidden="false" customHeight="true" outlineLevel="0" collapsed="false">
      <c r="A2505" s="6" t="n">
        <f aca="false">INT((ROW()-2)/100)</f>
        <v>25</v>
      </c>
      <c r="B2505" s="7" t="n">
        <f aca="false">MOD(INT((ROW()-2)/10),10)</f>
        <v>0</v>
      </c>
      <c r="C2505" s="7" t="n">
        <f aca="false">MOD(ROW()-2,10)</f>
        <v>3</v>
      </c>
      <c r="D2505" s="8" t="n">
        <f aca="false">A2505*10+B2505+C2505/10</f>
        <v>250.3</v>
      </c>
      <c r="E2505" s="9" t="n">
        <f aca="false">ROUND((ROW()-2)*24,0)/86400</f>
        <v>0.695277777777778</v>
      </c>
    </row>
    <row r="2506" customFormat="false" ht="15" hidden="false" customHeight="true" outlineLevel="0" collapsed="false">
      <c r="A2506" s="6" t="n">
        <f aca="false">INT((ROW()-2)/100)</f>
        <v>25</v>
      </c>
      <c r="B2506" s="7" t="n">
        <f aca="false">MOD(INT((ROW()-2)/10),10)</f>
        <v>0</v>
      </c>
      <c r="C2506" s="7" t="n">
        <f aca="false">MOD(ROW()-2,10)</f>
        <v>4</v>
      </c>
      <c r="D2506" s="8" t="n">
        <f aca="false">A2506*10+B2506+C2506/10</f>
        <v>250.4</v>
      </c>
      <c r="E2506" s="9" t="n">
        <f aca="false">ROUND((ROW()-2)*24,0)/86400</f>
        <v>0.695555555555556</v>
      </c>
    </row>
    <row r="2507" customFormat="false" ht="15" hidden="false" customHeight="true" outlineLevel="0" collapsed="false">
      <c r="A2507" s="6" t="n">
        <f aca="false">INT((ROW()-2)/100)</f>
        <v>25</v>
      </c>
      <c r="B2507" s="7" t="n">
        <f aca="false">MOD(INT((ROW()-2)/10),10)</f>
        <v>0</v>
      </c>
      <c r="C2507" s="7" t="n">
        <f aca="false">MOD(ROW()-2,10)</f>
        <v>5</v>
      </c>
      <c r="D2507" s="8" t="n">
        <f aca="false">A2507*10+B2507+C2507/10</f>
        <v>250.5</v>
      </c>
      <c r="E2507" s="9" t="n">
        <f aca="false">ROUND((ROW()-2)*24,0)/86400</f>
        <v>0.695833333333333</v>
      </c>
    </row>
    <row r="2508" customFormat="false" ht="15" hidden="false" customHeight="true" outlineLevel="0" collapsed="false">
      <c r="A2508" s="6" t="n">
        <f aca="false">INT((ROW()-2)/100)</f>
        <v>25</v>
      </c>
      <c r="B2508" s="7" t="n">
        <f aca="false">MOD(INT((ROW()-2)/10),10)</f>
        <v>0</v>
      </c>
      <c r="C2508" s="7" t="n">
        <f aca="false">MOD(ROW()-2,10)</f>
        <v>6</v>
      </c>
      <c r="D2508" s="8" t="n">
        <f aca="false">A2508*10+B2508+C2508/10</f>
        <v>250.6</v>
      </c>
      <c r="E2508" s="9" t="n">
        <f aca="false">ROUND((ROW()-2)*24,0)/86400</f>
        <v>0.696111111111111</v>
      </c>
    </row>
    <row r="2509" customFormat="false" ht="15" hidden="false" customHeight="true" outlineLevel="0" collapsed="false">
      <c r="A2509" s="6" t="n">
        <f aca="false">INT((ROW()-2)/100)</f>
        <v>25</v>
      </c>
      <c r="B2509" s="7" t="n">
        <f aca="false">MOD(INT((ROW()-2)/10),10)</f>
        <v>0</v>
      </c>
      <c r="C2509" s="7" t="n">
        <f aca="false">MOD(ROW()-2,10)</f>
        <v>7</v>
      </c>
      <c r="D2509" s="8" t="n">
        <f aca="false">A2509*10+B2509+C2509/10</f>
        <v>250.7</v>
      </c>
      <c r="E2509" s="9" t="n">
        <f aca="false">ROUND((ROW()-2)*24,0)/86400</f>
        <v>0.696388888888889</v>
      </c>
    </row>
    <row r="2510" customFormat="false" ht="15" hidden="false" customHeight="true" outlineLevel="0" collapsed="false">
      <c r="A2510" s="6" t="n">
        <f aca="false">INT((ROW()-2)/100)</f>
        <v>25</v>
      </c>
      <c r="B2510" s="7" t="n">
        <f aca="false">MOD(INT((ROW()-2)/10),10)</f>
        <v>0</v>
      </c>
      <c r="C2510" s="7" t="n">
        <f aca="false">MOD(ROW()-2,10)</f>
        <v>8</v>
      </c>
      <c r="D2510" s="8" t="n">
        <f aca="false">A2510*10+B2510+C2510/10</f>
        <v>250.8</v>
      </c>
      <c r="E2510" s="9" t="n">
        <f aca="false">ROUND((ROW()-2)*24,0)/86400</f>
        <v>0.696666666666667</v>
      </c>
    </row>
    <row r="2511" customFormat="false" ht="15" hidden="false" customHeight="true" outlineLevel="0" collapsed="false">
      <c r="A2511" s="6" t="n">
        <f aca="false">INT((ROW()-2)/100)</f>
        <v>25</v>
      </c>
      <c r="B2511" s="7" t="n">
        <f aca="false">MOD(INT((ROW()-2)/10),10)</f>
        <v>0</v>
      </c>
      <c r="C2511" s="7" t="n">
        <f aca="false">MOD(ROW()-2,10)</f>
        <v>9</v>
      </c>
      <c r="D2511" s="8" t="n">
        <f aca="false">A2511*10+B2511+C2511/10</f>
        <v>250.9</v>
      </c>
      <c r="E2511" s="9" t="n">
        <f aca="false">ROUND((ROW()-2)*24,0)/86400</f>
        <v>0.696944444444445</v>
      </c>
    </row>
    <row r="2512" customFormat="false" ht="15" hidden="false" customHeight="true" outlineLevel="0" collapsed="false">
      <c r="A2512" s="6" t="n">
        <f aca="false">INT((ROW()-2)/100)</f>
        <v>25</v>
      </c>
      <c r="B2512" s="7" t="n">
        <f aca="false">MOD(INT((ROW()-2)/10),10)</f>
        <v>1</v>
      </c>
      <c r="C2512" s="7" t="n">
        <f aca="false">MOD(ROW()-2,10)</f>
        <v>0</v>
      </c>
      <c r="D2512" s="8" t="n">
        <f aca="false">A2512*10+B2512+C2512/10</f>
        <v>251</v>
      </c>
      <c r="E2512" s="9" t="n">
        <f aca="false">ROUND((ROW()-2)*24,0)/86400</f>
        <v>0.697222222222222</v>
      </c>
    </row>
    <row r="2513" customFormat="false" ht="15" hidden="false" customHeight="true" outlineLevel="0" collapsed="false">
      <c r="A2513" s="6" t="n">
        <f aca="false">INT((ROW()-2)/100)</f>
        <v>25</v>
      </c>
      <c r="B2513" s="7" t="n">
        <f aca="false">MOD(INT((ROW()-2)/10),10)</f>
        <v>1</v>
      </c>
      <c r="C2513" s="7" t="n">
        <f aca="false">MOD(ROW()-2,10)</f>
        <v>1</v>
      </c>
      <c r="D2513" s="8" t="n">
        <f aca="false">A2513*10+B2513+C2513/10</f>
        <v>251.1</v>
      </c>
      <c r="E2513" s="9" t="n">
        <f aca="false">ROUND((ROW()-2)*24,0)/86400</f>
        <v>0.6975</v>
      </c>
    </row>
    <row r="2514" customFormat="false" ht="15" hidden="false" customHeight="true" outlineLevel="0" collapsed="false">
      <c r="A2514" s="6" t="n">
        <f aca="false">INT((ROW()-2)/100)</f>
        <v>25</v>
      </c>
      <c r="B2514" s="7" t="n">
        <f aca="false">MOD(INT((ROW()-2)/10),10)</f>
        <v>1</v>
      </c>
      <c r="C2514" s="7" t="n">
        <f aca="false">MOD(ROW()-2,10)</f>
        <v>2</v>
      </c>
      <c r="D2514" s="8" t="n">
        <f aca="false">A2514*10+B2514+C2514/10</f>
        <v>251.2</v>
      </c>
      <c r="E2514" s="9" t="n">
        <f aca="false">ROUND((ROW()-2)*24,0)/86400</f>
        <v>0.697777777777778</v>
      </c>
    </row>
    <row r="2515" customFormat="false" ht="15" hidden="false" customHeight="true" outlineLevel="0" collapsed="false">
      <c r="A2515" s="6" t="n">
        <f aca="false">INT((ROW()-2)/100)</f>
        <v>25</v>
      </c>
      <c r="B2515" s="7" t="n">
        <f aca="false">MOD(INT((ROW()-2)/10),10)</f>
        <v>1</v>
      </c>
      <c r="C2515" s="7" t="n">
        <f aca="false">MOD(ROW()-2,10)</f>
        <v>3</v>
      </c>
      <c r="D2515" s="8" t="n">
        <f aca="false">A2515*10+B2515+C2515/10</f>
        <v>251.3</v>
      </c>
      <c r="E2515" s="9" t="n">
        <f aca="false">ROUND((ROW()-2)*24,0)/86400</f>
        <v>0.698055555555556</v>
      </c>
    </row>
    <row r="2516" customFormat="false" ht="15" hidden="false" customHeight="true" outlineLevel="0" collapsed="false">
      <c r="A2516" s="6" t="n">
        <f aca="false">INT((ROW()-2)/100)</f>
        <v>25</v>
      </c>
      <c r="B2516" s="7" t="n">
        <f aca="false">MOD(INT((ROW()-2)/10),10)</f>
        <v>1</v>
      </c>
      <c r="C2516" s="7" t="n">
        <f aca="false">MOD(ROW()-2,10)</f>
        <v>4</v>
      </c>
      <c r="D2516" s="8" t="n">
        <f aca="false">A2516*10+B2516+C2516/10</f>
        <v>251.4</v>
      </c>
      <c r="E2516" s="9" t="n">
        <f aca="false">ROUND((ROW()-2)*24,0)/86400</f>
        <v>0.698333333333333</v>
      </c>
    </row>
    <row r="2517" customFormat="false" ht="15" hidden="false" customHeight="true" outlineLevel="0" collapsed="false">
      <c r="A2517" s="6" t="n">
        <f aca="false">INT((ROW()-2)/100)</f>
        <v>25</v>
      </c>
      <c r="B2517" s="7" t="n">
        <f aca="false">MOD(INT((ROW()-2)/10),10)</f>
        <v>1</v>
      </c>
      <c r="C2517" s="7" t="n">
        <f aca="false">MOD(ROW()-2,10)</f>
        <v>5</v>
      </c>
      <c r="D2517" s="8" t="n">
        <f aca="false">A2517*10+B2517+C2517/10</f>
        <v>251.5</v>
      </c>
      <c r="E2517" s="9" t="n">
        <f aca="false">ROUND((ROW()-2)*24,0)/86400</f>
        <v>0.698611111111111</v>
      </c>
    </row>
    <row r="2518" customFormat="false" ht="15" hidden="false" customHeight="true" outlineLevel="0" collapsed="false">
      <c r="A2518" s="6" t="n">
        <f aca="false">INT((ROW()-2)/100)</f>
        <v>25</v>
      </c>
      <c r="B2518" s="7" t="n">
        <f aca="false">MOD(INT((ROW()-2)/10),10)</f>
        <v>1</v>
      </c>
      <c r="C2518" s="7" t="n">
        <f aca="false">MOD(ROW()-2,10)</f>
        <v>6</v>
      </c>
      <c r="D2518" s="8" t="n">
        <f aca="false">A2518*10+B2518+C2518/10</f>
        <v>251.6</v>
      </c>
      <c r="E2518" s="9" t="n">
        <f aca="false">ROUND((ROW()-2)*24,0)/86400</f>
        <v>0.698888888888889</v>
      </c>
    </row>
    <row r="2519" customFormat="false" ht="15" hidden="false" customHeight="true" outlineLevel="0" collapsed="false">
      <c r="A2519" s="6" t="n">
        <f aca="false">INT((ROW()-2)/100)</f>
        <v>25</v>
      </c>
      <c r="B2519" s="7" t="n">
        <f aca="false">MOD(INT((ROW()-2)/10),10)</f>
        <v>1</v>
      </c>
      <c r="C2519" s="7" t="n">
        <f aca="false">MOD(ROW()-2,10)</f>
        <v>7</v>
      </c>
      <c r="D2519" s="8" t="n">
        <f aca="false">A2519*10+B2519+C2519/10</f>
        <v>251.7</v>
      </c>
      <c r="E2519" s="9" t="n">
        <f aca="false">ROUND((ROW()-2)*24,0)/86400</f>
        <v>0.699166666666667</v>
      </c>
    </row>
    <row r="2520" customFormat="false" ht="15" hidden="false" customHeight="true" outlineLevel="0" collapsed="false">
      <c r="A2520" s="6" t="n">
        <f aca="false">INT((ROW()-2)/100)</f>
        <v>25</v>
      </c>
      <c r="B2520" s="7" t="n">
        <f aca="false">MOD(INT((ROW()-2)/10),10)</f>
        <v>1</v>
      </c>
      <c r="C2520" s="7" t="n">
        <f aca="false">MOD(ROW()-2,10)</f>
        <v>8</v>
      </c>
      <c r="D2520" s="8" t="n">
        <f aca="false">A2520*10+B2520+C2520/10</f>
        <v>251.8</v>
      </c>
      <c r="E2520" s="9" t="n">
        <f aca="false">ROUND((ROW()-2)*24,0)/86400</f>
        <v>0.699444444444444</v>
      </c>
    </row>
    <row r="2521" customFormat="false" ht="15" hidden="false" customHeight="true" outlineLevel="0" collapsed="false">
      <c r="A2521" s="6" t="n">
        <f aca="false">INT((ROW()-2)/100)</f>
        <v>25</v>
      </c>
      <c r="B2521" s="7" t="n">
        <f aca="false">MOD(INT((ROW()-2)/10),10)</f>
        <v>1</v>
      </c>
      <c r="C2521" s="7" t="n">
        <f aca="false">MOD(ROW()-2,10)</f>
        <v>9</v>
      </c>
      <c r="D2521" s="8" t="n">
        <f aca="false">A2521*10+B2521+C2521/10</f>
        <v>251.9</v>
      </c>
      <c r="E2521" s="9" t="n">
        <f aca="false">ROUND((ROW()-2)*24,0)/86400</f>
        <v>0.699722222222222</v>
      </c>
    </row>
    <row r="2522" customFormat="false" ht="15" hidden="false" customHeight="true" outlineLevel="0" collapsed="false">
      <c r="A2522" s="6" t="n">
        <f aca="false">INT((ROW()-2)/100)</f>
        <v>25</v>
      </c>
      <c r="B2522" s="7" t="n">
        <f aca="false">MOD(INT((ROW()-2)/10),10)</f>
        <v>2</v>
      </c>
      <c r="C2522" s="7" t="n">
        <f aca="false">MOD(ROW()-2,10)</f>
        <v>0</v>
      </c>
      <c r="D2522" s="8" t="n">
        <f aca="false">A2522*10+B2522+C2522/10</f>
        <v>252</v>
      </c>
      <c r="E2522" s="9" t="n">
        <f aca="false">ROUND((ROW()-2)*24,0)/86400</f>
        <v>0.7</v>
      </c>
    </row>
    <row r="2523" customFormat="false" ht="15" hidden="false" customHeight="true" outlineLevel="0" collapsed="false">
      <c r="A2523" s="6" t="n">
        <f aca="false">INT((ROW()-2)/100)</f>
        <v>25</v>
      </c>
      <c r="B2523" s="7" t="n">
        <f aca="false">MOD(INT((ROW()-2)/10),10)</f>
        <v>2</v>
      </c>
      <c r="C2523" s="7" t="n">
        <f aca="false">MOD(ROW()-2,10)</f>
        <v>1</v>
      </c>
      <c r="D2523" s="8" t="n">
        <f aca="false">A2523*10+B2523+C2523/10</f>
        <v>252.1</v>
      </c>
      <c r="E2523" s="9" t="n">
        <f aca="false">ROUND((ROW()-2)*24,0)/86400</f>
        <v>0.700277777777778</v>
      </c>
    </row>
    <row r="2524" customFormat="false" ht="15" hidden="false" customHeight="true" outlineLevel="0" collapsed="false">
      <c r="A2524" s="6" t="n">
        <f aca="false">INT((ROW()-2)/100)</f>
        <v>25</v>
      </c>
      <c r="B2524" s="7" t="n">
        <f aca="false">MOD(INT((ROW()-2)/10),10)</f>
        <v>2</v>
      </c>
      <c r="C2524" s="7" t="n">
        <f aca="false">MOD(ROW()-2,10)</f>
        <v>2</v>
      </c>
      <c r="D2524" s="8" t="n">
        <f aca="false">A2524*10+B2524+C2524/10</f>
        <v>252.2</v>
      </c>
      <c r="E2524" s="9" t="n">
        <f aca="false">ROUND((ROW()-2)*24,0)/86400</f>
        <v>0.700555555555556</v>
      </c>
    </row>
    <row r="2525" customFormat="false" ht="15" hidden="false" customHeight="true" outlineLevel="0" collapsed="false">
      <c r="A2525" s="6" t="n">
        <f aca="false">INT((ROW()-2)/100)</f>
        <v>25</v>
      </c>
      <c r="B2525" s="7" t="n">
        <f aca="false">MOD(INT((ROW()-2)/10),10)</f>
        <v>2</v>
      </c>
      <c r="C2525" s="7" t="n">
        <f aca="false">MOD(ROW()-2,10)</f>
        <v>3</v>
      </c>
      <c r="D2525" s="8" t="n">
        <f aca="false">A2525*10+B2525+C2525/10</f>
        <v>252.3</v>
      </c>
      <c r="E2525" s="9" t="n">
        <f aca="false">ROUND((ROW()-2)*24,0)/86400</f>
        <v>0.700833333333333</v>
      </c>
    </row>
    <row r="2526" customFormat="false" ht="15" hidden="false" customHeight="true" outlineLevel="0" collapsed="false">
      <c r="A2526" s="6" t="n">
        <f aca="false">INT((ROW()-2)/100)</f>
        <v>25</v>
      </c>
      <c r="B2526" s="7" t="n">
        <f aca="false">MOD(INT((ROW()-2)/10),10)</f>
        <v>2</v>
      </c>
      <c r="C2526" s="7" t="n">
        <f aca="false">MOD(ROW()-2,10)</f>
        <v>4</v>
      </c>
      <c r="D2526" s="8" t="n">
        <f aca="false">A2526*10+B2526+C2526/10</f>
        <v>252.4</v>
      </c>
      <c r="E2526" s="9" t="n">
        <f aca="false">ROUND((ROW()-2)*24,0)/86400</f>
        <v>0.701111111111111</v>
      </c>
    </row>
    <row r="2527" customFormat="false" ht="15" hidden="false" customHeight="true" outlineLevel="0" collapsed="false">
      <c r="A2527" s="6" t="n">
        <f aca="false">INT((ROW()-2)/100)</f>
        <v>25</v>
      </c>
      <c r="B2527" s="7" t="n">
        <f aca="false">MOD(INT((ROW()-2)/10),10)</f>
        <v>2</v>
      </c>
      <c r="C2527" s="7" t="n">
        <f aca="false">MOD(ROW()-2,10)</f>
        <v>5</v>
      </c>
      <c r="D2527" s="8" t="n">
        <f aca="false">A2527*10+B2527+C2527/10</f>
        <v>252.5</v>
      </c>
      <c r="E2527" s="9" t="n">
        <f aca="false">ROUND((ROW()-2)*24,0)/86400</f>
        <v>0.701388888888889</v>
      </c>
    </row>
    <row r="2528" customFormat="false" ht="15" hidden="false" customHeight="true" outlineLevel="0" collapsed="false">
      <c r="A2528" s="6" t="n">
        <f aca="false">INT((ROW()-2)/100)</f>
        <v>25</v>
      </c>
      <c r="B2528" s="7" t="n">
        <f aca="false">MOD(INT((ROW()-2)/10),10)</f>
        <v>2</v>
      </c>
      <c r="C2528" s="7" t="n">
        <f aca="false">MOD(ROW()-2,10)</f>
        <v>6</v>
      </c>
      <c r="D2528" s="8" t="n">
        <f aca="false">A2528*10+B2528+C2528/10</f>
        <v>252.6</v>
      </c>
      <c r="E2528" s="9" t="n">
        <f aca="false">ROUND((ROW()-2)*24,0)/86400</f>
        <v>0.701666666666667</v>
      </c>
    </row>
    <row r="2529" customFormat="false" ht="15" hidden="false" customHeight="true" outlineLevel="0" collapsed="false">
      <c r="A2529" s="6" t="n">
        <f aca="false">INT((ROW()-2)/100)</f>
        <v>25</v>
      </c>
      <c r="B2529" s="7" t="n">
        <f aca="false">MOD(INT((ROW()-2)/10),10)</f>
        <v>2</v>
      </c>
      <c r="C2529" s="7" t="n">
        <f aca="false">MOD(ROW()-2,10)</f>
        <v>7</v>
      </c>
      <c r="D2529" s="8" t="n">
        <f aca="false">A2529*10+B2529+C2529/10</f>
        <v>252.7</v>
      </c>
      <c r="E2529" s="9" t="n">
        <f aca="false">ROUND((ROW()-2)*24,0)/86400</f>
        <v>0.701944444444445</v>
      </c>
    </row>
    <row r="2530" customFormat="false" ht="15" hidden="false" customHeight="true" outlineLevel="0" collapsed="false">
      <c r="A2530" s="6" t="n">
        <f aca="false">INT((ROW()-2)/100)</f>
        <v>25</v>
      </c>
      <c r="B2530" s="7" t="n">
        <f aca="false">MOD(INT((ROW()-2)/10),10)</f>
        <v>2</v>
      </c>
      <c r="C2530" s="7" t="n">
        <f aca="false">MOD(ROW()-2,10)</f>
        <v>8</v>
      </c>
      <c r="D2530" s="8" t="n">
        <f aca="false">A2530*10+B2530+C2530/10</f>
        <v>252.8</v>
      </c>
      <c r="E2530" s="9" t="n">
        <f aca="false">ROUND((ROW()-2)*24,0)/86400</f>
        <v>0.702222222222222</v>
      </c>
    </row>
    <row r="2531" customFormat="false" ht="15" hidden="false" customHeight="true" outlineLevel="0" collapsed="false">
      <c r="A2531" s="6" t="n">
        <f aca="false">INT((ROW()-2)/100)</f>
        <v>25</v>
      </c>
      <c r="B2531" s="7" t="n">
        <f aca="false">MOD(INT((ROW()-2)/10),10)</f>
        <v>2</v>
      </c>
      <c r="C2531" s="7" t="n">
        <f aca="false">MOD(ROW()-2,10)</f>
        <v>9</v>
      </c>
      <c r="D2531" s="8" t="n">
        <f aca="false">A2531*10+B2531+C2531/10</f>
        <v>252.9</v>
      </c>
      <c r="E2531" s="9" t="n">
        <f aca="false">ROUND((ROW()-2)*24,0)/86400</f>
        <v>0.7025</v>
      </c>
    </row>
    <row r="2532" customFormat="false" ht="15" hidden="false" customHeight="true" outlineLevel="0" collapsed="false">
      <c r="A2532" s="6" t="n">
        <f aca="false">INT((ROW()-2)/100)</f>
        <v>25</v>
      </c>
      <c r="B2532" s="7" t="n">
        <f aca="false">MOD(INT((ROW()-2)/10),10)</f>
        <v>3</v>
      </c>
      <c r="C2532" s="7" t="n">
        <f aca="false">MOD(ROW()-2,10)</f>
        <v>0</v>
      </c>
      <c r="D2532" s="8" t="n">
        <f aca="false">A2532*10+B2532+C2532/10</f>
        <v>253</v>
      </c>
      <c r="E2532" s="9" t="n">
        <f aca="false">ROUND((ROW()-2)*24,0)/86400</f>
        <v>0.702777777777778</v>
      </c>
    </row>
    <row r="2533" customFormat="false" ht="15" hidden="false" customHeight="true" outlineLevel="0" collapsed="false">
      <c r="A2533" s="6" t="n">
        <f aca="false">INT((ROW()-2)/100)</f>
        <v>25</v>
      </c>
      <c r="B2533" s="7" t="n">
        <f aca="false">MOD(INT((ROW()-2)/10),10)</f>
        <v>3</v>
      </c>
      <c r="C2533" s="7" t="n">
        <f aca="false">MOD(ROW()-2,10)</f>
        <v>1</v>
      </c>
      <c r="D2533" s="8" t="n">
        <f aca="false">A2533*10+B2533+C2533/10</f>
        <v>253.1</v>
      </c>
      <c r="E2533" s="9" t="n">
        <f aca="false">ROUND((ROW()-2)*24,0)/86400</f>
        <v>0.703055555555556</v>
      </c>
    </row>
    <row r="2534" customFormat="false" ht="15" hidden="false" customHeight="true" outlineLevel="0" collapsed="false">
      <c r="A2534" s="6" t="n">
        <f aca="false">INT((ROW()-2)/100)</f>
        <v>25</v>
      </c>
      <c r="B2534" s="7" t="n">
        <f aca="false">MOD(INT((ROW()-2)/10),10)</f>
        <v>3</v>
      </c>
      <c r="C2534" s="7" t="n">
        <f aca="false">MOD(ROW()-2,10)</f>
        <v>2</v>
      </c>
      <c r="D2534" s="8" t="n">
        <f aca="false">A2534*10+B2534+C2534/10</f>
        <v>253.2</v>
      </c>
      <c r="E2534" s="9" t="n">
        <f aca="false">ROUND((ROW()-2)*24,0)/86400</f>
        <v>0.703333333333333</v>
      </c>
    </row>
    <row r="2535" customFormat="false" ht="15" hidden="false" customHeight="true" outlineLevel="0" collapsed="false">
      <c r="A2535" s="6" t="n">
        <f aca="false">INT((ROW()-2)/100)</f>
        <v>25</v>
      </c>
      <c r="B2535" s="7" t="n">
        <f aca="false">MOD(INT((ROW()-2)/10),10)</f>
        <v>3</v>
      </c>
      <c r="C2535" s="7" t="n">
        <f aca="false">MOD(ROW()-2,10)</f>
        <v>3</v>
      </c>
      <c r="D2535" s="8" t="n">
        <f aca="false">A2535*10+B2535+C2535/10</f>
        <v>253.3</v>
      </c>
      <c r="E2535" s="9" t="n">
        <f aca="false">ROUND((ROW()-2)*24,0)/86400</f>
        <v>0.703611111111111</v>
      </c>
    </row>
    <row r="2536" customFormat="false" ht="15" hidden="false" customHeight="true" outlineLevel="0" collapsed="false">
      <c r="A2536" s="6" t="n">
        <f aca="false">INT((ROW()-2)/100)</f>
        <v>25</v>
      </c>
      <c r="B2536" s="7" t="n">
        <f aca="false">MOD(INT((ROW()-2)/10),10)</f>
        <v>3</v>
      </c>
      <c r="C2536" s="7" t="n">
        <f aca="false">MOD(ROW()-2,10)</f>
        <v>4</v>
      </c>
      <c r="D2536" s="8" t="n">
        <f aca="false">A2536*10+B2536+C2536/10</f>
        <v>253.4</v>
      </c>
      <c r="E2536" s="9" t="n">
        <f aca="false">ROUND((ROW()-2)*24,0)/86400</f>
        <v>0.703888888888889</v>
      </c>
    </row>
    <row r="2537" customFormat="false" ht="15" hidden="false" customHeight="true" outlineLevel="0" collapsed="false">
      <c r="A2537" s="6" t="n">
        <f aca="false">INT((ROW()-2)/100)</f>
        <v>25</v>
      </c>
      <c r="B2537" s="7" t="n">
        <f aca="false">MOD(INT((ROW()-2)/10),10)</f>
        <v>3</v>
      </c>
      <c r="C2537" s="7" t="n">
        <f aca="false">MOD(ROW()-2,10)</f>
        <v>5</v>
      </c>
      <c r="D2537" s="8" t="n">
        <f aca="false">A2537*10+B2537+C2537/10</f>
        <v>253.5</v>
      </c>
      <c r="E2537" s="9" t="n">
        <f aca="false">ROUND((ROW()-2)*24,0)/86400</f>
        <v>0.704166666666667</v>
      </c>
    </row>
    <row r="2538" customFormat="false" ht="15" hidden="false" customHeight="true" outlineLevel="0" collapsed="false">
      <c r="A2538" s="6" t="n">
        <f aca="false">INT((ROW()-2)/100)</f>
        <v>25</v>
      </c>
      <c r="B2538" s="7" t="n">
        <f aca="false">MOD(INT((ROW()-2)/10),10)</f>
        <v>3</v>
      </c>
      <c r="C2538" s="7" t="n">
        <f aca="false">MOD(ROW()-2,10)</f>
        <v>6</v>
      </c>
      <c r="D2538" s="8" t="n">
        <f aca="false">A2538*10+B2538+C2538/10</f>
        <v>253.6</v>
      </c>
      <c r="E2538" s="9" t="n">
        <f aca="false">ROUND((ROW()-2)*24,0)/86400</f>
        <v>0.704444444444444</v>
      </c>
    </row>
    <row r="2539" customFormat="false" ht="15" hidden="false" customHeight="true" outlineLevel="0" collapsed="false">
      <c r="A2539" s="6" t="n">
        <f aca="false">INT((ROW()-2)/100)</f>
        <v>25</v>
      </c>
      <c r="B2539" s="7" t="n">
        <f aca="false">MOD(INT((ROW()-2)/10),10)</f>
        <v>3</v>
      </c>
      <c r="C2539" s="7" t="n">
        <f aca="false">MOD(ROW()-2,10)</f>
        <v>7</v>
      </c>
      <c r="D2539" s="8" t="n">
        <f aca="false">A2539*10+B2539+C2539/10</f>
        <v>253.7</v>
      </c>
      <c r="E2539" s="9" t="n">
        <f aca="false">ROUND((ROW()-2)*24,0)/86400</f>
        <v>0.704722222222222</v>
      </c>
    </row>
    <row r="2540" customFormat="false" ht="15" hidden="false" customHeight="true" outlineLevel="0" collapsed="false">
      <c r="A2540" s="6" t="n">
        <f aca="false">INT((ROW()-2)/100)</f>
        <v>25</v>
      </c>
      <c r="B2540" s="7" t="n">
        <f aca="false">MOD(INT((ROW()-2)/10),10)</f>
        <v>3</v>
      </c>
      <c r="C2540" s="7" t="n">
        <f aca="false">MOD(ROW()-2,10)</f>
        <v>8</v>
      </c>
      <c r="D2540" s="8" t="n">
        <f aca="false">A2540*10+B2540+C2540/10</f>
        <v>253.8</v>
      </c>
      <c r="E2540" s="9" t="n">
        <f aca="false">ROUND((ROW()-2)*24,0)/86400</f>
        <v>0.705</v>
      </c>
    </row>
    <row r="2541" customFormat="false" ht="15" hidden="false" customHeight="true" outlineLevel="0" collapsed="false">
      <c r="A2541" s="6" t="n">
        <f aca="false">INT((ROW()-2)/100)</f>
        <v>25</v>
      </c>
      <c r="B2541" s="7" t="n">
        <f aca="false">MOD(INT((ROW()-2)/10),10)</f>
        <v>3</v>
      </c>
      <c r="C2541" s="7" t="n">
        <f aca="false">MOD(ROW()-2,10)</f>
        <v>9</v>
      </c>
      <c r="D2541" s="8" t="n">
        <f aca="false">A2541*10+B2541+C2541/10</f>
        <v>253.9</v>
      </c>
      <c r="E2541" s="9" t="n">
        <f aca="false">ROUND((ROW()-2)*24,0)/86400</f>
        <v>0.705277777777778</v>
      </c>
    </row>
    <row r="2542" customFormat="false" ht="15" hidden="false" customHeight="true" outlineLevel="0" collapsed="false">
      <c r="A2542" s="6" t="n">
        <f aca="false">INT((ROW()-2)/100)</f>
        <v>25</v>
      </c>
      <c r="B2542" s="7" t="n">
        <f aca="false">MOD(INT((ROW()-2)/10),10)</f>
        <v>4</v>
      </c>
      <c r="C2542" s="7" t="n">
        <f aca="false">MOD(ROW()-2,10)</f>
        <v>0</v>
      </c>
      <c r="D2542" s="8" t="n">
        <f aca="false">A2542*10+B2542+C2542/10</f>
        <v>254</v>
      </c>
      <c r="E2542" s="9" t="n">
        <f aca="false">ROUND((ROW()-2)*24,0)/86400</f>
        <v>0.705555555555556</v>
      </c>
    </row>
    <row r="2543" customFormat="false" ht="15" hidden="false" customHeight="true" outlineLevel="0" collapsed="false">
      <c r="A2543" s="6" t="n">
        <f aca="false">INT((ROW()-2)/100)</f>
        <v>25</v>
      </c>
      <c r="B2543" s="7" t="n">
        <f aca="false">MOD(INT((ROW()-2)/10),10)</f>
        <v>4</v>
      </c>
      <c r="C2543" s="7" t="n">
        <f aca="false">MOD(ROW()-2,10)</f>
        <v>1</v>
      </c>
      <c r="D2543" s="8" t="n">
        <f aca="false">A2543*10+B2543+C2543/10</f>
        <v>254.1</v>
      </c>
      <c r="E2543" s="9" t="n">
        <f aca="false">ROUND((ROW()-2)*24,0)/86400</f>
        <v>0.705833333333333</v>
      </c>
    </row>
    <row r="2544" customFormat="false" ht="15" hidden="false" customHeight="true" outlineLevel="0" collapsed="false">
      <c r="A2544" s="6" t="n">
        <f aca="false">INT((ROW()-2)/100)</f>
        <v>25</v>
      </c>
      <c r="B2544" s="7" t="n">
        <f aca="false">MOD(INT((ROW()-2)/10),10)</f>
        <v>4</v>
      </c>
      <c r="C2544" s="7" t="n">
        <f aca="false">MOD(ROW()-2,10)</f>
        <v>2</v>
      </c>
      <c r="D2544" s="8" t="n">
        <f aca="false">A2544*10+B2544+C2544/10</f>
        <v>254.2</v>
      </c>
      <c r="E2544" s="9" t="n">
        <f aca="false">ROUND((ROW()-2)*24,0)/86400</f>
        <v>0.706111111111111</v>
      </c>
    </row>
    <row r="2545" customFormat="false" ht="15" hidden="false" customHeight="true" outlineLevel="0" collapsed="false">
      <c r="A2545" s="6" t="n">
        <f aca="false">INT((ROW()-2)/100)</f>
        <v>25</v>
      </c>
      <c r="B2545" s="7" t="n">
        <f aca="false">MOD(INT((ROW()-2)/10),10)</f>
        <v>4</v>
      </c>
      <c r="C2545" s="7" t="n">
        <f aca="false">MOD(ROW()-2,10)</f>
        <v>3</v>
      </c>
      <c r="D2545" s="8" t="n">
        <f aca="false">A2545*10+B2545+C2545/10</f>
        <v>254.3</v>
      </c>
      <c r="E2545" s="9" t="n">
        <f aca="false">ROUND((ROW()-2)*24,0)/86400</f>
        <v>0.706388888888889</v>
      </c>
    </row>
    <row r="2546" customFormat="false" ht="15" hidden="false" customHeight="true" outlineLevel="0" collapsed="false">
      <c r="A2546" s="6" t="n">
        <f aca="false">INT((ROW()-2)/100)</f>
        <v>25</v>
      </c>
      <c r="B2546" s="7" t="n">
        <f aca="false">MOD(INT((ROW()-2)/10),10)</f>
        <v>4</v>
      </c>
      <c r="C2546" s="7" t="n">
        <f aca="false">MOD(ROW()-2,10)</f>
        <v>4</v>
      </c>
      <c r="D2546" s="8" t="n">
        <f aca="false">A2546*10+B2546+C2546/10</f>
        <v>254.4</v>
      </c>
      <c r="E2546" s="9" t="n">
        <f aca="false">ROUND((ROW()-2)*24,0)/86400</f>
        <v>0.706666666666667</v>
      </c>
    </row>
    <row r="2547" customFormat="false" ht="15" hidden="false" customHeight="true" outlineLevel="0" collapsed="false">
      <c r="A2547" s="6" t="n">
        <f aca="false">INT((ROW()-2)/100)</f>
        <v>25</v>
      </c>
      <c r="B2547" s="7" t="n">
        <f aca="false">MOD(INT((ROW()-2)/10),10)</f>
        <v>4</v>
      </c>
      <c r="C2547" s="7" t="n">
        <f aca="false">MOD(ROW()-2,10)</f>
        <v>5</v>
      </c>
      <c r="D2547" s="8" t="n">
        <f aca="false">A2547*10+B2547+C2547/10</f>
        <v>254.5</v>
      </c>
      <c r="E2547" s="9" t="n">
        <f aca="false">ROUND((ROW()-2)*24,0)/86400</f>
        <v>0.706944444444445</v>
      </c>
    </row>
    <row r="2548" customFormat="false" ht="15" hidden="false" customHeight="true" outlineLevel="0" collapsed="false">
      <c r="A2548" s="6" t="n">
        <f aca="false">INT((ROW()-2)/100)</f>
        <v>25</v>
      </c>
      <c r="B2548" s="7" t="n">
        <f aca="false">MOD(INT((ROW()-2)/10),10)</f>
        <v>4</v>
      </c>
      <c r="C2548" s="7" t="n">
        <f aca="false">MOD(ROW()-2,10)</f>
        <v>6</v>
      </c>
      <c r="D2548" s="8" t="n">
        <f aca="false">A2548*10+B2548+C2548/10</f>
        <v>254.6</v>
      </c>
      <c r="E2548" s="9" t="n">
        <f aca="false">ROUND((ROW()-2)*24,0)/86400</f>
        <v>0.707222222222222</v>
      </c>
    </row>
    <row r="2549" customFormat="false" ht="15" hidden="false" customHeight="true" outlineLevel="0" collapsed="false">
      <c r="A2549" s="6" t="n">
        <f aca="false">INT((ROW()-2)/100)</f>
        <v>25</v>
      </c>
      <c r="B2549" s="7" t="n">
        <f aca="false">MOD(INT((ROW()-2)/10),10)</f>
        <v>4</v>
      </c>
      <c r="C2549" s="7" t="n">
        <f aca="false">MOD(ROW()-2,10)</f>
        <v>7</v>
      </c>
      <c r="D2549" s="8" t="n">
        <f aca="false">A2549*10+B2549+C2549/10</f>
        <v>254.7</v>
      </c>
      <c r="E2549" s="9" t="n">
        <f aca="false">ROUND((ROW()-2)*24,0)/86400</f>
        <v>0.7075</v>
      </c>
    </row>
    <row r="2550" customFormat="false" ht="15" hidden="false" customHeight="true" outlineLevel="0" collapsed="false">
      <c r="A2550" s="6" t="n">
        <f aca="false">INT((ROW()-2)/100)</f>
        <v>25</v>
      </c>
      <c r="B2550" s="7" t="n">
        <f aca="false">MOD(INT((ROW()-2)/10),10)</f>
        <v>4</v>
      </c>
      <c r="C2550" s="7" t="n">
        <f aca="false">MOD(ROW()-2,10)</f>
        <v>8</v>
      </c>
      <c r="D2550" s="8" t="n">
        <f aca="false">A2550*10+B2550+C2550/10</f>
        <v>254.8</v>
      </c>
      <c r="E2550" s="9" t="n">
        <f aca="false">ROUND((ROW()-2)*24,0)/86400</f>
        <v>0.707777777777778</v>
      </c>
    </row>
    <row r="2551" customFormat="false" ht="15" hidden="false" customHeight="true" outlineLevel="0" collapsed="false">
      <c r="A2551" s="6" t="n">
        <f aca="false">INT((ROW()-2)/100)</f>
        <v>25</v>
      </c>
      <c r="B2551" s="7" t="n">
        <f aca="false">MOD(INT((ROW()-2)/10),10)</f>
        <v>4</v>
      </c>
      <c r="C2551" s="7" t="n">
        <f aca="false">MOD(ROW()-2,10)</f>
        <v>9</v>
      </c>
      <c r="D2551" s="8" t="n">
        <f aca="false">A2551*10+B2551+C2551/10</f>
        <v>254.9</v>
      </c>
      <c r="E2551" s="9" t="n">
        <f aca="false">ROUND((ROW()-2)*24,0)/86400</f>
        <v>0.708055555555556</v>
      </c>
    </row>
    <row r="2552" customFormat="false" ht="15" hidden="false" customHeight="true" outlineLevel="0" collapsed="false">
      <c r="A2552" s="6" t="n">
        <f aca="false">INT((ROW()-2)/100)</f>
        <v>25</v>
      </c>
      <c r="B2552" s="7" t="n">
        <f aca="false">MOD(INT((ROW()-2)/10),10)</f>
        <v>5</v>
      </c>
      <c r="C2552" s="7" t="n">
        <f aca="false">MOD(ROW()-2,10)</f>
        <v>0</v>
      </c>
      <c r="D2552" s="8" t="n">
        <f aca="false">A2552*10+B2552+C2552/10</f>
        <v>255</v>
      </c>
      <c r="E2552" s="9" t="n">
        <f aca="false">ROUND((ROW()-2)*24,0)/86400</f>
        <v>0.708333333333333</v>
      </c>
    </row>
    <row r="2553" customFormat="false" ht="15" hidden="false" customHeight="true" outlineLevel="0" collapsed="false">
      <c r="A2553" s="6" t="n">
        <f aca="false">INT((ROW()-2)/100)</f>
        <v>25</v>
      </c>
      <c r="B2553" s="7" t="n">
        <f aca="false">MOD(INT((ROW()-2)/10),10)</f>
        <v>5</v>
      </c>
      <c r="C2553" s="7" t="n">
        <f aca="false">MOD(ROW()-2,10)</f>
        <v>1</v>
      </c>
      <c r="D2553" s="8" t="n">
        <f aca="false">A2553*10+B2553+C2553/10</f>
        <v>255.1</v>
      </c>
      <c r="E2553" s="9" t="n">
        <f aca="false">ROUND((ROW()-2)*24,0)/86400</f>
        <v>0.708611111111111</v>
      </c>
    </row>
    <row r="2554" customFormat="false" ht="15" hidden="false" customHeight="true" outlineLevel="0" collapsed="false">
      <c r="A2554" s="6" t="n">
        <f aca="false">INT((ROW()-2)/100)</f>
        <v>25</v>
      </c>
      <c r="B2554" s="7" t="n">
        <f aca="false">MOD(INT((ROW()-2)/10),10)</f>
        <v>5</v>
      </c>
      <c r="C2554" s="7" t="n">
        <f aca="false">MOD(ROW()-2,10)</f>
        <v>2</v>
      </c>
      <c r="D2554" s="8" t="n">
        <f aca="false">A2554*10+B2554+C2554/10</f>
        <v>255.2</v>
      </c>
      <c r="E2554" s="9" t="n">
        <f aca="false">ROUND((ROW()-2)*24,0)/86400</f>
        <v>0.708888888888889</v>
      </c>
    </row>
    <row r="2555" customFormat="false" ht="15" hidden="false" customHeight="true" outlineLevel="0" collapsed="false">
      <c r="A2555" s="6" t="n">
        <f aca="false">INT((ROW()-2)/100)</f>
        <v>25</v>
      </c>
      <c r="B2555" s="7" t="n">
        <f aca="false">MOD(INT((ROW()-2)/10),10)</f>
        <v>5</v>
      </c>
      <c r="C2555" s="7" t="n">
        <f aca="false">MOD(ROW()-2,10)</f>
        <v>3</v>
      </c>
      <c r="D2555" s="8" t="n">
        <f aca="false">A2555*10+B2555+C2555/10</f>
        <v>255.3</v>
      </c>
      <c r="E2555" s="9" t="n">
        <f aca="false">ROUND((ROW()-2)*24,0)/86400</f>
        <v>0.709166666666667</v>
      </c>
    </row>
    <row r="2556" customFormat="false" ht="15" hidden="false" customHeight="true" outlineLevel="0" collapsed="false">
      <c r="A2556" s="6" t="n">
        <f aca="false">INT((ROW()-2)/100)</f>
        <v>25</v>
      </c>
      <c r="B2556" s="7" t="n">
        <f aca="false">MOD(INT((ROW()-2)/10),10)</f>
        <v>5</v>
      </c>
      <c r="C2556" s="7" t="n">
        <f aca="false">MOD(ROW()-2,10)</f>
        <v>4</v>
      </c>
      <c r="D2556" s="8" t="n">
        <f aca="false">A2556*10+B2556+C2556/10</f>
        <v>255.4</v>
      </c>
      <c r="E2556" s="9" t="n">
        <f aca="false">ROUND((ROW()-2)*24,0)/86400</f>
        <v>0.709444444444444</v>
      </c>
    </row>
    <row r="2557" customFormat="false" ht="15" hidden="false" customHeight="true" outlineLevel="0" collapsed="false">
      <c r="A2557" s="6" t="n">
        <f aca="false">INT((ROW()-2)/100)</f>
        <v>25</v>
      </c>
      <c r="B2557" s="7" t="n">
        <f aca="false">MOD(INT((ROW()-2)/10),10)</f>
        <v>5</v>
      </c>
      <c r="C2557" s="7" t="n">
        <f aca="false">MOD(ROW()-2,10)</f>
        <v>5</v>
      </c>
      <c r="D2557" s="8" t="n">
        <f aca="false">A2557*10+B2557+C2557/10</f>
        <v>255.5</v>
      </c>
      <c r="E2557" s="9" t="n">
        <f aca="false">ROUND((ROW()-2)*24,0)/86400</f>
        <v>0.709722222222222</v>
      </c>
    </row>
    <row r="2558" customFormat="false" ht="15" hidden="false" customHeight="true" outlineLevel="0" collapsed="false">
      <c r="A2558" s="6" t="n">
        <f aca="false">INT((ROW()-2)/100)</f>
        <v>25</v>
      </c>
      <c r="B2558" s="7" t="n">
        <f aca="false">MOD(INT((ROW()-2)/10),10)</f>
        <v>5</v>
      </c>
      <c r="C2558" s="7" t="n">
        <f aca="false">MOD(ROW()-2,10)</f>
        <v>6</v>
      </c>
      <c r="D2558" s="8" t="n">
        <f aca="false">A2558*10+B2558+C2558/10</f>
        <v>255.6</v>
      </c>
      <c r="E2558" s="9" t="n">
        <f aca="false">ROUND((ROW()-2)*24,0)/86400</f>
        <v>0.71</v>
      </c>
    </row>
    <row r="2559" customFormat="false" ht="15" hidden="false" customHeight="true" outlineLevel="0" collapsed="false">
      <c r="A2559" s="6" t="n">
        <f aca="false">INT((ROW()-2)/100)</f>
        <v>25</v>
      </c>
      <c r="B2559" s="7" t="n">
        <f aca="false">MOD(INT((ROW()-2)/10),10)</f>
        <v>5</v>
      </c>
      <c r="C2559" s="7" t="n">
        <f aca="false">MOD(ROW()-2,10)</f>
        <v>7</v>
      </c>
      <c r="D2559" s="8" t="n">
        <f aca="false">A2559*10+B2559+C2559/10</f>
        <v>255.7</v>
      </c>
      <c r="E2559" s="9" t="n">
        <f aca="false">ROUND((ROW()-2)*24,0)/86400</f>
        <v>0.710277777777778</v>
      </c>
    </row>
    <row r="2560" customFormat="false" ht="15" hidden="false" customHeight="true" outlineLevel="0" collapsed="false">
      <c r="A2560" s="6" t="n">
        <f aca="false">INT((ROW()-2)/100)</f>
        <v>25</v>
      </c>
      <c r="B2560" s="7" t="n">
        <f aca="false">MOD(INT((ROW()-2)/10),10)</f>
        <v>5</v>
      </c>
      <c r="C2560" s="7" t="n">
        <f aca="false">MOD(ROW()-2,10)</f>
        <v>8</v>
      </c>
      <c r="D2560" s="8" t="n">
        <f aca="false">A2560*10+B2560+C2560/10</f>
        <v>255.8</v>
      </c>
      <c r="E2560" s="9" t="n">
        <f aca="false">ROUND((ROW()-2)*24,0)/86400</f>
        <v>0.710555555555556</v>
      </c>
    </row>
    <row r="2561" customFormat="false" ht="15" hidden="false" customHeight="true" outlineLevel="0" collapsed="false">
      <c r="A2561" s="6" t="n">
        <f aca="false">INT((ROW()-2)/100)</f>
        <v>25</v>
      </c>
      <c r="B2561" s="7" t="n">
        <f aca="false">MOD(INT((ROW()-2)/10),10)</f>
        <v>5</v>
      </c>
      <c r="C2561" s="7" t="n">
        <f aca="false">MOD(ROW()-2,10)</f>
        <v>9</v>
      </c>
      <c r="D2561" s="8" t="n">
        <f aca="false">A2561*10+B2561+C2561/10</f>
        <v>255.9</v>
      </c>
      <c r="E2561" s="9" t="n">
        <f aca="false">ROUND((ROW()-2)*24,0)/86400</f>
        <v>0.710833333333333</v>
      </c>
    </row>
    <row r="2562" customFormat="false" ht="15" hidden="false" customHeight="true" outlineLevel="0" collapsed="false">
      <c r="A2562" s="6" t="n">
        <f aca="false">INT((ROW()-2)/100)</f>
        <v>25</v>
      </c>
      <c r="B2562" s="7" t="n">
        <f aca="false">MOD(INT((ROW()-2)/10),10)</f>
        <v>6</v>
      </c>
      <c r="C2562" s="7" t="n">
        <f aca="false">MOD(ROW()-2,10)</f>
        <v>0</v>
      </c>
      <c r="D2562" s="8" t="n">
        <f aca="false">A2562*10+B2562+C2562/10</f>
        <v>256</v>
      </c>
      <c r="E2562" s="9" t="n">
        <f aca="false">ROUND((ROW()-2)*24,0)/86400</f>
        <v>0.711111111111111</v>
      </c>
    </row>
    <row r="2563" customFormat="false" ht="15" hidden="false" customHeight="true" outlineLevel="0" collapsed="false">
      <c r="A2563" s="6" t="n">
        <f aca="false">INT((ROW()-2)/100)</f>
        <v>25</v>
      </c>
      <c r="B2563" s="7" t="n">
        <f aca="false">MOD(INT((ROW()-2)/10),10)</f>
        <v>6</v>
      </c>
      <c r="C2563" s="7" t="n">
        <f aca="false">MOD(ROW()-2,10)</f>
        <v>1</v>
      </c>
      <c r="D2563" s="8" t="n">
        <f aca="false">A2563*10+B2563+C2563/10</f>
        <v>256.1</v>
      </c>
      <c r="E2563" s="9" t="n">
        <f aca="false">ROUND((ROW()-2)*24,0)/86400</f>
        <v>0.711388888888889</v>
      </c>
    </row>
    <row r="2564" customFormat="false" ht="15" hidden="false" customHeight="true" outlineLevel="0" collapsed="false">
      <c r="A2564" s="6" t="n">
        <f aca="false">INT((ROW()-2)/100)</f>
        <v>25</v>
      </c>
      <c r="B2564" s="7" t="n">
        <f aca="false">MOD(INT((ROW()-2)/10),10)</f>
        <v>6</v>
      </c>
      <c r="C2564" s="7" t="n">
        <f aca="false">MOD(ROW()-2,10)</f>
        <v>2</v>
      </c>
      <c r="D2564" s="8" t="n">
        <f aca="false">A2564*10+B2564+C2564/10</f>
        <v>256.2</v>
      </c>
      <c r="E2564" s="9" t="n">
        <f aca="false">ROUND((ROW()-2)*24,0)/86400</f>
        <v>0.711666666666667</v>
      </c>
    </row>
    <row r="2565" customFormat="false" ht="15" hidden="false" customHeight="true" outlineLevel="0" collapsed="false">
      <c r="A2565" s="6" t="n">
        <f aca="false">INT((ROW()-2)/100)</f>
        <v>25</v>
      </c>
      <c r="B2565" s="7" t="n">
        <f aca="false">MOD(INT((ROW()-2)/10),10)</f>
        <v>6</v>
      </c>
      <c r="C2565" s="7" t="n">
        <f aca="false">MOD(ROW()-2,10)</f>
        <v>3</v>
      </c>
      <c r="D2565" s="8" t="n">
        <f aca="false">A2565*10+B2565+C2565/10</f>
        <v>256.3</v>
      </c>
      <c r="E2565" s="9" t="n">
        <f aca="false">ROUND((ROW()-2)*24,0)/86400</f>
        <v>0.711944444444445</v>
      </c>
    </row>
    <row r="2566" customFormat="false" ht="15" hidden="false" customHeight="true" outlineLevel="0" collapsed="false">
      <c r="A2566" s="6" t="n">
        <f aca="false">INT((ROW()-2)/100)</f>
        <v>25</v>
      </c>
      <c r="B2566" s="7" t="n">
        <f aca="false">MOD(INT((ROW()-2)/10),10)</f>
        <v>6</v>
      </c>
      <c r="C2566" s="7" t="n">
        <f aca="false">MOD(ROW()-2,10)</f>
        <v>4</v>
      </c>
      <c r="D2566" s="8" t="n">
        <f aca="false">A2566*10+B2566+C2566/10</f>
        <v>256.4</v>
      </c>
      <c r="E2566" s="9" t="n">
        <f aca="false">ROUND((ROW()-2)*24,0)/86400</f>
        <v>0.712222222222222</v>
      </c>
    </row>
    <row r="2567" customFormat="false" ht="15" hidden="false" customHeight="true" outlineLevel="0" collapsed="false">
      <c r="A2567" s="6" t="n">
        <f aca="false">INT((ROW()-2)/100)</f>
        <v>25</v>
      </c>
      <c r="B2567" s="7" t="n">
        <f aca="false">MOD(INT((ROW()-2)/10),10)</f>
        <v>6</v>
      </c>
      <c r="C2567" s="7" t="n">
        <f aca="false">MOD(ROW()-2,10)</f>
        <v>5</v>
      </c>
      <c r="D2567" s="8" t="n">
        <f aca="false">A2567*10+B2567+C2567/10</f>
        <v>256.5</v>
      </c>
      <c r="E2567" s="9" t="n">
        <f aca="false">ROUND((ROW()-2)*24,0)/86400</f>
        <v>0.7125</v>
      </c>
    </row>
    <row r="2568" customFormat="false" ht="15" hidden="false" customHeight="true" outlineLevel="0" collapsed="false">
      <c r="A2568" s="6" t="n">
        <f aca="false">INT((ROW()-2)/100)</f>
        <v>25</v>
      </c>
      <c r="B2568" s="7" t="n">
        <f aca="false">MOD(INT((ROW()-2)/10),10)</f>
        <v>6</v>
      </c>
      <c r="C2568" s="7" t="n">
        <f aca="false">MOD(ROW()-2,10)</f>
        <v>6</v>
      </c>
      <c r="D2568" s="8" t="n">
        <f aca="false">A2568*10+B2568+C2568/10</f>
        <v>256.6</v>
      </c>
      <c r="E2568" s="9" t="n">
        <f aca="false">ROUND((ROW()-2)*24,0)/86400</f>
        <v>0.712777777777778</v>
      </c>
    </row>
    <row r="2569" customFormat="false" ht="15" hidden="false" customHeight="true" outlineLevel="0" collapsed="false">
      <c r="A2569" s="6" t="n">
        <f aca="false">INT((ROW()-2)/100)</f>
        <v>25</v>
      </c>
      <c r="B2569" s="7" t="n">
        <f aca="false">MOD(INT((ROW()-2)/10),10)</f>
        <v>6</v>
      </c>
      <c r="C2569" s="7" t="n">
        <f aca="false">MOD(ROW()-2,10)</f>
        <v>7</v>
      </c>
      <c r="D2569" s="8" t="n">
        <f aca="false">A2569*10+B2569+C2569/10</f>
        <v>256.7</v>
      </c>
      <c r="E2569" s="9" t="n">
        <f aca="false">ROUND((ROW()-2)*24,0)/86400</f>
        <v>0.713055555555556</v>
      </c>
    </row>
    <row r="2570" customFormat="false" ht="15" hidden="false" customHeight="true" outlineLevel="0" collapsed="false">
      <c r="A2570" s="6" t="n">
        <f aca="false">INT((ROW()-2)/100)</f>
        <v>25</v>
      </c>
      <c r="B2570" s="7" t="n">
        <f aca="false">MOD(INT((ROW()-2)/10),10)</f>
        <v>6</v>
      </c>
      <c r="C2570" s="7" t="n">
        <f aca="false">MOD(ROW()-2,10)</f>
        <v>8</v>
      </c>
      <c r="D2570" s="8" t="n">
        <f aca="false">A2570*10+B2570+C2570/10</f>
        <v>256.8</v>
      </c>
      <c r="E2570" s="9" t="n">
        <f aca="false">ROUND((ROW()-2)*24,0)/86400</f>
        <v>0.713333333333333</v>
      </c>
    </row>
    <row r="2571" customFormat="false" ht="15" hidden="false" customHeight="true" outlineLevel="0" collapsed="false">
      <c r="A2571" s="6" t="n">
        <f aca="false">INT((ROW()-2)/100)</f>
        <v>25</v>
      </c>
      <c r="B2571" s="7" t="n">
        <f aca="false">MOD(INT((ROW()-2)/10),10)</f>
        <v>6</v>
      </c>
      <c r="C2571" s="7" t="n">
        <f aca="false">MOD(ROW()-2,10)</f>
        <v>9</v>
      </c>
      <c r="D2571" s="8" t="n">
        <f aca="false">A2571*10+B2571+C2571/10</f>
        <v>256.9</v>
      </c>
      <c r="E2571" s="9" t="n">
        <f aca="false">ROUND((ROW()-2)*24,0)/86400</f>
        <v>0.713611111111111</v>
      </c>
    </row>
    <row r="2572" customFormat="false" ht="15" hidden="false" customHeight="true" outlineLevel="0" collapsed="false">
      <c r="A2572" s="6" t="n">
        <f aca="false">INT((ROW()-2)/100)</f>
        <v>25</v>
      </c>
      <c r="B2572" s="7" t="n">
        <f aca="false">MOD(INT((ROW()-2)/10),10)</f>
        <v>7</v>
      </c>
      <c r="C2572" s="7" t="n">
        <f aca="false">MOD(ROW()-2,10)</f>
        <v>0</v>
      </c>
      <c r="D2572" s="8" t="n">
        <f aca="false">A2572*10+B2572+C2572/10</f>
        <v>257</v>
      </c>
      <c r="E2572" s="9" t="n">
        <f aca="false">ROUND((ROW()-2)*24,0)/86400</f>
        <v>0.713888888888889</v>
      </c>
    </row>
    <row r="2573" customFormat="false" ht="15" hidden="false" customHeight="true" outlineLevel="0" collapsed="false">
      <c r="A2573" s="6" t="n">
        <f aca="false">INT((ROW()-2)/100)</f>
        <v>25</v>
      </c>
      <c r="B2573" s="7" t="n">
        <f aca="false">MOD(INT((ROW()-2)/10),10)</f>
        <v>7</v>
      </c>
      <c r="C2573" s="7" t="n">
        <f aca="false">MOD(ROW()-2,10)</f>
        <v>1</v>
      </c>
      <c r="D2573" s="8" t="n">
        <f aca="false">A2573*10+B2573+C2573/10</f>
        <v>257.1</v>
      </c>
      <c r="E2573" s="9" t="n">
        <f aca="false">ROUND((ROW()-2)*24,0)/86400</f>
        <v>0.714166666666667</v>
      </c>
    </row>
    <row r="2574" customFormat="false" ht="15" hidden="false" customHeight="true" outlineLevel="0" collapsed="false">
      <c r="A2574" s="6" t="n">
        <f aca="false">INT((ROW()-2)/100)</f>
        <v>25</v>
      </c>
      <c r="B2574" s="7" t="n">
        <f aca="false">MOD(INT((ROW()-2)/10),10)</f>
        <v>7</v>
      </c>
      <c r="C2574" s="7" t="n">
        <f aca="false">MOD(ROW()-2,10)</f>
        <v>2</v>
      </c>
      <c r="D2574" s="8" t="n">
        <f aca="false">A2574*10+B2574+C2574/10</f>
        <v>257.2</v>
      </c>
      <c r="E2574" s="9" t="n">
        <f aca="false">ROUND((ROW()-2)*24,0)/86400</f>
        <v>0.714444444444444</v>
      </c>
    </row>
    <row r="2575" customFormat="false" ht="15" hidden="false" customHeight="true" outlineLevel="0" collapsed="false">
      <c r="A2575" s="6" t="n">
        <f aca="false">INT((ROW()-2)/100)</f>
        <v>25</v>
      </c>
      <c r="B2575" s="7" t="n">
        <f aca="false">MOD(INT((ROW()-2)/10),10)</f>
        <v>7</v>
      </c>
      <c r="C2575" s="7" t="n">
        <f aca="false">MOD(ROW()-2,10)</f>
        <v>3</v>
      </c>
      <c r="D2575" s="8" t="n">
        <f aca="false">A2575*10+B2575+C2575/10</f>
        <v>257.3</v>
      </c>
      <c r="E2575" s="9" t="n">
        <f aca="false">ROUND((ROW()-2)*24,0)/86400</f>
        <v>0.714722222222222</v>
      </c>
    </row>
    <row r="2576" customFormat="false" ht="15" hidden="false" customHeight="true" outlineLevel="0" collapsed="false">
      <c r="A2576" s="6" t="n">
        <f aca="false">INT((ROW()-2)/100)</f>
        <v>25</v>
      </c>
      <c r="B2576" s="7" t="n">
        <f aca="false">MOD(INT((ROW()-2)/10),10)</f>
        <v>7</v>
      </c>
      <c r="C2576" s="7" t="n">
        <f aca="false">MOD(ROW()-2,10)</f>
        <v>4</v>
      </c>
      <c r="D2576" s="8" t="n">
        <f aca="false">A2576*10+B2576+C2576/10</f>
        <v>257.4</v>
      </c>
      <c r="E2576" s="9" t="n">
        <f aca="false">ROUND((ROW()-2)*24,0)/86400</f>
        <v>0.715</v>
      </c>
    </row>
    <row r="2577" customFormat="false" ht="15" hidden="false" customHeight="true" outlineLevel="0" collapsed="false">
      <c r="A2577" s="6" t="n">
        <f aca="false">INT((ROW()-2)/100)</f>
        <v>25</v>
      </c>
      <c r="B2577" s="7" t="n">
        <f aca="false">MOD(INT((ROW()-2)/10),10)</f>
        <v>7</v>
      </c>
      <c r="C2577" s="7" t="n">
        <f aca="false">MOD(ROW()-2,10)</f>
        <v>5</v>
      </c>
      <c r="D2577" s="8" t="n">
        <f aca="false">A2577*10+B2577+C2577/10</f>
        <v>257.5</v>
      </c>
      <c r="E2577" s="9" t="n">
        <f aca="false">ROUND((ROW()-2)*24,0)/86400</f>
        <v>0.715277777777778</v>
      </c>
    </row>
    <row r="2578" customFormat="false" ht="15" hidden="false" customHeight="true" outlineLevel="0" collapsed="false">
      <c r="A2578" s="6" t="n">
        <f aca="false">INT((ROW()-2)/100)</f>
        <v>25</v>
      </c>
      <c r="B2578" s="7" t="n">
        <f aca="false">MOD(INT((ROW()-2)/10),10)</f>
        <v>7</v>
      </c>
      <c r="C2578" s="7" t="n">
        <f aca="false">MOD(ROW()-2,10)</f>
        <v>6</v>
      </c>
      <c r="D2578" s="8" t="n">
        <f aca="false">A2578*10+B2578+C2578/10</f>
        <v>257.6</v>
      </c>
      <c r="E2578" s="9" t="n">
        <f aca="false">ROUND((ROW()-2)*24,0)/86400</f>
        <v>0.715555555555556</v>
      </c>
    </row>
    <row r="2579" customFormat="false" ht="15" hidden="false" customHeight="true" outlineLevel="0" collapsed="false">
      <c r="A2579" s="6" t="n">
        <f aca="false">INT((ROW()-2)/100)</f>
        <v>25</v>
      </c>
      <c r="B2579" s="7" t="n">
        <f aca="false">MOD(INT((ROW()-2)/10),10)</f>
        <v>7</v>
      </c>
      <c r="C2579" s="7" t="n">
        <f aca="false">MOD(ROW()-2,10)</f>
        <v>7</v>
      </c>
      <c r="D2579" s="8" t="n">
        <f aca="false">A2579*10+B2579+C2579/10</f>
        <v>257.7</v>
      </c>
      <c r="E2579" s="9" t="n">
        <f aca="false">ROUND((ROW()-2)*24,0)/86400</f>
        <v>0.715833333333333</v>
      </c>
    </row>
    <row r="2580" customFormat="false" ht="15" hidden="false" customHeight="true" outlineLevel="0" collapsed="false">
      <c r="A2580" s="6" t="n">
        <f aca="false">INT((ROW()-2)/100)</f>
        <v>25</v>
      </c>
      <c r="B2580" s="7" t="n">
        <f aca="false">MOD(INT((ROW()-2)/10),10)</f>
        <v>7</v>
      </c>
      <c r="C2580" s="7" t="n">
        <f aca="false">MOD(ROW()-2,10)</f>
        <v>8</v>
      </c>
      <c r="D2580" s="8" t="n">
        <f aca="false">A2580*10+B2580+C2580/10</f>
        <v>257.8</v>
      </c>
      <c r="E2580" s="9" t="n">
        <f aca="false">ROUND((ROW()-2)*24,0)/86400</f>
        <v>0.716111111111111</v>
      </c>
    </row>
    <row r="2581" customFormat="false" ht="15" hidden="false" customHeight="true" outlineLevel="0" collapsed="false">
      <c r="A2581" s="6" t="n">
        <f aca="false">INT((ROW()-2)/100)</f>
        <v>25</v>
      </c>
      <c r="B2581" s="7" t="n">
        <f aca="false">MOD(INT((ROW()-2)/10),10)</f>
        <v>7</v>
      </c>
      <c r="C2581" s="7" t="n">
        <f aca="false">MOD(ROW()-2,10)</f>
        <v>9</v>
      </c>
      <c r="D2581" s="8" t="n">
        <f aca="false">A2581*10+B2581+C2581/10</f>
        <v>257.9</v>
      </c>
      <c r="E2581" s="9" t="n">
        <f aca="false">ROUND((ROW()-2)*24,0)/86400</f>
        <v>0.716388888888889</v>
      </c>
    </row>
    <row r="2582" customFormat="false" ht="15" hidden="false" customHeight="true" outlineLevel="0" collapsed="false">
      <c r="A2582" s="6" t="n">
        <f aca="false">INT((ROW()-2)/100)</f>
        <v>25</v>
      </c>
      <c r="B2582" s="7" t="n">
        <f aca="false">MOD(INT((ROW()-2)/10),10)</f>
        <v>8</v>
      </c>
      <c r="C2582" s="7" t="n">
        <f aca="false">MOD(ROW()-2,10)</f>
        <v>0</v>
      </c>
      <c r="D2582" s="8" t="n">
        <f aca="false">A2582*10+B2582+C2582/10</f>
        <v>258</v>
      </c>
      <c r="E2582" s="9" t="n">
        <f aca="false">ROUND((ROW()-2)*24,0)/86400</f>
        <v>0.716666666666667</v>
      </c>
    </row>
    <row r="2583" customFormat="false" ht="15" hidden="false" customHeight="true" outlineLevel="0" collapsed="false">
      <c r="A2583" s="6" t="n">
        <f aca="false">INT((ROW()-2)/100)</f>
        <v>25</v>
      </c>
      <c r="B2583" s="7" t="n">
        <f aca="false">MOD(INT((ROW()-2)/10),10)</f>
        <v>8</v>
      </c>
      <c r="C2583" s="7" t="n">
        <f aca="false">MOD(ROW()-2,10)</f>
        <v>1</v>
      </c>
      <c r="D2583" s="8" t="n">
        <f aca="false">A2583*10+B2583+C2583/10</f>
        <v>258.1</v>
      </c>
      <c r="E2583" s="9" t="n">
        <f aca="false">ROUND((ROW()-2)*24,0)/86400</f>
        <v>0.716944444444445</v>
      </c>
    </row>
    <row r="2584" customFormat="false" ht="15" hidden="false" customHeight="true" outlineLevel="0" collapsed="false">
      <c r="A2584" s="6" t="n">
        <f aca="false">INT((ROW()-2)/100)</f>
        <v>25</v>
      </c>
      <c r="B2584" s="7" t="n">
        <f aca="false">MOD(INT((ROW()-2)/10),10)</f>
        <v>8</v>
      </c>
      <c r="C2584" s="7" t="n">
        <f aca="false">MOD(ROW()-2,10)</f>
        <v>2</v>
      </c>
      <c r="D2584" s="8" t="n">
        <f aca="false">A2584*10+B2584+C2584/10</f>
        <v>258.2</v>
      </c>
      <c r="E2584" s="9" t="n">
        <f aca="false">ROUND((ROW()-2)*24,0)/86400</f>
        <v>0.717222222222222</v>
      </c>
    </row>
    <row r="2585" customFormat="false" ht="15" hidden="false" customHeight="true" outlineLevel="0" collapsed="false">
      <c r="A2585" s="6" t="n">
        <f aca="false">INT((ROW()-2)/100)</f>
        <v>25</v>
      </c>
      <c r="B2585" s="7" t="n">
        <f aca="false">MOD(INT((ROW()-2)/10),10)</f>
        <v>8</v>
      </c>
      <c r="C2585" s="7" t="n">
        <f aca="false">MOD(ROW()-2,10)</f>
        <v>3</v>
      </c>
      <c r="D2585" s="8" t="n">
        <f aca="false">A2585*10+B2585+C2585/10</f>
        <v>258.3</v>
      </c>
      <c r="E2585" s="9" t="n">
        <f aca="false">ROUND((ROW()-2)*24,0)/86400</f>
        <v>0.7175</v>
      </c>
    </row>
    <row r="2586" customFormat="false" ht="15" hidden="false" customHeight="true" outlineLevel="0" collapsed="false">
      <c r="A2586" s="6" t="n">
        <f aca="false">INT((ROW()-2)/100)</f>
        <v>25</v>
      </c>
      <c r="B2586" s="7" t="n">
        <f aca="false">MOD(INT((ROW()-2)/10),10)</f>
        <v>8</v>
      </c>
      <c r="C2586" s="7" t="n">
        <f aca="false">MOD(ROW()-2,10)</f>
        <v>4</v>
      </c>
      <c r="D2586" s="8" t="n">
        <f aca="false">A2586*10+B2586+C2586/10</f>
        <v>258.4</v>
      </c>
      <c r="E2586" s="9" t="n">
        <f aca="false">ROUND((ROW()-2)*24,0)/86400</f>
        <v>0.717777777777778</v>
      </c>
    </row>
    <row r="2587" customFormat="false" ht="15" hidden="false" customHeight="true" outlineLevel="0" collapsed="false">
      <c r="A2587" s="6" t="n">
        <f aca="false">INT((ROW()-2)/100)</f>
        <v>25</v>
      </c>
      <c r="B2587" s="7" t="n">
        <f aca="false">MOD(INT((ROW()-2)/10),10)</f>
        <v>8</v>
      </c>
      <c r="C2587" s="7" t="n">
        <f aca="false">MOD(ROW()-2,10)</f>
        <v>5</v>
      </c>
      <c r="D2587" s="8" t="n">
        <f aca="false">A2587*10+B2587+C2587/10</f>
        <v>258.5</v>
      </c>
      <c r="E2587" s="9" t="n">
        <f aca="false">ROUND((ROW()-2)*24,0)/86400</f>
        <v>0.718055555555556</v>
      </c>
    </row>
    <row r="2588" customFormat="false" ht="15" hidden="false" customHeight="true" outlineLevel="0" collapsed="false">
      <c r="A2588" s="6" t="n">
        <f aca="false">INT((ROW()-2)/100)</f>
        <v>25</v>
      </c>
      <c r="B2588" s="7" t="n">
        <f aca="false">MOD(INT((ROW()-2)/10),10)</f>
        <v>8</v>
      </c>
      <c r="C2588" s="7" t="n">
        <f aca="false">MOD(ROW()-2,10)</f>
        <v>6</v>
      </c>
      <c r="D2588" s="8" t="n">
        <f aca="false">A2588*10+B2588+C2588/10</f>
        <v>258.6</v>
      </c>
      <c r="E2588" s="9" t="n">
        <f aca="false">ROUND((ROW()-2)*24,0)/86400</f>
        <v>0.718333333333333</v>
      </c>
    </row>
    <row r="2589" customFormat="false" ht="15" hidden="false" customHeight="true" outlineLevel="0" collapsed="false">
      <c r="A2589" s="6" t="n">
        <f aca="false">INT((ROW()-2)/100)</f>
        <v>25</v>
      </c>
      <c r="B2589" s="7" t="n">
        <f aca="false">MOD(INT((ROW()-2)/10),10)</f>
        <v>8</v>
      </c>
      <c r="C2589" s="7" t="n">
        <f aca="false">MOD(ROW()-2,10)</f>
        <v>7</v>
      </c>
      <c r="D2589" s="8" t="n">
        <f aca="false">A2589*10+B2589+C2589/10</f>
        <v>258.7</v>
      </c>
      <c r="E2589" s="9" t="n">
        <f aca="false">ROUND((ROW()-2)*24,0)/86400</f>
        <v>0.718611111111111</v>
      </c>
    </row>
    <row r="2590" customFormat="false" ht="15" hidden="false" customHeight="true" outlineLevel="0" collapsed="false">
      <c r="A2590" s="6" t="n">
        <f aca="false">INT((ROW()-2)/100)</f>
        <v>25</v>
      </c>
      <c r="B2590" s="7" t="n">
        <f aca="false">MOD(INT((ROW()-2)/10),10)</f>
        <v>8</v>
      </c>
      <c r="C2590" s="7" t="n">
        <f aca="false">MOD(ROW()-2,10)</f>
        <v>8</v>
      </c>
      <c r="D2590" s="8" t="n">
        <f aca="false">A2590*10+B2590+C2590/10</f>
        <v>258.8</v>
      </c>
      <c r="E2590" s="9" t="n">
        <f aca="false">ROUND((ROW()-2)*24,0)/86400</f>
        <v>0.718888888888889</v>
      </c>
    </row>
    <row r="2591" customFormat="false" ht="15" hidden="false" customHeight="true" outlineLevel="0" collapsed="false">
      <c r="A2591" s="6" t="n">
        <f aca="false">INT((ROW()-2)/100)</f>
        <v>25</v>
      </c>
      <c r="B2591" s="7" t="n">
        <f aca="false">MOD(INT((ROW()-2)/10),10)</f>
        <v>8</v>
      </c>
      <c r="C2591" s="7" t="n">
        <f aca="false">MOD(ROW()-2,10)</f>
        <v>9</v>
      </c>
      <c r="D2591" s="8" t="n">
        <f aca="false">A2591*10+B2591+C2591/10</f>
        <v>258.9</v>
      </c>
      <c r="E2591" s="9" t="n">
        <f aca="false">ROUND((ROW()-2)*24,0)/86400</f>
        <v>0.719166666666667</v>
      </c>
    </row>
    <row r="2592" customFormat="false" ht="15" hidden="false" customHeight="true" outlineLevel="0" collapsed="false">
      <c r="A2592" s="6" t="n">
        <f aca="false">INT((ROW()-2)/100)</f>
        <v>25</v>
      </c>
      <c r="B2592" s="7" t="n">
        <f aca="false">MOD(INT((ROW()-2)/10),10)</f>
        <v>9</v>
      </c>
      <c r="C2592" s="7" t="n">
        <f aca="false">MOD(ROW()-2,10)</f>
        <v>0</v>
      </c>
      <c r="D2592" s="8" t="n">
        <f aca="false">A2592*10+B2592+C2592/10</f>
        <v>259</v>
      </c>
      <c r="E2592" s="9" t="n">
        <f aca="false">ROUND((ROW()-2)*24,0)/86400</f>
        <v>0.719444444444444</v>
      </c>
    </row>
    <row r="2593" customFormat="false" ht="15" hidden="false" customHeight="true" outlineLevel="0" collapsed="false">
      <c r="A2593" s="6" t="n">
        <f aca="false">INT((ROW()-2)/100)</f>
        <v>25</v>
      </c>
      <c r="B2593" s="7" t="n">
        <f aca="false">MOD(INT((ROW()-2)/10),10)</f>
        <v>9</v>
      </c>
      <c r="C2593" s="7" t="n">
        <f aca="false">MOD(ROW()-2,10)</f>
        <v>1</v>
      </c>
      <c r="D2593" s="8" t="n">
        <f aca="false">A2593*10+B2593+C2593/10</f>
        <v>259.1</v>
      </c>
      <c r="E2593" s="9" t="n">
        <f aca="false">ROUND((ROW()-2)*24,0)/86400</f>
        <v>0.719722222222222</v>
      </c>
    </row>
    <row r="2594" customFormat="false" ht="15" hidden="false" customHeight="true" outlineLevel="0" collapsed="false">
      <c r="A2594" s="6" t="n">
        <f aca="false">INT((ROW()-2)/100)</f>
        <v>25</v>
      </c>
      <c r="B2594" s="7" t="n">
        <f aca="false">MOD(INT((ROW()-2)/10),10)</f>
        <v>9</v>
      </c>
      <c r="C2594" s="7" t="n">
        <f aca="false">MOD(ROW()-2,10)</f>
        <v>2</v>
      </c>
      <c r="D2594" s="8" t="n">
        <f aca="false">A2594*10+B2594+C2594/10</f>
        <v>259.2</v>
      </c>
      <c r="E2594" s="9" t="n">
        <f aca="false">ROUND((ROW()-2)*24,0)/86400</f>
        <v>0.72</v>
      </c>
    </row>
    <row r="2595" customFormat="false" ht="15" hidden="false" customHeight="true" outlineLevel="0" collapsed="false">
      <c r="A2595" s="6" t="n">
        <f aca="false">INT((ROW()-2)/100)</f>
        <v>25</v>
      </c>
      <c r="B2595" s="7" t="n">
        <f aca="false">MOD(INT((ROW()-2)/10),10)</f>
        <v>9</v>
      </c>
      <c r="C2595" s="7" t="n">
        <f aca="false">MOD(ROW()-2,10)</f>
        <v>3</v>
      </c>
      <c r="D2595" s="8" t="n">
        <f aca="false">A2595*10+B2595+C2595/10</f>
        <v>259.3</v>
      </c>
      <c r="E2595" s="9" t="n">
        <f aca="false">ROUND((ROW()-2)*24,0)/86400</f>
        <v>0.720277777777778</v>
      </c>
    </row>
    <row r="2596" customFormat="false" ht="15" hidden="false" customHeight="true" outlineLevel="0" collapsed="false">
      <c r="A2596" s="6" t="n">
        <f aca="false">INT((ROW()-2)/100)</f>
        <v>25</v>
      </c>
      <c r="B2596" s="7" t="n">
        <f aca="false">MOD(INT((ROW()-2)/10),10)</f>
        <v>9</v>
      </c>
      <c r="C2596" s="7" t="n">
        <f aca="false">MOD(ROW()-2,10)</f>
        <v>4</v>
      </c>
      <c r="D2596" s="8" t="n">
        <f aca="false">A2596*10+B2596+C2596/10</f>
        <v>259.4</v>
      </c>
      <c r="E2596" s="9" t="n">
        <f aca="false">ROUND((ROW()-2)*24,0)/86400</f>
        <v>0.720555555555556</v>
      </c>
    </row>
    <row r="2597" customFormat="false" ht="15" hidden="false" customHeight="true" outlineLevel="0" collapsed="false">
      <c r="A2597" s="6" t="n">
        <f aca="false">INT((ROW()-2)/100)</f>
        <v>25</v>
      </c>
      <c r="B2597" s="7" t="n">
        <f aca="false">MOD(INT((ROW()-2)/10),10)</f>
        <v>9</v>
      </c>
      <c r="C2597" s="7" t="n">
        <f aca="false">MOD(ROW()-2,10)</f>
        <v>5</v>
      </c>
      <c r="D2597" s="8" t="n">
        <f aca="false">A2597*10+B2597+C2597/10</f>
        <v>259.5</v>
      </c>
      <c r="E2597" s="9" t="n">
        <f aca="false">ROUND((ROW()-2)*24,0)/86400</f>
        <v>0.720833333333333</v>
      </c>
    </row>
    <row r="2598" customFormat="false" ht="15" hidden="false" customHeight="true" outlineLevel="0" collapsed="false">
      <c r="A2598" s="6" t="n">
        <f aca="false">INT((ROW()-2)/100)</f>
        <v>25</v>
      </c>
      <c r="B2598" s="7" t="n">
        <f aca="false">MOD(INT((ROW()-2)/10),10)</f>
        <v>9</v>
      </c>
      <c r="C2598" s="7" t="n">
        <f aca="false">MOD(ROW()-2,10)</f>
        <v>6</v>
      </c>
      <c r="D2598" s="8" t="n">
        <f aca="false">A2598*10+B2598+C2598/10</f>
        <v>259.6</v>
      </c>
      <c r="E2598" s="9" t="n">
        <f aca="false">ROUND((ROW()-2)*24,0)/86400</f>
        <v>0.721111111111111</v>
      </c>
    </row>
    <row r="2599" customFormat="false" ht="15" hidden="false" customHeight="true" outlineLevel="0" collapsed="false">
      <c r="A2599" s="6" t="n">
        <f aca="false">INT((ROW()-2)/100)</f>
        <v>25</v>
      </c>
      <c r="B2599" s="7" t="n">
        <f aca="false">MOD(INT((ROW()-2)/10),10)</f>
        <v>9</v>
      </c>
      <c r="C2599" s="7" t="n">
        <f aca="false">MOD(ROW()-2,10)</f>
        <v>7</v>
      </c>
      <c r="D2599" s="8" t="n">
        <f aca="false">A2599*10+B2599+C2599/10</f>
        <v>259.7</v>
      </c>
      <c r="E2599" s="9" t="n">
        <f aca="false">ROUND((ROW()-2)*24,0)/86400</f>
        <v>0.721388888888889</v>
      </c>
    </row>
    <row r="2600" customFormat="false" ht="15" hidden="false" customHeight="true" outlineLevel="0" collapsed="false">
      <c r="A2600" s="6" t="n">
        <f aca="false">INT((ROW()-2)/100)</f>
        <v>25</v>
      </c>
      <c r="B2600" s="7" t="n">
        <f aca="false">MOD(INT((ROW()-2)/10),10)</f>
        <v>9</v>
      </c>
      <c r="C2600" s="7" t="n">
        <f aca="false">MOD(ROW()-2,10)</f>
        <v>8</v>
      </c>
      <c r="D2600" s="8" t="n">
        <f aca="false">A2600*10+B2600+C2600/10</f>
        <v>259.8</v>
      </c>
      <c r="E2600" s="9" t="n">
        <f aca="false">ROUND((ROW()-2)*24,0)/86400</f>
        <v>0.721666666666667</v>
      </c>
    </row>
    <row r="2601" customFormat="false" ht="15" hidden="false" customHeight="true" outlineLevel="0" collapsed="false">
      <c r="A2601" s="6" t="n">
        <f aca="false">INT((ROW()-2)/100)</f>
        <v>25</v>
      </c>
      <c r="B2601" s="7" t="n">
        <f aca="false">MOD(INT((ROW()-2)/10),10)</f>
        <v>9</v>
      </c>
      <c r="C2601" s="7" t="n">
        <f aca="false">MOD(ROW()-2,10)</f>
        <v>9</v>
      </c>
      <c r="D2601" s="8" t="n">
        <f aca="false">A2601*10+B2601+C2601/10</f>
        <v>259.9</v>
      </c>
      <c r="E2601" s="9" t="n">
        <f aca="false">ROUND((ROW()-2)*24,0)/86400</f>
        <v>0.721944444444445</v>
      </c>
    </row>
    <row r="2602" customFormat="false" ht="15" hidden="false" customHeight="true" outlineLevel="0" collapsed="false">
      <c r="A2602" s="6" t="n">
        <f aca="false">INT((ROW()-2)/100)</f>
        <v>26</v>
      </c>
      <c r="B2602" s="7" t="n">
        <f aca="false">MOD(INT((ROW()-2)/10),10)</f>
        <v>0</v>
      </c>
      <c r="C2602" s="7" t="n">
        <f aca="false">MOD(ROW()-2,10)</f>
        <v>0</v>
      </c>
      <c r="D2602" s="8" t="n">
        <f aca="false">A2602*10+B2602+C2602/10</f>
        <v>260</v>
      </c>
      <c r="E2602" s="9" t="n">
        <f aca="false">ROUND((ROW()-2)*24,0)/86400</f>
        <v>0.722222222222222</v>
      </c>
    </row>
    <row r="2603" customFormat="false" ht="15" hidden="false" customHeight="true" outlineLevel="0" collapsed="false">
      <c r="A2603" s="6" t="n">
        <f aca="false">INT((ROW()-2)/100)</f>
        <v>26</v>
      </c>
      <c r="B2603" s="7" t="n">
        <f aca="false">MOD(INT((ROW()-2)/10),10)</f>
        <v>0</v>
      </c>
      <c r="C2603" s="7" t="n">
        <f aca="false">MOD(ROW()-2,10)</f>
        <v>1</v>
      </c>
      <c r="D2603" s="8" t="n">
        <f aca="false">A2603*10+B2603+C2603/10</f>
        <v>260.1</v>
      </c>
      <c r="E2603" s="9" t="n">
        <f aca="false">ROUND((ROW()-2)*24,0)/86400</f>
        <v>0.7225</v>
      </c>
    </row>
    <row r="2604" customFormat="false" ht="15" hidden="false" customHeight="true" outlineLevel="0" collapsed="false">
      <c r="A2604" s="6" t="n">
        <f aca="false">INT((ROW()-2)/100)</f>
        <v>26</v>
      </c>
      <c r="B2604" s="7" t="n">
        <f aca="false">MOD(INT((ROW()-2)/10),10)</f>
        <v>0</v>
      </c>
      <c r="C2604" s="7" t="n">
        <f aca="false">MOD(ROW()-2,10)</f>
        <v>2</v>
      </c>
      <c r="D2604" s="8" t="n">
        <f aca="false">A2604*10+B2604+C2604/10</f>
        <v>260.2</v>
      </c>
      <c r="E2604" s="9" t="n">
        <f aca="false">ROUND((ROW()-2)*24,0)/86400</f>
        <v>0.722777777777778</v>
      </c>
    </row>
    <row r="2605" customFormat="false" ht="15" hidden="false" customHeight="true" outlineLevel="0" collapsed="false">
      <c r="A2605" s="6" t="n">
        <f aca="false">INT((ROW()-2)/100)</f>
        <v>26</v>
      </c>
      <c r="B2605" s="7" t="n">
        <f aca="false">MOD(INT((ROW()-2)/10),10)</f>
        <v>0</v>
      </c>
      <c r="C2605" s="7" t="n">
        <f aca="false">MOD(ROW()-2,10)</f>
        <v>3</v>
      </c>
      <c r="D2605" s="8" t="n">
        <f aca="false">A2605*10+B2605+C2605/10</f>
        <v>260.3</v>
      </c>
      <c r="E2605" s="9" t="n">
        <f aca="false">ROUND((ROW()-2)*24,0)/86400</f>
        <v>0.723055555555556</v>
      </c>
    </row>
    <row r="2606" customFormat="false" ht="15" hidden="false" customHeight="true" outlineLevel="0" collapsed="false">
      <c r="A2606" s="6" t="n">
        <f aca="false">INT((ROW()-2)/100)</f>
        <v>26</v>
      </c>
      <c r="B2606" s="7" t="n">
        <f aca="false">MOD(INT((ROW()-2)/10),10)</f>
        <v>0</v>
      </c>
      <c r="C2606" s="7" t="n">
        <f aca="false">MOD(ROW()-2,10)</f>
        <v>4</v>
      </c>
      <c r="D2606" s="8" t="n">
        <f aca="false">A2606*10+B2606+C2606/10</f>
        <v>260.4</v>
      </c>
      <c r="E2606" s="9" t="n">
        <f aca="false">ROUND((ROW()-2)*24,0)/86400</f>
        <v>0.723333333333333</v>
      </c>
    </row>
    <row r="2607" customFormat="false" ht="15" hidden="false" customHeight="true" outlineLevel="0" collapsed="false">
      <c r="A2607" s="6" t="n">
        <f aca="false">INT((ROW()-2)/100)</f>
        <v>26</v>
      </c>
      <c r="B2607" s="7" t="n">
        <f aca="false">MOD(INT((ROW()-2)/10),10)</f>
        <v>0</v>
      </c>
      <c r="C2607" s="7" t="n">
        <f aca="false">MOD(ROW()-2,10)</f>
        <v>5</v>
      </c>
      <c r="D2607" s="8" t="n">
        <f aca="false">A2607*10+B2607+C2607/10</f>
        <v>260.5</v>
      </c>
      <c r="E2607" s="9" t="n">
        <f aca="false">ROUND((ROW()-2)*24,0)/86400</f>
        <v>0.723611111111111</v>
      </c>
    </row>
    <row r="2608" customFormat="false" ht="15" hidden="false" customHeight="true" outlineLevel="0" collapsed="false">
      <c r="A2608" s="6" t="n">
        <f aca="false">INT((ROW()-2)/100)</f>
        <v>26</v>
      </c>
      <c r="B2608" s="7" t="n">
        <f aca="false">MOD(INT((ROW()-2)/10),10)</f>
        <v>0</v>
      </c>
      <c r="C2608" s="7" t="n">
        <f aca="false">MOD(ROW()-2,10)</f>
        <v>6</v>
      </c>
      <c r="D2608" s="8" t="n">
        <f aca="false">A2608*10+B2608+C2608/10</f>
        <v>260.6</v>
      </c>
      <c r="E2608" s="9" t="n">
        <f aca="false">ROUND((ROW()-2)*24,0)/86400</f>
        <v>0.723888888888889</v>
      </c>
    </row>
    <row r="2609" customFormat="false" ht="15" hidden="false" customHeight="true" outlineLevel="0" collapsed="false">
      <c r="A2609" s="6" t="n">
        <f aca="false">INT((ROW()-2)/100)</f>
        <v>26</v>
      </c>
      <c r="B2609" s="7" t="n">
        <f aca="false">MOD(INT((ROW()-2)/10),10)</f>
        <v>0</v>
      </c>
      <c r="C2609" s="7" t="n">
        <f aca="false">MOD(ROW()-2,10)</f>
        <v>7</v>
      </c>
      <c r="D2609" s="8" t="n">
        <f aca="false">A2609*10+B2609+C2609/10</f>
        <v>260.7</v>
      </c>
      <c r="E2609" s="9" t="n">
        <f aca="false">ROUND((ROW()-2)*24,0)/86400</f>
        <v>0.724166666666667</v>
      </c>
    </row>
    <row r="2610" customFormat="false" ht="15" hidden="false" customHeight="true" outlineLevel="0" collapsed="false">
      <c r="A2610" s="6" t="n">
        <f aca="false">INT((ROW()-2)/100)</f>
        <v>26</v>
      </c>
      <c r="B2610" s="7" t="n">
        <f aca="false">MOD(INT((ROW()-2)/10),10)</f>
        <v>0</v>
      </c>
      <c r="C2610" s="7" t="n">
        <f aca="false">MOD(ROW()-2,10)</f>
        <v>8</v>
      </c>
      <c r="D2610" s="8" t="n">
        <f aca="false">A2610*10+B2610+C2610/10</f>
        <v>260.8</v>
      </c>
      <c r="E2610" s="9" t="n">
        <f aca="false">ROUND((ROW()-2)*24,0)/86400</f>
        <v>0.724444444444444</v>
      </c>
    </row>
    <row r="2611" customFormat="false" ht="15" hidden="false" customHeight="true" outlineLevel="0" collapsed="false">
      <c r="A2611" s="6" t="n">
        <f aca="false">INT((ROW()-2)/100)</f>
        <v>26</v>
      </c>
      <c r="B2611" s="7" t="n">
        <f aca="false">MOD(INT((ROW()-2)/10),10)</f>
        <v>0</v>
      </c>
      <c r="C2611" s="7" t="n">
        <f aca="false">MOD(ROW()-2,10)</f>
        <v>9</v>
      </c>
      <c r="D2611" s="8" t="n">
        <f aca="false">A2611*10+B2611+C2611/10</f>
        <v>260.9</v>
      </c>
      <c r="E2611" s="9" t="n">
        <f aca="false">ROUND((ROW()-2)*24,0)/86400</f>
        <v>0.724722222222222</v>
      </c>
    </row>
    <row r="2612" customFormat="false" ht="15" hidden="false" customHeight="true" outlineLevel="0" collapsed="false">
      <c r="A2612" s="6" t="n">
        <f aca="false">INT((ROW()-2)/100)</f>
        <v>26</v>
      </c>
      <c r="B2612" s="7" t="n">
        <f aca="false">MOD(INT((ROW()-2)/10),10)</f>
        <v>1</v>
      </c>
      <c r="C2612" s="7" t="n">
        <f aca="false">MOD(ROW()-2,10)</f>
        <v>0</v>
      </c>
      <c r="D2612" s="8" t="n">
        <f aca="false">A2612*10+B2612+C2612/10</f>
        <v>261</v>
      </c>
      <c r="E2612" s="9" t="n">
        <f aca="false">ROUND((ROW()-2)*24,0)/86400</f>
        <v>0.725</v>
      </c>
    </row>
    <row r="2613" customFormat="false" ht="15" hidden="false" customHeight="true" outlineLevel="0" collapsed="false">
      <c r="A2613" s="6" t="n">
        <f aca="false">INT((ROW()-2)/100)</f>
        <v>26</v>
      </c>
      <c r="B2613" s="7" t="n">
        <f aca="false">MOD(INT((ROW()-2)/10),10)</f>
        <v>1</v>
      </c>
      <c r="C2613" s="7" t="n">
        <f aca="false">MOD(ROW()-2,10)</f>
        <v>1</v>
      </c>
      <c r="D2613" s="8" t="n">
        <f aca="false">A2613*10+B2613+C2613/10</f>
        <v>261.1</v>
      </c>
      <c r="E2613" s="9" t="n">
        <f aca="false">ROUND((ROW()-2)*24,0)/86400</f>
        <v>0.725277777777778</v>
      </c>
    </row>
    <row r="2614" customFormat="false" ht="15" hidden="false" customHeight="true" outlineLevel="0" collapsed="false">
      <c r="A2614" s="6" t="n">
        <f aca="false">INT((ROW()-2)/100)</f>
        <v>26</v>
      </c>
      <c r="B2614" s="7" t="n">
        <f aca="false">MOD(INT((ROW()-2)/10),10)</f>
        <v>1</v>
      </c>
      <c r="C2614" s="7" t="n">
        <f aca="false">MOD(ROW()-2,10)</f>
        <v>2</v>
      </c>
      <c r="D2614" s="8" t="n">
        <f aca="false">A2614*10+B2614+C2614/10</f>
        <v>261.2</v>
      </c>
      <c r="E2614" s="9" t="n">
        <f aca="false">ROUND((ROW()-2)*24,0)/86400</f>
        <v>0.725555555555556</v>
      </c>
    </row>
    <row r="2615" customFormat="false" ht="15" hidden="false" customHeight="true" outlineLevel="0" collapsed="false">
      <c r="A2615" s="6" t="n">
        <f aca="false">INT((ROW()-2)/100)</f>
        <v>26</v>
      </c>
      <c r="B2615" s="7" t="n">
        <f aca="false">MOD(INT((ROW()-2)/10),10)</f>
        <v>1</v>
      </c>
      <c r="C2615" s="7" t="n">
        <f aca="false">MOD(ROW()-2,10)</f>
        <v>3</v>
      </c>
      <c r="D2615" s="8" t="n">
        <f aca="false">A2615*10+B2615+C2615/10</f>
        <v>261.3</v>
      </c>
      <c r="E2615" s="9" t="n">
        <f aca="false">ROUND((ROW()-2)*24,0)/86400</f>
        <v>0.725833333333333</v>
      </c>
    </row>
    <row r="2616" customFormat="false" ht="15" hidden="false" customHeight="true" outlineLevel="0" collapsed="false">
      <c r="A2616" s="6" t="n">
        <f aca="false">INT((ROW()-2)/100)</f>
        <v>26</v>
      </c>
      <c r="B2616" s="7" t="n">
        <f aca="false">MOD(INT((ROW()-2)/10),10)</f>
        <v>1</v>
      </c>
      <c r="C2616" s="7" t="n">
        <f aca="false">MOD(ROW()-2,10)</f>
        <v>4</v>
      </c>
      <c r="D2616" s="8" t="n">
        <f aca="false">A2616*10+B2616+C2616/10</f>
        <v>261.4</v>
      </c>
      <c r="E2616" s="9" t="n">
        <f aca="false">ROUND((ROW()-2)*24,0)/86400</f>
        <v>0.726111111111111</v>
      </c>
    </row>
    <row r="2617" customFormat="false" ht="15" hidden="false" customHeight="true" outlineLevel="0" collapsed="false">
      <c r="A2617" s="6" t="n">
        <f aca="false">INT((ROW()-2)/100)</f>
        <v>26</v>
      </c>
      <c r="B2617" s="7" t="n">
        <f aca="false">MOD(INT((ROW()-2)/10),10)</f>
        <v>1</v>
      </c>
      <c r="C2617" s="7" t="n">
        <f aca="false">MOD(ROW()-2,10)</f>
        <v>5</v>
      </c>
      <c r="D2617" s="8" t="n">
        <f aca="false">A2617*10+B2617+C2617/10</f>
        <v>261.5</v>
      </c>
      <c r="E2617" s="9" t="n">
        <f aca="false">ROUND((ROW()-2)*24,0)/86400</f>
        <v>0.726388888888889</v>
      </c>
    </row>
    <row r="2618" customFormat="false" ht="15" hidden="false" customHeight="true" outlineLevel="0" collapsed="false">
      <c r="A2618" s="6" t="n">
        <f aca="false">INT((ROW()-2)/100)</f>
        <v>26</v>
      </c>
      <c r="B2618" s="7" t="n">
        <f aca="false">MOD(INT((ROW()-2)/10),10)</f>
        <v>1</v>
      </c>
      <c r="C2618" s="7" t="n">
        <f aca="false">MOD(ROW()-2,10)</f>
        <v>6</v>
      </c>
      <c r="D2618" s="8" t="n">
        <f aca="false">A2618*10+B2618+C2618/10</f>
        <v>261.6</v>
      </c>
      <c r="E2618" s="9" t="n">
        <f aca="false">ROUND((ROW()-2)*24,0)/86400</f>
        <v>0.726666666666667</v>
      </c>
    </row>
    <row r="2619" customFormat="false" ht="15" hidden="false" customHeight="true" outlineLevel="0" collapsed="false">
      <c r="A2619" s="6" t="n">
        <f aca="false">INT((ROW()-2)/100)</f>
        <v>26</v>
      </c>
      <c r="B2619" s="7" t="n">
        <f aca="false">MOD(INT((ROW()-2)/10),10)</f>
        <v>1</v>
      </c>
      <c r="C2619" s="7" t="n">
        <f aca="false">MOD(ROW()-2,10)</f>
        <v>7</v>
      </c>
      <c r="D2619" s="8" t="n">
        <f aca="false">A2619*10+B2619+C2619/10</f>
        <v>261.7</v>
      </c>
      <c r="E2619" s="9" t="n">
        <f aca="false">ROUND((ROW()-2)*24,0)/86400</f>
        <v>0.726944444444444</v>
      </c>
    </row>
    <row r="2620" customFormat="false" ht="15" hidden="false" customHeight="true" outlineLevel="0" collapsed="false">
      <c r="A2620" s="6" t="n">
        <f aca="false">INT((ROW()-2)/100)</f>
        <v>26</v>
      </c>
      <c r="B2620" s="7" t="n">
        <f aca="false">MOD(INT((ROW()-2)/10),10)</f>
        <v>1</v>
      </c>
      <c r="C2620" s="7" t="n">
        <f aca="false">MOD(ROW()-2,10)</f>
        <v>8</v>
      </c>
      <c r="D2620" s="8" t="n">
        <f aca="false">A2620*10+B2620+C2620/10</f>
        <v>261.8</v>
      </c>
      <c r="E2620" s="9" t="n">
        <f aca="false">ROUND((ROW()-2)*24,0)/86400</f>
        <v>0.727222222222222</v>
      </c>
    </row>
    <row r="2621" customFormat="false" ht="15" hidden="false" customHeight="true" outlineLevel="0" collapsed="false">
      <c r="A2621" s="6" t="n">
        <f aca="false">INT((ROW()-2)/100)</f>
        <v>26</v>
      </c>
      <c r="B2621" s="7" t="n">
        <f aca="false">MOD(INT((ROW()-2)/10),10)</f>
        <v>1</v>
      </c>
      <c r="C2621" s="7" t="n">
        <f aca="false">MOD(ROW()-2,10)</f>
        <v>9</v>
      </c>
      <c r="D2621" s="8" t="n">
        <f aca="false">A2621*10+B2621+C2621/10</f>
        <v>261.9</v>
      </c>
      <c r="E2621" s="9" t="n">
        <f aca="false">ROUND((ROW()-2)*24,0)/86400</f>
        <v>0.7275</v>
      </c>
    </row>
    <row r="2622" customFormat="false" ht="15" hidden="false" customHeight="true" outlineLevel="0" collapsed="false">
      <c r="A2622" s="6" t="n">
        <f aca="false">INT((ROW()-2)/100)</f>
        <v>26</v>
      </c>
      <c r="B2622" s="7" t="n">
        <f aca="false">MOD(INT((ROW()-2)/10),10)</f>
        <v>2</v>
      </c>
      <c r="C2622" s="7" t="n">
        <f aca="false">MOD(ROW()-2,10)</f>
        <v>0</v>
      </c>
      <c r="D2622" s="8" t="n">
        <f aca="false">A2622*10+B2622+C2622/10</f>
        <v>262</v>
      </c>
      <c r="E2622" s="9" t="n">
        <f aca="false">ROUND((ROW()-2)*24,0)/86400</f>
        <v>0.727777777777778</v>
      </c>
    </row>
    <row r="2623" customFormat="false" ht="15" hidden="false" customHeight="true" outlineLevel="0" collapsed="false">
      <c r="A2623" s="6" t="n">
        <f aca="false">INT((ROW()-2)/100)</f>
        <v>26</v>
      </c>
      <c r="B2623" s="7" t="n">
        <f aca="false">MOD(INT((ROW()-2)/10),10)</f>
        <v>2</v>
      </c>
      <c r="C2623" s="7" t="n">
        <f aca="false">MOD(ROW()-2,10)</f>
        <v>1</v>
      </c>
      <c r="D2623" s="8" t="n">
        <f aca="false">A2623*10+B2623+C2623/10</f>
        <v>262.1</v>
      </c>
      <c r="E2623" s="9" t="n">
        <f aca="false">ROUND((ROW()-2)*24,0)/86400</f>
        <v>0.728055555555556</v>
      </c>
    </row>
    <row r="2624" customFormat="false" ht="15" hidden="false" customHeight="true" outlineLevel="0" collapsed="false">
      <c r="A2624" s="6" t="n">
        <f aca="false">INT((ROW()-2)/100)</f>
        <v>26</v>
      </c>
      <c r="B2624" s="7" t="n">
        <f aca="false">MOD(INT((ROW()-2)/10),10)</f>
        <v>2</v>
      </c>
      <c r="C2624" s="7" t="n">
        <f aca="false">MOD(ROW()-2,10)</f>
        <v>2</v>
      </c>
      <c r="D2624" s="8" t="n">
        <f aca="false">A2624*10+B2624+C2624/10</f>
        <v>262.2</v>
      </c>
      <c r="E2624" s="9" t="n">
        <f aca="false">ROUND((ROW()-2)*24,0)/86400</f>
        <v>0.728333333333333</v>
      </c>
    </row>
    <row r="2625" customFormat="false" ht="15" hidden="false" customHeight="true" outlineLevel="0" collapsed="false">
      <c r="A2625" s="6" t="n">
        <f aca="false">INT((ROW()-2)/100)</f>
        <v>26</v>
      </c>
      <c r="B2625" s="7" t="n">
        <f aca="false">MOD(INT((ROW()-2)/10),10)</f>
        <v>2</v>
      </c>
      <c r="C2625" s="7" t="n">
        <f aca="false">MOD(ROW()-2,10)</f>
        <v>3</v>
      </c>
      <c r="D2625" s="8" t="n">
        <f aca="false">A2625*10+B2625+C2625/10</f>
        <v>262.3</v>
      </c>
      <c r="E2625" s="9" t="n">
        <f aca="false">ROUND((ROW()-2)*24,0)/86400</f>
        <v>0.728611111111111</v>
      </c>
    </row>
    <row r="2626" customFormat="false" ht="15" hidden="false" customHeight="true" outlineLevel="0" collapsed="false">
      <c r="A2626" s="6" t="n">
        <f aca="false">INT((ROW()-2)/100)</f>
        <v>26</v>
      </c>
      <c r="B2626" s="7" t="n">
        <f aca="false">MOD(INT((ROW()-2)/10),10)</f>
        <v>2</v>
      </c>
      <c r="C2626" s="7" t="n">
        <f aca="false">MOD(ROW()-2,10)</f>
        <v>4</v>
      </c>
      <c r="D2626" s="8" t="n">
        <f aca="false">A2626*10+B2626+C2626/10</f>
        <v>262.4</v>
      </c>
      <c r="E2626" s="9" t="n">
        <f aca="false">ROUND((ROW()-2)*24,0)/86400</f>
        <v>0.728888888888889</v>
      </c>
    </row>
    <row r="2627" customFormat="false" ht="15" hidden="false" customHeight="true" outlineLevel="0" collapsed="false">
      <c r="A2627" s="6" t="n">
        <f aca="false">INT((ROW()-2)/100)</f>
        <v>26</v>
      </c>
      <c r="B2627" s="7" t="n">
        <f aca="false">MOD(INT((ROW()-2)/10),10)</f>
        <v>2</v>
      </c>
      <c r="C2627" s="7" t="n">
        <f aca="false">MOD(ROW()-2,10)</f>
        <v>5</v>
      </c>
      <c r="D2627" s="8" t="n">
        <f aca="false">A2627*10+B2627+C2627/10</f>
        <v>262.5</v>
      </c>
      <c r="E2627" s="9" t="n">
        <f aca="false">ROUND((ROW()-2)*24,0)/86400</f>
        <v>0.729166666666667</v>
      </c>
    </row>
    <row r="2628" customFormat="false" ht="15" hidden="false" customHeight="true" outlineLevel="0" collapsed="false">
      <c r="A2628" s="6" t="n">
        <f aca="false">INT((ROW()-2)/100)</f>
        <v>26</v>
      </c>
      <c r="B2628" s="7" t="n">
        <f aca="false">MOD(INT((ROW()-2)/10),10)</f>
        <v>2</v>
      </c>
      <c r="C2628" s="7" t="n">
        <f aca="false">MOD(ROW()-2,10)</f>
        <v>6</v>
      </c>
      <c r="D2628" s="8" t="n">
        <f aca="false">A2628*10+B2628+C2628/10</f>
        <v>262.6</v>
      </c>
      <c r="E2628" s="9" t="n">
        <f aca="false">ROUND((ROW()-2)*24,0)/86400</f>
        <v>0.729444444444445</v>
      </c>
    </row>
    <row r="2629" customFormat="false" ht="15" hidden="false" customHeight="true" outlineLevel="0" collapsed="false">
      <c r="A2629" s="6" t="n">
        <f aca="false">INT((ROW()-2)/100)</f>
        <v>26</v>
      </c>
      <c r="B2629" s="7" t="n">
        <f aca="false">MOD(INT((ROW()-2)/10),10)</f>
        <v>2</v>
      </c>
      <c r="C2629" s="7" t="n">
        <f aca="false">MOD(ROW()-2,10)</f>
        <v>7</v>
      </c>
      <c r="D2629" s="8" t="n">
        <f aca="false">A2629*10+B2629+C2629/10</f>
        <v>262.7</v>
      </c>
      <c r="E2629" s="9" t="n">
        <f aca="false">ROUND((ROW()-2)*24,0)/86400</f>
        <v>0.729722222222222</v>
      </c>
    </row>
    <row r="2630" customFormat="false" ht="15" hidden="false" customHeight="true" outlineLevel="0" collapsed="false">
      <c r="A2630" s="6" t="n">
        <f aca="false">INT((ROW()-2)/100)</f>
        <v>26</v>
      </c>
      <c r="B2630" s="7" t="n">
        <f aca="false">MOD(INT((ROW()-2)/10),10)</f>
        <v>2</v>
      </c>
      <c r="C2630" s="7" t="n">
        <f aca="false">MOD(ROW()-2,10)</f>
        <v>8</v>
      </c>
      <c r="D2630" s="8" t="n">
        <f aca="false">A2630*10+B2630+C2630/10</f>
        <v>262.8</v>
      </c>
      <c r="E2630" s="9" t="n">
        <f aca="false">ROUND((ROW()-2)*24,0)/86400</f>
        <v>0.73</v>
      </c>
    </row>
    <row r="2631" customFormat="false" ht="15" hidden="false" customHeight="true" outlineLevel="0" collapsed="false">
      <c r="A2631" s="6" t="n">
        <f aca="false">INT((ROW()-2)/100)</f>
        <v>26</v>
      </c>
      <c r="B2631" s="7" t="n">
        <f aca="false">MOD(INT((ROW()-2)/10),10)</f>
        <v>2</v>
      </c>
      <c r="C2631" s="7" t="n">
        <f aca="false">MOD(ROW()-2,10)</f>
        <v>9</v>
      </c>
      <c r="D2631" s="8" t="n">
        <f aca="false">A2631*10+B2631+C2631/10</f>
        <v>262.9</v>
      </c>
      <c r="E2631" s="9" t="n">
        <f aca="false">ROUND((ROW()-2)*24,0)/86400</f>
        <v>0.730277777777778</v>
      </c>
    </row>
    <row r="2632" customFormat="false" ht="15" hidden="false" customHeight="true" outlineLevel="0" collapsed="false">
      <c r="A2632" s="6" t="n">
        <f aca="false">INT((ROW()-2)/100)</f>
        <v>26</v>
      </c>
      <c r="B2632" s="7" t="n">
        <f aca="false">MOD(INT((ROW()-2)/10),10)</f>
        <v>3</v>
      </c>
      <c r="C2632" s="7" t="n">
        <f aca="false">MOD(ROW()-2,10)</f>
        <v>0</v>
      </c>
      <c r="D2632" s="8" t="n">
        <f aca="false">A2632*10+B2632+C2632/10</f>
        <v>263</v>
      </c>
      <c r="E2632" s="9" t="n">
        <f aca="false">ROUND((ROW()-2)*24,0)/86400</f>
        <v>0.730555555555556</v>
      </c>
    </row>
    <row r="2633" customFormat="false" ht="15" hidden="false" customHeight="true" outlineLevel="0" collapsed="false">
      <c r="A2633" s="6" t="n">
        <f aca="false">INT((ROW()-2)/100)</f>
        <v>26</v>
      </c>
      <c r="B2633" s="7" t="n">
        <f aca="false">MOD(INT((ROW()-2)/10),10)</f>
        <v>3</v>
      </c>
      <c r="C2633" s="7" t="n">
        <f aca="false">MOD(ROW()-2,10)</f>
        <v>1</v>
      </c>
      <c r="D2633" s="8" t="n">
        <f aca="false">A2633*10+B2633+C2633/10</f>
        <v>263.1</v>
      </c>
      <c r="E2633" s="9" t="n">
        <f aca="false">ROUND((ROW()-2)*24,0)/86400</f>
        <v>0.730833333333333</v>
      </c>
    </row>
    <row r="2634" customFormat="false" ht="15" hidden="false" customHeight="true" outlineLevel="0" collapsed="false">
      <c r="A2634" s="6" t="n">
        <f aca="false">INT((ROW()-2)/100)</f>
        <v>26</v>
      </c>
      <c r="B2634" s="7" t="n">
        <f aca="false">MOD(INT((ROW()-2)/10),10)</f>
        <v>3</v>
      </c>
      <c r="C2634" s="7" t="n">
        <f aca="false">MOD(ROW()-2,10)</f>
        <v>2</v>
      </c>
      <c r="D2634" s="8" t="n">
        <f aca="false">A2634*10+B2634+C2634/10</f>
        <v>263.2</v>
      </c>
      <c r="E2634" s="9" t="n">
        <f aca="false">ROUND((ROW()-2)*24,0)/86400</f>
        <v>0.731111111111111</v>
      </c>
    </row>
    <row r="2635" customFormat="false" ht="15" hidden="false" customHeight="true" outlineLevel="0" collapsed="false">
      <c r="A2635" s="6" t="n">
        <f aca="false">INT((ROW()-2)/100)</f>
        <v>26</v>
      </c>
      <c r="B2635" s="7" t="n">
        <f aca="false">MOD(INT((ROW()-2)/10),10)</f>
        <v>3</v>
      </c>
      <c r="C2635" s="7" t="n">
        <f aca="false">MOD(ROW()-2,10)</f>
        <v>3</v>
      </c>
      <c r="D2635" s="8" t="n">
        <f aca="false">A2635*10+B2635+C2635/10</f>
        <v>263.3</v>
      </c>
      <c r="E2635" s="9" t="n">
        <f aca="false">ROUND((ROW()-2)*24,0)/86400</f>
        <v>0.731388888888889</v>
      </c>
    </row>
    <row r="2636" customFormat="false" ht="15" hidden="false" customHeight="true" outlineLevel="0" collapsed="false">
      <c r="A2636" s="6" t="n">
        <f aca="false">INT((ROW()-2)/100)</f>
        <v>26</v>
      </c>
      <c r="B2636" s="7" t="n">
        <f aca="false">MOD(INT((ROW()-2)/10),10)</f>
        <v>3</v>
      </c>
      <c r="C2636" s="7" t="n">
        <f aca="false">MOD(ROW()-2,10)</f>
        <v>4</v>
      </c>
      <c r="D2636" s="8" t="n">
        <f aca="false">A2636*10+B2636+C2636/10</f>
        <v>263.4</v>
      </c>
      <c r="E2636" s="9" t="n">
        <f aca="false">ROUND((ROW()-2)*24,0)/86400</f>
        <v>0.731666666666667</v>
      </c>
    </row>
    <row r="2637" customFormat="false" ht="15" hidden="false" customHeight="true" outlineLevel="0" collapsed="false">
      <c r="A2637" s="6" t="n">
        <f aca="false">INT((ROW()-2)/100)</f>
        <v>26</v>
      </c>
      <c r="B2637" s="7" t="n">
        <f aca="false">MOD(INT((ROW()-2)/10),10)</f>
        <v>3</v>
      </c>
      <c r="C2637" s="7" t="n">
        <f aca="false">MOD(ROW()-2,10)</f>
        <v>5</v>
      </c>
      <c r="D2637" s="8" t="n">
        <f aca="false">A2637*10+B2637+C2637/10</f>
        <v>263.5</v>
      </c>
      <c r="E2637" s="9" t="n">
        <f aca="false">ROUND((ROW()-2)*24,0)/86400</f>
        <v>0.731944444444444</v>
      </c>
    </row>
    <row r="2638" customFormat="false" ht="15" hidden="false" customHeight="true" outlineLevel="0" collapsed="false">
      <c r="A2638" s="6" t="n">
        <f aca="false">INT((ROW()-2)/100)</f>
        <v>26</v>
      </c>
      <c r="B2638" s="7" t="n">
        <f aca="false">MOD(INT((ROW()-2)/10),10)</f>
        <v>3</v>
      </c>
      <c r="C2638" s="7" t="n">
        <f aca="false">MOD(ROW()-2,10)</f>
        <v>6</v>
      </c>
      <c r="D2638" s="8" t="n">
        <f aca="false">A2638*10+B2638+C2638/10</f>
        <v>263.6</v>
      </c>
      <c r="E2638" s="9" t="n">
        <f aca="false">ROUND((ROW()-2)*24,0)/86400</f>
        <v>0.732222222222222</v>
      </c>
    </row>
    <row r="2639" customFormat="false" ht="15" hidden="false" customHeight="true" outlineLevel="0" collapsed="false">
      <c r="A2639" s="6" t="n">
        <f aca="false">INT((ROW()-2)/100)</f>
        <v>26</v>
      </c>
      <c r="B2639" s="7" t="n">
        <f aca="false">MOD(INT((ROW()-2)/10),10)</f>
        <v>3</v>
      </c>
      <c r="C2639" s="7" t="n">
        <f aca="false">MOD(ROW()-2,10)</f>
        <v>7</v>
      </c>
      <c r="D2639" s="8" t="n">
        <f aca="false">A2639*10+B2639+C2639/10</f>
        <v>263.7</v>
      </c>
      <c r="E2639" s="9" t="n">
        <f aca="false">ROUND((ROW()-2)*24,0)/86400</f>
        <v>0.7325</v>
      </c>
    </row>
    <row r="2640" customFormat="false" ht="15" hidden="false" customHeight="true" outlineLevel="0" collapsed="false">
      <c r="A2640" s="6" t="n">
        <f aca="false">INT((ROW()-2)/100)</f>
        <v>26</v>
      </c>
      <c r="B2640" s="7" t="n">
        <f aca="false">MOD(INT((ROW()-2)/10),10)</f>
        <v>3</v>
      </c>
      <c r="C2640" s="7" t="n">
        <f aca="false">MOD(ROW()-2,10)</f>
        <v>8</v>
      </c>
      <c r="D2640" s="8" t="n">
        <f aca="false">A2640*10+B2640+C2640/10</f>
        <v>263.8</v>
      </c>
      <c r="E2640" s="9" t="n">
        <f aca="false">ROUND((ROW()-2)*24,0)/86400</f>
        <v>0.732777777777778</v>
      </c>
    </row>
    <row r="2641" customFormat="false" ht="15" hidden="false" customHeight="true" outlineLevel="0" collapsed="false">
      <c r="A2641" s="6" t="n">
        <f aca="false">INT((ROW()-2)/100)</f>
        <v>26</v>
      </c>
      <c r="B2641" s="7" t="n">
        <f aca="false">MOD(INT((ROW()-2)/10),10)</f>
        <v>3</v>
      </c>
      <c r="C2641" s="7" t="n">
        <f aca="false">MOD(ROW()-2,10)</f>
        <v>9</v>
      </c>
      <c r="D2641" s="8" t="n">
        <f aca="false">A2641*10+B2641+C2641/10</f>
        <v>263.9</v>
      </c>
      <c r="E2641" s="9" t="n">
        <f aca="false">ROUND((ROW()-2)*24,0)/86400</f>
        <v>0.733055555555556</v>
      </c>
    </row>
    <row r="2642" customFormat="false" ht="15" hidden="false" customHeight="true" outlineLevel="0" collapsed="false">
      <c r="A2642" s="6" t="n">
        <f aca="false">INT((ROW()-2)/100)</f>
        <v>26</v>
      </c>
      <c r="B2642" s="7" t="n">
        <f aca="false">MOD(INT((ROW()-2)/10),10)</f>
        <v>4</v>
      </c>
      <c r="C2642" s="7" t="n">
        <f aca="false">MOD(ROW()-2,10)</f>
        <v>0</v>
      </c>
      <c r="D2642" s="8" t="n">
        <f aca="false">A2642*10+B2642+C2642/10</f>
        <v>264</v>
      </c>
      <c r="E2642" s="9" t="n">
        <f aca="false">ROUND((ROW()-2)*24,0)/86400</f>
        <v>0.733333333333333</v>
      </c>
    </row>
    <row r="2643" customFormat="false" ht="15" hidden="false" customHeight="true" outlineLevel="0" collapsed="false">
      <c r="A2643" s="6" t="n">
        <f aca="false">INT((ROW()-2)/100)</f>
        <v>26</v>
      </c>
      <c r="B2643" s="7" t="n">
        <f aca="false">MOD(INT((ROW()-2)/10),10)</f>
        <v>4</v>
      </c>
      <c r="C2643" s="7" t="n">
        <f aca="false">MOD(ROW()-2,10)</f>
        <v>1</v>
      </c>
      <c r="D2643" s="8" t="n">
        <f aca="false">A2643*10+B2643+C2643/10</f>
        <v>264.1</v>
      </c>
      <c r="E2643" s="9" t="n">
        <f aca="false">ROUND((ROW()-2)*24,0)/86400</f>
        <v>0.733611111111111</v>
      </c>
    </row>
    <row r="2644" customFormat="false" ht="15" hidden="false" customHeight="true" outlineLevel="0" collapsed="false">
      <c r="A2644" s="6" t="n">
        <f aca="false">INT((ROW()-2)/100)</f>
        <v>26</v>
      </c>
      <c r="B2644" s="7" t="n">
        <f aca="false">MOD(INT((ROW()-2)/10),10)</f>
        <v>4</v>
      </c>
      <c r="C2644" s="7" t="n">
        <f aca="false">MOD(ROW()-2,10)</f>
        <v>2</v>
      </c>
      <c r="D2644" s="8" t="n">
        <f aca="false">A2644*10+B2644+C2644/10</f>
        <v>264.2</v>
      </c>
      <c r="E2644" s="9" t="n">
        <f aca="false">ROUND((ROW()-2)*24,0)/86400</f>
        <v>0.733888888888889</v>
      </c>
    </row>
    <row r="2645" customFormat="false" ht="15" hidden="false" customHeight="true" outlineLevel="0" collapsed="false">
      <c r="A2645" s="6" t="n">
        <f aca="false">INT((ROW()-2)/100)</f>
        <v>26</v>
      </c>
      <c r="B2645" s="7" t="n">
        <f aca="false">MOD(INT((ROW()-2)/10),10)</f>
        <v>4</v>
      </c>
      <c r="C2645" s="7" t="n">
        <f aca="false">MOD(ROW()-2,10)</f>
        <v>3</v>
      </c>
      <c r="D2645" s="8" t="n">
        <f aca="false">A2645*10+B2645+C2645/10</f>
        <v>264.3</v>
      </c>
      <c r="E2645" s="9" t="n">
        <f aca="false">ROUND((ROW()-2)*24,0)/86400</f>
        <v>0.734166666666667</v>
      </c>
    </row>
    <row r="2646" customFormat="false" ht="15" hidden="false" customHeight="true" outlineLevel="0" collapsed="false">
      <c r="A2646" s="6" t="n">
        <f aca="false">INT((ROW()-2)/100)</f>
        <v>26</v>
      </c>
      <c r="B2646" s="7" t="n">
        <f aca="false">MOD(INT((ROW()-2)/10),10)</f>
        <v>4</v>
      </c>
      <c r="C2646" s="7" t="n">
        <f aca="false">MOD(ROW()-2,10)</f>
        <v>4</v>
      </c>
      <c r="D2646" s="8" t="n">
        <f aca="false">A2646*10+B2646+C2646/10</f>
        <v>264.4</v>
      </c>
      <c r="E2646" s="9" t="n">
        <f aca="false">ROUND((ROW()-2)*24,0)/86400</f>
        <v>0.734444444444445</v>
      </c>
    </row>
    <row r="2647" customFormat="false" ht="15" hidden="false" customHeight="true" outlineLevel="0" collapsed="false">
      <c r="A2647" s="6" t="n">
        <f aca="false">INT((ROW()-2)/100)</f>
        <v>26</v>
      </c>
      <c r="B2647" s="7" t="n">
        <f aca="false">MOD(INT((ROW()-2)/10),10)</f>
        <v>4</v>
      </c>
      <c r="C2647" s="7" t="n">
        <f aca="false">MOD(ROW()-2,10)</f>
        <v>5</v>
      </c>
      <c r="D2647" s="8" t="n">
        <f aca="false">A2647*10+B2647+C2647/10</f>
        <v>264.5</v>
      </c>
      <c r="E2647" s="9" t="n">
        <f aca="false">ROUND((ROW()-2)*24,0)/86400</f>
        <v>0.734722222222222</v>
      </c>
    </row>
    <row r="2648" customFormat="false" ht="15" hidden="false" customHeight="true" outlineLevel="0" collapsed="false">
      <c r="A2648" s="6" t="n">
        <f aca="false">INT((ROW()-2)/100)</f>
        <v>26</v>
      </c>
      <c r="B2648" s="7" t="n">
        <f aca="false">MOD(INT((ROW()-2)/10),10)</f>
        <v>4</v>
      </c>
      <c r="C2648" s="7" t="n">
        <f aca="false">MOD(ROW()-2,10)</f>
        <v>6</v>
      </c>
      <c r="D2648" s="8" t="n">
        <f aca="false">A2648*10+B2648+C2648/10</f>
        <v>264.6</v>
      </c>
      <c r="E2648" s="9" t="n">
        <f aca="false">ROUND((ROW()-2)*24,0)/86400</f>
        <v>0.735</v>
      </c>
    </row>
    <row r="2649" customFormat="false" ht="15" hidden="false" customHeight="true" outlineLevel="0" collapsed="false">
      <c r="A2649" s="6" t="n">
        <f aca="false">INT((ROW()-2)/100)</f>
        <v>26</v>
      </c>
      <c r="B2649" s="7" t="n">
        <f aca="false">MOD(INT((ROW()-2)/10),10)</f>
        <v>4</v>
      </c>
      <c r="C2649" s="7" t="n">
        <f aca="false">MOD(ROW()-2,10)</f>
        <v>7</v>
      </c>
      <c r="D2649" s="8" t="n">
        <f aca="false">A2649*10+B2649+C2649/10</f>
        <v>264.7</v>
      </c>
      <c r="E2649" s="9" t="n">
        <f aca="false">ROUND((ROW()-2)*24,0)/86400</f>
        <v>0.735277777777778</v>
      </c>
    </row>
    <row r="2650" customFormat="false" ht="15" hidden="false" customHeight="true" outlineLevel="0" collapsed="false">
      <c r="A2650" s="6" t="n">
        <f aca="false">INT((ROW()-2)/100)</f>
        <v>26</v>
      </c>
      <c r="B2650" s="7" t="n">
        <f aca="false">MOD(INT((ROW()-2)/10),10)</f>
        <v>4</v>
      </c>
      <c r="C2650" s="7" t="n">
        <f aca="false">MOD(ROW()-2,10)</f>
        <v>8</v>
      </c>
      <c r="D2650" s="8" t="n">
        <f aca="false">A2650*10+B2650+C2650/10</f>
        <v>264.8</v>
      </c>
      <c r="E2650" s="9" t="n">
        <f aca="false">ROUND((ROW()-2)*24,0)/86400</f>
        <v>0.735555555555556</v>
      </c>
    </row>
    <row r="2651" customFormat="false" ht="15" hidden="false" customHeight="true" outlineLevel="0" collapsed="false">
      <c r="A2651" s="6" t="n">
        <f aca="false">INT((ROW()-2)/100)</f>
        <v>26</v>
      </c>
      <c r="B2651" s="7" t="n">
        <f aca="false">MOD(INT((ROW()-2)/10),10)</f>
        <v>4</v>
      </c>
      <c r="C2651" s="7" t="n">
        <f aca="false">MOD(ROW()-2,10)</f>
        <v>9</v>
      </c>
      <c r="D2651" s="8" t="n">
        <f aca="false">A2651*10+B2651+C2651/10</f>
        <v>264.9</v>
      </c>
      <c r="E2651" s="9" t="n">
        <f aca="false">ROUND((ROW()-2)*24,0)/86400</f>
        <v>0.735833333333333</v>
      </c>
    </row>
    <row r="2652" customFormat="false" ht="15" hidden="false" customHeight="true" outlineLevel="0" collapsed="false">
      <c r="A2652" s="6" t="n">
        <f aca="false">INT((ROW()-2)/100)</f>
        <v>26</v>
      </c>
      <c r="B2652" s="7" t="n">
        <f aca="false">MOD(INT((ROW()-2)/10),10)</f>
        <v>5</v>
      </c>
      <c r="C2652" s="7" t="n">
        <f aca="false">MOD(ROW()-2,10)</f>
        <v>0</v>
      </c>
      <c r="D2652" s="8" t="n">
        <f aca="false">A2652*10+B2652+C2652/10</f>
        <v>265</v>
      </c>
      <c r="E2652" s="9" t="n">
        <f aca="false">ROUND((ROW()-2)*24,0)/86400</f>
        <v>0.736111111111111</v>
      </c>
    </row>
    <row r="2653" customFormat="false" ht="15" hidden="false" customHeight="true" outlineLevel="0" collapsed="false">
      <c r="A2653" s="6" t="n">
        <f aca="false">INT((ROW()-2)/100)</f>
        <v>26</v>
      </c>
      <c r="B2653" s="7" t="n">
        <f aca="false">MOD(INT((ROW()-2)/10),10)</f>
        <v>5</v>
      </c>
      <c r="C2653" s="7" t="n">
        <f aca="false">MOD(ROW()-2,10)</f>
        <v>1</v>
      </c>
      <c r="D2653" s="8" t="n">
        <f aca="false">A2653*10+B2653+C2653/10</f>
        <v>265.1</v>
      </c>
      <c r="E2653" s="9" t="n">
        <f aca="false">ROUND((ROW()-2)*24,0)/86400</f>
        <v>0.736388888888889</v>
      </c>
    </row>
    <row r="2654" customFormat="false" ht="15" hidden="false" customHeight="true" outlineLevel="0" collapsed="false">
      <c r="A2654" s="6" t="n">
        <f aca="false">INT((ROW()-2)/100)</f>
        <v>26</v>
      </c>
      <c r="B2654" s="7" t="n">
        <f aca="false">MOD(INT((ROW()-2)/10),10)</f>
        <v>5</v>
      </c>
      <c r="C2654" s="7" t="n">
        <f aca="false">MOD(ROW()-2,10)</f>
        <v>2</v>
      </c>
      <c r="D2654" s="8" t="n">
        <f aca="false">A2654*10+B2654+C2654/10</f>
        <v>265.2</v>
      </c>
      <c r="E2654" s="9" t="n">
        <f aca="false">ROUND((ROW()-2)*24,0)/86400</f>
        <v>0.736666666666667</v>
      </c>
    </row>
    <row r="2655" customFormat="false" ht="15" hidden="false" customHeight="true" outlineLevel="0" collapsed="false">
      <c r="A2655" s="6" t="n">
        <f aca="false">INT((ROW()-2)/100)</f>
        <v>26</v>
      </c>
      <c r="B2655" s="7" t="n">
        <f aca="false">MOD(INT((ROW()-2)/10),10)</f>
        <v>5</v>
      </c>
      <c r="C2655" s="7" t="n">
        <f aca="false">MOD(ROW()-2,10)</f>
        <v>3</v>
      </c>
      <c r="D2655" s="8" t="n">
        <f aca="false">A2655*10+B2655+C2655/10</f>
        <v>265.3</v>
      </c>
      <c r="E2655" s="9" t="n">
        <f aca="false">ROUND((ROW()-2)*24,0)/86400</f>
        <v>0.736944444444444</v>
      </c>
    </row>
    <row r="2656" customFormat="false" ht="15" hidden="false" customHeight="true" outlineLevel="0" collapsed="false">
      <c r="A2656" s="6" t="n">
        <f aca="false">INT((ROW()-2)/100)</f>
        <v>26</v>
      </c>
      <c r="B2656" s="7" t="n">
        <f aca="false">MOD(INT((ROW()-2)/10),10)</f>
        <v>5</v>
      </c>
      <c r="C2656" s="7" t="n">
        <f aca="false">MOD(ROW()-2,10)</f>
        <v>4</v>
      </c>
      <c r="D2656" s="8" t="n">
        <f aca="false">A2656*10+B2656+C2656/10</f>
        <v>265.4</v>
      </c>
      <c r="E2656" s="9" t="n">
        <f aca="false">ROUND((ROW()-2)*24,0)/86400</f>
        <v>0.737222222222222</v>
      </c>
    </row>
    <row r="2657" customFormat="false" ht="15" hidden="false" customHeight="true" outlineLevel="0" collapsed="false">
      <c r="A2657" s="6" t="n">
        <f aca="false">INT((ROW()-2)/100)</f>
        <v>26</v>
      </c>
      <c r="B2657" s="7" t="n">
        <f aca="false">MOD(INT((ROW()-2)/10),10)</f>
        <v>5</v>
      </c>
      <c r="C2657" s="7" t="n">
        <f aca="false">MOD(ROW()-2,10)</f>
        <v>5</v>
      </c>
      <c r="D2657" s="8" t="n">
        <f aca="false">A2657*10+B2657+C2657/10</f>
        <v>265.5</v>
      </c>
      <c r="E2657" s="9" t="n">
        <f aca="false">ROUND((ROW()-2)*24,0)/86400</f>
        <v>0.7375</v>
      </c>
    </row>
    <row r="2658" customFormat="false" ht="15" hidden="false" customHeight="true" outlineLevel="0" collapsed="false">
      <c r="A2658" s="6" t="n">
        <f aca="false">INT((ROW()-2)/100)</f>
        <v>26</v>
      </c>
      <c r="B2658" s="7" t="n">
        <f aca="false">MOD(INT((ROW()-2)/10),10)</f>
        <v>5</v>
      </c>
      <c r="C2658" s="7" t="n">
        <f aca="false">MOD(ROW()-2,10)</f>
        <v>6</v>
      </c>
      <c r="D2658" s="8" t="n">
        <f aca="false">A2658*10+B2658+C2658/10</f>
        <v>265.6</v>
      </c>
      <c r="E2658" s="9" t="n">
        <f aca="false">ROUND((ROW()-2)*24,0)/86400</f>
        <v>0.737777777777778</v>
      </c>
    </row>
    <row r="2659" customFormat="false" ht="15" hidden="false" customHeight="true" outlineLevel="0" collapsed="false">
      <c r="A2659" s="6" t="n">
        <f aca="false">INT((ROW()-2)/100)</f>
        <v>26</v>
      </c>
      <c r="B2659" s="7" t="n">
        <f aca="false">MOD(INT((ROW()-2)/10),10)</f>
        <v>5</v>
      </c>
      <c r="C2659" s="7" t="n">
        <f aca="false">MOD(ROW()-2,10)</f>
        <v>7</v>
      </c>
      <c r="D2659" s="8" t="n">
        <f aca="false">A2659*10+B2659+C2659/10</f>
        <v>265.7</v>
      </c>
      <c r="E2659" s="9" t="n">
        <f aca="false">ROUND((ROW()-2)*24,0)/86400</f>
        <v>0.738055555555556</v>
      </c>
    </row>
    <row r="2660" customFormat="false" ht="15" hidden="false" customHeight="true" outlineLevel="0" collapsed="false">
      <c r="A2660" s="6" t="n">
        <f aca="false">INT((ROW()-2)/100)</f>
        <v>26</v>
      </c>
      <c r="B2660" s="7" t="n">
        <f aca="false">MOD(INT((ROW()-2)/10),10)</f>
        <v>5</v>
      </c>
      <c r="C2660" s="7" t="n">
        <f aca="false">MOD(ROW()-2,10)</f>
        <v>8</v>
      </c>
      <c r="D2660" s="8" t="n">
        <f aca="false">A2660*10+B2660+C2660/10</f>
        <v>265.8</v>
      </c>
      <c r="E2660" s="9" t="n">
        <f aca="false">ROUND((ROW()-2)*24,0)/86400</f>
        <v>0.738333333333333</v>
      </c>
    </row>
    <row r="2661" customFormat="false" ht="15" hidden="false" customHeight="true" outlineLevel="0" collapsed="false">
      <c r="A2661" s="6" t="n">
        <f aca="false">INT((ROW()-2)/100)</f>
        <v>26</v>
      </c>
      <c r="B2661" s="7" t="n">
        <f aca="false">MOD(INT((ROW()-2)/10),10)</f>
        <v>5</v>
      </c>
      <c r="C2661" s="7" t="n">
        <f aca="false">MOD(ROW()-2,10)</f>
        <v>9</v>
      </c>
      <c r="D2661" s="8" t="n">
        <f aca="false">A2661*10+B2661+C2661/10</f>
        <v>265.9</v>
      </c>
      <c r="E2661" s="9" t="n">
        <f aca="false">ROUND((ROW()-2)*24,0)/86400</f>
        <v>0.738611111111111</v>
      </c>
    </row>
    <row r="2662" customFormat="false" ht="15" hidden="false" customHeight="true" outlineLevel="0" collapsed="false">
      <c r="A2662" s="6" t="n">
        <f aca="false">INT((ROW()-2)/100)</f>
        <v>26</v>
      </c>
      <c r="B2662" s="7" t="n">
        <f aca="false">MOD(INT((ROW()-2)/10),10)</f>
        <v>6</v>
      </c>
      <c r="C2662" s="7" t="n">
        <f aca="false">MOD(ROW()-2,10)</f>
        <v>0</v>
      </c>
      <c r="D2662" s="8" t="n">
        <f aca="false">A2662*10+B2662+C2662/10</f>
        <v>266</v>
      </c>
      <c r="E2662" s="9" t="n">
        <f aca="false">ROUND((ROW()-2)*24,0)/86400</f>
        <v>0.738888888888889</v>
      </c>
    </row>
    <row r="2663" customFormat="false" ht="15" hidden="false" customHeight="true" outlineLevel="0" collapsed="false">
      <c r="A2663" s="6" t="n">
        <f aca="false">INT((ROW()-2)/100)</f>
        <v>26</v>
      </c>
      <c r="B2663" s="7" t="n">
        <f aca="false">MOD(INT((ROW()-2)/10),10)</f>
        <v>6</v>
      </c>
      <c r="C2663" s="7" t="n">
        <f aca="false">MOD(ROW()-2,10)</f>
        <v>1</v>
      </c>
      <c r="D2663" s="8" t="n">
        <f aca="false">A2663*10+B2663+C2663/10</f>
        <v>266.1</v>
      </c>
      <c r="E2663" s="9" t="n">
        <f aca="false">ROUND((ROW()-2)*24,0)/86400</f>
        <v>0.739166666666667</v>
      </c>
    </row>
    <row r="2664" customFormat="false" ht="15" hidden="false" customHeight="true" outlineLevel="0" collapsed="false">
      <c r="A2664" s="6" t="n">
        <f aca="false">INT((ROW()-2)/100)</f>
        <v>26</v>
      </c>
      <c r="B2664" s="7" t="n">
        <f aca="false">MOD(INT((ROW()-2)/10),10)</f>
        <v>6</v>
      </c>
      <c r="C2664" s="7" t="n">
        <f aca="false">MOD(ROW()-2,10)</f>
        <v>2</v>
      </c>
      <c r="D2664" s="8" t="n">
        <f aca="false">A2664*10+B2664+C2664/10</f>
        <v>266.2</v>
      </c>
      <c r="E2664" s="9" t="n">
        <f aca="false">ROUND((ROW()-2)*24,0)/86400</f>
        <v>0.739444444444445</v>
      </c>
    </row>
    <row r="2665" customFormat="false" ht="15" hidden="false" customHeight="true" outlineLevel="0" collapsed="false">
      <c r="A2665" s="6" t="n">
        <f aca="false">INT((ROW()-2)/100)</f>
        <v>26</v>
      </c>
      <c r="B2665" s="7" t="n">
        <f aca="false">MOD(INT((ROW()-2)/10),10)</f>
        <v>6</v>
      </c>
      <c r="C2665" s="7" t="n">
        <f aca="false">MOD(ROW()-2,10)</f>
        <v>3</v>
      </c>
      <c r="D2665" s="8" t="n">
        <f aca="false">A2665*10+B2665+C2665/10</f>
        <v>266.3</v>
      </c>
      <c r="E2665" s="9" t="n">
        <f aca="false">ROUND((ROW()-2)*24,0)/86400</f>
        <v>0.739722222222222</v>
      </c>
    </row>
    <row r="2666" customFormat="false" ht="15" hidden="false" customHeight="true" outlineLevel="0" collapsed="false">
      <c r="A2666" s="6" t="n">
        <f aca="false">INT((ROW()-2)/100)</f>
        <v>26</v>
      </c>
      <c r="B2666" s="7" t="n">
        <f aca="false">MOD(INT((ROW()-2)/10),10)</f>
        <v>6</v>
      </c>
      <c r="C2666" s="7" t="n">
        <f aca="false">MOD(ROW()-2,10)</f>
        <v>4</v>
      </c>
      <c r="D2666" s="8" t="n">
        <f aca="false">A2666*10+B2666+C2666/10</f>
        <v>266.4</v>
      </c>
      <c r="E2666" s="9" t="n">
        <f aca="false">ROUND((ROW()-2)*24,0)/86400</f>
        <v>0.74</v>
      </c>
    </row>
    <row r="2667" customFormat="false" ht="15" hidden="false" customHeight="true" outlineLevel="0" collapsed="false">
      <c r="A2667" s="6" t="n">
        <f aca="false">INT((ROW()-2)/100)</f>
        <v>26</v>
      </c>
      <c r="B2667" s="7" t="n">
        <f aca="false">MOD(INT((ROW()-2)/10),10)</f>
        <v>6</v>
      </c>
      <c r="C2667" s="7" t="n">
        <f aca="false">MOD(ROW()-2,10)</f>
        <v>5</v>
      </c>
      <c r="D2667" s="8" t="n">
        <f aca="false">A2667*10+B2667+C2667/10</f>
        <v>266.5</v>
      </c>
      <c r="E2667" s="9" t="n">
        <f aca="false">ROUND((ROW()-2)*24,0)/86400</f>
        <v>0.740277777777778</v>
      </c>
    </row>
    <row r="2668" customFormat="false" ht="15" hidden="false" customHeight="true" outlineLevel="0" collapsed="false">
      <c r="A2668" s="6" t="n">
        <f aca="false">INT((ROW()-2)/100)</f>
        <v>26</v>
      </c>
      <c r="B2668" s="7" t="n">
        <f aca="false">MOD(INT((ROW()-2)/10),10)</f>
        <v>6</v>
      </c>
      <c r="C2668" s="7" t="n">
        <f aca="false">MOD(ROW()-2,10)</f>
        <v>6</v>
      </c>
      <c r="D2668" s="8" t="n">
        <f aca="false">A2668*10+B2668+C2668/10</f>
        <v>266.6</v>
      </c>
      <c r="E2668" s="9" t="n">
        <f aca="false">ROUND((ROW()-2)*24,0)/86400</f>
        <v>0.740555555555556</v>
      </c>
    </row>
    <row r="2669" customFormat="false" ht="15" hidden="false" customHeight="true" outlineLevel="0" collapsed="false">
      <c r="A2669" s="6" t="n">
        <f aca="false">INT((ROW()-2)/100)</f>
        <v>26</v>
      </c>
      <c r="B2669" s="7" t="n">
        <f aca="false">MOD(INT((ROW()-2)/10),10)</f>
        <v>6</v>
      </c>
      <c r="C2669" s="7" t="n">
        <f aca="false">MOD(ROW()-2,10)</f>
        <v>7</v>
      </c>
      <c r="D2669" s="8" t="n">
        <f aca="false">A2669*10+B2669+C2669/10</f>
        <v>266.7</v>
      </c>
      <c r="E2669" s="9" t="n">
        <f aca="false">ROUND((ROW()-2)*24,0)/86400</f>
        <v>0.740833333333333</v>
      </c>
    </row>
    <row r="2670" customFormat="false" ht="15" hidden="false" customHeight="true" outlineLevel="0" collapsed="false">
      <c r="A2670" s="6" t="n">
        <f aca="false">INT((ROW()-2)/100)</f>
        <v>26</v>
      </c>
      <c r="B2670" s="7" t="n">
        <f aca="false">MOD(INT((ROW()-2)/10),10)</f>
        <v>6</v>
      </c>
      <c r="C2670" s="7" t="n">
        <f aca="false">MOD(ROW()-2,10)</f>
        <v>8</v>
      </c>
      <c r="D2670" s="8" t="n">
        <f aca="false">A2670*10+B2670+C2670/10</f>
        <v>266.8</v>
      </c>
      <c r="E2670" s="9" t="n">
        <f aca="false">ROUND((ROW()-2)*24,0)/86400</f>
        <v>0.741111111111111</v>
      </c>
    </row>
    <row r="2671" customFormat="false" ht="15" hidden="false" customHeight="true" outlineLevel="0" collapsed="false">
      <c r="A2671" s="6" t="n">
        <f aca="false">INT((ROW()-2)/100)</f>
        <v>26</v>
      </c>
      <c r="B2671" s="7" t="n">
        <f aca="false">MOD(INT((ROW()-2)/10),10)</f>
        <v>6</v>
      </c>
      <c r="C2671" s="7" t="n">
        <f aca="false">MOD(ROW()-2,10)</f>
        <v>9</v>
      </c>
      <c r="D2671" s="8" t="n">
        <f aca="false">A2671*10+B2671+C2671/10</f>
        <v>266.9</v>
      </c>
      <c r="E2671" s="9" t="n">
        <f aca="false">ROUND((ROW()-2)*24,0)/86400</f>
        <v>0.741388888888889</v>
      </c>
    </row>
    <row r="2672" customFormat="false" ht="15" hidden="false" customHeight="true" outlineLevel="0" collapsed="false">
      <c r="A2672" s="6" t="n">
        <f aca="false">INT((ROW()-2)/100)</f>
        <v>26</v>
      </c>
      <c r="B2672" s="7" t="n">
        <f aca="false">MOD(INT((ROW()-2)/10),10)</f>
        <v>7</v>
      </c>
      <c r="C2672" s="7" t="n">
        <f aca="false">MOD(ROW()-2,10)</f>
        <v>0</v>
      </c>
      <c r="D2672" s="8" t="n">
        <f aca="false">A2672*10+B2672+C2672/10</f>
        <v>267</v>
      </c>
      <c r="E2672" s="9" t="n">
        <f aca="false">ROUND((ROW()-2)*24,0)/86400</f>
        <v>0.741666666666667</v>
      </c>
    </row>
    <row r="2673" customFormat="false" ht="15" hidden="false" customHeight="true" outlineLevel="0" collapsed="false">
      <c r="A2673" s="6" t="n">
        <f aca="false">INT((ROW()-2)/100)</f>
        <v>26</v>
      </c>
      <c r="B2673" s="7" t="n">
        <f aca="false">MOD(INT((ROW()-2)/10),10)</f>
        <v>7</v>
      </c>
      <c r="C2673" s="7" t="n">
        <f aca="false">MOD(ROW()-2,10)</f>
        <v>1</v>
      </c>
      <c r="D2673" s="8" t="n">
        <f aca="false">A2673*10+B2673+C2673/10</f>
        <v>267.1</v>
      </c>
      <c r="E2673" s="9" t="n">
        <f aca="false">ROUND((ROW()-2)*24,0)/86400</f>
        <v>0.741944444444444</v>
      </c>
    </row>
    <row r="2674" customFormat="false" ht="15" hidden="false" customHeight="true" outlineLevel="0" collapsed="false">
      <c r="A2674" s="6" t="n">
        <f aca="false">INT((ROW()-2)/100)</f>
        <v>26</v>
      </c>
      <c r="B2674" s="7" t="n">
        <f aca="false">MOD(INT((ROW()-2)/10),10)</f>
        <v>7</v>
      </c>
      <c r="C2674" s="7" t="n">
        <f aca="false">MOD(ROW()-2,10)</f>
        <v>2</v>
      </c>
      <c r="D2674" s="8" t="n">
        <f aca="false">A2674*10+B2674+C2674/10</f>
        <v>267.2</v>
      </c>
      <c r="E2674" s="9" t="n">
        <f aca="false">ROUND((ROW()-2)*24,0)/86400</f>
        <v>0.742222222222222</v>
      </c>
    </row>
    <row r="2675" customFormat="false" ht="15" hidden="false" customHeight="true" outlineLevel="0" collapsed="false">
      <c r="A2675" s="6" t="n">
        <f aca="false">INT((ROW()-2)/100)</f>
        <v>26</v>
      </c>
      <c r="B2675" s="7" t="n">
        <f aca="false">MOD(INT((ROW()-2)/10),10)</f>
        <v>7</v>
      </c>
      <c r="C2675" s="7" t="n">
        <f aca="false">MOD(ROW()-2,10)</f>
        <v>3</v>
      </c>
      <c r="D2675" s="8" t="n">
        <f aca="false">A2675*10+B2675+C2675/10</f>
        <v>267.3</v>
      </c>
      <c r="E2675" s="9" t="n">
        <f aca="false">ROUND((ROW()-2)*24,0)/86400</f>
        <v>0.7425</v>
      </c>
    </row>
    <row r="2676" customFormat="false" ht="15" hidden="false" customHeight="true" outlineLevel="0" collapsed="false">
      <c r="A2676" s="6" t="n">
        <f aca="false">INT((ROW()-2)/100)</f>
        <v>26</v>
      </c>
      <c r="B2676" s="7" t="n">
        <f aca="false">MOD(INT((ROW()-2)/10),10)</f>
        <v>7</v>
      </c>
      <c r="C2676" s="7" t="n">
        <f aca="false">MOD(ROW()-2,10)</f>
        <v>4</v>
      </c>
      <c r="D2676" s="8" t="n">
        <f aca="false">A2676*10+B2676+C2676/10</f>
        <v>267.4</v>
      </c>
      <c r="E2676" s="9" t="n">
        <f aca="false">ROUND((ROW()-2)*24,0)/86400</f>
        <v>0.742777777777778</v>
      </c>
    </row>
    <row r="2677" customFormat="false" ht="15" hidden="false" customHeight="true" outlineLevel="0" collapsed="false">
      <c r="A2677" s="6" t="n">
        <f aca="false">INT((ROW()-2)/100)</f>
        <v>26</v>
      </c>
      <c r="B2677" s="7" t="n">
        <f aca="false">MOD(INT((ROW()-2)/10),10)</f>
        <v>7</v>
      </c>
      <c r="C2677" s="7" t="n">
        <f aca="false">MOD(ROW()-2,10)</f>
        <v>5</v>
      </c>
      <c r="D2677" s="8" t="n">
        <f aca="false">A2677*10+B2677+C2677/10</f>
        <v>267.5</v>
      </c>
      <c r="E2677" s="9" t="n">
        <f aca="false">ROUND((ROW()-2)*24,0)/86400</f>
        <v>0.743055555555556</v>
      </c>
    </row>
    <row r="2678" customFormat="false" ht="15" hidden="false" customHeight="true" outlineLevel="0" collapsed="false">
      <c r="A2678" s="6" t="n">
        <f aca="false">INT((ROW()-2)/100)</f>
        <v>26</v>
      </c>
      <c r="B2678" s="7" t="n">
        <f aca="false">MOD(INT((ROW()-2)/10),10)</f>
        <v>7</v>
      </c>
      <c r="C2678" s="7" t="n">
        <f aca="false">MOD(ROW()-2,10)</f>
        <v>6</v>
      </c>
      <c r="D2678" s="8" t="n">
        <f aca="false">A2678*10+B2678+C2678/10</f>
        <v>267.6</v>
      </c>
      <c r="E2678" s="9" t="n">
        <f aca="false">ROUND((ROW()-2)*24,0)/86400</f>
        <v>0.743333333333333</v>
      </c>
    </row>
    <row r="2679" customFormat="false" ht="15" hidden="false" customHeight="true" outlineLevel="0" collapsed="false">
      <c r="A2679" s="6" t="n">
        <f aca="false">INT((ROW()-2)/100)</f>
        <v>26</v>
      </c>
      <c r="B2679" s="7" t="n">
        <f aca="false">MOD(INT((ROW()-2)/10),10)</f>
        <v>7</v>
      </c>
      <c r="C2679" s="7" t="n">
        <f aca="false">MOD(ROW()-2,10)</f>
        <v>7</v>
      </c>
      <c r="D2679" s="8" t="n">
        <f aca="false">A2679*10+B2679+C2679/10</f>
        <v>267.7</v>
      </c>
      <c r="E2679" s="9" t="n">
        <f aca="false">ROUND((ROW()-2)*24,0)/86400</f>
        <v>0.743611111111111</v>
      </c>
    </row>
    <row r="2680" customFormat="false" ht="15" hidden="false" customHeight="true" outlineLevel="0" collapsed="false">
      <c r="A2680" s="6" t="n">
        <f aca="false">INT((ROW()-2)/100)</f>
        <v>26</v>
      </c>
      <c r="B2680" s="7" t="n">
        <f aca="false">MOD(INT((ROW()-2)/10),10)</f>
        <v>7</v>
      </c>
      <c r="C2680" s="7" t="n">
        <f aca="false">MOD(ROW()-2,10)</f>
        <v>8</v>
      </c>
      <c r="D2680" s="8" t="n">
        <f aca="false">A2680*10+B2680+C2680/10</f>
        <v>267.8</v>
      </c>
      <c r="E2680" s="9" t="n">
        <f aca="false">ROUND((ROW()-2)*24,0)/86400</f>
        <v>0.743888888888889</v>
      </c>
    </row>
    <row r="2681" customFormat="false" ht="15" hidden="false" customHeight="true" outlineLevel="0" collapsed="false">
      <c r="A2681" s="6" t="n">
        <f aca="false">INT((ROW()-2)/100)</f>
        <v>26</v>
      </c>
      <c r="B2681" s="7" t="n">
        <f aca="false">MOD(INT((ROW()-2)/10),10)</f>
        <v>7</v>
      </c>
      <c r="C2681" s="7" t="n">
        <f aca="false">MOD(ROW()-2,10)</f>
        <v>9</v>
      </c>
      <c r="D2681" s="8" t="n">
        <f aca="false">A2681*10+B2681+C2681/10</f>
        <v>267.9</v>
      </c>
      <c r="E2681" s="9" t="n">
        <f aca="false">ROUND((ROW()-2)*24,0)/86400</f>
        <v>0.744166666666667</v>
      </c>
    </row>
    <row r="2682" customFormat="false" ht="15" hidden="false" customHeight="true" outlineLevel="0" collapsed="false">
      <c r="A2682" s="6" t="n">
        <f aca="false">INT((ROW()-2)/100)</f>
        <v>26</v>
      </c>
      <c r="B2682" s="7" t="n">
        <f aca="false">MOD(INT((ROW()-2)/10),10)</f>
        <v>8</v>
      </c>
      <c r="C2682" s="7" t="n">
        <f aca="false">MOD(ROW()-2,10)</f>
        <v>0</v>
      </c>
      <c r="D2682" s="8" t="n">
        <f aca="false">A2682*10+B2682+C2682/10</f>
        <v>268</v>
      </c>
      <c r="E2682" s="9" t="n">
        <f aca="false">ROUND((ROW()-2)*24,0)/86400</f>
        <v>0.744444444444445</v>
      </c>
    </row>
    <row r="2683" customFormat="false" ht="15" hidden="false" customHeight="true" outlineLevel="0" collapsed="false">
      <c r="A2683" s="6" t="n">
        <f aca="false">INT((ROW()-2)/100)</f>
        <v>26</v>
      </c>
      <c r="B2683" s="7" t="n">
        <f aca="false">MOD(INT((ROW()-2)/10),10)</f>
        <v>8</v>
      </c>
      <c r="C2683" s="7" t="n">
        <f aca="false">MOD(ROW()-2,10)</f>
        <v>1</v>
      </c>
      <c r="D2683" s="8" t="n">
        <f aca="false">A2683*10+B2683+C2683/10</f>
        <v>268.1</v>
      </c>
      <c r="E2683" s="9" t="n">
        <f aca="false">ROUND((ROW()-2)*24,0)/86400</f>
        <v>0.744722222222222</v>
      </c>
    </row>
    <row r="2684" customFormat="false" ht="15" hidden="false" customHeight="true" outlineLevel="0" collapsed="false">
      <c r="A2684" s="6" t="n">
        <f aca="false">INT((ROW()-2)/100)</f>
        <v>26</v>
      </c>
      <c r="B2684" s="7" t="n">
        <f aca="false">MOD(INT((ROW()-2)/10),10)</f>
        <v>8</v>
      </c>
      <c r="C2684" s="7" t="n">
        <f aca="false">MOD(ROW()-2,10)</f>
        <v>2</v>
      </c>
      <c r="D2684" s="8" t="n">
        <f aca="false">A2684*10+B2684+C2684/10</f>
        <v>268.2</v>
      </c>
      <c r="E2684" s="9" t="n">
        <f aca="false">ROUND((ROW()-2)*24,0)/86400</f>
        <v>0.745</v>
      </c>
    </row>
    <row r="2685" customFormat="false" ht="15" hidden="false" customHeight="true" outlineLevel="0" collapsed="false">
      <c r="A2685" s="6" t="n">
        <f aca="false">INT((ROW()-2)/100)</f>
        <v>26</v>
      </c>
      <c r="B2685" s="7" t="n">
        <f aca="false">MOD(INT((ROW()-2)/10),10)</f>
        <v>8</v>
      </c>
      <c r="C2685" s="7" t="n">
        <f aca="false">MOD(ROW()-2,10)</f>
        <v>3</v>
      </c>
      <c r="D2685" s="8" t="n">
        <f aca="false">A2685*10+B2685+C2685/10</f>
        <v>268.3</v>
      </c>
      <c r="E2685" s="9" t="n">
        <f aca="false">ROUND((ROW()-2)*24,0)/86400</f>
        <v>0.745277777777778</v>
      </c>
    </row>
    <row r="2686" customFormat="false" ht="15" hidden="false" customHeight="true" outlineLevel="0" collapsed="false">
      <c r="A2686" s="6" t="n">
        <f aca="false">INT((ROW()-2)/100)</f>
        <v>26</v>
      </c>
      <c r="B2686" s="7" t="n">
        <f aca="false">MOD(INT((ROW()-2)/10),10)</f>
        <v>8</v>
      </c>
      <c r="C2686" s="7" t="n">
        <f aca="false">MOD(ROW()-2,10)</f>
        <v>4</v>
      </c>
      <c r="D2686" s="8" t="n">
        <f aca="false">A2686*10+B2686+C2686/10</f>
        <v>268.4</v>
      </c>
      <c r="E2686" s="9" t="n">
        <f aca="false">ROUND((ROW()-2)*24,0)/86400</f>
        <v>0.745555555555556</v>
      </c>
    </row>
    <row r="2687" customFormat="false" ht="15" hidden="false" customHeight="true" outlineLevel="0" collapsed="false">
      <c r="A2687" s="6" t="n">
        <f aca="false">INT((ROW()-2)/100)</f>
        <v>26</v>
      </c>
      <c r="B2687" s="7" t="n">
        <f aca="false">MOD(INT((ROW()-2)/10),10)</f>
        <v>8</v>
      </c>
      <c r="C2687" s="7" t="n">
        <f aca="false">MOD(ROW()-2,10)</f>
        <v>5</v>
      </c>
      <c r="D2687" s="8" t="n">
        <f aca="false">A2687*10+B2687+C2687/10</f>
        <v>268.5</v>
      </c>
      <c r="E2687" s="9" t="n">
        <f aca="false">ROUND((ROW()-2)*24,0)/86400</f>
        <v>0.745833333333333</v>
      </c>
    </row>
    <row r="2688" customFormat="false" ht="15" hidden="false" customHeight="true" outlineLevel="0" collapsed="false">
      <c r="A2688" s="6" t="n">
        <f aca="false">INT((ROW()-2)/100)</f>
        <v>26</v>
      </c>
      <c r="B2688" s="7" t="n">
        <f aca="false">MOD(INT((ROW()-2)/10),10)</f>
        <v>8</v>
      </c>
      <c r="C2688" s="7" t="n">
        <f aca="false">MOD(ROW()-2,10)</f>
        <v>6</v>
      </c>
      <c r="D2688" s="8" t="n">
        <f aca="false">A2688*10+B2688+C2688/10</f>
        <v>268.6</v>
      </c>
      <c r="E2688" s="9" t="n">
        <f aca="false">ROUND((ROW()-2)*24,0)/86400</f>
        <v>0.746111111111111</v>
      </c>
    </row>
    <row r="2689" customFormat="false" ht="15" hidden="false" customHeight="true" outlineLevel="0" collapsed="false">
      <c r="A2689" s="6" t="n">
        <f aca="false">INT((ROW()-2)/100)</f>
        <v>26</v>
      </c>
      <c r="B2689" s="7" t="n">
        <f aca="false">MOD(INT((ROW()-2)/10),10)</f>
        <v>8</v>
      </c>
      <c r="C2689" s="7" t="n">
        <f aca="false">MOD(ROW()-2,10)</f>
        <v>7</v>
      </c>
      <c r="D2689" s="8" t="n">
        <f aca="false">A2689*10+B2689+C2689/10</f>
        <v>268.7</v>
      </c>
      <c r="E2689" s="9" t="n">
        <f aca="false">ROUND((ROW()-2)*24,0)/86400</f>
        <v>0.746388888888889</v>
      </c>
    </row>
    <row r="2690" customFormat="false" ht="15" hidden="false" customHeight="true" outlineLevel="0" collapsed="false">
      <c r="A2690" s="6" t="n">
        <f aca="false">INT((ROW()-2)/100)</f>
        <v>26</v>
      </c>
      <c r="B2690" s="7" t="n">
        <f aca="false">MOD(INT((ROW()-2)/10),10)</f>
        <v>8</v>
      </c>
      <c r="C2690" s="7" t="n">
        <f aca="false">MOD(ROW()-2,10)</f>
        <v>8</v>
      </c>
      <c r="D2690" s="8" t="n">
        <f aca="false">A2690*10+B2690+C2690/10</f>
        <v>268.8</v>
      </c>
      <c r="E2690" s="9" t="n">
        <f aca="false">ROUND((ROW()-2)*24,0)/86400</f>
        <v>0.746666666666667</v>
      </c>
    </row>
    <row r="2691" customFormat="false" ht="15" hidden="false" customHeight="true" outlineLevel="0" collapsed="false">
      <c r="A2691" s="6" t="n">
        <f aca="false">INT((ROW()-2)/100)</f>
        <v>26</v>
      </c>
      <c r="B2691" s="7" t="n">
        <f aca="false">MOD(INT((ROW()-2)/10),10)</f>
        <v>8</v>
      </c>
      <c r="C2691" s="7" t="n">
        <f aca="false">MOD(ROW()-2,10)</f>
        <v>9</v>
      </c>
      <c r="D2691" s="8" t="n">
        <f aca="false">A2691*10+B2691+C2691/10</f>
        <v>268.9</v>
      </c>
      <c r="E2691" s="9" t="n">
        <f aca="false">ROUND((ROW()-2)*24,0)/86400</f>
        <v>0.746944444444444</v>
      </c>
    </row>
    <row r="2692" customFormat="false" ht="15" hidden="false" customHeight="true" outlineLevel="0" collapsed="false">
      <c r="A2692" s="6" t="n">
        <f aca="false">INT((ROW()-2)/100)</f>
        <v>26</v>
      </c>
      <c r="B2692" s="7" t="n">
        <f aca="false">MOD(INT((ROW()-2)/10),10)</f>
        <v>9</v>
      </c>
      <c r="C2692" s="7" t="n">
        <f aca="false">MOD(ROW()-2,10)</f>
        <v>0</v>
      </c>
      <c r="D2692" s="8" t="n">
        <f aca="false">A2692*10+B2692+C2692/10</f>
        <v>269</v>
      </c>
      <c r="E2692" s="9" t="n">
        <f aca="false">ROUND((ROW()-2)*24,0)/86400</f>
        <v>0.747222222222222</v>
      </c>
    </row>
    <row r="2693" customFormat="false" ht="15" hidden="false" customHeight="true" outlineLevel="0" collapsed="false">
      <c r="A2693" s="6" t="n">
        <f aca="false">INT((ROW()-2)/100)</f>
        <v>26</v>
      </c>
      <c r="B2693" s="7" t="n">
        <f aca="false">MOD(INT((ROW()-2)/10),10)</f>
        <v>9</v>
      </c>
      <c r="C2693" s="7" t="n">
        <f aca="false">MOD(ROW()-2,10)</f>
        <v>1</v>
      </c>
      <c r="D2693" s="8" t="n">
        <f aca="false">A2693*10+B2693+C2693/10</f>
        <v>269.1</v>
      </c>
      <c r="E2693" s="9" t="n">
        <f aca="false">ROUND((ROW()-2)*24,0)/86400</f>
        <v>0.7475</v>
      </c>
    </row>
    <row r="2694" customFormat="false" ht="15" hidden="false" customHeight="true" outlineLevel="0" collapsed="false">
      <c r="A2694" s="6" t="n">
        <f aca="false">INT((ROW()-2)/100)</f>
        <v>26</v>
      </c>
      <c r="B2694" s="7" t="n">
        <f aca="false">MOD(INT((ROW()-2)/10),10)</f>
        <v>9</v>
      </c>
      <c r="C2694" s="7" t="n">
        <f aca="false">MOD(ROW()-2,10)</f>
        <v>2</v>
      </c>
      <c r="D2694" s="8" t="n">
        <f aca="false">A2694*10+B2694+C2694/10</f>
        <v>269.2</v>
      </c>
      <c r="E2694" s="9" t="n">
        <f aca="false">ROUND((ROW()-2)*24,0)/86400</f>
        <v>0.747777777777778</v>
      </c>
    </row>
    <row r="2695" customFormat="false" ht="15" hidden="false" customHeight="true" outlineLevel="0" collapsed="false">
      <c r="A2695" s="6" t="n">
        <f aca="false">INT((ROW()-2)/100)</f>
        <v>26</v>
      </c>
      <c r="B2695" s="7" t="n">
        <f aca="false">MOD(INT((ROW()-2)/10),10)</f>
        <v>9</v>
      </c>
      <c r="C2695" s="7" t="n">
        <f aca="false">MOD(ROW()-2,10)</f>
        <v>3</v>
      </c>
      <c r="D2695" s="8" t="n">
        <f aca="false">A2695*10+B2695+C2695/10</f>
        <v>269.3</v>
      </c>
      <c r="E2695" s="9" t="n">
        <f aca="false">ROUND((ROW()-2)*24,0)/86400</f>
        <v>0.748055555555556</v>
      </c>
    </row>
    <row r="2696" customFormat="false" ht="15" hidden="false" customHeight="true" outlineLevel="0" collapsed="false">
      <c r="A2696" s="6" t="n">
        <f aca="false">INT((ROW()-2)/100)</f>
        <v>26</v>
      </c>
      <c r="B2696" s="7" t="n">
        <f aca="false">MOD(INT((ROW()-2)/10),10)</f>
        <v>9</v>
      </c>
      <c r="C2696" s="7" t="n">
        <f aca="false">MOD(ROW()-2,10)</f>
        <v>4</v>
      </c>
      <c r="D2696" s="8" t="n">
        <f aca="false">A2696*10+B2696+C2696/10</f>
        <v>269.4</v>
      </c>
      <c r="E2696" s="9" t="n">
        <f aca="false">ROUND((ROW()-2)*24,0)/86400</f>
        <v>0.748333333333333</v>
      </c>
    </row>
    <row r="2697" customFormat="false" ht="15" hidden="false" customHeight="true" outlineLevel="0" collapsed="false">
      <c r="A2697" s="6" t="n">
        <f aca="false">INT((ROW()-2)/100)</f>
        <v>26</v>
      </c>
      <c r="B2697" s="7" t="n">
        <f aca="false">MOD(INT((ROW()-2)/10),10)</f>
        <v>9</v>
      </c>
      <c r="C2697" s="7" t="n">
        <f aca="false">MOD(ROW()-2,10)</f>
        <v>5</v>
      </c>
      <c r="D2697" s="8" t="n">
        <f aca="false">A2697*10+B2697+C2697/10</f>
        <v>269.5</v>
      </c>
      <c r="E2697" s="9" t="n">
        <f aca="false">ROUND((ROW()-2)*24,0)/86400</f>
        <v>0.748611111111111</v>
      </c>
    </row>
    <row r="2698" customFormat="false" ht="15" hidden="false" customHeight="true" outlineLevel="0" collapsed="false">
      <c r="A2698" s="6" t="n">
        <f aca="false">INT((ROW()-2)/100)</f>
        <v>26</v>
      </c>
      <c r="B2698" s="7" t="n">
        <f aca="false">MOD(INT((ROW()-2)/10),10)</f>
        <v>9</v>
      </c>
      <c r="C2698" s="7" t="n">
        <f aca="false">MOD(ROW()-2,10)</f>
        <v>6</v>
      </c>
      <c r="D2698" s="8" t="n">
        <f aca="false">A2698*10+B2698+C2698/10</f>
        <v>269.6</v>
      </c>
      <c r="E2698" s="9" t="n">
        <f aca="false">ROUND((ROW()-2)*24,0)/86400</f>
        <v>0.748888888888889</v>
      </c>
    </row>
    <row r="2699" customFormat="false" ht="15" hidden="false" customHeight="true" outlineLevel="0" collapsed="false">
      <c r="A2699" s="6" t="n">
        <f aca="false">INT((ROW()-2)/100)</f>
        <v>26</v>
      </c>
      <c r="B2699" s="7" t="n">
        <f aca="false">MOD(INT((ROW()-2)/10),10)</f>
        <v>9</v>
      </c>
      <c r="C2699" s="7" t="n">
        <f aca="false">MOD(ROW()-2,10)</f>
        <v>7</v>
      </c>
      <c r="D2699" s="8" t="n">
        <f aca="false">A2699*10+B2699+C2699/10</f>
        <v>269.7</v>
      </c>
      <c r="E2699" s="9" t="n">
        <f aca="false">ROUND((ROW()-2)*24,0)/86400</f>
        <v>0.749166666666667</v>
      </c>
    </row>
    <row r="2700" customFormat="false" ht="15" hidden="false" customHeight="true" outlineLevel="0" collapsed="false">
      <c r="A2700" s="6" t="n">
        <f aca="false">INT((ROW()-2)/100)</f>
        <v>26</v>
      </c>
      <c r="B2700" s="7" t="n">
        <f aca="false">MOD(INT((ROW()-2)/10),10)</f>
        <v>9</v>
      </c>
      <c r="C2700" s="7" t="n">
        <f aca="false">MOD(ROW()-2,10)</f>
        <v>8</v>
      </c>
      <c r="D2700" s="8" t="n">
        <f aca="false">A2700*10+B2700+C2700/10</f>
        <v>269.8</v>
      </c>
      <c r="E2700" s="9" t="n">
        <f aca="false">ROUND((ROW()-2)*24,0)/86400</f>
        <v>0.749444444444445</v>
      </c>
    </row>
    <row r="2701" customFormat="false" ht="15" hidden="false" customHeight="true" outlineLevel="0" collapsed="false">
      <c r="A2701" s="6" t="n">
        <f aca="false">INT((ROW()-2)/100)</f>
        <v>26</v>
      </c>
      <c r="B2701" s="7" t="n">
        <f aca="false">MOD(INT((ROW()-2)/10),10)</f>
        <v>9</v>
      </c>
      <c r="C2701" s="7" t="n">
        <f aca="false">MOD(ROW()-2,10)</f>
        <v>9</v>
      </c>
      <c r="D2701" s="8" t="n">
        <f aca="false">A2701*10+B2701+C2701/10</f>
        <v>269.9</v>
      </c>
      <c r="E2701" s="9" t="n">
        <f aca="false">ROUND((ROW()-2)*24,0)/86400</f>
        <v>0.749722222222222</v>
      </c>
    </row>
    <row r="2702" customFormat="false" ht="15" hidden="false" customHeight="true" outlineLevel="0" collapsed="false">
      <c r="A2702" s="6" t="n">
        <f aca="false">INT((ROW()-2)/100)</f>
        <v>27</v>
      </c>
      <c r="B2702" s="7" t="n">
        <f aca="false">MOD(INT((ROW()-2)/10),10)</f>
        <v>0</v>
      </c>
      <c r="C2702" s="7" t="n">
        <f aca="false">MOD(ROW()-2,10)</f>
        <v>0</v>
      </c>
      <c r="D2702" s="8" t="n">
        <f aca="false">A2702*10+B2702+C2702/10</f>
        <v>270</v>
      </c>
      <c r="E2702" s="9" t="n">
        <f aca="false">ROUND((ROW()-2)*24,0)/86400</f>
        <v>0.75</v>
      </c>
    </row>
    <row r="2703" customFormat="false" ht="15" hidden="false" customHeight="true" outlineLevel="0" collapsed="false">
      <c r="A2703" s="6" t="n">
        <f aca="false">INT((ROW()-2)/100)</f>
        <v>27</v>
      </c>
      <c r="B2703" s="7" t="n">
        <f aca="false">MOD(INT((ROW()-2)/10),10)</f>
        <v>0</v>
      </c>
      <c r="C2703" s="7" t="n">
        <f aca="false">MOD(ROW()-2,10)</f>
        <v>1</v>
      </c>
      <c r="D2703" s="8" t="n">
        <f aca="false">A2703*10+B2703+C2703/10</f>
        <v>270.1</v>
      </c>
      <c r="E2703" s="9" t="n">
        <f aca="false">ROUND((ROW()-2)*24,0)/86400</f>
        <v>0.750277777777778</v>
      </c>
    </row>
    <row r="2704" customFormat="false" ht="15" hidden="false" customHeight="true" outlineLevel="0" collapsed="false">
      <c r="A2704" s="6" t="n">
        <f aca="false">INT((ROW()-2)/100)</f>
        <v>27</v>
      </c>
      <c r="B2704" s="7" t="n">
        <f aca="false">MOD(INT((ROW()-2)/10),10)</f>
        <v>0</v>
      </c>
      <c r="C2704" s="7" t="n">
        <f aca="false">MOD(ROW()-2,10)</f>
        <v>2</v>
      </c>
      <c r="D2704" s="8" t="n">
        <f aca="false">A2704*10+B2704+C2704/10</f>
        <v>270.2</v>
      </c>
      <c r="E2704" s="9" t="n">
        <f aca="false">ROUND((ROW()-2)*24,0)/86400</f>
        <v>0.750555555555556</v>
      </c>
    </row>
    <row r="2705" customFormat="false" ht="15" hidden="false" customHeight="true" outlineLevel="0" collapsed="false">
      <c r="A2705" s="6" t="n">
        <f aca="false">INT((ROW()-2)/100)</f>
        <v>27</v>
      </c>
      <c r="B2705" s="7" t="n">
        <f aca="false">MOD(INT((ROW()-2)/10),10)</f>
        <v>0</v>
      </c>
      <c r="C2705" s="7" t="n">
        <f aca="false">MOD(ROW()-2,10)</f>
        <v>3</v>
      </c>
      <c r="D2705" s="8" t="n">
        <f aca="false">A2705*10+B2705+C2705/10</f>
        <v>270.3</v>
      </c>
      <c r="E2705" s="9" t="n">
        <f aca="false">ROUND((ROW()-2)*24,0)/86400</f>
        <v>0.750833333333333</v>
      </c>
    </row>
    <row r="2706" customFormat="false" ht="15" hidden="false" customHeight="true" outlineLevel="0" collapsed="false">
      <c r="A2706" s="6" t="n">
        <f aca="false">INT((ROW()-2)/100)</f>
        <v>27</v>
      </c>
      <c r="B2706" s="7" t="n">
        <f aca="false">MOD(INT((ROW()-2)/10),10)</f>
        <v>0</v>
      </c>
      <c r="C2706" s="7" t="n">
        <f aca="false">MOD(ROW()-2,10)</f>
        <v>4</v>
      </c>
      <c r="D2706" s="8" t="n">
        <f aca="false">A2706*10+B2706+C2706/10</f>
        <v>270.4</v>
      </c>
      <c r="E2706" s="9" t="n">
        <f aca="false">ROUND((ROW()-2)*24,0)/86400</f>
        <v>0.751111111111111</v>
      </c>
    </row>
    <row r="2707" customFormat="false" ht="15" hidden="false" customHeight="true" outlineLevel="0" collapsed="false">
      <c r="A2707" s="6" t="n">
        <f aca="false">INT((ROW()-2)/100)</f>
        <v>27</v>
      </c>
      <c r="B2707" s="7" t="n">
        <f aca="false">MOD(INT((ROW()-2)/10),10)</f>
        <v>0</v>
      </c>
      <c r="C2707" s="7" t="n">
        <f aca="false">MOD(ROW()-2,10)</f>
        <v>5</v>
      </c>
      <c r="D2707" s="8" t="n">
        <f aca="false">A2707*10+B2707+C2707/10</f>
        <v>270.5</v>
      </c>
      <c r="E2707" s="9" t="n">
        <f aca="false">ROUND((ROW()-2)*24,0)/86400</f>
        <v>0.751388888888889</v>
      </c>
    </row>
    <row r="2708" customFormat="false" ht="15" hidden="false" customHeight="true" outlineLevel="0" collapsed="false">
      <c r="A2708" s="6" t="n">
        <f aca="false">INT((ROW()-2)/100)</f>
        <v>27</v>
      </c>
      <c r="B2708" s="7" t="n">
        <f aca="false">MOD(INT((ROW()-2)/10),10)</f>
        <v>0</v>
      </c>
      <c r="C2708" s="7" t="n">
        <f aca="false">MOD(ROW()-2,10)</f>
        <v>6</v>
      </c>
      <c r="D2708" s="8" t="n">
        <f aca="false">A2708*10+B2708+C2708/10</f>
        <v>270.6</v>
      </c>
      <c r="E2708" s="9" t="n">
        <f aca="false">ROUND((ROW()-2)*24,0)/86400</f>
        <v>0.751666666666667</v>
      </c>
    </row>
    <row r="2709" customFormat="false" ht="15" hidden="false" customHeight="true" outlineLevel="0" collapsed="false">
      <c r="A2709" s="6" t="n">
        <f aca="false">INT((ROW()-2)/100)</f>
        <v>27</v>
      </c>
      <c r="B2709" s="7" t="n">
        <f aca="false">MOD(INT((ROW()-2)/10),10)</f>
        <v>0</v>
      </c>
      <c r="C2709" s="7" t="n">
        <f aca="false">MOD(ROW()-2,10)</f>
        <v>7</v>
      </c>
      <c r="D2709" s="8" t="n">
        <f aca="false">A2709*10+B2709+C2709/10</f>
        <v>270.7</v>
      </c>
      <c r="E2709" s="9" t="n">
        <f aca="false">ROUND((ROW()-2)*24,0)/86400</f>
        <v>0.751944444444444</v>
      </c>
    </row>
    <row r="2710" customFormat="false" ht="15" hidden="false" customHeight="true" outlineLevel="0" collapsed="false">
      <c r="A2710" s="6" t="n">
        <f aca="false">INT((ROW()-2)/100)</f>
        <v>27</v>
      </c>
      <c r="B2710" s="7" t="n">
        <f aca="false">MOD(INT((ROW()-2)/10),10)</f>
        <v>0</v>
      </c>
      <c r="C2710" s="7" t="n">
        <f aca="false">MOD(ROW()-2,10)</f>
        <v>8</v>
      </c>
      <c r="D2710" s="8" t="n">
        <f aca="false">A2710*10+B2710+C2710/10</f>
        <v>270.8</v>
      </c>
      <c r="E2710" s="9" t="n">
        <f aca="false">ROUND((ROW()-2)*24,0)/86400</f>
        <v>0.752222222222222</v>
      </c>
    </row>
    <row r="2711" customFormat="false" ht="15" hidden="false" customHeight="true" outlineLevel="0" collapsed="false">
      <c r="A2711" s="6" t="n">
        <f aca="false">INT((ROW()-2)/100)</f>
        <v>27</v>
      </c>
      <c r="B2711" s="7" t="n">
        <f aca="false">MOD(INT((ROW()-2)/10),10)</f>
        <v>0</v>
      </c>
      <c r="C2711" s="7" t="n">
        <f aca="false">MOD(ROW()-2,10)</f>
        <v>9</v>
      </c>
      <c r="D2711" s="8" t="n">
        <f aca="false">A2711*10+B2711+C2711/10</f>
        <v>270.9</v>
      </c>
      <c r="E2711" s="9" t="n">
        <f aca="false">ROUND((ROW()-2)*24,0)/86400</f>
        <v>0.7525</v>
      </c>
    </row>
    <row r="2712" customFormat="false" ht="15" hidden="false" customHeight="true" outlineLevel="0" collapsed="false">
      <c r="A2712" s="6" t="n">
        <f aca="false">INT((ROW()-2)/100)</f>
        <v>27</v>
      </c>
      <c r="B2712" s="7" t="n">
        <f aca="false">MOD(INT((ROW()-2)/10),10)</f>
        <v>1</v>
      </c>
      <c r="C2712" s="7" t="n">
        <f aca="false">MOD(ROW()-2,10)</f>
        <v>0</v>
      </c>
      <c r="D2712" s="8" t="n">
        <f aca="false">A2712*10+B2712+C2712/10</f>
        <v>271</v>
      </c>
      <c r="E2712" s="9" t="n">
        <f aca="false">ROUND((ROW()-2)*24,0)/86400</f>
        <v>0.752777777777778</v>
      </c>
    </row>
    <row r="2713" customFormat="false" ht="15" hidden="false" customHeight="true" outlineLevel="0" collapsed="false">
      <c r="A2713" s="6" t="n">
        <f aca="false">INT((ROW()-2)/100)</f>
        <v>27</v>
      </c>
      <c r="B2713" s="7" t="n">
        <f aca="false">MOD(INT((ROW()-2)/10),10)</f>
        <v>1</v>
      </c>
      <c r="C2713" s="7" t="n">
        <f aca="false">MOD(ROW()-2,10)</f>
        <v>1</v>
      </c>
      <c r="D2713" s="8" t="n">
        <f aca="false">A2713*10+B2713+C2713/10</f>
        <v>271.1</v>
      </c>
      <c r="E2713" s="9" t="n">
        <f aca="false">ROUND((ROW()-2)*24,0)/86400</f>
        <v>0.753055555555556</v>
      </c>
    </row>
    <row r="2714" customFormat="false" ht="15" hidden="false" customHeight="true" outlineLevel="0" collapsed="false">
      <c r="A2714" s="6" t="n">
        <f aca="false">INT((ROW()-2)/100)</f>
        <v>27</v>
      </c>
      <c r="B2714" s="7" t="n">
        <f aca="false">MOD(INT((ROW()-2)/10),10)</f>
        <v>1</v>
      </c>
      <c r="C2714" s="7" t="n">
        <f aca="false">MOD(ROW()-2,10)</f>
        <v>2</v>
      </c>
      <c r="D2714" s="8" t="n">
        <f aca="false">A2714*10+B2714+C2714/10</f>
        <v>271.2</v>
      </c>
      <c r="E2714" s="9" t="n">
        <f aca="false">ROUND((ROW()-2)*24,0)/86400</f>
        <v>0.753333333333333</v>
      </c>
    </row>
    <row r="2715" customFormat="false" ht="15" hidden="false" customHeight="true" outlineLevel="0" collapsed="false">
      <c r="A2715" s="6" t="n">
        <f aca="false">INT((ROW()-2)/100)</f>
        <v>27</v>
      </c>
      <c r="B2715" s="7" t="n">
        <f aca="false">MOD(INT((ROW()-2)/10),10)</f>
        <v>1</v>
      </c>
      <c r="C2715" s="7" t="n">
        <f aca="false">MOD(ROW()-2,10)</f>
        <v>3</v>
      </c>
      <c r="D2715" s="8" t="n">
        <f aca="false">A2715*10+B2715+C2715/10</f>
        <v>271.3</v>
      </c>
      <c r="E2715" s="9" t="n">
        <f aca="false">ROUND((ROW()-2)*24,0)/86400</f>
        <v>0.753611111111111</v>
      </c>
    </row>
    <row r="2716" customFormat="false" ht="15" hidden="false" customHeight="true" outlineLevel="0" collapsed="false">
      <c r="A2716" s="6" t="n">
        <f aca="false">INT((ROW()-2)/100)</f>
        <v>27</v>
      </c>
      <c r="B2716" s="7" t="n">
        <f aca="false">MOD(INT((ROW()-2)/10),10)</f>
        <v>1</v>
      </c>
      <c r="C2716" s="7" t="n">
        <f aca="false">MOD(ROW()-2,10)</f>
        <v>4</v>
      </c>
      <c r="D2716" s="8" t="n">
        <f aca="false">A2716*10+B2716+C2716/10</f>
        <v>271.4</v>
      </c>
      <c r="E2716" s="9" t="n">
        <f aca="false">ROUND((ROW()-2)*24,0)/86400</f>
        <v>0.753888888888889</v>
      </c>
    </row>
    <row r="2717" customFormat="false" ht="15" hidden="false" customHeight="true" outlineLevel="0" collapsed="false">
      <c r="A2717" s="6" t="n">
        <f aca="false">INT((ROW()-2)/100)</f>
        <v>27</v>
      </c>
      <c r="B2717" s="7" t="n">
        <f aca="false">MOD(INT((ROW()-2)/10),10)</f>
        <v>1</v>
      </c>
      <c r="C2717" s="7" t="n">
        <f aca="false">MOD(ROW()-2,10)</f>
        <v>5</v>
      </c>
      <c r="D2717" s="8" t="n">
        <f aca="false">A2717*10+B2717+C2717/10</f>
        <v>271.5</v>
      </c>
      <c r="E2717" s="9" t="n">
        <f aca="false">ROUND((ROW()-2)*24,0)/86400</f>
        <v>0.754166666666667</v>
      </c>
    </row>
    <row r="2718" customFormat="false" ht="15" hidden="false" customHeight="true" outlineLevel="0" collapsed="false">
      <c r="A2718" s="6" t="n">
        <f aca="false">INT((ROW()-2)/100)</f>
        <v>27</v>
      </c>
      <c r="B2718" s="7" t="n">
        <f aca="false">MOD(INT((ROW()-2)/10),10)</f>
        <v>1</v>
      </c>
      <c r="C2718" s="7" t="n">
        <f aca="false">MOD(ROW()-2,10)</f>
        <v>6</v>
      </c>
      <c r="D2718" s="8" t="n">
        <f aca="false">A2718*10+B2718+C2718/10</f>
        <v>271.6</v>
      </c>
      <c r="E2718" s="9" t="n">
        <f aca="false">ROUND((ROW()-2)*24,0)/86400</f>
        <v>0.754444444444445</v>
      </c>
    </row>
    <row r="2719" customFormat="false" ht="15" hidden="false" customHeight="true" outlineLevel="0" collapsed="false">
      <c r="A2719" s="6" t="n">
        <f aca="false">INT((ROW()-2)/100)</f>
        <v>27</v>
      </c>
      <c r="B2719" s="7" t="n">
        <f aca="false">MOD(INT((ROW()-2)/10),10)</f>
        <v>1</v>
      </c>
      <c r="C2719" s="7" t="n">
        <f aca="false">MOD(ROW()-2,10)</f>
        <v>7</v>
      </c>
      <c r="D2719" s="8" t="n">
        <f aca="false">A2719*10+B2719+C2719/10</f>
        <v>271.7</v>
      </c>
      <c r="E2719" s="9" t="n">
        <f aca="false">ROUND((ROW()-2)*24,0)/86400</f>
        <v>0.754722222222222</v>
      </c>
    </row>
    <row r="2720" customFormat="false" ht="15" hidden="false" customHeight="true" outlineLevel="0" collapsed="false">
      <c r="A2720" s="6" t="n">
        <f aca="false">INT((ROW()-2)/100)</f>
        <v>27</v>
      </c>
      <c r="B2720" s="7" t="n">
        <f aca="false">MOD(INT((ROW()-2)/10),10)</f>
        <v>1</v>
      </c>
      <c r="C2720" s="7" t="n">
        <f aca="false">MOD(ROW()-2,10)</f>
        <v>8</v>
      </c>
      <c r="D2720" s="8" t="n">
        <f aca="false">A2720*10+B2720+C2720/10</f>
        <v>271.8</v>
      </c>
      <c r="E2720" s="9" t="n">
        <f aca="false">ROUND((ROW()-2)*24,0)/86400</f>
        <v>0.755</v>
      </c>
    </row>
    <row r="2721" customFormat="false" ht="15" hidden="false" customHeight="true" outlineLevel="0" collapsed="false">
      <c r="A2721" s="6" t="n">
        <f aca="false">INT((ROW()-2)/100)</f>
        <v>27</v>
      </c>
      <c r="B2721" s="7" t="n">
        <f aca="false">MOD(INT((ROW()-2)/10),10)</f>
        <v>1</v>
      </c>
      <c r="C2721" s="7" t="n">
        <f aca="false">MOD(ROW()-2,10)</f>
        <v>9</v>
      </c>
      <c r="D2721" s="8" t="n">
        <f aca="false">A2721*10+B2721+C2721/10</f>
        <v>271.9</v>
      </c>
      <c r="E2721" s="9" t="n">
        <f aca="false">ROUND((ROW()-2)*24,0)/86400</f>
        <v>0.755277777777778</v>
      </c>
    </row>
    <row r="2722" customFormat="false" ht="15" hidden="false" customHeight="true" outlineLevel="0" collapsed="false">
      <c r="A2722" s="6" t="n">
        <f aca="false">INT((ROW()-2)/100)</f>
        <v>27</v>
      </c>
      <c r="B2722" s="7" t="n">
        <f aca="false">MOD(INT((ROW()-2)/10),10)</f>
        <v>2</v>
      </c>
      <c r="C2722" s="7" t="n">
        <f aca="false">MOD(ROW()-2,10)</f>
        <v>0</v>
      </c>
      <c r="D2722" s="8" t="n">
        <f aca="false">A2722*10+B2722+C2722/10</f>
        <v>272</v>
      </c>
      <c r="E2722" s="9" t="n">
        <f aca="false">ROUND((ROW()-2)*24,0)/86400</f>
        <v>0.755555555555556</v>
      </c>
    </row>
    <row r="2723" customFormat="false" ht="15" hidden="false" customHeight="true" outlineLevel="0" collapsed="false">
      <c r="A2723" s="6" t="n">
        <f aca="false">INT((ROW()-2)/100)</f>
        <v>27</v>
      </c>
      <c r="B2723" s="7" t="n">
        <f aca="false">MOD(INT((ROW()-2)/10),10)</f>
        <v>2</v>
      </c>
      <c r="C2723" s="7" t="n">
        <f aca="false">MOD(ROW()-2,10)</f>
        <v>1</v>
      </c>
      <c r="D2723" s="8" t="n">
        <f aca="false">A2723*10+B2723+C2723/10</f>
        <v>272.1</v>
      </c>
      <c r="E2723" s="9" t="n">
        <f aca="false">ROUND((ROW()-2)*24,0)/86400</f>
        <v>0.755833333333333</v>
      </c>
    </row>
    <row r="2724" customFormat="false" ht="15" hidden="false" customHeight="true" outlineLevel="0" collapsed="false">
      <c r="A2724" s="6" t="n">
        <f aca="false">INT((ROW()-2)/100)</f>
        <v>27</v>
      </c>
      <c r="B2724" s="7" t="n">
        <f aca="false">MOD(INT((ROW()-2)/10),10)</f>
        <v>2</v>
      </c>
      <c r="C2724" s="7" t="n">
        <f aca="false">MOD(ROW()-2,10)</f>
        <v>2</v>
      </c>
      <c r="D2724" s="8" t="n">
        <f aca="false">A2724*10+B2724+C2724/10</f>
        <v>272.2</v>
      </c>
      <c r="E2724" s="9" t="n">
        <f aca="false">ROUND((ROW()-2)*24,0)/86400</f>
        <v>0.756111111111111</v>
      </c>
    </row>
    <row r="2725" customFormat="false" ht="15" hidden="false" customHeight="true" outlineLevel="0" collapsed="false">
      <c r="A2725" s="6" t="n">
        <f aca="false">INT((ROW()-2)/100)</f>
        <v>27</v>
      </c>
      <c r="B2725" s="7" t="n">
        <f aca="false">MOD(INT((ROW()-2)/10),10)</f>
        <v>2</v>
      </c>
      <c r="C2725" s="7" t="n">
        <f aca="false">MOD(ROW()-2,10)</f>
        <v>3</v>
      </c>
      <c r="D2725" s="8" t="n">
        <f aca="false">A2725*10+B2725+C2725/10</f>
        <v>272.3</v>
      </c>
      <c r="E2725" s="9" t="n">
        <f aca="false">ROUND((ROW()-2)*24,0)/86400</f>
        <v>0.756388888888889</v>
      </c>
    </row>
    <row r="2726" customFormat="false" ht="15" hidden="false" customHeight="true" outlineLevel="0" collapsed="false">
      <c r="A2726" s="6" t="n">
        <f aca="false">INT((ROW()-2)/100)</f>
        <v>27</v>
      </c>
      <c r="B2726" s="7" t="n">
        <f aca="false">MOD(INT((ROW()-2)/10),10)</f>
        <v>2</v>
      </c>
      <c r="C2726" s="7" t="n">
        <f aca="false">MOD(ROW()-2,10)</f>
        <v>4</v>
      </c>
      <c r="D2726" s="8" t="n">
        <f aca="false">A2726*10+B2726+C2726/10</f>
        <v>272.4</v>
      </c>
      <c r="E2726" s="9" t="n">
        <f aca="false">ROUND((ROW()-2)*24,0)/86400</f>
        <v>0.756666666666667</v>
      </c>
    </row>
    <row r="2727" customFormat="false" ht="15" hidden="false" customHeight="true" outlineLevel="0" collapsed="false">
      <c r="A2727" s="6" t="n">
        <f aca="false">INT((ROW()-2)/100)</f>
        <v>27</v>
      </c>
      <c r="B2727" s="7" t="n">
        <f aca="false">MOD(INT((ROW()-2)/10),10)</f>
        <v>2</v>
      </c>
      <c r="C2727" s="7" t="n">
        <f aca="false">MOD(ROW()-2,10)</f>
        <v>5</v>
      </c>
      <c r="D2727" s="8" t="n">
        <f aca="false">A2727*10+B2727+C2727/10</f>
        <v>272.5</v>
      </c>
      <c r="E2727" s="9" t="n">
        <f aca="false">ROUND((ROW()-2)*24,0)/86400</f>
        <v>0.756944444444444</v>
      </c>
    </row>
    <row r="2728" customFormat="false" ht="15" hidden="false" customHeight="true" outlineLevel="0" collapsed="false">
      <c r="A2728" s="6" t="n">
        <f aca="false">INT((ROW()-2)/100)</f>
        <v>27</v>
      </c>
      <c r="B2728" s="7" t="n">
        <f aca="false">MOD(INT((ROW()-2)/10),10)</f>
        <v>2</v>
      </c>
      <c r="C2728" s="7" t="n">
        <f aca="false">MOD(ROW()-2,10)</f>
        <v>6</v>
      </c>
      <c r="D2728" s="8" t="n">
        <f aca="false">A2728*10+B2728+C2728/10</f>
        <v>272.6</v>
      </c>
      <c r="E2728" s="9" t="n">
        <f aca="false">ROUND((ROW()-2)*24,0)/86400</f>
        <v>0.757222222222222</v>
      </c>
    </row>
    <row r="2729" customFormat="false" ht="15" hidden="false" customHeight="true" outlineLevel="0" collapsed="false">
      <c r="A2729" s="6" t="n">
        <f aca="false">INT((ROW()-2)/100)</f>
        <v>27</v>
      </c>
      <c r="B2729" s="7" t="n">
        <f aca="false">MOD(INT((ROW()-2)/10),10)</f>
        <v>2</v>
      </c>
      <c r="C2729" s="7" t="n">
        <f aca="false">MOD(ROW()-2,10)</f>
        <v>7</v>
      </c>
      <c r="D2729" s="8" t="n">
        <f aca="false">A2729*10+B2729+C2729/10</f>
        <v>272.7</v>
      </c>
      <c r="E2729" s="9" t="n">
        <f aca="false">ROUND((ROW()-2)*24,0)/86400</f>
        <v>0.7575</v>
      </c>
    </row>
    <row r="2730" customFormat="false" ht="15" hidden="false" customHeight="true" outlineLevel="0" collapsed="false">
      <c r="A2730" s="6" t="n">
        <f aca="false">INT((ROW()-2)/100)</f>
        <v>27</v>
      </c>
      <c r="B2730" s="7" t="n">
        <f aca="false">MOD(INT((ROW()-2)/10),10)</f>
        <v>2</v>
      </c>
      <c r="C2730" s="7" t="n">
        <f aca="false">MOD(ROW()-2,10)</f>
        <v>8</v>
      </c>
      <c r="D2730" s="8" t="n">
        <f aca="false">A2730*10+B2730+C2730/10</f>
        <v>272.8</v>
      </c>
      <c r="E2730" s="9" t="n">
        <f aca="false">ROUND((ROW()-2)*24,0)/86400</f>
        <v>0.757777777777778</v>
      </c>
    </row>
    <row r="2731" customFormat="false" ht="15" hidden="false" customHeight="true" outlineLevel="0" collapsed="false">
      <c r="A2731" s="6" t="n">
        <f aca="false">INT((ROW()-2)/100)</f>
        <v>27</v>
      </c>
      <c r="B2731" s="7" t="n">
        <f aca="false">MOD(INT((ROW()-2)/10),10)</f>
        <v>2</v>
      </c>
      <c r="C2731" s="7" t="n">
        <f aca="false">MOD(ROW()-2,10)</f>
        <v>9</v>
      </c>
      <c r="D2731" s="8" t="n">
        <f aca="false">A2731*10+B2731+C2731/10</f>
        <v>272.9</v>
      </c>
      <c r="E2731" s="9" t="n">
        <f aca="false">ROUND((ROW()-2)*24,0)/86400</f>
        <v>0.758055555555556</v>
      </c>
    </row>
    <row r="2732" customFormat="false" ht="15" hidden="false" customHeight="true" outlineLevel="0" collapsed="false">
      <c r="A2732" s="6" t="n">
        <f aca="false">INT((ROW()-2)/100)</f>
        <v>27</v>
      </c>
      <c r="B2732" s="7" t="n">
        <f aca="false">MOD(INT((ROW()-2)/10),10)</f>
        <v>3</v>
      </c>
      <c r="C2732" s="7" t="n">
        <f aca="false">MOD(ROW()-2,10)</f>
        <v>0</v>
      </c>
      <c r="D2732" s="8" t="n">
        <f aca="false">A2732*10+B2732+C2732/10</f>
        <v>273</v>
      </c>
      <c r="E2732" s="9" t="n">
        <f aca="false">ROUND((ROW()-2)*24,0)/86400</f>
        <v>0.758333333333333</v>
      </c>
    </row>
    <row r="2733" customFormat="false" ht="15" hidden="false" customHeight="true" outlineLevel="0" collapsed="false">
      <c r="A2733" s="6" t="n">
        <f aca="false">INT((ROW()-2)/100)</f>
        <v>27</v>
      </c>
      <c r="B2733" s="7" t="n">
        <f aca="false">MOD(INT((ROW()-2)/10),10)</f>
        <v>3</v>
      </c>
      <c r="C2733" s="7" t="n">
        <f aca="false">MOD(ROW()-2,10)</f>
        <v>1</v>
      </c>
      <c r="D2733" s="8" t="n">
        <f aca="false">A2733*10+B2733+C2733/10</f>
        <v>273.1</v>
      </c>
      <c r="E2733" s="9" t="n">
        <f aca="false">ROUND((ROW()-2)*24,0)/86400</f>
        <v>0.758611111111111</v>
      </c>
    </row>
    <row r="2734" customFormat="false" ht="15" hidden="false" customHeight="true" outlineLevel="0" collapsed="false">
      <c r="A2734" s="6" t="n">
        <f aca="false">INT((ROW()-2)/100)</f>
        <v>27</v>
      </c>
      <c r="B2734" s="7" t="n">
        <f aca="false">MOD(INT((ROW()-2)/10),10)</f>
        <v>3</v>
      </c>
      <c r="C2734" s="7" t="n">
        <f aca="false">MOD(ROW()-2,10)</f>
        <v>2</v>
      </c>
      <c r="D2734" s="8" t="n">
        <f aca="false">A2734*10+B2734+C2734/10</f>
        <v>273.2</v>
      </c>
      <c r="E2734" s="9" t="n">
        <f aca="false">ROUND((ROW()-2)*24,0)/86400</f>
        <v>0.758888888888889</v>
      </c>
    </row>
    <row r="2735" customFormat="false" ht="15" hidden="false" customHeight="true" outlineLevel="0" collapsed="false">
      <c r="A2735" s="6" t="n">
        <f aca="false">INT((ROW()-2)/100)</f>
        <v>27</v>
      </c>
      <c r="B2735" s="7" t="n">
        <f aca="false">MOD(INT((ROW()-2)/10),10)</f>
        <v>3</v>
      </c>
      <c r="C2735" s="7" t="n">
        <f aca="false">MOD(ROW()-2,10)</f>
        <v>3</v>
      </c>
      <c r="D2735" s="8" t="n">
        <f aca="false">A2735*10+B2735+C2735/10</f>
        <v>273.3</v>
      </c>
      <c r="E2735" s="9" t="n">
        <f aca="false">ROUND((ROW()-2)*24,0)/86400</f>
        <v>0.759166666666667</v>
      </c>
    </row>
    <row r="2736" customFormat="false" ht="15" hidden="false" customHeight="true" outlineLevel="0" collapsed="false">
      <c r="A2736" s="6" t="n">
        <f aca="false">INT((ROW()-2)/100)</f>
        <v>27</v>
      </c>
      <c r="B2736" s="7" t="n">
        <f aca="false">MOD(INT((ROW()-2)/10),10)</f>
        <v>3</v>
      </c>
      <c r="C2736" s="7" t="n">
        <f aca="false">MOD(ROW()-2,10)</f>
        <v>4</v>
      </c>
      <c r="D2736" s="8" t="n">
        <f aca="false">A2736*10+B2736+C2736/10</f>
        <v>273.4</v>
      </c>
      <c r="E2736" s="9" t="n">
        <f aca="false">ROUND((ROW()-2)*24,0)/86400</f>
        <v>0.759444444444445</v>
      </c>
    </row>
    <row r="2737" customFormat="false" ht="15" hidden="false" customHeight="true" outlineLevel="0" collapsed="false">
      <c r="A2737" s="6" t="n">
        <f aca="false">INT((ROW()-2)/100)</f>
        <v>27</v>
      </c>
      <c r="B2737" s="7" t="n">
        <f aca="false">MOD(INT((ROW()-2)/10),10)</f>
        <v>3</v>
      </c>
      <c r="C2737" s="7" t="n">
        <f aca="false">MOD(ROW()-2,10)</f>
        <v>5</v>
      </c>
      <c r="D2737" s="8" t="n">
        <f aca="false">A2737*10+B2737+C2737/10</f>
        <v>273.5</v>
      </c>
      <c r="E2737" s="9" t="n">
        <f aca="false">ROUND((ROW()-2)*24,0)/86400</f>
        <v>0.759722222222222</v>
      </c>
    </row>
    <row r="2738" customFormat="false" ht="15" hidden="false" customHeight="true" outlineLevel="0" collapsed="false">
      <c r="A2738" s="6" t="n">
        <f aca="false">INT((ROW()-2)/100)</f>
        <v>27</v>
      </c>
      <c r="B2738" s="7" t="n">
        <f aca="false">MOD(INT((ROW()-2)/10),10)</f>
        <v>3</v>
      </c>
      <c r="C2738" s="7" t="n">
        <f aca="false">MOD(ROW()-2,10)</f>
        <v>6</v>
      </c>
      <c r="D2738" s="8" t="n">
        <f aca="false">A2738*10+B2738+C2738/10</f>
        <v>273.6</v>
      </c>
      <c r="E2738" s="9" t="n">
        <f aca="false">ROUND((ROW()-2)*24,0)/86400</f>
        <v>0.76</v>
      </c>
    </row>
    <row r="2739" customFormat="false" ht="15" hidden="false" customHeight="true" outlineLevel="0" collapsed="false">
      <c r="A2739" s="6" t="n">
        <f aca="false">INT((ROW()-2)/100)</f>
        <v>27</v>
      </c>
      <c r="B2739" s="7" t="n">
        <f aca="false">MOD(INT((ROW()-2)/10),10)</f>
        <v>3</v>
      </c>
      <c r="C2739" s="7" t="n">
        <f aca="false">MOD(ROW()-2,10)</f>
        <v>7</v>
      </c>
      <c r="D2739" s="8" t="n">
        <f aca="false">A2739*10+B2739+C2739/10</f>
        <v>273.7</v>
      </c>
      <c r="E2739" s="9" t="n">
        <f aca="false">ROUND((ROW()-2)*24,0)/86400</f>
        <v>0.760277777777778</v>
      </c>
    </row>
    <row r="2740" customFormat="false" ht="15" hidden="false" customHeight="true" outlineLevel="0" collapsed="false">
      <c r="A2740" s="6" t="n">
        <f aca="false">INT((ROW()-2)/100)</f>
        <v>27</v>
      </c>
      <c r="B2740" s="7" t="n">
        <f aca="false">MOD(INT((ROW()-2)/10),10)</f>
        <v>3</v>
      </c>
      <c r="C2740" s="7" t="n">
        <f aca="false">MOD(ROW()-2,10)</f>
        <v>8</v>
      </c>
      <c r="D2740" s="8" t="n">
        <f aca="false">A2740*10+B2740+C2740/10</f>
        <v>273.8</v>
      </c>
      <c r="E2740" s="9" t="n">
        <f aca="false">ROUND((ROW()-2)*24,0)/86400</f>
        <v>0.760555555555556</v>
      </c>
    </row>
    <row r="2741" customFormat="false" ht="15" hidden="false" customHeight="true" outlineLevel="0" collapsed="false">
      <c r="A2741" s="6" t="n">
        <f aca="false">INT((ROW()-2)/100)</f>
        <v>27</v>
      </c>
      <c r="B2741" s="7" t="n">
        <f aca="false">MOD(INT((ROW()-2)/10),10)</f>
        <v>3</v>
      </c>
      <c r="C2741" s="7" t="n">
        <f aca="false">MOD(ROW()-2,10)</f>
        <v>9</v>
      </c>
      <c r="D2741" s="8" t="n">
        <f aca="false">A2741*10+B2741+C2741/10</f>
        <v>273.9</v>
      </c>
      <c r="E2741" s="9" t="n">
        <f aca="false">ROUND((ROW()-2)*24,0)/86400</f>
        <v>0.760833333333333</v>
      </c>
    </row>
    <row r="2742" customFormat="false" ht="15" hidden="false" customHeight="true" outlineLevel="0" collapsed="false">
      <c r="A2742" s="6" t="n">
        <f aca="false">INT((ROW()-2)/100)</f>
        <v>27</v>
      </c>
      <c r="B2742" s="7" t="n">
        <f aca="false">MOD(INT((ROW()-2)/10),10)</f>
        <v>4</v>
      </c>
      <c r="C2742" s="7" t="n">
        <f aca="false">MOD(ROW()-2,10)</f>
        <v>0</v>
      </c>
      <c r="D2742" s="8" t="n">
        <f aca="false">A2742*10+B2742+C2742/10</f>
        <v>274</v>
      </c>
      <c r="E2742" s="9" t="n">
        <f aca="false">ROUND((ROW()-2)*24,0)/86400</f>
        <v>0.761111111111111</v>
      </c>
    </row>
    <row r="2743" customFormat="false" ht="15" hidden="false" customHeight="true" outlineLevel="0" collapsed="false">
      <c r="A2743" s="6" t="n">
        <f aca="false">INT((ROW()-2)/100)</f>
        <v>27</v>
      </c>
      <c r="B2743" s="7" t="n">
        <f aca="false">MOD(INT((ROW()-2)/10),10)</f>
        <v>4</v>
      </c>
      <c r="C2743" s="7" t="n">
        <f aca="false">MOD(ROW()-2,10)</f>
        <v>1</v>
      </c>
      <c r="D2743" s="8" t="n">
        <f aca="false">A2743*10+B2743+C2743/10</f>
        <v>274.1</v>
      </c>
      <c r="E2743" s="9" t="n">
        <f aca="false">ROUND((ROW()-2)*24,0)/86400</f>
        <v>0.761388888888889</v>
      </c>
    </row>
    <row r="2744" customFormat="false" ht="15" hidden="false" customHeight="true" outlineLevel="0" collapsed="false">
      <c r="A2744" s="6" t="n">
        <f aca="false">INT((ROW()-2)/100)</f>
        <v>27</v>
      </c>
      <c r="B2744" s="7" t="n">
        <f aca="false">MOD(INT((ROW()-2)/10),10)</f>
        <v>4</v>
      </c>
      <c r="C2744" s="7" t="n">
        <f aca="false">MOD(ROW()-2,10)</f>
        <v>2</v>
      </c>
      <c r="D2744" s="8" t="n">
        <f aca="false">A2744*10+B2744+C2744/10</f>
        <v>274.2</v>
      </c>
      <c r="E2744" s="9" t="n">
        <f aca="false">ROUND((ROW()-2)*24,0)/86400</f>
        <v>0.761666666666667</v>
      </c>
    </row>
    <row r="2745" customFormat="false" ht="15" hidden="false" customHeight="true" outlineLevel="0" collapsed="false">
      <c r="A2745" s="6" t="n">
        <f aca="false">INT((ROW()-2)/100)</f>
        <v>27</v>
      </c>
      <c r="B2745" s="7" t="n">
        <f aca="false">MOD(INT((ROW()-2)/10),10)</f>
        <v>4</v>
      </c>
      <c r="C2745" s="7" t="n">
        <f aca="false">MOD(ROW()-2,10)</f>
        <v>3</v>
      </c>
      <c r="D2745" s="8" t="n">
        <f aca="false">A2745*10+B2745+C2745/10</f>
        <v>274.3</v>
      </c>
      <c r="E2745" s="9" t="n">
        <f aca="false">ROUND((ROW()-2)*24,0)/86400</f>
        <v>0.761944444444444</v>
      </c>
    </row>
    <row r="2746" customFormat="false" ht="15" hidden="false" customHeight="true" outlineLevel="0" collapsed="false">
      <c r="A2746" s="6" t="n">
        <f aca="false">INT((ROW()-2)/100)</f>
        <v>27</v>
      </c>
      <c r="B2746" s="7" t="n">
        <f aca="false">MOD(INT((ROW()-2)/10),10)</f>
        <v>4</v>
      </c>
      <c r="C2746" s="7" t="n">
        <f aca="false">MOD(ROW()-2,10)</f>
        <v>4</v>
      </c>
      <c r="D2746" s="8" t="n">
        <f aca="false">A2746*10+B2746+C2746/10</f>
        <v>274.4</v>
      </c>
      <c r="E2746" s="9" t="n">
        <f aca="false">ROUND((ROW()-2)*24,0)/86400</f>
        <v>0.762222222222222</v>
      </c>
    </row>
    <row r="2747" customFormat="false" ht="15" hidden="false" customHeight="true" outlineLevel="0" collapsed="false">
      <c r="A2747" s="6" t="n">
        <f aca="false">INT((ROW()-2)/100)</f>
        <v>27</v>
      </c>
      <c r="B2747" s="7" t="n">
        <f aca="false">MOD(INT((ROW()-2)/10),10)</f>
        <v>4</v>
      </c>
      <c r="C2747" s="7" t="n">
        <f aca="false">MOD(ROW()-2,10)</f>
        <v>5</v>
      </c>
      <c r="D2747" s="8" t="n">
        <f aca="false">A2747*10+B2747+C2747/10</f>
        <v>274.5</v>
      </c>
      <c r="E2747" s="9" t="n">
        <f aca="false">ROUND((ROW()-2)*24,0)/86400</f>
        <v>0.7625</v>
      </c>
    </row>
    <row r="2748" customFormat="false" ht="15" hidden="false" customHeight="true" outlineLevel="0" collapsed="false">
      <c r="A2748" s="6" t="n">
        <f aca="false">INT((ROW()-2)/100)</f>
        <v>27</v>
      </c>
      <c r="B2748" s="7" t="n">
        <f aca="false">MOD(INT((ROW()-2)/10),10)</f>
        <v>4</v>
      </c>
      <c r="C2748" s="7" t="n">
        <f aca="false">MOD(ROW()-2,10)</f>
        <v>6</v>
      </c>
      <c r="D2748" s="8" t="n">
        <f aca="false">A2748*10+B2748+C2748/10</f>
        <v>274.6</v>
      </c>
      <c r="E2748" s="9" t="n">
        <f aca="false">ROUND((ROW()-2)*24,0)/86400</f>
        <v>0.762777777777778</v>
      </c>
    </row>
    <row r="2749" customFormat="false" ht="15" hidden="false" customHeight="true" outlineLevel="0" collapsed="false">
      <c r="A2749" s="6" t="n">
        <f aca="false">INT((ROW()-2)/100)</f>
        <v>27</v>
      </c>
      <c r="B2749" s="7" t="n">
        <f aca="false">MOD(INT((ROW()-2)/10),10)</f>
        <v>4</v>
      </c>
      <c r="C2749" s="7" t="n">
        <f aca="false">MOD(ROW()-2,10)</f>
        <v>7</v>
      </c>
      <c r="D2749" s="8" t="n">
        <f aca="false">A2749*10+B2749+C2749/10</f>
        <v>274.7</v>
      </c>
      <c r="E2749" s="9" t="n">
        <f aca="false">ROUND((ROW()-2)*24,0)/86400</f>
        <v>0.763055555555556</v>
      </c>
    </row>
    <row r="2750" customFormat="false" ht="15" hidden="false" customHeight="true" outlineLevel="0" collapsed="false">
      <c r="A2750" s="6" t="n">
        <f aca="false">INT((ROW()-2)/100)</f>
        <v>27</v>
      </c>
      <c r="B2750" s="7" t="n">
        <f aca="false">MOD(INT((ROW()-2)/10),10)</f>
        <v>4</v>
      </c>
      <c r="C2750" s="7" t="n">
        <f aca="false">MOD(ROW()-2,10)</f>
        <v>8</v>
      </c>
      <c r="D2750" s="8" t="n">
        <f aca="false">A2750*10+B2750+C2750/10</f>
        <v>274.8</v>
      </c>
      <c r="E2750" s="9" t="n">
        <f aca="false">ROUND((ROW()-2)*24,0)/86400</f>
        <v>0.763333333333333</v>
      </c>
    </row>
    <row r="2751" customFormat="false" ht="15" hidden="false" customHeight="true" outlineLevel="0" collapsed="false">
      <c r="A2751" s="6" t="n">
        <f aca="false">INT((ROW()-2)/100)</f>
        <v>27</v>
      </c>
      <c r="B2751" s="7" t="n">
        <f aca="false">MOD(INT((ROW()-2)/10),10)</f>
        <v>4</v>
      </c>
      <c r="C2751" s="7" t="n">
        <f aca="false">MOD(ROW()-2,10)</f>
        <v>9</v>
      </c>
      <c r="D2751" s="8" t="n">
        <f aca="false">A2751*10+B2751+C2751/10</f>
        <v>274.9</v>
      </c>
      <c r="E2751" s="9" t="n">
        <f aca="false">ROUND((ROW()-2)*24,0)/86400</f>
        <v>0.763611111111111</v>
      </c>
    </row>
    <row r="2752" customFormat="false" ht="15" hidden="false" customHeight="true" outlineLevel="0" collapsed="false">
      <c r="A2752" s="6" t="n">
        <f aca="false">INT((ROW()-2)/100)</f>
        <v>27</v>
      </c>
      <c r="B2752" s="7" t="n">
        <f aca="false">MOD(INT((ROW()-2)/10),10)</f>
        <v>5</v>
      </c>
      <c r="C2752" s="7" t="n">
        <f aca="false">MOD(ROW()-2,10)</f>
        <v>0</v>
      </c>
      <c r="D2752" s="8" t="n">
        <f aca="false">A2752*10+B2752+C2752/10</f>
        <v>275</v>
      </c>
      <c r="E2752" s="9" t="n">
        <f aca="false">ROUND((ROW()-2)*24,0)/86400</f>
        <v>0.763888888888889</v>
      </c>
    </row>
    <row r="2753" customFormat="false" ht="15" hidden="false" customHeight="true" outlineLevel="0" collapsed="false">
      <c r="A2753" s="6" t="n">
        <f aca="false">INT((ROW()-2)/100)</f>
        <v>27</v>
      </c>
      <c r="B2753" s="7" t="n">
        <f aca="false">MOD(INT((ROW()-2)/10),10)</f>
        <v>5</v>
      </c>
      <c r="C2753" s="7" t="n">
        <f aca="false">MOD(ROW()-2,10)</f>
        <v>1</v>
      </c>
      <c r="D2753" s="8" t="n">
        <f aca="false">A2753*10+B2753+C2753/10</f>
        <v>275.1</v>
      </c>
      <c r="E2753" s="9" t="n">
        <f aca="false">ROUND((ROW()-2)*24,0)/86400</f>
        <v>0.764166666666667</v>
      </c>
    </row>
    <row r="2754" customFormat="false" ht="15" hidden="false" customHeight="true" outlineLevel="0" collapsed="false">
      <c r="A2754" s="6" t="n">
        <f aca="false">INT((ROW()-2)/100)</f>
        <v>27</v>
      </c>
      <c r="B2754" s="7" t="n">
        <f aca="false">MOD(INT((ROW()-2)/10),10)</f>
        <v>5</v>
      </c>
      <c r="C2754" s="7" t="n">
        <f aca="false">MOD(ROW()-2,10)</f>
        <v>2</v>
      </c>
      <c r="D2754" s="8" t="n">
        <f aca="false">A2754*10+B2754+C2754/10</f>
        <v>275.2</v>
      </c>
      <c r="E2754" s="9" t="n">
        <f aca="false">ROUND((ROW()-2)*24,0)/86400</f>
        <v>0.764444444444445</v>
      </c>
    </row>
    <row r="2755" customFormat="false" ht="15" hidden="false" customHeight="true" outlineLevel="0" collapsed="false">
      <c r="A2755" s="6" t="n">
        <f aca="false">INT((ROW()-2)/100)</f>
        <v>27</v>
      </c>
      <c r="B2755" s="7" t="n">
        <f aca="false">MOD(INT((ROW()-2)/10),10)</f>
        <v>5</v>
      </c>
      <c r="C2755" s="7" t="n">
        <f aca="false">MOD(ROW()-2,10)</f>
        <v>3</v>
      </c>
      <c r="D2755" s="8" t="n">
        <f aca="false">A2755*10+B2755+C2755/10</f>
        <v>275.3</v>
      </c>
      <c r="E2755" s="9" t="n">
        <f aca="false">ROUND((ROW()-2)*24,0)/86400</f>
        <v>0.764722222222222</v>
      </c>
    </row>
    <row r="2756" customFormat="false" ht="15" hidden="false" customHeight="true" outlineLevel="0" collapsed="false">
      <c r="A2756" s="6" t="n">
        <f aca="false">INT((ROW()-2)/100)</f>
        <v>27</v>
      </c>
      <c r="B2756" s="7" t="n">
        <f aca="false">MOD(INT((ROW()-2)/10),10)</f>
        <v>5</v>
      </c>
      <c r="C2756" s="7" t="n">
        <f aca="false">MOD(ROW()-2,10)</f>
        <v>4</v>
      </c>
      <c r="D2756" s="8" t="n">
        <f aca="false">A2756*10+B2756+C2756/10</f>
        <v>275.4</v>
      </c>
      <c r="E2756" s="9" t="n">
        <f aca="false">ROUND((ROW()-2)*24,0)/86400</f>
        <v>0.765</v>
      </c>
    </row>
    <row r="2757" customFormat="false" ht="15" hidden="false" customHeight="true" outlineLevel="0" collapsed="false">
      <c r="A2757" s="6" t="n">
        <f aca="false">INT((ROW()-2)/100)</f>
        <v>27</v>
      </c>
      <c r="B2757" s="7" t="n">
        <f aca="false">MOD(INT((ROW()-2)/10),10)</f>
        <v>5</v>
      </c>
      <c r="C2757" s="7" t="n">
        <f aca="false">MOD(ROW()-2,10)</f>
        <v>5</v>
      </c>
      <c r="D2757" s="8" t="n">
        <f aca="false">A2757*10+B2757+C2757/10</f>
        <v>275.5</v>
      </c>
      <c r="E2757" s="9" t="n">
        <f aca="false">ROUND((ROW()-2)*24,0)/86400</f>
        <v>0.765277777777778</v>
      </c>
    </row>
    <row r="2758" customFormat="false" ht="15" hidden="false" customHeight="true" outlineLevel="0" collapsed="false">
      <c r="A2758" s="6" t="n">
        <f aca="false">INT((ROW()-2)/100)</f>
        <v>27</v>
      </c>
      <c r="B2758" s="7" t="n">
        <f aca="false">MOD(INT((ROW()-2)/10),10)</f>
        <v>5</v>
      </c>
      <c r="C2758" s="7" t="n">
        <f aca="false">MOD(ROW()-2,10)</f>
        <v>6</v>
      </c>
      <c r="D2758" s="8" t="n">
        <f aca="false">A2758*10+B2758+C2758/10</f>
        <v>275.6</v>
      </c>
      <c r="E2758" s="9" t="n">
        <f aca="false">ROUND((ROW()-2)*24,0)/86400</f>
        <v>0.765555555555556</v>
      </c>
    </row>
    <row r="2759" customFormat="false" ht="15" hidden="false" customHeight="true" outlineLevel="0" collapsed="false">
      <c r="A2759" s="6" t="n">
        <f aca="false">INT((ROW()-2)/100)</f>
        <v>27</v>
      </c>
      <c r="B2759" s="7" t="n">
        <f aca="false">MOD(INT((ROW()-2)/10),10)</f>
        <v>5</v>
      </c>
      <c r="C2759" s="7" t="n">
        <f aca="false">MOD(ROW()-2,10)</f>
        <v>7</v>
      </c>
      <c r="D2759" s="8" t="n">
        <f aca="false">A2759*10+B2759+C2759/10</f>
        <v>275.7</v>
      </c>
      <c r="E2759" s="9" t="n">
        <f aca="false">ROUND((ROW()-2)*24,0)/86400</f>
        <v>0.765833333333333</v>
      </c>
    </row>
    <row r="2760" customFormat="false" ht="15" hidden="false" customHeight="true" outlineLevel="0" collapsed="false">
      <c r="A2760" s="6" t="n">
        <f aca="false">INT((ROW()-2)/100)</f>
        <v>27</v>
      </c>
      <c r="B2760" s="7" t="n">
        <f aca="false">MOD(INT((ROW()-2)/10),10)</f>
        <v>5</v>
      </c>
      <c r="C2760" s="7" t="n">
        <f aca="false">MOD(ROW()-2,10)</f>
        <v>8</v>
      </c>
      <c r="D2760" s="8" t="n">
        <f aca="false">A2760*10+B2760+C2760/10</f>
        <v>275.8</v>
      </c>
      <c r="E2760" s="9" t="n">
        <f aca="false">ROUND((ROW()-2)*24,0)/86400</f>
        <v>0.766111111111111</v>
      </c>
    </row>
    <row r="2761" customFormat="false" ht="15" hidden="false" customHeight="true" outlineLevel="0" collapsed="false">
      <c r="A2761" s="6" t="n">
        <f aca="false">INT((ROW()-2)/100)</f>
        <v>27</v>
      </c>
      <c r="B2761" s="7" t="n">
        <f aca="false">MOD(INT((ROW()-2)/10),10)</f>
        <v>5</v>
      </c>
      <c r="C2761" s="7" t="n">
        <f aca="false">MOD(ROW()-2,10)</f>
        <v>9</v>
      </c>
      <c r="D2761" s="8" t="n">
        <f aca="false">A2761*10+B2761+C2761/10</f>
        <v>275.9</v>
      </c>
      <c r="E2761" s="9" t="n">
        <f aca="false">ROUND((ROW()-2)*24,0)/86400</f>
        <v>0.766388888888889</v>
      </c>
    </row>
    <row r="2762" customFormat="false" ht="15" hidden="false" customHeight="true" outlineLevel="0" collapsed="false">
      <c r="A2762" s="6" t="n">
        <f aca="false">INT((ROW()-2)/100)</f>
        <v>27</v>
      </c>
      <c r="B2762" s="7" t="n">
        <f aca="false">MOD(INT((ROW()-2)/10),10)</f>
        <v>6</v>
      </c>
      <c r="C2762" s="7" t="n">
        <f aca="false">MOD(ROW()-2,10)</f>
        <v>0</v>
      </c>
      <c r="D2762" s="8" t="n">
        <f aca="false">A2762*10+B2762+C2762/10</f>
        <v>276</v>
      </c>
      <c r="E2762" s="9" t="n">
        <f aca="false">ROUND((ROW()-2)*24,0)/86400</f>
        <v>0.766666666666667</v>
      </c>
    </row>
    <row r="2763" customFormat="false" ht="15" hidden="false" customHeight="true" outlineLevel="0" collapsed="false">
      <c r="A2763" s="6" t="n">
        <f aca="false">INT((ROW()-2)/100)</f>
        <v>27</v>
      </c>
      <c r="B2763" s="7" t="n">
        <f aca="false">MOD(INT((ROW()-2)/10),10)</f>
        <v>6</v>
      </c>
      <c r="C2763" s="7" t="n">
        <f aca="false">MOD(ROW()-2,10)</f>
        <v>1</v>
      </c>
      <c r="D2763" s="8" t="n">
        <f aca="false">A2763*10+B2763+C2763/10</f>
        <v>276.1</v>
      </c>
      <c r="E2763" s="9" t="n">
        <f aca="false">ROUND((ROW()-2)*24,0)/86400</f>
        <v>0.766944444444444</v>
      </c>
    </row>
    <row r="2764" customFormat="false" ht="15" hidden="false" customHeight="true" outlineLevel="0" collapsed="false">
      <c r="A2764" s="6" t="n">
        <f aca="false">INT((ROW()-2)/100)</f>
        <v>27</v>
      </c>
      <c r="B2764" s="7" t="n">
        <f aca="false">MOD(INT((ROW()-2)/10),10)</f>
        <v>6</v>
      </c>
      <c r="C2764" s="7" t="n">
        <f aca="false">MOD(ROW()-2,10)</f>
        <v>2</v>
      </c>
      <c r="D2764" s="8" t="n">
        <f aca="false">A2764*10+B2764+C2764/10</f>
        <v>276.2</v>
      </c>
      <c r="E2764" s="9" t="n">
        <f aca="false">ROUND((ROW()-2)*24,0)/86400</f>
        <v>0.767222222222222</v>
      </c>
    </row>
    <row r="2765" customFormat="false" ht="15" hidden="false" customHeight="true" outlineLevel="0" collapsed="false">
      <c r="A2765" s="6" t="n">
        <f aca="false">INT((ROW()-2)/100)</f>
        <v>27</v>
      </c>
      <c r="B2765" s="7" t="n">
        <f aca="false">MOD(INT((ROW()-2)/10),10)</f>
        <v>6</v>
      </c>
      <c r="C2765" s="7" t="n">
        <f aca="false">MOD(ROW()-2,10)</f>
        <v>3</v>
      </c>
      <c r="D2765" s="8" t="n">
        <f aca="false">A2765*10+B2765+C2765/10</f>
        <v>276.3</v>
      </c>
      <c r="E2765" s="9" t="n">
        <f aca="false">ROUND((ROW()-2)*24,0)/86400</f>
        <v>0.7675</v>
      </c>
    </row>
    <row r="2766" customFormat="false" ht="15" hidden="false" customHeight="true" outlineLevel="0" collapsed="false">
      <c r="A2766" s="6" t="n">
        <f aca="false">INT((ROW()-2)/100)</f>
        <v>27</v>
      </c>
      <c r="B2766" s="7" t="n">
        <f aca="false">MOD(INT((ROW()-2)/10),10)</f>
        <v>6</v>
      </c>
      <c r="C2766" s="7" t="n">
        <f aca="false">MOD(ROW()-2,10)</f>
        <v>4</v>
      </c>
      <c r="D2766" s="8" t="n">
        <f aca="false">A2766*10+B2766+C2766/10</f>
        <v>276.4</v>
      </c>
      <c r="E2766" s="9" t="n">
        <f aca="false">ROUND((ROW()-2)*24,0)/86400</f>
        <v>0.767777777777778</v>
      </c>
    </row>
    <row r="2767" customFormat="false" ht="15" hidden="false" customHeight="true" outlineLevel="0" collapsed="false">
      <c r="A2767" s="6" t="n">
        <f aca="false">INT((ROW()-2)/100)</f>
        <v>27</v>
      </c>
      <c r="B2767" s="7" t="n">
        <f aca="false">MOD(INT((ROW()-2)/10),10)</f>
        <v>6</v>
      </c>
      <c r="C2767" s="7" t="n">
        <f aca="false">MOD(ROW()-2,10)</f>
        <v>5</v>
      </c>
      <c r="D2767" s="8" t="n">
        <f aca="false">A2767*10+B2767+C2767/10</f>
        <v>276.5</v>
      </c>
      <c r="E2767" s="9" t="n">
        <f aca="false">ROUND((ROW()-2)*24,0)/86400</f>
        <v>0.768055555555556</v>
      </c>
    </row>
    <row r="2768" customFormat="false" ht="15" hidden="false" customHeight="true" outlineLevel="0" collapsed="false">
      <c r="A2768" s="6" t="n">
        <f aca="false">INT((ROW()-2)/100)</f>
        <v>27</v>
      </c>
      <c r="B2768" s="7" t="n">
        <f aca="false">MOD(INT((ROW()-2)/10),10)</f>
        <v>6</v>
      </c>
      <c r="C2768" s="7" t="n">
        <f aca="false">MOD(ROW()-2,10)</f>
        <v>6</v>
      </c>
      <c r="D2768" s="8" t="n">
        <f aca="false">A2768*10+B2768+C2768/10</f>
        <v>276.6</v>
      </c>
      <c r="E2768" s="9" t="n">
        <f aca="false">ROUND((ROW()-2)*24,0)/86400</f>
        <v>0.768333333333333</v>
      </c>
    </row>
    <row r="2769" customFormat="false" ht="15" hidden="false" customHeight="true" outlineLevel="0" collapsed="false">
      <c r="A2769" s="6" t="n">
        <f aca="false">INT((ROW()-2)/100)</f>
        <v>27</v>
      </c>
      <c r="B2769" s="7" t="n">
        <f aca="false">MOD(INT((ROW()-2)/10),10)</f>
        <v>6</v>
      </c>
      <c r="C2769" s="7" t="n">
        <f aca="false">MOD(ROW()-2,10)</f>
        <v>7</v>
      </c>
      <c r="D2769" s="8" t="n">
        <f aca="false">A2769*10+B2769+C2769/10</f>
        <v>276.7</v>
      </c>
      <c r="E2769" s="9" t="n">
        <f aca="false">ROUND((ROW()-2)*24,0)/86400</f>
        <v>0.768611111111111</v>
      </c>
    </row>
    <row r="2770" customFormat="false" ht="15" hidden="false" customHeight="true" outlineLevel="0" collapsed="false">
      <c r="A2770" s="6" t="n">
        <f aca="false">INT((ROW()-2)/100)</f>
        <v>27</v>
      </c>
      <c r="B2770" s="7" t="n">
        <f aca="false">MOD(INT((ROW()-2)/10),10)</f>
        <v>6</v>
      </c>
      <c r="C2770" s="7" t="n">
        <f aca="false">MOD(ROW()-2,10)</f>
        <v>8</v>
      </c>
      <c r="D2770" s="8" t="n">
        <f aca="false">A2770*10+B2770+C2770/10</f>
        <v>276.8</v>
      </c>
      <c r="E2770" s="9" t="n">
        <f aca="false">ROUND((ROW()-2)*24,0)/86400</f>
        <v>0.768888888888889</v>
      </c>
    </row>
    <row r="2771" customFormat="false" ht="15" hidden="false" customHeight="true" outlineLevel="0" collapsed="false">
      <c r="A2771" s="6" t="n">
        <f aca="false">INT((ROW()-2)/100)</f>
        <v>27</v>
      </c>
      <c r="B2771" s="7" t="n">
        <f aca="false">MOD(INT((ROW()-2)/10),10)</f>
        <v>6</v>
      </c>
      <c r="C2771" s="7" t="n">
        <f aca="false">MOD(ROW()-2,10)</f>
        <v>9</v>
      </c>
      <c r="D2771" s="8" t="n">
        <f aca="false">A2771*10+B2771+C2771/10</f>
        <v>276.9</v>
      </c>
      <c r="E2771" s="9" t="n">
        <f aca="false">ROUND((ROW()-2)*24,0)/86400</f>
        <v>0.769166666666667</v>
      </c>
    </row>
    <row r="2772" customFormat="false" ht="15" hidden="false" customHeight="true" outlineLevel="0" collapsed="false">
      <c r="A2772" s="6" t="n">
        <f aca="false">INT((ROW()-2)/100)</f>
        <v>27</v>
      </c>
      <c r="B2772" s="7" t="n">
        <f aca="false">MOD(INT((ROW()-2)/10),10)</f>
        <v>7</v>
      </c>
      <c r="C2772" s="7" t="n">
        <f aca="false">MOD(ROW()-2,10)</f>
        <v>0</v>
      </c>
      <c r="D2772" s="8" t="n">
        <f aca="false">A2772*10+B2772+C2772/10</f>
        <v>277</v>
      </c>
      <c r="E2772" s="9" t="n">
        <f aca="false">ROUND((ROW()-2)*24,0)/86400</f>
        <v>0.769444444444445</v>
      </c>
    </row>
    <row r="2773" customFormat="false" ht="15" hidden="false" customHeight="true" outlineLevel="0" collapsed="false">
      <c r="A2773" s="6" t="n">
        <f aca="false">INT((ROW()-2)/100)</f>
        <v>27</v>
      </c>
      <c r="B2773" s="7" t="n">
        <f aca="false">MOD(INT((ROW()-2)/10),10)</f>
        <v>7</v>
      </c>
      <c r="C2773" s="7" t="n">
        <f aca="false">MOD(ROW()-2,10)</f>
        <v>1</v>
      </c>
      <c r="D2773" s="8" t="n">
        <f aca="false">A2773*10+B2773+C2773/10</f>
        <v>277.1</v>
      </c>
      <c r="E2773" s="9" t="n">
        <f aca="false">ROUND((ROW()-2)*24,0)/86400</f>
        <v>0.769722222222222</v>
      </c>
    </row>
    <row r="2774" customFormat="false" ht="15" hidden="false" customHeight="true" outlineLevel="0" collapsed="false">
      <c r="A2774" s="6" t="n">
        <f aca="false">INT((ROW()-2)/100)</f>
        <v>27</v>
      </c>
      <c r="B2774" s="7" t="n">
        <f aca="false">MOD(INT((ROW()-2)/10),10)</f>
        <v>7</v>
      </c>
      <c r="C2774" s="7" t="n">
        <f aca="false">MOD(ROW()-2,10)</f>
        <v>2</v>
      </c>
      <c r="D2774" s="8" t="n">
        <f aca="false">A2774*10+B2774+C2774/10</f>
        <v>277.2</v>
      </c>
      <c r="E2774" s="9" t="n">
        <f aca="false">ROUND((ROW()-2)*24,0)/86400</f>
        <v>0.77</v>
      </c>
    </row>
    <row r="2775" customFormat="false" ht="15" hidden="false" customHeight="true" outlineLevel="0" collapsed="false">
      <c r="A2775" s="6" t="n">
        <f aca="false">INT((ROW()-2)/100)</f>
        <v>27</v>
      </c>
      <c r="B2775" s="7" t="n">
        <f aca="false">MOD(INT((ROW()-2)/10),10)</f>
        <v>7</v>
      </c>
      <c r="C2775" s="7" t="n">
        <f aca="false">MOD(ROW()-2,10)</f>
        <v>3</v>
      </c>
      <c r="D2775" s="8" t="n">
        <f aca="false">A2775*10+B2775+C2775/10</f>
        <v>277.3</v>
      </c>
      <c r="E2775" s="9" t="n">
        <f aca="false">ROUND((ROW()-2)*24,0)/86400</f>
        <v>0.770277777777778</v>
      </c>
    </row>
    <row r="2776" customFormat="false" ht="15" hidden="false" customHeight="true" outlineLevel="0" collapsed="false">
      <c r="A2776" s="6" t="n">
        <f aca="false">INT((ROW()-2)/100)</f>
        <v>27</v>
      </c>
      <c r="B2776" s="7" t="n">
        <f aca="false">MOD(INT((ROW()-2)/10),10)</f>
        <v>7</v>
      </c>
      <c r="C2776" s="7" t="n">
        <f aca="false">MOD(ROW()-2,10)</f>
        <v>4</v>
      </c>
      <c r="D2776" s="8" t="n">
        <f aca="false">A2776*10+B2776+C2776/10</f>
        <v>277.4</v>
      </c>
      <c r="E2776" s="9" t="n">
        <f aca="false">ROUND((ROW()-2)*24,0)/86400</f>
        <v>0.770555555555556</v>
      </c>
    </row>
    <row r="2777" customFormat="false" ht="15" hidden="false" customHeight="true" outlineLevel="0" collapsed="false">
      <c r="A2777" s="6" t="n">
        <f aca="false">INT((ROW()-2)/100)</f>
        <v>27</v>
      </c>
      <c r="B2777" s="7" t="n">
        <f aca="false">MOD(INT((ROW()-2)/10),10)</f>
        <v>7</v>
      </c>
      <c r="C2777" s="7" t="n">
        <f aca="false">MOD(ROW()-2,10)</f>
        <v>5</v>
      </c>
      <c r="D2777" s="8" t="n">
        <f aca="false">A2777*10+B2777+C2777/10</f>
        <v>277.5</v>
      </c>
      <c r="E2777" s="9" t="n">
        <f aca="false">ROUND((ROW()-2)*24,0)/86400</f>
        <v>0.770833333333333</v>
      </c>
    </row>
    <row r="2778" customFormat="false" ht="15" hidden="false" customHeight="true" outlineLevel="0" collapsed="false">
      <c r="A2778" s="6" t="n">
        <f aca="false">INT((ROW()-2)/100)</f>
        <v>27</v>
      </c>
      <c r="B2778" s="7" t="n">
        <f aca="false">MOD(INT((ROW()-2)/10),10)</f>
        <v>7</v>
      </c>
      <c r="C2778" s="7" t="n">
        <f aca="false">MOD(ROW()-2,10)</f>
        <v>6</v>
      </c>
      <c r="D2778" s="8" t="n">
        <f aca="false">A2778*10+B2778+C2778/10</f>
        <v>277.6</v>
      </c>
      <c r="E2778" s="9" t="n">
        <f aca="false">ROUND((ROW()-2)*24,0)/86400</f>
        <v>0.771111111111111</v>
      </c>
    </row>
    <row r="2779" customFormat="false" ht="15" hidden="false" customHeight="true" outlineLevel="0" collapsed="false">
      <c r="A2779" s="6" t="n">
        <f aca="false">INT((ROW()-2)/100)</f>
        <v>27</v>
      </c>
      <c r="B2779" s="7" t="n">
        <f aca="false">MOD(INT((ROW()-2)/10),10)</f>
        <v>7</v>
      </c>
      <c r="C2779" s="7" t="n">
        <f aca="false">MOD(ROW()-2,10)</f>
        <v>7</v>
      </c>
      <c r="D2779" s="8" t="n">
        <f aca="false">A2779*10+B2779+C2779/10</f>
        <v>277.7</v>
      </c>
      <c r="E2779" s="9" t="n">
        <f aca="false">ROUND((ROW()-2)*24,0)/86400</f>
        <v>0.771388888888889</v>
      </c>
    </row>
    <row r="2780" customFormat="false" ht="15" hidden="false" customHeight="true" outlineLevel="0" collapsed="false">
      <c r="A2780" s="6" t="n">
        <f aca="false">INT((ROW()-2)/100)</f>
        <v>27</v>
      </c>
      <c r="B2780" s="7" t="n">
        <f aca="false">MOD(INT((ROW()-2)/10),10)</f>
        <v>7</v>
      </c>
      <c r="C2780" s="7" t="n">
        <f aca="false">MOD(ROW()-2,10)</f>
        <v>8</v>
      </c>
      <c r="D2780" s="8" t="n">
        <f aca="false">A2780*10+B2780+C2780/10</f>
        <v>277.8</v>
      </c>
      <c r="E2780" s="9" t="n">
        <f aca="false">ROUND((ROW()-2)*24,0)/86400</f>
        <v>0.771666666666667</v>
      </c>
    </row>
    <row r="2781" customFormat="false" ht="15" hidden="false" customHeight="true" outlineLevel="0" collapsed="false">
      <c r="A2781" s="6" t="n">
        <f aca="false">INT((ROW()-2)/100)</f>
        <v>27</v>
      </c>
      <c r="B2781" s="7" t="n">
        <f aca="false">MOD(INT((ROW()-2)/10),10)</f>
        <v>7</v>
      </c>
      <c r="C2781" s="7" t="n">
        <f aca="false">MOD(ROW()-2,10)</f>
        <v>9</v>
      </c>
      <c r="D2781" s="8" t="n">
        <f aca="false">A2781*10+B2781+C2781/10</f>
        <v>277.9</v>
      </c>
      <c r="E2781" s="9" t="n">
        <f aca="false">ROUND((ROW()-2)*24,0)/86400</f>
        <v>0.771944444444444</v>
      </c>
    </row>
    <row r="2782" customFormat="false" ht="15" hidden="false" customHeight="true" outlineLevel="0" collapsed="false">
      <c r="A2782" s="6" t="n">
        <f aca="false">INT((ROW()-2)/100)</f>
        <v>27</v>
      </c>
      <c r="B2782" s="7" t="n">
        <f aca="false">MOD(INT((ROW()-2)/10),10)</f>
        <v>8</v>
      </c>
      <c r="C2782" s="7" t="n">
        <f aca="false">MOD(ROW()-2,10)</f>
        <v>0</v>
      </c>
      <c r="D2782" s="8" t="n">
        <f aca="false">A2782*10+B2782+C2782/10</f>
        <v>278</v>
      </c>
      <c r="E2782" s="9" t="n">
        <f aca="false">ROUND((ROW()-2)*24,0)/86400</f>
        <v>0.772222222222222</v>
      </c>
    </row>
    <row r="2783" customFormat="false" ht="15" hidden="false" customHeight="true" outlineLevel="0" collapsed="false">
      <c r="A2783" s="6" t="n">
        <f aca="false">INT((ROW()-2)/100)</f>
        <v>27</v>
      </c>
      <c r="B2783" s="7" t="n">
        <f aca="false">MOD(INT((ROW()-2)/10),10)</f>
        <v>8</v>
      </c>
      <c r="C2783" s="7" t="n">
        <f aca="false">MOD(ROW()-2,10)</f>
        <v>1</v>
      </c>
      <c r="D2783" s="8" t="n">
        <f aca="false">A2783*10+B2783+C2783/10</f>
        <v>278.1</v>
      </c>
      <c r="E2783" s="9" t="n">
        <f aca="false">ROUND((ROW()-2)*24,0)/86400</f>
        <v>0.7725</v>
      </c>
    </row>
    <row r="2784" customFormat="false" ht="15" hidden="false" customHeight="true" outlineLevel="0" collapsed="false">
      <c r="A2784" s="6" t="n">
        <f aca="false">INT((ROW()-2)/100)</f>
        <v>27</v>
      </c>
      <c r="B2784" s="7" t="n">
        <f aca="false">MOD(INT((ROW()-2)/10),10)</f>
        <v>8</v>
      </c>
      <c r="C2784" s="7" t="n">
        <f aca="false">MOD(ROW()-2,10)</f>
        <v>2</v>
      </c>
      <c r="D2784" s="8" t="n">
        <f aca="false">A2784*10+B2784+C2784/10</f>
        <v>278.2</v>
      </c>
      <c r="E2784" s="9" t="n">
        <f aca="false">ROUND((ROW()-2)*24,0)/86400</f>
        <v>0.772777777777778</v>
      </c>
    </row>
    <row r="2785" customFormat="false" ht="15" hidden="false" customHeight="true" outlineLevel="0" collapsed="false">
      <c r="A2785" s="6" t="n">
        <f aca="false">INT((ROW()-2)/100)</f>
        <v>27</v>
      </c>
      <c r="B2785" s="7" t="n">
        <f aca="false">MOD(INT((ROW()-2)/10),10)</f>
        <v>8</v>
      </c>
      <c r="C2785" s="7" t="n">
        <f aca="false">MOD(ROW()-2,10)</f>
        <v>3</v>
      </c>
      <c r="D2785" s="8" t="n">
        <f aca="false">A2785*10+B2785+C2785/10</f>
        <v>278.3</v>
      </c>
      <c r="E2785" s="9" t="n">
        <f aca="false">ROUND((ROW()-2)*24,0)/86400</f>
        <v>0.773055555555556</v>
      </c>
    </row>
    <row r="2786" customFormat="false" ht="15" hidden="false" customHeight="true" outlineLevel="0" collapsed="false">
      <c r="A2786" s="6" t="n">
        <f aca="false">INT((ROW()-2)/100)</f>
        <v>27</v>
      </c>
      <c r="B2786" s="7" t="n">
        <f aca="false">MOD(INT((ROW()-2)/10),10)</f>
        <v>8</v>
      </c>
      <c r="C2786" s="7" t="n">
        <f aca="false">MOD(ROW()-2,10)</f>
        <v>4</v>
      </c>
      <c r="D2786" s="8" t="n">
        <f aca="false">A2786*10+B2786+C2786/10</f>
        <v>278.4</v>
      </c>
      <c r="E2786" s="9" t="n">
        <f aca="false">ROUND((ROW()-2)*24,0)/86400</f>
        <v>0.773333333333333</v>
      </c>
    </row>
    <row r="2787" customFormat="false" ht="15" hidden="false" customHeight="true" outlineLevel="0" collapsed="false">
      <c r="A2787" s="6" t="n">
        <f aca="false">INT((ROW()-2)/100)</f>
        <v>27</v>
      </c>
      <c r="B2787" s="7" t="n">
        <f aca="false">MOD(INT((ROW()-2)/10),10)</f>
        <v>8</v>
      </c>
      <c r="C2787" s="7" t="n">
        <f aca="false">MOD(ROW()-2,10)</f>
        <v>5</v>
      </c>
      <c r="D2787" s="8" t="n">
        <f aca="false">A2787*10+B2787+C2787/10</f>
        <v>278.5</v>
      </c>
      <c r="E2787" s="9" t="n">
        <f aca="false">ROUND((ROW()-2)*24,0)/86400</f>
        <v>0.773611111111111</v>
      </c>
    </row>
    <row r="2788" customFormat="false" ht="15" hidden="false" customHeight="true" outlineLevel="0" collapsed="false">
      <c r="A2788" s="6" t="n">
        <f aca="false">INT((ROW()-2)/100)</f>
        <v>27</v>
      </c>
      <c r="B2788" s="7" t="n">
        <f aca="false">MOD(INT((ROW()-2)/10),10)</f>
        <v>8</v>
      </c>
      <c r="C2788" s="7" t="n">
        <f aca="false">MOD(ROW()-2,10)</f>
        <v>6</v>
      </c>
      <c r="D2788" s="8" t="n">
        <f aca="false">A2788*10+B2788+C2788/10</f>
        <v>278.6</v>
      </c>
      <c r="E2788" s="9" t="n">
        <f aca="false">ROUND((ROW()-2)*24,0)/86400</f>
        <v>0.773888888888889</v>
      </c>
    </row>
    <row r="2789" customFormat="false" ht="15" hidden="false" customHeight="true" outlineLevel="0" collapsed="false">
      <c r="A2789" s="6" t="n">
        <f aca="false">INT((ROW()-2)/100)</f>
        <v>27</v>
      </c>
      <c r="B2789" s="7" t="n">
        <f aca="false">MOD(INT((ROW()-2)/10),10)</f>
        <v>8</v>
      </c>
      <c r="C2789" s="7" t="n">
        <f aca="false">MOD(ROW()-2,10)</f>
        <v>7</v>
      </c>
      <c r="D2789" s="8" t="n">
        <f aca="false">A2789*10+B2789+C2789/10</f>
        <v>278.7</v>
      </c>
      <c r="E2789" s="9" t="n">
        <f aca="false">ROUND((ROW()-2)*24,0)/86400</f>
        <v>0.774166666666667</v>
      </c>
    </row>
    <row r="2790" customFormat="false" ht="15" hidden="false" customHeight="true" outlineLevel="0" collapsed="false">
      <c r="A2790" s="6" t="n">
        <f aca="false">INT((ROW()-2)/100)</f>
        <v>27</v>
      </c>
      <c r="B2790" s="7" t="n">
        <f aca="false">MOD(INT((ROW()-2)/10),10)</f>
        <v>8</v>
      </c>
      <c r="C2790" s="7" t="n">
        <f aca="false">MOD(ROW()-2,10)</f>
        <v>8</v>
      </c>
      <c r="D2790" s="8" t="n">
        <f aca="false">A2790*10+B2790+C2790/10</f>
        <v>278.8</v>
      </c>
      <c r="E2790" s="9" t="n">
        <f aca="false">ROUND((ROW()-2)*24,0)/86400</f>
        <v>0.774444444444445</v>
      </c>
    </row>
    <row r="2791" customFormat="false" ht="15" hidden="false" customHeight="true" outlineLevel="0" collapsed="false">
      <c r="A2791" s="6" t="n">
        <f aca="false">INT((ROW()-2)/100)</f>
        <v>27</v>
      </c>
      <c r="B2791" s="7" t="n">
        <f aca="false">MOD(INT((ROW()-2)/10),10)</f>
        <v>8</v>
      </c>
      <c r="C2791" s="7" t="n">
        <f aca="false">MOD(ROW()-2,10)</f>
        <v>9</v>
      </c>
      <c r="D2791" s="8" t="n">
        <f aca="false">A2791*10+B2791+C2791/10</f>
        <v>278.9</v>
      </c>
      <c r="E2791" s="9" t="n">
        <f aca="false">ROUND((ROW()-2)*24,0)/86400</f>
        <v>0.774722222222222</v>
      </c>
    </row>
    <row r="2792" customFormat="false" ht="15" hidden="false" customHeight="true" outlineLevel="0" collapsed="false">
      <c r="A2792" s="6" t="n">
        <f aca="false">INT((ROW()-2)/100)</f>
        <v>27</v>
      </c>
      <c r="B2792" s="7" t="n">
        <f aca="false">MOD(INT((ROW()-2)/10),10)</f>
        <v>9</v>
      </c>
      <c r="C2792" s="7" t="n">
        <f aca="false">MOD(ROW()-2,10)</f>
        <v>0</v>
      </c>
      <c r="D2792" s="8" t="n">
        <f aca="false">A2792*10+B2792+C2792/10</f>
        <v>279</v>
      </c>
      <c r="E2792" s="9" t="n">
        <f aca="false">ROUND((ROW()-2)*24,0)/86400</f>
        <v>0.775</v>
      </c>
    </row>
    <row r="2793" customFormat="false" ht="15" hidden="false" customHeight="true" outlineLevel="0" collapsed="false">
      <c r="A2793" s="6" t="n">
        <f aca="false">INT((ROW()-2)/100)</f>
        <v>27</v>
      </c>
      <c r="B2793" s="7" t="n">
        <f aca="false">MOD(INT((ROW()-2)/10),10)</f>
        <v>9</v>
      </c>
      <c r="C2793" s="7" t="n">
        <f aca="false">MOD(ROW()-2,10)</f>
        <v>1</v>
      </c>
      <c r="D2793" s="8" t="n">
        <f aca="false">A2793*10+B2793+C2793/10</f>
        <v>279.1</v>
      </c>
      <c r="E2793" s="9" t="n">
        <f aca="false">ROUND((ROW()-2)*24,0)/86400</f>
        <v>0.775277777777778</v>
      </c>
    </row>
    <row r="2794" customFormat="false" ht="15" hidden="false" customHeight="true" outlineLevel="0" collapsed="false">
      <c r="A2794" s="6" t="n">
        <f aca="false">INT((ROW()-2)/100)</f>
        <v>27</v>
      </c>
      <c r="B2794" s="7" t="n">
        <f aca="false">MOD(INT((ROW()-2)/10),10)</f>
        <v>9</v>
      </c>
      <c r="C2794" s="7" t="n">
        <f aca="false">MOD(ROW()-2,10)</f>
        <v>2</v>
      </c>
      <c r="D2794" s="8" t="n">
        <f aca="false">A2794*10+B2794+C2794/10</f>
        <v>279.2</v>
      </c>
      <c r="E2794" s="9" t="n">
        <f aca="false">ROUND((ROW()-2)*24,0)/86400</f>
        <v>0.775555555555556</v>
      </c>
    </row>
    <row r="2795" customFormat="false" ht="15" hidden="false" customHeight="true" outlineLevel="0" collapsed="false">
      <c r="A2795" s="6" t="n">
        <f aca="false">INT((ROW()-2)/100)</f>
        <v>27</v>
      </c>
      <c r="B2795" s="7" t="n">
        <f aca="false">MOD(INT((ROW()-2)/10),10)</f>
        <v>9</v>
      </c>
      <c r="C2795" s="7" t="n">
        <f aca="false">MOD(ROW()-2,10)</f>
        <v>3</v>
      </c>
      <c r="D2795" s="8" t="n">
        <f aca="false">A2795*10+B2795+C2795/10</f>
        <v>279.3</v>
      </c>
      <c r="E2795" s="9" t="n">
        <f aca="false">ROUND((ROW()-2)*24,0)/86400</f>
        <v>0.775833333333333</v>
      </c>
    </row>
    <row r="2796" customFormat="false" ht="15" hidden="false" customHeight="true" outlineLevel="0" collapsed="false">
      <c r="A2796" s="6" t="n">
        <f aca="false">INT((ROW()-2)/100)</f>
        <v>27</v>
      </c>
      <c r="B2796" s="7" t="n">
        <f aca="false">MOD(INT((ROW()-2)/10),10)</f>
        <v>9</v>
      </c>
      <c r="C2796" s="7" t="n">
        <f aca="false">MOD(ROW()-2,10)</f>
        <v>4</v>
      </c>
      <c r="D2796" s="8" t="n">
        <f aca="false">A2796*10+B2796+C2796/10</f>
        <v>279.4</v>
      </c>
      <c r="E2796" s="9" t="n">
        <f aca="false">ROUND((ROW()-2)*24,0)/86400</f>
        <v>0.776111111111111</v>
      </c>
    </row>
    <row r="2797" customFormat="false" ht="15" hidden="false" customHeight="true" outlineLevel="0" collapsed="false">
      <c r="A2797" s="6" t="n">
        <f aca="false">INT((ROW()-2)/100)</f>
        <v>27</v>
      </c>
      <c r="B2797" s="7" t="n">
        <f aca="false">MOD(INT((ROW()-2)/10),10)</f>
        <v>9</v>
      </c>
      <c r="C2797" s="7" t="n">
        <f aca="false">MOD(ROW()-2,10)</f>
        <v>5</v>
      </c>
      <c r="D2797" s="8" t="n">
        <f aca="false">A2797*10+B2797+C2797/10</f>
        <v>279.5</v>
      </c>
      <c r="E2797" s="9" t="n">
        <f aca="false">ROUND((ROW()-2)*24,0)/86400</f>
        <v>0.776388888888889</v>
      </c>
    </row>
    <row r="2798" customFormat="false" ht="15" hidden="false" customHeight="true" outlineLevel="0" collapsed="false">
      <c r="A2798" s="6" t="n">
        <f aca="false">INT((ROW()-2)/100)</f>
        <v>27</v>
      </c>
      <c r="B2798" s="7" t="n">
        <f aca="false">MOD(INT((ROW()-2)/10),10)</f>
        <v>9</v>
      </c>
      <c r="C2798" s="7" t="n">
        <f aca="false">MOD(ROW()-2,10)</f>
        <v>6</v>
      </c>
      <c r="D2798" s="8" t="n">
        <f aca="false">A2798*10+B2798+C2798/10</f>
        <v>279.6</v>
      </c>
      <c r="E2798" s="9" t="n">
        <f aca="false">ROUND((ROW()-2)*24,0)/86400</f>
        <v>0.776666666666667</v>
      </c>
    </row>
    <row r="2799" customFormat="false" ht="15" hidden="false" customHeight="true" outlineLevel="0" collapsed="false">
      <c r="A2799" s="6" t="n">
        <f aca="false">INT((ROW()-2)/100)</f>
        <v>27</v>
      </c>
      <c r="B2799" s="7" t="n">
        <f aca="false">MOD(INT((ROW()-2)/10),10)</f>
        <v>9</v>
      </c>
      <c r="C2799" s="7" t="n">
        <f aca="false">MOD(ROW()-2,10)</f>
        <v>7</v>
      </c>
      <c r="D2799" s="8" t="n">
        <f aca="false">A2799*10+B2799+C2799/10</f>
        <v>279.7</v>
      </c>
      <c r="E2799" s="9" t="n">
        <f aca="false">ROUND((ROW()-2)*24,0)/86400</f>
        <v>0.776944444444444</v>
      </c>
    </row>
    <row r="2800" customFormat="false" ht="15" hidden="false" customHeight="true" outlineLevel="0" collapsed="false">
      <c r="A2800" s="6" t="n">
        <f aca="false">INT((ROW()-2)/100)</f>
        <v>27</v>
      </c>
      <c r="B2800" s="7" t="n">
        <f aca="false">MOD(INT((ROW()-2)/10),10)</f>
        <v>9</v>
      </c>
      <c r="C2800" s="7" t="n">
        <f aca="false">MOD(ROW()-2,10)</f>
        <v>8</v>
      </c>
      <c r="D2800" s="8" t="n">
        <f aca="false">A2800*10+B2800+C2800/10</f>
        <v>279.8</v>
      </c>
      <c r="E2800" s="9" t="n">
        <f aca="false">ROUND((ROW()-2)*24,0)/86400</f>
        <v>0.777222222222222</v>
      </c>
    </row>
    <row r="2801" customFormat="false" ht="15" hidden="false" customHeight="true" outlineLevel="0" collapsed="false">
      <c r="A2801" s="6" t="n">
        <f aca="false">INT((ROW()-2)/100)</f>
        <v>27</v>
      </c>
      <c r="B2801" s="7" t="n">
        <f aca="false">MOD(INT((ROW()-2)/10),10)</f>
        <v>9</v>
      </c>
      <c r="C2801" s="7" t="n">
        <f aca="false">MOD(ROW()-2,10)</f>
        <v>9</v>
      </c>
      <c r="D2801" s="8" t="n">
        <f aca="false">A2801*10+B2801+C2801/10</f>
        <v>279.9</v>
      </c>
      <c r="E2801" s="9" t="n">
        <f aca="false">ROUND((ROW()-2)*24,0)/86400</f>
        <v>0.7775</v>
      </c>
    </row>
    <row r="2802" customFormat="false" ht="15" hidden="false" customHeight="true" outlineLevel="0" collapsed="false">
      <c r="A2802" s="6" t="n">
        <f aca="false">INT((ROW()-2)/100)</f>
        <v>28</v>
      </c>
      <c r="B2802" s="7" t="n">
        <f aca="false">MOD(INT((ROW()-2)/10),10)</f>
        <v>0</v>
      </c>
      <c r="C2802" s="7" t="n">
        <f aca="false">MOD(ROW()-2,10)</f>
        <v>0</v>
      </c>
      <c r="D2802" s="8" t="n">
        <f aca="false">A2802*10+B2802+C2802/10</f>
        <v>280</v>
      </c>
      <c r="E2802" s="9" t="n">
        <f aca="false">ROUND((ROW()-2)*24,0)/86400</f>
        <v>0.777777777777778</v>
      </c>
    </row>
    <row r="2803" customFormat="false" ht="15" hidden="false" customHeight="true" outlineLevel="0" collapsed="false">
      <c r="A2803" s="6" t="n">
        <f aca="false">INT((ROW()-2)/100)</f>
        <v>28</v>
      </c>
      <c r="B2803" s="7" t="n">
        <f aca="false">MOD(INT((ROW()-2)/10),10)</f>
        <v>0</v>
      </c>
      <c r="C2803" s="7" t="n">
        <f aca="false">MOD(ROW()-2,10)</f>
        <v>1</v>
      </c>
      <c r="D2803" s="8" t="n">
        <f aca="false">A2803*10+B2803+C2803/10</f>
        <v>280.1</v>
      </c>
      <c r="E2803" s="9" t="n">
        <f aca="false">ROUND((ROW()-2)*24,0)/86400</f>
        <v>0.778055555555556</v>
      </c>
    </row>
    <row r="2804" customFormat="false" ht="15" hidden="false" customHeight="true" outlineLevel="0" collapsed="false">
      <c r="A2804" s="6" t="n">
        <f aca="false">INT((ROW()-2)/100)</f>
        <v>28</v>
      </c>
      <c r="B2804" s="7" t="n">
        <f aca="false">MOD(INT((ROW()-2)/10),10)</f>
        <v>0</v>
      </c>
      <c r="C2804" s="7" t="n">
        <f aca="false">MOD(ROW()-2,10)</f>
        <v>2</v>
      </c>
      <c r="D2804" s="8" t="n">
        <f aca="false">A2804*10+B2804+C2804/10</f>
        <v>280.2</v>
      </c>
      <c r="E2804" s="9" t="n">
        <f aca="false">ROUND((ROW()-2)*24,0)/86400</f>
        <v>0.778333333333333</v>
      </c>
    </row>
    <row r="2805" customFormat="false" ht="15" hidden="false" customHeight="true" outlineLevel="0" collapsed="false">
      <c r="A2805" s="6" t="n">
        <f aca="false">INT((ROW()-2)/100)</f>
        <v>28</v>
      </c>
      <c r="B2805" s="7" t="n">
        <f aca="false">MOD(INT((ROW()-2)/10),10)</f>
        <v>0</v>
      </c>
      <c r="C2805" s="7" t="n">
        <f aca="false">MOD(ROW()-2,10)</f>
        <v>3</v>
      </c>
      <c r="D2805" s="8" t="n">
        <f aca="false">A2805*10+B2805+C2805/10</f>
        <v>280.3</v>
      </c>
      <c r="E2805" s="9" t="n">
        <f aca="false">ROUND((ROW()-2)*24,0)/86400</f>
        <v>0.778611111111111</v>
      </c>
    </row>
    <row r="2806" customFormat="false" ht="15" hidden="false" customHeight="true" outlineLevel="0" collapsed="false">
      <c r="A2806" s="6" t="n">
        <f aca="false">INT((ROW()-2)/100)</f>
        <v>28</v>
      </c>
      <c r="B2806" s="7" t="n">
        <f aca="false">MOD(INT((ROW()-2)/10),10)</f>
        <v>0</v>
      </c>
      <c r="C2806" s="7" t="n">
        <f aca="false">MOD(ROW()-2,10)</f>
        <v>4</v>
      </c>
      <c r="D2806" s="8" t="n">
        <f aca="false">A2806*10+B2806+C2806/10</f>
        <v>280.4</v>
      </c>
      <c r="E2806" s="9" t="n">
        <f aca="false">ROUND((ROW()-2)*24,0)/86400</f>
        <v>0.778888888888889</v>
      </c>
    </row>
    <row r="2807" customFormat="false" ht="15" hidden="false" customHeight="true" outlineLevel="0" collapsed="false">
      <c r="A2807" s="6" t="n">
        <f aca="false">INT((ROW()-2)/100)</f>
        <v>28</v>
      </c>
      <c r="B2807" s="7" t="n">
        <f aca="false">MOD(INT((ROW()-2)/10),10)</f>
        <v>0</v>
      </c>
      <c r="C2807" s="7" t="n">
        <f aca="false">MOD(ROW()-2,10)</f>
        <v>5</v>
      </c>
      <c r="D2807" s="8" t="n">
        <f aca="false">A2807*10+B2807+C2807/10</f>
        <v>280.5</v>
      </c>
      <c r="E2807" s="9" t="n">
        <f aca="false">ROUND((ROW()-2)*24,0)/86400</f>
        <v>0.779166666666667</v>
      </c>
    </row>
    <row r="2808" customFormat="false" ht="15" hidden="false" customHeight="true" outlineLevel="0" collapsed="false">
      <c r="A2808" s="6" t="n">
        <f aca="false">INT((ROW()-2)/100)</f>
        <v>28</v>
      </c>
      <c r="B2808" s="7" t="n">
        <f aca="false">MOD(INT((ROW()-2)/10),10)</f>
        <v>0</v>
      </c>
      <c r="C2808" s="7" t="n">
        <f aca="false">MOD(ROW()-2,10)</f>
        <v>6</v>
      </c>
      <c r="D2808" s="8" t="n">
        <f aca="false">A2808*10+B2808+C2808/10</f>
        <v>280.6</v>
      </c>
      <c r="E2808" s="9" t="n">
        <f aca="false">ROUND((ROW()-2)*24,0)/86400</f>
        <v>0.779444444444445</v>
      </c>
    </row>
    <row r="2809" customFormat="false" ht="15" hidden="false" customHeight="true" outlineLevel="0" collapsed="false">
      <c r="A2809" s="6" t="n">
        <f aca="false">INT((ROW()-2)/100)</f>
        <v>28</v>
      </c>
      <c r="B2809" s="7" t="n">
        <f aca="false">MOD(INT((ROW()-2)/10),10)</f>
        <v>0</v>
      </c>
      <c r="C2809" s="7" t="n">
        <f aca="false">MOD(ROW()-2,10)</f>
        <v>7</v>
      </c>
      <c r="D2809" s="8" t="n">
        <f aca="false">A2809*10+B2809+C2809/10</f>
        <v>280.7</v>
      </c>
      <c r="E2809" s="9" t="n">
        <f aca="false">ROUND((ROW()-2)*24,0)/86400</f>
        <v>0.779722222222222</v>
      </c>
    </row>
    <row r="2810" customFormat="false" ht="15" hidden="false" customHeight="true" outlineLevel="0" collapsed="false">
      <c r="A2810" s="6" t="n">
        <f aca="false">INT((ROW()-2)/100)</f>
        <v>28</v>
      </c>
      <c r="B2810" s="7" t="n">
        <f aca="false">MOD(INT((ROW()-2)/10),10)</f>
        <v>0</v>
      </c>
      <c r="C2810" s="7" t="n">
        <f aca="false">MOD(ROW()-2,10)</f>
        <v>8</v>
      </c>
      <c r="D2810" s="8" t="n">
        <f aca="false">A2810*10+B2810+C2810/10</f>
        <v>280.8</v>
      </c>
      <c r="E2810" s="9" t="n">
        <f aca="false">ROUND((ROW()-2)*24,0)/86400</f>
        <v>0.78</v>
      </c>
    </row>
    <row r="2811" customFormat="false" ht="15" hidden="false" customHeight="true" outlineLevel="0" collapsed="false">
      <c r="A2811" s="6" t="n">
        <f aca="false">INT((ROW()-2)/100)</f>
        <v>28</v>
      </c>
      <c r="B2811" s="7" t="n">
        <f aca="false">MOD(INT((ROW()-2)/10),10)</f>
        <v>0</v>
      </c>
      <c r="C2811" s="7" t="n">
        <f aca="false">MOD(ROW()-2,10)</f>
        <v>9</v>
      </c>
      <c r="D2811" s="8" t="n">
        <f aca="false">A2811*10+B2811+C2811/10</f>
        <v>280.9</v>
      </c>
      <c r="E2811" s="9" t="n">
        <f aca="false">ROUND((ROW()-2)*24,0)/86400</f>
        <v>0.780277777777778</v>
      </c>
    </row>
    <row r="2812" customFormat="false" ht="15" hidden="false" customHeight="true" outlineLevel="0" collapsed="false">
      <c r="A2812" s="6" t="n">
        <f aca="false">INT((ROW()-2)/100)</f>
        <v>28</v>
      </c>
      <c r="B2812" s="7" t="n">
        <f aca="false">MOD(INT((ROW()-2)/10),10)</f>
        <v>1</v>
      </c>
      <c r="C2812" s="7" t="n">
        <f aca="false">MOD(ROW()-2,10)</f>
        <v>0</v>
      </c>
      <c r="D2812" s="8" t="n">
        <f aca="false">A2812*10+B2812+C2812/10</f>
        <v>281</v>
      </c>
      <c r="E2812" s="9" t="n">
        <f aca="false">ROUND((ROW()-2)*24,0)/86400</f>
        <v>0.780555555555556</v>
      </c>
    </row>
    <row r="2813" customFormat="false" ht="15" hidden="false" customHeight="true" outlineLevel="0" collapsed="false">
      <c r="A2813" s="6" t="n">
        <f aca="false">INT((ROW()-2)/100)</f>
        <v>28</v>
      </c>
      <c r="B2813" s="7" t="n">
        <f aca="false">MOD(INT((ROW()-2)/10),10)</f>
        <v>1</v>
      </c>
      <c r="C2813" s="7" t="n">
        <f aca="false">MOD(ROW()-2,10)</f>
        <v>1</v>
      </c>
      <c r="D2813" s="8" t="n">
        <f aca="false">A2813*10+B2813+C2813/10</f>
        <v>281.1</v>
      </c>
      <c r="E2813" s="9" t="n">
        <f aca="false">ROUND((ROW()-2)*24,0)/86400</f>
        <v>0.780833333333333</v>
      </c>
    </row>
    <row r="2814" customFormat="false" ht="15" hidden="false" customHeight="true" outlineLevel="0" collapsed="false">
      <c r="A2814" s="6" t="n">
        <f aca="false">INT((ROW()-2)/100)</f>
        <v>28</v>
      </c>
      <c r="B2814" s="7" t="n">
        <f aca="false">MOD(INT((ROW()-2)/10),10)</f>
        <v>1</v>
      </c>
      <c r="C2814" s="7" t="n">
        <f aca="false">MOD(ROW()-2,10)</f>
        <v>2</v>
      </c>
      <c r="D2814" s="8" t="n">
        <f aca="false">A2814*10+B2814+C2814/10</f>
        <v>281.2</v>
      </c>
      <c r="E2814" s="9" t="n">
        <f aca="false">ROUND((ROW()-2)*24,0)/86400</f>
        <v>0.781111111111111</v>
      </c>
    </row>
    <row r="2815" customFormat="false" ht="15" hidden="false" customHeight="true" outlineLevel="0" collapsed="false">
      <c r="A2815" s="6" t="n">
        <f aca="false">INT((ROW()-2)/100)</f>
        <v>28</v>
      </c>
      <c r="B2815" s="7" t="n">
        <f aca="false">MOD(INT((ROW()-2)/10),10)</f>
        <v>1</v>
      </c>
      <c r="C2815" s="7" t="n">
        <f aca="false">MOD(ROW()-2,10)</f>
        <v>3</v>
      </c>
      <c r="D2815" s="8" t="n">
        <f aca="false">A2815*10+B2815+C2815/10</f>
        <v>281.3</v>
      </c>
      <c r="E2815" s="9" t="n">
        <f aca="false">ROUND((ROW()-2)*24,0)/86400</f>
        <v>0.781388888888889</v>
      </c>
    </row>
    <row r="2816" customFormat="false" ht="15" hidden="false" customHeight="true" outlineLevel="0" collapsed="false">
      <c r="A2816" s="6" t="n">
        <f aca="false">INT((ROW()-2)/100)</f>
        <v>28</v>
      </c>
      <c r="B2816" s="7" t="n">
        <f aca="false">MOD(INT((ROW()-2)/10),10)</f>
        <v>1</v>
      </c>
      <c r="C2816" s="7" t="n">
        <f aca="false">MOD(ROW()-2,10)</f>
        <v>4</v>
      </c>
      <c r="D2816" s="8" t="n">
        <f aca="false">A2816*10+B2816+C2816/10</f>
        <v>281.4</v>
      </c>
      <c r="E2816" s="9" t="n">
        <f aca="false">ROUND((ROW()-2)*24,0)/86400</f>
        <v>0.781666666666667</v>
      </c>
    </row>
    <row r="2817" customFormat="false" ht="15" hidden="false" customHeight="true" outlineLevel="0" collapsed="false">
      <c r="A2817" s="6" t="n">
        <f aca="false">INT((ROW()-2)/100)</f>
        <v>28</v>
      </c>
      <c r="B2817" s="7" t="n">
        <f aca="false">MOD(INT((ROW()-2)/10),10)</f>
        <v>1</v>
      </c>
      <c r="C2817" s="7" t="n">
        <f aca="false">MOD(ROW()-2,10)</f>
        <v>5</v>
      </c>
      <c r="D2817" s="8" t="n">
        <f aca="false">A2817*10+B2817+C2817/10</f>
        <v>281.5</v>
      </c>
      <c r="E2817" s="9" t="n">
        <f aca="false">ROUND((ROW()-2)*24,0)/86400</f>
        <v>0.781944444444444</v>
      </c>
    </row>
    <row r="2818" customFormat="false" ht="15" hidden="false" customHeight="true" outlineLevel="0" collapsed="false">
      <c r="A2818" s="6" t="n">
        <f aca="false">INT((ROW()-2)/100)</f>
        <v>28</v>
      </c>
      <c r="B2818" s="7" t="n">
        <f aca="false">MOD(INT((ROW()-2)/10),10)</f>
        <v>1</v>
      </c>
      <c r="C2818" s="7" t="n">
        <f aca="false">MOD(ROW()-2,10)</f>
        <v>6</v>
      </c>
      <c r="D2818" s="8" t="n">
        <f aca="false">A2818*10+B2818+C2818/10</f>
        <v>281.6</v>
      </c>
      <c r="E2818" s="9" t="n">
        <f aca="false">ROUND((ROW()-2)*24,0)/86400</f>
        <v>0.782222222222222</v>
      </c>
    </row>
    <row r="2819" customFormat="false" ht="15" hidden="false" customHeight="true" outlineLevel="0" collapsed="false">
      <c r="A2819" s="6" t="n">
        <f aca="false">INT((ROW()-2)/100)</f>
        <v>28</v>
      </c>
      <c r="B2819" s="7" t="n">
        <f aca="false">MOD(INT((ROW()-2)/10),10)</f>
        <v>1</v>
      </c>
      <c r="C2819" s="7" t="n">
        <f aca="false">MOD(ROW()-2,10)</f>
        <v>7</v>
      </c>
      <c r="D2819" s="8" t="n">
        <f aca="false">A2819*10+B2819+C2819/10</f>
        <v>281.7</v>
      </c>
      <c r="E2819" s="9" t="n">
        <f aca="false">ROUND((ROW()-2)*24,0)/86400</f>
        <v>0.7825</v>
      </c>
    </row>
    <row r="2820" customFormat="false" ht="15" hidden="false" customHeight="true" outlineLevel="0" collapsed="false">
      <c r="A2820" s="6" t="n">
        <f aca="false">INT((ROW()-2)/100)</f>
        <v>28</v>
      </c>
      <c r="B2820" s="7" t="n">
        <f aca="false">MOD(INT((ROW()-2)/10),10)</f>
        <v>1</v>
      </c>
      <c r="C2820" s="7" t="n">
        <f aca="false">MOD(ROW()-2,10)</f>
        <v>8</v>
      </c>
      <c r="D2820" s="8" t="n">
        <f aca="false">A2820*10+B2820+C2820/10</f>
        <v>281.8</v>
      </c>
      <c r="E2820" s="9" t="n">
        <f aca="false">ROUND((ROW()-2)*24,0)/86400</f>
        <v>0.782777777777778</v>
      </c>
    </row>
    <row r="2821" customFormat="false" ht="15" hidden="false" customHeight="true" outlineLevel="0" collapsed="false">
      <c r="A2821" s="6" t="n">
        <f aca="false">INT((ROW()-2)/100)</f>
        <v>28</v>
      </c>
      <c r="B2821" s="7" t="n">
        <f aca="false">MOD(INT((ROW()-2)/10),10)</f>
        <v>1</v>
      </c>
      <c r="C2821" s="7" t="n">
        <f aca="false">MOD(ROW()-2,10)</f>
        <v>9</v>
      </c>
      <c r="D2821" s="8" t="n">
        <f aca="false">A2821*10+B2821+C2821/10</f>
        <v>281.9</v>
      </c>
      <c r="E2821" s="9" t="n">
        <f aca="false">ROUND((ROW()-2)*24,0)/86400</f>
        <v>0.783055555555556</v>
      </c>
    </row>
    <row r="2822" customFormat="false" ht="15" hidden="false" customHeight="true" outlineLevel="0" collapsed="false">
      <c r="A2822" s="6" t="n">
        <f aca="false">INT((ROW()-2)/100)</f>
        <v>28</v>
      </c>
      <c r="B2822" s="7" t="n">
        <f aca="false">MOD(INT((ROW()-2)/10),10)</f>
        <v>2</v>
      </c>
      <c r="C2822" s="7" t="n">
        <f aca="false">MOD(ROW()-2,10)</f>
        <v>0</v>
      </c>
      <c r="D2822" s="8" t="n">
        <f aca="false">A2822*10+B2822+C2822/10</f>
        <v>282</v>
      </c>
      <c r="E2822" s="9" t="n">
        <f aca="false">ROUND((ROW()-2)*24,0)/86400</f>
        <v>0.783333333333333</v>
      </c>
    </row>
    <row r="2823" customFormat="false" ht="15" hidden="false" customHeight="true" outlineLevel="0" collapsed="false">
      <c r="A2823" s="6" t="n">
        <f aca="false">INT((ROW()-2)/100)</f>
        <v>28</v>
      </c>
      <c r="B2823" s="7" t="n">
        <f aca="false">MOD(INT((ROW()-2)/10),10)</f>
        <v>2</v>
      </c>
      <c r="C2823" s="7" t="n">
        <f aca="false">MOD(ROW()-2,10)</f>
        <v>1</v>
      </c>
      <c r="D2823" s="8" t="n">
        <f aca="false">A2823*10+B2823+C2823/10</f>
        <v>282.1</v>
      </c>
      <c r="E2823" s="9" t="n">
        <f aca="false">ROUND((ROW()-2)*24,0)/86400</f>
        <v>0.783611111111111</v>
      </c>
    </row>
    <row r="2824" customFormat="false" ht="15" hidden="false" customHeight="true" outlineLevel="0" collapsed="false">
      <c r="A2824" s="6" t="n">
        <f aca="false">INT((ROW()-2)/100)</f>
        <v>28</v>
      </c>
      <c r="B2824" s="7" t="n">
        <f aca="false">MOD(INT((ROW()-2)/10),10)</f>
        <v>2</v>
      </c>
      <c r="C2824" s="7" t="n">
        <f aca="false">MOD(ROW()-2,10)</f>
        <v>2</v>
      </c>
      <c r="D2824" s="8" t="n">
        <f aca="false">A2824*10+B2824+C2824/10</f>
        <v>282.2</v>
      </c>
      <c r="E2824" s="9" t="n">
        <f aca="false">ROUND((ROW()-2)*24,0)/86400</f>
        <v>0.783888888888889</v>
      </c>
    </row>
    <row r="2825" customFormat="false" ht="15" hidden="false" customHeight="true" outlineLevel="0" collapsed="false">
      <c r="A2825" s="6" t="n">
        <f aca="false">INT((ROW()-2)/100)</f>
        <v>28</v>
      </c>
      <c r="B2825" s="7" t="n">
        <f aca="false">MOD(INT((ROW()-2)/10),10)</f>
        <v>2</v>
      </c>
      <c r="C2825" s="7" t="n">
        <f aca="false">MOD(ROW()-2,10)</f>
        <v>3</v>
      </c>
      <c r="D2825" s="8" t="n">
        <f aca="false">A2825*10+B2825+C2825/10</f>
        <v>282.3</v>
      </c>
      <c r="E2825" s="9" t="n">
        <f aca="false">ROUND((ROW()-2)*24,0)/86400</f>
        <v>0.784166666666667</v>
      </c>
    </row>
    <row r="2826" customFormat="false" ht="15" hidden="false" customHeight="true" outlineLevel="0" collapsed="false">
      <c r="A2826" s="6" t="n">
        <f aca="false">INT((ROW()-2)/100)</f>
        <v>28</v>
      </c>
      <c r="B2826" s="7" t="n">
        <f aca="false">MOD(INT((ROW()-2)/10),10)</f>
        <v>2</v>
      </c>
      <c r="C2826" s="7" t="n">
        <f aca="false">MOD(ROW()-2,10)</f>
        <v>4</v>
      </c>
      <c r="D2826" s="8" t="n">
        <f aca="false">A2826*10+B2826+C2826/10</f>
        <v>282.4</v>
      </c>
      <c r="E2826" s="9" t="n">
        <f aca="false">ROUND((ROW()-2)*24,0)/86400</f>
        <v>0.784444444444445</v>
      </c>
    </row>
    <row r="2827" customFormat="false" ht="15" hidden="false" customHeight="true" outlineLevel="0" collapsed="false">
      <c r="A2827" s="6" t="n">
        <f aca="false">INT((ROW()-2)/100)</f>
        <v>28</v>
      </c>
      <c r="B2827" s="7" t="n">
        <f aca="false">MOD(INT((ROW()-2)/10),10)</f>
        <v>2</v>
      </c>
      <c r="C2827" s="7" t="n">
        <f aca="false">MOD(ROW()-2,10)</f>
        <v>5</v>
      </c>
      <c r="D2827" s="8" t="n">
        <f aca="false">A2827*10+B2827+C2827/10</f>
        <v>282.5</v>
      </c>
      <c r="E2827" s="9" t="n">
        <f aca="false">ROUND((ROW()-2)*24,0)/86400</f>
        <v>0.784722222222222</v>
      </c>
    </row>
    <row r="2828" customFormat="false" ht="15" hidden="false" customHeight="true" outlineLevel="0" collapsed="false">
      <c r="A2828" s="6" t="n">
        <f aca="false">INT((ROW()-2)/100)</f>
        <v>28</v>
      </c>
      <c r="B2828" s="7" t="n">
        <f aca="false">MOD(INT((ROW()-2)/10),10)</f>
        <v>2</v>
      </c>
      <c r="C2828" s="7" t="n">
        <f aca="false">MOD(ROW()-2,10)</f>
        <v>6</v>
      </c>
      <c r="D2828" s="8" t="n">
        <f aca="false">A2828*10+B2828+C2828/10</f>
        <v>282.6</v>
      </c>
      <c r="E2828" s="9" t="n">
        <f aca="false">ROUND((ROW()-2)*24,0)/86400</f>
        <v>0.785</v>
      </c>
    </row>
    <row r="2829" customFormat="false" ht="15" hidden="false" customHeight="true" outlineLevel="0" collapsed="false">
      <c r="A2829" s="6" t="n">
        <f aca="false">INT((ROW()-2)/100)</f>
        <v>28</v>
      </c>
      <c r="B2829" s="7" t="n">
        <f aca="false">MOD(INT((ROW()-2)/10),10)</f>
        <v>2</v>
      </c>
      <c r="C2829" s="7" t="n">
        <f aca="false">MOD(ROW()-2,10)</f>
        <v>7</v>
      </c>
      <c r="D2829" s="8" t="n">
        <f aca="false">A2829*10+B2829+C2829/10</f>
        <v>282.7</v>
      </c>
      <c r="E2829" s="9" t="n">
        <f aca="false">ROUND((ROW()-2)*24,0)/86400</f>
        <v>0.785277777777778</v>
      </c>
    </row>
    <row r="2830" customFormat="false" ht="15" hidden="false" customHeight="true" outlineLevel="0" collapsed="false">
      <c r="A2830" s="6" t="n">
        <f aca="false">INT((ROW()-2)/100)</f>
        <v>28</v>
      </c>
      <c r="B2830" s="7" t="n">
        <f aca="false">MOD(INT((ROW()-2)/10),10)</f>
        <v>2</v>
      </c>
      <c r="C2830" s="7" t="n">
        <f aca="false">MOD(ROW()-2,10)</f>
        <v>8</v>
      </c>
      <c r="D2830" s="8" t="n">
        <f aca="false">A2830*10+B2830+C2830/10</f>
        <v>282.8</v>
      </c>
      <c r="E2830" s="9" t="n">
        <f aca="false">ROUND((ROW()-2)*24,0)/86400</f>
        <v>0.785555555555556</v>
      </c>
    </row>
    <row r="2831" customFormat="false" ht="15" hidden="false" customHeight="true" outlineLevel="0" collapsed="false">
      <c r="A2831" s="6" t="n">
        <f aca="false">INT((ROW()-2)/100)</f>
        <v>28</v>
      </c>
      <c r="B2831" s="7" t="n">
        <f aca="false">MOD(INT((ROW()-2)/10),10)</f>
        <v>2</v>
      </c>
      <c r="C2831" s="7" t="n">
        <f aca="false">MOD(ROW()-2,10)</f>
        <v>9</v>
      </c>
      <c r="D2831" s="8" t="n">
        <f aca="false">A2831*10+B2831+C2831/10</f>
        <v>282.9</v>
      </c>
      <c r="E2831" s="9" t="n">
        <f aca="false">ROUND((ROW()-2)*24,0)/86400</f>
        <v>0.785833333333333</v>
      </c>
    </row>
    <row r="2832" customFormat="false" ht="15" hidden="false" customHeight="true" outlineLevel="0" collapsed="false">
      <c r="A2832" s="6" t="n">
        <f aca="false">INT((ROW()-2)/100)</f>
        <v>28</v>
      </c>
      <c r="B2832" s="7" t="n">
        <f aca="false">MOD(INT((ROW()-2)/10),10)</f>
        <v>3</v>
      </c>
      <c r="C2832" s="7" t="n">
        <f aca="false">MOD(ROW()-2,10)</f>
        <v>0</v>
      </c>
      <c r="D2832" s="8" t="n">
        <f aca="false">A2832*10+B2832+C2832/10</f>
        <v>283</v>
      </c>
      <c r="E2832" s="9" t="n">
        <f aca="false">ROUND((ROW()-2)*24,0)/86400</f>
        <v>0.786111111111111</v>
      </c>
    </row>
    <row r="2833" customFormat="false" ht="15" hidden="false" customHeight="true" outlineLevel="0" collapsed="false">
      <c r="A2833" s="6" t="n">
        <f aca="false">INT((ROW()-2)/100)</f>
        <v>28</v>
      </c>
      <c r="B2833" s="7" t="n">
        <f aca="false">MOD(INT((ROW()-2)/10),10)</f>
        <v>3</v>
      </c>
      <c r="C2833" s="7" t="n">
        <f aca="false">MOD(ROW()-2,10)</f>
        <v>1</v>
      </c>
      <c r="D2833" s="8" t="n">
        <f aca="false">A2833*10+B2833+C2833/10</f>
        <v>283.1</v>
      </c>
      <c r="E2833" s="9" t="n">
        <f aca="false">ROUND((ROW()-2)*24,0)/86400</f>
        <v>0.786388888888889</v>
      </c>
    </row>
    <row r="2834" customFormat="false" ht="15" hidden="false" customHeight="true" outlineLevel="0" collapsed="false">
      <c r="A2834" s="6" t="n">
        <f aca="false">INT((ROW()-2)/100)</f>
        <v>28</v>
      </c>
      <c r="B2834" s="7" t="n">
        <f aca="false">MOD(INT((ROW()-2)/10),10)</f>
        <v>3</v>
      </c>
      <c r="C2834" s="7" t="n">
        <f aca="false">MOD(ROW()-2,10)</f>
        <v>2</v>
      </c>
      <c r="D2834" s="8" t="n">
        <f aca="false">A2834*10+B2834+C2834/10</f>
        <v>283.2</v>
      </c>
      <c r="E2834" s="9" t="n">
        <f aca="false">ROUND((ROW()-2)*24,0)/86400</f>
        <v>0.786666666666667</v>
      </c>
    </row>
    <row r="2835" customFormat="false" ht="15" hidden="false" customHeight="true" outlineLevel="0" collapsed="false">
      <c r="A2835" s="6" t="n">
        <f aca="false">INT((ROW()-2)/100)</f>
        <v>28</v>
      </c>
      <c r="B2835" s="7" t="n">
        <f aca="false">MOD(INT((ROW()-2)/10),10)</f>
        <v>3</v>
      </c>
      <c r="C2835" s="7" t="n">
        <f aca="false">MOD(ROW()-2,10)</f>
        <v>3</v>
      </c>
      <c r="D2835" s="8" t="n">
        <f aca="false">A2835*10+B2835+C2835/10</f>
        <v>283.3</v>
      </c>
      <c r="E2835" s="9" t="n">
        <f aca="false">ROUND((ROW()-2)*24,0)/86400</f>
        <v>0.786944444444444</v>
      </c>
    </row>
    <row r="2836" customFormat="false" ht="15" hidden="false" customHeight="true" outlineLevel="0" collapsed="false">
      <c r="A2836" s="6" t="n">
        <f aca="false">INT((ROW()-2)/100)</f>
        <v>28</v>
      </c>
      <c r="B2836" s="7" t="n">
        <f aca="false">MOD(INT((ROW()-2)/10),10)</f>
        <v>3</v>
      </c>
      <c r="C2836" s="7" t="n">
        <f aca="false">MOD(ROW()-2,10)</f>
        <v>4</v>
      </c>
      <c r="D2836" s="8" t="n">
        <f aca="false">A2836*10+B2836+C2836/10</f>
        <v>283.4</v>
      </c>
      <c r="E2836" s="9" t="n">
        <f aca="false">ROUND((ROW()-2)*24,0)/86400</f>
        <v>0.787222222222222</v>
      </c>
    </row>
    <row r="2837" customFormat="false" ht="15" hidden="false" customHeight="true" outlineLevel="0" collapsed="false">
      <c r="A2837" s="6" t="n">
        <f aca="false">INT((ROW()-2)/100)</f>
        <v>28</v>
      </c>
      <c r="B2837" s="7" t="n">
        <f aca="false">MOD(INT((ROW()-2)/10),10)</f>
        <v>3</v>
      </c>
      <c r="C2837" s="7" t="n">
        <f aca="false">MOD(ROW()-2,10)</f>
        <v>5</v>
      </c>
      <c r="D2837" s="8" t="n">
        <f aca="false">A2837*10+B2837+C2837/10</f>
        <v>283.5</v>
      </c>
      <c r="E2837" s="9" t="n">
        <f aca="false">ROUND((ROW()-2)*24,0)/86400</f>
        <v>0.7875</v>
      </c>
    </row>
    <row r="2838" customFormat="false" ht="15" hidden="false" customHeight="true" outlineLevel="0" collapsed="false">
      <c r="A2838" s="6" t="n">
        <f aca="false">INT((ROW()-2)/100)</f>
        <v>28</v>
      </c>
      <c r="B2838" s="7" t="n">
        <f aca="false">MOD(INT((ROW()-2)/10),10)</f>
        <v>3</v>
      </c>
      <c r="C2838" s="7" t="n">
        <f aca="false">MOD(ROW()-2,10)</f>
        <v>6</v>
      </c>
      <c r="D2838" s="8" t="n">
        <f aca="false">A2838*10+B2838+C2838/10</f>
        <v>283.6</v>
      </c>
      <c r="E2838" s="9" t="n">
        <f aca="false">ROUND((ROW()-2)*24,0)/86400</f>
        <v>0.787777777777778</v>
      </c>
    </row>
    <row r="2839" customFormat="false" ht="15" hidden="false" customHeight="true" outlineLevel="0" collapsed="false">
      <c r="A2839" s="6" t="n">
        <f aca="false">INT((ROW()-2)/100)</f>
        <v>28</v>
      </c>
      <c r="B2839" s="7" t="n">
        <f aca="false">MOD(INT((ROW()-2)/10),10)</f>
        <v>3</v>
      </c>
      <c r="C2839" s="7" t="n">
        <f aca="false">MOD(ROW()-2,10)</f>
        <v>7</v>
      </c>
      <c r="D2839" s="8" t="n">
        <f aca="false">A2839*10+B2839+C2839/10</f>
        <v>283.7</v>
      </c>
      <c r="E2839" s="9" t="n">
        <f aca="false">ROUND((ROW()-2)*24,0)/86400</f>
        <v>0.788055555555556</v>
      </c>
    </row>
    <row r="2840" customFormat="false" ht="15" hidden="false" customHeight="true" outlineLevel="0" collapsed="false">
      <c r="A2840" s="6" t="n">
        <f aca="false">INT((ROW()-2)/100)</f>
        <v>28</v>
      </c>
      <c r="B2840" s="7" t="n">
        <f aca="false">MOD(INT((ROW()-2)/10),10)</f>
        <v>3</v>
      </c>
      <c r="C2840" s="7" t="n">
        <f aca="false">MOD(ROW()-2,10)</f>
        <v>8</v>
      </c>
      <c r="D2840" s="8" t="n">
        <f aca="false">A2840*10+B2840+C2840/10</f>
        <v>283.8</v>
      </c>
      <c r="E2840" s="9" t="n">
        <f aca="false">ROUND((ROW()-2)*24,0)/86400</f>
        <v>0.788333333333333</v>
      </c>
    </row>
    <row r="2841" customFormat="false" ht="15" hidden="false" customHeight="true" outlineLevel="0" collapsed="false">
      <c r="A2841" s="6" t="n">
        <f aca="false">INT((ROW()-2)/100)</f>
        <v>28</v>
      </c>
      <c r="B2841" s="7" t="n">
        <f aca="false">MOD(INT((ROW()-2)/10),10)</f>
        <v>3</v>
      </c>
      <c r="C2841" s="7" t="n">
        <f aca="false">MOD(ROW()-2,10)</f>
        <v>9</v>
      </c>
      <c r="D2841" s="8" t="n">
        <f aca="false">A2841*10+B2841+C2841/10</f>
        <v>283.9</v>
      </c>
      <c r="E2841" s="9" t="n">
        <f aca="false">ROUND((ROW()-2)*24,0)/86400</f>
        <v>0.788611111111111</v>
      </c>
    </row>
    <row r="2842" customFormat="false" ht="15" hidden="false" customHeight="true" outlineLevel="0" collapsed="false">
      <c r="A2842" s="6" t="n">
        <f aca="false">INT((ROW()-2)/100)</f>
        <v>28</v>
      </c>
      <c r="B2842" s="7" t="n">
        <f aca="false">MOD(INT((ROW()-2)/10),10)</f>
        <v>4</v>
      </c>
      <c r="C2842" s="7" t="n">
        <f aca="false">MOD(ROW()-2,10)</f>
        <v>0</v>
      </c>
      <c r="D2842" s="8" t="n">
        <f aca="false">A2842*10+B2842+C2842/10</f>
        <v>284</v>
      </c>
      <c r="E2842" s="9" t="n">
        <f aca="false">ROUND((ROW()-2)*24,0)/86400</f>
        <v>0.788888888888889</v>
      </c>
    </row>
    <row r="2843" customFormat="false" ht="15" hidden="false" customHeight="true" outlineLevel="0" collapsed="false">
      <c r="A2843" s="6" t="n">
        <f aca="false">INT((ROW()-2)/100)</f>
        <v>28</v>
      </c>
      <c r="B2843" s="7" t="n">
        <f aca="false">MOD(INT((ROW()-2)/10),10)</f>
        <v>4</v>
      </c>
      <c r="C2843" s="7" t="n">
        <f aca="false">MOD(ROW()-2,10)</f>
        <v>1</v>
      </c>
      <c r="D2843" s="8" t="n">
        <f aca="false">A2843*10+B2843+C2843/10</f>
        <v>284.1</v>
      </c>
      <c r="E2843" s="9" t="n">
        <f aca="false">ROUND((ROW()-2)*24,0)/86400</f>
        <v>0.789166666666667</v>
      </c>
    </row>
    <row r="2844" customFormat="false" ht="15" hidden="false" customHeight="true" outlineLevel="0" collapsed="false">
      <c r="A2844" s="6" t="n">
        <f aca="false">INT((ROW()-2)/100)</f>
        <v>28</v>
      </c>
      <c r="B2844" s="7" t="n">
        <f aca="false">MOD(INT((ROW()-2)/10),10)</f>
        <v>4</v>
      </c>
      <c r="C2844" s="7" t="n">
        <f aca="false">MOD(ROW()-2,10)</f>
        <v>2</v>
      </c>
      <c r="D2844" s="8" t="n">
        <f aca="false">A2844*10+B2844+C2844/10</f>
        <v>284.2</v>
      </c>
      <c r="E2844" s="9" t="n">
        <f aca="false">ROUND((ROW()-2)*24,0)/86400</f>
        <v>0.789444444444444</v>
      </c>
    </row>
    <row r="2845" customFormat="false" ht="15" hidden="false" customHeight="true" outlineLevel="0" collapsed="false">
      <c r="A2845" s="6" t="n">
        <f aca="false">INT((ROW()-2)/100)</f>
        <v>28</v>
      </c>
      <c r="B2845" s="7" t="n">
        <f aca="false">MOD(INT((ROW()-2)/10),10)</f>
        <v>4</v>
      </c>
      <c r="C2845" s="7" t="n">
        <f aca="false">MOD(ROW()-2,10)</f>
        <v>3</v>
      </c>
      <c r="D2845" s="8" t="n">
        <f aca="false">A2845*10+B2845+C2845/10</f>
        <v>284.3</v>
      </c>
      <c r="E2845" s="9" t="n">
        <f aca="false">ROUND((ROW()-2)*24,0)/86400</f>
        <v>0.789722222222222</v>
      </c>
    </row>
    <row r="2846" customFormat="false" ht="15" hidden="false" customHeight="true" outlineLevel="0" collapsed="false">
      <c r="A2846" s="6" t="n">
        <f aca="false">INT((ROW()-2)/100)</f>
        <v>28</v>
      </c>
      <c r="B2846" s="7" t="n">
        <f aca="false">MOD(INT((ROW()-2)/10),10)</f>
        <v>4</v>
      </c>
      <c r="C2846" s="7" t="n">
        <f aca="false">MOD(ROW()-2,10)</f>
        <v>4</v>
      </c>
      <c r="D2846" s="8" t="n">
        <f aca="false">A2846*10+B2846+C2846/10</f>
        <v>284.4</v>
      </c>
      <c r="E2846" s="9" t="n">
        <f aca="false">ROUND((ROW()-2)*24,0)/86400</f>
        <v>0.79</v>
      </c>
    </row>
    <row r="2847" customFormat="false" ht="15" hidden="false" customHeight="true" outlineLevel="0" collapsed="false">
      <c r="A2847" s="6" t="n">
        <f aca="false">INT((ROW()-2)/100)</f>
        <v>28</v>
      </c>
      <c r="B2847" s="7" t="n">
        <f aca="false">MOD(INT((ROW()-2)/10),10)</f>
        <v>4</v>
      </c>
      <c r="C2847" s="7" t="n">
        <f aca="false">MOD(ROW()-2,10)</f>
        <v>5</v>
      </c>
      <c r="D2847" s="8" t="n">
        <f aca="false">A2847*10+B2847+C2847/10</f>
        <v>284.5</v>
      </c>
      <c r="E2847" s="9" t="n">
        <f aca="false">ROUND((ROW()-2)*24,0)/86400</f>
        <v>0.790277777777778</v>
      </c>
    </row>
    <row r="2848" customFormat="false" ht="15" hidden="false" customHeight="true" outlineLevel="0" collapsed="false">
      <c r="A2848" s="6" t="n">
        <f aca="false">INT((ROW()-2)/100)</f>
        <v>28</v>
      </c>
      <c r="B2848" s="7" t="n">
        <f aca="false">MOD(INT((ROW()-2)/10),10)</f>
        <v>4</v>
      </c>
      <c r="C2848" s="7" t="n">
        <f aca="false">MOD(ROW()-2,10)</f>
        <v>6</v>
      </c>
      <c r="D2848" s="8" t="n">
        <f aca="false">A2848*10+B2848+C2848/10</f>
        <v>284.6</v>
      </c>
      <c r="E2848" s="9" t="n">
        <f aca="false">ROUND((ROW()-2)*24,0)/86400</f>
        <v>0.790555555555556</v>
      </c>
    </row>
    <row r="2849" customFormat="false" ht="15" hidden="false" customHeight="true" outlineLevel="0" collapsed="false">
      <c r="A2849" s="6" t="n">
        <f aca="false">INT((ROW()-2)/100)</f>
        <v>28</v>
      </c>
      <c r="B2849" s="7" t="n">
        <f aca="false">MOD(INT((ROW()-2)/10),10)</f>
        <v>4</v>
      </c>
      <c r="C2849" s="7" t="n">
        <f aca="false">MOD(ROW()-2,10)</f>
        <v>7</v>
      </c>
      <c r="D2849" s="8" t="n">
        <f aca="false">A2849*10+B2849+C2849/10</f>
        <v>284.7</v>
      </c>
      <c r="E2849" s="9" t="n">
        <f aca="false">ROUND((ROW()-2)*24,0)/86400</f>
        <v>0.790833333333333</v>
      </c>
    </row>
    <row r="2850" customFormat="false" ht="15" hidden="false" customHeight="true" outlineLevel="0" collapsed="false">
      <c r="A2850" s="6" t="n">
        <f aca="false">INT((ROW()-2)/100)</f>
        <v>28</v>
      </c>
      <c r="B2850" s="7" t="n">
        <f aca="false">MOD(INT((ROW()-2)/10),10)</f>
        <v>4</v>
      </c>
      <c r="C2850" s="7" t="n">
        <f aca="false">MOD(ROW()-2,10)</f>
        <v>8</v>
      </c>
      <c r="D2850" s="8" t="n">
        <f aca="false">A2850*10+B2850+C2850/10</f>
        <v>284.8</v>
      </c>
      <c r="E2850" s="9" t="n">
        <f aca="false">ROUND((ROW()-2)*24,0)/86400</f>
        <v>0.791111111111111</v>
      </c>
    </row>
    <row r="2851" customFormat="false" ht="15" hidden="false" customHeight="true" outlineLevel="0" collapsed="false">
      <c r="A2851" s="6" t="n">
        <f aca="false">INT((ROW()-2)/100)</f>
        <v>28</v>
      </c>
      <c r="B2851" s="7" t="n">
        <f aca="false">MOD(INT((ROW()-2)/10),10)</f>
        <v>4</v>
      </c>
      <c r="C2851" s="7" t="n">
        <f aca="false">MOD(ROW()-2,10)</f>
        <v>9</v>
      </c>
      <c r="D2851" s="8" t="n">
        <f aca="false">A2851*10+B2851+C2851/10</f>
        <v>284.9</v>
      </c>
      <c r="E2851" s="9" t="n">
        <f aca="false">ROUND((ROW()-2)*24,0)/86400</f>
        <v>0.791388888888889</v>
      </c>
    </row>
    <row r="2852" customFormat="false" ht="15" hidden="false" customHeight="true" outlineLevel="0" collapsed="false">
      <c r="A2852" s="6" t="n">
        <f aca="false">INT((ROW()-2)/100)</f>
        <v>28</v>
      </c>
      <c r="B2852" s="7" t="n">
        <f aca="false">MOD(INT((ROW()-2)/10),10)</f>
        <v>5</v>
      </c>
      <c r="C2852" s="7" t="n">
        <f aca="false">MOD(ROW()-2,10)</f>
        <v>0</v>
      </c>
      <c r="D2852" s="8" t="n">
        <f aca="false">A2852*10+B2852+C2852/10</f>
        <v>285</v>
      </c>
      <c r="E2852" s="9" t="n">
        <f aca="false">ROUND((ROW()-2)*24,0)/86400</f>
        <v>0.791666666666667</v>
      </c>
    </row>
    <row r="2853" customFormat="false" ht="15" hidden="false" customHeight="true" outlineLevel="0" collapsed="false">
      <c r="A2853" s="6" t="n">
        <f aca="false">INT((ROW()-2)/100)</f>
        <v>28</v>
      </c>
      <c r="B2853" s="7" t="n">
        <f aca="false">MOD(INT((ROW()-2)/10),10)</f>
        <v>5</v>
      </c>
      <c r="C2853" s="7" t="n">
        <f aca="false">MOD(ROW()-2,10)</f>
        <v>1</v>
      </c>
      <c r="D2853" s="8" t="n">
        <f aca="false">A2853*10+B2853+C2853/10</f>
        <v>285.1</v>
      </c>
      <c r="E2853" s="9" t="n">
        <f aca="false">ROUND((ROW()-2)*24,0)/86400</f>
        <v>0.791944444444445</v>
      </c>
    </row>
    <row r="2854" customFormat="false" ht="15" hidden="false" customHeight="true" outlineLevel="0" collapsed="false">
      <c r="A2854" s="6" t="n">
        <f aca="false">INT((ROW()-2)/100)</f>
        <v>28</v>
      </c>
      <c r="B2854" s="7" t="n">
        <f aca="false">MOD(INT((ROW()-2)/10),10)</f>
        <v>5</v>
      </c>
      <c r="C2854" s="7" t="n">
        <f aca="false">MOD(ROW()-2,10)</f>
        <v>2</v>
      </c>
      <c r="D2854" s="8" t="n">
        <f aca="false">A2854*10+B2854+C2854/10</f>
        <v>285.2</v>
      </c>
      <c r="E2854" s="9" t="n">
        <f aca="false">ROUND((ROW()-2)*24,0)/86400</f>
        <v>0.792222222222222</v>
      </c>
    </row>
    <row r="2855" customFormat="false" ht="15" hidden="false" customHeight="true" outlineLevel="0" collapsed="false">
      <c r="A2855" s="6" t="n">
        <f aca="false">INT((ROW()-2)/100)</f>
        <v>28</v>
      </c>
      <c r="B2855" s="7" t="n">
        <f aca="false">MOD(INT((ROW()-2)/10),10)</f>
        <v>5</v>
      </c>
      <c r="C2855" s="7" t="n">
        <f aca="false">MOD(ROW()-2,10)</f>
        <v>3</v>
      </c>
      <c r="D2855" s="8" t="n">
        <f aca="false">A2855*10+B2855+C2855/10</f>
        <v>285.3</v>
      </c>
      <c r="E2855" s="9" t="n">
        <f aca="false">ROUND((ROW()-2)*24,0)/86400</f>
        <v>0.7925</v>
      </c>
    </row>
    <row r="2856" customFormat="false" ht="15" hidden="false" customHeight="true" outlineLevel="0" collapsed="false">
      <c r="A2856" s="6" t="n">
        <f aca="false">INT((ROW()-2)/100)</f>
        <v>28</v>
      </c>
      <c r="B2856" s="7" t="n">
        <f aca="false">MOD(INT((ROW()-2)/10),10)</f>
        <v>5</v>
      </c>
      <c r="C2856" s="7" t="n">
        <f aca="false">MOD(ROW()-2,10)</f>
        <v>4</v>
      </c>
      <c r="D2856" s="8" t="n">
        <f aca="false">A2856*10+B2856+C2856/10</f>
        <v>285.4</v>
      </c>
      <c r="E2856" s="9" t="n">
        <f aca="false">ROUND((ROW()-2)*24,0)/86400</f>
        <v>0.792777777777778</v>
      </c>
    </row>
    <row r="2857" customFormat="false" ht="15" hidden="false" customHeight="true" outlineLevel="0" collapsed="false">
      <c r="A2857" s="6" t="n">
        <f aca="false">INT((ROW()-2)/100)</f>
        <v>28</v>
      </c>
      <c r="B2857" s="7" t="n">
        <f aca="false">MOD(INT((ROW()-2)/10),10)</f>
        <v>5</v>
      </c>
      <c r="C2857" s="7" t="n">
        <f aca="false">MOD(ROW()-2,10)</f>
        <v>5</v>
      </c>
      <c r="D2857" s="8" t="n">
        <f aca="false">A2857*10+B2857+C2857/10</f>
        <v>285.5</v>
      </c>
      <c r="E2857" s="9" t="n">
        <f aca="false">ROUND((ROW()-2)*24,0)/86400</f>
        <v>0.793055555555556</v>
      </c>
    </row>
    <row r="2858" customFormat="false" ht="15" hidden="false" customHeight="true" outlineLevel="0" collapsed="false">
      <c r="A2858" s="6" t="n">
        <f aca="false">INT((ROW()-2)/100)</f>
        <v>28</v>
      </c>
      <c r="B2858" s="7" t="n">
        <f aca="false">MOD(INT((ROW()-2)/10),10)</f>
        <v>5</v>
      </c>
      <c r="C2858" s="7" t="n">
        <f aca="false">MOD(ROW()-2,10)</f>
        <v>6</v>
      </c>
      <c r="D2858" s="8" t="n">
        <f aca="false">A2858*10+B2858+C2858/10</f>
        <v>285.6</v>
      </c>
      <c r="E2858" s="9" t="n">
        <f aca="false">ROUND((ROW()-2)*24,0)/86400</f>
        <v>0.793333333333333</v>
      </c>
    </row>
    <row r="2859" customFormat="false" ht="15" hidden="false" customHeight="true" outlineLevel="0" collapsed="false">
      <c r="A2859" s="6" t="n">
        <f aca="false">INT((ROW()-2)/100)</f>
        <v>28</v>
      </c>
      <c r="B2859" s="7" t="n">
        <f aca="false">MOD(INT((ROW()-2)/10),10)</f>
        <v>5</v>
      </c>
      <c r="C2859" s="7" t="n">
        <f aca="false">MOD(ROW()-2,10)</f>
        <v>7</v>
      </c>
      <c r="D2859" s="8" t="n">
        <f aca="false">A2859*10+B2859+C2859/10</f>
        <v>285.7</v>
      </c>
      <c r="E2859" s="9" t="n">
        <f aca="false">ROUND((ROW()-2)*24,0)/86400</f>
        <v>0.793611111111111</v>
      </c>
    </row>
    <row r="2860" customFormat="false" ht="15" hidden="false" customHeight="true" outlineLevel="0" collapsed="false">
      <c r="A2860" s="6" t="n">
        <f aca="false">INT((ROW()-2)/100)</f>
        <v>28</v>
      </c>
      <c r="B2860" s="7" t="n">
        <f aca="false">MOD(INT((ROW()-2)/10),10)</f>
        <v>5</v>
      </c>
      <c r="C2860" s="7" t="n">
        <f aca="false">MOD(ROW()-2,10)</f>
        <v>8</v>
      </c>
      <c r="D2860" s="8" t="n">
        <f aca="false">A2860*10+B2860+C2860/10</f>
        <v>285.8</v>
      </c>
      <c r="E2860" s="9" t="n">
        <f aca="false">ROUND((ROW()-2)*24,0)/86400</f>
        <v>0.793888888888889</v>
      </c>
    </row>
    <row r="2861" customFormat="false" ht="15" hidden="false" customHeight="true" outlineLevel="0" collapsed="false">
      <c r="A2861" s="6" t="n">
        <f aca="false">INT((ROW()-2)/100)</f>
        <v>28</v>
      </c>
      <c r="B2861" s="7" t="n">
        <f aca="false">MOD(INT((ROW()-2)/10),10)</f>
        <v>5</v>
      </c>
      <c r="C2861" s="7" t="n">
        <f aca="false">MOD(ROW()-2,10)</f>
        <v>9</v>
      </c>
      <c r="D2861" s="8" t="n">
        <f aca="false">A2861*10+B2861+C2861/10</f>
        <v>285.9</v>
      </c>
      <c r="E2861" s="9" t="n">
        <f aca="false">ROUND((ROW()-2)*24,0)/86400</f>
        <v>0.794166666666667</v>
      </c>
    </row>
    <row r="2862" customFormat="false" ht="15" hidden="false" customHeight="true" outlineLevel="0" collapsed="false">
      <c r="A2862" s="6" t="n">
        <f aca="false">INT((ROW()-2)/100)</f>
        <v>28</v>
      </c>
      <c r="B2862" s="7" t="n">
        <f aca="false">MOD(INT((ROW()-2)/10),10)</f>
        <v>6</v>
      </c>
      <c r="C2862" s="7" t="n">
        <f aca="false">MOD(ROW()-2,10)</f>
        <v>0</v>
      </c>
      <c r="D2862" s="8" t="n">
        <f aca="false">A2862*10+B2862+C2862/10</f>
        <v>286</v>
      </c>
      <c r="E2862" s="9" t="n">
        <f aca="false">ROUND((ROW()-2)*24,0)/86400</f>
        <v>0.794444444444444</v>
      </c>
    </row>
    <row r="2863" customFormat="false" ht="15" hidden="false" customHeight="true" outlineLevel="0" collapsed="false">
      <c r="A2863" s="6" t="n">
        <f aca="false">INT((ROW()-2)/100)</f>
        <v>28</v>
      </c>
      <c r="B2863" s="7" t="n">
        <f aca="false">MOD(INT((ROW()-2)/10),10)</f>
        <v>6</v>
      </c>
      <c r="C2863" s="7" t="n">
        <f aca="false">MOD(ROW()-2,10)</f>
        <v>1</v>
      </c>
      <c r="D2863" s="8" t="n">
        <f aca="false">A2863*10+B2863+C2863/10</f>
        <v>286.1</v>
      </c>
      <c r="E2863" s="9" t="n">
        <f aca="false">ROUND((ROW()-2)*24,0)/86400</f>
        <v>0.794722222222222</v>
      </c>
    </row>
    <row r="2864" customFormat="false" ht="15" hidden="false" customHeight="true" outlineLevel="0" collapsed="false">
      <c r="A2864" s="6" t="n">
        <f aca="false">INT((ROW()-2)/100)</f>
        <v>28</v>
      </c>
      <c r="B2864" s="7" t="n">
        <f aca="false">MOD(INT((ROW()-2)/10),10)</f>
        <v>6</v>
      </c>
      <c r="C2864" s="7" t="n">
        <f aca="false">MOD(ROW()-2,10)</f>
        <v>2</v>
      </c>
      <c r="D2864" s="8" t="n">
        <f aca="false">A2864*10+B2864+C2864/10</f>
        <v>286.2</v>
      </c>
      <c r="E2864" s="9" t="n">
        <f aca="false">ROUND((ROW()-2)*24,0)/86400</f>
        <v>0.795</v>
      </c>
    </row>
    <row r="2865" customFormat="false" ht="15" hidden="false" customHeight="true" outlineLevel="0" collapsed="false">
      <c r="A2865" s="6" t="n">
        <f aca="false">INT((ROW()-2)/100)</f>
        <v>28</v>
      </c>
      <c r="B2865" s="7" t="n">
        <f aca="false">MOD(INT((ROW()-2)/10),10)</f>
        <v>6</v>
      </c>
      <c r="C2865" s="7" t="n">
        <f aca="false">MOD(ROW()-2,10)</f>
        <v>3</v>
      </c>
      <c r="D2865" s="8" t="n">
        <f aca="false">A2865*10+B2865+C2865/10</f>
        <v>286.3</v>
      </c>
      <c r="E2865" s="9" t="n">
        <f aca="false">ROUND((ROW()-2)*24,0)/86400</f>
        <v>0.795277777777778</v>
      </c>
    </row>
    <row r="2866" customFormat="false" ht="15" hidden="false" customHeight="true" outlineLevel="0" collapsed="false">
      <c r="A2866" s="6" t="n">
        <f aca="false">INT((ROW()-2)/100)</f>
        <v>28</v>
      </c>
      <c r="B2866" s="7" t="n">
        <f aca="false">MOD(INT((ROW()-2)/10),10)</f>
        <v>6</v>
      </c>
      <c r="C2866" s="7" t="n">
        <f aca="false">MOD(ROW()-2,10)</f>
        <v>4</v>
      </c>
      <c r="D2866" s="8" t="n">
        <f aca="false">A2866*10+B2866+C2866/10</f>
        <v>286.4</v>
      </c>
      <c r="E2866" s="9" t="n">
        <f aca="false">ROUND((ROW()-2)*24,0)/86400</f>
        <v>0.795555555555556</v>
      </c>
    </row>
    <row r="2867" customFormat="false" ht="15" hidden="false" customHeight="true" outlineLevel="0" collapsed="false">
      <c r="A2867" s="6" t="n">
        <f aca="false">INT((ROW()-2)/100)</f>
        <v>28</v>
      </c>
      <c r="B2867" s="7" t="n">
        <f aca="false">MOD(INT((ROW()-2)/10),10)</f>
        <v>6</v>
      </c>
      <c r="C2867" s="7" t="n">
        <f aca="false">MOD(ROW()-2,10)</f>
        <v>5</v>
      </c>
      <c r="D2867" s="8" t="n">
        <f aca="false">A2867*10+B2867+C2867/10</f>
        <v>286.5</v>
      </c>
      <c r="E2867" s="9" t="n">
        <f aca="false">ROUND((ROW()-2)*24,0)/86400</f>
        <v>0.795833333333333</v>
      </c>
    </row>
    <row r="2868" customFormat="false" ht="15" hidden="false" customHeight="true" outlineLevel="0" collapsed="false">
      <c r="A2868" s="6" t="n">
        <f aca="false">INT((ROW()-2)/100)</f>
        <v>28</v>
      </c>
      <c r="B2868" s="7" t="n">
        <f aca="false">MOD(INT((ROW()-2)/10),10)</f>
        <v>6</v>
      </c>
      <c r="C2868" s="7" t="n">
        <f aca="false">MOD(ROW()-2,10)</f>
        <v>6</v>
      </c>
      <c r="D2868" s="8" t="n">
        <f aca="false">A2868*10+B2868+C2868/10</f>
        <v>286.6</v>
      </c>
      <c r="E2868" s="9" t="n">
        <f aca="false">ROUND((ROW()-2)*24,0)/86400</f>
        <v>0.796111111111111</v>
      </c>
    </row>
    <row r="2869" customFormat="false" ht="15" hidden="false" customHeight="true" outlineLevel="0" collapsed="false">
      <c r="A2869" s="6" t="n">
        <f aca="false">INT((ROW()-2)/100)</f>
        <v>28</v>
      </c>
      <c r="B2869" s="7" t="n">
        <f aca="false">MOD(INT((ROW()-2)/10),10)</f>
        <v>6</v>
      </c>
      <c r="C2869" s="7" t="n">
        <f aca="false">MOD(ROW()-2,10)</f>
        <v>7</v>
      </c>
      <c r="D2869" s="8" t="n">
        <f aca="false">A2869*10+B2869+C2869/10</f>
        <v>286.7</v>
      </c>
      <c r="E2869" s="9" t="n">
        <f aca="false">ROUND((ROW()-2)*24,0)/86400</f>
        <v>0.796388888888889</v>
      </c>
    </row>
    <row r="2870" customFormat="false" ht="15" hidden="false" customHeight="true" outlineLevel="0" collapsed="false">
      <c r="A2870" s="6" t="n">
        <f aca="false">INT((ROW()-2)/100)</f>
        <v>28</v>
      </c>
      <c r="B2870" s="7" t="n">
        <f aca="false">MOD(INT((ROW()-2)/10),10)</f>
        <v>6</v>
      </c>
      <c r="C2870" s="7" t="n">
        <f aca="false">MOD(ROW()-2,10)</f>
        <v>8</v>
      </c>
      <c r="D2870" s="8" t="n">
        <f aca="false">A2870*10+B2870+C2870/10</f>
        <v>286.8</v>
      </c>
      <c r="E2870" s="9" t="n">
        <f aca="false">ROUND((ROW()-2)*24,0)/86400</f>
        <v>0.796666666666667</v>
      </c>
    </row>
    <row r="2871" customFormat="false" ht="15" hidden="false" customHeight="true" outlineLevel="0" collapsed="false">
      <c r="A2871" s="6" t="n">
        <f aca="false">INT((ROW()-2)/100)</f>
        <v>28</v>
      </c>
      <c r="B2871" s="7" t="n">
        <f aca="false">MOD(INT((ROW()-2)/10),10)</f>
        <v>6</v>
      </c>
      <c r="C2871" s="7" t="n">
        <f aca="false">MOD(ROW()-2,10)</f>
        <v>9</v>
      </c>
      <c r="D2871" s="8" t="n">
        <f aca="false">A2871*10+B2871+C2871/10</f>
        <v>286.9</v>
      </c>
      <c r="E2871" s="9" t="n">
        <f aca="false">ROUND((ROW()-2)*24,0)/86400</f>
        <v>0.796944444444445</v>
      </c>
    </row>
    <row r="2872" customFormat="false" ht="15" hidden="false" customHeight="true" outlineLevel="0" collapsed="false">
      <c r="A2872" s="6" t="n">
        <f aca="false">INT((ROW()-2)/100)</f>
        <v>28</v>
      </c>
      <c r="B2872" s="7" t="n">
        <f aca="false">MOD(INT((ROW()-2)/10),10)</f>
        <v>7</v>
      </c>
      <c r="C2872" s="7" t="n">
        <f aca="false">MOD(ROW()-2,10)</f>
        <v>0</v>
      </c>
      <c r="D2872" s="8" t="n">
        <f aca="false">A2872*10+B2872+C2872/10</f>
        <v>287</v>
      </c>
      <c r="E2872" s="9" t="n">
        <f aca="false">ROUND((ROW()-2)*24,0)/86400</f>
        <v>0.797222222222222</v>
      </c>
    </row>
    <row r="2873" customFormat="false" ht="15" hidden="false" customHeight="true" outlineLevel="0" collapsed="false">
      <c r="A2873" s="6" t="n">
        <f aca="false">INT((ROW()-2)/100)</f>
        <v>28</v>
      </c>
      <c r="B2873" s="7" t="n">
        <f aca="false">MOD(INT((ROW()-2)/10),10)</f>
        <v>7</v>
      </c>
      <c r="C2873" s="7" t="n">
        <f aca="false">MOD(ROW()-2,10)</f>
        <v>1</v>
      </c>
      <c r="D2873" s="8" t="n">
        <f aca="false">A2873*10+B2873+C2873/10</f>
        <v>287.1</v>
      </c>
      <c r="E2873" s="9" t="n">
        <f aca="false">ROUND((ROW()-2)*24,0)/86400</f>
        <v>0.7975</v>
      </c>
    </row>
    <row r="2874" customFormat="false" ht="15" hidden="false" customHeight="true" outlineLevel="0" collapsed="false">
      <c r="A2874" s="6" t="n">
        <f aca="false">INT((ROW()-2)/100)</f>
        <v>28</v>
      </c>
      <c r="B2874" s="7" t="n">
        <f aca="false">MOD(INT((ROW()-2)/10),10)</f>
        <v>7</v>
      </c>
      <c r="C2874" s="7" t="n">
        <f aca="false">MOD(ROW()-2,10)</f>
        <v>2</v>
      </c>
      <c r="D2874" s="8" t="n">
        <f aca="false">A2874*10+B2874+C2874/10</f>
        <v>287.2</v>
      </c>
      <c r="E2874" s="9" t="n">
        <f aca="false">ROUND((ROW()-2)*24,0)/86400</f>
        <v>0.797777777777778</v>
      </c>
    </row>
    <row r="2875" customFormat="false" ht="15" hidden="false" customHeight="true" outlineLevel="0" collapsed="false">
      <c r="A2875" s="6" t="n">
        <f aca="false">INT((ROW()-2)/100)</f>
        <v>28</v>
      </c>
      <c r="B2875" s="7" t="n">
        <f aca="false">MOD(INT((ROW()-2)/10),10)</f>
        <v>7</v>
      </c>
      <c r="C2875" s="7" t="n">
        <f aca="false">MOD(ROW()-2,10)</f>
        <v>3</v>
      </c>
      <c r="D2875" s="8" t="n">
        <f aca="false">A2875*10+B2875+C2875/10</f>
        <v>287.3</v>
      </c>
      <c r="E2875" s="9" t="n">
        <f aca="false">ROUND((ROW()-2)*24,0)/86400</f>
        <v>0.798055555555556</v>
      </c>
    </row>
    <row r="2876" customFormat="false" ht="15" hidden="false" customHeight="true" outlineLevel="0" collapsed="false">
      <c r="A2876" s="6" t="n">
        <f aca="false">INT((ROW()-2)/100)</f>
        <v>28</v>
      </c>
      <c r="B2876" s="7" t="n">
        <f aca="false">MOD(INT((ROW()-2)/10),10)</f>
        <v>7</v>
      </c>
      <c r="C2876" s="7" t="n">
        <f aca="false">MOD(ROW()-2,10)</f>
        <v>4</v>
      </c>
      <c r="D2876" s="8" t="n">
        <f aca="false">A2876*10+B2876+C2876/10</f>
        <v>287.4</v>
      </c>
      <c r="E2876" s="9" t="n">
        <f aca="false">ROUND((ROW()-2)*24,0)/86400</f>
        <v>0.798333333333333</v>
      </c>
    </row>
    <row r="2877" customFormat="false" ht="15" hidden="false" customHeight="true" outlineLevel="0" collapsed="false">
      <c r="A2877" s="6" t="n">
        <f aca="false">INT((ROW()-2)/100)</f>
        <v>28</v>
      </c>
      <c r="B2877" s="7" t="n">
        <f aca="false">MOD(INT((ROW()-2)/10),10)</f>
        <v>7</v>
      </c>
      <c r="C2877" s="7" t="n">
        <f aca="false">MOD(ROW()-2,10)</f>
        <v>5</v>
      </c>
      <c r="D2877" s="8" t="n">
        <f aca="false">A2877*10+B2877+C2877/10</f>
        <v>287.5</v>
      </c>
      <c r="E2877" s="9" t="n">
        <f aca="false">ROUND((ROW()-2)*24,0)/86400</f>
        <v>0.798611111111111</v>
      </c>
    </row>
    <row r="2878" customFormat="false" ht="15" hidden="false" customHeight="true" outlineLevel="0" collapsed="false">
      <c r="A2878" s="6" t="n">
        <f aca="false">INT((ROW()-2)/100)</f>
        <v>28</v>
      </c>
      <c r="B2878" s="7" t="n">
        <f aca="false">MOD(INT((ROW()-2)/10),10)</f>
        <v>7</v>
      </c>
      <c r="C2878" s="7" t="n">
        <f aca="false">MOD(ROW()-2,10)</f>
        <v>6</v>
      </c>
      <c r="D2878" s="8" t="n">
        <f aca="false">A2878*10+B2878+C2878/10</f>
        <v>287.6</v>
      </c>
      <c r="E2878" s="9" t="n">
        <f aca="false">ROUND((ROW()-2)*24,0)/86400</f>
        <v>0.798888888888889</v>
      </c>
    </row>
    <row r="2879" customFormat="false" ht="15" hidden="false" customHeight="true" outlineLevel="0" collapsed="false">
      <c r="A2879" s="6" t="n">
        <f aca="false">INT((ROW()-2)/100)</f>
        <v>28</v>
      </c>
      <c r="B2879" s="7" t="n">
        <f aca="false">MOD(INT((ROW()-2)/10),10)</f>
        <v>7</v>
      </c>
      <c r="C2879" s="7" t="n">
        <f aca="false">MOD(ROW()-2,10)</f>
        <v>7</v>
      </c>
      <c r="D2879" s="8" t="n">
        <f aca="false">A2879*10+B2879+C2879/10</f>
        <v>287.7</v>
      </c>
      <c r="E2879" s="9" t="n">
        <f aca="false">ROUND((ROW()-2)*24,0)/86400</f>
        <v>0.799166666666667</v>
      </c>
    </row>
    <row r="2880" customFormat="false" ht="15" hidden="false" customHeight="true" outlineLevel="0" collapsed="false">
      <c r="A2880" s="6" t="n">
        <f aca="false">INT((ROW()-2)/100)</f>
        <v>28</v>
      </c>
      <c r="B2880" s="7" t="n">
        <f aca="false">MOD(INT((ROW()-2)/10),10)</f>
        <v>7</v>
      </c>
      <c r="C2880" s="7" t="n">
        <f aca="false">MOD(ROW()-2,10)</f>
        <v>8</v>
      </c>
      <c r="D2880" s="8" t="n">
        <f aca="false">A2880*10+B2880+C2880/10</f>
        <v>287.8</v>
      </c>
      <c r="E2880" s="9" t="n">
        <f aca="false">ROUND((ROW()-2)*24,0)/86400</f>
        <v>0.799444444444444</v>
      </c>
    </row>
    <row r="2881" customFormat="false" ht="15" hidden="false" customHeight="true" outlineLevel="0" collapsed="false">
      <c r="A2881" s="6" t="n">
        <f aca="false">INT((ROW()-2)/100)</f>
        <v>28</v>
      </c>
      <c r="B2881" s="7" t="n">
        <f aca="false">MOD(INT((ROW()-2)/10),10)</f>
        <v>7</v>
      </c>
      <c r="C2881" s="7" t="n">
        <f aca="false">MOD(ROW()-2,10)</f>
        <v>9</v>
      </c>
      <c r="D2881" s="8" t="n">
        <f aca="false">A2881*10+B2881+C2881/10</f>
        <v>287.9</v>
      </c>
      <c r="E2881" s="9" t="n">
        <f aca="false">ROUND((ROW()-2)*24,0)/86400</f>
        <v>0.799722222222222</v>
      </c>
    </row>
    <row r="2882" customFormat="false" ht="15" hidden="false" customHeight="true" outlineLevel="0" collapsed="false">
      <c r="A2882" s="6" t="n">
        <f aca="false">INT((ROW()-2)/100)</f>
        <v>28</v>
      </c>
      <c r="B2882" s="7" t="n">
        <f aca="false">MOD(INT((ROW()-2)/10),10)</f>
        <v>8</v>
      </c>
      <c r="C2882" s="7" t="n">
        <f aca="false">MOD(ROW()-2,10)</f>
        <v>0</v>
      </c>
      <c r="D2882" s="8" t="n">
        <f aca="false">A2882*10+B2882+C2882/10</f>
        <v>288</v>
      </c>
      <c r="E2882" s="9" t="n">
        <f aca="false">ROUND((ROW()-2)*24,0)/86400</f>
        <v>0.8</v>
      </c>
    </row>
    <row r="2883" customFormat="false" ht="15" hidden="false" customHeight="true" outlineLevel="0" collapsed="false">
      <c r="A2883" s="6" t="n">
        <f aca="false">INT((ROW()-2)/100)</f>
        <v>28</v>
      </c>
      <c r="B2883" s="7" t="n">
        <f aca="false">MOD(INT((ROW()-2)/10),10)</f>
        <v>8</v>
      </c>
      <c r="C2883" s="7" t="n">
        <f aca="false">MOD(ROW()-2,10)</f>
        <v>1</v>
      </c>
      <c r="D2883" s="8" t="n">
        <f aca="false">A2883*10+B2883+C2883/10</f>
        <v>288.1</v>
      </c>
      <c r="E2883" s="9" t="n">
        <f aca="false">ROUND((ROW()-2)*24,0)/86400</f>
        <v>0.800277777777778</v>
      </c>
    </row>
    <row r="2884" customFormat="false" ht="15" hidden="false" customHeight="true" outlineLevel="0" collapsed="false">
      <c r="A2884" s="6" t="n">
        <f aca="false">INT((ROW()-2)/100)</f>
        <v>28</v>
      </c>
      <c r="B2884" s="7" t="n">
        <f aca="false">MOD(INT((ROW()-2)/10),10)</f>
        <v>8</v>
      </c>
      <c r="C2884" s="7" t="n">
        <f aca="false">MOD(ROW()-2,10)</f>
        <v>2</v>
      </c>
      <c r="D2884" s="8" t="n">
        <f aca="false">A2884*10+B2884+C2884/10</f>
        <v>288.2</v>
      </c>
      <c r="E2884" s="9" t="n">
        <f aca="false">ROUND((ROW()-2)*24,0)/86400</f>
        <v>0.800555555555556</v>
      </c>
    </row>
    <row r="2885" customFormat="false" ht="15" hidden="false" customHeight="true" outlineLevel="0" collapsed="false">
      <c r="A2885" s="6" t="n">
        <f aca="false">INT((ROW()-2)/100)</f>
        <v>28</v>
      </c>
      <c r="B2885" s="7" t="n">
        <f aca="false">MOD(INT((ROW()-2)/10),10)</f>
        <v>8</v>
      </c>
      <c r="C2885" s="7" t="n">
        <f aca="false">MOD(ROW()-2,10)</f>
        <v>3</v>
      </c>
      <c r="D2885" s="8" t="n">
        <f aca="false">A2885*10+B2885+C2885/10</f>
        <v>288.3</v>
      </c>
      <c r="E2885" s="9" t="n">
        <f aca="false">ROUND((ROW()-2)*24,0)/86400</f>
        <v>0.800833333333333</v>
      </c>
    </row>
    <row r="2886" customFormat="false" ht="15" hidden="false" customHeight="true" outlineLevel="0" collapsed="false">
      <c r="A2886" s="6" t="n">
        <f aca="false">INT((ROW()-2)/100)</f>
        <v>28</v>
      </c>
      <c r="B2886" s="7" t="n">
        <f aca="false">MOD(INT((ROW()-2)/10),10)</f>
        <v>8</v>
      </c>
      <c r="C2886" s="7" t="n">
        <f aca="false">MOD(ROW()-2,10)</f>
        <v>4</v>
      </c>
      <c r="D2886" s="8" t="n">
        <f aca="false">A2886*10+B2886+C2886/10</f>
        <v>288.4</v>
      </c>
      <c r="E2886" s="9" t="n">
        <f aca="false">ROUND((ROW()-2)*24,0)/86400</f>
        <v>0.801111111111111</v>
      </c>
    </row>
    <row r="2887" customFormat="false" ht="15" hidden="false" customHeight="true" outlineLevel="0" collapsed="false">
      <c r="A2887" s="6" t="n">
        <f aca="false">INT((ROW()-2)/100)</f>
        <v>28</v>
      </c>
      <c r="B2887" s="7" t="n">
        <f aca="false">MOD(INT((ROW()-2)/10),10)</f>
        <v>8</v>
      </c>
      <c r="C2887" s="7" t="n">
        <f aca="false">MOD(ROW()-2,10)</f>
        <v>5</v>
      </c>
      <c r="D2887" s="8" t="n">
        <f aca="false">A2887*10+B2887+C2887/10</f>
        <v>288.5</v>
      </c>
      <c r="E2887" s="9" t="n">
        <f aca="false">ROUND((ROW()-2)*24,0)/86400</f>
        <v>0.801388888888889</v>
      </c>
    </row>
    <row r="2888" customFormat="false" ht="15" hidden="false" customHeight="true" outlineLevel="0" collapsed="false">
      <c r="A2888" s="6" t="n">
        <f aca="false">INT((ROW()-2)/100)</f>
        <v>28</v>
      </c>
      <c r="B2888" s="7" t="n">
        <f aca="false">MOD(INT((ROW()-2)/10),10)</f>
        <v>8</v>
      </c>
      <c r="C2888" s="7" t="n">
        <f aca="false">MOD(ROW()-2,10)</f>
        <v>6</v>
      </c>
      <c r="D2888" s="8" t="n">
        <f aca="false">A2888*10+B2888+C2888/10</f>
        <v>288.6</v>
      </c>
      <c r="E2888" s="9" t="n">
        <f aca="false">ROUND((ROW()-2)*24,0)/86400</f>
        <v>0.801666666666667</v>
      </c>
    </row>
    <row r="2889" customFormat="false" ht="15" hidden="false" customHeight="true" outlineLevel="0" collapsed="false">
      <c r="A2889" s="6" t="n">
        <f aca="false">INT((ROW()-2)/100)</f>
        <v>28</v>
      </c>
      <c r="B2889" s="7" t="n">
        <f aca="false">MOD(INT((ROW()-2)/10),10)</f>
        <v>8</v>
      </c>
      <c r="C2889" s="7" t="n">
        <f aca="false">MOD(ROW()-2,10)</f>
        <v>7</v>
      </c>
      <c r="D2889" s="8" t="n">
        <f aca="false">A2889*10+B2889+C2889/10</f>
        <v>288.7</v>
      </c>
      <c r="E2889" s="9" t="n">
        <f aca="false">ROUND((ROW()-2)*24,0)/86400</f>
        <v>0.801944444444445</v>
      </c>
    </row>
    <row r="2890" customFormat="false" ht="15" hidden="false" customHeight="true" outlineLevel="0" collapsed="false">
      <c r="A2890" s="6" t="n">
        <f aca="false">INT((ROW()-2)/100)</f>
        <v>28</v>
      </c>
      <c r="B2890" s="7" t="n">
        <f aca="false">MOD(INT((ROW()-2)/10),10)</f>
        <v>8</v>
      </c>
      <c r="C2890" s="7" t="n">
        <f aca="false">MOD(ROW()-2,10)</f>
        <v>8</v>
      </c>
      <c r="D2890" s="8" t="n">
        <f aca="false">A2890*10+B2890+C2890/10</f>
        <v>288.8</v>
      </c>
      <c r="E2890" s="9" t="n">
        <f aca="false">ROUND((ROW()-2)*24,0)/86400</f>
        <v>0.802222222222222</v>
      </c>
    </row>
    <row r="2891" customFormat="false" ht="15" hidden="false" customHeight="true" outlineLevel="0" collapsed="false">
      <c r="A2891" s="6" t="n">
        <f aca="false">INT((ROW()-2)/100)</f>
        <v>28</v>
      </c>
      <c r="B2891" s="7" t="n">
        <f aca="false">MOD(INT((ROW()-2)/10),10)</f>
        <v>8</v>
      </c>
      <c r="C2891" s="7" t="n">
        <f aca="false">MOD(ROW()-2,10)</f>
        <v>9</v>
      </c>
      <c r="D2891" s="8" t="n">
        <f aca="false">A2891*10+B2891+C2891/10</f>
        <v>288.9</v>
      </c>
      <c r="E2891" s="9" t="n">
        <f aca="false">ROUND((ROW()-2)*24,0)/86400</f>
        <v>0.8025</v>
      </c>
    </row>
    <row r="2892" customFormat="false" ht="15" hidden="false" customHeight="true" outlineLevel="0" collapsed="false">
      <c r="A2892" s="6" t="n">
        <f aca="false">INT((ROW()-2)/100)</f>
        <v>28</v>
      </c>
      <c r="B2892" s="7" t="n">
        <f aca="false">MOD(INT((ROW()-2)/10),10)</f>
        <v>9</v>
      </c>
      <c r="C2892" s="7" t="n">
        <f aca="false">MOD(ROW()-2,10)</f>
        <v>0</v>
      </c>
      <c r="D2892" s="8" t="n">
        <f aca="false">A2892*10+B2892+C2892/10</f>
        <v>289</v>
      </c>
      <c r="E2892" s="9" t="n">
        <f aca="false">ROUND((ROW()-2)*24,0)/86400</f>
        <v>0.802777777777778</v>
      </c>
    </row>
    <row r="2893" customFormat="false" ht="15" hidden="false" customHeight="true" outlineLevel="0" collapsed="false">
      <c r="A2893" s="6" t="n">
        <f aca="false">INT((ROW()-2)/100)</f>
        <v>28</v>
      </c>
      <c r="B2893" s="7" t="n">
        <f aca="false">MOD(INT((ROW()-2)/10),10)</f>
        <v>9</v>
      </c>
      <c r="C2893" s="7" t="n">
        <f aca="false">MOD(ROW()-2,10)</f>
        <v>1</v>
      </c>
      <c r="D2893" s="8" t="n">
        <f aca="false">A2893*10+B2893+C2893/10</f>
        <v>289.1</v>
      </c>
      <c r="E2893" s="9" t="n">
        <f aca="false">ROUND((ROW()-2)*24,0)/86400</f>
        <v>0.803055555555556</v>
      </c>
    </row>
    <row r="2894" customFormat="false" ht="15" hidden="false" customHeight="true" outlineLevel="0" collapsed="false">
      <c r="A2894" s="6" t="n">
        <f aca="false">INT((ROW()-2)/100)</f>
        <v>28</v>
      </c>
      <c r="B2894" s="7" t="n">
        <f aca="false">MOD(INT((ROW()-2)/10),10)</f>
        <v>9</v>
      </c>
      <c r="C2894" s="7" t="n">
        <f aca="false">MOD(ROW()-2,10)</f>
        <v>2</v>
      </c>
      <c r="D2894" s="8" t="n">
        <f aca="false">A2894*10+B2894+C2894/10</f>
        <v>289.2</v>
      </c>
      <c r="E2894" s="9" t="n">
        <f aca="false">ROUND((ROW()-2)*24,0)/86400</f>
        <v>0.803333333333333</v>
      </c>
    </row>
    <row r="2895" customFormat="false" ht="15" hidden="false" customHeight="true" outlineLevel="0" collapsed="false">
      <c r="A2895" s="6" t="n">
        <f aca="false">INT((ROW()-2)/100)</f>
        <v>28</v>
      </c>
      <c r="B2895" s="7" t="n">
        <f aca="false">MOD(INT((ROW()-2)/10),10)</f>
        <v>9</v>
      </c>
      <c r="C2895" s="7" t="n">
        <f aca="false">MOD(ROW()-2,10)</f>
        <v>3</v>
      </c>
      <c r="D2895" s="8" t="n">
        <f aca="false">A2895*10+B2895+C2895/10</f>
        <v>289.3</v>
      </c>
      <c r="E2895" s="9" t="n">
        <f aca="false">ROUND((ROW()-2)*24,0)/86400</f>
        <v>0.803611111111111</v>
      </c>
    </row>
    <row r="2896" customFormat="false" ht="15" hidden="false" customHeight="true" outlineLevel="0" collapsed="false">
      <c r="A2896" s="6" t="n">
        <f aca="false">INT((ROW()-2)/100)</f>
        <v>28</v>
      </c>
      <c r="B2896" s="7" t="n">
        <f aca="false">MOD(INT((ROW()-2)/10),10)</f>
        <v>9</v>
      </c>
      <c r="C2896" s="7" t="n">
        <f aca="false">MOD(ROW()-2,10)</f>
        <v>4</v>
      </c>
      <c r="D2896" s="8" t="n">
        <f aca="false">A2896*10+B2896+C2896/10</f>
        <v>289.4</v>
      </c>
      <c r="E2896" s="9" t="n">
        <f aca="false">ROUND((ROW()-2)*24,0)/86400</f>
        <v>0.803888888888889</v>
      </c>
    </row>
    <row r="2897" customFormat="false" ht="15" hidden="false" customHeight="true" outlineLevel="0" collapsed="false">
      <c r="A2897" s="6" t="n">
        <f aca="false">INT((ROW()-2)/100)</f>
        <v>28</v>
      </c>
      <c r="B2897" s="7" t="n">
        <f aca="false">MOD(INT((ROW()-2)/10),10)</f>
        <v>9</v>
      </c>
      <c r="C2897" s="7" t="n">
        <f aca="false">MOD(ROW()-2,10)</f>
        <v>5</v>
      </c>
      <c r="D2897" s="8" t="n">
        <f aca="false">A2897*10+B2897+C2897/10</f>
        <v>289.5</v>
      </c>
      <c r="E2897" s="9" t="n">
        <f aca="false">ROUND((ROW()-2)*24,0)/86400</f>
        <v>0.804166666666667</v>
      </c>
    </row>
    <row r="2898" customFormat="false" ht="15" hidden="false" customHeight="true" outlineLevel="0" collapsed="false">
      <c r="A2898" s="6" t="n">
        <f aca="false">INT((ROW()-2)/100)</f>
        <v>28</v>
      </c>
      <c r="B2898" s="7" t="n">
        <f aca="false">MOD(INT((ROW()-2)/10),10)</f>
        <v>9</v>
      </c>
      <c r="C2898" s="7" t="n">
        <f aca="false">MOD(ROW()-2,10)</f>
        <v>6</v>
      </c>
      <c r="D2898" s="8" t="n">
        <f aca="false">A2898*10+B2898+C2898/10</f>
        <v>289.6</v>
      </c>
      <c r="E2898" s="9" t="n">
        <f aca="false">ROUND((ROW()-2)*24,0)/86400</f>
        <v>0.804444444444444</v>
      </c>
    </row>
    <row r="2899" customFormat="false" ht="15" hidden="false" customHeight="true" outlineLevel="0" collapsed="false">
      <c r="A2899" s="6" t="n">
        <f aca="false">INT((ROW()-2)/100)</f>
        <v>28</v>
      </c>
      <c r="B2899" s="7" t="n">
        <f aca="false">MOD(INT((ROW()-2)/10),10)</f>
        <v>9</v>
      </c>
      <c r="C2899" s="7" t="n">
        <f aca="false">MOD(ROW()-2,10)</f>
        <v>7</v>
      </c>
      <c r="D2899" s="8" t="n">
        <f aca="false">A2899*10+B2899+C2899/10</f>
        <v>289.7</v>
      </c>
      <c r="E2899" s="9" t="n">
        <f aca="false">ROUND((ROW()-2)*24,0)/86400</f>
        <v>0.804722222222222</v>
      </c>
    </row>
    <row r="2900" customFormat="false" ht="15" hidden="false" customHeight="true" outlineLevel="0" collapsed="false">
      <c r="A2900" s="6" t="n">
        <f aca="false">INT((ROW()-2)/100)</f>
        <v>28</v>
      </c>
      <c r="B2900" s="7" t="n">
        <f aca="false">MOD(INT((ROW()-2)/10),10)</f>
        <v>9</v>
      </c>
      <c r="C2900" s="7" t="n">
        <f aca="false">MOD(ROW()-2,10)</f>
        <v>8</v>
      </c>
      <c r="D2900" s="8" t="n">
        <f aca="false">A2900*10+B2900+C2900/10</f>
        <v>289.8</v>
      </c>
      <c r="E2900" s="9" t="n">
        <f aca="false">ROUND((ROW()-2)*24,0)/86400</f>
        <v>0.805</v>
      </c>
    </row>
    <row r="2901" customFormat="false" ht="15" hidden="false" customHeight="true" outlineLevel="0" collapsed="false">
      <c r="A2901" s="6" t="n">
        <f aca="false">INT((ROW()-2)/100)</f>
        <v>28</v>
      </c>
      <c r="B2901" s="7" t="n">
        <f aca="false">MOD(INT((ROW()-2)/10),10)</f>
        <v>9</v>
      </c>
      <c r="C2901" s="7" t="n">
        <f aca="false">MOD(ROW()-2,10)</f>
        <v>9</v>
      </c>
      <c r="D2901" s="8" t="n">
        <f aca="false">A2901*10+B2901+C2901/10</f>
        <v>289.9</v>
      </c>
      <c r="E2901" s="9" t="n">
        <f aca="false">ROUND((ROW()-2)*24,0)/86400</f>
        <v>0.805277777777778</v>
      </c>
    </row>
    <row r="2902" customFormat="false" ht="15" hidden="false" customHeight="true" outlineLevel="0" collapsed="false">
      <c r="A2902" s="6" t="n">
        <f aca="false">INT((ROW()-2)/100)</f>
        <v>29</v>
      </c>
      <c r="B2902" s="7" t="n">
        <f aca="false">MOD(INT((ROW()-2)/10),10)</f>
        <v>0</v>
      </c>
      <c r="C2902" s="7" t="n">
        <f aca="false">MOD(ROW()-2,10)</f>
        <v>0</v>
      </c>
      <c r="D2902" s="8" t="n">
        <f aca="false">A2902*10+B2902+C2902/10</f>
        <v>290</v>
      </c>
      <c r="E2902" s="9" t="n">
        <f aca="false">ROUND((ROW()-2)*24,0)/86400</f>
        <v>0.805555555555556</v>
      </c>
    </row>
    <row r="2903" customFormat="false" ht="15" hidden="false" customHeight="true" outlineLevel="0" collapsed="false">
      <c r="A2903" s="6" t="n">
        <f aca="false">INT((ROW()-2)/100)</f>
        <v>29</v>
      </c>
      <c r="B2903" s="7" t="n">
        <f aca="false">MOD(INT((ROW()-2)/10),10)</f>
        <v>0</v>
      </c>
      <c r="C2903" s="7" t="n">
        <f aca="false">MOD(ROW()-2,10)</f>
        <v>1</v>
      </c>
      <c r="D2903" s="8" t="n">
        <f aca="false">A2903*10+B2903+C2903/10</f>
        <v>290.1</v>
      </c>
      <c r="E2903" s="9" t="n">
        <f aca="false">ROUND((ROW()-2)*24,0)/86400</f>
        <v>0.805833333333333</v>
      </c>
    </row>
    <row r="2904" customFormat="false" ht="15" hidden="false" customHeight="true" outlineLevel="0" collapsed="false">
      <c r="A2904" s="6" t="n">
        <f aca="false">INT((ROW()-2)/100)</f>
        <v>29</v>
      </c>
      <c r="B2904" s="7" t="n">
        <f aca="false">MOD(INT((ROW()-2)/10),10)</f>
        <v>0</v>
      </c>
      <c r="C2904" s="7" t="n">
        <f aca="false">MOD(ROW()-2,10)</f>
        <v>2</v>
      </c>
      <c r="D2904" s="8" t="n">
        <f aca="false">A2904*10+B2904+C2904/10</f>
        <v>290.2</v>
      </c>
      <c r="E2904" s="9" t="n">
        <f aca="false">ROUND((ROW()-2)*24,0)/86400</f>
        <v>0.806111111111111</v>
      </c>
    </row>
    <row r="2905" customFormat="false" ht="15" hidden="false" customHeight="true" outlineLevel="0" collapsed="false">
      <c r="A2905" s="6" t="n">
        <f aca="false">INT((ROW()-2)/100)</f>
        <v>29</v>
      </c>
      <c r="B2905" s="7" t="n">
        <f aca="false">MOD(INT((ROW()-2)/10),10)</f>
        <v>0</v>
      </c>
      <c r="C2905" s="7" t="n">
        <f aca="false">MOD(ROW()-2,10)</f>
        <v>3</v>
      </c>
      <c r="D2905" s="8" t="n">
        <f aca="false">A2905*10+B2905+C2905/10</f>
        <v>290.3</v>
      </c>
      <c r="E2905" s="9" t="n">
        <f aca="false">ROUND((ROW()-2)*24,0)/86400</f>
        <v>0.806388888888889</v>
      </c>
    </row>
    <row r="2906" customFormat="false" ht="15" hidden="false" customHeight="true" outlineLevel="0" collapsed="false">
      <c r="A2906" s="6" t="n">
        <f aca="false">INT((ROW()-2)/100)</f>
        <v>29</v>
      </c>
      <c r="B2906" s="7" t="n">
        <f aca="false">MOD(INT((ROW()-2)/10),10)</f>
        <v>0</v>
      </c>
      <c r="C2906" s="7" t="n">
        <f aca="false">MOD(ROW()-2,10)</f>
        <v>4</v>
      </c>
      <c r="D2906" s="8" t="n">
        <f aca="false">A2906*10+B2906+C2906/10</f>
        <v>290.4</v>
      </c>
      <c r="E2906" s="9" t="n">
        <f aca="false">ROUND((ROW()-2)*24,0)/86400</f>
        <v>0.806666666666667</v>
      </c>
    </row>
    <row r="2907" customFormat="false" ht="15" hidden="false" customHeight="true" outlineLevel="0" collapsed="false">
      <c r="A2907" s="6" t="n">
        <f aca="false">INT((ROW()-2)/100)</f>
        <v>29</v>
      </c>
      <c r="B2907" s="7" t="n">
        <f aca="false">MOD(INT((ROW()-2)/10),10)</f>
        <v>0</v>
      </c>
      <c r="C2907" s="7" t="n">
        <f aca="false">MOD(ROW()-2,10)</f>
        <v>5</v>
      </c>
      <c r="D2907" s="8" t="n">
        <f aca="false">A2907*10+B2907+C2907/10</f>
        <v>290.5</v>
      </c>
      <c r="E2907" s="9" t="n">
        <f aca="false">ROUND((ROW()-2)*24,0)/86400</f>
        <v>0.806944444444445</v>
      </c>
    </row>
    <row r="2908" customFormat="false" ht="15" hidden="false" customHeight="true" outlineLevel="0" collapsed="false">
      <c r="A2908" s="6" t="n">
        <f aca="false">INT((ROW()-2)/100)</f>
        <v>29</v>
      </c>
      <c r="B2908" s="7" t="n">
        <f aca="false">MOD(INT((ROW()-2)/10),10)</f>
        <v>0</v>
      </c>
      <c r="C2908" s="7" t="n">
        <f aca="false">MOD(ROW()-2,10)</f>
        <v>6</v>
      </c>
      <c r="D2908" s="8" t="n">
        <f aca="false">A2908*10+B2908+C2908/10</f>
        <v>290.6</v>
      </c>
      <c r="E2908" s="9" t="n">
        <f aca="false">ROUND((ROW()-2)*24,0)/86400</f>
        <v>0.807222222222222</v>
      </c>
    </row>
    <row r="2909" customFormat="false" ht="15" hidden="false" customHeight="true" outlineLevel="0" collapsed="false">
      <c r="A2909" s="6" t="n">
        <f aca="false">INT((ROW()-2)/100)</f>
        <v>29</v>
      </c>
      <c r="B2909" s="7" t="n">
        <f aca="false">MOD(INT((ROW()-2)/10),10)</f>
        <v>0</v>
      </c>
      <c r="C2909" s="7" t="n">
        <f aca="false">MOD(ROW()-2,10)</f>
        <v>7</v>
      </c>
      <c r="D2909" s="8" t="n">
        <f aca="false">A2909*10+B2909+C2909/10</f>
        <v>290.7</v>
      </c>
      <c r="E2909" s="9" t="n">
        <f aca="false">ROUND((ROW()-2)*24,0)/86400</f>
        <v>0.8075</v>
      </c>
    </row>
    <row r="2910" customFormat="false" ht="15" hidden="false" customHeight="true" outlineLevel="0" collapsed="false">
      <c r="A2910" s="6" t="n">
        <f aca="false">INT((ROW()-2)/100)</f>
        <v>29</v>
      </c>
      <c r="B2910" s="7" t="n">
        <f aca="false">MOD(INT((ROW()-2)/10),10)</f>
        <v>0</v>
      </c>
      <c r="C2910" s="7" t="n">
        <f aca="false">MOD(ROW()-2,10)</f>
        <v>8</v>
      </c>
      <c r="D2910" s="8" t="n">
        <f aca="false">A2910*10+B2910+C2910/10</f>
        <v>290.8</v>
      </c>
      <c r="E2910" s="9" t="n">
        <f aca="false">ROUND((ROW()-2)*24,0)/86400</f>
        <v>0.807777777777778</v>
      </c>
    </row>
    <row r="2911" customFormat="false" ht="15" hidden="false" customHeight="true" outlineLevel="0" collapsed="false">
      <c r="A2911" s="6" t="n">
        <f aca="false">INT((ROW()-2)/100)</f>
        <v>29</v>
      </c>
      <c r="B2911" s="7" t="n">
        <f aca="false">MOD(INT((ROW()-2)/10),10)</f>
        <v>0</v>
      </c>
      <c r="C2911" s="7" t="n">
        <f aca="false">MOD(ROW()-2,10)</f>
        <v>9</v>
      </c>
      <c r="D2911" s="8" t="n">
        <f aca="false">A2911*10+B2911+C2911/10</f>
        <v>290.9</v>
      </c>
      <c r="E2911" s="9" t="n">
        <f aca="false">ROUND((ROW()-2)*24,0)/86400</f>
        <v>0.808055555555556</v>
      </c>
    </row>
    <row r="2912" customFormat="false" ht="15" hidden="false" customHeight="true" outlineLevel="0" collapsed="false">
      <c r="A2912" s="6" t="n">
        <f aca="false">INT((ROW()-2)/100)</f>
        <v>29</v>
      </c>
      <c r="B2912" s="7" t="n">
        <f aca="false">MOD(INT((ROW()-2)/10),10)</f>
        <v>1</v>
      </c>
      <c r="C2912" s="7" t="n">
        <f aca="false">MOD(ROW()-2,10)</f>
        <v>0</v>
      </c>
      <c r="D2912" s="8" t="n">
        <f aca="false">A2912*10+B2912+C2912/10</f>
        <v>291</v>
      </c>
      <c r="E2912" s="9" t="n">
        <f aca="false">ROUND((ROW()-2)*24,0)/86400</f>
        <v>0.808333333333333</v>
      </c>
    </row>
    <row r="2913" customFormat="false" ht="15" hidden="false" customHeight="true" outlineLevel="0" collapsed="false">
      <c r="A2913" s="6" t="n">
        <f aca="false">INT((ROW()-2)/100)</f>
        <v>29</v>
      </c>
      <c r="B2913" s="7" t="n">
        <f aca="false">MOD(INT((ROW()-2)/10),10)</f>
        <v>1</v>
      </c>
      <c r="C2913" s="7" t="n">
        <f aca="false">MOD(ROW()-2,10)</f>
        <v>1</v>
      </c>
      <c r="D2913" s="8" t="n">
        <f aca="false">A2913*10+B2913+C2913/10</f>
        <v>291.1</v>
      </c>
      <c r="E2913" s="9" t="n">
        <f aca="false">ROUND((ROW()-2)*24,0)/86400</f>
        <v>0.808611111111111</v>
      </c>
    </row>
    <row r="2914" customFormat="false" ht="15" hidden="false" customHeight="true" outlineLevel="0" collapsed="false">
      <c r="A2914" s="6" t="n">
        <f aca="false">INT((ROW()-2)/100)</f>
        <v>29</v>
      </c>
      <c r="B2914" s="7" t="n">
        <f aca="false">MOD(INT((ROW()-2)/10),10)</f>
        <v>1</v>
      </c>
      <c r="C2914" s="7" t="n">
        <f aca="false">MOD(ROW()-2,10)</f>
        <v>2</v>
      </c>
      <c r="D2914" s="8" t="n">
        <f aca="false">A2914*10+B2914+C2914/10</f>
        <v>291.2</v>
      </c>
      <c r="E2914" s="9" t="n">
        <f aca="false">ROUND((ROW()-2)*24,0)/86400</f>
        <v>0.808888888888889</v>
      </c>
    </row>
    <row r="2915" customFormat="false" ht="15" hidden="false" customHeight="true" outlineLevel="0" collapsed="false">
      <c r="A2915" s="6" t="n">
        <f aca="false">INT((ROW()-2)/100)</f>
        <v>29</v>
      </c>
      <c r="B2915" s="7" t="n">
        <f aca="false">MOD(INT((ROW()-2)/10),10)</f>
        <v>1</v>
      </c>
      <c r="C2915" s="7" t="n">
        <f aca="false">MOD(ROW()-2,10)</f>
        <v>3</v>
      </c>
      <c r="D2915" s="8" t="n">
        <f aca="false">A2915*10+B2915+C2915/10</f>
        <v>291.3</v>
      </c>
      <c r="E2915" s="9" t="n">
        <f aca="false">ROUND((ROW()-2)*24,0)/86400</f>
        <v>0.809166666666667</v>
      </c>
    </row>
    <row r="2916" customFormat="false" ht="15" hidden="false" customHeight="true" outlineLevel="0" collapsed="false">
      <c r="A2916" s="6" t="n">
        <f aca="false">INT((ROW()-2)/100)</f>
        <v>29</v>
      </c>
      <c r="B2916" s="7" t="n">
        <f aca="false">MOD(INT((ROW()-2)/10),10)</f>
        <v>1</v>
      </c>
      <c r="C2916" s="7" t="n">
        <f aca="false">MOD(ROW()-2,10)</f>
        <v>4</v>
      </c>
      <c r="D2916" s="8" t="n">
        <f aca="false">A2916*10+B2916+C2916/10</f>
        <v>291.4</v>
      </c>
      <c r="E2916" s="9" t="n">
        <f aca="false">ROUND((ROW()-2)*24,0)/86400</f>
        <v>0.809444444444444</v>
      </c>
    </row>
    <row r="2917" customFormat="false" ht="15" hidden="false" customHeight="true" outlineLevel="0" collapsed="false">
      <c r="A2917" s="6" t="n">
        <f aca="false">INT((ROW()-2)/100)</f>
        <v>29</v>
      </c>
      <c r="B2917" s="7" t="n">
        <f aca="false">MOD(INT((ROW()-2)/10),10)</f>
        <v>1</v>
      </c>
      <c r="C2917" s="7" t="n">
        <f aca="false">MOD(ROW()-2,10)</f>
        <v>5</v>
      </c>
      <c r="D2917" s="8" t="n">
        <f aca="false">A2917*10+B2917+C2917/10</f>
        <v>291.5</v>
      </c>
      <c r="E2917" s="9" t="n">
        <f aca="false">ROUND((ROW()-2)*24,0)/86400</f>
        <v>0.809722222222222</v>
      </c>
    </row>
    <row r="2918" customFormat="false" ht="15" hidden="false" customHeight="true" outlineLevel="0" collapsed="false">
      <c r="A2918" s="6" t="n">
        <f aca="false">INT((ROW()-2)/100)</f>
        <v>29</v>
      </c>
      <c r="B2918" s="7" t="n">
        <f aca="false">MOD(INT((ROW()-2)/10),10)</f>
        <v>1</v>
      </c>
      <c r="C2918" s="7" t="n">
        <f aca="false">MOD(ROW()-2,10)</f>
        <v>6</v>
      </c>
      <c r="D2918" s="8" t="n">
        <f aca="false">A2918*10+B2918+C2918/10</f>
        <v>291.6</v>
      </c>
      <c r="E2918" s="9" t="n">
        <f aca="false">ROUND((ROW()-2)*24,0)/86400</f>
        <v>0.81</v>
      </c>
    </row>
    <row r="2919" customFormat="false" ht="15" hidden="false" customHeight="true" outlineLevel="0" collapsed="false">
      <c r="A2919" s="6" t="n">
        <f aca="false">INT((ROW()-2)/100)</f>
        <v>29</v>
      </c>
      <c r="B2919" s="7" t="n">
        <f aca="false">MOD(INT((ROW()-2)/10),10)</f>
        <v>1</v>
      </c>
      <c r="C2919" s="7" t="n">
        <f aca="false">MOD(ROW()-2,10)</f>
        <v>7</v>
      </c>
      <c r="D2919" s="8" t="n">
        <f aca="false">A2919*10+B2919+C2919/10</f>
        <v>291.7</v>
      </c>
      <c r="E2919" s="9" t="n">
        <f aca="false">ROUND((ROW()-2)*24,0)/86400</f>
        <v>0.810277777777778</v>
      </c>
    </row>
    <row r="2920" customFormat="false" ht="15" hidden="false" customHeight="true" outlineLevel="0" collapsed="false">
      <c r="A2920" s="6" t="n">
        <f aca="false">INT((ROW()-2)/100)</f>
        <v>29</v>
      </c>
      <c r="B2920" s="7" t="n">
        <f aca="false">MOD(INT((ROW()-2)/10),10)</f>
        <v>1</v>
      </c>
      <c r="C2920" s="7" t="n">
        <f aca="false">MOD(ROW()-2,10)</f>
        <v>8</v>
      </c>
      <c r="D2920" s="8" t="n">
        <f aca="false">A2920*10+B2920+C2920/10</f>
        <v>291.8</v>
      </c>
      <c r="E2920" s="9" t="n">
        <f aca="false">ROUND((ROW()-2)*24,0)/86400</f>
        <v>0.810555555555556</v>
      </c>
    </row>
    <row r="2921" customFormat="false" ht="15" hidden="false" customHeight="true" outlineLevel="0" collapsed="false">
      <c r="A2921" s="6" t="n">
        <f aca="false">INT((ROW()-2)/100)</f>
        <v>29</v>
      </c>
      <c r="B2921" s="7" t="n">
        <f aca="false">MOD(INT((ROW()-2)/10),10)</f>
        <v>1</v>
      </c>
      <c r="C2921" s="7" t="n">
        <f aca="false">MOD(ROW()-2,10)</f>
        <v>9</v>
      </c>
      <c r="D2921" s="8" t="n">
        <f aca="false">A2921*10+B2921+C2921/10</f>
        <v>291.9</v>
      </c>
      <c r="E2921" s="9" t="n">
        <f aca="false">ROUND((ROW()-2)*24,0)/86400</f>
        <v>0.810833333333333</v>
      </c>
    </row>
    <row r="2922" customFormat="false" ht="15" hidden="false" customHeight="true" outlineLevel="0" collapsed="false">
      <c r="A2922" s="6" t="n">
        <f aca="false">INT((ROW()-2)/100)</f>
        <v>29</v>
      </c>
      <c r="B2922" s="7" t="n">
        <f aca="false">MOD(INT((ROW()-2)/10),10)</f>
        <v>2</v>
      </c>
      <c r="C2922" s="7" t="n">
        <f aca="false">MOD(ROW()-2,10)</f>
        <v>0</v>
      </c>
      <c r="D2922" s="8" t="n">
        <f aca="false">A2922*10+B2922+C2922/10</f>
        <v>292</v>
      </c>
      <c r="E2922" s="9" t="n">
        <f aca="false">ROUND((ROW()-2)*24,0)/86400</f>
        <v>0.811111111111111</v>
      </c>
    </row>
    <row r="2923" customFormat="false" ht="15" hidden="false" customHeight="true" outlineLevel="0" collapsed="false">
      <c r="A2923" s="6" t="n">
        <f aca="false">INT((ROW()-2)/100)</f>
        <v>29</v>
      </c>
      <c r="B2923" s="7" t="n">
        <f aca="false">MOD(INT((ROW()-2)/10),10)</f>
        <v>2</v>
      </c>
      <c r="C2923" s="7" t="n">
        <f aca="false">MOD(ROW()-2,10)</f>
        <v>1</v>
      </c>
      <c r="D2923" s="8" t="n">
        <f aca="false">A2923*10+B2923+C2923/10</f>
        <v>292.1</v>
      </c>
      <c r="E2923" s="9" t="n">
        <f aca="false">ROUND((ROW()-2)*24,0)/86400</f>
        <v>0.811388888888889</v>
      </c>
    </row>
    <row r="2924" customFormat="false" ht="15" hidden="false" customHeight="true" outlineLevel="0" collapsed="false">
      <c r="A2924" s="6" t="n">
        <f aca="false">INT((ROW()-2)/100)</f>
        <v>29</v>
      </c>
      <c r="B2924" s="7" t="n">
        <f aca="false">MOD(INT((ROW()-2)/10),10)</f>
        <v>2</v>
      </c>
      <c r="C2924" s="7" t="n">
        <f aca="false">MOD(ROW()-2,10)</f>
        <v>2</v>
      </c>
      <c r="D2924" s="8" t="n">
        <f aca="false">A2924*10+B2924+C2924/10</f>
        <v>292.2</v>
      </c>
      <c r="E2924" s="9" t="n">
        <f aca="false">ROUND((ROW()-2)*24,0)/86400</f>
        <v>0.811666666666667</v>
      </c>
    </row>
    <row r="2925" customFormat="false" ht="15" hidden="false" customHeight="true" outlineLevel="0" collapsed="false">
      <c r="A2925" s="6" t="n">
        <f aca="false">INT((ROW()-2)/100)</f>
        <v>29</v>
      </c>
      <c r="B2925" s="7" t="n">
        <f aca="false">MOD(INT((ROW()-2)/10),10)</f>
        <v>2</v>
      </c>
      <c r="C2925" s="7" t="n">
        <f aca="false">MOD(ROW()-2,10)</f>
        <v>3</v>
      </c>
      <c r="D2925" s="8" t="n">
        <f aca="false">A2925*10+B2925+C2925/10</f>
        <v>292.3</v>
      </c>
      <c r="E2925" s="9" t="n">
        <f aca="false">ROUND((ROW()-2)*24,0)/86400</f>
        <v>0.811944444444445</v>
      </c>
    </row>
    <row r="2926" customFormat="false" ht="15" hidden="false" customHeight="true" outlineLevel="0" collapsed="false">
      <c r="A2926" s="6" t="n">
        <f aca="false">INT((ROW()-2)/100)</f>
        <v>29</v>
      </c>
      <c r="B2926" s="7" t="n">
        <f aca="false">MOD(INT((ROW()-2)/10),10)</f>
        <v>2</v>
      </c>
      <c r="C2926" s="7" t="n">
        <f aca="false">MOD(ROW()-2,10)</f>
        <v>4</v>
      </c>
      <c r="D2926" s="8" t="n">
        <f aca="false">A2926*10+B2926+C2926/10</f>
        <v>292.4</v>
      </c>
      <c r="E2926" s="9" t="n">
        <f aca="false">ROUND((ROW()-2)*24,0)/86400</f>
        <v>0.812222222222222</v>
      </c>
    </row>
    <row r="2927" customFormat="false" ht="15" hidden="false" customHeight="true" outlineLevel="0" collapsed="false">
      <c r="A2927" s="6" t="n">
        <f aca="false">INT((ROW()-2)/100)</f>
        <v>29</v>
      </c>
      <c r="B2927" s="7" t="n">
        <f aca="false">MOD(INT((ROW()-2)/10),10)</f>
        <v>2</v>
      </c>
      <c r="C2927" s="7" t="n">
        <f aca="false">MOD(ROW()-2,10)</f>
        <v>5</v>
      </c>
      <c r="D2927" s="8" t="n">
        <f aca="false">A2927*10+B2927+C2927/10</f>
        <v>292.5</v>
      </c>
      <c r="E2927" s="9" t="n">
        <f aca="false">ROUND((ROW()-2)*24,0)/86400</f>
        <v>0.8125</v>
      </c>
    </row>
    <row r="2928" customFormat="false" ht="15" hidden="false" customHeight="true" outlineLevel="0" collapsed="false">
      <c r="A2928" s="6" t="n">
        <f aca="false">INT((ROW()-2)/100)</f>
        <v>29</v>
      </c>
      <c r="B2928" s="7" t="n">
        <f aca="false">MOD(INT((ROW()-2)/10),10)</f>
        <v>2</v>
      </c>
      <c r="C2928" s="7" t="n">
        <f aca="false">MOD(ROW()-2,10)</f>
        <v>6</v>
      </c>
      <c r="D2928" s="8" t="n">
        <f aca="false">A2928*10+B2928+C2928/10</f>
        <v>292.6</v>
      </c>
      <c r="E2928" s="9" t="n">
        <f aca="false">ROUND((ROW()-2)*24,0)/86400</f>
        <v>0.812777777777778</v>
      </c>
    </row>
    <row r="2929" customFormat="false" ht="15" hidden="false" customHeight="true" outlineLevel="0" collapsed="false">
      <c r="A2929" s="6" t="n">
        <f aca="false">INT((ROW()-2)/100)</f>
        <v>29</v>
      </c>
      <c r="B2929" s="7" t="n">
        <f aca="false">MOD(INT((ROW()-2)/10),10)</f>
        <v>2</v>
      </c>
      <c r="C2929" s="7" t="n">
        <f aca="false">MOD(ROW()-2,10)</f>
        <v>7</v>
      </c>
      <c r="D2929" s="8" t="n">
        <f aca="false">A2929*10+B2929+C2929/10</f>
        <v>292.7</v>
      </c>
      <c r="E2929" s="9" t="n">
        <f aca="false">ROUND((ROW()-2)*24,0)/86400</f>
        <v>0.813055555555556</v>
      </c>
    </row>
    <row r="2930" customFormat="false" ht="15" hidden="false" customHeight="true" outlineLevel="0" collapsed="false">
      <c r="A2930" s="6" t="n">
        <f aca="false">INT((ROW()-2)/100)</f>
        <v>29</v>
      </c>
      <c r="B2930" s="7" t="n">
        <f aca="false">MOD(INT((ROW()-2)/10),10)</f>
        <v>2</v>
      </c>
      <c r="C2930" s="7" t="n">
        <f aca="false">MOD(ROW()-2,10)</f>
        <v>8</v>
      </c>
      <c r="D2930" s="8" t="n">
        <f aca="false">A2930*10+B2930+C2930/10</f>
        <v>292.8</v>
      </c>
      <c r="E2930" s="9" t="n">
        <f aca="false">ROUND((ROW()-2)*24,0)/86400</f>
        <v>0.813333333333333</v>
      </c>
    </row>
    <row r="2931" customFormat="false" ht="15" hidden="false" customHeight="true" outlineLevel="0" collapsed="false">
      <c r="A2931" s="6" t="n">
        <f aca="false">INT((ROW()-2)/100)</f>
        <v>29</v>
      </c>
      <c r="B2931" s="7" t="n">
        <f aca="false">MOD(INT((ROW()-2)/10),10)</f>
        <v>2</v>
      </c>
      <c r="C2931" s="7" t="n">
        <f aca="false">MOD(ROW()-2,10)</f>
        <v>9</v>
      </c>
      <c r="D2931" s="8" t="n">
        <f aca="false">A2931*10+B2931+C2931/10</f>
        <v>292.9</v>
      </c>
      <c r="E2931" s="9" t="n">
        <f aca="false">ROUND((ROW()-2)*24,0)/86400</f>
        <v>0.813611111111111</v>
      </c>
    </row>
    <row r="2932" customFormat="false" ht="15" hidden="false" customHeight="true" outlineLevel="0" collapsed="false">
      <c r="A2932" s="6" t="n">
        <f aca="false">INT((ROW()-2)/100)</f>
        <v>29</v>
      </c>
      <c r="B2932" s="7" t="n">
        <f aca="false">MOD(INT((ROW()-2)/10),10)</f>
        <v>3</v>
      </c>
      <c r="C2932" s="7" t="n">
        <f aca="false">MOD(ROW()-2,10)</f>
        <v>0</v>
      </c>
      <c r="D2932" s="8" t="n">
        <f aca="false">A2932*10+B2932+C2932/10</f>
        <v>293</v>
      </c>
      <c r="E2932" s="9" t="n">
        <f aca="false">ROUND((ROW()-2)*24,0)/86400</f>
        <v>0.813888888888889</v>
      </c>
    </row>
    <row r="2933" customFormat="false" ht="15" hidden="false" customHeight="true" outlineLevel="0" collapsed="false">
      <c r="A2933" s="6" t="n">
        <f aca="false">INT((ROW()-2)/100)</f>
        <v>29</v>
      </c>
      <c r="B2933" s="7" t="n">
        <f aca="false">MOD(INT((ROW()-2)/10),10)</f>
        <v>3</v>
      </c>
      <c r="C2933" s="7" t="n">
        <f aca="false">MOD(ROW()-2,10)</f>
        <v>1</v>
      </c>
      <c r="D2933" s="8" t="n">
        <f aca="false">A2933*10+B2933+C2933/10</f>
        <v>293.1</v>
      </c>
      <c r="E2933" s="9" t="n">
        <f aca="false">ROUND((ROW()-2)*24,0)/86400</f>
        <v>0.814166666666667</v>
      </c>
    </row>
    <row r="2934" customFormat="false" ht="15" hidden="false" customHeight="true" outlineLevel="0" collapsed="false">
      <c r="A2934" s="6" t="n">
        <f aca="false">INT((ROW()-2)/100)</f>
        <v>29</v>
      </c>
      <c r="B2934" s="7" t="n">
        <f aca="false">MOD(INT((ROW()-2)/10),10)</f>
        <v>3</v>
      </c>
      <c r="C2934" s="7" t="n">
        <f aca="false">MOD(ROW()-2,10)</f>
        <v>2</v>
      </c>
      <c r="D2934" s="8" t="n">
        <f aca="false">A2934*10+B2934+C2934/10</f>
        <v>293.2</v>
      </c>
      <c r="E2934" s="9" t="n">
        <f aca="false">ROUND((ROW()-2)*24,0)/86400</f>
        <v>0.814444444444444</v>
      </c>
    </row>
    <row r="2935" customFormat="false" ht="15" hidden="false" customHeight="true" outlineLevel="0" collapsed="false">
      <c r="A2935" s="6" t="n">
        <f aca="false">INT((ROW()-2)/100)</f>
        <v>29</v>
      </c>
      <c r="B2935" s="7" t="n">
        <f aca="false">MOD(INT((ROW()-2)/10),10)</f>
        <v>3</v>
      </c>
      <c r="C2935" s="7" t="n">
        <f aca="false">MOD(ROW()-2,10)</f>
        <v>3</v>
      </c>
      <c r="D2935" s="8" t="n">
        <f aca="false">A2935*10+B2935+C2935/10</f>
        <v>293.3</v>
      </c>
      <c r="E2935" s="9" t="n">
        <f aca="false">ROUND((ROW()-2)*24,0)/86400</f>
        <v>0.814722222222222</v>
      </c>
    </row>
    <row r="2936" customFormat="false" ht="15" hidden="false" customHeight="true" outlineLevel="0" collapsed="false">
      <c r="A2936" s="6" t="n">
        <f aca="false">INT((ROW()-2)/100)</f>
        <v>29</v>
      </c>
      <c r="B2936" s="7" t="n">
        <f aca="false">MOD(INT((ROW()-2)/10),10)</f>
        <v>3</v>
      </c>
      <c r="C2936" s="7" t="n">
        <f aca="false">MOD(ROW()-2,10)</f>
        <v>4</v>
      </c>
      <c r="D2936" s="8" t="n">
        <f aca="false">A2936*10+B2936+C2936/10</f>
        <v>293.4</v>
      </c>
      <c r="E2936" s="9" t="n">
        <f aca="false">ROUND((ROW()-2)*24,0)/86400</f>
        <v>0.815</v>
      </c>
    </row>
    <row r="2937" customFormat="false" ht="15" hidden="false" customHeight="true" outlineLevel="0" collapsed="false">
      <c r="A2937" s="6" t="n">
        <f aca="false">INT((ROW()-2)/100)</f>
        <v>29</v>
      </c>
      <c r="B2937" s="7" t="n">
        <f aca="false">MOD(INT((ROW()-2)/10),10)</f>
        <v>3</v>
      </c>
      <c r="C2937" s="7" t="n">
        <f aca="false">MOD(ROW()-2,10)</f>
        <v>5</v>
      </c>
      <c r="D2937" s="8" t="n">
        <f aca="false">A2937*10+B2937+C2937/10</f>
        <v>293.5</v>
      </c>
      <c r="E2937" s="9" t="n">
        <f aca="false">ROUND((ROW()-2)*24,0)/86400</f>
        <v>0.815277777777778</v>
      </c>
    </row>
    <row r="2938" customFormat="false" ht="15" hidden="false" customHeight="true" outlineLevel="0" collapsed="false">
      <c r="A2938" s="6" t="n">
        <f aca="false">INT((ROW()-2)/100)</f>
        <v>29</v>
      </c>
      <c r="B2938" s="7" t="n">
        <f aca="false">MOD(INT((ROW()-2)/10),10)</f>
        <v>3</v>
      </c>
      <c r="C2938" s="7" t="n">
        <f aca="false">MOD(ROW()-2,10)</f>
        <v>6</v>
      </c>
      <c r="D2938" s="8" t="n">
        <f aca="false">A2938*10+B2938+C2938/10</f>
        <v>293.6</v>
      </c>
      <c r="E2938" s="9" t="n">
        <f aca="false">ROUND((ROW()-2)*24,0)/86400</f>
        <v>0.815555555555556</v>
      </c>
    </row>
    <row r="2939" customFormat="false" ht="15" hidden="false" customHeight="true" outlineLevel="0" collapsed="false">
      <c r="A2939" s="6" t="n">
        <f aca="false">INT((ROW()-2)/100)</f>
        <v>29</v>
      </c>
      <c r="B2939" s="7" t="n">
        <f aca="false">MOD(INT((ROW()-2)/10),10)</f>
        <v>3</v>
      </c>
      <c r="C2939" s="7" t="n">
        <f aca="false">MOD(ROW()-2,10)</f>
        <v>7</v>
      </c>
      <c r="D2939" s="8" t="n">
        <f aca="false">A2939*10+B2939+C2939/10</f>
        <v>293.7</v>
      </c>
      <c r="E2939" s="9" t="n">
        <f aca="false">ROUND((ROW()-2)*24,0)/86400</f>
        <v>0.815833333333333</v>
      </c>
    </row>
    <row r="2940" customFormat="false" ht="15" hidden="false" customHeight="true" outlineLevel="0" collapsed="false">
      <c r="A2940" s="6" t="n">
        <f aca="false">INT((ROW()-2)/100)</f>
        <v>29</v>
      </c>
      <c r="B2940" s="7" t="n">
        <f aca="false">MOD(INT((ROW()-2)/10),10)</f>
        <v>3</v>
      </c>
      <c r="C2940" s="7" t="n">
        <f aca="false">MOD(ROW()-2,10)</f>
        <v>8</v>
      </c>
      <c r="D2940" s="8" t="n">
        <f aca="false">A2940*10+B2940+C2940/10</f>
        <v>293.8</v>
      </c>
      <c r="E2940" s="9" t="n">
        <f aca="false">ROUND((ROW()-2)*24,0)/86400</f>
        <v>0.816111111111111</v>
      </c>
    </row>
    <row r="2941" customFormat="false" ht="15" hidden="false" customHeight="true" outlineLevel="0" collapsed="false">
      <c r="A2941" s="6" t="n">
        <f aca="false">INT((ROW()-2)/100)</f>
        <v>29</v>
      </c>
      <c r="B2941" s="7" t="n">
        <f aca="false">MOD(INT((ROW()-2)/10),10)</f>
        <v>3</v>
      </c>
      <c r="C2941" s="7" t="n">
        <f aca="false">MOD(ROW()-2,10)</f>
        <v>9</v>
      </c>
      <c r="D2941" s="8" t="n">
        <f aca="false">A2941*10+B2941+C2941/10</f>
        <v>293.9</v>
      </c>
      <c r="E2941" s="9" t="n">
        <f aca="false">ROUND((ROW()-2)*24,0)/86400</f>
        <v>0.816388888888889</v>
      </c>
    </row>
    <row r="2942" customFormat="false" ht="15" hidden="false" customHeight="true" outlineLevel="0" collapsed="false">
      <c r="A2942" s="6" t="n">
        <f aca="false">INT((ROW()-2)/100)</f>
        <v>29</v>
      </c>
      <c r="B2942" s="7" t="n">
        <f aca="false">MOD(INT((ROW()-2)/10),10)</f>
        <v>4</v>
      </c>
      <c r="C2942" s="7" t="n">
        <f aca="false">MOD(ROW()-2,10)</f>
        <v>0</v>
      </c>
      <c r="D2942" s="8" t="n">
        <f aca="false">A2942*10+B2942+C2942/10</f>
        <v>294</v>
      </c>
      <c r="E2942" s="9" t="n">
        <f aca="false">ROUND((ROW()-2)*24,0)/86400</f>
        <v>0.816666666666667</v>
      </c>
    </row>
    <row r="2943" customFormat="false" ht="15" hidden="false" customHeight="true" outlineLevel="0" collapsed="false">
      <c r="A2943" s="6" t="n">
        <f aca="false">INT((ROW()-2)/100)</f>
        <v>29</v>
      </c>
      <c r="B2943" s="7" t="n">
        <f aca="false">MOD(INT((ROW()-2)/10),10)</f>
        <v>4</v>
      </c>
      <c r="C2943" s="7" t="n">
        <f aca="false">MOD(ROW()-2,10)</f>
        <v>1</v>
      </c>
      <c r="D2943" s="8" t="n">
        <f aca="false">A2943*10+B2943+C2943/10</f>
        <v>294.1</v>
      </c>
      <c r="E2943" s="9" t="n">
        <f aca="false">ROUND((ROW()-2)*24,0)/86400</f>
        <v>0.816944444444445</v>
      </c>
    </row>
    <row r="2944" customFormat="false" ht="15" hidden="false" customHeight="true" outlineLevel="0" collapsed="false">
      <c r="A2944" s="6" t="n">
        <f aca="false">INT((ROW()-2)/100)</f>
        <v>29</v>
      </c>
      <c r="B2944" s="7" t="n">
        <f aca="false">MOD(INT((ROW()-2)/10),10)</f>
        <v>4</v>
      </c>
      <c r="C2944" s="7" t="n">
        <f aca="false">MOD(ROW()-2,10)</f>
        <v>2</v>
      </c>
      <c r="D2944" s="8" t="n">
        <f aca="false">A2944*10+B2944+C2944/10</f>
        <v>294.2</v>
      </c>
      <c r="E2944" s="9" t="n">
        <f aca="false">ROUND((ROW()-2)*24,0)/86400</f>
        <v>0.817222222222222</v>
      </c>
    </row>
    <row r="2945" customFormat="false" ht="15" hidden="false" customHeight="true" outlineLevel="0" collapsed="false">
      <c r="A2945" s="6" t="n">
        <f aca="false">INT((ROW()-2)/100)</f>
        <v>29</v>
      </c>
      <c r="B2945" s="7" t="n">
        <f aca="false">MOD(INT((ROW()-2)/10),10)</f>
        <v>4</v>
      </c>
      <c r="C2945" s="7" t="n">
        <f aca="false">MOD(ROW()-2,10)</f>
        <v>3</v>
      </c>
      <c r="D2945" s="8" t="n">
        <f aca="false">A2945*10+B2945+C2945/10</f>
        <v>294.3</v>
      </c>
      <c r="E2945" s="9" t="n">
        <f aca="false">ROUND((ROW()-2)*24,0)/86400</f>
        <v>0.8175</v>
      </c>
    </row>
    <row r="2946" customFormat="false" ht="15" hidden="false" customHeight="true" outlineLevel="0" collapsed="false">
      <c r="A2946" s="6" t="n">
        <f aca="false">INT((ROW()-2)/100)</f>
        <v>29</v>
      </c>
      <c r="B2946" s="7" t="n">
        <f aca="false">MOD(INT((ROW()-2)/10),10)</f>
        <v>4</v>
      </c>
      <c r="C2946" s="7" t="n">
        <f aca="false">MOD(ROW()-2,10)</f>
        <v>4</v>
      </c>
      <c r="D2946" s="8" t="n">
        <f aca="false">A2946*10+B2946+C2946/10</f>
        <v>294.4</v>
      </c>
      <c r="E2946" s="9" t="n">
        <f aca="false">ROUND((ROW()-2)*24,0)/86400</f>
        <v>0.817777777777778</v>
      </c>
    </row>
    <row r="2947" customFormat="false" ht="15" hidden="false" customHeight="true" outlineLevel="0" collapsed="false">
      <c r="A2947" s="6" t="n">
        <f aca="false">INT((ROW()-2)/100)</f>
        <v>29</v>
      </c>
      <c r="B2947" s="7" t="n">
        <f aca="false">MOD(INT((ROW()-2)/10),10)</f>
        <v>4</v>
      </c>
      <c r="C2947" s="7" t="n">
        <f aca="false">MOD(ROW()-2,10)</f>
        <v>5</v>
      </c>
      <c r="D2947" s="8" t="n">
        <f aca="false">A2947*10+B2947+C2947/10</f>
        <v>294.5</v>
      </c>
      <c r="E2947" s="9" t="n">
        <f aca="false">ROUND((ROW()-2)*24,0)/86400</f>
        <v>0.818055555555556</v>
      </c>
    </row>
    <row r="2948" customFormat="false" ht="15" hidden="false" customHeight="true" outlineLevel="0" collapsed="false">
      <c r="A2948" s="6" t="n">
        <f aca="false">INT((ROW()-2)/100)</f>
        <v>29</v>
      </c>
      <c r="B2948" s="7" t="n">
        <f aca="false">MOD(INT((ROW()-2)/10),10)</f>
        <v>4</v>
      </c>
      <c r="C2948" s="7" t="n">
        <f aca="false">MOD(ROW()-2,10)</f>
        <v>6</v>
      </c>
      <c r="D2948" s="8" t="n">
        <f aca="false">A2948*10+B2948+C2948/10</f>
        <v>294.6</v>
      </c>
      <c r="E2948" s="9" t="n">
        <f aca="false">ROUND((ROW()-2)*24,0)/86400</f>
        <v>0.818333333333333</v>
      </c>
    </row>
    <row r="2949" customFormat="false" ht="15" hidden="false" customHeight="true" outlineLevel="0" collapsed="false">
      <c r="A2949" s="6" t="n">
        <f aca="false">INT((ROW()-2)/100)</f>
        <v>29</v>
      </c>
      <c r="B2949" s="7" t="n">
        <f aca="false">MOD(INT((ROW()-2)/10),10)</f>
        <v>4</v>
      </c>
      <c r="C2949" s="7" t="n">
        <f aca="false">MOD(ROW()-2,10)</f>
        <v>7</v>
      </c>
      <c r="D2949" s="8" t="n">
        <f aca="false">A2949*10+B2949+C2949/10</f>
        <v>294.7</v>
      </c>
      <c r="E2949" s="9" t="n">
        <f aca="false">ROUND((ROW()-2)*24,0)/86400</f>
        <v>0.818611111111111</v>
      </c>
    </row>
    <row r="2950" customFormat="false" ht="15" hidden="false" customHeight="true" outlineLevel="0" collapsed="false">
      <c r="A2950" s="6" t="n">
        <f aca="false">INT((ROW()-2)/100)</f>
        <v>29</v>
      </c>
      <c r="B2950" s="7" t="n">
        <f aca="false">MOD(INT((ROW()-2)/10),10)</f>
        <v>4</v>
      </c>
      <c r="C2950" s="7" t="n">
        <f aca="false">MOD(ROW()-2,10)</f>
        <v>8</v>
      </c>
      <c r="D2950" s="8" t="n">
        <f aca="false">A2950*10+B2950+C2950/10</f>
        <v>294.8</v>
      </c>
      <c r="E2950" s="9" t="n">
        <f aca="false">ROUND((ROW()-2)*24,0)/86400</f>
        <v>0.818888888888889</v>
      </c>
    </row>
    <row r="2951" customFormat="false" ht="15" hidden="false" customHeight="true" outlineLevel="0" collapsed="false">
      <c r="A2951" s="6" t="n">
        <f aca="false">INT((ROW()-2)/100)</f>
        <v>29</v>
      </c>
      <c r="B2951" s="7" t="n">
        <f aca="false">MOD(INT((ROW()-2)/10),10)</f>
        <v>4</v>
      </c>
      <c r="C2951" s="7" t="n">
        <f aca="false">MOD(ROW()-2,10)</f>
        <v>9</v>
      </c>
      <c r="D2951" s="8" t="n">
        <f aca="false">A2951*10+B2951+C2951/10</f>
        <v>294.9</v>
      </c>
      <c r="E2951" s="9" t="n">
        <f aca="false">ROUND((ROW()-2)*24,0)/86400</f>
        <v>0.819166666666667</v>
      </c>
    </row>
    <row r="2952" customFormat="false" ht="15" hidden="false" customHeight="true" outlineLevel="0" collapsed="false">
      <c r="A2952" s="6" t="n">
        <f aca="false">INT((ROW()-2)/100)</f>
        <v>29</v>
      </c>
      <c r="B2952" s="7" t="n">
        <f aca="false">MOD(INT((ROW()-2)/10),10)</f>
        <v>5</v>
      </c>
      <c r="C2952" s="7" t="n">
        <f aca="false">MOD(ROW()-2,10)</f>
        <v>0</v>
      </c>
      <c r="D2952" s="8" t="n">
        <f aca="false">A2952*10+B2952+C2952/10</f>
        <v>295</v>
      </c>
      <c r="E2952" s="9" t="n">
        <f aca="false">ROUND((ROW()-2)*24,0)/86400</f>
        <v>0.819444444444444</v>
      </c>
    </row>
    <row r="2953" customFormat="false" ht="15" hidden="false" customHeight="true" outlineLevel="0" collapsed="false">
      <c r="A2953" s="6" t="n">
        <f aca="false">INT((ROW()-2)/100)</f>
        <v>29</v>
      </c>
      <c r="B2953" s="7" t="n">
        <f aca="false">MOD(INT((ROW()-2)/10),10)</f>
        <v>5</v>
      </c>
      <c r="C2953" s="7" t="n">
        <f aca="false">MOD(ROW()-2,10)</f>
        <v>1</v>
      </c>
      <c r="D2953" s="8" t="n">
        <f aca="false">A2953*10+B2953+C2953/10</f>
        <v>295.1</v>
      </c>
      <c r="E2953" s="9" t="n">
        <f aca="false">ROUND((ROW()-2)*24,0)/86400</f>
        <v>0.819722222222222</v>
      </c>
    </row>
    <row r="2954" customFormat="false" ht="15" hidden="false" customHeight="true" outlineLevel="0" collapsed="false">
      <c r="A2954" s="6" t="n">
        <f aca="false">INT((ROW()-2)/100)</f>
        <v>29</v>
      </c>
      <c r="B2954" s="7" t="n">
        <f aca="false">MOD(INT((ROW()-2)/10),10)</f>
        <v>5</v>
      </c>
      <c r="C2954" s="7" t="n">
        <f aca="false">MOD(ROW()-2,10)</f>
        <v>2</v>
      </c>
      <c r="D2954" s="8" t="n">
        <f aca="false">A2954*10+B2954+C2954/10</f>
        <v>295.2</v>
      </c>
      <c r="E2954" s="9" t="n">
        <f aca="false">ROUND((ROW()-2)*24,0)/86400</f>
        <v>0.82</v>
      </c>
    </row>
    <row r="2955" customFormat="false" ht="15" hidden="false" customHeight="true" outlineLevel="0" collapsed="false">
      <c r="A2955" s="6" t="n">
        <f aca="false">INT((ROW()-2)/100)</f>
        <v>29</v>
      </c>
      <c r="B2955" s="7" t="n">
        <f aca="false">MOD(INT((ROW()-2)/10),10)</f>
        <v>5</v>
      </c>
      <c r="C2955" s="7" t="n">
        <f aca="false">MOD(ROW()-2,10)</f>
        <v>3</v>
      </c>
      <c r="D2955" s="8" t="n">
        <f aca="false">A2955*10+B2955+C2955/10</f>
        <v>295.3</v>
      </c>
      <c r="E2955" s="9" t="n">
        <f aca="false">ROUND((ROW()-2)*24,0)/86400</f>
        <v>0.820277777777778</v>
      </c>
    </row>
    <row r="2956" customFormat="false" ht="15" hidden="false" customHeight="true" outlineLevel="0" collapsed="false">
      <c r="A2956" s="6" t="n">
        <f aca="false">INT((ROW()-2)/100)</f>
        <v>29</v>
      </c>
      <c r="B2956" s="7" t="n">
        <f aca="false">MOD(INT((ROW()-2)/10),10)</f>
        <v>5</v>
      </c>
      <c r="C2956" s="7" t="n">
        <f aca="false">MOD(ROW()-2,10)</f>
        <v>4</v>
      </c>
      <c r="D2956" s="8" t="n">
        <f aca="false">A2956*10+B2956+C2956/10</f>
        <v>295.4</v>
      </c>
      <c r="E2956" s="9" t="n">
        <f aca="false">ROUND((ROW()-2)*24,0)/86400</f>
        <v>0.820555555555556</v>
      </c>
    </row>
    <row r="2957" customFormat="false" ht="15" hidden="false" customHeight="true" outlineLevel="0" collapsed="false">
      <c r="A2957" s="6" t="n">
        <f aca="false">INT((ROW()-2)/100)</f>
        <v>29</v>
      </c>
      <c r="B2957" s="7" t="n">
        <f aca="false">MOD(INT((ROW()-2)/10),10)</f>
        <v>5</v>
      </c>
      <c r="C2957" s="7" t="n">
        <f aca="false">MOD(ROW()-2,10)</f>
        <v>5</v>
      </c>
      <c r="D2957" s="8" t="n">
        <f aca="false">A2957*10+B2957+C2957/10</f>
        <v>295.5</v>
      </c>
      <c r="E2957" s="9" t="n">
        <f aca="false">ROUND((ROW()-2)*24,0)/86400</f>
        <v>0.820833333333333</v>
      </c>
    </row>
    <row r="2958" customFormat="false" ht="15" hidden="false" customHeight="true" outlineLevel="0" collapsed="false">
      <c r="A2958" s="6" t="n">
        <f aca="false">INT((ROW()-2)/100)</f>
        <v>29</v>
      </c>
      <c r="B2958" s="7" t="n">
        <f aca="false">MOD(INT((ROW()-2)/10),10)</f>
        <v>5</v>
      </c>
      <c r="C2958" s="7" t="n">
        <f aca="false">MOD(ROW()-2,10)</f>
        <v>6</v>
      </c>
      <c r="D2958" s="8" t="n">
        <f aca="false">A2958*10+B2958+C2958/10</f>
        <v>295.6</v>
      </c>
      <c r="E2958" s="9" t="n">
        <f aca="false">ROUND((ROW()-2)*24,0)/86400</f>
        <v>0.821111111111111</v>
      </c>
    </row>
    <row r="2959" customFormat="false" ht="15" hidden="false" customHeight="true" outlineLevel="0" collapsed="false">
      <c r="A2959" s="6" t="n">
        <f aca="false">INT((ROW()-2)/100)</f>
        <v>29</v>
      </c>
      <c r="B2959" s="7" t="n">
        <f aca="false">MOD(INT((ROW()-2)/10),10)</f>
        <v>5</v>
      </c>
      <c r="C2959" s="7" t="n">
        <f aca="false">MOD(ROW()-2,10)</f>
        <v>7</v>
      </c>
      <c r="D2959" s="8" t="n">
        <f aca="false">A2959*10+B2959+C2959/10</f>
        <v>295.7</v>
      </c>
      <c r="E2959" s="9" t="n">
        <f aca="false">ROUND((ROW()-2)*24,0)/86400</f>
        <v>0.821388888888889</v>
      </c>
    </row>
    <row r="2960" customFormat="false" ht="15" hidden="false" customHeight="true" outlineLevel="0" collapsed="false">
      <c r="A2960" s="6" t="n">
        <f aca="false">INT((ROW()-2)/100)</f>
        <v>29</v>
      </c>
      <c r="B2960" s="7" t="n">
        <f aca="false">MOD(INT((ROW()-2)/10),10)</f>
        <v>5</v>
      </c>
      <c r="C2960" s="7" t="n">
        <f aca="false">MOD(ROW()-2,10)</f>
        <v>8</v>
      </c>
      <c r="D2960" s="8" t="n">
        <f aca="false">A2960*10+B2960+C2960/10</f>
        <v>295.8</v>
      </c>
      <c r="E2960" s="9" t="n">
        <f aca="false">ROUND((ROW()-2)*24,0)/86400</f>
        <v>0.821666666666667</v>
      </c>
    </row>
    <row r="2961" customFormat="false" ht="15" hidden="false" customHeight="true" outlineLevel="0" collapsed="false">
      <c r="A2961" s="6" t="n">
        <f aca="false">INT((ROW()-2)/100)</f>
        <v>29</v>
      </c>
      <c r="B2961" s="7" t="n">
        <f aca="false">MOD(INT((ROW()-2)/10),10)</f>
        <v>5</v>
      </c>
      <c r="C2961" s="7" t="n">
        <f aca="false">MOD(ROW()-2,10)</f>
        <v>9</v>
      </c>
      <c r="D2961" s="8" t="n">
        <f aca="false">A2961*10+B2961+C2961/10</f>
        <v>295.9</v>
      </c>
      <c r="E2961" s="9" t="n">
        <f aca="false">ROUND((ROW()-2)*24,0)/86400</f>
        <v>0.821944444444445</v>
      </c>
    </row>
    <row r="2962" customFormat="false" ht="15" hidden="false" customHeight="true" outlineLevel="0" collapsed="false">
      <c r="A2962" s="6" t="n">
        <f aca="false">INT((ROW()-2)/100)</f>
        <v>29</v>
      </c>
      <c r="B2962" s="7" t="n">
        <f aca="false">MOD(INT((ROW()-2)/10),10)</f>
        <v>6</v>
      </c>
      <c r="C2962" s="7" t="n">
        <f aca="false">MOD(ROW()-2,10)</f>
        <v>0</v>
      </c>
      <c r="D2962" s="8" t="n">
        <f aca="false">A2962*10+B2962+C2962/10</f>
        <v>296</v>
      </c>
      <c r="E2962" s="9" t="n">
        <f aca="false">ROUND((ROW()-2)*24,0)/86400</f>
        <v>0.822222222222222</v>
      </c>
    </row>
    <row r="2963" customFormat="false" ht="15" hidden="false" customHeight="true" outlineLevel="0" collapsed="false">
      <c r="A2963" s="6" t="n">
        <f aca="false">INT((ROW()-2)/100)</f>
        <v>29</v>
      </c>
      <c r="B2963" s="7" t="n">
        <f aca="false">MOD(INT((ROW()-2)/10),10)</f>
        <v>6</v>
      </c>
      <c r="C2963" s="7" t="n">
        <f aca="false">MOD(ROW()-2,10)</f>
        <v>1</v>
      </c>
      <c r="D2963" s="8" t="n">
        <f aca="false">A2963*10+B2963+C2963/10</f>
        <v>296.1</v>
      </c>
      <c r="E2963" s="9" t="n">
        <f aca="false">ROUND((ROW()-2)*24,0)/86400</f>
        <v>0.8225</v>
      </c>
    </row>
    <row r="2964" customFormat="false" ht="15" hidden="false" customHeight="true" outlineLevel="0" collapsed="false">
      <c r="A2964" s="6" t="n">
        <f aca="false">INT((ROW()-2)/100)</f>
        <v>29</v>
      </c>
      <c r="B2964" s="7" t="n">
        <f aca="false">MOD(INT((ROW()-2)/10),10)</f>
        <v>6</v>
      </c>
      <c r="C2964" s="7" t="n">
        <f aca="false">MOD(ROW()-2,10)</f>
        <v>2</v>
      </c>
      <c r="D2964" s="8" t="n">
        <f aca="false">A2964*10+B2964+C2964/10</f>
        <v>296.2</v>
      </c>
      <c r="E2964" s="9" t="n">
        <f aca="false">ROUND((ROW()-2)*24,0)/86400</f>
        <v>0.822777777777778</v>
      </c>
    </row>
    <row r="2965" customFormat="false" ht="15" hidden="false" customHeight="true" outlineLevel="0" collapsed="false">
      <c r="A2965" s="6" t="n">
        <f aca="false">INT((ROW()-2)/100)</f>
        <v>29</v>
      </c>
      <c r="B2965" s="7" t="n">
        <f aca="false">MOD(INT((ROW()-2)/10),10)</f>
        <v>6</v>
      </c>
      <c r="C2965" s="7" t="n">
        <f aca="false">MOD(ROW()-2,10)</f>
        <v>3</v>
      </c>
      <c r="D2965" s="8" t="n">
        <f aca="false">A2965*10+B2965+C2965/10</f>
        <v>296.3</v>
      </c>
      <c r="E2965" s="9" t="n">
        <f aca="false">ROUND((ROW()-2)*24,0)/86400</f>
        <v>0.823055555555556</v>
      </c>
    </row>
    <row r="2966" customFormat="false" ht="15" hidden="false" customHeight="true" outlineLevel="0" collapsed="false">
      <c r="A2966" s="6" t="n">
        <f aca="false">INT((ROW()-2)/100)</f>
        <v>29</v>
      </c>
      <c r="B2966" s="7" t="n">
        <f aca="false">MOD(INT((ROW()-2)/10),10)</f>
        <v>6</v>
      </c>
      <c r="C2966" s="7" t="n">
        <f aca="false">MOD(ROW()-2,10)</f>
        <v>4</v>
      </c>
      <c r="D2966" s="8" t="n">
        <f aca="false">A2966*10+B2966+C2966/10</f>
        <v>296.4</v>
      </c>
      <c r="E2966" s="9" t="n">
        <f aca="false">ROUND((ROW()-2)*24,0)/86400</f>
        <v>0.823333333333333</v>
      </c>
    </row>
    <row r="2967" customFormat="false" ht="15" hidden="false" customHeight="true" outlineLevel="0" collapsed="false">
      <c r="A2967" s="6" t="n">
        <f aca="false">INT((ROW()-2)/100)</f>
        <v>29</v>
      </c>
      <c r="B2967" s="7" t="n">
        <f aca="false">MOD(INT((ROW()-2)/10),10)</f>
        <v>6</v>
      </c>
      <c r="C2967" s="7" t="n">
        <f aca="false">MOD(ROW()-2,10)</f>
        <v>5</v>
      </c>
      <c r="D2967" s="8" t="n">
        <f aca="false">A2967*10+B2967+C2967/10</f>
        <v>296.5</v>
      </c>
      <c r="E2967" s="9" t="n">
        <f aca="false">ROUND((ROW()-2)*24,0)/86400</f>
        <v>0.823611111111111</v>
      </c>
    </row>
    <row r="2968" customFormat="false" ht="15" hidden="false" customHeight="true" outlineLevel="0" collapsed="false">
      <c r="A2968" s="6" t="n">
        <f aca="false">INT((ROW()-2)/100)</f>
        <v>29</v>
      </c>
      <c r="B2968" s="7" t="n">
        <f aca="false">MOD(INT((ROW()-2)/10),10)</f>
        <v>6</v>
      </c>
      <c r="C2968" s="7" t="n">
        <f aca="false">MOD(ROW()-2,10)</f>
        <v>6</v>
      </c>
      <c r="D2968" s="8" t="n">
        <f aca="false">A2968*10+B2968+C2968/10</f>
        <v>296.6</v>
      </c>
      <c r="E2968" s="9" t="n">
        <f aca="false">ROUND((ROW()-2)*24,0)/86400</f>
        <v>0.823888888888889</v>
      </c>
    </row>
    <row r="2969" customFormat="false" ht="15" hidden="false" customHeight="true" outlineLevel="0" collapsed="false">
      <c r="A2969" s="6" t="n">
        <f aca="false">INT((ROW()-2)/100)</f>
        <v>29</v>
      </c>
      <c r="B2969" s="7" t="n">
        <f aca="false">MOD(INT((ROW()-2)/10),10)</f>
        <v>6</v>
      </c>
      <c r="C2969" s="7" t="n">
        <f aca="false">MOD(ROW()-2,10)</f>
        <v>7</v>
      </c>
      <c r="D2969" s="8" t="n">
        <f aca="false">A2969*10+B2969+C2969/10</f>
        <v>296.7</v>
      </c>
      <c r="E2969" s="9" t="n">
        <f aca="false">ROUND((ROW()-2)*24,0)/86400</f>
        <v>0.824166666666667</v>
      </c>
    </row>
    <row r="2970" customFormat="false" ht="15" hidden="false" customHeight="true" outlineLevel="0" collapsed="false">
      <c r="A2970" s="6" t="n">
        <f aca="false">INT((ROW()-2)/100)</f>
        <v>29</v>
      </c>
      <c r="B2970" s="7" t="n">
        <f aca="false">MOD(INT((ROW()-2)/10),10)</f>
        <v>6</v>
      </c>
      <c r="C2970" s="7" t="n">
        <f aca="false">MOD(ROW()-2,10)</f>
        <v>8</v>
      </c>
      <c r="D2970" s="8" t="n">
        <f aca="false">A2970*10+B2970+C2970/10</f>
        <v>296.8</v>
      </c>
      <c r="E2970" s="9" t="n">
        <f aca="false">ROUND((ROW()-2)*24,0)/86400</f>
        <v>0.824444444444444</v>
      </c>
    </row>
    <row r="2971" customFormat="false" ht="15" hidden="false" customHeight="true" outlineLevel="0" collapsed="false">
      <c r="A2971" s="6" t="n">
        <f aca="false">INT((ROW()-2)/100)</f>
        <v>29</v>
      </c>
      <c r="B2971" s="7" t="n">
        <f aca="false">MOD(INT((ROW()-2)/10),10)</f>
        <v>6</v>
      </c>
      <c r="C2971" s="7" t="n">
        <f aca="false">MOD(ROW()-2,10)</f>
        <v>9</v>
      </c>
      <c r="D2971" s="8" t="n">
        <f aca="false">A2971*10+B2971+C2971/10</f>
        <v>296.9</v>
      </c>
      <c r="E2971" s="9" t="n">
        <f aca="false">ROUND((ROW()-2)*24,0)/86400</f>
        <v>0.824722222222222</v>
      </c>
    </row>
    <row r="2972" customFormat="false" ht="15" hidden="false" customHeight="true" outlineLevel="0" collapsed="false">
      <c r="A2972" s="6" t="n">
        <f aca="false">INT((ROW()-2)/100)</f>
        <v>29</v>
      </c>
      <c r="B2972" s="7" t="n">
        <f aca="false">MOD(INT((ROW()-2)/10),10)</f>
        <v>7</v>
      </c>
      <c r="C2972" s="7" t="n">
        <f aca="false">MOD(ROW()-2,10)</f>
        <v>0</v>
      </c>
      <c r="D2972" s="8" t="n">
        <f aca="false">A2972*10+B2972+C2972/10</f>
        <v>297</v>
      </c>
      <c r="E2972" s="9" t="n">
        <f aca="false">ROUND((ROW()-2)*24,0)/86400</f>
        <v>0.825</v>
      </c>
    </row>
    <row r="2973" customFormat="false" ht="15" hidden="false" customHeight="true" outlineLevel="0" collapsed="false">
      <c r="A2973" s="6" t="n">
        <f aca="false">INT((ROW()-2)/100)</f>
        <v>29</v>
      </c>
      <c r="B2973" s="7" t="n">
        <f aca="false">MOD(INT((ROW()-2)/10),10)</f>
        <v>7</v>
      </c>
      <c r="C2973" s="7" t="n">
        <f aca="false">MOD(ROW()-2,10)</f>
        <v>1</v>
      </c>
      <c r="D2973" s="8" t="n">
        <f aca="false">A2973*10+B2973+C2973/10</f>
        <v>297.1</v>
      </c>
      <c r="E2973" s="9" t="n">
        <f aca="false">ROUND((ROW()-2)*24,0)/86400</f>
        <v>0.825277777777778</v>
      </c>
    </row>
    <row r="2974" customFormat="false" ht="15" hidden="false" customHeight="true" outlineLevel="0" collapsed="false">
      <c r="A2974" s="6" t="n">
        <f aca="false">INT((ROW()-2)/100)</f>
        <v>29</v>
      </c>
      <c r="B2974" s="7" t="n">
        <f aca="false">MOD(INT((ROW()-2)/10),10)</f>
        <v>7</v>
      </c>
      <c r="C2974" s="7" t="n">
        <f aca="false">MOD(ROW()-2,10)</f>
        <v>2</v>
      </c>
      <c r="D2974" s="8" t="n">
        <f aca="false">A2974*10+B2974+C2974/10</f>
        <v>297.2</v>
      </c>
      <c r="E2974" s="9" t="n">
        <f aca="false">ROUND((ROW()-2)*24,0)/86400</f>
        <v>0.825555555555556</v>
      </c>
    </row>
    <row r="2975" customFormat="false" ht="15" hidden="false" customHeight="true" outlineLevel="0" collapsed="false">
      <c r="A2975" s="6" t="n">
        <f aca="false">INT((ROW()-2)/100)</f>
        <v>29</v>
      </c>
      <c r="B2975" s="7" t="n">
        <f aca="false">MOD(INT((ROW()-2)/10),10)</f>
        <v>7</v>
      </c>
      <c r="C2975" s="7" t="n">
        <f aca="false">MOD(ROW()-2,10)</f>
        <v>3</v>
      </c>
      <c r="D2975" s="8" t="n">
        <f aca="false">A2975*10+B2975+C2975/10</f>
        <v>297.3</v>
      </c>
      <c r="E2975" s="9" t="n">
        <f aca="false">ROUND((ROW()-2)*24,0)/86400</f>
        <v>0.825833333333333</v>
      </c>
    </row>
    <row r="2976" customFormat="false" ht="15" hidden="false" customHeight="true" outlineLevel="0" collapsed="false">
      <c r="A2976" s="6" t="n">
        <f aca="false">INT((ROW()-2)/100)</f>
        <v>29</v>
      </c>
      <c r="B2976" s="7" t="n">
        <f aca="false">MOD(INT((ROW()-2)/10),10)</f>
        <v>7</v>
      </c>
      <c r="C2976" s="7" t="n">
        <f aca="false">MOD(ROW()-2,10)</f>
        <v>4</v>
      </c>
      <c r="D2976" s="8" t="n">
        <f aca="false">A2976*10+B2976+C2976/10</f>
        <v>297.4</v>
      </c>
      <c r="E2976" s="9" t="n">
        <f aca="false">ROUND((ROW()-2)*24,0)/86400</f>
        <v>0.826111111111111</v>
      </c>
    </row>
    <row r="2977" customFormat="false" ht="15" hidden="false" customHeight="true" outlineLevel="0" collapsed="false">
      <c r="A2977" s="6" t="n">
        <f aca="false">INT((ROW()-2)/100)</f>
        <v>29</v>
      </c>
      <c r="B2977" s="7" t="n">
        <f aca="false">MOD(INT((ROW()-2)/10),10)</f>
        <v>7</v>
      </c>
      <c r="C2977" s="7" t="n">
        <f aca="false">MOD(ROW()-2,10)</f>
        <v>5</v>
      </c>
      <c r="D2977" s="8" t="n">
        <f aca="false">A2977*10+B2977+C2977/10</f>
        <v>297.5</v>
      </c>
      <c r="E2977" s="9" t="n">
        <f aca="false">ROUND((ROW()-2)*24,0)/86400</f>
        <v>0.826388888888889</v>
      </c>
    </row>
    <row r="2978" customFormat="false" ht="15" hidden="false" customHeight="true" outlineLevel="0" collapsed="false">
      <c r="A2978" s="6" t="n">
        <f aca="false">INT((ROW()-2)/100)</f>
        <v>29</v>
      </c>
      <c r="B2978" s="7" t="n">
        <f aca="false">MOD(INT((ROW()-2)/10),10)</f>
        <v>7</v>
      </c>
      <c r="C2978" s="7" t="n">
        <f aca="false">MOD(ROW()-2,10)</f>
        <v>6</v>
      </c>
      <c r="D2978" s="8" t="n">
        <f aca="false">A2978*10+B2978+C2978/10</f>
        <v>297.6</v>
      </c>
      <c r="E2978" s="9" t="n">
        <f aca="false">ROUND((ROW()-2)*24,0)/86400</f>
        <v>0.826666666666667</v>
      </c>
    </row>
    <row r="2979" customFormat="false" ht="15" hidden="false" customHeight="true" outlineLevel="0" collapsed="false">
      <c r="A2979" s="6" t="n">
        <f aca="false">INT((ROW()-2)/100)</f>
        <v>29</v>
      </c>
      <c r="B2979" s="7" t="n">
        <f aca="false">MOD(INT((ROW()-2)/10),10)</f>
        <v>7</v>
      </c>
      <c r="C2979" s="7" t="n">
        <f aca="false">MOD(ROW()-2,10)</f>
        <v>7</v>
      </c>
      <c r="D2979" s="8" t="n">
        <f aca="false">A2979*10+B2979+C2979/10</f>
        <v>297.7</v>
      </c>
      <c r="E2979" s="9" t="n">
        <f aca="false">ROUND((ROW()-2)*24,0)/86400</f>
        <v>0.826944444444445</v>
      </c>
    </row>
    <row r="2980" customFormat="false" ht="15" hidden="false" customHeight="true" outlineLevel="0" collapsed="false">
      <c r="A2980" s="6" t="n">
        <f aca="false">INT((ROW()-2)/100)</f>
        <v>29</v>
      </c>
      <c r="B2980" s="7" t="n">
        <f aca="false">MOD(INT((ROW()-2)/10),10)</f>
        <v>7</v>
      </c>
      <c r="C2980" s="7" t="n">
        <f aca="false">MOD(ROW()-2,10)</f>
        <v>8</v>
      </c>
      <c r="D2980" s="8" t="n">
        <f aca="false">A2980*10+B2980+C2980/10</f>
        <v>297.8</v>
      </c>
      <c r="E2980" s="9" t="n">
        <f aca="false">ROUND((ROW()-2)*24,0)/86400</f>
        <v>0.827222222222222</v>
      </c>
    </row>
    <row r="2981" customFormat="false" ht="15" hidden="false" customHeight="true" outlineLevel="0" collapsed="false">
      <c r="A2981" s="6" t="n">
        <f aca="false">INT((ROW()-2)/100)</f>
        <v>29</v>
      </c>
      <c r="B2981" s="7" t="n">
        <f aca="false">MOD(INT((ROW()-2)/10),10)</f>
        <v>7</v>
      </c>
      <c r="C2981" s="7" t="n">
        <f aca="false">MOD(ROW()-2,10)</f>
        <v>9</v>
      </c>
      <c r="D2981" s="8" t="n">
        <f aca="false">A2981*10+B2981+C2981/10</f>
        <v>297.9</v>
      </c>
      <c r="E2981" s="9" t="n">
        <f aca="false">ROUND((ROW()-2)*24,0)/86400</f>
        <v>0.8275</v>
      </c>
    </row>
    <row r="2982" customFormat="false" ht="15" hidden="false" customHeight="true" outlineLevel="0" collapsed="false">
      <c r="A2982" s="6" t="n">
        <f aca="false">INT((ROW()-2)/100)</f>
        <v>29</v>
      </c>
      <c r="B2982" s="7" t="n">
        <f aca="false">MOD(INT((ROW()-2)/10),10)</f>
        <v>8</v>
      </c>
      <c r="C2982" s="7" t="n">
        <f aca="false">MOD(ROW()-2,10)</f>
        <v>0</v>
      </c>
      <c r="D2982" s="8" t="n">
        <f aca="false">A2982*10+B2982+C2982/10</f>
        <v>298</v>
      </c>
      <c r="E2982" s="9" t="n">
        <f aca="false">ROUND((ROW()-2)*24,0)/86400</f>
        <v>0.827777777777778</v>
      </c>
    </row>
    <row r="2983" customFormat="false" ht="15" hidden="false" customHeight="true" outlineLevel="0" collapsed="false">
      <c r="A2983" s="6" t="n">
        <f aca="false">INT((ROW()-2)/100)</f>
        <v>29</v>
      </c>
      <c r="B2983" s="7" t="n">
        <f aca="false">MOD(INT((ROW()-2)/10),10)</f>
        <v>8</v>
      </c>
      <c r="C2983" s="7" t="n">
        <f aca="false">MOD(ROW()-2,10)</f>
        <v>1</v>
      </c>
      <c r="D2983" s="8" t="n">
        <f aca="false">A2983*10+B2983+C2983/10</f>
        <v>298.1</v>
      </c>
      <c r="E2983" s="9" t="n">
        <f aca="false">ROUND((ROW()-2)*24,0)/86400</f>
        <v>0.828055555555556</v>
      </c>
    </row>
    <row r="2984" customFormat="false" ht="15" hidden="false" customHeight="true" outlineLevel="0" collapsed="false">
      <c r="A2984" s="6" t="n">
        <f aca="false">INT((ROW()-2)/100)</f>
        <v>29</v>
      </c>
      <c r="B2984" s="7" t="n">
        <f aca="false">MOD(INT((ROW()-2)/10),10)</f>
        <v>8</v>
      </c>
      <c r="C2984" s="7" t="n">
        <f aca="false">MOD(ROW()-2,10)</f>
        <v>2</v>
      </c>
      <c r="D2984" s="8" t="n">
        <f aca="false">A2984*10+B2984+C2984/10</f>
        <v>298.2</v>
      </c>
      <c r="E2984" s="9" t="n">
        <f aca="false">ROUND((ROW()-2)*24,0)/86400</f>
        <v>0.828333333333333</v>
      </c>
    </row>
    <row r="2985" customFormat="false" ht="15" hidden="false" customHeight="true" outlineLevel="0" collapsed="false">
      <c r="A2985" s="6" t="n">
        <f aca="false">INT((ROW()-2)/100)</f>
        <v>29</v>
      </c>
      <c r="B2985" s="7" t="n">
        <f aca="false">MOD(INT((ROW()-2)/10),10)</f>
        <v>8</v>
      </c>
      <c r="C2985" s="7" t="n">
        <f aca="false">MOD(ROW()-2,10)</f>
        <v>3</v>
      </c>
      <c r="D2985" s="8" t="n">
        <f aca="false">A2985*10+B2985+C2985/10</f>
        <v>298.3</v>
      </c>
      <c r="E2985" s="9" t="n">
        <f aca="false">ROUND((ROW()-2)*24,0)/86400</f>
        <v>0.828611111111111</v>
      </c>
    </row>
    <row r="2986" customFormat="false" ht="15" hidden="false" customHeight="true" outlineLevel="0" collapsed="false">
      <c r="A2986" s="6" t="n">
        <f aca="false">INT((ROW()-2)/100)</f>
        <v>29</v>
      </c>
      <c r="B2986" s="7" t="n">
        <f aca="false">MOD(INT((ROW()-2)/10),10)</f>
        <v>8</v>
      </c>
      <c r="C2986" s="7" t="n">
        <f aca="false">MOD(ROW()-2,10)</f>
        <v>4</v>
      </c>
      <c r="D2986" s="8" t="n">
        <f aca="false">A2986*10+B2986+C2986/10</f>
        <v>298.4</v>
      </c>
      <c r="E2986" s="9" t="n">
        <f aca="false">ROUND((ROW()-2)*24,0)/86400</f>
        <v>0.828888888888889</v>
      </c>
    </row>
    <row r="2987" customFormat="false" ht="15" hidden="false" customHeight="true" outlineLevel="0" collapsed="false">
      <c r="A2987" s="6" t="n">
        <f aca="false">INT((ROW()-2)/100)</f>
        <v>29</v>
      </c>
      <c r="B2987" s="7" t="n">
        <f aca="false">MOD(INT((ROW()-2)/10),10)</f>
        <v>8</v>
      </c>
      <c r="C2987" s="7" t="n">
        <f aca="false">MOD(ROW()-2,10)</f>
        <v>5</v>
      </c>
      <c r="D2987" s="8" t="n">
        <f aca="false">A2987*10+B2987+C2987/10</f>
        <v>298.5</v>
      </c>
      <c r="E2987" s="9" t="n">
        <f aca="false">ROUND((ROW()-2)*24,0)/86400</f>
        <v>0.829166666666667</v>
      </c>
    </row>
    <row r="2988" customFormat="false" ht="15" hidden="false" customHeight="true" outlineLevel="0" collapsed="false">
      <c r="A2988" s="6" t="n">
        <f aca="false">INT((ROW()-2)/100)</f>
        <v>29</v>
      </c>
      <c r="B2988" s="7" t="n">
        <f aca="false">MOD(INT((ROW()-2)/10),10)</f>
        <v>8</v>
      </c>
      <c r="C2988" s="7" t="n">
        <f aca="false">MOD(ROW()-2,10)</f>
        <v>6</v>
      </c>
      <c r="D2988" s="8" t="n">
        <f aca="false">A2988*10+B2988+C2988/10</f>
        <v>298.6</v>
      </c>
      <c r="E2988" s="9" t="n">
        <f aca="false">ROUND((ROW()-2)*24,0)/86400</f>
        <v>0.829444444444444</v>
      </c>
    </row>
    <row r="2989" customFormat="false" ht="15" hidden="false" customHeight="true" outlineLevel="0" collapsed="false">
      <c r="A2989" s="6" t="n">
        <f aca="false">INT((ROW()-2)/100)</f>
        <v>29</v>
      </c>
      <c r="B2989" s="7" t="n">
        <f aca="false">MOD(INT((ROW()-2)/10),10)</f>
        <v>8</v>
      </c>
      <c r="C2989" s="7" t="n">
        <f aca="false">MOD(ROW()-2,10)</f>
        <v>7</v>
      </c>
      <c r="D2989" s="8" t="n">
        <f aca="false">A2989*10+B2989+C2989/10</f>
        <v>298.7</v>
      </c>
      <c r="E2989" s="9" t="n">
        <f aca="false">ROUND((ROW()-2)*24,0)/86400</f>
        <v>0.829722222222222</v>
      </c>
    </row>
    <row r="2990" customFormat="false" ht="15" hidden="false" customHeight="true" outlineLevel="0" collapsed="false">
      <c r="A2990" s="6" t="n">
        <f aca="false">INT((ROW()-2)/100)</f>
        <v>29</v>
      </c>
      <c r="B2990" s="7" t="n">
        <f aca="false">MOD(INT((ROW()-2)/10),10)</f>
        <v>8</v>
      </c>
      <c r="C2990" s="7" t="n">
        <f aca="false">MOD(ROW()-2,10)</f>
        <v>8</v>
      </c>
      <c r="D2990" s="8" t="n">
        <f aca="false">A2990*10+B2990+C2990/10</f>
        <v>298.8</v>
      </c>
      <c r="E2990" s="9" t="n">
        <f aca="false">ROUND((ROW()-2)*24,0)/86400</f>
        <v>0.83</v>
      </c>
    </row>
    <row r="2991" customFormat="false" ht="15" hidden="false" customHeight="true" outlineLevel="0" collapsed="false">
      <c r="A2991" s="6" t="n">
        <f aca="false">INT((ROW()-2)/100)</f>
        <v>29</v>
      </c>
      <c r="B2991" s="7" t="n">
        <f aca="false">MOD(INT((ROW()-2)/10),10)</f>
        <v>8</v>
      </c>
      <c r="C2991" s="7" t="n">
        <f aca="false">MOD(ROW()-2,10)</f>
        <v>9</v>
      </c>
      <c r="D2991" s="8" t="n">
        <f aca="false">A2991*10+B2991+C2991/10</f>
        <v>298.9</v>
      </c>
      <c r="E2991" s="9" t="n">
        <f aca="false">ROUND((ROW()-2)*24,0)/86400</f>
        <v>0.830277777777778</v>
      </c>
    </row>
    <row r="2992" customFormat="false" ht="15" hidden="false" customHeight="true" outlineLevel="0" collapsed="false">
      <c r="A2992" s="6" t="n">
        <f aca="false">INT((ROW()-2)/100)</f>
        <v>29</v>
      </c>
      <c r="B2992" s="7" t="n">
        <f aca="false">MOD(INT((ROW()-2)/10),10)</f>
        <v>9</v>
      </c>
      <c r="C2992" s="7" t="n">
        <f aca="false">MOD(ROW()-2,10)</f>
        <v>0</v>
      </c>
      <c r="D2992" s="8" t="n">
        <f aca="false">A2992*10+B2992+C2992/10</f>
        <v>299</v>
      </c>
      <c r="E2992" s="9" t="n">
        <f aca="false">ROUND((ROW()-2)*24,0)/86400</f>
        <v>0.830555555555556</v>
      </c>
    </row>
    <row r="2993" customFormat="false" ht="15" hidden="false" customHeight="true" outlineLevel="0" collapsed="false">
      <c r="A2993" s="6" t="n">
        <f aca="false">INT((ROW()-2)/100)</f>
        <v>29</v>
      </c>
      <c r="B2993" s="7" t="n">
        <f aca="false">MOD(INT((ROW()-2)/10),10)</f>
        <v>9</v>
      </c>
      <c r="C2993" s="7" t="n">
        <f aca="false">MOD(ROW()-2,10)</f>
        <v>1</v>
      </c>
      <c r="D2993" s="8" t="n">
        <f aca="false">A2993*10+B2993+C2993/10</f>
        <v>299.1</v>
      </c>
      <c r="E2993" s="9" t="n">
        <f aca="false">ROUND((ROW()-2)*24,0)/86400</f>
        <v>0.830833333333333</v>
      </c>
    </row>
    <row r="2994" customFormat="false" ht="15" hidden="false" customHeight="true" outlineLevel="0" collapsed="false">
      <c r="A2994" s="6" t="n">
        <f aca="false">INT((ROW()-2)/100)</f>
        <v>29</v>
      </c>
      <c r="B2994" s="7" t="n">
        <f aca="false">MOD(INT((ROW()-2)/10),10)</f>
        <v>9</v>
      </c>
      <c r="C2994" s="7" t="n">
        <f aca="false">MOD(ROW()-2,10)</f>
        <v>2</v>
      </c>
      <c r="D2994" s="8" t="n">
        <f aca="false">A2994*10+B2994+C2994/10</f>
        <v>299.2</v>
      </c>
      <c r="E2994" s="9" t="n">
        <f aca="false">ROUND((ROW()-2)*24,0)/86400</f>
        <v>0.831111111111111</v>
      </c>
    </row>
    <row r="2995" customFormat="false" ht="15" hidden="false" customHeight="true" outlineLevel="0" collapsed="false">
      <c r="A2995" s="6" t="n">
        <f aca="false">INT((ROW()-2)/100)</f>
        <v>29</v>
      </c>
      <c r="B2995" s="7" t="n">
        <f aca="false">MOD(INT((ROW()-2)/10),10)</f>
        <v>9</v>
      </c>
      <c r="C2995" s="7" t="n">
        <f aca="false">MOD(ROW()-2,10)</f>
        <v>3</v>
      </c>
      <c r="D2995" s="8" t="n">
        <f aca="false">A2995*10+B2995+C2995/10</f>
        <v>299.3</v>
      </c>
      <c r="E2995" s="9" t="n">
        <f aca="false">ROUND((ROW()-2)*24,0)/86400</f>
        <v>0.831388888888889</v>
      </c>
    </row>
    <row r="2996" customFormat="false" ht="15" hidden="false" customHeight="true" outlineLevel="0" collapsed="false">
      <c r="A2996" s="6" t="n">
        <f aca="false">INT((ROW()-2)/100)</f>
        <v>29</v>
      </c>
      <c r="B2996" s="7" t="n">
        <f aca="false">MOD(INT((ROW()-2)/10),10)</f>
        <v>9</v>
      </c>
      <c r="C2996" s="7" t="n">
        <f aca="false">MOD(ROW()-2,10)</f>
        <v>4</v>
      </c>
      <c r="D2996" s="8" t="n">
        <f aca="false">A2996*10+B2996+C2996/10</f>
        <v>299.4</v>
      </c>
      <c r="E2996" s="9" t="n">
        <f aca="false">ROUND((ROW()-2)*24,0)/86400</f>
        <v>0.831666666666667</v>
      </c>
    </row>
    <row r="2997" customFormat="false" ht="15" hidden="false" customHeight="true" outlineLevel="0" collapsed="false">
      <c r="A2997" s="6" t="n">
        <f aca="false">INT((ROW()-2)/100)</f>
        <v>29</v>
      </c>
      <c r="B2997" s="7" t="n">
        <f aca="false">MOD(INT((ROW()-2)/10),10)</f>
        <v>9</v>
      </c>
      <c r="C2997" s="7" t="n">
        <f aca="false">MOD(ROW()-2,10)</f>
        <v>5</v>
      </c>
      <c r="D2997" s="8" t="n">
        <f aca="false">A2997*10+B2997+C2997/10</f>
        <v>299.5</v>
      </c>
      <c r="E2997" s="9" t="n">
        <f aca="false">ROUND((ROW()-2)*24,0)/86400</f>
        <v>0.831944444444445</v>
      </c>
    </row>
    <row r="2998" customFormat="false" ht="15" hidden="false" customHeight="true" outlineLevel="0" collapsed="false">
      <c r="A2998" s="6" t="n">
        <f aca="false">INT((ROW()-2)/100)</f>
        <v>29</v>
      </c>
      <c r="B2998" s="7" t="n">
        <f aca="false">MOD(INT((ROW()-2)/10),10)</f>
        <v>9</v>
      </c>
      <c r="C2998" s="7" t="n">
        <f aca="false">MOD(ROW()-2,10)</f>
        <v>6</v>
      </c>
      <c r="D2998" s="8" t="n">
        <f aca="false">A2998*10+B2998+C2998/10</f>
        <v>299.6</v>
      </c>
      <c r="E2998" s="9" t="n">
        <f aca="false">ROUND((ROW()-2)*24,0)/86400</f>
        <v>0.832222222222222</v>
      </c>
    </row>
    <row r="2999" customFormat="false" ht="15" hidden="false" customHeight="true" outlineLevel="0" collapsed="false">
      <c r="A2999" s="6" t="n">
        <f aca="false">INT((ROW()-2)/100)</f>
        <v>29</v>
      </c>
      <c r="B2999" s="7" t="n">
        <f aca="false">MOD(INT((ROW()-2)/10),10)</f>
        <v>9</v>
      </c>
      <c r="C2999" s="7" t="n">
        <f aca="false">MOD(ROW()-2,10)</f>
        <v>7</v>
      </c>
      <c r="D2999" s="8" t="n">
        <f aca="false">A2999*10+B2999+C2999/10</f>
        <v>299.7</v>
      </c>
      <c r="E2999" s="9" t="n">
        <f aca="false">ROUND((ROW()-2)*24,0)/86400</f>
        <v>0.8325</v>
      </c>
    </row>
    <row r="3000" customFormat="false" ht="15" hidden="false" customHeight="true" outlineLevel="0" collapsed="false">
      <c r="A3000" s="6" t="n">
        <f aca="false">INT((ROW()-2)/100)</f>
        <v>29</v>
      </c>
      <c r="B3000" s="7" t="n">
        <f aca="false">MOD(INT((ROW()-2)/10),10)</f>
        <v>9</v>
      </c>
      <c r="C3000" s="7" t="n">
        <f aca="false">MOD(ROW()-2,10)</f>
        <v>8</v>
      </c>
      <c r="D3000" s="8" t="n">
        <f aca="false">A3000*10+B3000+C3000/10</f>
        <v>299.8</v>
      </c>
      <c r="E3000" s="9" t="n">
        <f aca="false">ROUND((ROW()-2)*24,0)/86400</f>
        <v>0.832777777777778</v>
      </c>
    </row>
    <row r="3001" customFormat="false" ht="15" hidden="false" customHeight="true" outlineLevel="0" collapsed="false">
      <c r="A3001" s="6" t="n">
        <f aca="false">INT((ROW()-2)/100)</f>
        <v>29</v>
      </c>
      <c r="B3001" s="7" t="n">
        <f aca="false">MOD(INT((ROW()-2)/10),10)</f>
        <v>9</v>
      </c>
      <c r="C3001" s="7" t="n">
        <f aca="false">MOD(ROW()-2,10)</f>
        <v>9</v>
      </c>
      <c r="D3001" s="8" t="n">
        <f aca="false">A3001*10+B3001+C3001/10</f>
        <v>299.9</v>
      </c>
      <c r="E3001" s="9" t="n">
        <f aca="false">ROUND((ROW()-2)*24,0)/86400</f>
        <v>0.833055555555556</v>
      </c>
    </row>
    <row r="3002" customFormat="false" ht="15" hidden="false" customHeight="true" outlineLevel="0" collapsed="false">
      <c r="A3002" s="6" t="n">
        <f aca="false">INT((ROW()-2)/100)</f>
        <v>30</v>
      </c>
      <c r="B3002" s="7" t="n">
        <f aca="false">MOD(INT((ROW()-2)/10),10)</f>
        <v>0</v>
      </c>
      <c r="C3002" s="7" t="n">
        <f aca="false">MOD(ROW()-2,10)</f>
        <v>0</v>
      </c>
      <c r="D3002" s="8" t="n">
        <f aca="false">A3002*10+B3002+C3002/10</f>
        <v>300</v>
      </c>
      <c r="E3002" s="9" t="n">
        <f aca="false">ROUND((ROW()-2)*24,0)/86400</f>
        <v>0.833333333333333</v>
      </c>
    </row>
    <row r="3003" customFormat="false" ht="15" hidden="false" customHeight="true" outlineLevel="0" collapsed="false">
      <c r="A3003" s="6" t="n">
        <f aca="false">INT((ROW()-2)/100)</f>
        <v>30</v>
      </c>
      <c r="B3003" s="7" t="n">
        <f aca="false">MOD(INT((ROW()-2)/10),10)</f>
        <v>0</v>
      </c>
      <c r="C3003" s="7" t="n">
        <f aca="false">MOD(ROW()-2,10)</f>
        <v>1</v>
      </c>
      <c r="D3003" s="8" t="n">
        <f aca="false">A3003*10+B3003+C3003/10</f>
        <v>300.1</v>
      </c>
      <c r="E3003" s="9" t="n">
        <f aca="false">ROUND((ROW()-2)*24,0)/86400</f>
        <v>0.833611111111111</v>
      </c>
    </row>
    <row r="3004" customFormat="false" ht="15" hidden="false" customHeight="true" outlineLevel="0" collapsed="false">
      <c r="A3004" s="6" t="n">
        <f aca="false">INT((ROW()-2)/100)</f>
        <v>30</v>
      </c>
      <c r="B3004" s="7" t="n">
        <f aca="false">MOD(INT((ROW()-2)/10),10)</f>
        <v>0</v>
      </c>
      <c r="C3004" s="7" t="n">
        <f aca="false">MOD(ROW()-2,10)</f>
        <v>2</v>
      </c>
      <c r="D3004" s="8" t="n">
        <f aca="false">A3004*10+B3004+C3004/10</f>
        <v>300.2</v>
      </c>
      <c r="E3004" s="9" t="n">
        <f aca="false">ROUND((ROW()-2)*24,0)/86400</f>
        <v>0.833888888888889</v>
      </c>
    </row>
    <row r="3005" customFormat="false" ht="15" hidden="false" customHeight="true" outlineLevel="0" collapsed="false">
      <c r="A3005" s="6" t="n">
        <f aca="false">INT((ROW()-2)/100)</f>
        <v>30</v>
      </c>
      <c r="B3005" s="7" t="n">
        <f aca="false">MOD(INT((ROW()-2)/10),10)</f>
        <v>0</v>
      </c>
      <c r="C3005" s="7" t="n">
        <f aca="false">MOD(ROW()-2,10)</f>
        <v>3</v>
      </c>
      <c r="D3005" s="8" t="n">
        <f aca="false">A3005*10+B3005+C3005/10</f>
        <v>300.3</v>
      </c>
      <c r="E3005" s="9" t="n">
        <f aca="false">ROUND((ROW()-2)*24,0)/86400</f>
        <v>0.834166666666667</v>
      </c>
    </row>
    <row r="3006" customFormat="false" ht="15" hidden="false" customHeight="true" outlineLevel="0" collapsed="false">
      <c r="A3006" s="6" t="n">
        <f aca="false">INT((ROW()-2)/100)</f>
        <v>30</v>
      </c>
      <c r="B3006" s="7" t="n">
        <f aca="false">MOD(INT((ROW()-2)/10),10)</f>
        <v>0</v>
      </c>
      <c r="C3006" s="7" t="n">
        <f aca="false">MOD(ROW()-2,10)</f>
        <v>4</v>
      </c>
      <c r="D3006" s="8" t="n">
        <f aca="false">A3006*10+B3006+C3006/10</f>
        <v>300.4</v>
      </c>
      <c r="E3006" s="9" t="n">
        <f aca="false">ROUND((ROW()-2)*24,0)/86400</f>
        <v>0.834444444444444</v>
      </c>
    </row>
    <row r="3007" customFormat="false" ht="15" hidden="false" customHeight="true" outlineLevel="0" collapsed="false">
      <c r="A3007" s="6" t="n">
        <f aca="false">INT((ROW()-2)/100)</f>
        <v>30</v>
      </c>
      <c r="B3007" s="7" t="n">
        <f aca="false">MOD(INT((ROW()-2)/10),10)</f>
        <v>0</v>
      </c>
      <c r="C3007" s="7" t="n">
        <f aca="false">MOD(ROW()-2,10)</f>
        <v>5</v>
      </c>
      <c r="D3007" s="8" t="n">
        <f aca="false">A3007*10+B3007+C3007/10</f>
        <v>300.5</v>
      </c>
      <c r="E3007" s="9" t="n">
        <f aca="false">ROUND((ROW()-2)*24,0)/86400</f>
        <v>0.834722222222222</v>
      </c>
    </row>
    <row r="3008" customFormat="false" ht="15" hidden="false" customHeight="true" outlineLevel="0" collapsed="false">
      <c r="A3008" s="6" t="n">
        <f aca="false">INT((ROW()-2)/100)</f>
        <v>30</v>
      </c>
      <c r="B3008" s="7" t="n">
        <f aca="false">MOD(INT((ROW()-2)/10),10)</f>
        <v>0</v>
      </c>
      <c r="C3008" s="7" t="n">
        <f aca="false">MOD(ROW()-2,10)</f>
        <v>6</v>
      </c>
      <c r="D3008" s="8" t="n">
        <f aca="false">A3008*10+B3008+C3008/10</f>
        <v>300.6</v>
      </c>
      <c r="E3008" s="9" t="n">
        <f aca="false">ROUND((ROW()-2)*24,0)/86400</f>
        <v>0.835</v>
      </c>
    </row>
    <row r="3009" customFormat="false" ht="15" hidden="false" customHeight="true" outlineLevel="0" collapsed="false">
      <c r="A3009" s="6" t="n">
        <f aca="false">INT((ROW()-2)/100)</f>
        <v>30</v>
      </c>
      <c r="B3009" s="7" t="n">
        <f aca="false">MOD(INT((ROW()-2)/10),10)</f>
        <v>0</v>
      </c>
      <c r="C3009" s="7" t="n">
        <f aca="false">MOD(ROW()-2,10)</f>
        <v>7</v>
      </c>
      <c r="D3009" s="8" t="n">
        <f aca="false">A3009*10+B3009+C3009/10</f>
        <v>300.7</v>
      </c>
      <c r="E3009" s="9" t="n">
        <f aca="false">ROUND((ROW()-2)*24,0)/86400</f>
        <v>0.835277777777778</v>
      </c>
    </row>
    <row r="3010" customFormat="false" ht="15" hidden="false" customHeight="true" outlineLevel="0" collapsed="false">
      <c r="A3010" s="6" t="n">
        <f aca="false">INT((ROW()-2)/100)</f>
        <v>30</v>
      </c>
      <c r="B3010" s="7" t="n">
        <f aca="false">MOD(INT((ROW()-2)/10),10)</f>
        <v>0</v>
      </c>
      <c r="C3010" s="7" t="n">
        <f aca="false">MOD(ROW()-2,10)</f>
        <v>8</v>
      </c>
      <c r="D3010" s="8" t="n">
        <f aca="false">A3010*10+B3010+C3010/10</f>
        <v>300.8</v>
      </c>
      <c r="E3010" s="9" t="n">
        <f aca="false">ROUND((ROW()-2)*24,0)/86400</f>
        <v>0.835555555555556</v>
      </c>
    </row>
    <row r="3011" customFormat="false" ht="15" hidden="false" customHeight="true" outlineLevel="0" collapsed="false">
      <c r="A3011" s="6" t="n">
        <f aca="false">INT((ROW()-2)/100)</f>
        <v>30</v>
      </c>
      <c r="B3011" s="7" t="n">
        <f aca="false">MOD(INT((ROW()-2)/10),10)</f>
        <v>0</v>
      </c>
      <c r="C3011" s="7" t="n">
        <f aca="false">MOD(ROW()-2,10)</f>
        <v>9</v>
      </c>
      <c r="D3011" s="8" t="n">
        <f aca="false">A3011*10+B3011+C3011/10</f>
        <v>300.9</v>
      </c>
      <c r="E3011" s="9" t="n">
        <f aca="false">ROUND((ROW()-2)*24,0)/86400</f>
        <v>0.835833333333333</v>
      </c>
    </row>
    <row r="3012" customFormat="false" ht="15" hidden="false" customHeight="true" outlineLevel="0" collapsed="false">
      <c r="A3012" s="6" t="n">
        <f aca="false">INT((ROW()-2)/100)</f>
        <v>30</v>
      </c>
      <c r="B3012" s="7" t="n">
        <f aca="false">MOD(INT((ROW()-2)/10),10)</f>
        <v>1</v>
      </c>
      <c r="C3012" s="7" t="n">
        <f aca="false">MOD(ROW()-2,10)</f>
        <v>0</v>
      </c>
      <c r="D3012" s="8" t="n">
        <f aca="false">A3012*10+B3012+C3012/10</f>
        <v>301</v>
      </c>
      <c r="E3012" s="9" t="n">
        <f aca="false">ROUND((ROW()-2)*24,0)/86400</f>
        <v>0.836111111111111</v>
      </c>
    </row>
    <row r="3013" customFormat="false" ht="15" hidden="false" customHeight="true" outlineLevel="0" collapsed="false">
      <c r="A3013" s="6" t="n">
        <f aca="false">INT((ROW()-2)/100)</f>
        <v>30</v>
      </c>
      <c r="B3013" s="7" t="n">
        <f aca="false">MOD(INT((ROW()-2)/10),10)</f>
        <v>1</v>
      </c>
      <c r="C3013" s="7" t="n">
        <f aca="false">MOD(ROW()-2,10)</f>
        <v>1</v>
      </c>
      <c r="D3013" s="8" t="n">
        <f aca="false">A3013*10+B3013+C3013/10</f>
        <v>301.1</v>
      </c>
      <c r="E3013" s="9" t="n">
        <f aca="false">ROUND((ROW()-2)*24,0)/86400</f>
        <v>0.836388888888889</v>
      </c>
    </row>
    <row r="3014" customFormat="false" ht="15" hidden="false" customHeight="true" outlineLevel="0" collapsed="false">
      <c r="A3014" s="6" t="n">
        <f aca="false">INT((ROW()-2)/100)</f>
        <v>30</v>
      </c>
      <c r="B3014" s="7" t="n">
        <f aca="false">MOD(INT((ROW()-2)/10),10)</f>
        <v>1</v>
      </c>
      <c r="C3014" s="7" t="n">
        <f aca="false">MOD(ROW()-2,10)</f>
        <v>2</v>
      </c>
      <c r="D3014" s="8" t="n">
        <f aca="false">A3014*10+B3014+C3014/10</f>
        <v>301.2</v>
      </c>
      <c r="E3014" s="9" t="n">
        <f aca="false">ROUND((ROW()-2)*24,0)/86400</f>
        <v>0.836666666666667</v>
      </c>
    </row>
    <row r="3015" customFormat="false" ht="15" hidden="false" customHeight="true" outlineLevel="0" collapsed="false">
      <c r="A3015" s="6" t="n">
        <f aca="false">INT((ROW()-2)/100)</f>
        <v>30</v>
      </c>
      <c r="B3015" s="7" t="n">
        <f aca="false">MOD(INT((ROW()-2)/10),10)</f>
        <v>1</v>
      </c>
      <c r="C3015" s="7" t="n">
        <f aca="false">MOD(ROW()-2,10)</f>
        <v>3</v>
      </c>
      <c r="D3015" s="8" t="n">
        <f aca="false">A3015*10+B3015+C3015/10</f>
        <v>301.3</v>
      </c>
      <c r="E3015" s="9" t="n">
        <f aca="false">ROUND((ROW()-2)*24,0)/86400</f>
        <v>0.836944444444445</v>
      </c>
    </row>
    <row r="3016" customFormat="false" ht="15" hidden="false" customHeight="true" outlineLevel="0" collapsed="false">
      <c r="A3016" s="6" t="n">
        <f aca="false">INT((ROW()-2)/100)</f>
        <v>30</v>
      </c>
      <c r="B3016" s="7" t="n">
        <f aca="false">MOD(INT((ROW()-2)/10),10)</f>
        <v>1</v>
      </c>
      <c r="C3016" s="7" t="n">
        <f aca="false">MOD(ROW()-2,10)</f>
        <v>4</v>
      </c>
      <c r="D3016" s="8" t="n">
        <f aca="false">A3016*10+B3016+C3016/10</f>
        <v>301.4</v>
      </c>
      <c r="E3016" s="9" t="n">
        <f aca="false">ROUND((ROW()-2)*24,0)/86400</f>
        <v>0.837222222222222</v>
      </c>
    </row>
    <row r="3017" customFormat="false" ht="15" hidden="false" customHeight="true" outlineLevel="0" collapsed="false">
      <c r="A3017" s="6" t="n">
        <f aca="false">INT((ROW()-2)/100)</f>
        <v>30</v>
      </c>
      <c r="B3017" s="7" t="n">
        <f aca="false">MOD(INT((ROW()-2)/10),10)</f>
        <v>1</v>
      </c>
      <c r="C3017" s="7" t="n">
        <f aca="false">MOD(ROW()-2,10)</f>
        <v>5</v>
      </c>
      <c r="D3017" s="8" t="n">
        <f aca="false">A3017*10+B3017+C3017/10</f>
        <v>301.5</v>
      </c>
      <c r="E3017" s="9" t="n">
        <f aca="false">ROUND((ROW()-2)*24,0)/86400</f>
        <v>0.8375</v>
      </c>
    </row>
    <row r="3018" customFormat="false" ht="15" hidden="false" customHeight="true" outlineLevel="0" collapsed="false">
      <c r="A3018" s="6" t="n">
        <f aca="false">INT((ROW()-2)/100)</f>
        <v>30</v>
      </c>
      <c r="B3018" s="7" t="n">
        <f aca="false">MOD(INT((ROW()-2)/10),10)</f>
        <v>1</v>
      </c>
      <c r="C3018" s="7" t="n">
        <f aca="false">MOD(ROW()-2,10)</f>
        <v>6</v>
      </c>
      <c r="D3018" s="8" t="n">
        <f aca="false">A3018*10+B3018+C3018/10</f>
        <v>301.6</v>
      </c>
      <c r="E3018" s="9" t="n">
        <f aca="false">ROUND((ROW()-2)*24,0)/86400</f>
        <v>0.837777777777778</v>
      </c>
    </row>
    <row r="3019" customFormat="false" ht="15" hidden="false" customHeight="true" outlineLevel="0" collapsed="false">
      <c r="A3019" s="6" t="n">
        <f aca="false">INT((ROW()-2)/100)</f>
        <v>30</v>
      </c>
      <c r="B3019" s="7" t="n">
        <f aca="false">MOD(INT((ROW()-2)/10),10)</f>
        <v>1</v>
      </c>
      <c r="C3019" s="7" t="n">
        <f aca="false">MOD(ROW()-2,10)</f>
        <v>7</v>
      </c>
      <c r="D3019" s="8" t="n">
        <f aca="false">A3019*10+B3019+C3019/10</f>
        <v>301.7</v>
      </c>
      <c r="E3019" s="9" t="n">
        <f aca="false">ROUND((ROW()-2)*24,0)/86400</f>
        <v>0.838055555555556</v>
      </c>
    </row>
    <row r="3020" customFormat="false" ht="15" hidden="false" customHeight="true" outlineLevel="0" collapsed="false">
      <c r="A3020" s="6" t="n">
        <f aca="false">INT((ROW()-2)/100)</f>
        <v>30</v>
      </c>
      <c r="B3020" s="7" t="n">
        <f aca="false">MOD(INT((ROW()-2)/10),10)</f>
        <v>1</v>
      </c>
      <c r="C3020" s="7" t="n">
        <f aca="false">MOD(ROW()-2,10)</f>
        <v>8</v>
      </c>
      <c r="D3020" s="8" t="n">
        <f aca="false">A3020*10+B3020+C3020/10</f>
        <v>301.8</v>
      </c>
      <c r="E3020" s="9" t="n">
        <f aca="false">ROUND((ROW()-2)*24,0)/86400</f>
        <v>0.838333333333333</v>
      </c>
    </row>
    <row r="3021" customFormat="false" ht="15" hidden="false" customHeight="true" outlineLevel="0" collapsed="false">
      <c r="A3021" s="6" t="n">
        <f aca="false">INT((ROW()-2)/100)</f>
        <v>30</v>
      </c>
      <c r="B3021" s="7" t="n">
        <f aca="false">MOD(INT((ROW()-2)/10),10)</f>
        <v>1</v>
      </c>
      <c r="C3021" s="7" t="n">
        <f aca="false">MOD(ROW()-2,10)</f>
        <v>9</v>
      </c>
      <c r="D3021" s="8" t="n">
        <f aca="false">A3021*10+B3021+C3021/10</f>
        <v>301.9</v>
      </c>
      <c r="E3021" s="9" t="n">
        <f aca="false">ROUND((ROW()-2)*24,0)/86400</f>
        <v>0.838611111111111</v>
      </c>
    </row>
    <row r="3022" customFormat="false" ht="15" hidden="false" customHeight="true" outlineLevel="0" collapsed="false">
      <c r="A3022" s="6" t="n">
        <f aca="false">INT((ROW()-2)/100)</f>
        <v>30</v>
      </c>
      <c r="B3022" s="7" t="n">
        <f aca="false">MOD(INT((ROW()-2)/10),10)</f>
        <v>2</v>
      </c>
      <c r="C3022" s="7" t="n">
        <f aca="false">MOD(ROW()-2,10)</f>
        <v>0</v>
      </c>
      <c r="D3022" s="8" t="n">
        <f aca="false">A3022*10+B3022+C3022/10</f>
        <v>302</v>
      </c>
      <c r="E3022" s="9" t="n">
        <f aca="false">ROUND((ROW()-2)*24,0)/86400</f>
        <v>0.838888888888889</v>
      </c>
    </row>
    <row r="3023" customFormat="false" ht="15" hidden="false" customHeight="true" outlineLevel="0" collapsed="false">
      <c r="A3023" s="6" t="n">
        <f aca="false">INT((ROW()-2)/100)</f>
        <v>30</v>
      </c>
      <c r="B3023" s="7" t="n">
        <f aca="false">MOD(INT((ROW()-2)/10),10)</f>
        <v>2</v>
      </c>
      <c r="C3023" s="7" t="n">
        <f aca="false">MOD(ROW()-2,10)</f>
        <v>1</v>
      </c>
      <c r="D3023" s="8" t="n">
        <f aca="false">A3023*10+B3023+C3023/10</f>
        <v>302.1</v>
      </c>
      <c r="E3023" s="9" t="n">
        <f aca="false">ROUND((ROW()-2)*24,0)/86400</f>
        <v>0.839166666666667</v>
      </c>
    </row>
    <row r="3024" customFormat="false" ht="15" hidden="false" customHeight="true" outlineLevel="0" collapsed="false">
      <c r="A3024" s="6" t="n">
        <f aca="false">INT((ROW()-2)/100)</f>
        <v>30</v>
      </c>
      <c r="B3024" s="7" t="n">
        <f aca="false">MOD(INT((ROW()-2)/10),10)</f>
        <v>2</v>
      </c>
      <c r="C3024" s="7" t="n">
        <f aca="false">MOD(ROW()-2,10)</f>
        <v>2</v>
      </c>
      <c r="D3024" s="8" t="n">
        <f aca="false">A3024*10+B3024+C3024/10</f>
        <v>302.2</v>
      </c>
      <c r="E3024" s="9" t="n">
        <f aca="false">ROUND((ROW()-2)*24,0)/86400</f>
        <v>0.839444444444444</v>
      </c>
    </row>
    <row r="3025" customFormat="false" ht="15" hidden="false" customHeight="true" outlineLevel="0" collapsed="false">
      <c r="A3025" s="6" t="n">
        <f aca="false">INT((ROW()-2)/100)</f>
        <v>30</v>
      </c>
      <c r="B3025" s="7" t="n">
        <f aca="false">MOD(INT((ROW()-2)/10),10)</f>
        <v>2</v>
      </c>
      <c r="C3025" s="7" t="n">
        <f aca="false">MOD(ROW()-2,10)</f>
        <v>3</v>
      </c>
      <c r="D3025" s="8" t="n">
        <f aca="false">A3025*10+B3025+C3025/10</f>
        <v>302.3</v>
      </c>
      <c r="E3025" s="9" t="n">
        <f aca="false">ROUND((ROW()-2)*24,0)/86400</f>
        <v>0.839722222222222</v>
      </c>
    </row>
    <row r="3026" customFormat="false" ht="15" hidden="false" customHeight="true" outlineLevel="0" collapsed="false">
      <c r="A3026" s="6" t="n">
        <f aca="false">INT((ROW()-2)/100)</f>
        <v>30</v>
      </c>
      <c r="B3026" s="7" t="n">
        <f aca="false">MOD(INT((ROW()-2)/10),10)</f>
        <v>2</v>
      </c>
      <c r="C3026" s="7" t="n">
        <f aca="false">MOD(ROW()-2,10)</f>
        <v>4</v>
      </c>
      <c r="D3026" s="8" t="n">
        <f aca="false">A3026*10+B3026+C3026/10</f>
        <v>302.4</v>
      </c>
      <c r="E3026" s="9" t="n">
        <f aca="false">ROUND((ROW()-2)*24,0)/86400</f>
        <v>0.84</v>
      </c>
    </row>
    <row r="3027" customFormat="false" ht="15" hidden="false" customHeight="true" outlineLevel="0" collapsed="false">
      <c r="A3027" s="6" t="n">
        <f aca="false">INT((ROW()-2)/100)</f>
        <v>30</v>
      </c>
      <c r="B3027" s="7" t="n">
        <f aca="false">MOD(INT((ROW()-2)/10),10)</f>
        <v>2</v>
      </c>
      <c r="C3027" s="7" t="n">
        <f aca="false">MOD(ROW()-2,10)</f>
        <v>5</v>
      </c>
      <c r="D3027" s="8" t="n">
        <f aca="false">A3027*10+B3027+C3027/10</f>
        <v>302.5</v>
      </c>
      <c r="E3027" s="9" t="n">
        <f aca="false">ROUND((ROW()-2)*24,0)/86400</f>
        <v>0.840277777777778</v>
      </c>
    </row>
    <row r="3028" customFormat="false" ht="15" hidden="false" customHeight="true" outlineLevel="0" collapsed="false">
      <c r="A3028" s="6" t="n">
        <f aca="false">INT((ROW()-2)/100)</f>
        <v>30</v>
      </c>
      <c r="B3028" s="7" t="n">
        <f aca="false">MOD(INT((ROW()-2)/10),10)</f>
        <v>2</v>
      </c>
      <c r="C3028" s="7" t="n">
        <f aca="false">MOD(ROW()-2,10)</f>
        <v>6</v>
      </c>
      <c r="D3028" s="8" t="n">
        <f aca="false">A3028*10+B3028+C3028/10</f>
        <v>302.6</v>
      </c>
      <c r="E3028" s="9" t="n">
        <f aca="false">ROUND((ROW()-2)*24,0)/86400</f>
        <v>0.840555555555556</v>
      </c>
    </row>
    <row r="3029" customFormat="false" ht="15" hidden="false" customHeight="true" outlineLevel="0" collapsed="false">
      <c r="A3029" s="6" t="n">
        <f aca="false">INT((ROW()-2)/100)</f>
        <v>30</v>
      </c>
      <c r="B3029" s="7" t="n">
        <f aca="false">MOD(INT((ROW()-2)/10),10)</f>
        <v>2</v>
      </c>
      <c r="C3029" s="7" t="n">
        <f aca="false">MOD(ROW()-2,10)</f>
        <v>7</v>
      </c>
      <c r="D3029" s="8" t="n">
        <f aca="false">A3029*10+B3029+C3029/10</f>
        <v>302.7</v>
      </c>
      <c r="E3029" s="9" t="n">
        <f aca="false">ROUND((ROW()-2)*24,0)/86400</f>
        <v>0.840833333333333</v>
      </c>
    </row>
    <row r="3030" customFormat="false" ht="15" hidden="false" customHeight="true" outlineLevel="0" collapsed="false">
      <c r="A3030" s="6" t="n">
        <f aca="false">INT((ROW()-2)/100)</f>
        <v>30</v>
      </c>
      <c r="B3030" s="7" t="n">
        <f aca="false">MOD(INT((ROW()-2)/10),10)</f>
        <v>2</v>
      </c>
      <c r="C3030" s="7" t="n">
        <f aca="false">MOD(ROW()-2,10)</f>
        <v>8</v>
      </c>
      <c r="D3030" s="8" t="n">
        <f aca="false">A3030*10+B3030+C3030/10</f>
        <v>302.8</v>
      </c>
      <c r="E3030" s="9" t="n">
        <f aca="false">ROUND((ROW()-2)*24,0)/86400</f>
        <v>0.841111111111111</v>
      </c>
    </row>
    <row r="3031" customFormat="false" ht="15" hidden="false" customHeight="true" outlineLevel="0" collapsed="false">
      <c r="A3031" s="6" t="n">
        <f aca="false">INT((ROW()-2)/100)</f>
        <v>30</v>
      </c>
      <c r="B3031" s="7" t="n">
        <f aca="false">MOD(INT((ROW()-2)/10),10)</f>
        <v>2</v>
      </c>
      <c r="C3031" s="7" t="n">
        <f aca="false">MOD(ROW()-2,10)</f>
        <v>9</v>
      </c>
      <c r="D3031" s="8" t="n">
        <f aca="false">A3031*10+B3031+C3031/10</f>
        <v>302.9</v>
      </c>
      <c r="E3031" s="9" t="n">
        <f aca="false">ROUND((ROW()-2)*24,0)/86400</f>
        <v>0.841388888888889</v>
      </c>
    </row>
    <row r="3032" customFormat="false" ht="15" hidden="false" customHeight="true" outlineLevel="0" collapsed="false">
      <c r="A3032" s="6" t="n">
        <f aca="false">INT((ROW()-2)/100)</f>
        <v>30</v>
      </c>
      <c r="B3032" s="7" t="n">
        <f aca="false">MOD(INT((ROW()-2)/10),10)</f>
        <v>3</v>
      </c>
      <c r="C3032" s="7" t="n">
        <f aca="false">MOD(ROW()-2,10)</f>
        <v>0</v>
      </c>
      <c r="D3032" s="8" t="n">
        <f aca="false">A3032*10+B3032+C3032/10</f>
        <v>303</v>
      </c>
      <c r="E3032" s="9" t="n">
        <f aca="false">ROUND((ROW()-2)*24,0)/86400</f>
        <v>0.841666666666667</v>
      </c>
    </row>
    <row r="3033" customFormat="false" ht="15" hidden="false" customHeight="true" outlineLevel="0" collapsed="false">
      <c r="A3033" s="6" t="n">
        <f aca="false">INT((ROW()-2)/100)</f>
        <v>30</v>
      </c>
      <c r="B3033" s="7" t="n">
        <f aca="false">MOD(INT((ROW()-2)/10),10)</f>
        <v>3</v>
      </c>
      <c r="C3033" s="7" t="n">
        <f aca="false">MOD(ROW()-2,10)</f>
        <v>1</v>
      </c>
      <c r="D3033" s="8" t="n">
        <f aca="false">A3033*10+B3033+C3033/10</f>
        <v>303.1</v>
      </c>
      <c r="E3033" s="9" t="n">
        <f aca="false">ROUND((ROW()-2)*24,0)/86400</f>
        <v>0.841944444444445</v>
      </c>
    </row>
    <row r="3034" customFormat="false" ht="15" hidden="false" customHeight="true" outlineLevel="0" collapsed="false">
      <c r="A3034" s="6" t="n">
        <f aca="false">INT((ROW()-2)/100)</f>
        <v>30</v>
      </c>
      <c r="B3034" s="7" t="n">
        <f aca="false">MOD(INT((ROW()-2)/10),10)</f>
        <v>3</v>
      </c>
      <c r="C3034" s="7" t="n">
        <f aca="false">MOD(ROW()-2,10)</f>
        <v>2</v>
      </c>
      <c r="D3034" s="8" t="n">
        <f aca="false">A3034*10+B3034+C3034/10</f>
        <v>303.2</v>
      </c>
      <c r="E3034" s="9" t="n">
        <f aca="false">ROUND((ROW()-2)*24,0)/86400</f>
        <v>0.842222222222222</v>
      </c>
    </row>
    <row r="3035" customFormat="false" ht="15" hidden="false" customHeight="true" outlineLevel="0" collapsed="false">
      <c r="A3035" s="6" t="n">
        <f aca="false">INT((ROW()-2)/100)</f>
        <v>30</v>
      </c>
      <c r="B3035" s="7" t="n">
        <f aca="false">MOD(INT((ROW()-2)/10),10)</f>
        <v>3</v>
      </c>
      <c r="C3035" s="7" t="n">
        <f aca="false">MOD(ROW()-2,10)</f>
        <v>3</v>
      </c>
      <c r="D3035" s="8" t="n">
        <f aca="false">A3035*10+B3035+C3035/10</f>
        <v>303.3</v>
      </c>
      <c r="E3035" s="9" t="n">
        <f aca="false">ROUND((ROW()-2)*24,0)/86400</f>
        <v>0.8425</v>
      </c>
    </row>
    <row r="3036" customFormat="false" ht="15" hidden="false" customHeight="true" outlineLevel="0" collapsed="false">
      <c r="A3036" s="6" t="n">
        <f aca="false">INT((ROW()-2)/100)</f>
        <v>30</v>
      </c>
      <c r="B3036" s="7" t="n">
        <f aca="false">MOD(INT((ROW()-2)/10),10)</f>
        <v>3</v>
      </c>
      <c r="C3036" s="7" t="n">
        <f aca="false">MOD(ROW()-2,10)</f>
        <v>4</v>
      </c>
      <c r="D3036" s="8" t="n">
        <f aca="false">A3036*10+B3036+C3036/10</f>
        <v>303.4</v>
      </c>
      <c r="E3036" s="9" t="n">
        <f aca="false">ROUND((ROW()-2)*24,0)/86400</f>
        <v>0.842777777777778</v>
      </c>
    </row>
    <row r="3037" customFormat="false" ht="15" hidden="false" customHeight="true" outlineLevel="0" collapsed="false">
      <c r="A3037" s="6" t="n">
        <f aca="false">INT((ROW()-2)/100)</f>
        <v>30</v>
      </c>
      <c r="B3037" s="7" t="n">
        <f aca="false">MOD(INT((ROW()-2)/10),10)</f>
        <v>3</v>
      </c>
      <c r="C3037" s="7" t="n">
        <f aca="false">MOD(ROW()-2,10)</f>
        <v>5</v>
      </c>
      <c r="D3037" s="8" t="n">
        <f aca="false">A3037*10+B3037+C3037/10</f>
        <v>303.5</v>
      </c>
      <c r="E3037" s="9" t="n">
        <f aca="false">ROUND((ROW()-2)*24,0)/86400</f>
        <v>0.843055555555556</v>
      </c>
    </row>
    <row r="3038" customFormat="false" ht="15" hidden="false" customHeight="true" outlineLevel="0" collapsed="false">
      <c r="A3038" s="6" t="n">
        <f aca="false">INT((ROW()-2)/100)</f>
        <v>30</v>
      </c>
      <c r="B3038" s="7" t="n">
        <f aca="false">MOD(INT((ROW()-2)/10),10)</f>
        <v>3</v>
      </c>
      <c r="C3038" s="7" t="n">
        <f aca="false">MOD(ROW()-2,10)</f>
        <v>6</v>
      </c>
      <c r="D3038" s="8" t="n">
        <f aca="false">A3038*10+B3038+C3038/10</f>
        <v>303.6</v>
      </c>
      <c r="E3038" s="9" t="n">
        <f aca="false">ROUND((ROW()-2)*24,0)/86400</f>
        <v>0.843333333333333</v>
      </c>
    </row>
    <row r="3039" customFormat="false" ht="15" hidden="false" customHeight="true" outlineLevel="0" collapsed="false">
      <c r="A3039" s="6" t="n">
        <f aca="false">INT((ROW()-2)/100)</f>
        <v>30</v>
      </c>
      <c r="B3039" s="7" t="n">
        <f aca="false">MOD(INT((ROW()-2)/10),10)</f>
        <v>3</v>
      </c>
      <c r="C3039" s="7" t="n">
        <f aca="false">MOD(ROW()-2,10)</f>
        <v>7</v>
      </c>
      <c r="D3039" s="8" t="n">
        <f aca="false">A3039*10+B3039+C3039/10</f>
        <v>303.7</v>
      </c>
      <c r="E3039" s="9" t="n">
        <f aca="false">ROUND((ROW()-2)*24,0)/86400</f>
        <v>0.843611111111111</v>
      </c>
    </row>
    <row r="3040" customFormat="false" ht="15" hidden="false" customHeight="true" outlineLevel="0" collapsed="false">
      <c r="A3040" s="6" t="n">
        <f aca="false">INT((ROW()-2)/100)</f>
        <v>30</v>
      </c>
      <c r="B3040" s="7" t="n">
        <f aca="false">MOD(INT((ROW()-2)/10),10)</f>
        <v>3</v>
      </c>
      <c r="C3040" s="7" t="n">
        <f aca="false">MOD(ROW()-2,10)</f>
        <v>8</v>
      </c>
      <c r="D3040" s="8" t="n">
        <f aca="false">A3040*10+B3040+C3040/10</f>
        <v>303.8</v>
      </c>
      <c r="E3040" s="9" t="n">
        <f aca="false">ROUND((ROW()-2)*24,0)/86400</f>
        <v>0.843888888888889</v>
      </c>
    </row>
    <row r="3041" customFormat="false" ht="15" hidden="false" customHeight="true" outlineLevel="0" collapsed="false">
      <c r="A3041" s="6" t="n">
        <f aca="false">INT((ROW()-2)/100)</f>
        <v>30</v>
      </c>
      <c r="B3041" s="7" t="n">
        <f aca="false">MOD(INT((ROW()-2)/10),10)</f>
        <v>3</v>
      </c>
      <c r="C3041" s="7" t="n">
        <f aca="false">MOD(ROW()-2,10)</f>
        <v>9</v>
      </c>
      <c r="D3041" s="8" t="n">
        <f aca="false">A3041*10+B3041+C3041/10</f>
        <v>303.9</v>
      </c>
      <c r="E3041" s="9" t="n">
        <f aca="false">ROUND((ROW()-2)*24,0)/86400</f>
        <v>0.844166666666667</v>
      </c>
    </row>
    <row r="3042" customFormat="false" ht="15" hidden="false" customHeight="true" outlineLevel="0" collapsed="false">
      <c r="A3042" s="6" t="n">
        <f aca="false">INT((ROW()-2)/100)</f>
        <v>30</v>
      </c>
      <c r="B3042" s="7" t="n">
        <f aca="false">MOD(INT((ROW()-2)/10),10)</f>
        <v>4</v>
      </c>
      <c r="C3042" s="7" t="n">
        <f aca="false">MOD(ROW()-2,10)</f>
        <v>0</v>
      </c>
      <c r="D3042" s="8" t="n">
        <f aca="false">A3042*10+B3042+C3042/10</f>
        <v>304</v>
      </c>
      <c r="E3042" s="9" t="n">
        <f aca="false">ROUND((ROW()-2)*24,0)/86400</f>
        <v>0.844444444444444</v>
      </c>
    </row>
    <row r="3043" customFormat="false" ht="15" hidden="false" customHeight="true" outlineLevel="0" collapsed="false">
      <c r="A3043" s="6" t="n">
        <f aca="false">INT((ROW()-2)/100)</f>
        <v>30</v>
      </c>
      <c r="B3043" s="7" t="n">
        <f aca="false">MOD(INT((ROW()-2)/10),10)</f>
        <v>4</v>
      </c>
      <c r="C3043" s="7" t="n">
        <f aca="false">MOD(ROW()-2,10)</f>
        <v>1</v>
      </c>
      <c r="D3043" s="8" t="n">
        <f aca="false">A3043*10+B3043+C3043/10</f>
        <v>304.1</v>
      </c>
      <c r="E3043" s="9" t="n">
        <f aca="false">ROUND((ROW()-2)*24,0)/86400</f>
        <v>0.844722222222222</v>
      </c>
    </row>
    <row r="3044" customFormat="false" ht="15" hidden="false" customHeight="true" outlineLevel="0" collapsed="false">
      <c r="A3044" s="6" t="n">
        <f aca="false">INT((ROW()-2)/100)</f>
        <v>30</v>
      </c>
      <c r="B3044" s="7" t="n">
        <f aca="false">MOD(INT((ROW()-2)/10),10)</f>
        <v>4</v>
      </c>
      <c r="C3044" s="7" t="n">
        <f aca="false">MOD(ROW()-2,10)</f>
        <v>2</v>
      </c>
      <c r="D3044" s="8" t="n">
        <f aca="false">A3044*10+B3044+C3044/10</f>
        <v>304.2</v>
      </c>
      <c r="E3044" s="9" t="n">
        <f aca="false">ROUND((ROW()-2)*24,0)/86400</f>
        <v>0.845</v>
      </c>
    </row>
    <row r="3045" customFormat="false" ht="15" hidden="false" customHeight="true" outlineLevel="0" collapsed="false">
      <c r="A3045" s="6" t="n">
        <f aca="false">INT((ROW()-2)/100)</f>
        <v>30</v>
      </c>
      <c r="B3045" s="7" t="n">
        <f aca="false">MOD(INT((ROW()-2)/10),10)</f>
        <v>4</v>
      </c>
      <c r="C3045" s="7" t="n">
        <f aca="false">MOD(ROW()-2,10)</f>
        <v>3</v>
      </c>
      <c r="D3045" s="8" t="n">
        <f aca="false">A3045*10+B3045+C3045/10</f>
        <v>304.3</v>
      </c>
      <c r="E3045" s="9" t="n">
        <f aca="false">ROUND((ROW()-2)*24,0)/86400</f>
        <v>0.845277777777778</v>
      </c>
    </row>
    <row r="3046" customFormat="false" ht="15" hidden="false" customHeight="true" outlineLevel="0" collapsed="false">
      <c r="A3046" s="6" t="n">
        <f aca="false">INT((ROW()-2)/100)</f>
        <v>30</v>
      </c>
      <c r="B3046" s="7" t="n">
        <f aca="false">MOD(INT((ROW()-2)/10),10)</f>
        <v>4</v>
      </c>
      <c r="C3046" s="7" t="n">
        <f aca="false">MOD(ROW()-2,10)</f>
        <v>4</v>
      </c>
      <c r="D3046" s="8" t="n">
        <f aca="false">A3046*10+B3046+C3046/10</f>
        <v>304.4</v>
      </c>
      <c r="E3046" s="9" t="n">
        <f aca="false">ROUND((ROW()-2)*24,0)/86400</f>
        <v>0.845555555555556</v>
      </c>
    </row>
    <row r="3047" customFormat="false" ht="15" hidden="false" customHeight="true" outlineLevel="0" collapsed="false">
      <c r="A3047" s="6" t="n">
        <f aca="false">INT((ROW()-2)/100)</f>
        <v>30</v>
      </c>
      <c r="B3047" s="7" t="n">
        <f aca="false">MOD(INT((ROW()-2)/10),10)</f>
        <v>4</v>
      </c>
      <c r="C3047" s="7" t="n">
        <f aca="false">MOD(ROW()-2,10)</f>
        <v>5</v>
      </c>
      <c r="D3047" s="8" t="n">
        <f aca="false">A3047*10+B3047+C3047/10</f>
        <v>304.5</v>
      </c>
      <c r="E3047" s="9" t="n">
        <f aca="false">ROUND((ROW()-2)*24,0)/86400</f>
        <v>0.845833333333333</v>
      </c>
    </row>
    <row r="3048" customFormat="false" ht="15" hidden="false" customHeight="true" outlineLevel="0" collapsed="false">
      <c r="A3048" s="6" t="n">
        <f aca="false">INT((ROW()-2)/100)</f>
        <v>30</v>
      </c>
      <c r="B3048" s="7" t="n">
        <f aca="false">MOD(INT((ROW()-2)/10),10)</f>
        <v>4</v>
      </c>
      <c r="C3048" s="7" t="n">
        <f aca="false">MOD(ROW()-2,10)</f>
        <v>6</v>
      </c>
      <c r="D3048" s="8" t="n">
        <f aca="false">A3048*10+B3048+C3048/10</f>
        <v>304.6</v>
      </c>
      <c r="E3048" s="9" t="n">
        <f aca="false">ROUND((ROW()-2)*24,0)/86400</f>
        <v>0.846111111111111</v>
      </c>
    </row>
    <row r="3049" customFormat="false" ht="15" hidden="false" customHeight="true" outlineLevel="0" collapsed="false">
      <c r="A3049" s="6" t="n">
        <f aca="false">INT((ROW()-2)/100)</f>
        <v>30</v>
      </c>
      <c r="B3049" s="7" t="n">
        <f aca="false">MOD(INT((ROW()-2)/10),10)</f>
        <v>4</v>
      </c>
      <c r="C3049" s="7" t="n">
        <f aca="false">MOD(ROW()-2,10)</f>
        <v>7</v>
      </c>
      <c r="D3049" s="8" t="n">
        <f aca="false">A3049*10+B3049+C3049/10</f>
        <v>304.7</v>
      </c>
      <c r="E3049" s="9" t="n">
        <f aca="false">ROUND((ROW()-2)*24,0)/86400</f>
        <v>0.846388888888889</v>
      </c>
    </row>
    <row r="3050" customFormat="false" ht="15" hidden="false" customHeight="true" outlineLevel="0" collapsed="false">
      <c r="A3050" s="6" t="n">
        <f aca="false">INT((ROW()-2)/100)</f>
        <v>30</v>
      </c>
      <c r="B3050" s="7" t="n">
        <f aca="false">MOD(INT((ROW()-2)/10),10)</f>
        <v>4</v>
      </c>
      <c r="C3050" s="7" t="n">
        <f aca="false">MOD(ROW()-2,10)</f>
        <v>8</v>
      </c>
      <c r="D3050" s="8" t="n">
        <f aca="false">A3050*10+B3050+C3050/10</f>
        <v>304.8</v>
      </c>
      <c r="E3050" s="9" t="n">
        <f aca="false">ROUND((ROW()-2)*24,0)/86400</f>
        <v>0.846666666666667</v>
      </c>
    </row>
    <row r="3051" customFormat="false" ht="15" hidden="false" customHeight="true" outlineLevel="0" collapsed="false">
      <c r="A3051" s="6" t="n">
        <f aca="false">INT((ROW()-2)/100)</f>
        <v>30</v>
      </c>
      <c r="B3051" s="7" t="n">
        <f aca="false">MOD(INT((ROW()-2)/10),10)</f>
        <v>4</v>
      </c>
      <c r="C3051" s="7" t="n">
        <f aca="false">MOD(ROW()-2,10)</f>
        <v>9</v>
      </c>
      <c r="D3051" s="8" t="n">
        <f aca="false">A3051*10+B3051+C3051/10</f>
        <v>304.9</v>
      </c>
      <c r="E3051" s="9" t="n">
        <f aca="false">ROUND((ROW()-2)*24,0)/86400</f>
        <v>0.846944444444445</v>
      </c>
    </row>
    <row r="3052" customFormat="false" ht="15" hidden="false" customHeight="true" outlineLevel="0" collapsed="false">
      <c r="A3052" s="6" t="n">
        <f aca="false">INT((ROW()-2)/100)</f>
        <v>30</v>
      </c>
      <c r="B3052" s="7" t="n">
        <f aca="false">MOD(INT((ROW()-2)/10),10)</f>
        <v>5</v>
      </c>
      <c r="C3052" s="7" t="n">
        <f aca="false">MOD(ROW()-2,10)</f>
        <v>0</v>
      </c>
      <c r="D3052" s="8" t="n">
        <f aca="false">A3052*10+B3052+C3052/10</f>
        <v>305</v>
      </c>
      <c r="E3052" s="9" t="n">
        <f aca="false">ROUND((ROW()-2)*24,0)/86400</f>
        <v>0.847222222222222</v>
      </c>
    </row>
    <row r="3053" customFormat="false" ht="15" hidden="false" customHeight="true" outlineLevel="0" collapsed="false">
      <c r="A3053" s="6" t="n">
        <f aca="false">INT((ROW()-2)/100)</f>
        <v>30</v>
      </c>
      <c r="B3053" s="7" t="n">
        <f aca="false">MOD(INT((ROW()-2)/10),10)</f>
        <v>5</v>
      </c>
      <c r="C3053" s="7" t="n">
        <f aca="false">MOD(ROW()-2,10)</f>
        <v>1</v>
      </c>
      <c r="D3053" s="8" t="n">
        <f aca="false">A3053*10+B3053+C3053/10</f>
        <v>305.1</v>
      </c>
      <c r="E3053" s="9" t="n">
        <f aca="false">ROUND((ROW()-2)*24,0)/86400</f>
        <v>0.8475</v>
      </c>
    </row>
    <row r="3054" customFormat="false" ht="15" hidden="false" customHeight="true" outlineLevel="0" collapsed="false">
      <c r="A3054" s="6" t="n">
        <f aca="false">INT((ROW()-2)/100)</f>
        <v>30</v>
      </c>
      <c r="B3054" s="7" t="n">
        <f aca="false">MOD(INT((ROW()-2)/10),10)</f>
        <v>5</v>
      </c>
      <c r="C3054" s="7" t="n">
        <f aca="false">MOD(ROW()-2,10)</f>
        <v>2</v>
      </c>
      <c r="D3054" s="8" t="n">
        <f aca="false">A3054*10+B3054+C3054/10</f>
        <v>305.2</v>
      </c>
      <c r="E3054" s="9" t="n">
        <f aca="false">ROUND((ROW()-2)*24,0)/86400</f>
        <v>0.847777777777778</v>
      </c>
    </row>
    <row r="3055" customFormat="false" ht="15" hidden="false" customHeight="true" outlineLevel="0" collapsed="false">
      <c r="A3055" s="6" t="n">
        <f aca="false">INT((ROW()-2)/100)</f>
        <v>30</v>
      </c>
      <c r="B3055" s="7" t="n">
        <f aca="false">MOD(INT((ROW()-2)/10),10)</f>
        <v>5</v>
      </c>
      <c r="C3055" s="7" t="n">
        <f aca="false">MOD(ROW()-2,10)</f>
        <v>3</v>
      </c>
      <c r="D3055" s="8" t="n">
        <f aca="false">A3055*10+B3055+C3055/10</f>
        <v>305.3</v>
      </c>
      <c r="E3055" s="9" t="n">
        <f aca="false">ROUND((ROW()-2)*24,0)/86400</f>
        <v>0.848055555555556</v>
      </c>
    </row>
    <row r="3056" customFormat="false" ht="15" hidden="false" customHeight="true" outlineLevel="0" collapsed="false">
      <c r="A3056" s="6" t="n">
        <f aca="false">INT((ROW()-2)/100)</f>
        <v>30</v>
      </c>
      <c r="B3056" s="7" t="n">
        <f aca="false">MOD(INT((ROW()-2)/10),10)</f>
        <v>5</v>
      </c>
      <c r="C3056" s="7" t="n">
        <f aca="false">MOD(ROW()-2,10)</f>
        <v>4</v>
      </c>
      <c r="D3056" s="8" t="n">
        <f aca="false">A3056*10+B3056+C3056/10</f>
        <v>305.4</v>
      </c>
      <c r="E3056" s="9" t="n">
        <f aca="false">ROUND((ROW()-2)*24,0)/86400</f>
        <v>0.848333333333333</v>
      </c>
    </row>
    <row r="3057" customFormat="false" ht="15" hidden="false" customHeight="true" outlineLevel="0" collapsed="false">
      <c r="A3057" s="6" t="n">
        <f aca="false">INT((ROW()-2)/100)</f>
        <v>30</v>
      </c>
      <c r="B3057" s="7" t="n">
        <f aca="false">MOD(INT((ROW()-2)/10),10)</f>
        <v>5</v>
      </c>
      <c r="C3057" s="7" t="n">
        <f aca="false">MOD(ROW()-2,10)</f>
        <v>5</v>
      </c>
      <c r="D3057" s="8" t="n">
        <f aca="false">A3057*10+B3057+C3057/10</f>
        <v>305.5</v>
      </c>
      <c r="E3057" s="9" t="n">
        <f aca="false">ROUND((ROW()-2)*24,0)/86400</f>
        <v>0.848611111111111</v>
      </c>
    </row>
    <row r="3058" customFormat="false" ht="15" hidden="false" customHeight="true" outlineLevel="0" collapsed="false">
      <c r="A3058" s="6" t="n">
        <f aca="false">INT((ROW()-2)/100)</f>
        <v>30</v>
      </c>
      <c r="B3058" s="7" t="n">
        <f aca="false">MOD(INT((ROW()-2)/10),10)</f>
        <v>5</v>
      </c>
      <c r="C3058" s="7" t="n">
        <f aca="false">MOD(ROW()-2,10)</f>
        <v>6</v>
      </c>
      <c r="D3058" s="8" t="n">
        <f aca="false">A3058*10+B3058+C3058/10</f>
        <v>305.6</v>
      </c>
      <c r="E3058" s="9" t="n">
        <f aca="false">ROUND((ROW()-2)*24,0)/86400</f>
        <v>0.848888888888889</v>
      </c>
    </row>
    <row r="3059" customFormat="false" ht="15" hidden="false" customHeight="true" outlineLevel="0" collapsed="false">
      <c r="A3059" s="6" t="n">
        <f aca="false">INT((ROW()-2)/100)</f>
        <v>30</v>
      </c>
      <c r="B3059" s="7" t="n">
        <f aca="false">MOD(INT((ROW()-2)/10),10)</f>
        <v>5</v>
      </c>
      <c r="C3059" s="7" t="n">
        <f aca="false">MOD(ROW()-2,10)</f>
        <v>7</v>
      </c>
      <c r="D3059" s="8" t="n">
        <f aca="false">A3059*10+B3059+C3059/10</f>
        <v>305.7</v>
      </c>
      <c r="E3059" s="9" t="n">
        <f aca="false">ROUND((ROW()-2)*24,0)/86400</f>
        <v>0.849166666666667</v>
      </c>
    </row>
    <row r="3060" customFormat="false" ht="15" hidden="false" customHeight="true" outlineLevel="0" collapsed="false">
      <c r="A3060" s="6" t="n">
        <f aca="false">INT((ROW()-2)/100)</f>
        <v>30</v>
      </c>
      <c r="B3060" s="7" t="n">
        <f aca="false">MOD(INT((ROW()-2)/10),10)</f>
        <v>5</v>
      </c>
      <c r="C3060" s="7" t="n">
        <f aca="false">MOD(ROW()-2,10)</f>
        <v>8</v>
      </c>
      <c r="D3060" s="8" t="n">
        <f aca="false">A3060*10+B3060+C3060/10</f>
        <v>305.8</v>
      </c>
      <c r="E3060" s="9" t="n">
        <f aca="false">ROUND((ROW()-2)*24,0)/86400</f>
        <v>0.849444444444444</v>
      </c>
    </row>
    <row r="3061" customFormat="false" ht="15" hidden="false" customHeight="true" outlineLevel="0" collapsed="false">
      <c r="A3061" s="6" t="n">
        <f aca="false">INT((ROW()-2)/100)</f>
        <v>30</v>
      </c>
      <c r="B3061" s="7" t="n">
        <f aca="false">MOD(INT((ROW()-2)/10),10)</f>
        <v>5</v>
      </c>
      <c r="C3061" s="7" t="n">
        <f aca="false">MOD(ROW()-2,10)</f>
        <v>9</v>
      </c>
      <c r="D3061" s="8" t="n">
        <f aca="false">A3061*10+B3061+C3061/10</f>
        <v>305.9</v>
      </c>
      <c r="E3061" s="9" t="n">
        <f aca="false">ROUND((ROW()-2)*24,0)/86400</f>
        <v>0.849722222222222</v>
      </c>
    </row>
    <row r="3062" customFormat="false" ht="15" hidden="false" customHeight="true" outlineLevel="0" collapsed="false">
      <c r="A3062" s="6" t="n">
        <f aca="false">INT((ROW()-2)/100)</f>
        <v>30</v>
      </c>
      <c r="B3062" s="7" t="n">
        <f aca="false">MOD(INT((ROW()-2)/10),10)</f>
        <v>6</v>
      </c>
      <c r="C3062" s="7" t="n">
        <f aca="false">MOD(ROW()-2,10)</f>
        <v>0</v>
      </c>
      <c r="D3062" s="8" t="n">
        <f aca="false">A3062*10+B3062+C3062/10</f>
        <v>306</v>
      </c>
      <c r="E3062" s="9" t="n">
        <f aca="false">ROUND((ROW()-2)*24,0)/86400</f>
        <v>0.85</v>
      </c>
    </row>
    <row r="3063" customFormat="false" ht="15" hidden="false" customHeight="true" outlineLevel="0" collapsed="false">
      <c r="A3063" s="6" t="n">
        <f aca="false">INT((ROW()-2)/100)</f>
        <v>30</v>
      </c>
      <c r="B3063" s="7" t="n">
        <f aca="false">MOD(INT((ROW()-2)/10),10)</f>
        <v>6</v>
      </c>
      <c r="C3063" s="7" t="n">
        <f aca="false">MOD(ROW()-2,10)</f>
        <v>1</v>
      </c>
      <c r="D3063" s="8" t="n">
        <f aca="false">A3063*10+B3063+C3063/10</f>
        <v>306.1</v>
      </c>
      <c r="E3063" s="9" t="n">
        <f aca="false">ROUND((ROW()-2)*24,0)/86400</f>
        <v>0.850277777777778</v>
      </c>
    </row>
    <row r="3064" customFormat="false" ht="15" hidden="false" customHeight="true" outlineLevel="0" collapsed="false">
      <c r="A3064" s="6" t="n">
        <f aca="false">INT((ROW()-2)/100)</f>
        <v>30</v>
      </c>
      <c r="B3064" s="7" t="n">
        <f aca="false">MOD(INT((ROW()-2)/10),10)</f>
        <v>6</v>
      </c>
      <c r="C3064" s="7" t="n">
        <f aca="false">MOD(ROW()-2,10)</f>
        <v>2</v>
      </c>
      <c r="D3064" s="8" t="n">
        <f aca="false">A3064*10+B3064+C3064/10</f>
        <v>306.2</v>
      </c>
      <c r="E3064" s="9" t="n">
        <f aca="false">ROUND((ROW()-2)*24,0)/86400</f>
        <v>0.850555555555556</v>
      </c>
    </row>
    <row r="3065" customFormat="false" ht="15" hidden="false" customHeight="true" outlineLevel="0" collapsed="false">
      <c r="A3065" s="6" t="n">
        <f aca="false">INT((ROW()-2)/100)</f>
        <v>30</v>
      </c>
      <c r="B3065" s="7" t="n">
        <f aca="false">MOD(INT((ROW()-2)/10),10)</f>
        <v>6</v>
      </c>
      <c r="C3065" s="7" t="n">
        <f aca="false">MOD(ROW()-2,10)</f>
        <v>3</v>
      </c>
      <c r="D3065" s="8" t="n">
        <f aca="false">A3065*10+B3065+C3065/10</f>
        <v>306.3</v>
      </c>
      <c r="E3065" s="9" t="n">
        <f aca="false">ROUND((ROW()-2)*24,0)/86400</f>
        <v>0.850833333333333</v>
      </c>
    </row>
    <row r="3066" customFormat="false" ht="15" hidden="false" customHeight="true" outlineLevel="0" collapsed="false">
      <c r="A3066" s="6" t="n">
        <f aca="false">INT((ROW()-2)/100)</f>
        <v>30</v>
      </c>
      <c r="B3066" s="7" t="n">
        <f aca="false">MOD(INT((ROW()-2)/10),10)</f>
        <v>6</v>
      </c>
      <c r="C3066" s="7" t="n">
        <f aca="false">MOD(ROW()-2,10)</f>
        <v>4</v>
      </c>
      <c r="D3066" s="8" t="n">
        <f aca="false">A3066*10+B3066+C3066/10</f>
        <v>306.4</v>
      </c>
      <c r="E3066" s="9" t="n">
        <f aca="false">ROUND((ROW()-2)*24,0)/86400</f>
        <v>0.851111111111111</v>
      </c>
    </row>
    <row r="3067" customFormat="false" ht="15" hidden="false" customHeight="true" outlineLevel="0" collapsed="false">
      <c r="A3067" s="6" t="n">
        <f aca="false">INT((ROW()-2)/100)</f>
        <v>30</v>
      </c>
      <c r="B3067" s="7" t="n">
        <f aca="false">MOD(INT((ROW()-2)/10),10)</f>
        <v>6</v>
      </c>
      <c r="C3067" s="7" t="n">
        <f aca="false">MOD(ROW()-2,10)</f>
        <v>5</v>
      </c>
      <c r="D3067" s="8" t="n">
        <f aca="false">A3067*10+B3067+C3067/10</f>
        <v>306.5</v>
      </c>
      <c r="E3067" s="9" t="n">
        <f aca="false">ROUND((ROW()-2)*24,0)/86400</f>
        <v>0.851388888888889</v>
      </c>
    </row>
    <row r="3068" customFormat="false" ht="15" hidden="false" customHeight="true" outlineLevel="0" collapsed="false">
      <c r="A3068" s="6" t="n">
        <f aca="false">INT((ROW()-2)/100)</f>
        <v>30</v>
      </c>
      <c r="B3068" s="7" t="n">
        <f aca="false">MOD(INT((ROW()-2)/10),10)</f>
        <v>6</v>
      </c>
      <c r="C3068" s="7" t="n">
        <f aca="false">MOD(ROW()-2,10)</f>
        <v>6</v>
      </c>
      <c r="D3068" s="8" t="n">
        <f aca="false">A3068*10+B3068+C3068/10</f>
        <v>306.6</v>
      </c>
      <c r="E3068" s="9" t="n">
        <f aca="false">ROUND((ROW()-2)*24,0)/86400</f>
        <v>0.851666666666667</v>
      </c>
    </row>
    <row r="3069" customFormat="false" ht="15" hidden="false" customHeight="true" outlineLevel="0" collapsed="false">
      <c r="A3069" s="6" t="n">
        <f aca="false">INT((ROW()-2)/100)</f>
        <v>30</v>
      </c>
      <c r="B3069" s="7" t="n">
        <f aca="false">MOD(INT((ROW()-2)/10),10)</f>
        <v>6</v>
      </c>
      <c r="C3069" s="7" t="n">
        <f aca="false">MOD(ROW()-2,10)</f>
        <v>7</v>
      </c>
      <c r="D3069" s="8" t="n">
        <f aca="false">A3069*10+B3069+C3069/10</f>
        <v>306.7</v>
      </c>
      <c r="E3069" s="9" t="n">
        <f aca="false">ROUND((ROW()-2)*24,0)/86400</f>
        <v>0.851944444444444</v>
      </c>
    </row>
    <row r="3070" customFormat="false" ht="15" hidden="false" customHeight="true" outlineLevel="0" collapsed="false">
      <c r="A3070" s="6" t="n">
        <f aca="false">INT((ROW()-2)/100)</f>
        <v>30</v>
      </c>
      <c r="B3070" s="7" t="n">
        <f aca="false">MOD(INT((ROW()-2)/10),10)</f>
        <v>6</v>
      </c>
      <c r="C3070" s="7" t="n">
        <f aca="false">MOD(ROW()-2,10)</f>
        <v>8</v>
      </c>
      <c r="D3070" s="8" t="n">
        <f aca="false">A3070*10+B3070+C3070/10</f>
        <v>306.8</v>
      </c>
      <c r="E3070" s="9" t="n">
        <f aca="false">ROUND((ROW()-2)*24,0)/86400</f>
        <v>0.852222222222222</v>
      </c>
    </row>
    <row r="3071" customFormat="false" ht="15" hidden="false" customHeight="true" outlineLevel="0" collapsed="false">
      <c r="A3071" s="6" t="n">
        <f aca="false">INT((ROW()-2)/100)</f>
        <v>30</v>
      </c>
      <c r="B3071" s="7" t="n">
        <f aca="false">MOD(INT((ROW()-2)/10),10)</f>
        <v>6</v>
      </c>
      <c r="C3071" s="7" t="n">
        <f aca="false">MOD(ROW()-2,10)</f>
        <v>9</v>
      </c>
      <c r="D3071" s="8" t="n">
        <f aca="false">A3071*10+B3071+C3071/10</f>
        <v>306.9</v>
      </c>
      <c r="E3071" s="9" t="n">
        <f aca="false">ROUND((ROW()-2)*24,0)/86400</f>
        <v>0.8525</v>
      </c>
    </row>
    <row r="3072" customFormat="false" ht="15" hidden="false" customHeight="true" outlineLevel="0" collapsed="false">
      <c r="A3072" s="6" t="n">
        <f aca="false">INT((ROW()-2)/100)</f>
        <v>30</v>
      </c>
      <c r="B3072" s="7" t="n">
        <f aca="false">MOD(INT((ROW()-2)/10),10)</f>
        <v>7</v>
      </c>
      <c r="C3072" s="7" t="n">
        <f aca="false">MOD(ROW()-2,10)</f>
        <v>0</v>
      </c>
      <c r="D3072" s="8" t="n">
        <f aca="false">A3072*10+B3072+C3072/10</f>
        <v>307</v>
      </c>
      <c r="E3072" s="9" t="n">
        <f aca="false">ROUND((ROW()-2)*24,0)/86400</f>
        <v>0.852777777777778</v>
      </c>
    </row>
    <row r="3073" customFormat="false" ht="15" hidden="false" customHeight="true" outlineLevel="0" collapsed="false">
      <c r="A3073" s="6" t="n">
        <f aca="false">INT((ROW()-2)/100)</f>
        <v>30</v>
      </c>
      <c r="B3073" s="7" t="n">
        <f aca="false">MOD(INT((ROW()-2)/10),10)</f>
        <v>7</v>
      </c>
      <c r="C3073" s="7" t="n">
        <f aca="false">MOD(ROW()-2,10)</f>
        <v>1</v>
      </c>
      <c r="D3073" s="8" t="n">
        <f aca="false">A3073*10+B3073+C3073/10</f>
        <v>307.1</v>
      </c>
      <c r="E3073" s="9" t="n">
        <f aca="false">ROUND((ROW()-2)*24,0)/86400</f>
        <v>0.853055555555556</v>
      </c>
    </row>
    <row r="3074" customFormat="false" ht="15" hidden="false" customHeight="true" outlineLevel="0" collapsed="false">
      <c r="A3074" s="6" t="n">
        <f aca="false">INT((ROW()-2)/100)</f>
        <v>30</v>
      </c>
      <c r="B3074" s="7" t="n">
        <f aca="false">MOD(INT((ROW()-2)/10),10)</f>
        <v>7</v>
      </c>
      <c r="C3074" s="7" t="n">
        <f aca="false">MOD(ROW()-2,10)</f>
        <v>2</v>
      </c>
      <c r="D3074" s="8" t="n">
        <f aca="false">A3074*10+B3074+C3074/10</f>
        <v>307.2</v>
      </c>
      <c r="E3074" s="9" t="n">
        <f aca="false">ROUND((ROW()-2)*24,0)/86400</f>
        <v>0.853333333333333</v>
      </c>
    </row>
    <row r="3075" customFormat="false" ht="15" hidden="false" customHeight="true" outlineLevel="0" collapsed="false">
      <c r="A3075" s="6" t="n">
        <f aca="false">INT((ROW()-2)/100)</f>
        <v>30</v>
      </c>
      <c r="B3075" s="7" t="n">
        <f aca="false">MOD(INT((ROW()-2)/10),10)</f>
        <v>7</v>
      </c>
      <c r="C3075" s="7" t="n">
        <f aca="false">MOD(ROW()-2,10)</f>
        <v>3</v>
      </c>
      <c r="D3075" s="8" t="n">
        <f aca="false">A3075*10+B3075+C3075/10</f>
        <v>307.3</v>
      </c>
      <c r="E3075" s="9" t="n">
        <f aca="false">ROUND((ROW()-2)*24,0)/86400</f>
        <v>0.853611111111111</v>
      </c>
    </row>
    <row r="3076" customFormat="false" ht="15" hidden="false" customHeight="true" outlineLevel="0" collapsed="false">
      <c r="A3076" s="6" t="n">
        <f aca="false">INT((ROW()-2)/100)</f>
        <v>30</v>
      </c>
      <c r="B3076" s="7" t="n">
        <f aca="false">MOD(INT((ROW()-2)/10),10)</f>
        <v>7</v>
      </c>
      <c r="C3076" s="7" t="n">
        <f aca="false">MOD(ROW()-2,10)</f>
        <v>4</v>
      </c>
      <c r="D3076" s="8" t="n">
        <f aca="false">A3076*10+B3076+C3076/10</f>
        <v>307.4</v>
      </c>
      <c r="E3076" s="9" t="n">
        <f aca="false">ROUND((ROW()-2)*24,0)/86400</f>
        <v>0.853888888888889</v>
      </c>
    </row>
    <row r="3077" customFormat="false" ht="15" hidden="false" customHeight="true" outlineLevel="0" collapsed="false">
      <c r="A3077" s="6" t="n">
        <f aca="false">INT((ROW()-2)/100)</f>
        <v>30</v>
      </c>
      <c r="B3077" s="7" t="n">
        <f aca="false">MOD(INT((ROW()-2)/10),10)</f>
        <v>7</v>
      </c>
      <c r="C3077" s="7" t="n">
        <f aca="false">MOD(ROW()-2,10)</f>
        <v>5</v>
      </c>
      <c r="D3077" s="8" t="n">
        <f aca="false">A3077*10+B3077+C3077/10</f>
        <v>307.5</v>
      </c>
      <c r="E3077" s="9" t="n">
        <f aca="false">ROUND((ROW()-2)*24,0)/86400</f>
        <v>0.854166666666667</v>
      </c>
    </row>
    <row r="3078" customFormat="false" ht="15" hidden="false" customHeight="true" outlineLevel="0" collapsed="false">
      <c r="A3078" s="6" t="n">
        <f aca="false">INT((ROW()-2)/100)</f>
        <v>30</v>
      </c>
      <c r="B3078" s="7" t="n">
        <f aca="false">MOD(INT((ROW()-2)/10),10)</f>
        <v>7</v>
      </c>
      <c r="C3078" s="7" t="n">
        <f aca="false">MOD(ROW()-2,10)</f>
        <v>6</v>
      </c>
      <c r="D3078" s="8" t="n">
        <f aca="false">A3078*10+B3078+C3078/10</f>
        <v>307.6</v>
      </c>
      <c r="E3078" s="9" t="n">
        <f aca="false">ROUND((ROW()-2)*24,0)/86400</f>
        <v>0.854444444444445</v>
      </c>
    </row>
    <row r="3079" customFormat="false" ht="15" hidden="false" customHeight="true" outlineLevel="0" collapsed="false">
      <c r="A3079" s="6" t="n">
        <f aca="false">INT((ROW()-2)/100)</f>
        <v>30</v>
      </c>
      <c r="B3079" s="7" t="n">
        <f aca="false">MOD(INT((ROW()-2)/10),10)</f>
        <v>7</v>
      </c>
      <c r="C3079" s="7" t="n">
        <f aca="false">MOD(ROW()-2,10)</f>
        <v>7</v>
      </c>
      <c r="D3079" s="8" t="n">
        <f aca="false">A3079*10+B3079+C3079/10</f>
        <v>307.7</v>
      </c>
      <c r="E3079" s="9" t="n">
        <f aca="false">ROUND((ROW()-2)*24,0)/86400</f>
        <v>0.854722222222222</v>
      </c>
    </row>
    <row r="3080" customFormat="false" ht="15" hidden="false" customHeight="true" outlineLevel="0" collapsed="false">
      <c r="A3080" s="6" t="n">
        <f aca="false">INT((ROW()-2)/100)</f>
        <v>30</v>
      </c>
      <c r="B3080" s="7" t="n">
        <f aca="false">MOD(INT((ROW()-2)/10),10)</f>
        <v>7</v>
      </c>
      <c r="C3080" s="7" t="n">
        <f aca="false">MOD(ROW()-2,10)</f>
        <v>8</v>
      </c>
      <c r="D3080" s="8" t="n">
        <f aca="false">A3080*10+B3080+C3080/10</f>
        <v>307.8</v>
      </c>
      <c r="E3080" s="9" t="n">
        <f aca="false">ROUND((ROW()-2)*24,0)/86400</f>
        <v>0.855</v>
      </c>
    </row>
    <row r="3081" customFormat="false" ht="15" hidden="false" customHeight="true" outlineLevel="0" collapsed="false">
      <c r="A3081" s="6" t="n">
        <f aca="false">INT((ROW()-2)/100)</f>
        <v>30</v>
      </c>
      <c r="B3081" s="7" t="n">
        <f aca="false">MOD(INT((ROW()-2)/10),10)</f>
        <v>7</v>
      </c>
      <c r="C3081" s="7" t="n">
        <f aca="false">MOD(ROW()-2,10)</f>
        <v>9</v>
      </c>
      <c r="D3081" s="8" t="n">
        <f aca="false">A3081*10+B3081+C3081/10</f>
        <v>307.9</v>
      </c>
      <c r="E3081" s="9" t="n">
        <f aca="false">ROUND((ROW()-2)*24,0)/86400</f>
        <v>0.855277777777778</v>
      </c>
    </row>
    <row r="3082" customFormat="false" ht="15" hidden="false" customHeight="true" outlineLevel="0" collapsed="false">
      <c r="A3082" s="6" t="n">
        <f aca="false">INT((ROW()-2)/100)</f>
        <v>30</v>
      </c>
      <c r="B3082" s="7" t="n">
        <f aca="false">MOD(INT((ROW()-2)/10),10)</f>
        <v>8</v>
      </c>
      <c r="C3082" s="7" t="n">
        <f aca="false">MOD(ROW()-2,10)</f>
        <v>0</v>
      </c>
      <c r="D3082" s="8" t="n">
        <f aca="false">A3082*10+B3082+C3082/10</f>
        <v>308</v>
      </c>
      <c r="E3082" s="9" t="n">
        <f aca="false">ROUND((ROW()-2)*24,0)/86400</f>
        <v>0.855555555555556</v>
      </c>
    </row>
    <row r="3083" customFormat="false" ht="15" hidden="false" customHeight="true" outlineLevel="0" collapsed="false">
      <c r="A3083" s="6" t="n">
        <f aca="false">INT((ROW()-2)/100)</f>
        <v>30</v>
      </c>
      <c r="B3083" s="7" t="n">
        <f aca="false">MOD(INT((ROW()-2)/10),10)</f>
        <v>8</v>
      </c>
      <c r="C3083" s="7" t="n">
        <f aca="false">MOD(ROW()-2,10)</f>
        <v>1</v>
      </c>
      <c r="D3083" s="8" t="n">
        <f aca="false">A3083*10+B3083+C3083/10</f>
        <v>308.1</v>
      </c>
      <c r="E3083" s="9" t="n">
        <f aca="false">ROUND((ROW()-2)*24,0)/86400</f>
        <v>0.855833333333333</v>
      </c>
    </row>
    <row r="3084" customFormat="false" ht="15" hidden="false" customHeight="true" outlineLevel="0" collapsed="false">
      <c r="A3084" s="6" t="n">
        <f aca="false">INT((ROW()-2)/100)</f>
        <v>30</v>
      </c>
      <c r="B3084" s="7" t="n">
        <f aca="false">MOD(INT((ROW()-2)/10),10)</f>
        <v>8</v>
      </c>
      <c r="C3084" s="7" t="n">
        <f aca="false">MOD(ROW()-2,10)</f>
        <v>2</v>
      </c>
      <c r="D3084" s="8" t="n">
        <f aca="false">A3084*10+B3084+C3084/10</f>
        <v>308.2</v>
      </c>
      <c r="E3084" s="9" t="n">
        <f aca="false">ROUND((ROW()-2)*24,0)/86400</f>
        <v>0.856111111111111</v>
      </c>
    </row>
    <row r="3085" customFormat="false" ht="15" hidden="false" customHeight="true" outlineLevel="0" collapsed="false">
      <c r="A3085" s="6" t="n">
        <f aca="false">INT((ROW()-2)/100)</f>
        <v>30</v>
      </c>
      <c r="B3085" s="7" t="n">
        <f aca="false">MOD(INT((ROW()-2)/10),10)</f>
        <v>8</v>
      </c>
      <c r="C3085" s="7" t="n">
        <f aca="false">MOD(ROW()-2,10)</f>
        <v>3</v>
      </c>
      <c r="D3085" s="8" t="n">
        <f aca="false">A3085*10+B3085+C3085/10</f>
        <v>308.3</v>
      </c>
      <c r="E3085" s="9" t="n">
        <f aca="false">ROUND((ROW()-2)*24,0)/86400</f>
        <v>0.856388888888889</v>
      </c>
    </row>
    <row r="3086" customFormat="false" ht="15" hidden="false" customHeight="true" outlineLevel="0" collapsed="false">
      <c r="A3086" s="6" t="n">
        <f aca="false">INT((ROW()-2)/100)</f>
        <v>30</v>
      </c>
      <c r="B3086" s="7" t="n">
        <f aca="false">MOD(INT((ROW()-2)/10),10)</f>
        <v>8</v>
      </c>
      <c r="C3086" s="7" t="n">
        <f aca="false">MOD(ROW()-2,10)</f>
        <v>4</v>
      </c>
      <c r="D3086" s="8" t="n">
        <f aca="false">A3086*10+B3086+C3086/10</f>
        <v>308.4</v>
      </c>
      <c r="E3086" s="9" t="n">
        <f aca="false">ROUND((ROW()-2)*24,0)/86400</f>
        <v>0.856666666666667</v>
      </c>
    </row>
    <row r="3087" customFormat="false" ht="15" hidden="false" customHeight="true" outlineLevel="0" collapsed="false">
      <c r="A3087" s="6" t="n">
        <f aca="false">INT((ROW()-2)/100)</f>
        <v>30</v>
      </c>
      <c r="B3087" s="7" t="n">
        <f aca="false">MOD(INT((ROW()-2)/10),10)</f>
        <v>8</v>
      </c>
      <c r="C3087" s="7" t="n">
        <f aca="false">MOD(ROW()-2,10)</f>
        <v>5</v>
      </c>
      <c r="D3087" s="8" t="n">
        <f aca="false">A3087*10+B3087+C3087/10</f>
        <v>308.5</v>
      </c>
      <c r="E3087" s="9" t="n">
        <f aca="false">ROUND((ROW()-2)*24,0)/86400</f>
        <v>0.856944444444444</v>
      </c>
    </row>
    <row r="3088" customFormat="false" ht="15" hidden="false" customHeight="true" outlineLevel="0" collapsed="false">
      <c r="A3088" s="6" t="n">
        <f aca="false">INT((ROW()-2)/100)</f>
        <v>30</v>
      </c>
      <c r="B3088" s="7" t="n">
        <f aca="false">MOD(INT((ROW()-2)/10),10)</f>
        <v>8</v>
      </c>
      <c r="C3088" s="7" t="n">
        <f aca="false">MOD(ROW()-2,10)</f>
        <v>6</v>
      </c>
      <c r="D3088" s="8" t="n">
        <f aca="false">A3088*10+B3088+C3088/10</f>
        <v>308.6</v>
      </c>
      <c r="E3088" s="9" t="n">
        <f aca="false">ROUND((ROW()-2)*24,0)/86400</f>
        <v>0.857222222222222</v>
      </c>
    </row>
    <row r="3089" customFormat="false" ht="15" hidden="false" customHeight="true" outlineLevel="0" collapsed="false">
      <c r="A3089" s="6" t="n">
        <f aca="false">INT((ROW()-2)/100)</f>
        <v>30</v>
      </c>
      <c r="B3089" s="7" t="n">
        <f aca="false">MOD(INT((ROW()-2)/10),10)</f>
        <v>8</v>
      </c>
      <c r="C3089" s="7" t="n">
        <f aca="false">MOD(ROW()-2,10)</f>
        <v>7</v>
      </c>
      <c r="D3089" s="8" t="n">
        <f aca="false">A3089*10+B3089+C3089/10</f>
        <v>308.7</v>
      </c>
      <c r="E3089" s="9" t="n">
        <f aca="false">ROUND((ROW()-2)*24,0)/86400</f>
        <v>0.8575</v>
      </c>
    </row>
    <row r="3090" customFormat="false" ht="15" hidden="false" customHeight="true" outlineLevel="0" collapsed="false">
      <c r="A3090" s="6" t="n">
        <f aca="false">INT((ROW()-2)/100)</f>
        <v>30</v>
      </c>
      <c r="B3090" s="7" t="n">
        <f aca="false">MOD(INT((ROW()-2)/10),10)</f>
        <v>8</v>
      </c>
      <c r="C3090" s="7" t="n">
        <f aca="false">MOD(ROW()-2,10)</f>
        <v>8</v>
      </c>
      <c r="D3090" s="8" t="n">
        <f aca="false">A3090*10+B3090+C3090/10</f>
        <v>308.8</v>
      </c>
      <c r="E3090" s="9" t="n">
        <f aca="false">ROUND((ROW()-2)*24,0)/86400</f>
        <v>0.857777777777778</v>
      </c>
    </row>
    <row r="3091" customFormat="false" ht="15" hidden="false" customHeight="true" outlineLevel="0" collapsed="false">
      <c r="A3091" s="6" t="n">
        <f aca="false">INT((ROW()-2)/100)</f>
        <v>30</v>
      </c>
      <c r="B3091" s="7" t="n">
        <f aca="false">MOD(INT((ROW()-2)/10),10)</f>
        <v>8</v>
      </c>
      <c r="C3091" s="7" t="n">
        <f aca="false">MOD(ROW()-2,10)</f>
        <v>9</v>
      </c>
      <c r="D3091" s="8" t="n">
        <f aca="false">A3091*10+B3091+C3091/10</f>
        <v>308.9</v>
      </c>
      <c r="E3091" s="9" t="n">
        <f aca="false">ROUND((ROW()-2)*24,0)/86400</f>
        <v>0.858055555555556</v>
      </c>
    </row>
    <row r="3092" customFormat="false" ht="15" hidden="false" customHeight="true" outlineLevel="0" collapsed="false">
      <c r="A3092" s="6" t="n">
        <f aca="false">INT((ROW()-2)/100)</f>
        <v>30</v>
      </c>
      <c r="B3092" s="7" t="n">
        <f aca="false">MOD(INT((ROW()-2)/10),10)</f>
        <v>9</v>
      </c>
      <c r="C3092" s="7" t="n">
        <f aca="false">MOD(ROW()-2,10)</f>
        <v>0</v>
      </c>
      <c r="D3092" s="8" t="n">
        <f aca="false">A3092*10+B3092+C3092/10</f>
        <v>309</v>
      </c>
      <c r="E3092" s="9" t="n">
        <f aca="false">ROUND((ROW()-2)*24,0)/86400</f>
        <v>0.858333333333333</v>
      </c>
    </row>
    <row r="3093" customFormat="false" ht="15" hidden="false" customHeight="true" outlineLevel="0" collapsed="false">
      <c r="A3093" s="6" t="n">
        <f aca="false">INT((ROW()-2)/100)</f>
        <v>30</v>
      </c>
      <c r="B3093" s="7" t="n">
        <f aca="false">MOD(INT((ROW()-2)/10),10)</f>
        <v>9</v>
      </c>
      <c r="C3093" s="7" t="n">
        <f aca="false">MOD(ROW()-2,10)</f>
        <v>1</v>
      </c>
      <c r="D3093" s="8" t="n">
        <f aca="false">A3093*10+B3093+C3093/10</f>
        <v>309.1</v>
      </c>
      <c r="E3093" s="9" t="n">
        <f aca="false">ROUND((ROW()-2)*24,0)/86400</f>
        <v>0.858611111111111</v>
      </c>
    </row>
    <row r="3094" customFormat="false" ht="15" hidden="false" customHeight="true" outlineLevel="0" collapsed="false">
      <c r="A3094" s="6" t="n">
        <f aca="false">INT((ROW()-2)/100)</f>
        <v>30</v>
      </c>
      <c r="B3094" s="7" t="n">
        <f aca="false">MOD(INT((ROW()-2)/10),10)</f>
        <v>9</v>
      </c>
      <c r="C3094" s="7" t="n">
        <f aca="false">MOD(ROW()-2,10)</f>
        <v>2</v>
      </c>
      <c r="D3094" s="8" t="n">
        <f aca="false">A3094*10+B3094+C3094/10</f>
        <v>309.2</v>
      </c>
      <c r="E3094" s="9" t="n">
        <f aca="false">ROUND((ROW()-2)*24,0)/86400</f>
        <v>0.858888888888889</v>
      </c>
    </row>
    <row r="3095" customFormat="false" ht="15" hidden="false" customHeight="true" outlineLevel="0" collapsed="false">
      <c r="A3095" s="6" t="n">
        <f aca="false">INT((ROW()-2)/100)</f>
        <v>30</v>
      </c>
      <c r="B3095" s="7" t="n">
        <f aca="false">MOD(INT((ROW()-2)/10),10)</f>
        <v>9</v>
      </c>
      <c r="C3095" s="7" t="n">
        <f aca="false">MOD(ROW()-2,10)</f>
        <v>3</v>
      </c>
      <c r="D3095" s="8" t="n">
        <f aca="false">A3095*10+B3095+C3095/10</f>
        <v>309.3</v>
      </c>
      <c r="E3095" s="9" t="n">
        <f aca="false">ROUND((ROW()-2)*24,0)/86400</f>
        <v>0.859166666666667</v>
      </c>
    </row>
    <row r="3096" customFormat="false" ht="15" hidden="false" customHeight="true" outlineLevel="0" collapsed="false">
      <c r="A3096" s="6" t="n">
        <f aca="false">INT((ROW()-2)/100)</f>
        <v>30</v>
      </c>
      <c r="B3096" s="7" t="n">
        <f aca="false">MOD(INT((ROW()-2)/10),10)</f>
        <v>9</v>
      </c>
      <c r="C3096" s="7" t="n">
        <f aca="false">MOD(ROW()-2,10)</f>
        <v>4</v>
      </c>
      <c r="D3096" s="8" t="n">
        <f aca="false">A3096*10+B3096+C3096/10</f>
        <v>309.4</v>
      </c>
      <c r="E3096" s="9" t="n">
        <f aca="false">ROUND((ROW()-2)*24,0)/86400</f>
        <v>0.859444444444445</v>
      </c>
    </row>
    <row r="3097" customFormat="false" ht="15" hidden="false" customHeight="true" outlineLevel="0" collapsed="false">
      <c r="A3097" s="6" t="n">
        <f aca="false">INT((ROW()-2)/100)</f>
        <v>30</v>
      </c>
      <c r="B3097" s="7" t="n">
        <f aca="false">MOD(INT((ROW()-2)/10),10)</f>
        <v>9</v>
      </c>
      <c r="C3097" s="7" t="n">
        <f aca="false">MOD(ROW()-2,10)</f>
        <v>5</v>
      </c>
      <c r="D3097" s="8" t="n">
        <f aca="false">A3097*10+B3097+C3097/10</f>
        <v>309.5</v>
      </c>
      <c r="E3097" s="9" t="n">
        <f aca="false">ROUND((ROW()-2)*24,0)/86400</f>
        <v>0.859722222222222</v>
      </c>
    </row>
    <row r="3098" customFormat="false" ht="15" hidden="false" customHeight="true" outlineLevel="0" collapsed="false">
      <c r="A3098" s="6" t="n">
        <f aca="false">INT((ROW()-2)/100)</f>
        <v>30</v>
      </c>
      <c r="B3098" s="7" t="n">
        <f aca="false">MOD(INT((ROW()-2)/10),10)</f>
        <v>9</v>
      </c>
      <c r="C3098" s="7" t="n">
        <f aca="false">MOD(ROW()-2,10)</f>
        <v>6</v>
      </c>
      <c r="D3098" s="8" t="n">
        <f aca="false">A3098*10+B3098+C3098/10</f>
        <v>309.6</v>
      </c>
      <c r="E3098" s="9" t="n">
        <f aca="false">ROUND((ROW()-2)*24,0)/86400</f>
        <v>0.86</v>
      </c>
    </row>
    <row r="3099" customFormat="false" ht="15" hidden="false" customHeight="true" outlineLevel="0" collapsed="false">
      <c r="A3099" s="6" t="n">
        <f aca="false">INT((ROW()-2)/100)</f>
        <v>30</v>
      </c>
      <c r="B3099" s="7" t="n">
        <f aca="false">MOD(INT((ROW()-2)/10),10)</f>
        <v>9</v>
      </c>
      <c r="C3099" s="7" t="n">
        <f aca="false">MOD(ROW()-2,10)</f>
        <v>7</v>
      </c>
      <c r="D3099" s="8" t="n">
        <f aca="false">A3099*10+B3099+C3099/10</f>
        <v>309.7</v>
      </c>
      <c r="E3099" s="9" t="n">
        <f aca="false">ROUND((ROW()-2)*24,0)/86400</f>
        <v>0.860277777777778</v>
      </c>
    </row>
    <row r="3100" customFormat="false" ht="15" hidden="false" customHeight="true" outlineLevel="0" collapsed="false">
      <c r="A3100" s="6" t="n">
        <f aca="false">INT((ROW()-2)/100)</f>
        <v>30</v>
      </c>
      <c r="B3100" s="7" t="n">
        <f aca="false">MOD(INT((ROW()-2)/10),10)</f>
        <v>9</v>
      </c>
      <c r="C3100" s="7" t="n">
        <f aca="false">MOD(ROW()-2,10)</f>
        <v>8</v>
      </c>
      <c r="D3100" s="8" t="n">
        <f aca="false">A3100*10+B3100+C3100/10</f>
        <v>309.8</v>
      </c>
      <c r="E3100" s="9" t="n">
        <f aca="false">ROUND((ROW()-2)*24,0)/86400</f>
        <v>0.860555555555556</v>
      </c>
    </row>
    <row r="3101" customFormat="false" ht="15" hidden="false" customHeight="true" outlineLevel="0" collapsed="false">
      <c r="A3101" s="6" t="n">
        <f aca="false">INT((ROW()-2)/100)</f>
        <v>30</v>
      </c>
      <c r="B3101" s="7" t="n">
        <f aca="false">MOD(INT((ROW()-2)/10),10)</f>
        <v>9</v>
      </c>
      <c r="C3101" s="7" t="n">
        <f aca="false">MOD(ROW()-2,10)</f>
        <v>9</v>
      </c>
      <c r="D3101" s="8" t="n">
        <f aca="false">A3101*10+B3101+C3101/10</f>
        <v>309.9</v>
      </c>
      <c r="E3101" s="9" t="n">
        <f aca="false">ROUND((ROW()-2)*24,0)/86400</f>
        <v>0.860833333333333</v>
      </c>
    </row>
    <row r="3102" customFormat="false" ht="15" hidden="false" customHeight="true" outlineLevel="0" collapsed="false">
      <c r="A3102" s="6" t="n">
        <f aca="false">INT((ROW()-2)/100)</f>
        <v>31</v>
      </c>
      <c r="B3102" s="7" t="n">
        <f aca="false">MOD(INT((ROW()-2)/10),10)</f>
        <v>0</v>
      </c>
      <c r="C3102" s="7" t="n">
        <f aca="false">MOD(ROW()-2,10)</f>
        <v>0</v>
      </c>
      <c r="D3102" s="8" t="n">
        <f aca="false">A3102*10+B3102+C3102/10</f>
        <v>310</v>
      </c>
      <c r="E3102" s="9" t="n">
        <f aca="false">ROUND((ROW()-2)*24,0)/86400</f>
        <v>0.861111111111111</v>
      </c>
    </row>
    <row r="3103" customFormat="false" ht="15" hidden="false" customHeight="true" outlineLevel="0" collapsed="false">
      <c r="A3103" s="6" t="n">
        <f aca="false">INT((ROW()-2)/100)</f>
        <v>31</v>
      </c>
      <c r="B3103" s="7" t="n">
        <f aca="false">MOD(INT((ROW()-2)/10),10)</f>
        <v>0</v>
      </c>
      <c r="C3103" s="7" t="n">
        <f aca="false">MOD(ROW()-2,10)</f>
        <v>1</v>
      </c>
      <c r="D3103" s="8" t="n">
        <f aca="false">A3103*10+B3103+C3103/10</f>
        <v>310.1</v>
      </c>
      <c r="E3103" s="9" t="n">
        <f aca="false">ROUND((ROW()-2)*24,0)/86400</f>
        <v>0.861388888888889</v>
      </c>
    </row>
    <row r="3104" customFormat="false" ht="15" hidden="false" customHeight="true" outlineLevel="0" collapsed="false">
      <c r="A3104" s="6" t="n">
        <f aca="false">INT((ROW()-2)/100)</f>
        <v>31</v>
      </c>
      <c r="B3104" s="7" t="n">
        <f aca="false">MOD(INT((ROW()-2)/10),10)</f>
        <v>0</v>
      </c>
      <c r="C3104" s="7" t="n">
        <f aca="false">MOD(ROW()-2,10)</f>
        <v>2</v>
      </c>
      <c r="D3104" s="8" t="n">
        <f aca="false">A3104*10+B3104+C3104/10</f>
        <v>310.2</v>
      </c>
      <c r="E3104" s="9" t="n">
        <f aca="false">ROUND((ROW()-2)*24,0)/86400</f>
        <v>0.861666666666667</v>
      </c>
    </row>
    <row r="3105" customFormat="false" ht="15" hidden="false" customHeight="true" outlineLevel="0" collapsed="false">
      <c r="A3105" s="6" t="n">
        <f aca="false">INT((ROW()-2)/100)</f>
        <v>31</v>
      </c>
      <c r="B3105" s="7" t="n">
        <f aca="false">MOD(INT((ROW()-2)/10),10)</f>
        <v>0</v>
      </c>
      <c r="C3105" s="7" t="n">
        <f aca="false">MOD(ROW()-2,10)</f>
        <v>3</v>
      </c>
      <c r="D3105" s="8" t="n">
        <f aca="false">A3105*10+B3105+C3105/10</f>
        <v>310.3</v>
      </c>
      <c r="E3105" s="9" t="n">
        <f aca="false">ROUND((ROW()-2)*24,0)/86400</f>
        <v>0.861944444444444</v>
      </c>
    </row>
    <row r="3106" customFormat="false" ht="15" hidden="false" customHeight="true" outlineLevel="0" collapsed="false">
      <c r="A3106" s="6" t="n">
        <f aca="false">INT((ROW()-2)/100)</f>
        <v>31</v>
      </c>
      <c r="B3106" s="7" t="n">
        <f aca="false">MOD(INT((ROW()-2)/10),10)</f>
        <v>0</v>
      </c>
      <c r="C3106" s="7" t="n">
        <f aca="false">MOD(ROW()-2,10)</f>
        <v>4</v>
      </c>
      <c r="D3106" s="8" t="n">
        <f aca="false">A3106*10+B3106+C3106/10</f>
        <v>310.4</v>
      </c>
      <c r="E3106" s="9" t="n">
        <f aca="false">ROUND((ROW()-2)*24,0)/86400</f>
        <v>0.862222222222222</v>
      </c>
    </row>
    <row r="3107" customFormat="false" ht="15" hidden="false" customHeight="true" outlineLevel="0" collapsed="false">
      <c r="A3107" s="6" t="n">
        <f aca="false">INT((ROW()-2)/100)</f>
        <v>31</v>
      </c>
      <c r="B3107" s="7" t="n">
        <f aca="false">MOD(INT((ROW()-2)/10),10)</f>
        <v>0</v>
      </c>
      <c r="C3107" s="7" t="n">
        <f aca="false">MOD(ROW()-2,10)</f>
        <v>5</v>
      </c>
      <c r="D3107" s="8" t="n">
        <f aca="false">A3107*10+B3107+C3107/10</f>
        <v>310.5</v>
      </c>
      <c r="E3107" s="9" t="n">
        <f aca="false">ROUND((ROW()-2)*24,0)/86400</f>
        <v>0.8625</v>
      </c>
    </row>
    <row r="3108" customFormat="false" ht="15" hidden="false" customHeight="true" outlineLevel="0" collapsed="false">
      <c r="A3108" s="6" t="n">
        <f aca="false">INT((ROW()-2)/100)</f>
        <v>31</v>
      </c>
      <c r="B3108" s="7" t="n">
        <f aca="false">MOD(INT((ROW()-2)/10),10)</f>
        <v>0</v>
      </c>
      <c r="C3108" s="7" t="n">
        <f aca="false">MOD(ROW()-2,10)</f>
        <v>6</v>
      </c>
      <c r="D3108" s="8" t="n">
        <f aca="false">A3108*10+B3108+C3108/10</f>
        <v>310.6</v>
      </c>
      <c r="E3108" s="9" t="n">
        <f aca="false">ROUND((ROW()-2)*24,0)/86400</f>
        <v>0.862777777777778</v>
      </c>
    </row>
    <row r="3109" customFormat="false" ht="15" hidden="false" customHeight="true" outlineLevel="0" collapsed="false">
      <c r="A3109" s="6" t="n">
        <f aca="false">INT((ROW()-2)/100)</f>
        <v>31</v>
      </c>
      <c r="B3109" s="7" t="n">
        <f aca="false">MOD(INT((ROW()-2)/10),10)</f>
        <v>0</v>
      </c>
      <c r="C3109" s="7" t="n">
        <f aca="false">MOD(ROW()-2,10)</f>
        <v>7</v>
      </c>
      <c r="D3109" s="8" t="n">
        <f aca="false">A3109*10+B3109+C3109/10</f>
        <v>310.7</v>
      </c>
      <c r="E3109" s="9" t="n">
        <f aca="false">ROUND((ROW()-2)*24,0)/86400</f>
        <v>0.863055555555556</v>
      </c>
    </row>
    <row r="3110" customFormat="false" ht="15" hidden="false" customHeight="true" outlineLevel="0" collapsed="false">
      <c r="A3110" s="6" t="n">
        <f aca="false">INT((ROW()-2)/100)</f>
        <v>31</v>
      </c>
      <c r="B3110" s="7" t="n">
        <f aca="false">MOD(INT((ROW()-2)/10),10)</f>
        <v>0</v>
      </c>
      <c r="C3110" s="7" t="n">
        <f aca="false">MOD(ROW()-2,10)</f>
        <v>8</v>
      </c>
      <c r="D3110" s="8" t="n">
        <f aca="false">A3110*10+B3110+C3110/10</f>
        <v>310.8</v>
      </c>
      <c r="E3110" s="9" t="n">
        <f aca="false">ROUND((ROW()-2)*24,0)/86400</f>
        <v>0.863333333333333</v>
      </c>
    </row>
    <row r="3111" customFormat="false" ht="15" hidden="false" customHeight="true" outlineLevel="0" collapsed="false">
      <c r="A3111" s="6" t="n">
        <f aca="false">INT((ROW()-2)/100)</f>
        <v>31</v>
      </c>
      <c r="B3111" s="7" t="n">
        <f aca="false">MOD(INT((ROW()-2)/10),10)</f>
        <v>0</v>
      </c>
      <c r="C3111" s="7" t="n">
        <f aca="false">MOD(ROW()-2,10)</f>
        <v>9</v>
      </c>
      <c r="D3111" s="8" t="n">
        <f aca="false">A3111*10+B3111+C3111/10</f>
        <v>310.9</v>
      </c>
      <c r="E3111" s="9" t="n">
        <f aca="false">ROUND((ROW()-2)*24,0)/86400</f>
        <v>0.863611111111111</v>
      </c>
    </row>
    <row r="3112" customFormat="false" ht="15" hidden="false" customHeight="true" outlineLevel="0" collapsed="false">
      <c r="A3112" s="6" t="n">
        <f aca="false">INT((ROW()-2)/100)</f>
        <v>31</v>
      </c>
      <c r="B3112" s="7" t="n">
        <f aca="false">MOD(INT((ROW()-2)/10),10)</f>
        <v>1</v>
      </c>
      <c r="C3112" s="7" t="n">
        <f aca="false">MOD(ROW()-2,10)</f>
        <v>0</v>
      </c>
      <c r="D3112" s="8" t="n">
        <f aca="false">A3112*10+B3112+C3112/10</f>
        <v>311</v>
      </c>
      <c r="E3112" s="9" t="n">
        <f aca="false">ROUND((ROW()-2)*24,0)/86400</f>
        <v>0.863888888888889</v>
      </c>
    </row>
    <row r="3113" customFormat="false" ht="15" hidden="false" customHeight="true" outlineLevel="0" collapsed="false">
      <c r="A3113" s="6" t="n">
        <f aca="false">INT((ROW()-2)/100)</f>
        <v>31</v>
      </c>
      <c r="B3113" s="7" t="n">
        <f aca="false">MOD(INT((ROW()-2)/10),10)</f>
        <v>1</v>
      </c>
      <c r="C3113" s="7" t="n">
        <f aca="false">MOD(ROW()-2,10)</f>
        <v>1</v>
      </c>
      <c r="D3113" s="8" t="n">
        <f aca="false">A3113*10+B3113+C3113/10</f>
        <v>311.1</v>
      </c>
      <c r="E3113" s="9" t="n">
        <f aca="false">ROUND((ROW()-2)*24,0)/86400</f>
        <v>0.864166666666667</v>
      </c>
    </row>
    <row r="3114" customFormat="false" ht="15" hidden="false" customHeight="true" outlineLevel="0" collapsed="false">
      <c r="A3114" s="6" t="n">
        <f aca="false">INT((ROW()-2)/100)</f>
        <v>31</v>
      </c>
      <c r="B3114" s="7" t="n">
        <f aca="false">MOD(INT((ROW()-2)/10),10)</f>
        <v>1</v>
      </c>
      <c r="C3114" s="7" t="n">
        <f aca="false">MOD(ROW()-2,10)</f>
        <v>2</v>
      </c>
      <c r="D3114" s="8" t="n">
        <f aca="false">A3114*10+B3114+C3114/10</f>
        <v>311.2</v>
      </c>
      <c r="E3114" s="9" t="n">
        <f aca="false">ROUND((ROW()-2)*24,0)/86400</f>
        <v>0.864444444444445</v>
      </c>
    </row>
    <row r="3115" customFormat="false" ht="15" hidden="false" customHeight="true" outlineLevel="0" collapsed="false">
      <c r="A3115" s="6" t="n">
        <f aca="false">INT((ROW()-2)/100)</f>
        <v>31</v>
      </c>
      <c r="B3115" s="7" t="n">
        <f aca="false">MOD(INT((ROW()-2)/10),10)</f>
        <v>1</v>
      </c>
      <c r="C3115" s="7" t="n">
        <f aca="false">MOD(ROW()-2,10)</f>
        <v>3</v>
      </c>
      <c r="D3115" s="8" t="n">
        <f aca="false">A3115*10+B3115+C3115/10</f>
        <v>311.3</v>
      </c>
      <c r="E3115" s="9" t="n">
        <f aca="false">ROUND((ROW()-2)*24,0)/86400</f>
        <v>0.864722222222222</v>
      </c>
    </row>
    <row r="3116" customFormat="false" ht="15" hidden="false" customHeight="true" outlineLevel="0" collapsed="false">
      <c r="A3116" s="6" t="n">
        <f aca="false">INT((ROW()-2)/100)</f>
        <v>31</v>
      </c>
      <c r="B3116" s="7" t="n">
        <f aca="false">MOD(INT((ROW()-2)/10),10)</f>
        <v>1</v>
      </c>
      <c r="C3116" s="7" t="n">
        <f aca="false">MOD(ROW()-2,10)</f>
        <v>4</v>
      </c>
      <c r="D3116" s="8" t="n">
        <f aca="false">A3116*10+B3116+C3116/10</f>
        <v>311.4</v>
      </c>
      <c r="E3116" s="9" t="n">
        <f aca="false">ROUND((ROW()-2)*24,0)/86400</f>
        <v>0.865</v>
      </c>
    </row>
    <row r="3117" customFormat="false" ht="15" hidden="false" customHeight="true" outlineLevel="0" collapsed="false">
      <c r="A3117" s="6" t="n">
        <f aca="false">INT((ROW()-2)/100)</f>
        <v>31</v>
      </c>
      <c r="B3117" s="7" t="n">
        <f aca="false">MOD(INT((ROW()-2)/10),10)</f>
        <v>1</v>
      </c>
      <c r="C3117" s="7" t="n">
        <f aca="false">MOD(ROW()-2,10)</f>
        <v>5</v>
      </c>
      <c r="D3117" s="8" t="n">
        <f aca="false">A3117*10+B3117+C3117/10</f>
        <v>311.5</v>
      </c>
      <c r="E3117" s="9" t="n">
        <f aca="false">ROUND((ROW()-2)*24,0)/86400</f>
        <v>0.865277777777778</v>
      </c>
    </row>
    <row r="3118" customFormat="false" ht="15" hidden="false" customHeight="true" outlineLevel="0" collapsed="false">
      <c r="A3118" s="6" t="n">
        <f aca="false">INT((ROW()-2)/100)</f>
        <v>31</v>
      </c>
      <c r="B3118" s="7" t="n">
        <f aca="false">MOD(INT((ROW()-2)/10),10)</f>
        <v>1</v>
      </c>
      <c r="C3118" s="7" t="n">
        <f aca="false">MOD(ROW()-2,10)</f>
        <v>6</v>
      </c>
      <c r="D3118" s="8" t="n">
        <f aca="false">A3118*10+B3118+C3118/10</f>
        <v>311.6</v>
      </c>
      <c r="E3118" s="9" t="n">
        <f aca="false">ROUND((ROW()-2)*24,0)/86400</f>
        <v>0.865555555555556</v>
      </c>
    </row>
    <row r="3119" customFormat="false" ht="15" hidden="false" customHeight="true" outlineLevel="0" collapsed="false">
      <c r="A3119" s="6" t="n">
        <f aca="false">INT((ROW()-2)/100)</f>
        <v>31</v>
      </c>
      <c r="B3119" s="7" t="n">
        <f aca="false">MOD(INT((ROW()-2)/10),10)</f>
        <v>1</v>
      </c>
      <c r="C3119" s="7" t="n">
        <f aca="false">MOD(ROW()-2,10)</f>
        <v>7</v>
      </c>
      <c r="D3119" s="8" t="n">
        <f aca="false">A3119*10+B3119+C3119/10</f>
        <v>311.7</v>
      </c>
      <c r="E3119" s="9" t="n">
        <f aca="false">ROUND((ROW()-2)*24,0)/86400</f>
        <v>0.865833333333333</v>
      </c>
    </row>
    <row r="3120" customFormat="false" ht="15" hidden="false" customHeight="true" outlineLevel="0" collapsed="false">
      <c r="A3120" s="6" t="n">
        <f aca="false">INT((ROW()-2)/100)</f>
        <v>31</v>
      </c>
      <c r="B3120" s="7" t="n">
        <f aca="false">MOD(INT((ROW()-2)/10),10)</f>
        <v>1</v>
      </c>
      <c r="C3120" s="7" t="n">
        <f aca="false">MOD(ROW()-2,10)</f>
        <v>8</v>
      </c>
      <c r="D3120" s="8" t="n">
        <f aca="false">A3120*10+B3120+C3120/10</f>
        <v>311.8</v>
      </c>
      <c r="E3120" s="9" t="n">
        <f aca="false">ROUND((ROW()-2)*24,0)/86400</f>
        <v>0.866111111111111</v>
      </c>
    </row>
    <row r="3121" customFormat="false" ht="15" hidden="false" customHeight="true" outlineLevel="0" collapsed="false">
      <c r="A3121" s="6" t="n">
        <f aca="false">INT((ROW()-2)/100)</f>
        <v>31</v>
      </c>
      <c r="B3121" s="7" t="n">
        <f aca="false">MOD(INT((ROW()-2)/10),10)</f>
        <v>1</v>
      </c>
      <c r="C3121" s="7" t="n">
        <f aca="false">MOD(ROW()-2,10)</f>
        <v>9</v>
      </c>
      <c r="D3121" s="8" t="n">
        <f aca="false">A3121*10+B3121+C3121/10</f>
        <v>311.9</v>
      </c>
      <c r="E3121" s="9" t="n">
        <f aca="false">ROUND((ROW()-2)*24,0)/86400</f>
        <v>0.866388888888889</v>
      </c>
    </row>
    <row r="3122" customFormat="false" ht="15" hidden="false" customHeight="true" outlineLevel="0" collapsed="false">
      <c r="A3122" s="6" t="n">
        <f aca="false">INT((ROW()-2)/100)</f>
        <v>31</v>
      </c>
      <c r="B3122" s="7" t="n">
        <f aca="false">MOD(INT((ROW()-2)/10),10)</f>
        <v>2</v>
      </c>
      <c r="C3122" s="7" t="n">
        <f aca="false">MOD(ROW()-2,10)</f>
        <v>0</v>
      </c>
      <c r="D3122" s="8" t="n">
        <f aca="false">A3122*10+B3122+C3122/10</f>
        <v>312</v>
      </c>
      <c r="E3122" s="9" t="n">
        <f aca="false">ROUND((ROW()-2)*24,0)/86400</f>
        <v>0.866666666666667</v>
      </c>
    </row>
    <row r="3123" customFormat="false" ht="15" hidden="false" customHeight="true" outlineLevel="0" collapsed="false">
      <c r="A3123" s="6" t="n">
        <f aca="false">INT((ROW()-2)/100)</f>
        <v>31</v>
      </c>
      <c r="B3123" s="7" t="n">
        <f aca="false">MOD(INT((ROW()-2)/10),10)</f>
        <v>2</v>
      </c>
      <c r="C3123" s="7" t="n">
        <f aca="false">MOD(ROW()-2,10)</f>
        <v>1</v>
      </c>
      <c r="D3123" s="8" t="n">
        <f aca="false">A3123*10+B3123+C3123/10</f>
        <v>312.1</v>
      </c>
      <c r="E3123" s="9" t="n">
        <f aca="false">ROUND((ROW()-2)*24,0)/86400</f>
        <v>0.866944444444444</v>
      </c>
    </row>
    <row r="3124" customFormat="false" ht="15" hidden="false" customHeight="true" outlineLevel="0" collapsed="false">
      <c r="A3124" s="6" t="n">
        <f aca="false">INT((ROW()-2)/100)</f>
        <v>31</v>
      </c>
      <c r="B3124" s="7" t="n">
        <f aca="false">MOD(INT((ROW()-2)/10),10)</f>
        <v>2</v>
      </c>
      <c r="C3124" s="7" t="n">
        <f aca="false">MOD(ROW()-2,10)</f>
        <v>2</v>
      </c>
      <c r="D3124" s="8" t="n">
        <f aca="false">A3124*10+B3124+C3124/10</f>
        <v>312.2</v>
      </c>
      <c r="E3124" s="9" t="n">
        <f aca="false">ROUND((ROW()-2)*24,0)/86400</f>
        <v>0.867222222222222</v>
      </c>
    </row>
    <row r="3125" customFormat="false" ht="15" hidden="false" customHeight="true" outlineLevel="0" collapsed="false">
      <c r="A3125" s="6" t="n">
        <f aca="false">INT((ROW()-2)/100)</f>
        <v>31</v>
      </c>
      <c r="B3125" s="7" t="n">
        <f aca="false">MOD(INT((ROW()-2)/10),10)</f>
        <v>2</v>
      </c>
      <c r="C3125" s="7" t="n">
        <f aca="false">MOD(ROW()-2,10)</f>
        <v>3</v>
      </c>
      <c r="D3125" s="8" t="n">
        <f aca="false">A3125*10+B3125+C3125/10</f>
        <v>312.3</v>
      </c>
      <c r="E3125" s="9" t="n">
        <f aca="false">ROUND((ROW()-2)*24,0)/86400</f>
        <v>0.8675</v>
      </c>
    </row>
    <row r="3126" customFormat="false" ht="15" hidden="false" customHeight="true" outlineLevel="0" collapsed="false">
      <c r="A3126" s="6" t="n">
        <f aca="false">INT((ROW()-2)/100)</f>
        <v>31</v>
      </c>
      <c r="B3126" s="7" t="n">
        <f aca="false">MOD(INT((ROW()-2)/10),10)</f>
        <v>2</v>
      </c>
      <c r="C3126" s="7" t="n">
        <f aca="false">MOD(ROW()-2,10)</f>
        <v>4</v>
      </c>
      <c r="D3126" s="8" t="n">
        <f aca="false">A3126*10+B3126+C3126/10</f>
        <v>312.4</v>
      </c>
      <c r="E3126" s="9" t="n">
        <f aca="false">ROUND((ROW()-2)*24,0)/86400</f>
        <v>0.867777777777778</v>
      </c>
    </row>
    <row r="3127" customFormat="false" ht="15" hidden="false" customHeight="true" outlineLevel="0" collapsed="false">
      <c r="A3127" s="6" t="n">
        <f aca="false">INT((ROW()-2)/100)</f>
        <v>31</v>
      </c>
      <c r="B3127" s="7" t="n">
        <f aca="false">MOD(INT((ROW()-2)/10),10)</f>
        <v>2</v>
      </c>
      <c r="C3127" s="7" t="n">
        <f aca="false">MOD(ROW()-2,10)</f>
        <v>5</v>
      </c>
      <c r="D3127" s="8" t="n">
        <f aca="false">A3127*10+B3127+C3127/10</f>
        <v>312.5</v>
      </c>
      <c r="E3127" s="9" t="n">
        <f aca="false">ROUND((ROW()-2)*24,0)/86400</f>
        <v>0.868055555555556</v>
      </c>
    </row>
    <row r="3128" customFormat="false" ht="15" hidden="false" customHeight="true" outlineLevel="0" collapsed="false">
      <c r="A3128" s="6" t="n">
        <f aca="false">INT((ROW()-2)/100)</f>
        <v>31</v>
      </c>
      <c r="B3128" s="7" t="n">
        <f aca="false">MOD(INT((ROW()-2)/10),10)</f>
        <v>2</v>
      </c>
      <c r="C3128" s="7" t="n">
        <f aca="false">MOD(ROW()-2,10)</f>
        <v>6</v>
      </c>
      <c r="D3128" s="8" t="n">
        <f aca="false">A3128*10+B3128+C3128/10</f>
        <v>312.6</v>
      </c>
      <c r="E3128" s="9" t="n">
        <f aca="false">ROUND((ROW()-2)*24,0)/86400</f>
        <v>0.868333333333333</v>
      </c>
    </row>
    <row r="3129" customFormat="false" ht="15" hidden="false" customHeight="true" outlineLevel="0" collapsed="false">
      <c r="A3129" s="6" t="n">
        <f aca="false">INT((ROW()-2)/100)</f>
        <v>31</v>
      </c>
      <c r="B3129" s="7" t="n">
        <f aca="false">MOD(INT((ROW()-2)/10),10)</f>
        <v>2</v>
      </c>
      <c r="C3129" s="7" t="n">
        <f aca="false">MOD(ROW()-2,10)</f>
        <v>7</v>
      </c>
      <c r="D3129" s="8" t="n">
        <f aca="false">A3129*10+B3129+C3129/10</f>
        <v>312.7</v>
      </c>
      <c r="E3129" s="9" t="n">
        <f aca="false">ROUND((ROW()-2)*24,0)/86400</f>
        <v>0.868611111111111</v>
      </c>
    </row>
    <row r="3130" customFormat="false" ht="15" hidden="false" customHeight="true" outlineLevel="0" collapsed="false">
      <c r="A3130" s="6" t="n">
        <f aca="false">INT((ROW()-2)/100)</f>
        <v>31</v>
      </c>
      <c r="B3130" s="7" t="n">
        <f aca="false">MOD(INT((ROW()-2)/10),10)</f>
        <v>2</v>
      </c>
      <c r="C3130" s="7" t="n">
        <f aca="false">MOD(ROW()-2,10)</f>
        <v>8</v>
      </c>
      <c r="D3130" s="8" t="n">
        <f aca="false">A3130*10+B3130+C3130/10</f>
        <v>312.8</v>
      </c>
      <c r="E3130" s="9" t="n">
        <f aca="false">ROUND((ROW()-2)*24,0)/86400</f>
        <v>0.868888888888889</v>
      </c>
    </row>
    <row r="3131" customFormat="false" ht="15" hidden="false" customHeight="true" outlineLevel="0" collapsed="false">
      <c r="A3131" s="6" t="n">
        <f aca="false">INT((ROW()-2)/100)</f>
        <v>31</v>
      </c>
      <c r="B3131" s="7" t="n">
        <f aca="false">MOD(INT((ROW()-2)/10),10)</f>
        <v>2</v>
      </c>
      <c r="C3131" s="7" t="n">
        <f aca="false">MOD(ROW()-2,10)</f>
        <v>9</v>
      </c>
      <c r="D3131" s="8" t="n">
        <f aca="false">A3131*10+B3131+C3131/10</f>
        <v>312.9</v>
      </c>
      <c r="E3131" s="9" t="n">
        <f aca="false">ROUND((ROW()-2)*24,0)/86400</f>
        <v>0.869166666666667</v>
      </c>
    </row>
    <row r="3132" customFormat="false" ht="15" hidden="false" customHeight="true" outlineLevel="0" collapsed="false">
      <c r="A3132" s="6" t="n">
        <f aca="false">INT((ROW()-2)/100)</f>
        <v>31</v>
      </c>
      <c r="B3132" s="7" t="n">
        <f aca="false">MOD(INT((ROW()-2)/10),10)</f>
        <v>3</v>
      </c>
      <c r="C3132" s="7" t="n">
        <f aca="false">MOD(ROW()-2,10)</f>
        <v>0</v>
      </c>
      <c r="D3132" s="8" t="n">
        <f aca="false">A3132*10+B3132+C3132/10</f>
        <v>313</v>
      </c>
      <c r="E3132" s="9" t="n">
        <f aca="false">ROUND((ROW()-2)*24,0)/86400</f>
        <v>0.869444444444445</v>
      </c>
    </row>
    <row r="3133" customFormat="false" ht="15" hidden="false" customHeight="true" outlineLevel="0" collapsed="false">
      <c r="A3133" s="6" t="n">
        <f aca="false">INT((ROW()-2)/100)</f>
        <v>31</v>
      </c>
      <c r="B3133" s="7" t="n">
        <f aca="false">MOD(INT((ROW()-2)/10),10)</f>
        <v>3</v>
      </c>
      <c r="C3133" s="7" t="n">
        <f aca="false">MOD(ROW()-2,10)</f>
        <v>1</v>
      </c>
      <c r="D3133" s="8" t="n">
        <f aca="false">A3133*10+B3133+C3133/10</f>
        <v>313.1</v>
      </c>
      <c r="E3133" s="9" t="n">
        <f aca="false">ROUND((ROW()-2)*24,0)/86400</f>
        <v>0.869722222222222</v>
      </c>
    </row>
    <row r="3134" customFormat="false" ht="15" hidden="false" customHeight="true" outlineLevel="0" collapsed="false">
      <c r="A3134" s="6" t="n">
        <f aca="false">INT((ROW()-2)/100)</f>
        <v>31</v>
      </c>
      <c r="B3134" s="7" t="n">
        <f aca="false">MOD(INT((ROW()-2)/10),10)</f>
        <v>3</v>
      </c>
      <c r="C3134" s="7" t="n">
        <f aca="false">MOD(ROW()-2,10)</f>
        <v>2</v>
      </c>
      <c r="D3134" s="8" t="n">
        <f aca="false">A3134*10+B3134+C3134/10</f>
        <v>313.2</v>
      </c>
      <c r="E3134" s="9" t="n">
        <f aca="false">ROUND((ROW()-2)*24,0)/86400</f>
        <v>0.87</v>
      </c>
    </row>
    <row r="3135" customFormat="false" ht="15" hidden="false" customHeight="true" outlineLevel="0" collapsed="false">
      <c r="A3135" s="6" t="n">
        <f aca="false">INT((ROW()-2)/100)</f>
        <v>31</v>
      </c>
      <c r="B3135" s="7" t="n">
        <f aca="false">MOD(INT((ROW()-2)/10),10)</f>
        <v>3</v>
      </c>
      <c r="C3135" s="7" t="n">
        <f aca="false">MOD(ROW()-2,10)</f>
        <v>3</v>
      </c>
      <c r="D3135" s="8" t="n">
        <f aca="false">A3135*10+B3135+C3135/10</f>
        <v>313.3</v>
      </c>
      <c r="E3135" s="9" t="n">
        <f aca="false">ROUND((ROW()-2)*24,0)/86400</f>
        <v>0.870277777777778</v>
      </c>
    </row>
    <row r="3136" customFormat="false" ht="15" hidden="false" customHeight="true" outlineLevel="0" collapsed="false">
      <c r="A3136" s="6" t="n">
        <f aca="false">INT((ROW()-2)/100)</f>
        <v>31</v>
      </c>
      <c r="B3136" s="7" t="n">
        <f aca="false">MOD(INT((ROW()-2)/10),10)</f>
        <v>3</v>
      </c>
      <c r="C3136" s="7" t="n">
        <f aca="false">MOD(ROW()-2,10)</f>
        <v>4</v>
      </c>
      <c r="D3136" s="8" t="n">
        <f aca="false">A3136*10+B3136+C3136/10</f>
        <v>313.4</v>
      </c>
      <c r="E3136" s="9" t="n">
        <f aca="false">ROUND((ROW()-2)*24,0)/86400</f>
        <v>0.870555555555556</v>
      </c>
    </row>
    <row r="3137" customFormat="false" ht="15" hidden="false" customHeight="true" outlineLevel="0" collapsed="false">
      <c r="A3137" s="6" t="n">
        <f aca="false">INT((ROW()-2)/100)</f>
        <v>31</v>
      </c>
      <c r="B3137" s="7" t="n">
        <f aca="false">MOD(INT((ROW()-2)/10),10)</f>
        <v>3</v>
      </c>
      <c r="C3137" s="7" t="n">
        <f aca="false">MOD(ROW()-2,10)</f>
        <v>5</v>
      </c>
      <c r="D3137" s="8" t="n">
        <f aca="false">A3137*10+B3137+C3137/10</f>
        <v>313.5</v>
      </c>
      <c r="E3137" s="9" t="n">
        <f aca="false">ROUND((ROW()-2)*24,0)/86400</f>
        <v>0.870833333333333</v>
      </c>
    </row>
    <row r="3138" customFormat="false" ht="15" hidden="false" customHeight="true" outlineLevel="0" collapsed="false">
      <c r="A3138" s="6" t="n">
        <f aca="false">INT((ROW()-2)/100)</f>
        <v>31</v>
      </c>
      <c r="B3138" s="7" t="n">
        <f aca="false">MOD(INT((ROW()-2)/10),10)</f>
        <v>3</v>
      </c>
      <c r="C3138" s="7" t="n">
        <f aca="false">MOD(ROW()-2,10)</f>
        <v>6</v>
      </c>
      <c r="D3138" s="8" t="n">
        <f aca="false">A3138*10+B3138+C3138/10</f>
        <v>313.6</v>
      </c>
      <c r="E3138" s="9" t="n">
        <f aca="false">ROUND((ROW()-2)*24,0)/86400</f>
        <v>0.871111111111111</v>
      </c>
    </row>
    <row r="3139" customFormat="false" ht="15" hidden="false" customHeight="true" outlineLevel="0" collapsed="false">
      <c r="A3139" s="6" t="n">
        <f aca="false">INT((ROW()-2)/100)</f>
        <v>31</v>
      </c>
      <c r="B3139" s="7" t="n">
        <f aca="false">MOD(INT((ROW()-2)/10),10)</f>
        <v>3</v>
      </c>
      <c r="C3139" s="7" t="n">
        <f aca="false">MOD(ROW()-2,10)</f>
        <v>7</v>
      </c>
      <c r="D3139" s="8" t="n">
        <f aca="false">A3139*10+B3139+C3139/10</f>
        <v>313.7</v>
      </c>
      <c r="E3139" s="9" t="n">
        <f aca="false">ROUND((ROW()-2)*24,0)/86400</f>
        <v>0.871388888888889</v>
      </c>
    </row>
    <row r="3140" customFormat="false" ht="15" hidden="false" customHeight="true" outlineLevel="0" collapsed="false">
      <c r="A3140" s="6" t="n">
        <f aca="false">INT((ROW()-2)/100)</f>
        <v>31</v>
      </c>
      <c r="B3140" s="7" t="n">
        <f aca="false">MOD(INT((ROW()-2)/10),10)</f>
        <v>3</v>
      </c>
      <c r="C3140" s="7" t="n">
        <f aca="false">MOD(ROW()-2,10)</f>
        <v>8</v>
      </c>
      <c r="D3140" s="8" t="n">
        <f aca="false">A3140*10+B3140+C3140/10</f>
        <v>313.8</v>
      </c>
      <c r="E3140" s="9" t="n">
        <f aca="false">ROUND((ROW()-2)*24,0)/86400</f>
        <v>0.871666666666667</v>
      </c>
    </row>
    <row r="3141" customFormat="false" ht="15" hidden="false" customHeight="true" outlineLevel="0" collapsed="false">
      <c r="A3141" s="6" t="n">
        <f aca="false">INT((ROW()-2)/100)</f>
        <v>31</v>
      </c>
      <c r="B3141" s="7" t="n">
        <f aca="false">MOD(INT((ROW()-2)/10),10)</f>
        <v>3</v>
      </c>
      <c r="C3141" s="7" t="n">
        <f aca="false">MOD(ROW()-2,10)</f>
        <v>9</v>
      </c>
      <c r="D3141" s="8" t="n">
        <f aca="false">A3141*10+B3141+C3141/10</f>
        <v>313.9</v>
      </c>
      <c r="E3141" s="9" t="n">
        <f aca="false">ROUND((ROW()-2)*24,0)/86400</f>
        <v>0.871944444444444</v>
      </c>
    </row>
    <row r="3142" customFormat="false" ht="15" hidden="false" customHeight="true" outlineLevel="0" collapsed="false">
      <c r="A3142" s="6" t="n">
        <f aca="false">INT((ROW()-2)/100)</f>
        <v>31</v>
      </c>
      <c r="B3142" s="7" t="n">
        <f aca="false">MOD(INT((ROW()-2)/10),10)</f>
        <v>4</v>
      </c>
      <c r="C3142" s="7" t="n">
        <f aca="false">MOD(ROW()-2,10)</f>
        <v>0</v>
      </c>
      <c r="D3142" s="8" t="n">
        <f aca="false">A3142*10+B3142+C3142/10</f>
        <v>314</v>
      </c>
      <c r="E3142" s="9" t="n">
        <f aca="false">ROUND((ROW()-2)*24,0)/86400</f>
        <v>0.872222222222222</v>
      </c>
    </row>
    <row r="3143" customFormat="false" ht="15" hidden="false" customHeight="true" outlineLevel="0" collapsed="false">
      <c r="A3143" s="6" t="n">
        <f aca="false">INT((ROW()-2)/100)</f>
        <v>31</v>
      </c>
      <c r="B3143" s="7" t="n">
        <f aca="false">MOD(INT((ROW()-2)/10),10)</f>
        <v>4</v>
      </c>
      <c r="C3143" s="7" t="n">
        <f aca="false">MOD(ROW()-2,10)</f>
        <v>1</v>
      </c>
      <c r="D3143" s="8" t="n">
        <f aca="false">A3143*10+B3143+C3143/10</f>
        <v>314.1</v>
      </c>
      <c r="E3143" s="9" t="n">
        <f aca="false">ROUND((ROW()-2)*24,0)/86400</f>
        <v>0.8725</v>
      </c>
    </row>
    <row r="3144" customFormat="false" ht="15" hidden="false" customHeight="true" outlineLevel="0" collapsed="false">
      <c r="A3144" s="6" t="n">
        <f aca="false">INT((ROW()-2)/100)</f>
        <v>31</v>
      </c>
      <c r="B3144" s="7" t="n">
        <f aca="false">MOD(INT((ROW()-2)/10),10)</f>
        <v>4</v>
      </c>
      <c r="C3144" s="7" t="n">
        <f aca="false">MOD(ROW()-2,10)</f>
        <v>2</v>
      </c>
      <c r="D3144" s="8" t="n">
        <f aca="false">A3144*10+B3144+C3144/10</f>
        <v>314.2</v>
      </c>
      <c r="E3144" s="9" t="n">
        <f aca="false">ROUND((ROW()-2)*24,0)/86400</f>
        <v>0.872777777777778</v>
      </c>
    </row>
    <row r="3145" customFormat="false" ht="15" hidden="false" customHeight="true" outlineLevel="0" collapsed="false">
      <c r="A3145" s="6" t="n">
        <f aca="false">INT((ROW()-2)/100)</f>
        <v>31</v>
      </c>
      <c r="B3145" s="7" t="n">
        <f aca="false">MOD(INT((ROW()-2)/10),10)</f>
        <v>4</v>
      </c>
      <c r="C3145" s="7" t="n">
        <f aca="false">MOD(ROW()-2,10)</f>
        <v>3</v>
      </c>
      <c r="D3145" s="8" t="n">
        <f aca="false">A3145*10+B3145+C3145/10</f>
        <v>314.3</v>
      </c>
      <c r="E3145" s="9" t="n">
        <f aca="false">ROUND((ROW()-2)*24,0)/86400</f>
        <v>0.873055555555556</v>
      </c>
    </row>
    <row r="3146" customFormat="false" ht="15" hidden="false" customHeight="true" outlineLevel="0" collapsed="false">
      <c r="A3146" s="6" t="n">
        <f aca="false">INT((ROW()-2)/100)</f>
        <v>31</v>
      </c>
      <c r="B3146" s="7" t="n">
        <f aca="false">MOD(INT((ROW()-2)/10),10)</f>
        <v>4</v>
      </c>
      <c r="C3146" s="7" t="n">
        <f aca="false">MOD(ROW()-2,10)</f>
        <v>4</v>
      </c>
      <c r="D3146" s="8" t="n">
        <f aca="false">A3146*10+B3146+C3146/10</f>
        <v>314.4</v>
      </c>
      <c r="E3146" s="9" t="n">
        <f aca="false">ROUND((ROW()-2)*24,0)/86400</f>
        <v>0.873333333333333</v>
      </c>
    </row>
    <row r="3147" customFormat="false" ht="15" hidden="false" customHeight="true" outlineLevel="0" collapsed="false">
      <c r="A3147" s="6" t="n">
        <f aca="false">INT((ROW()-2)/100)</f>
        <v>31</v>
      </c>
      <c r="B3147" s="7" t="n">
        <f aca="false">MOD(INT((ROW()-2)/10),10)</f>
        <v>4</v>
      </c>
      <c r="C3147" s="7" t="n">
        <f aca="false">MOD(ROW()-2,10)</f>
        <v>5</v>
      </c>
      <c r="D3147" s="8" t="n">
        <f aca="false">A3147*10+B3147+C3147/10</f>
        <v>314.5</v>
      </c>
      <c r="E3147" s="9" t="n">
        <f aca="false">ROUND((ROW()-2)*24,0)/86400</f>
        <v>0.873611111111111</v>
      </c>
    </row>
    <row r="3148" customFormat="false" ht="15" hidden="false" customHeight="true" outlineLevel="0" collapsed="false">
      <c r="A3148" s="6" t="n">
        <f aca="false">INT((ROW()-2)/100)</f>
        <v>31</v>
      </c>
      <c r="B3148" s="7" t="n">
        <f aca="false">MOD(INT((ROW()-2)/10),10)</f>
        <v>4</v>
      </c>
      <c r="C3148" s="7" t="n">
        <f aca="false">MOD(ROW()-2,10)</f>
        <v>6</v>
      </c>
      <c r="D3148" s="8" t="n">
        <f aca="false">A3148*10+B3148+C3148/10</f>
        <v>314.6</v>
      </c>
      <c r="E3148" s="9" t="n">
        <f aca="false">ROUND((ROW()-2)*24,0)/86400</f>
        <v>0.873888888888889</v>
      </c>
    </row>
    <row r="3149" customFormat="false" ht="15" hidden="false" customHeight="true" outlineLevel="0" collapsed="false">
      <c r="A3149" s="6" t="n">
        <f aca="false">INT((ROW()-2)/100)</f>
        <v>31</v>
      </c>
      <c r="B3149" s="7" t="n">
        <f aca="false">MOD(INT((ROW()-2)/10),10)</f>
        <v>4</v>
      </c>
      <c r="C3149" s="7" t="n">
        <f aca="false">MOD(ROW()-2,10)</f>
        <v>7</v>
      </c>
      <c r="D3149" s="8" t="n">
        <f aca="false">A3149*10+B3149+C3149/10</f>
        <v>314.7</v>
      </c>
      <c r="E3149" s="9" t="n">
        <f aca="false">ROUND((ROW()-2)*24,0)/86400</f>
        <v>0.874166666666667</v>
      </c>
    </row>
    <row r="3150" customFormat="false" ht="15" hidden="false" customHeight="true" outlineLevel="0" collapsed="false">
      <c r="A3150" s="6" t="n">
        <f aca="false">INT((ROW()-2)/100)</f>
        <v>31</v>
      </c>
      <c r="B3150" s="7" t="n">
        <f aca="false">MOD(INT((ROW()-2)/10),10)</f>
        <v>4</v>
      </c>
      <c r="C3150" s="7" t="n">
        <f aca="false">MOD(ROW()-2,10)</f>
        <v>8</v>
      </c>
      <c r="D3150" s="8" t="n">
        <f aca="false">A3150*10+B3150+C3150/10</f>
        <v>314.8</v>
      </c>
      <c r="E3150" s="9" t="n">
        <f aca="false">ROUND((ROW()-2)*24,0)/86400</f>
        <v>0.874444444444445</v>
      </c>
    </row>
    <row r="3151" customFormat="false" ht="15" hidden="false" customHeight="true" outlineLevel="0" collapsed="false">
      <c r="A3151" s="6" t="n">
        <f aca="false">INT((ROW()-2)/100)</f>
        <v>31</v>
      </c>
      <c r="B3151" s="7" t="n">
        <f aca="false">MOD(INT((ROW()-2)/10),10)</f>
        <v>4</v>
      </c>
      <c r="C3151" s="7" t="n">
        <f aca="false">MOD(ROW()-2,10)</f>
        <v>9</v>
      </c>
      <c r="D3151" s="8" t="n">
        <f aca="false">A3151*10+B3151+C3151/10</f>
        <v>314.9</v>
      </c>
      <c r="E3151" s="9" t="n">
        <f aca="false">ROUND((ROW()-2)*24,0)/86400</f>
        <v>0.874722222222222</v>
      </c>
    </row>
    <row r="3152" customFormat="false" ht="15" hidden="false" customHeight="true" outlineLevel="0" collapsed="false">
      <c r="A3152" s="6" t="n">
        <f aca="false">INT((ROW()-2)/100)</f>
        <v>31</v>
      </c>
      <c r="B3152" s="7" t="n">
        <f aca="false">MOD(INT((ROW()-2)/10),10)</f>
        <v>5</v>
      </c>
      <c r="C3152" s="7" t="n">
        <f aca="false">MOD(ROW()-2,10)</f>
        <v>0</v>
      </c>
      <c r="D3152" s="8" t="n">
        <f aca="false">A3152*10+B3152+C3152/10</f>
        <v>315</v>
      </c>
      <c r="E3152" s="9" t="n">
        <f aca="false">ROUND((ROW()-2)*24,0)/86400</f>
        <v>0.875</v>
      </c>
    </row>
    <row r="3153" customFormat="false" ht="15" hidden="false" customHeight="true" outlineLevel="0" collapsed="false">
      <c r="A3153" s="6" t="n">
        <f aca="false">INT((ROW()-2)/100)</f>
        <v>31</v>
      </c>
      <c r="B3153" s="7" t="n">
        <f aca="false">MOD(INT((ROW()-2)/10),10)</f>
        <v>5</v>
      </c>
      <c r="C3153" s="7" t="n">
        <f aca="false">MOD(ROW()-2,10)</f>
        <v>1</v>
      </c>
      <c r="D3153" s="8" t="n">
        <f aca="false">A3153*10+B3153+C3153/10</f>
        <v>315.1</v>
      </c>
      <c r="E3153" s="9" t="n">
        <f aca="false">ROUND((ROW()-2)*24,0)/86400</f>
        <v>0.875277777777778</v>
      </c>
    </row>
    <row r="3154" customFormat="false" ht="15" hidden="false" customHeight="true" outlineLevel="0" collapsed="false">
      <c r="A3154" s="6" t="n">
        <f aca="false">INT((ROW()-2)/100)</f>
        <v>31</v>
      </c>
      <c r="B3154" s="7" t="n">
        <f aca="false">MOD(INT((ROW()-2)/10),10)</f>
        <v>5</v>
      </c>
      <c r="C3154" s="7" t="n">
        <f aca="false">MOD(ROW()-2,10)</f>
        <v>2</v>
      </c>
      <c r="D3154" s="8" t="n">
        <f aca="false">A3154*10+B3154+C3154/10</f>
        <v>315.2</v>
      </c>
      <c r="E3154" s="9" t="n">
        <f aca="false">ROUND((ROW()-2)*24,0)/86400</f>
        <v>0.875555555555556</v>
      </c>
    </row>
    <row r="3155" customFormat="false" ht="15" hidden="false" customHeight="true" outlineLevel="0" collapsed="false">
      <c r="A3155" s="6" t="n">
        <f aca="false">INT((ROW()-2)/100)</f>
        <v>31</v>
      </c>
      <c r="B3155" s="7" t="n">
        <f aca="false">MOD(INT((ROW()-2)/10),10)</f>
        <v>5</v>
      </c>
      <c r="C3155" s="7" t="n">
        <f aca="false">MOD(ROW()-2,10)</f>
        <v>3</v>
      </c>
      <c r="D3155" s="8" t="n">
        <f aca="false">A3155*10+B3155+C3155/10</f>
        <v>315.3</v>
      </c>
      <c r="E3155" s="9" t="n">
        <f aca="false">ROUND((ROW()-2)*24,0)/86400</f>
        <v>0.875833333333333</v>
      </c>
    </row>
    <row r="3156" customFormat="false" ht="15" hidden="false" customHeight="true" outlineLevel="0" collapsed="false">
      <c r="A3156" s="6" t="n">
        <f aca="false">INT((ROW()-2)/100)</f>
        <v>31</v>
      </c>
      <c r="B3156" s="7" t="n">
        <f aca="false">MOD(INT((ROW()-2)/10),10)</f>
        <v>5</v>
      </c>
      <c r="C3156" s="7" t="n">
        <f aca="false">MOD(ROW()-2,10)</f>
        <v>4</v>
      </c>
      <c r="D3156" s="8" t="n">
        <f aca="false">A3156*10+B3156+C3156/10</f>
        <v>315.4</v>
      </c>
      <c r="E3156" s="9" t="n">
        <f aca="false">ROUND((ROW()-2)*24,0)/86400</f>
        <v>0.876111111111111</v>
      </c>
    </row>
    <row r="3157" customFormat="false" ht="15" hidden="false" customHeight="true" outlineLevel="0" collapsed="false">
      <c r="A3157" s="6" t="n">
        <f aca="false">INT((ROW()-2)/100)</f>
        <v>31</v>
      </c>
      <c r="B3157" s="7" t="n">
        <f aca="false">MOD(INT((ROW()-2)/10),10)</f>
        <v>5</v>
      </c>
      <c r="C3157" s="7" t="n">
        <f aca="false">MOD(ROW()-2,10)</f>
        <v>5</v>
      </c>
      <c r="D3157" s="8" t="n">
        <f aca="false">A3157*10+B3157+C3157/10</f>
        <v>315.5</v>
      </c>
      <c r="E3157" s="9" t="n">
        <f aca="false">ROUND((ROW()-2)*24,0)/86400</f>
        <v>0.876388888888889</v>
      </c>
    </row>
    <row r="3158" customFormat="false" ht="15" hidden="false" customHeight="true" outlineLevel="0" collapsed="false">
      <c r="A3158" s="6" t="n">
        <f aca="false">INT((ROW()-2)/100)</f>
        <v>31</v>
      </c>
      <c r="B3158" s="7" t="n">
        <f aca="false">MOD(INT((ROW()-2)/10),10)</f>
        <v>5</v>
      </c>
      <c r="C3158" s="7" t="n">
        <f aca="false">MOD(ROW()-2,10)</f>
        <v>6</v>
      </c>
      <c r="D3158" s="8" t="n">
        <f aca="false">A3158*10+B3158+C3158/10</f>
        <v>315.6</v>
      </c>
      <c r="E3158" s="9" t="n">
        <f aca="false">ROUND((ROW()-2)*24,0)/86400</f>
        <v>0.876666666666667</v>
      </c>
    </row>
    <row r="3159" customFormat="false" ht="15" hidden="false" customHeight="true" outlineLevel="0" collapsed="false">
      <c r="A3159" s="6" t="n">
        <f aca="false">INT((ROW()-2)/100)</f>
        <v>31</v>
      </c>
      <c r="B3159" s="7" t="n">
        <f aca="false">MOD(INT((ROW()-2)/10),10)</f>
        <v>5</v>
      </c>
      <c r="C3159" s="7" t="n">
        <f aca="false">MOD(ROW()-2,10)</f>
        <v>7</v>
      </c>
      <c r="D3159" s="8" t="n">
        <f aca="false">A3159*10+B3159+C3159/10</f>
        <v>315.7</v>
      </c>
      <c r="E3159" s="9" t="n">
        <f aca="false">ROUND((ROW()-2)*24,0)/86400</f>
        <v>0.876944444444444</v>
      </c>
    </row>
    <row r="3160" customFormat="false" ht="15" hidden="false" customHeight="true" outlineLevel="0" collapsed="false">
      <c r="A3160" s="6" t="n">
        <f aca="false">INT((ROW()-2)/100)</f>
        <v>31</v>
      </c>
      <c r="B3160" s="7" t="n">
        <f aca="false">MOD(INT((ROW()-2)/10),10)</f>
        <v>5</v>
      </c>
      <c r="C3160" s="7" t="n">
        <f aca="false">MOD(ROW()-2,10)</f>
        <v>8</v>
      </c>
      <c r="D3160" s="8" t="n">
        <f aca="false">A3160*10+B3160+C3160/10</f>
        <v>315.8</v>
      </c>
      <c r="E3160" s="9" t="n">
        <f aca="false">ROUND((ROW()-2)*24,0)/86400</f>
        <v>0.877222222222222</v>
      </c>
    </row>
    <row r="3161" customFormat="false" ht="15" hidden="false" customHeight="true" outlineLevel="0" collapsed="false">
      <c r="A3161" s="6" t="n">
        <f aca="false">INT((ROW()-2)/100)</f>
        <v>31</v>
      </c>
      <c r="B3161" s="7" t="n">
        <f aca="false">MOD(INT((ROW()-2)/10),10)</f>
        <v>5</v>
      </c>
      <c r="C3161" s="7" t="n">
        <f aca="false">MOD(ROW()-2,10)</f>
        <v>9</v>
      </c>
      <c r="D3161" s="8" t="n">
        <f aca="false">A3161*10+B3161+C3161/10</f>
        <v>315.9</v>
      </c>
      <c r="E3161" s="9" t="n">
        <f aca="false">ROUND((ROW()-2)*24,0)/86400</f>
        <v>0.8775</v>
      </c>
    </row>
    <row r="3162" customFormat="false" ht="15" hidden="false" customHeight="true" outlineLevel="0" collapsed="false">
      <c r="A3162" s="6" t="n">
        <f aca="false">INT((ROW()-2)/100)</f>
        <v>31</v>
      </c>
      <c r="B3162" s="7" t="n">
        <f aca="false">MOD(INT((ROW()-2)/10),10)</f>
        <v>6</v>
      </c>
      <c r="C3162" s="7" t="n">
        <f aca="false">MOD(ROW()-2,10)</f>
        <v>0</v>
      </c>
      <c r="D3162" s="8" t="n">
        <f aca="false">A3162*10+B3162+C3162/10</f>
        <v>316</v>
      </c>
      <c r="E3162" s="9" t="n">
        <f aca="false">ROUND((ROW()-2)*24,0)/86400</f>
        <v>0.877777777777778</v>
      </c>
    </row>
    <row r="3163" customFormat="false" ht="15" hidden="false" customHeight="true" outlineLevel="0" collapsed="false">
      <c r="A3163" s="6" t="n">
        <f aca="false">INT((ROW()-2)/100)</f>
        <v>31</v>
      </c>
      <c r="B3163" s="7" t="n">
        <f aca="false">MOD(INT((ROW()-2)/10),10)</f>
        <v>6</v>
      </c>
      <c r="C3163" s="7" t="n">
        <f aca="false">MOD(ROW()-2,10)</f>
        <v>1</v>
      </c>
      <c r="D3163" s="8" t="n">
        <f aca="false">A3163*10+B3163+C3163/10</f>
        <v>316.1</v>
      </c>
      <c r="E3163" s="9" t="n">
        <f aca="false">ROUND((ROW()-2)*24,0)/86400</f>
        <v>0.878055555555556</v>
      </c>
    </row>
    <row r="3164" customFormat="false" ht="15" hidden="false" customHeight="true" outlineLevel="0" collapsed="false">
      <c r="A3164" s="6" t="n">
        <f aca="false">INT((ROW()-2)/100)</f>
        <v>31</v>
      </c>
      <c r="B3164" s="7" t="n">
        <f aca="false">MOD(INT((ROW()-2)/10),10)</f>
        <v>6</v>
      </c>
      <c r="C3164" s="7" t="n">
        <f aca="false">MOD(ROW()-2,10)</f>
        <v>2</v>
      </c>
      <c r="D3164" s="8" t="n">
        <f aca="false">A3164*10+B3164+C3164/10</f>
        <v>316.2</v>
      </c>
      <c r="E3164" s="9" t="n">
        <f aca="false">ROUND((ROW()-2)*24,0)/86400</f>
        <v>0.878333333333333</v>
      </c>
    </row>
    <row r="3165" customFormat="false" ht="15" hidden="false" customHeight="true" outlineLevel="0" collapsed="false">
      <c r="A3165" s="6" t="n">
        <f aca="false">INT((ROW()-2)/100)</f>
        <v>31</v>
      </c>
      <c r="B3165" s="7" t="n">
        <f aca="false">MOD(INT((ROW()-2)/10),10)</f>
        <v>6</v>
      </c>
      <c r="C3165" s="7" t="n">
        <f aca="false">MOD(ROW()-2,10)</f>
        <v>3</v>
      </c>
      <c r="D3165" s="8" t="n">
        <f aca="false">A3165*10+B3165+C3165/10</f>
        <v>316.3</v>
      </c>
      <c r="E3165" s="9" t="n">
        <f aca="false">ROUND((ROW()-2)*24,0)/86400</f>
        <v>0.878611111111111</v>
      </c>
    </row>
    <row r="3166" customFormat="false" ht="15" hidden="false" customHeight="true" outlineLevel="0" collapsed="false">
      <c r="A3166" s="6" t="n">
        <f aca="false">INT((ROW()-2)/100)</f>
        <v>31</v>
      </c>
      <c r="B3166" s="7" t="n">
        <f aca="false">MOD(INT((ROW()-2)/10),10)</f>
        <v>6</v>
      </c>
      <c r="C3166" s="7" t="n">
        <f aca="false">MOD(ROW()-2,10)</f>
        <v>4</v>
      </c>
      <c r="D3166" s="8" t="n">
        <f aca="false">A3166*10+B3166+C3166/10</f>
        <v>316.4</v>
      </c>
      <c r="E3166" s="9" t="n">
        <f aca="false">ROUND((ROW()-2)*24,0)/86400</f>
        <v>0.878888888888889</v>
      </c>
    </row>
    <row r="3167" customFormat="false" ht="15" hidden="false" customHeight="true" outlineLevel="0" collapsed="false">
      <c r="A3167" s="6" t="n">
        <f aca="false">INT((ROW()-2)/100)</f>
        <v>31</v>
      </c>
      <c r="B3167" s="7" t="n">
        <f aca="false">MOD(INT((ROW()-2)/10),10)</f>
        <v>6</v>
      </c>
      <c r="C3167" s="7" t="n">
        <f aca="false">MOD(ROW()-2,10)</f>
        <v>5</v>
      </c>
      <c r="D3167" s="8" t="n">
        <f aca="false">A3167*10+B3167+C3167/10</f>
        <v>316.5</v>
      </c>
      <c r="E3167" s="9" t="n">
        <f aca="false">ROUND((ROW()-2)*24,0)/86400</f>
        <v>0.879166666666667</v>
      </c>
    </row>
    <row r="3168" customFormat="false" ht="15" hidden="false" customHeight="true" outlineLevel="0" collapsed="false">
      <c r="A3168" s="6" t="n">
        <f aca="false">INT((ROW()-2)/100)</f>
        <v>31</v>
      </c>
      <c r="B3168" s="7" t="n">
        <f aca="false">MOD(INT((ROW()-2)/10),10)</f>
        <v>6</v>
      </c>
      <c r="C3168" s="7" t="n">
        <f aca="false">MOD(ROW()-2,10)</f>
        <v>6</v>
      </c>
      <c r="D3168" s="8" t="n">
        <f aca="false">A3168*10+B3168+C3168/10</f>
        <v>316.6</v>
      </c>
      <c r="E3168" s="9" t="n">
        <f aca="false">ROUND((ROW()-2)*24,0)/86400</f>
        <v>0.879444444444445</v>
      </c>
    </row>
    <row r="3169" customFormat="false" ht="15" hidden="false" customHeight="true" outlineLevel="0" collapsed="false">
      <c r="A3169" s="6" t="n">
        <f aca="false">INT((ROW()-2)/100)</f>
        <v>31</v>
      </c>
      <c r="B3169" s="7" t="n">
        <f aca="false">MOD(INT((ROW()-2)/10),10)</f>
        <v>6</v>
      </c>
      <c r="C3169" s="7" t="n">
        <f aca="false">MOD(ROW()-2,10)</f>
        <v>7</v>
      </c>
      <c r="D3169" s="8" t="n">
        <f aca="false">A3169*10+B3169+C3169/10</f>
        <v>316.7</v>
      </c>
      <c r="E3169" s="9" t="n">
        <f aca="false">ROUND((ROW()-2)*24,0)/86400</f>
        <v>0.879722222222222</v>
      </c>
    </row>
    <row r="3170" customFormat="false" ht="15" hidden="false" customHeight="true" outlineLevel="0" collapsed="false">
      <c r="A3170" s="6" t="n">
        <f aca="false">INT((ROW()-2)/100)</f>
        <v>31</v>
      </c>
      <c r="B3170" s="7" t="n">
        <f aca="false">MOD(INT((ROW()-2)/10),10)</f>
        <v>6</v>
      </c>
      <c r="C3170" s="7" t="n">
        <f aca="false">MOD(ROW()-2,10)</f>
        <v>8</v>
      </c>
      <c r="D3170" s="8" t="n">
        <f aca="false">A3170*10+B3170+C3170/10</f>
        <v>316.8</v>
      </c>
      <c r="E3170" s="9" t="n">
        <f aca="false">ROUND((ROW()-2)*24,0)/86400</f>
        <v>0.88</v>
      </c>
    </row>
    <row r="3171" customFormat="false" ht="15" hidden="false" customHeight="true" outlineLevel="0" collapsed="false">
      <c r="A3171" s="6" t="n">
        <f aca="false">INT((ROW()-2)/100)</f>
        <v>31</v>
      </c>
      <c r="B3171" s="7" t="n">
        <f aca="false">MOD(INT((ROW()-2)/10),10)</f>
        <v>6</v>
      </c>
      <c r="C3171" s="7" t="n">
        <f aca="false">MOD(ROW()-2,10)</f>
        <v>9</v>
      </c>
      <c r="D3171" s="8" t="n">
        <f aca="false">A3171*10+B3171+C3171/10</f>
        <v>316.9</v>
      </c>
      <c r="E3171" s="9" t="n">
        <f aca="false">ROUND((ROW()-2)*24,0)/86400</f>
        <v>0.880277777777778</v>
      </c>
    </row>
    <row r="3172" customFormat="false" ht="15" hidden="false" customHeight="true" outlineLevel="0" collapsed="false">
      <c r="A3172" s="6" t="n">
        <f aca="false">INT((ROW()-2)/100)</f>
        <v>31</v>
      </c>
      <c r="B3172" s="7" t="n">
        <f aca="false">MOD(INT((ROW()-2)/10),10)</f>
        <v>7</v>
      </c>
      <c r="C3172" s="7" t="n">
        <f aca="false">MOD(ROW()-2,10)</f>
        <v>0</v>
      </c>
      <c r="D3172" s="8" t="n">
        <f aca="false">A3172*10+B3172+C3172/10</f>
        <v>317</v>
      </c>
      <c r="E3172" s="9" t="n">
        <f aca="false">ROUND((ROW()-2)*24,0)/86400</f>
        <v>0.880555555555556</v>
      </c>
    </row>
    <row r="3173" customFormat="false" ht="15" hidden="false" customHeight="true" outlineLevel="0" collapsed="false">
      <c r="A3173" s="6" t="n">
        <f aca="false">INT((ROW()-2)/100)</f>
        <v>31</v>
      </c>
      <c r="B3173" s="7" t="n">
        <f aca="false">MOD(INT((ROW()-2)/10),10)</f>
        <v>7</v>
      </c>
      <c r="C3173" s="7" t="n">
        <f aca="false">MOD(ROW()-2,10)</f>
        <v>1</v>
      </c>
      <c r="D3173" s="8" t="n">
        <f aca="false">A3173*10+B3173+C3173/10</f>
        <v>317.1</v>
      </c>
      <c r="E3173" s="9" t="n">
        <f aca="false">ROUND((ROW()-2)*24,0)/86400</f>
        <v>0.880833333333333</v>
      </c>
    </row>
    <row r="3174" customFormat="false" ht="15" hidden="false" customHeight="true" outlineLevel="0" collapsed="false">
      <c r="A3174" s="6" t="n">
        <f aca="false">INT((ROW()-2)/100)</f>
        <v>31</v>
      </c>
      <c r="B3174" s="7" t="n">
        <f aca="false">MOD(INT((ROW()-2)/10),10)</f>
        <v>7</v>
      </c>
      <c r="C3174" s="7" t="n">
        <f aca="false">MOD(ROW()-2,10)</f>
        <v>2</v>
      </c>
      <c r="D3174" s="8" t="n">
        <f aca="false">A3174*10+B3174+C3174/10</f>
        <v>317.2</v>
      </c>
      <c r="E3174" s="9" t="n">
        <f aca="false">ROUND((ROW()-2)*24,0)/86400</f>
        <v>0.881111111111111</v>
      </c>
    </row>
    <row r="3175" customFormat="false" ht="15" hidden="false" customHeight="true" outlineLevel="0" collapsed="false">
      <c r="A3175" s="6" t="n">
        <f aca="false">INT((ROW()-2)/100)</f>
        <v>31</v>
      </c>
      <c r="B3175" s="7" t="n">
        <f aca="false">MOD(INT((ROW()-2)/10),10)</f>
        <v>7</v>
      </c>
      <c r="C3175" s="7" t="n">
        <f aca="false">MOD(ROW()-2,10)</f>
        <v>3</v>
      </c>
      <c r="D3175" s="8" t="n">
        <f aca="false">A3175*10+B3175+C3175/10</f>
        <v>317.3</v>
      </c>
      <c r="E3175" s="9" t="n">
        <f aca="false">ROUND((ROW()-2)*24,0)/86400</f>
        <v>0.881388888888889</v>
      </c>
    </row>
    <row r="3176" customFormat="false" ht="15" hidden="false" customHeight="true" outlineLevel="0" collapsed="false">
      <c r="A3176" s="6" t="n">
        <f aca="false">INT((ROW()-2)/100)</f>
        <v>31</v>
      </c>
      <c r="B3176" s="7" t="n">
        <f aca="false">MOD(INT((ROW()-2)/10),10)</f>
        <v>7</v>
      </c>
      <c r="C3176" s="7" t="n">
        <f aca="false">MOD(ROW()-2,10)</f>
        <v>4</v>
      </c>
      <c r="D3176" s="8" t="n">
        <f aca="false">A3176*10+B3176+C3176/10</f>
        <v>317.4</v>
      </c>
      <c r="E3176" s="9" t="n">
        <f aca="false">ROUND((ROW()-2)*24,0)/86400</f>
        <v>0.881666666666667</v>
      </c>
    </row>
    <row r="3177" customFormat="false" ht="15" hidden="false" customHeight="true" outlineLevel="0" collapsed="false">
      <c r="A3177" s="6" t="n">
        <f aca="false">INT((ROW()-2)/100)</f>
        <v>31</v>
      </c>
      <c r="B3177" s="7" t="n">
        <f aca="false">MOD(INT((ROW()-2)/10),10)</f>
        <v>7</v>
      </c>
      <c r="C3177" s="7" t="n">
        <f aca="false">MOD(ROW()-2,10)</f>
        <v>5</v>
      </c>
      <c r="D3177" s="8" t="n">
        <f aca="false">A3177*10+B3177+C3177/10</f>
        <v>317.5</v>
      </c>
      <c r="E3177" s="9" t="n">
        <f aca="false">ROUND((ROW()-2)*24,0)/86400</f>
        <v>0.881944444444444</v>
      </c>
    </row>
    <row r="3178" customFormat="false" ht="15" hidden="false" customHeight="true" outlineLevel="0" collapsed="false">
      <c r="A3178" s="6" t="n">
        <f aca="false">INT((ROW()-2)/100)</f>
        <v>31</v>
      </c>
      <c r="B3178" s="7" t="n">
        <f aca="false">MOD(INT((ROW()-2)/10),10)</f>
        <v>7</v>
      </c>
      <c r="C3178" s="7" t="n">
        <f aca="false">MOD(ROW()-2,10)</f>
        <v>6</v>
      </c>
      <c r="D3178" s="8" t="n">
        <f aca="false">A3178*10+B3178+C3178/10</f>
        <v>317.6</v>
      </c>
      <c r="E3178" s="9" t="n">
        <f aca="false">ROUND((ROW()-2)*24,0)/86400</f>
        <v>0.882222222222222</v>
      </c>
    </row>
    <row r="3179" customFormat="false" ht="15" hidden="false" customHeight="true" outlineLevel="0" collapsed="false">
      <c r="A3179" s="6" t="n">
        <f aca="false">INT((ROW()-2)/100)</f>
        <v>31</v>
      </c>
      <c r="B3179" s="7" t="n">
        <f aca="false">MOD(INT((ROW()-2)/10),10)</f>
        <v>7</v>
      </c>
      <c r="C3179" s="7" t="n">
        <f aca="false">MOD(ROW()-2,10)</f>
        <v>7</v>
      </c>
      <c r="D3179" s="8" t="n">
        <f aca="false">A3179*10+B3179+C3179/10</f>
        <v>317.7</v>
      </c>
      <c r="E3179" s="9" t="n">
        <f aca="false">ROUND((ROW()-2)*24,0)/86400</f>
        <v>0.8825</v>
      </c>
    </row>
    <row r="3180" customFormat="false" ht="15" hidden="false" customHeight="true" outlineLevel="0" collapsed="false">
      <c r="A3180" s="6" t="n">
        <f aca="false">INT((ROW()-2)/100)</f>
        <v>31</v>
      </c>
      <c r="B3180" s="7" t="n">
        <f aca="false">MOD(INT((ROW()-2)/10),10)</f>
        <v>7</v>
      </c>
      <c r="C3180" s="7" t="n">
        <f aca="false">MOD(ROW()-2,10)</f>
        <v>8</v>
      </c>
      <c r="D3180" s="8" t="n">
        <f aca="false">A3180*10+B3180+C3180/10</f>
        <v>317.8</v>
      </c>
      <c r="E3180" s="9" t="n">
        <f aca="false">ROUND((ROW()-2)*24,0)/86400</f>
        <v>0.882777777777778</v>
      </c>
    </row>
    <row r="3181" customFormat="false" ht="15" hidden="false" customHeight="true" outlineLevel="0" collapsed="false">
      <c r="A3181" s="6" t="n">
        <f aca="false">INT((ROW()-2)/100)</f>
        <v>31</v>
      </c>
      <c r="B3181" s="7" t="n">
        <f aca="false">MOD(INT((ROW()-2)/10),10)</f>
        <v>7</v>
      </c>
      <c r="C3181" s="7" t="n">
        <f aca="false">MOD(ROW()-2,10)</f>
        <v>9</v>
      </c>
      <c r="D3181" s="8" t="n">
        <f aca="false">A3181*10+B3181+C3181/10</f>
        <v>317.9</v>
      </c>
      <c r="E3181" s="9" t="n">
        <f aca="false">ROUND((ROW()-2)*24,0)/86400</f>
        <v>0.883055555555556</v>
      </c>
    </row>
    <row r="3182" customFormat="false" ht="15" hidden="false" customHeight="true" outlineLevel="0" collapsed="false">
      <c r="A3182" s="6" t="n">
        <f aca="false">INT((ROW()-2)/100)</f>
        <v>31</v>
      </c>
      <c r="B3182" s="7" t="n">
        <f aca="false">MOD(INT((ROW()-2)/10),10)</f>
        <v>8</v>
      </c>
      <c r="C3182" s="7" t="n">
        <f aca="false">MOD(ROW()-2,10)</f>
        <v>0</v>
      </c>
      <c r="D3182" s="8" t="n">
        <f aca="false">A3182*10+B3182+C3182/10</f>
        <v>318</v>
      </c>
      <c r="E3182" s="9" t="n">
        <f aca="false">ROUND((ROW()-2)*24,0)/86400</f>
        <v>0.883333333333333</v>
      </c>
    </row>
    <row r="3183" customFormat="false" ht="15" hidden="false" customHeight="true" outlineLevel="0" collapsed="false">
      <c r="A3183" s="6" t="n">
        <f aca="false">INT((ROW()-2)/100)</f>
        <v>31</v>
      </c>
      <c r="B3183" s="7" t="n">
        <f aca="false">MOD(INT((ROW()-2)/10),10)</f>
        <v>8</v>
      </c>
      <c r="C3183" s="7" t="n">
        <f aca="false">MOD(ROW()-2,10)</f>
        <v>1</v>
      </c>
      <c r="D3183" s="8" t="n">
        <f aca="false">A3183*10+B3183+C3183/10</f>
        <v>318.1</v>
      </c>
      <c r="E3183" s="9" t="n">
        <f aca="false">ROUND((ROW()-2)*24,0)/86400</f>
        <v>0.883611111111111</v>
      </c>
    </row>
    <row r="3184" customFormat="false" ht="15" hidden="false" customHeight="true" outlineLevel="0" collapsed="false">
      <c r="A3184" s="6" t="n">
        <f aca="false">INT((ROW()-2)/100)</f>
        <v>31</v>
      </c>
      <c r="B3184" s="7" t="n">
        <f aca="false">MOD(INT((ROW()-2)/10),10)</f>
        <v>8</v>
      </c>
      <c r="C3184" s="7" t="n">
        <f aca="false">MOD(ROW()-2,10)</f>
        <v>2</v>
      </c>
      <c r="D3184" s="8" t="n">
        <f aca="false">A3184*10+B3184+C3184/10</f>
        <v>318.2</v>
      </c>
      <c r="E3184" s="9" t="n">
        <f aca="false">ROUND((ROW()-2)*24,0)/86400</f>
        <v>0.883888888888889</v>
      </c>
    </row>
    <row r="3185" customFormat="false" ht="15" hidden="false" customHeight="true" outlineLevel="0" collapsed="false">
      <c r="A3185" s="6" t="n">
        <f aca="false">INT((ROW()-2)/100)</f>
        <v>31</v>
      </c>
      <c r="B3185" s="7" t="n">
        <f aca="false">MOD(INT((ROW()-2)/10),10)</f>
        <v>8</v>
      </c>
      <c r="C3185" s="7" t="n">
        <f aca="false">MOD(ROW()-2,10)</f>
        <v>3</v>
      </c>
      <c r="D3185" s="8" t="n">
        <f aca="false">A3185*10+B3185+C3185/10</f>
        <v>318.3</v>
      </c>
      <c r="E3185" s="9" t="n">
        <f aca="false">ROUND((ROW()-2)*24,0)/86400</f>
        <v>0.884166666666667</v>
      </c>
    </row>
    <row r="3186" customFormat="false" ht="15" hidden="false" customHeight="true" outlineLevel="0" collapsed="false">
      <c r="A3186" s="6" t="n">
        <f aca="false">INT((ROW()-2)/100)</f>
        <v>31</v>
      </c>
      <c r="B3186" s="7" t="n">
        <f aca="false">MOD(INT((ROW()-2)/10),10)</f>
        <v>8</v>
      </c>
      <c r="C3186" s="7" t="n">
        <f aca="false">MOD(ROW()-2,10)</f>
        <v>4</v>
      </c>
      <c r="D3186" s="8" t="n">
        <f aca="false">A3186*10+B3186+C3186/10</f>
        <v>318.4</v>
      </c>
      <c r="E3186" s="9" t="n">
        <f aca="false">ROUND((ROW()-2)*24,0)/86400</f>
        <v>0.884444444444445</v>
      </c>
    </row>
    <row r="3187" customFormat="false" ht="15" hidden="false" customHeight="true" outlineLevel="0" collapsed="false">
      <c r="A3187" s="6" t="n">
        <f aca="false">INT((ROW()-2)/100)</f>
        <v>31</v>
      </c>
      <c r="B3187" s="7" t="n">
        <f aca="false">MOD(INT((ROW()-2)/10),10)</f>
        <v>8</v>
      </c>
      <c r="C3187" s="7" t="n">
        <f aca="false">MOD(ROW()-2,10)</f>
        <v>5</v>
      </c>
      <c r="D3187" s="8" t="n">
        <f aca="false">A3187*10+B3187+C3187/10</f>
        <v>318.5</v>
      </c>
      <c r="E3187" s="9" t="n">
        <f aca="false">ROUND((ROW()-2)*24,0)/86400</f>
        <v>0.884722222222222</v>
      </c>
    </row>
    <row r="3188" customFormat="false" ht="15" hidden="false" customHeight="true" outlineLevel="0" collapsed="false">
      <c r="A3188" s="6" t="n">
        <f aca="false">INT((ROW()-2)/100)</f>
        <v>31</v>
      </c>
      <c r="B3188" s="7" t="n">
        <f aca="false">MOD(INT((ROW()-2)/10),10)</f>
        <v>8</v>
      </c>
      <c r="C3188" s="7" t="n">
        <f aca="false">MOD(ROW()-2,10)</f>
        <v>6</v>
      </c>
      <c r="D3188" s="8" t="n">
        <f aca="false">A3188*10+B3188+C3188/10</f>
        <v>318.6</v>
      </c>
      <c r="E3188" s="9" t="n">
        <f aca="false">ROUND((ROW()-2)*24,0)/86400</f>
        <v>0.885</v>
      </c>
    </row>
    <row r="3189" customFormat="false" ht="15" hidden="false" customHeight="true" outlineLevel="0" collapsed="false">
      <c r="A3189" s="6" t="n">
        <f aca="false">INT((ROW()-2)/100)</f>
        <v>31</v>
      </c>
      <c r="B3189" s="7" t="n">
        <f aca="false">MOD(INT((ROW()-2)/10),10)</f>
        <v>8</v>
      </c>
      <c r="C3189" s="7" t="n">
        <f aca="false">MOD(ROW()-2,10)</f>
        <v>7</v>
      </c>
      <c r="D3189" s="8" t="n">
        <f aca="false">A3189*10+B3189+C3189/10</f>
        <v>318.7</v>
      </c>
      <c r="E3189" s="9" t="n">
        <f aca="false">ROUND((ROW()-2)*24,0)/86400</f>
        <v>0.885277777777778</v>
      </c>
    </row>
    <row r="3190" customFormat="false" ht="15" hidden="false" customHeight="true" outlineLevel="0" collapsed="false">
      <c r="A3190" s="6" t="n">
        <f aca="false">INT((ROW()-2)/100)</f>
        <v>31</v>
      </c>
      <c r="B3190" s="7" t="n">
        <f aca="false">MOD(INT((ROW()-2)/10),10)</f>
        <v>8</v>
      </c>
      <c r="C3190" s="7" t="n">
        <f aca="false">MOD(ROW()-2,10)</f>
        <v>8</v>
      </c>
      <c r="D3190" s="8" t="n">
        <f aca="false">A3190*10+B3190+C3190/10</f>
        <v>318.8</v>
      </c>
      <c r="E3190" s="9" t="n">
        <f aca="false">ROUND((ROW()-2)*24,0)/86400</f>
        <v>0.885555555555556</v>
      </c>
    </row>
    <row r="3191" customFormat="false" ht="15" hidden="false" customHeight="true" outlineLevel="0" collapsed="false">
      <c r="A3191" s="6" t="n">
        <f aca="false">INT((ROW()-2)/100)</f>
        <v>31</v>
      </c>
      <c r="B3191" s="7" t="n">
        <f aca="false">MOD(INT((ROW()-2)/10),10)</f>
        <v>8</v>
      </c>
      <c r="C3191" s="7" t="n">
        <f aca="false">MOD(ROW()-2,10)</f>
        <v>9</v>
      </c>
      <c r="D3191" s="8" t="n">
        <f aca="false">A3191*10+B3191+C3191/10</f>
        <v>318.9</v>
      </c>
      <c r="E3191" s="9" t="n">
        <f aca="false">ROUND((ROW()-2)*24,0)/86400</f>
        <v>0.885833333333333</v>
      </c>
    </row>
    <row r="3192" customFormat="false" ht="15" hidden="false" customHeight="true" outlineLevel="0" collapsed="false">
      <c r="A3192" s="6" t="n">
        <f aca="false">INT((ROW()-2)/100)</f>
        <v>31</v>
      </c>
      <c r="B3192" s="7" t="n">
        <f aca="false">MOD(INT((ROW()-2)/10),10)</f>
        <v>9</v>
      </c>
      <c r="C3192" s="7" t="n">
        <f aca="false">MOD(ROW()-2,10)</f>
        <v>0</v>
      </c>
      <c r="D3192" s="8" t="n">
        <f aca="false">A3192*10+B3192+C3192/10</f>
        <v>319</v>
      </c>
      <c r="E3192" s="9" t="n">
        <f aca="false">ROUND((ROW()-2)*24,0)/86400</f>
        <v>0.886111111111111</v>
      </c>
    </row>
    <row r="3193" customFormat="false" ht="15" hidden="false" customHeight="true" outlineLevel="0" collapsed="false">
      <c r="A3193" s="6" t="n">
        <f aca="false">INT((ROW()-2)/100)</f>
        <v>31</v>
      </c>
      <c r="B3193" s="7" t="n">
        <f aca="false">MOD(INT((ROW()-2)/10),10)</f>
        <v>9</v>
      </c>
      <c r="C3193" s="7" t="n">
        <f aca="false">MOD(ROW()-2,10)</f>
        <v>1</v>
      </c>
      <c r="D3193" s="8" t="n">
        <f aca="false">A3193*10+B3193+C3193/10</f>
        <v>319.1</v>
      </c>
      <c r="E3193" s="9" t="n">
        <f aca="false">ROUND((ROW()-2)*24,0)/86400</f>
        <v>0.886388888888889</v>
      </c>
    </row>
    <row r="3194" customFormat="false" ht="15" hidden="false" customHeight="true" outlineLevel="0" collapsed="false">
      <c r="A3194" s="6" t="n">
        <f aca="false">INT((ROW()-2)/100)</f>
        <v>31</v>
      </c>
      <c r="B3194" s="7" t="n">
        <f aca="false">MOD(INT((ROW()-2)/10),10)</f>
        <v>9</v>
      </c>
      <c r="C3194" s="7" t="n">
        <f aca="false">MOD(ROW()-2,10)</f>
        <v>2</v>
      </c>
      <c r="D3194" s="8" t="n">
        <f aca="false">A3194*10+B3194+C3194/10</f>
        <v>319.2</v>
      </c>
      <c r="E3194" s="9" t="n">
        <f aca="false">ROUND((ROW()-2)*24,0)/86400</f>
        <v>0.886666666666667</v>
      </c>
    </row>
    <row r="3195" customFormat="false" ht="15" hidden="false" customHeight="true" outlineLevel="0" collapsed="false">
      <c r="A3195" s="6" t="n">
        <f aca="false">INT((ROW()-2)/100)</f>
        <v>31</v>
      </c>
      <c r="B3195" s="7" t="n">
        <f aca="false">MOD(INT((ROW()-2)/10),10)</f>
        <v>9</v>
      </c>
      <c r="C3195" s="7" t="n">
        <f aca="false">MOD(ROW()-2,10)</f>
        <v>3</v>
      </c>
      <c r="D3195" s="8" t="n">
        <f aca="false">A3195*10+B3195+C3195/10</f>
        <v>319.3</v>
      </c>
      <c r="E3195" s="9" t="n">
        <f aca="false">ROUND((ROW()-2)*24,0)/86400</f>
        <v>0.886944444444444</v>
      </c>
    </row>
    <row r="3196" customFormat="false" ht="15" hidden="false" customHeight="true" outlineLevel="0" collapsed="false">
      <c r="A3196" s="6" t="n">
        <f aca="false">INT((ROW()-2)/100)</f>
        <v>31</v>
      </c>
      <c r="B3196" s="7" t="n">
        <f aca="false">MOD(INT((ROW()-2)/10),10)</f>
        <v>9</v>
      </c>
      <c r="C3196" s="7" t="n">
        <f aca="false">MOD(ROW()-2,10)</f>
        <v>4</v>
      </c>
      <c r="D3196" s="8" t="n">
        <f aca="false">A3196*10+B3196+C3196/10</f>
        <v>319.4</v>
      </c>
      <c r="E3196" s="9" t="n">
        <f aca="false">ROUND((ROW()-2)*24,0)/86400</f>
        <v>0.887222222222222</v>
      </c>
    </row>
    <row r="3197" customFormat="false" ht="15" hidden="false" customHeight="true" outlineLevel="0" collapsed="false">
      <c r="A3197" s="6" t="n">
        <f aca="false">INT((ROW()-2)/100)</f>
        <v>31</v>
      </c>
      <c r="B3197" s="7" t="n">
        <f aca="false">MOD(INT((ROW()-2)/10),10)</f>
        <v>9</v>
      </c>
      <c r="C3197" s="7" t="n">
        <f aca="false">MOD(ROW()-2,10)</f>
        <v>5</v>
      </c>
      <c r="D3197" s="8" t="n">
        <f aca="false">A3197*10+B3197+C3197/10</f>
        <v>319.5</v>
      </c>
      <c r="E3197" s="9" t="n">
        <f aca="false">ROUND((ROW()-2)*24,0)/86400</f>
        <v>0.8875</v>
      </c>
    </row>
    <row r="3198" customFormat="false" ht="15" hidden="false" customHeight="true" outlineLevel="0" collapsed="false">
      <c r="A3198" s="6" t="n">
        <f aca="false">INT((ROW()-2)/100)</f>
        <v>31</v>
      </c>
      <c r="B3198" s="7" t="n">
        <f aca="false">MOD(INT((ROW()-2)/10),10)</f>
        <v>9</v>
      </c>
      <c r="C3198" s="7" t="n">
        <f aca="false">MOD(ROW()-2,10)</f>
        <v>6</v>
      </c>
      <c r="D3198" s="8" t="n">
        <f aca="false">A3198*10+B3198+C3198/10</f>
        <v>319.6</v>
      </c>
      <c r="E3198" s="9" t="n">
        <f aca="false">ROUND((ROW()-2)*24,0)/86400</f>
        <v>0.887777777777778</v>
      </c>
    </row>
    <row r="3199" customFormat="false" ht="15" hidden="false" customHeight="true" outlineLevel="0" collapsed="false">
      <c r="A3199" s="6" t="n">
        <f aca="false">INT((ROW()-2)/100)</f>
        <v>31</v>
      </c>
      <c r="B3199" s="7" t="n">
        <f aca="false">MOD(INT((ROW()-2)/10),10)</f>
        <v>9</v>
      </c>
      <c r="C3199" s="7" t="n">
        <f aca="false">MOD(ROW()-2,10)</f>
        <v>7</v>
      </c>
      <c r="D3199" s="8" t="n">
        <f aca="false">A3199*10+B3199+C3199/10</f>
        <v>319.7</v>
      </c>
      <c r="E3199" s="9" t="n">
        <f aca="false">ROUND((ROW()-2)*24,0)/86400</f>
        <v>0.888055555555556</v>
      </c>
    </row>
    <row r="3200" customFormat="false" ht="15" hidden="false" customHeight="true" outlineLevel="0" collapsed="false">
      <c r="A3200" s="6" t="n">
        <f aca="false">INT((ROW()-2)/100)</f>
        <v>31</v>
      </c>
      <c r="B3200" s="7" t="n">
        <f aca="false">MOD(INT((ROW()-2)/10),10)</f>
        <v>9</v>
      </c>
      <c r="C3200" s="7" t="n">
        <f aca="false">MOD(ROW()-2,10)</f>
        <v>8</v>
      </c>
      <c r="D3200" s="8" t="n">
        <f aca="false">A3200*10+B3200+C3200/10</f>
        <v>319.8</v>
      </c>
      <c r="E3200" s="9" t="n">
        <f aca="false">ROUND((ROW()-2)*24,0)/86400</f>
        <v>0.888333333333333</v>
      </c>
    </row>
    <row r="3201" customFormat="false" ht="15" hidden="false" customHeight="true" outlineLevel="0" collapsed="false">
      <c r="A3201" s="6" t="n">
        <f aca="false">INT((ROW()-2)/100)</f>
        <v>31</v>
      </c>
      <c r="B3201" s="7" t="n">
        <f aca="false">MOD(INT((ROW()-2)/10),10)</f>
        <v>9</v>
      </c>
      <c r="C3201" s="7" t="n">
        <f aca="false">MOD(ROW()-2,10)</f>
        <v>9</v>
      </c>
      <c r="D3201" s="8" t="n">
        <f aca="false">A3201*10+B3201+C3201/10</f>
        <v>319.9</v>
      </c>
      <c r="E3201" s="9" t="n">
        <f aca="false">ROUND((ROW()-2)*24,0)/86400</f>
        <v>0.888611111111111</v>
      </c>
    </row>
    <row r="3202" customFormat="false" ht="15" hidden="false" customHeight="true" outlineLevel="0" collapsed="false">
      <c r="A3202" s="6" t="n">
        <f aca="false">INT((ROW()-2)/100)</f>
        <v>32</v>
      </c>
      <c r="B3202" s="7" t="n">
        <f aca="false">MOD(INT((ROW()-2)/10),10)</f>
        <v>0</v>
      </c>
      <c r="C3202" s="7" t="n">
        <f aca="false">MOD(ROW()-2,10)</f>
        <v>0</v>
      </c>
      <c r="D3202" s="8" t="n">
        <f aca="false">A3202*10+B3202+C3202/10</f>
        <v>320</v>
      </c>
      <c r="E3202" s="9" t="n">
        <f aca="false">ROUND((ROW()-2)*24,0)/86400</f>
        <v>0.888888888888889</v>
      </c>
    </row>
    <row r="3203" customFormat="false" ht="15" hidden="false" customHeight="true" outlineLevel="0" collapsed="false">
      <c r="A3203" s="6" t="n">
        <f aca="false">INT((ROW()-2)/100)</f>
        <v>32</v>
      </c>
      <c r="B3203" s="7" t="n">
        <f aca="false">MOD(INT((ROW()-2)/10),10)</f>
        <v>0</v>
      </c>
      <c r="C3203" s="7" t="n">
        <f aca="false">MOD(ROW()-2,10)</f>
        <v>1</v>
      </c>
      <c r="D3203" s="8" t="n">
        <f aca="false">A3203*10+B3203+C3203/10</f>
        <v>320.1</v>
      </c>
      <c r="E3203" s="9" t="n">
        <f aca="false">ROUND((ROW()-2)*24,0)/86400</f>
        <v>0.889166666666667</v>
      </c>
    </row>
    <row r="3204" customFormat="false" ht="15" hidden="false" customHeight="true" outlineLevel="0" collapsed="false">
      <c r="A3204" s="6" t="n">
        <f aca="false">INT((ROW()-2)/100)</f>
        <v>32</v>
      </c>
      <c r="B3204" s="7" t="n">
        <f aca="false">MOD(INT((ROW()-2)/10),10)</f>
        <v>0</v>
      </c>
      <c r="C3204" s="7" t="n">
        <f aca="false">MOD(ROW()-2,10)</f>
        <v>2</v>
      </c>
      <c r="D3204" s="8" t="n">
        <f aca="false">A3204*10+B3204+C3204/10</f>
        <v>320.2</v>
      </c>
      <c r="E3204" s="9" t="n">
        <f aca="false">ROUND((ROW()-2)*24,0)/86400</f>
        <v>0.889444444444445</v>
      </c>
    </row>
    <row r="3205" customFormat="false" ht="15" hidden="false" customHeight="true" outlineLevel="0" collapsed="false">
      <c r="A3205" s="6" t="n">
        <f aca="false">INT((ROW()-2)/100)</f>
        <v>32</v>
      </c>
      <c r="B3205" s="7" t="n">
        <f aca="false">MOD(INT((ROW()-2)/10),10)</f>
        <v>0</v>
      </c>
      <c r="C3205" s="7" t="n">
        <f aca="false">MOD(ROW()-2,10)</f>
        <v>3</v>
      </c>
      <c r="D3205" s="8" t="n">
        <f aca="false">A3205*10+B3205+C3205/10</f>
        <v>320.3</v>
      </c>
      <c r="E3205" s="9" t="n">
        <f aca="false">ROUND((ROW()-2)*24,0)/86400</f>
        <v>0.889722222222222</v>
      </c>
    </row>
    <row r="3206" customFormat="false" ht="15" hidden="false" customHeight="true" outlineLevel="0" collapsed="false">
      <c r="A3206" s="6" t="n">
        <f aca="false">INT((ROW()-2)/100)</f>
        <v>32</v>
      </c>
      <c r="B3206" s="7" t="n">
        <f aca="false">MOD(INT((ROW()-2)/10),10)</f>
        <v>0</v>
      </c>
      <c r="C3206" s="7" t="n">
        <f aca="false">MOD(ROW()-2,10)</f>
        <v>4</v>
      </c>
      <c r="D3206" s="8" t="n">
        <f aca="false">A3206*10+B3206+C3206/10</f>
        <v>320.4</v>
      </c>
      <c r="E3206" s="9" t="n">
        <f aca="false">ROUND((ROW()-2)*24,0)/86400</f>
        <v>0.89</v>
      </c>
    </row>
    <row r="3207" customFormat="false" ht="15" hidden="false" customHeight="true" outlineLevel="0" collapsed="false">
      <c r="A3207" s="6" t="n">
        <f aca="false">INT((ROW()-2)/100)</f>
        <v>32</v>
      </c>
      <c r="B3207" s="7" t="n">
        <f aca="false">MOD(INT((ROW()-2)/10),10)</f>
        <v>0</v>
      </c>
      <c r="C3207" s="7" t="n">
        <f aca="false">MOD(ROW()-2,10)</f>
        <v>5</v>
      </c>
      <c r="D3207" s="8" t="n">
        <f aca="false">A3207*10+B3207+C3207/10</f>
        <v>320.5</v>
      </c>
      <c r="E3207" s="9" t="n">
        <f aca="false">ROUND((ROW()-2)*24,0)/86400</f>
        <v>0.890277777777778</v>
      </c>
    </row>
    <row r="3208" customFormat="false" ht="15" hidden="false" customHeight="true" outlineLevel="0" collapsed="false">
      <c r="A3208" s="6" t="n">
        <f aca="false">INT((ROW()-2)/100)</f>
        <v>32</v>
      </c>
      <c r="B3208" s="7" t="n">
        <f aca="false">MOD(INT((ROW()-2)/10),10)</f>
        <v>0</v>
      </c>
      <c r="C3208" s="7" t="n">
        <f aca="false">MOD(ROW()-2,10)</f>
        <v>6</v>
      </c>
      <c r="D3208" s="8" t="n">
        <f aca="false">A3208*10+B3208+C3208/10</f>
        <v>320.6</v>
      </c>
      <c r="E3208" s="9" t="n">
        <f aca="false">ROUND((ROW()-2)*24,0)/86400</f>
        <v>0.890555555555556</v>
      </c>
    </row>
    <row r="3209" customFormat="false" ht="15" hidden="false" customHeight="true" outlineLevel="0" collapsed="false">
      <c r="A3209" s="6" t="n">
        <f aca="false">INT((ROW()-2)/100)</f>
        <v>32</v>
      </c>
      <c r="B3209" s="7" t="n">
        <f aca="false">MOD(INT((ROW()-2)/10),10)</f>
        <v>0</v>
      </c>
      <c r="C3209" s="7" t="n">
        <f aca="false">MOD(ROW()-2,10)</f>
        <v>7</v>
      </c>
      <c r="D3209" s="8" t="n">
        <f aca="false">A3209*10+B3209+C3209/10</f>
        <v>320.7</v>
      </c>
      <c r="E3209" s="9" t="n">
        <f aca="false">ROUND((ROW()-2)*24,0)/86400</f>
        <v>0.890833333333333</v>
      </c>
    </row>
    <row r="3210" customFormat="false" ht="15" hidden="false" customHeight="true" outlineLevel="0" collapsed="false">
      <c r="A3210" s="6" t="n">
        <f aca="false">INT((ROW()-2)/100)</f>
        <v>32</v>
      </c>
      <c r="B3210" s="7" t="n">
        <f aca="false">MOD(INT((ROW()-2)/10),10)</f>
        <v>0</v>
      </c>
      <c r="C3210" s="7" t="n">
        <f aca="false">MOD(ROW()-2,10)</f>
        <v>8</v>
      </c>
      <c r="D3210" s="8" t="n">
        <f aca="false">A3210*10+B3210+C3210/10</f>
        <v>320.8</v>
      </c>
      <c r="E3210" s="9" t="n">
        <f aca="false">ROUND((ROW()-2)*24,0)/86400</f>
        <v>0.891111111111111</v>
      </c>
    </row>
    <row r="3211" customFormat="false" ht="15" hidden="false" customHeight="true" outlineLevel="0" collapsed="false">
      <c r="A3211" s="6" t="n">
        <f aca="false">INT((ROW()-2)/100)</f>
        <v>32</v>
      </c>
      <c r="B3211" s="7" t="n">
        <f aca="false">MOD(INT((ROW()-2)/10),10)</f>
        <v>0</v>
      </c>
      <c r="C3211" s="7" t="n">
        <f aca="false">MOD(ROW()-2,10)</f>
        <v>9</v>
      </c>
      <c r="D3211" s="8" t="n">
        <f aca="false">A3211*10+B3211+C3211/10</f>
        <v>320.9</v>
      </c>
      <c r="E3211" s="9" t="n">
        <f aca="false">ROUND((ROW()-2)*24,0)/86400</f>
        <v>0.891388888888889</v>
      </c>
    </row>
    <row r="3212" customFormat="false" ht="15" hidden="false" customHeight="true" outlineLevel="0" collapsed="false">
      <c r="A3212" s="6" t="n">
        <f aca="false">INT((ROW()-2)/100)</f>
        <v>32</v>
      </c>
      <c r="B3212" s="7" t="n">
        <f aca="false">MOD(INT((ROW()-2)/10),10)</f>
        <v>1</v>
      </c>
      <c r="C3212" s="7" t="n">
        <f aca="false">MOD(ROW()-2,10)</f>
        <v>0</v>
      </c>
      <c r="D3212" s="8" t="n">
        <f aca="false">A3212*10+B3212+C3212/10</f>
        <v>321</v>
      </c>
      <c r="E3212" s="9" t="n">
        <f aca="false">ROUND((ROW()-2)*24,0)/86400</f>
        <v>0.891666666666667</v>
      </c>
    </row>
    <row r="3213" customFormat="false" ht="15" hidden="false" customHeight="true" outlineLevel="0" collapsed="false">
      <c r="A3213" s="6" t="n">
        <f aca="false">INT((ROW()-2)/100)</f>
        <v>32</v>
      </c>
      <c r="B3213" s="7" t="n">
        <f aca="false">MOD(INT((ROW()-2)/10),10)</f>
        <v>1</v>
      </c>
      <c r="C3213" s="7" t="n">
        <f aca="false">MOD(ROW()-2,10)</f>
        <v>1</v>
      </c>
      <c r="D3213" s="8" t="n">
        <f aca="false">A3213*10+B3213+C3213/10</f>
        <v>321.1</v>
      </c>
      <c r="E3213" s="9" t="n">
        <f aca="false">ROUND((ROW()-2)*24,0)/86400</f>
        <v>0.891944444444444</v>
      </c>
    </row>
    <row r="3214" customFormat="false" ht="15" hidden="false" customHeight="true" outlineLevel="0" collapsed="false">
      <c r="A3214" s="6" t="n">
        <f aca="false">INT((ROW()-2)/100)</f>
        <v>32</v>
      </c>
      <c r="B3214" s="7" t="n">
        <f aca="false">MOD(INT((ROW()-2)/10),10)</f>
        <v>1</v>
      </c>
      <c r="C3214" s="7" t="n">
        <f aca="false">MOD(ROW()-2,10)</f>
        <v>2</v>
      </c>
      <c r="D3214" s="8" t="n">
        <f aca="false">A3214*10+B3214+C3214/10</f>
        <v>321.2</v>
      </c>
      <c r="E3214" s="9" t="n">
        <f aca="false">ROUND((ROW()-2)*24,0)/86400</f>
        <v>0.892222222222222</v>
      </c>
    </row>
    <row r="3215" customFormat="false" ht="15" hidden="false" customHeight="true" outlineLevel="0" collapsed="false">
      <c r="A3215" s="6" t="n">
        <f aca="false">INT((ROW()-2)/100)</f>
        <v>32</v>
      </c>
      <c r="B3215" s="7" t="n">
        <f aca="false">MOD(INT((ROW()-2)/10),10)</f>
        <v>1</v>
      </c>
      <c r="C3215" s="7" t="n">
        <f aca="false">MOD(ROW()-2,10)</f>
        <v>3</v>
      </c>
      <c r="D3215" s="8" t="n">
        <f aca="false">A3215*10+B3215+C3215/10</f>
        <v>321.3</v>
      </c>
      <c r="E3215" s="9" t="n">
        <f aca="false">ROUND((ROW()-2)*24,0)/86400</f>
        <v>0.8925</v>
      </c>
    </row>
    <row r="3216" customFormat="false" ht="15" hidden="false" customHeight="true" outlineLevel="0" collapsed="false">
      <c r="A3216" s="6" t="n">
        <f aca="false">INT((ROW()-2)/100)</f>
        <v>32</v>
      </c>
      <c r="B3216" s="7" t="n">
        <f aca="false">MOD(INT((ROW()-2)/10),10)</f>
        <v>1</v>
      </c>
      <c r="C3216" s="7" t="n">
        <f aca="false">MOD(ROW()-2,10)</f>
        <v>4</v>
      </c>
      <c r="D3216" s="8" t="n">
        <f aca="false">A3216*10+B3216+C3216/10</f>
        <v>321.4</v>
      </c>
      <c r="E3216" s="9" t="n">
        <f aca="false">ROUND((ROW()-2)*24,0)/86400</f>
        <v>0.892777777777778</v>
      </c>
    </row>
    <row r="3217" customFormat="false" ht="15" hidden="false" customHeight="true" outlineLevel="0" collapsed="false">
      <c r="A3217" s="6" t="n">
        <f aca="false">INT((ROW()-2)/100)</f>
        <v>32</v>
      </c>
      <c r="B3217" s="7" t="n">
        <f aca="false">MOD(INT((ROW()-2)/10),10)</f>
        <v>1</v>
      </c>
      <c r="C3217" s="7" t="n">
        <f aca="false">MOD(ROW()-2,10)</f>
        <v>5</v>
      </c>
      <c r="D3217" s="8" t="n">
        <f aca="false">A3217*10+B3217+C3217/10</f>
        <v>321.5</v>
      </c>
      <c r="E3217" s="9" t="n">
        <f aca="false">ROUND((ROW()-2)*24,0)/86400</f>
        <v>0.893055555555556</v>
      </c>
    </row>
    <row r="3218" customFormat="false" ht="15" hidden="false" customHeight="true" outlineLevel="0" collapsed="false">
      <c r="A3218" s="6" t="n">
        <f aca="false">INT((ROW()-2)/100)</f>
        <v>32</v>
      </c>
      <c r="B3218" s="7" t="n">
        <f aca="false">MOD(INT((ROW()-2)/10),10)</f>
        <v>1</v>
      </c>
      <c r="C3218" s="7" t="n">
        <f aca="false">MOD(ROW()-2,10)</f>
        <v>6</v>
      </c>
      <c r="D3218" s="8" t="n">
        <f aca="false">A3218*10+B3218+C3218/10</f>
        <v>321.6</v>
      </c>
      <c r="E3218" s="9" t="n">
        <f aca="false">ROUND((ROW()-2)*24,0)/86400</f>
        <v>0.893333333333333</v>
      </c>
    </row>
    <row r="3219" customFormat="false" ht="15" hidden="false" customHeight="true" outlineLevel="0" collapsed="false">
      <c r="A3219" s="6" t="n">
        <f aca="false">INT((ROW()-2)/100)</f>
        <v>32</v>
      </c>
      <c r="B3219" s="7" t="n">
        <f aca="false">MOD(INT((ROW()-2)/10),10)</f>
        <v>1</v>
      </c>
      <c r="C3219" s="7" t="n">
        <f aca="false">MOD(ROW()-2,10)</f>
        <v>7</v>
      </c>
      <c r="D3219" s="8" t="n">
        <f aca="false">A3219*10+B3219+C3219/10</f>
        <v>321.7</v>
      </c>
      <c r="E3219" s="9" t="n">
        <f aca="false">ROUND((ROW()-2)*24,0)/86400</f>
        <v>0.893611111111111</v>
      </c>
    </row>
    <row r="3220" customFormat="false" ht="15" hidden="false" customHeight="true" outlineLevel="0" collapsed="false">
      <c r="A3220" s="6" t="n">
        <f aca="false">INT((ROW()-2)/100)</f>
        <v>32</v>
      </c>
      <c r="B3220" s="7" t="n">
        <f aca="false">MOD(INT((ROW()-2)/10),10)</f>
        <v>1</v>
      </c>
      <c r="C3220" s="7" t="n">
        <f aca="false">MOD(ROW()-2,10)</f>
        <v>8</v>
      </c>
      <c r="D3220" s="8" t="n">
        <f aca="false">A3220*10+B3220+C3220/10</f>
        <v>321.8</v>
      </c>
      <c r="E3220" s="9" t="n">
        <f aca="false">ROUND((ROW()-2)*24,0)/86400</f>
        <v>0.893888888888889</v>
      </c>
    </row>
    <row r="3221" customFormat="false" ht="15" hidden="false" customHeight="true" outlineLevel="0" collapsed="false">
      <c r="A3221" s="6" t="n">
        <f aca="false">INT((ROW()-2)/100)</f>
        <v>32</v>
      </c>
      <c r="B3221" s="7" t="n">
        <f aca="false">MOD(INT((ROW()-2)/10),10)</f>
        <v>1</v>
      </c>
      <c r="C3221" s="7" t="n">
        <f aca="false">MOD(ROW()-2,10)</f>
        <v>9</v>
      </c>
      <c r="D3221" s="8" t="n">
        <f aca="false">A3221*10+B3221+C3221/10</f>
        <v>321.9</v>
      </c>
      <c r="E3221" s="9" t="n">
        <f aca="false">ROUND((ROW()-2)*24,0)/86400</f>
        <v>0.894166666666667</v>
      </c>
    </row>
    <row r="3222" customFormat="false" ht="15" hidden="false" customHeight="true" outlineLevel="0" collapsed="false">
      <c r="A3222" s="6" t="n">
        <f aca="false">INT((ROW()-2)/100)</f>
        <v>32</v>
      </c>
      <c r="B3222" s="7" t="n">
        <f aca="false">MOD(INT((ROW()-2)/10),10)</f>
        <v>2</v>
      </c>
      <c r="C3222" s="7" t="n">
        <f aca="false">MOD(ROW()-2,10)</f>
        <v>0</v>
      </c>
      <c r="D3222" s="8" t="n">
        <f aca="false">A3222*10+B3222+C3222/10</f>
        <v>322</v>
      </c>
      <c r="E3222" s="9" t="n">
        <f aca="false">ROUND((ROW()-2)*24,0)/86400</f>
        <v>0.894444444444445</v>
      </c>
    </row>
    <row r="3223" customFormat="false" ht="15" hidden="false" customHeight="true" outlineLevel="0" collapsed="false">
      <c r="A3223" s="6" t="n">
        <f aca="false">INT((ROW()-2)/100)</f>
        <v>32</v>
      </c>
      <c r="B3223" s="7" t="n">
        <f aca="false">MOD(INT((ROW()-2)/10),10)</f>
        <v>2</v>
      </c>
      <c r="C3223" s="7" t="n">
        <f aca="false">MOD(ROW()-2,10)</f>
        <v>1</v>
      </c>
      <c r="D3223" s="8" t="n">
        <f aca="false">A3223*10+B3223+C3223/10</f>
        <v>322.1</v>
      </c>
      <c r="E3223" s="9" t="n">
        <f aca="false">ROUND((ROW()-2)*24,0)/86400</f>
        <v>0.894722222222222</v>
      </c>
    </row>
    <row r="3224" customFormat="false" ht="15" hidden="false" customHeight="true" outlineLevel="0" collapsed="false">
      <c r="A3224" s="6" t="n">
        <f aca="false">INT((ROW()-2)/100)</f>
        <v>32</v>
      </c>
      <c r="B3224" s="7" t="n">
        <f aca="false">MOD(INT((ROW()-2)/10),10)</f>
        <v>2</v>
      </c>
      <c r="C3224" s="7" t="n">
        <f aca="false">MOD(ROW()-2,10)</f>
        <v>2</v>
      </c>
      <c r="D3224" s="8" t="n">
        <f aca="false">A3224*10+B3224+C3224/10</f>
        <v>322.2</v>
      </c>
      <c r="E3224" s="9" t="n">
        <f aca="false">ROUND((ROW()-2)*24,0)/86400</f>
        <v>0.895</v>
      </c>
    </row>
    <row r="3225" customFormat="false" ht="15" hidden="false" customHeight="true" outlineLevel="0" collapsed="false">
      <c r="A3225" s="6" t="n">
        <f aca="false">INT((ROW()-2)/100)</f>
        <v>32</v>
      </c>
      <c r="B3225" s="7" t="n">
        <f aca="false">MOD(INT((ROW()-2)/10),10)</f>
        <v>2</v>
      </c>
      <c r="C3225" s="7" t="n">
        <f aca="false">MOD(ROW()-2,10)</f>
        <v>3</v>
      </c>
      <c r="D3225" s="8" t="n">
        <f aca="false">A3225*10+B3225+C3225/10</f>
        <v>322.3</v>
      </c>
      <c r="E3225" s="9" t="n">
        <f aca="false">ROUND((ROW()-2)*24,0)/86400</f>
        <v>0.895277777777778</v>
      </c>
    </row>
    <row r="3226" customFormat="false" ht="15" hidden="false" customHeight="true" outlineLevel="0" collapsed="false">
      <c r="A3226" s="6" t="n">
        <f aca="false">INT((ROW()-2)/100)</f>
        <v>32</v>
      </c>
      <c r="B3226" s="7" t="n">
        <f aca="false">MOD(INT((ROW()-2)/10),10)</f>
        <v>2</v>
      </c>
      <c r="C3226" s="7" t="n">
        <f aca="false">MOD(ROW()-2,10)</f>
        <v>4</v>
      </c>
      <c r="D3226" s="8" t="n">
        <f aca="false">A3226*10+B3226+C3226/10</f>
        <v>322.4</v>
      </c>
      <c r="E3226" s="9" t="n">
        <f aca="false">ROUND((ROW()-2)*24,0)/86400</f>
        <v>0.895555555555556</v>
      </c>
    </row>
    <row r="3227" customFormat="false" ht="15" hidden="false" customHeight="true" outlineLevel="0" collapsed="false">
      <c r="A3227" s="6" t="n">
        <f aca="false">INT((ROW()-2)/100)</f>
        <v>32</v>
      </c>
      <c r="B3227" s="7" t="n">
        <f aca="false">MOD(INT((ROW()-2)/10),10)</f>
        <v>2</v>
      </c>
      <c r="C3227" s="7" t="n">
        <f aca="false">MOD(ROW()-2,10)</f>
        <v>5</v>
      </c>
      <c r="D3227" s="8" t="n">
        <f aca="false">A3227*10+B3227+C3227/10</f>
        <v>322.5</v>
      </c>
      <c r="E3227" s="9" t="n">
        <f aca="false">ROUND((ROW()-2)*24,0)/86400</f>
        <v>0.895833333333333</v>
      </c>
    </row>
    <row r="3228" customFormat="false" ht="15" hidden="false" customHeight="true" outlineLevel="0" collapsed="false">
      <c r="A3228" s="6" t="n">
        <f aca="false">INT((ROW()-2)/100)</f>
        <v>32</v>
      </c>
      <c r="B3228" s="7" t="n">
        <f aca="false">MOD(INT((ROW()-2)/10),10)</f>
        <v>2</v>
      </c>
      <c r="C3228" s="7" t="n">
        <f aca="false">MOD(ROW()-2,10)</f>
        <v>6</v>
      </c>
      <c r="D3228" s="8" t="n">
        <f aca="false">A3228*10+B3228+C3228/10</f>
        <v>322.6</v>
      </c>
      <c r="E3228" s="9" t="n">
        <f aca="false">ROUND((ROW()-2)*24,0)/86400</f>
        <v>0.896111111111111</v>
      </c>
    </row>
    <row r="3229" customFormat="false" ht="15" hidden="false" customHeight="true" outlineLevel="0" collapsed="false">
      <c r="A3229" s="6" t="n">
        <f aca="false">INT((ROW()-2)/100)</f>
        <v>32</v>
      </c>
      <c r="B3229" s="7" t="n">
        <f aca="false">MOD(INT((ROW()-2)/10),10)</f>
        <v>2</v>
      </c>
      <c r="C3229" s="7" t="n">
        <f aca="false">MOD(ROW()-2,10)</f>
        <v>7</v>
      </c>
      <c r="D3229" s="8" t="n">
        <f aca="false">A3229*10+B3229+C3229/10</f>
        <v>322.7</v>
      </c>
      <c r="E3229" s="9" t="n">
        <f aca="false">ROUND((ROW()-2)*24,0)/86400</f>
        <v>0.896388888888889</v>
      </c>
    </row>
    <row r="3230" customFormat="false" ht="15" hidden="false" customHeight="true" outlineLevel="0" collapsed="false">
      <c r="A3230" s="6" t="n">
        <f aca="false">INT((ROW()-2)/100)</f>
        <v>32</v>
      </c>
      <c r="B3230" s="7" t="n">
        <f aca="false">MOD(INT((ROW()-2)/10),10)</f>
        <v>2</v>
      </c>
      <c r="C3230" s="7" t="n">
        <f aca="false">MOD(ROW()-2,10)</f>
        <v>8</v>
      </c>
      <c r="D3230" s="8" t="n">
        <f aca="false">A3230*10+B3230+C3230/10</f>
        <v>322.8</v>
      </c>
      <c r="E3230" s="9" t="n">
        <f aca="false">ROUND((ROW()-2)*24,0)/86400</f>
        <v>0.896666666666667</v>
      </c>
    </row>
    <row r="3231" customFormat="false" ht="15" hidden="false" customHeight="true" outlineLevel="0" collapsed="false">
      <c r="A3231" s="6" t="n">
        <f aca="false">INT((ROW()-2)/100)</f>
        <v>32</v>
      </c>
      <c r="B3231" s="7" t="n">
        <f aca="false">MOD(INT((ROW()-2)/10),10)</f>
        <v>2</v>
      </c>
      <c r="C3231" s="7" t="n">
        <f aca="false">MOD(ROW()-2,10)</f>
        <v>9</v>
      </c>
      <c r="D3231" s="8" t="n">
        <f aca="false">A3231*10+B3231+C3231/10</f>
        <v>322.9</v>
      </c>
      <c r="E3231" s="9" t="n">
        <f aca="false">ROUND((ROW()-2)*24,0)/86400</f>
        <v>0.896944444444444</v>
      </c>
    </row>
    <row r="3232" customFormat="false" ht="15" hidden="false" customHeight="true" outlineLevel="0" collapsed="false">
      <c r="A3232" s="6" t="n">
        <f aca="false">INT((ROW()-2)/100)</f>
        <v>32</v>
      </c>
      <c r="B3232" s="7" t="n">
        <f aca="false">MOD(INT((ROW()-2)/10),10)</f>
        <v>3</v>
      </c>
      <c r="C3232" s="7" t="n">
        <f aca="false">MOD(ROW()-2,10)</f>
        <v>0</v>
      </c>
      <c r="D3232" s="8" t="n">
        <f aca="false">A3232*10+B3232+C3232/10</f>
        <v>323</v>
      </c>
      <c r="E3232" s="9" t="n">
        <f aca="false">ROUND((ROW()-2)*24,0)/86400</f>
        <v>0.897222222222222</v>
      </c>
    </row>
    <row r="3233" customFormat="false" ht="15" hidden="false" customHeight="true" outlineLevel="0" collapsed="false">
      <c r="A3233" s="6" t="n">
        <f aca="false">INT((ROW()-2)/100)</f>
        <v>32</v>
      </c>
      <c r="B3233" s="7" t="n">
        <f aca="false">MOD(INT((ROW()-2)/10),10)</f>
        <v>3</v>
      </c>
      <c r="C3233" s="7" t="n">
        <f aca="false">MOD(ROW()-2,10)</f>
        <v>1</v>
      </c>
      <c r="D3233" s="8" t="n">
        <f aca="false">A3233*10+B3233+C3233/10</f>
        <v>323.1</v>
      </c>
      <c r="E3233" s="9" t="n">
        <f aca="false">ROUND((ROW()-2)*24,0)/86400</f>
        <v>0.8975</v>
      </c>
    </row>
    <row r="3234" customFormat="false" ht="15" hidden="false" customHeight="true" outlineLevel="0" collapsed="false">
      <c r="A3234" s="6" t="n">
        <f aca="false">INT((ROW()-2)/100)</f>
        <v>32</v>
      </c>
      <c r="B3234" s="7" t="n">
        <f aca="false">MOD(INT((ROW()-2)/10),10)</f>
        <v>3</v>
      </c>
      <c r="C3234" s="7" t="n">
        <f aca="false">MOD(ROW()-2,10)</f>
        <v>2</v>
      </c>
      <c r="D3234" s="8" t="n">
        <f aca="false">A3234*10+B3234+C3234/10</f>
        <v>323.2</v>
      </c>
      <c r="E3234" s="9" t="n">
        <f aca="false">ROUND((ROW()-2)*24,0)/86400</f>
        <v>0.897777777777778</v>
      </c>
    </row>
    <row r="3235" customFormat="false" ht="15" hidden="false" customHeight="true" outlineLevel="0" collapsed="false">
      <c r="A3235" s="6" t="n">
        <f aca="false">INT((ROW()-2)/100)</f>
        <v>32</v>
      </c>
      <c r="B3235" s="7" t="n">
        <f aca="false">MOD(INT((ROW()-2)/10),10)</f>
        <v>3</v>
      </c>
      <c r="C3235" s="7" t="n">
        <f aca="false">MOD(ROW()-2,10)</f>
        <v>3</v>
      </c>
      <c r="D3235" s="8" t="n">
        <f aca="false">A3235*10+B3235+C3235/10</f>
        <v>323.3</v>
      </c>
      <c r="E3235" s="9" t="n">
        <f aca="false">ROUND((ROW()-2)*24,0)/86400</f>
        <v>0.898055555555556</v>
      </c>
    </row>
    <row r="3236" customFormat="false" ht="15" hidden="false" customHeight="true" outlineLevel="0" collapsed="false">
      <c r="A3236" s="6" t="n">
        <f aca="false">INT((ROW()-2)/100)</f>
        <v>32</v>
      </c>
      <c r="B3236" s="7" t="n">
        <f aca="false">MOD(INT((ROW()-2)/10),10)</f>
        <v>3</v>
      </c>
      <c r="C3236" s="7" t="n">
        <f aca="false">MOD(ROW()-2,10)</f>
        <v>4</v>
      </c>
      <c r="D3236" s="8" t="n">
        <f aca="false">A3236*10+B3236+C3236/10</f>
        <v>323.4</v>
      </c>
      <c r="E3236" s="9" t="n">
        <f aca="false">ROUND((ROW()-2)*24,0)/86400</f>
        <v>0.898333333333333</v>
      </c>
    </row>
    <row r="3237" customFormat="false" ht="15" hidden="false" customHeight="true" outlineLevel="0" collapsed="false">
      <c r="A3237" s="6" t="n">
        <f aca="false">INT((ROW()-2)/100)</f>
        <v>32</v>
      </c>
      <c r="B3237" s="7" t="n">
        <f aca="false">MOD(INT((ROW()-2)/10),10)</f>
        <v>3</v>
      </c>
      <c r="C3237" s="7" t="n">
        <f aca="false">MOD(ROW()-2,10)</f>
        <v>5</v>
      </c>
      <c r="D3237" s="8" t="n">
        <f aca="false">A3237*10+B3237+C3237/10</f>
        <v>323.5</v>
      </c>
      <c r="E3237" s="9" t="n">
        <f aca="false">ROUND((ROW()-2)*24,0)/86400</f>
        <v>0.898611111111111</v>
      </c>
    </row>
    <row r="3238" customFormat="false" ht="15" hidden="false" customHeight="true" outlineLevel="0" collapsed="false">
      <c r="A3238" s="6" t="n">
        <f aca="false">INT((ROW()-2)/100)</f>
        <v>32</v>
      </c>
      <c r="B3238" s="7" t="n">
        <f aca="false">MOD(INT((ROW()-2)/10),10)</f>
        <v>3</v>
      </c>
      <c r="C3238" s="7" t="n">
        <f aca="false">MOD(ROW()-2,10)</f>
        <v>6</v>
      </c>
      <c r="D3238" s="8" t="n">
        <f aca="false">A3238*10+B3238+C3238/10</f>
        <v>323.6</v>
      </c>
      <c r="E3238" s="9" t="n">
        <f aca="false">ROUND((ROW()-2)*24,0)/86400</f>
        <v>0.898888888888889</v>
      </c>
    </row>
    <row r="3239" customFormat="false" ht="15" hidden="false" customHeight="true" outlineLevel="0" collapsed="false">
      <c r="A3239" s="6" t="n">
        <f aca="false">INT((ROW()-2)/100)</f>
        <v>32</v>
      </c>
      <c r="B3239" s="7" t="n">
        <f aca="false">MOD(INT((ROW()-2)/10),10)</f>
        <v>3</v>
      </c>
      <c r="C3239" s="7" t="n">
        <f aca="false">MOD(ROW()-2,10)</f>
        <v>7</v>
      </c>
      <c r="D3239" s="8" t="n">
        <f aca="false">A3239*10+B3239+C3239/10</f>
        <v>323.7</v>
      </c>
      <c r="E3239" s="9" t="n">
        <f aca="false">ROUND((ROW()-2)*24,0)/86400</f>
        <v>0.899166666666667</v>
      </c>
    </row>
    <row r="3240" customFormat="false" ht="15" hidden="false" customHeight="true" outlineLevel="0" collapsed="false">
      <c r="A3240" s="6" t="n">
        <f aca="false">INT((ROW()-2)/100)</f>
        <v>32</v>
      </c>
      <c r="B3240" s="7" t="n">
        <f aca="false">MOD(INT((ROW()-2)/10),10)</f>
        <v>3</v>
      </c>
      <c r="C3240" s="7" t="n">
        <f aca="false">MOD(ROW()-2,10)</f>
        <v>8</v>
      </c>
      <c r="D3240" s="8" t="n">
        <f aca="false">A3240*10+B3240+C3240/10</f>
        <v>323.8</v>
      </c>
      <c r="E3240" s="9" t="n">
        <f aca="false">ROUND((ROW()-2)*24,0)/86400</f>
        <v>0.899444444444445</v>
      </c>
    </row>
    <row r="3241" customFormat="false" ht="15" hidden="false" customHeight="true" outlineLevel="0" collapsed="false">
      <c r="A3241" s="6" t="n">
        <f aca="false">INT((ROW()-2)/100)</f>
        <v>32</v>
      </c>
      <c r="B3241" s="7" t="n">
        <f aca="false">MOD(INT((ROW()-2)/10),10)</f>
        <v>3</v>
      </c>
      <c r="C3241" s="7" t="n">
        <f aca="false">MOD(ROW()-2,10)</f>
        <v>9</v>
      </c>
      <c r="D3241" s="8" t="n">
        <f aca="false">A3241*10+B3241+C3241/10</f>
        <v>323.9</v>
      </c>
      <c r="E3241" s="9" t="n">
        <f aca="false">ROUND((ROW()-2)*24,0)/86400</f>
        <v>0.899722222222222</v>
      </c>
    </row>
    <row r="3242" customFormat="false" ht="15" hidden="false" customHeight="true" outlineLevel="0" collapsed="false">
      <c r="A3242" s="6" t="n">
        <f aca="false">INT((ROW()-2)/100)</f>
        <v>32</v>
      </c>
      <c r="B3242" s="7" t="n">
        <f aca="false">MOD(INT((ROW()-2)/10),10)</f>
        <v>4</v>
      </c>
      <c r="C3242" s="7" t="n">
        <f aca="false">MOD(ROW()-2,10)</f>
        <v>0</v>
      </c>
      <c r="D3242" s="8" t="n">
        <f aca="false">A3242*10+B3242+C3242/10</f>
        <v>324</v>
      </c>
      <c r="E3242" s="9" t="n">
        <f aca="false">ROUND((ROW()-2)*24,0)/86400</f>
        <v>0.9</v>
      </c>
    </row>
    <row r="3243" customFormat="false" ht="15" hidden="false" customHeight="true" outlineLevel="0" collapsed="false">
      <c r="A3243" s="6" t="n">
        <f aca="false">INT((ROW()-2)/100)</f>
        <v>32</v>
      </c>
      <c r="B3243" s="7" t="n">
        <f aca="false">MOD(INT((ROW()-2)/10),10)</f>
        <v>4</v>
      </c>
      <c r="C3243" s="7" t="n">
        <f aca="false">MOD(ROW()-2,10)</f>
        <v>1</v>
      </c>
      <c r="D3243" s="8" t="n">
        <f aca="false">A3243*10+B3243+C3243/10</f>
        <v>324.1</v>
      </c>
      <c r="E3243" s="9" t="n">
        <f aca="false">ROUND((ROW()-2)*24,0)/86400</f>
        <v>0.900277777777778</v>
      </c>
    </row>
    <row r="3244" customFormat="false" ht="15" hidden="false" customHeight="true" outlineLevel="0" collapsed="false">
      <c r="A3244" s="6" t="n">
        <f aca="false">INT((ROW()-2)/100)</f>
        <v>32</v>
      </c>
      <c r="B3244" s="7" t="n">
        <f aca="false">MOD(INT((ROW()-2)/10),10)</f>
        <v>4</v>
      </c>
      <c r="C3244" s="7" t="n">
        <f aca="false">MOD(ROW()-2,10)</f>
        <v>2</v>
      </c>
      <c r="D3244" s="8" t="n">
        <f aca="false">A3244*10+B3244+C3244/10</f>
        <v>324.2</v>
      </c>
      <c r="E3244" s="9" t="n">
        <f aca="false">ROUND((ROW()-2)*24,0)/86400</f>
        <v>0.900555555555556</v>
      </c>
    </row>
    <row r="3245" customFormat="false" ht="15" hidden="false" customHeight="true" outlineLevel="0" collapsed="false">
      <c r="A3245" s="6" t="n">
        <f aca="false">INT((ROW()-2)/100)</f>
        <v>32</v>
      </c>
      <c r="B3245" s="7" t="n">
        <f aca="false">MOD(INT((ROW()-2)/10),10)</f>
        <v>4</v>
      </c>
      <c r="C3245" s="7" t="n">
        <f aca="false">MOD(ROW()-2,10)</f>
        <v>3</v>
      </c>
      <c r="D3245" s="8" t="n">
        <f aca="false">A3245*10+B3245+C3245/10</f>
        <v>324.3</v>
      </c>
      <c r="E3245" s="9" t="n">
        <f aca="false">ROUND((ROW()-2)*24,0)/86400</f>
        <v>0.900833333333333</v>
      </c>
    </row>
    <row r="3246" customFormat="false" ht="15" hidden="false" customHeight="true" outlineLevel="0" collapsed="false">
      <c r="A3246" s="6" t="n">
        <f aca="false">INT((ROW()-2)/100)</f>
        <v>32</v>
      </c>
      <c r="B3246" s="7" t="n">
        <f aca="false">MOD(INT((ROW()-2)/10),10)</f>
        <v>4</v>
      </c>
      <c r="C3246" s="7" t="n">
        <f aca="false">MOD(ROW()-2,10)</f>
        <v>4</v>
      </c>
      <c r="D3246" s="8" t="n">
        <f aca="false">A3246*10+B3246+C3246/10</f>
        <v>324.4</v>
      </c>
      <c r="E3246" s="9" t="n">
        <f aca="false">ROUND((ROW()-2)*24,0)/86400</f>
        <v>0.901111111111111</v>
      </c>
    </row>
    <row r="3247" customFormat="false" ht="15" hidden="false" customHeight="true" outlineLevel="0" collapsed="false">
      <c r="A3247" s="6" t="n">
        <f aca="false">INT((ROW()-2)/100)</f>
        <v>32</v>
      </c>
      <c r="B3247" s="7" t="n">
        <f aca="false">MOD(INT((ROW()-2)/10),10)</f>
        <v>4</v>
      </c>
      <c r="C3247" s="7" t="n">
        <f aca="false">MOD(ROW()-2,10)</f>
        <v>5</v>
      </c>
      <c r="D3247" s="8" t="n">
        <f aca="false">A3247*10+B3247+C3247/10</f>
        <v>324.5</v>
      </c>
      <c r="E3247" s="9" t="n">
        <f aca="false">ROUND((ROW()-2)*24,0)/86400</f>
        <v>0.901388888888889</v>
      </c>
    </row>
    <row r="3248" customFormat="false" ht="15" hidden="false" customHeight="true" outlineLevel="0" collapsed="false">
      <c r="A3248" s="6" t="n">
        <f aca="false">INT((ROW()-2)/100)</f>
        <v>32</v>
      </c>
      <c r="B3248" s="7" t="n">
        <f aca="false">MOD(INT((ROW()-2)/10),10)</f>
        <v>4</v>
      </c>
      <c r="C3248" s="7" t="n">
        <f aca="false">MOD(ROW()-2,10)</f>
        <v>6</v>
      </c>
      <c r="D3248" s="8" t="n">
        <f aca="false">A3248*10+B3248+C3248/10</f>
        <v>324.6</v>
      </c>
      <c r="E3248" s="9" t="n">
        <f aca="false">ROUND((ROW()-2)*24,0)/86400</f>
        <v>0.901666666666667</v>
      </c>
    </row>
    <row r="3249" customFormat="false" ht="15" hidden="false" customHeight="true" outlineLevel="0" collapsed="false">
      <c r="A3249" s="6" t="n">
        <f aca="false">INT((ROW()-2)/100)</f>
        <v>32</v>
      </c>
      <c r="B3249" s="7" t="n">
        <f aca="false">MOD(INT((ROW()-2)/10),10)</f>
        <v>4</v>
      </c>
      <c r="C3249" s="7" t="n">
        <f aca="false">MOD(ROW()-2,10)</f>
        <v>7</v>
      </c>
      <c r="D3249" s="8" t="n">
        <f aca="false">A3249*10+B3249+C3249/10</f>
        <v>324.7</v>
      </c>
      <c r="E3249" s="9" t="n">
        <f aca="false">ROUND((ROW()-2)*24,0)/86400</f>
        <v>0.901944444444444</v>
      </c>
    </row>
    <row r="3250" customFormat="false" ht="15" hidden="false" customHeight="true" outlineLevel="0" collapsed="false">
      <c r="A3250" s="6" t="n">
        <f aca="false">INT((ROW()-2)/100)</f>
        <v>32</v>
      </c>
      <c r="B3250" s="7" t="n">
        <f aca="false">MOD(INT((ROW()-2)/10),10)</f>
        <v>4</v>
      </c>
      <c r="C3250" s="7" t="n">
        <f aca="false">MOD(ROW()-2,10)</f>
        <v>8</v>
      </c>
      <c r="D3250" s="8" t="n">
        <f aca="false">A3250*10+B3250+C3250/10</f>
        <v>324.8</v>
      </c>
      <c r="E3250" s="9" t="n">
        <f aca="false">ROUND((ROW()-2)*24,0)/86400</f>
        <v>0.902222222222222</v>
      </c>
    </row>
    <row r="3251" customFormat="false" ht="15" hidden="false" customHeight="true" outlineLevel="0" collapsed="false">
      <c r="A3251" s="6" t="n">
        <f aca="false">INT((ROW()-2)/100)</f>
        <v>32</v>
      </c>
      <c r="B3251" s="7" t="n">
        <f aca="false">MOD(INT((ROW()-2)/10),10)</f>
        <v>4</v>
      </c>
      <c r="C3251" s="7" t="n">
        <f aca="false">MOD(ROW()-2,10)</f>
        <v>9</v>
      </c>
      <c r="D3251" s="8" t="n">
        <f aca="false">A3251*10+B3251+C3251/10</f>
        <v>324.9</v>
      </c>
      <c r="E3251" s="9" t="n">
        <f aca="false">ROUND((ROW()-2)*24,0)/86400</f>
        <v>0.9025</v>
      </c>
    </row>
    <row r="3252" customFormat="false" ht="15" hidden="false" customHeight="true" outlineLevel="0" collapsed="false">
      <c r="A3252" s="6" t="n">
        <f aca="false">INT((ROW()-2)/100)</f>
        <v>32</v>
      </c>
      <c r="B3252" s="7" t="n">
        <f aca="false">MOD(INT((ROW()-2)/10),10)</f>
        <v>5</v>
      </c>
      <c r="C3252" s="7" t="n">
        <f aca="false">MOD(ROW()-2,10)</f>
        <v>0</v>
      </c>
      <c r="D3252" s="8" t="n">
        <f aca="false">A3252*10+B3252+C3252/10</f>
        <v>325</v>
      </c>
      <c r="E3252" s="9" t="n">
        <f aca="false">ROUND((ROW()-2)*24,0)/86400</f>
        <v>0.902777777777778</v>
      </c>
    </row>
    <row r="3253" customFormat="false" ht="15" hidden="false" customHeight="true" outlineLevel="0" collapsed="false">
      <c r="A3253" s="6" t="n">
        <f aca="false">INT((ROW()-2)/100)</f>
        <v>32</v>
      </c>
      <c r="B3253" s="7" t="n">
        <f aca="false">MOD(INT((ROW()-2)/10),10)</f>
        <v>5</v>
      </c>
      <c r="C3253" s="7" t="n">
        <f aca="false">MOD(ROW()-2,10)</f>
        <v>1</v>
      </c>
      <c r="D3253" s="8" t="n">
        <f aca="false">A3253*10+B3253+C3253/10</f>
        <v>325.1</v>
      </c>
      <c r="E3253" s="9" t="n">
        <f aca="false">ROUND((ROW()-2)*24,0)/86400</f>
        <v>0.903055555555556</v>
      </c>
    </row>
    <row r="3254" customFormat="false" ht="15" hidden="false" customHeight="true" outlineLevel="0" collapsed="false">
      <c r="A3254" s="6" t="n">
        <f aca="false">INT((ROW()-2)/100)</f>
        <v>32</v>
      </c>
      <c r="B3254" s="7" t="n">
        <f aca="false">MOD(INT((ROW()-2)/10),10)</f>
        <v>5</v>
      </c>
      <c r="C3254" s="7" t="n">
        <f aca="false">MOD(ROW()-2,10)</f>
        <v>2</v>
      </c>
      <c r="D3254" s="8" t="n">
        <f aca="false">A3254*10+B3254+C3254/10</f>
        <v>325.2</v>
      </c>
      <c r="E3254" s="9" t="n">
        <f aca="false">ROUND((ROW()-2)*24,0)/86400</f>
        <v>0.903333333333333</v>
      </c>
    </row>
    <row r="3255" customFormat="false" ht="15" hidden="false" customHeight="true" outlineLevel="0" collapsed="false">
      <c r="A3255" s="6" t="n">
        <f aca="false">INT((ROW()-2)/100)</f>
        <v>32</v>
      </c>
      <c r="B3255" s="7" t="n">
        <f aca="false">MOD(INT((ROW()-2)/10),10)</f>
        <v>5</v>
      </c>
      <c r="C3255" s="7" t="n">
        <f aca="false">MOD(ROW()-2,10)</f>
        <v>3</v>
      </c>
      <c r="D3255" s="8" t="n">
        <f aca="false">A3255*10+B3255+C3255/10</f>
        <v>325.3</v>
      </c>
      <c r="E3255" s="9" t="n">
        <f aca="false">ROUND((ROW()-2)*24,0)/86400</f>
        <v>0.903611111111111</v>
      </c>
    </row>
    <row r="3256" customFormat="false" ht="15" hidden="false" customHeight="true" outlineLevel="0" collapsed="false">
      <c r="A3256" s="6" t="n">
        <f aca="false">INT((ROW()-2)/100)</f>
        <v>32</v>
      </c>
      <c r="B3256" s="7" t="n">
        <f aca="false">MOD(INT((ROW()-2)/10),10)</f>
        <v>5</v>
      </c>
      <c r="C3256" s="7" t="n">
        <f aca="false">MOD(ROW()-2,10)</f>
        <v>4</v>
      </c>
      <c r="D3256" s="8" t="n">
        <f aca="false">A3256*10+B3256+C3256/10</f>
        <v>325.4</v>
      </c>
      <c r="E3256" s="9" t="n">
        <f aca="false">ROUND((ROW()-2)*24,0)/86400</f>
        <v>0.903888888888889</v>
      </c>
    </row>
    <row r="3257" customFormat="false" ht="15" hidden="false" customHeight="true" outlineLevel="0" collapsed="false">
      <c r="A3257" s="6" t="n">
        <f aca="false">INT((ROW()-2)/100)</f>
        <v>32</v>
      </c>
      <c r="B3257" s="7" t="n">
        <f aca="false">MOD(INT((ROW()-2)/10),10)</f>
        <v>5</v>
      </c>
      <c r="C3257" s="7" t="n">
        <f aca="false">MOD(ROW()-2,10)</f>
        <v>5</v>
      </c>
      <c r="D3257" s="8" t="n">
        <f aca="false">A3257*10+B3257+C3257/10</f>
        <v>325.5</v>
      </c>
      <c r="E3257" s="9" t="n">
        <f aca="false">ROUND((ROW()-2)*24,0)/86400</f>
        <v>0.904166666666667</v>
      </c>
    </row>
    <row r="3258" customFormat="false" ht="15" hidden="false" customHeight="true" outlineLevel="0" collapsed="false">
      <c r="A3258" s="6" t="n">
        <f aca="false">INT((ROW()-2)/100)</f>
        <v>32</v>
      </c>
      <c r="B3258" s="7" t="n">
        <f aca="false">MOD(INT((ROW()-2)/10),10)</f>
        <v>5</v>
      </c>
      <c r="C3258" s="7" t="n">
        <f aca="false">MOD(ROW()-2,10)</f>
        <v>6</v>
      </c>
      <c r="D3258" s="8" t="n">
        <f aca="false">A3258*10+B3258+C3258/10</f>
        <v>325.6</v>
      </c>
      <c r="E3258" s="9" t="n">
        <f aca="false">ROUND((ROW()-2)*24,0)/86400</f>
        <v>0.904444444444445</v>
      </c>
    </row>
    <row r="3259" customFormat="false" ht="15" hidden="false" customHeight="true" outlineLevel="0" collapsed="false">
      <c r="A3259" s="6" t="n">
        <f aca="false">INT((ROW()-2)/100)</f>
        <v>32</v>
      </c>
      <c r="B3259" s="7" t="n">
        <f aca="false">MOD(INT((ROW()-2)/10),10)</f>
        <v>5</v>
      </c>
      <c r="C3259" s="7" t="n">
        <f aca="false">MOD(ROW()-2,10)</f>
        <v>7</v>
      </c>
      <c r="D3259" s="8" t="n">
        <f aca="false">A3259*10+B3259+C3259/10</f>
        <v>325.7</v>
      </c>
      <c r="E3259" s="9" t="n">
        <f aca="false">ROUND((ROW()-2)*24,0)/86400</f>
        <v>0.904722222222222</v>
      </c>
    </row>
    <row r="3260" customFormat="false" ht="15" hidden="false" customHeight="true" outlineLevel="0" collapsed="false">
      <c r="A3260" s="6" t="n">
        <f aca="false">INT((ROW()-2)/100)</f>
        <v>32</v>
      </c>
      <c r="B3260" s="7" t="n">
        <f aca="false">MOD(INT((ROW()-2)/10),10)</f>
        <v>5</v>
      </c>
      <c r="C3260" s="7" t="n">
        <f aca="false">MOD(ROW()-2,10)</f>
        <v>8</v>
      </c>
      <c r="D3260" s="8" t="n">
        <f aca="false">A3260*10+B3260+C3260/10</f>
        <v>325.8</v>
      </c>
      <c r="E3260" s="9" t="n">
        <f aca="false">ROUND((ROW()-2)*24,0)/86400</f>
        <v>0.905</v>
      </c>
    </row>
    <row r="3261" customFormat="false" ht="15" hidden="false" customHeight="true" outlineLevel="0" collapsed="false">
      <c r="A3261" s="6" t="n">
        <f aca="false">INT((ROW()-2)/100)</f>
        <v>32</v>
      </c>
      <c r="B3261" s="7" t="n">
        <f aca="false">MOD(INT((ROW()-2)/10),10)</f>
        <v>5</v>
      </c>
      <c r="C3261" s="7" t="n">
        <f aca="false">MOD(ROW()-2,10)</f>
        <v>9</v>
      </c>
      <c r="D3261" s="8" t="n">
        <f aca="false">A3261*10+B3261+C3261/10</f>
        <v>325.9</v>
      </c>
      <c r="E3261" s="9" t="n">
        <f aca="false">ROUND((ROW()-2)*24,0)/86400</f>
        <v>0.905277777777778</v>
      </c>
    </row>
    <row r="3262" customFormat="false" ht="15" hidden="false" customHeight="true" outlineLevel="0" collapsed="false">
      <c r="A3262" s="6" t="n">
        <f aca="false">INT((ROW()-2)/100)</f>
        <v>32</v>
      </c>
      <c r="B3262" s="7" t="n">
        <f aca="false">MOD(INT((ROW()-2)/10),10)</f>
        <v>6</v>
      </c>
      <c r="C3262" s="7" t="n">
        <f aca="false">MOD(ROW()-2,10)</f>
        <v>0</v>
      </c>
      <c r="D3262" s="8" t="n">
        <f aca="false">A3262*10+B3262+C3262/10</f>
        <v>326</v>
      </c>
      <c r="E3262" s="9" t="n">
        <f aca="false">ROUND((ROW()-2)*24,0)/86400</f>
        <v>0.905555555555556</v>
      </c>
    </row>
    <row r="3263" customFormat="false" ht="15" hidden="false" customHeight="true" outlineLevel="0" collapsed="false">
      <c r="A3263" s="6" t="n">
        <f aca="false">INT((ROW()-2)/100)</f>
        <v>32</v>
      </c>
      <c r="B3263" s="7" t="n">
        <f aca="false">MOD(INT((ROW()-2)/10),10)</f>
        <v>6</v>
      </c>
      <c r="C3263" s="7" t="n">
        <f aca="false">MOD(ROW()-2,10)</f>
        <v>1</v>
      </c>
      <c r="D3263" s="8" t="n">
        <f aca="false">A3263*10+B3263+C3263/10</f>
        <v>326.1</v>
      </c>
      <c r="E3263" s="9" t="n">
        <f aca="false">ROUND((ROW()-2)*24,0)/86400</f>
        <v>0.905833333333333</v>
      </c>
    </row>
    <row r="3264" customFormat="false" ht="15" hidden="false" customHeight="true" outlineLevel="0" collapsed="false">
      <c r="A3264" s="6" t="n">
        <f aca="false">INT((ROW()-2)/100)</f>
        <v>32</v>
      </c>
      <c r="B3264" s="7" t="n">
        <f aca="false">MOD(INT((ROW()-2)/10),10)</f>
        <v>6</v>
      </c>
      <c r="C3264" s="7" t="n">
        <f aca="false">MOD(ROW()-2,10)</f>
        <v>2</v>
      </c>
      <c r="D3264" s="8" t="n">
        <f aca="false">A3264*10+B3264+C3264/10</f>
        <v>326.2</v>
      </c>
      <c r="E3264" s="9" t="n">
        <f aca="false">ROUND((ROW()-2)*24,0)/86400</f>
        <v>0.906111111111111</v>
      </c>
    </row>
    <row r="3265" customFormat="false" ht="15" hidden="false" customHeight="true" outlineLevel="0" collapsed="false">
      <c r="A3265" s="6" t="n">
        <f aca="false">INT((ROW()-2)/100)</f>
        <v>32</v>
      </c>
      <c r="B3265" s="7" t="n">
        <f aca="false">MOD(INT((ROW()-2)/10),10)</f>
        <v>6</v>
      </c>
      <c r="C3265" s="7" t="n">
        <f aca="false">MOD(ROW()-2,10)</f>
        <v>3</v>
      </c>
      <c r="D3265" s="8" t="n">
        <f aca="false">A3265*10+B3265+C3265/10</f>
        <v>326.3</v>
      </c>
      <c r="E3265" s="9" t="n">
        <f aca="false">ROUND((ROW()-2)*24,0)/86400</f>
        <v>0.906388888888889</v>
      </c>
    </row>
    <row r="3266" customFormat="false" ht="15" hidden="false" customHeight="true" outlineLevel="0" collapsed="false">
      <c r="A3266" s="6" t="n">
        <f aca="false">INT((ROW()-2)/100)</f>
        <v>32</v>
      </c>
      <c r="B3266" s="7" t="n">
        <f aca="false">MOD(INT((ROW()-2)/10),10)</f>
        <v>6</v>
      </c>
      <c r="C3266" s="7" t="n">
        <f aca="false">MOD(ROW()-2,10)</f>
        <v>4</v>
      </c>
      <c r="D3266" s="8" t="n">
        <f aca="false">A3266*10+B3266+C3266/10</f>
        <v>326.4</v>
      </c>
      <c r="E3266" s="9" t="n">
        <f aca="false">ROUND((ROW()-2)*24,0)/86400</f>
        <v>0.906666666666667</v>
      </c>
    </row>
    <row r="3267" customFormat="false" ht="15" hidden="false" customHeight="true" outlineLevel="0" collapsed="false">
      <c r="A3267" s="6" t="n">
        <f aca="false">INT((ROW()-2)/100)</f>
        <v>32</v>
      </c>
      <c r="B3267" s="7" t="n">
        <f aca="false">MOD(INT((ROW()-2)/10),10)</f>
        <v>6</v>
      </c>
      <c r="C3267" s="7" t="n">
        <f aca="false">MOD(ROW()-2,10)</f>
        <v>5</v>
      </c>
      <c r="D3267" s="8" t="n">
        <f aca="false">A3267*10+B3267+C3267/10</f>
        <v>326.5</v>
      </c>
      <c r="E3267" s="9" t="n">
        <f aca="false">ROUND((ROW()-2)*24,0)/86400</f>
        <v>0.906944444444444</v>
      </c>
    </row>
    <row r="3268" customFormat="false" ht="15" hidden="false" customHeight="true" outlineLevel="0" collapsed="false">
      <c r="A3268" s="6" t="n">
        <f aca="false">INT((ROW()-2)/100)</f>
        <v>32</v>
      </c>
      <c r="B3268" s="7" t="n">
        <f aca="false">MOD(INT((ROW()-2)/10),10)</f>
        <v>6</v>
      </c>
      <c r="C3268" s="7" t="n">
        <f aca="false">MOD(ROW()-2,10)</f>
        <v>6</v>
      </c>
      <c r="D3268" s="8" t="n">
        <f aca="false">A3268*10+B3268+C3268/10</f>
        <v>326.6</v>
      </c>
      <c r="E3268" s="9" t="n">
        <f aca="false">ROUND((ROW()-2)*24,0)/86400</f>
        <v>0.907222222222222</v>
      </c>
    </row>
    <row r="3269" customFormat="false" ht="15" hidden="false" customHeight="true" outlineLevel="0" collapsed="false">
      <c r="A3269" s="6" t="n">
        <f aca="false">INT((ROW()-2)/100)</f>
        <v>32</v>
      </c>
      <c r="B3269" s="7" t="n">
        <f aca="false">MOD(INT((ROW()-2)/10),10)</f>
        <v>6</v>
      </c>
      <c r="C3269" s="7" t="n">
        <f aca="false">MOD(ROW()-2,10)</f>
        <v>7</v>
      </c>
      <c r="D3269" s="8" t="n">
        <f aca="false">A3269*10+B3269+C3269/10</f>
        <v>326.7</v>
      </c>
      <c r="E3269" s="9" t="n">
        <f aca="false">ROUND((ROW()-2)*24,0)/86400</f>
        <v>0.9075</v>
      </c>
    </row>
    <row r="3270" customFormat="false" ht="15" hidden="false" customHeight="true" outlineLevel="0" collapsed="false">
      <c r="A3270" s="6" t="n">
        <f aca="false">INT((ROW()-2)/100)</f>
        <v>32</v>
      </c>
      <c r="B3270" s="7" t="n">
        <f aca="false">MOD(INT((ROW()-2)/10),10)</f>
        <v>6</v>
      </c>
      <c r="C3270" s="7" t="n">
        <f aca="false">MOD(ROW()-2,10)</f>
        <v>8</v>
      </c>
      <c r="D3270" s="8" t="n">
        <f aca="false">A3270*10+B3270+C3270/10</f>
        <v>326.8</v>
      </c>
      <c r="E3270" s="9" t="n">
        <f aca="false">ROUND((ROW()-2)*24,0)/86400</f>
        <v>0.907777777777778</v>
      </c>
    </row>
    <row r="3271" customFormat="false" ht="15" hidden="false" customHeight="true" outlineLevel="0" collapsed="false">
      <c r="A3271" s="6" t="n">
        <f aca="false">INT((ROW()-2)/100)</f>
        <v>32</v>
      </c>
      <c r="B3271" s="7" t="n">
        <f aca="false">MOD(INT((ROW()-2)/10),10)</f>
        <v>6</v>
      </c>
      <c r="C3271" s="7" t="n">
        <f aca="false">MOD(ROW()-2,10)</f>
        <v>9</v>
      </c>
      <c r="D3271" s="8" t="n">
        <f aca="false">A3271*10+B3271+C3271/10</f>
        <v>326.9</v>
      </c>
      <c r="E3271" s="9" t="n">
        <f aca="false">ROUND((ROW()-2)*24,0)/86400</f>
        <v>0.908055555555556</v>
      </c>
    </row>
    <row r="3272" customFormat="false" ht="15" hidden="false" customHeight="true" outlineLevel="0" collapsed="false">
      <c r="A3272" s="6" t="n">
        <f aca="false">INT((ROW()-2)/100)</f>
        <v>32</v>
      </c>
      <c r="B3272" s="7" t="n">
        <f aca="false">MOD(INT((ROW()-2)/10),10)</f>
        <v>7</v>
      </c>
      <c r="C3272" s="7" t="n">
        <f aca="false">MOD(ROW()-2,10)</f>
        <v>0</v>
      </c>
      <c r="D3272" s="8" t="n">
        <f aca="false">A3272*10+B3272+C3272/10</f>
        <v>327</v>
      </c>
      <c r="E3272" s="9" t="n">
        <f aca="false">ROUND((ROW()-2)*24,0)/86400</f>
        <v>0.908333333333333</v>
      </c>
    </row>
    <row r="3273" customFormat="false" ht="15" hidden="false" customHeight="true" outlineLevel="0" collapsed="false">
      <c r="A3273" s="6" t="n">
        <f aca="false">INT((ROW()-2)/100)</f>
        <v>32</v>
      </c>
      <c r="B3273" s="7" t="n">
        <f aca="false">MOD(INT((ROW()-2)/10),10)</f>
        <v>7</v>
      </c>
      <c r="C3273" s="7" t="n">
        <f aca="false">MOD(ROW()-2,10)</f>
        <v>1</v>
      </c>
      <c r="D3273" s="8" t="n">
        <f aca="false">A3273*10+B3273+C3273/10</f>
        <v>327.1</v>
      </c>
      <c r="E3273" s="9" t="n">
        <f aca="false">ROUND((ROW()-2)*24,0)/86400</f>
        <v>0.908611111111111</v>
      </c>
    </row>
    <row r="3274" customFormat="false" ht="15" hidden="false" customHeight="true" outlineLevel="0" collapsed="false">
      <c r="A3274" s="6" t="n">
        <f aca="false">INT((ROW()-2)/100)</f>
        <v>32</v>
      </c>
      <c r="B3274" s="7" t="n">
        <f aca="false">MOD(INT((ROW()-2)/10),10)</f>
        <v>7</v>
      </c>
      <c r="C3274" s="7" t="n">
        <f aca="false">MOD(ROW()-2,10)</f>
        <v>2</v>
      </c>
      <c r="D3274" s="8" t="n">
        <f aca="false">A3274*10+B3274+C3274/10</f>
        <v>327.2</v>
      </c>
      <c r="E3274" s="9" t="n">
        <f aca="false">ROUND((ROW()-2)*24,0)/86400</f>
        <v>0.908888888888889</v>
      </c>
    </row>
    <row r="3275" customFormat="false" ht="15" hidden="false" customHeight="true" outlineLevel="0" collapsed="false">
      <c r="A3275" s="6" t="n">
        <f aca="false">INT((ROW()-2)/100)</f>
        <v>32</v>
      </c>
      <c r="B3275" s="7" t="n">
        <f aca="false">MOD(INT((ROW()-2)/10),10)</f>
        <v>7</v>
      </c>
      <c r="C3275" s="7" t="n">
        <f aca="false">MOD(ROW()-2,10)</f>
        <v>3</v>
      </c>
      <c r="D3275" s="8" t="n">
        <f aca="false">A3275*10+B3275+C3275/10</f>
        <v>327.3</v>
      </c>
      <c r="E3275" s="9" t="n">
        <f aca="false">ROUND((ROW()-2)*24,0)/86400</f>
        <v>0.909166666666667</v>
      </c>
    </row>
    <row r="3276" customFormat="false" ht="15" hidden="false" customHeight="true" outlineLevel="0" collapsed="false">
      <c r="A3276" s="6" t="n">
        <f aca="false">INT((ROW()-2)/100)</f>
        <v>32</v>
      </c>
      <c r="B3276" s="7" t="n">
        <f aca="false">MOD(INT((ROW()-2)/10),10)</f>
        <v>7</v>
      </c>
      <c r="C3276" s="7" t="n">
        <f aca="false">MOD(ROW()-2,10)</f>
        <v>4</v>
      </c>
      <c r="D3276" s="8" t="n">
        <f aca="false">A3276*10+B3276+C3276/10</f>
        <v>327.4</v>
      </c>
      <c r="E3276" s="9" t="n">
        <f aca="false">ROUND((ROW()-2)*24,0)/86400</f>
        <v>0.909444444444445</v>
      </c>
    </row>
    <row r="3277" customFormat="false" ht="15" hidden="false" customHeight="true" outlineLevel="0" collapsed="false">
      <c r="A3277" s="6" t="n">
        <f aca="false">INT((ROW()-2)/100)</f>
        <v>32</v>
      </c>
      <c r="B3277" s="7" t="n">
        <f aca="false">MOD(INT((ROW()-2)/10),10)</f>
        <v>7</v>
      </c>
      <c r="C3277" s="7" t="n">
        <f aca="false">MOD(ROW()-2,10)</f>
        <v>5</v>
      </c>
      <c r="D3277" s="8" t="n">
        <f aca="false">A3277*10+B3277+C3277/10</f>
        <v>327.5</v>
      </c>
      <c r="E3277" s="9" t="n">
        <f aca="false">ROUND((ROW()-2)*24,0)/86400</f>
        <v>0.909722222222222</v>
      </c>
    </row>
    <row r="3278" customFormat="false" ht="15" hidden="false" customHeight="true" outlineLevel="0" collapsed="false">
      <c r="A3278" s="6" t="n">
        <f aca="false">INT((ROW()-2)/100)</f>
        <v>32</v>
      </c>
      <c r="B3278" s="7" t="n">
        <f aca="false">MOD(INT((ROW()-2)/10),10)</f>
        <v>7</v>
      </c>
      <c r="C3278" s="7" t="n">
        <f aca="false">MOD(ROW()-2,10)</f>
        <v>6</v>
      </c>
      <c r="D3278" s="8" t="n">
        <f aca="false">A3278*10+B3278+C3278/10</f>
        <v>327.6</v>
      </c>
      <c r="E3278" s="9" t="n">
        <f aca="false">ROUND((ROW()-2)*24,0)/86400</f>
        <v>0.91</v>
      </c>
    </row>
    <row r="3279" customFormat="false" ht="15" hidden="false" customHeight="true" outlineLevel="0" collapsed="false">
      <c r="A3279" s="6" t="n">
        <f aca="false">INT((ROW()-2)/100)</f>
        <v>32</v>
      </c>
      <c r="B3279" s="7" t="n">
        <f aca="false">MOD(INT((ROW()-2)/10),10)</f>
        <v>7</v>
      </c>
      <c r="C3279" s="7" t="n">
        <f aca="false">MOD(ROW()-2,10)</f>
        <v>7</v>
      </c>
      <c r="D3279" s="8" t="n">
        <f aca="false">A3279*10+B3279+C3279/10</f>
        <v>327.7</v>
      </c>
      <c r="E3279" s="9" t="n">
        <f aca="false">ROUND((ROW()-2)*24,0)/86400</f>
        <v>0.910277777777778</v>
      </c>
    </row>
    <row r="3280" customFormat="false" ht="15" hidden="false" customHeight="true" outlineLevel="0" collapsed="false">
      <c r="A3280" s="6" t="n">
        <f aca="false">INT((ROW()-2)/100)</f>
        <v>32</v>
      </c>
      <c r="B3280" s="7" t="n">
        <f aca="false">MOD(INT((ROW()-2)/10),10)</f>
        <v>7</v>
      </c>
      <c r="C3280" s="7" t="n">
        <f aca="false">MOD(ROW()-2,10)</f>
        <v>8</v>
      </c>
      <c r="D3280" s="8" t="n">
        <f aca="false">A3280*10+B3280+C3280/10</f>
        <v>327.8</v>
      </c>
      <c r="E3280" s="9" t="n">
        <f aca="false">ROUND((ROW()-2)*24,0)/86400</f>
        <v>0.910555555555556</v>
      </c>
    </row>
    <row r="3281" customFormat="false" ht="15" hidden="false" customHeight="true" outlineLevel="0" collapsed="false">
      <c r="A3281" s="6" t="n">
        <f aca="false">INT((ROW()-2)/100)</f>
        <v>32</v>
      </c>
      <c r="B3281" s="7" t="n">
        <f aca="false">MOD(INT((ROW()-2)/10),10)</f>
        <v>7</v>
      </c>
      <c r="C3281" s="7" t="n">
        <f aca="false">MOD(ROW()-2,10)</f>
        <v>9</v>
      </c>
      <c r="D3281" s="8" t="n">
        <f aca="false">A3281*10+B3281+C3281/10</f>
        <v>327.9</v>
      </c>
      <c r="E3281" s="9" t="n">
        <f aca="false">ROUND((ROW()-2)*24,0)/86400</f>
        <v>0.910833333333333</v>
      </c>
    </row>
    <row r="3282" customFormat="false" ht="15" hidden="false" customHeight="true" outlineLevel="0" collapsed="false">
      <c r="A3282" s="6" t="n">
        <f aca="false">INT((ROW()-2)/100)</f>
        <v>32</v>
      </c>
      <c r="B3282" s="7" t="n">
        <f aca="false">MOD(INT((ROW()-2)/10),10)</f>
        <v>8</v>
      </c>
      <c r="C3282" s="7" t="n">
        <f aca="false">MOD(ROW()-2,10)</f>
        <v>0</v>
      </c>
      <c r="D3282" s="8" t="n">
        <f aca="false">A3282*10+B3282+C3282/10</f>
        <v>328</v>
      </c>
      <c r="E3282" s="9" t="n">
        <f aca="false">ROUND((ROW()-2)*24,0)/86400</f>
        <v>0.911111111111111</v>
      </c>
    </row>
    <row r="3283" customFormat="false" ht="15" hidden="false" customHeight="true" outlineLevel="0" collapsed="false">
      <c r="A3283" s="6" t="n">
        <f aca="false">INT((ROW()-2)/100)</f>
        <v>32</v>
      </c>
      <c r="B3283" s="7" t="n">
        <f aca="false">MOD(INT((ROW()-2)/10),10)</f>
        <v>8</v>
      </c>
      <c r="C3283" s="7" t="n">
        <f aca="false">MOD(ROW()-2,10)</f>
        <v>1</v>
      </c>
      <c r="D3283" s="8" t="n">
        <f aca="false">A3283*10+B3283+C3283/10</f>
        <v>328.1</v>
      </c>
      <c r="E3283" s="9" t="n">
        <f aca="false">ROUND((ROW()-2)*24,0)/86400</f>
        <v>0.911388888888889</v>
      </c>
    </row>
    <row r="3284" customFormat="false" ht="15" hidden="false" customHeight="true" outlineLevel="0" collapsed="false">
      <c r="A3284" s="6" t="n">
        <f aca="false">INT((ROW()-2)/100)</f>
        <v>32</v>
      </c>
      <c r="B3284" s="7" t="n">
        <f aca="false">MOD(INT((ROW()-2)/10),10)</f>
        <v>8</v>
      </c>
      <c r="C3284" s="7" t="n">
        <f aca="false">MOD(ROW()-2,10)</f>
        <v>2</v>
      </c>
      <c r="D3284" s="8" t="n">
        <f aca="false">A3284*10+B3284+C3284/10</f>
        <v>328.2</v>
      </c>
      <c r="E3284" s="9" t="n">
        <f aca="false">ROUND((ROW()-2)*24,0)/86400</f>
        <v>0.911666666666667</v>
      </c>
    </row>
    <row r="3285" customFormat="false" ht="15" hidden="false" customHeight="true" outlineLevel="0" collapsed="false">
      <c r="A3285" s="6" t="n">
        <f aca="false">INT((ROW()-2)/100)</f>
        <v>32</v>
      </c>
      <c r="B3285" s="7" t="n">
        <f aca="false">MOD(INT((ROW()-2)/10),10)</f>
        <v>8</v>
      </c>
      <c r="C3285" s="7" t="n">
        <f aca="false">MOD(ROW()-2,10)</f>
        <v>3</v>
      </c>
      <c r="D3285" s="8" t="n">
        <f aca="false">A3285*10+B3285+C3285/10</f>
        <v>328.3</v>
      </c>
      <c r="E3285" s="9" t="n">
        <f aca="false">ROUND((ROW()-2)*24,0)/86400</f>
        <v>0.911944444444444</v>
      </c>
    </row>
    <row r="3286" customFormat="false" ht="15" hidden="false" customHeight="true" outlineLevel="0" collapsed="false">
      <c r="A3286" s="6" t="n">
        <f aca="false">INT((ROW()-2)/100)</f>
        <v>32</v>
      </c>
      <c r="B3286" s="7" t="n">
        <f aca="false">MOD(INT((ROW()-2)/10),10)</f>
        <v>8</v>
      </c>
      <c r="C3286" s="7" t="n">
        <f aca="false">MOD(ROW()-2,10)</f>
        <v>4</v>
      </c>
      <c r="D3286" s="8" t="n">
        <f aca="false">A3286*10+B3286+C3286/10</f>
        <v>328.4</v>
      </c>
      <c r="E3286" s="9" t="n">
        <f aca="false">ROUND((ROW()-2)*24,0)/86400</f>
        <v>0.912222222222222</v>
      </c>
    </row>
    <row r="3287" customFormat="false" ht="15" hidden="false" customHeight="true" outlineLevel="0" collapsed="false">
      <c r="A3287" s="6" t="n">
        <f aca="false">INT((ROW()-2)/100)</f>
        <v>32</v>
      </c>
      <c r="B3287" s="7" t="n">
        <f aca="false">MOD(INT((ROW()-2)/10),10)</f>
        <v>8</v>
      </c>
      <c r="C3287" s="7" t="n">
        <f aca="false">MOD(ROW()-2,10)</f>
        <v>5</v>
      </c>
      <c r="D3287" s="8" t="n">
        <f aca="false">A3287*10+B3287+C3287/10</f>
        <v>328.5</v>
      </c>
      <c r="E3287" s="9" t="n">
        <f aca="false">ROUND((ROW()-2)*24,0)/86400</f>
        <v>0.9125</v>
      </c>
    </row>
    <row r="3288" customFormat="false" ht="15" hidden="false" customHeight="true" outlineLevel="0" collapsed="false">
      <c r="A3288" s="6" t="n">
        <f aca="false">INT((ROW()-2)/100)</f>
        <v>32</v>
      </c>
      <c r="B3288" s="7" t="n">
        <f aca="false">MOD(INT((ROW()-2)/10),10)</f>
        <v>8</v>
      </c>
      <c r="C3288" s="7" t="n">
        <f aca="false">MOD(ROW()-2,10)</f>
        <v>6</v>
      </c>
      <c r="D3288" s="8" t="n">
        <f aca="false">A3288*10+B3288+C3288/10</f>
        <v>328.6</v>
      </c>
      <c r="E3288" s="9" t="n">
        <f aca="false">ROUND((ROW()-2)*24,0)/86400</f>
        <v>0.912777777777778</v>
      </c>
    </row>
    <row r="3289" customFormat="false" ht="15" hidden="false" customHeight="true" outlineLevel="0" collapsed="false">
      <c r="A3289" s="6" t="n">
        <f aca="false">INT((ROW()-2)/100)</f>
        <v>32</v>
      </c>
      <c r="B3289" s="7" t="n">
        <f aca="false">MOD(INT((ROW()-2)/10),10)</f>
        <v>8</v>
      </c>
      <c r="C3289" s="7" t="n">
        <f aca="false">MOD(ROW()-2,10)</f>
        <v>7</v>
      </c>
      <c r="D3289" s="8" t="n">
        <f aca="false">A3289*10+B3289+C3289/10</f>
        <v>328.7</v>
      </c>
      <c r="E3289" s="9" t="n">
        <f aca="false">ROUND((ROW()-2)*24,0)/86400</f>
        <v>0.913055555555556</v>
      </c>
    </row>
    <row r="3290" customFormat="false" ht="15" hidden="false" customHeight="true" outlineLevel="0" collapsed="false">
      <c r="A3290" s="6" t="n">
        <f aca="false">INT((ROW()-2)/100)</f>
        <v>32</v>
      </c>
      <c r="B3290" s="7" t="n">
        <f aca="false">MOD(INT((ROW()-2)/10),10)</f>
        <v>8</v>
      </c>
      <c r="C3290" s="7" t="n">
        <f aca="false">MOD(ROW()-2,10)</f>
        <v>8</v>
      </c>
      <c r="D3290" s="8" t="n">
        <f aca="false">A3290*10+B3290+C3290/10</f>
        <v>328.8</v>
      </c>
      <c r="E3290" s="9" t="n">
        <f aca="false">ROUND((ROW()-2)*24,0)/86400</f>
        <v>0.913333333333333</v>
      </c>
    </row>
    <row r="3291" customFormat="false" ht="15" hidden="false" customHeight="true" outlineLevel="0" collapsed="false">
      <c r="A3291" s="6" t="n">
        <f aca="false">INT((ROW()-2)/100)</f>
        <v>32</v>
      </c>
      <c r="B3291" s="7" t="n">
        <f aca="false">MOD(INT((ROW()-2)/10),10)</f>
        <v>8</v>
      </c>
      <c r="C3291" s="7" t="n">
        <f aca="false">MOD(ROW()-2,10)</f>
        <v>9</v>
      </c>
      <c r="D3291" s="8" t="n">
        <f aca="false">A3291*10+B3291+C3291/10</f>
        <v>328.9</v>
      </c>
      <c r="E3291" s="9" t="n">
        <f aca="false">ROUND((ROW()-2)*24,0)/86400</f>
        <v>0.913611111111111</v>
      </c>
    </row>
    <row r="3292" customFormat="false" ht="15" hidden="false" customHeight="true" outlineLevel="0" collapsed="false">
      <c r="A3292" s="6" t="n">
        <f aca="false">INT((ROW()-2)/100)</f>
        <v>32</v>
      </c>
      <c r="B3292" s="7" t="n">
        <f aca="false">MOD(INT((ROW()-2)/10),10)</f>
        <v>9</v>
      </c>
      <c r="C3292" s="7" t="n">
        <f aca="false">MOD(ROW()-2,10)</f>
        <v>0</v>
      </c>
      <c r="D3292" s="8" t="n">
        <f aca="false">A3292*10+B3292+C3292/10</f>
        <v>329</v>
      </c>
      <c r="E3292" s="9" t="n">
        <f aca="false">ROUND((ROW()-2)*24,0)/86400</f>
        <v>0.913888888888889</v>
      </c>
    </row>
    <row r="3293" customFormat="false" ht="15" hidden="false" customHeight="true" outlineLevel="0" collapsed="false">
      <c r="A3293" s="6" t="n">
        <f aca="false">INT((ROW()-2)/100)</f>
        <v>32</v>
      </c>
      <c r="B3293" s="7" t="n">
        <f aca="false">MOD(INT((ROW()-2)/10),10)</f>
        <v>9</v>
      </c>
      <c r="C3293" s="7" t="n">
        <f aca="false">MOD(ROW()-2,10)</f>
        <v>1</v>
      </c>
      <c r="D3293" s="8" t="n">
        <f aca="false">A3293*10+B3293+C3293/10</f>
        <v>329.1</v>
      </c>
      <c r="E3293" s="9" t="n">
        <f aca="false">ROUND((ROW()-2)*24,0)/86400</f>
        <v>0.914166666666667</v>
      </c>
    </row>
    <row r="3294" customFormat="false" ht="15" hidden="false" customHeight="true" outlineLevel="0" collapsed="false">
      <c r="A3294" s="6" t="n">
        <f aca="false">INT((ROW()-2)/100)</f>
        <v>32</v>
      </c>
      <c r="B3294" s="7" t="n">
        <f aca="false">MOD(INT((ROW()-2)/10),10)</f>
        <v>9</v>
      </c>
      <c r="C3294" s="7" t="n">
        <f aca="false">MOD(ROW()-2,10)</f>
        <v>2</v>
      </c>
      <c r="D3294" s="8" t="n">
        <f aca="false">A3294*10+B3294+C3294/10</f>
        <v>329.2</v>
      </c>
      <c r="E3294" s="9" t="n">
        <f aca="false">ROUND((ROW()-2)*24,0)/86400</f>
        <v>0.914444444444444</v>
      </c>
    </row>
    <row r="3295" customFormat="false" ht="15" hidden="false" customHeight="true" outlineLevel="0" collapsed="false">
      <c r="A3295" s="6" t="n">
        <f aca="false">INT((ROW()-2)/100)</f>
        <v>32</v>
      </c>
      <c r="B3295" s="7" t="n">
        <f aca="false">MOD(INT((ROW()-2)/10),10)</f>
        <v>9</v>
      </c>
      <c r="C3295" s="7" t="n">
        <f aca="false">MOD(ROW()-2,10)</f>
        <v>3</v>
      </c>
      <c r="D3295" s="8" t="n">
        <f aca="false">A3295*10+B3295+C3295/10</f>
        <v>329.3</v>
      </c>
      <c r="E3295" s="9" t="n">
        <f aca="false">ROUND((ROW()-2)*24,0)/86400</f>
        <v>0.914722222222222</v>
      </c>
    </row>
    <row r="3296" customFormat="false" ht="15" hidden="false" customHeight="true" outlineLevel="0" collapsed="false">
      <c r="A3296" s="6" t="n">
        <f aca="false">INT((ROW()-2)/100)</f>
        <v>32</v>
      </c>
      <c r="B3296" s="7" t="n">
        <f aca="false">MOD(INT((ROW()-2)/10),10)</f>
        <v>9</v>
      </c>
      <c r="C3296" s="7" t="n">
        <f aca="false">MOD(ROW()-2,10)</f>
        <v>4</v>
      </c>
      <c r="D3296" s="8" t="n">
        <f aca="false">A3296*10+B3296+C3296/10</f>
        <v>329.4</v>
      </c>
      <c r="E3296" s="9" t="n">
        <f aca="false">ROUND((ROW()-2)*24,0)/86400</f>
        <v>0.915</v>
      </c>
    </row>
    <row r="3297" customFormat="false" ht="15" hidden="false" customHeight="true" outlineLevel="0" collapsed="false">
      <c r="A3297" s="6" t="n">
        <f aca="false">INT((ROW()-2)/100)</f>
        <v>32</v>
      </c>
      <c r="B3297" s="7" t="n">
        <f aca="false">MOD(INT((ROW()-2)/10),10)</f>
        <v>9</v>
      </c>
      <c r="C3297" s="7" t="n">
        <f aca="false">MOD(ROW()-2,10)</f>
        <v>5</v>
      </c>
      <c r="D3297" s="8" t="n">
        <f aca="false">A3297*10+B3297+C3297/10</f>
        <v>329.5</v>
      </c>
      <c r="E3297" s="9" t="n">
        <f aca="false">ROUND((ROW()-2)*24,0)/86400</f>
        <v>0.915277777777778</v>
      </c>
    </row>
    <row r="3298" customFormat="false" ht="15" hidden="false" customHeight="true" outlineLevel="0" collapsed="false">
      <c r="A3298" s="6" t="n">
        <f aca="false">INT((ROW()-2)/100)</f>
        <v>32</v>
      </c>
      <c r="B3298" s="7" t="n">
        <f aca="false">MOD(INT((ROW()-2)/10),10)</f>
        <v>9</v>
      </c>
      <c r="C3298" s="7" t="n">
        <f aca="false">MOD(ROW()-2,10)</f>
        <v>6</v>
      </c>
      <c r="D3298" s="8" t="n">
        <f aca="false">A3298*10+B3298+C3298/10</f>
        <v>329.6</v>
      </c>
      <c r="E3298" s="9" t="n">
        <f aca="false">ROUND((ROW()-2)*24,0)/86400</f>
        <v>0.915555555555556</v>
      </c>
    </row>
    <row r="3299" customFormat="false" ht="15" hidden="false" customHeight="true" outlineLevel="0" collapsed="false">
      <c r="A3299" s="6" t="n">
        <f aca="false">INT((ROW()-2)/100)</f>
        <v>32</v>
      </c>
      <c r="B3299" s="7" t="n">
        <f aca="false">MOD(INT((ROW()-2)/10),10)</f>
        <v>9</v>
      </c>
      <c r="C3299" s="7" t="n">
        <f aca="false">MOD(ROW()-2,10)</f>
        <v>7</v>
      </c>
      <c r="D3299" s="8" t="n">
        <f aca="false">A3299*10+B3299+C3299/10</f>
        <v>329.7</v>
      </c>
      <c r="E3299" s="9" t="n">
        <f aca="false">ROUND((ROW()-2)*24,0)/86400</f>
        <v>0.915833333333333</v>
      </c>
    </row>
    <row r="3300" customFormat="false" ht="15" hidden="false" customHeight="true" outlineLevel="0" collapsed="false">
      <c r="A3300" s="6" t="n">
        <f aca="false">INT((ROW()-2)/100)</f>
        <v>32</v>
      </c>
      <c r="B3300" s="7" t="n">
        <f aca="false">MOD(INT((ROW()-2)/10),10)</f>
        <v>9</v>
      </c>
      <c r="C3300" s="7" t="n">
        <f aca="false">MOD(ROW()-2,10)</f>
        <v>8</v>
      </c>
      <c r="D3300" s="8" t="n">
        <f aca="false">A3300*10+B3300+C3300/10</f>
        <v>329.8</v>
      </c>
      <c r="E3300" s="9" t="n">
        <f aca="false">ROUND((ROW()-2)*24,0)/86400</f>
        <v>0.916111111111111</v>
      </c>
    </row>
    <row r="3301" customFormat="false" ht="15" hidden="false" customHeight="true" outlineLevel="0" collapsed="false">
      <c r="A3301" s="6" t="n">
        <f aca="false">INT((ROW()-2)/100)</f>
        <v>32</v>
      </c>
      <c r="B3301" s="7" t="n">
        <f aca="false">MOD(INT((ROW()-2)/10),10)</f>
        <v>9</v>
      </c>
      <c r="C3301" s="7" t="n">
        <f aca="false">MOD(ROW()-2,10)</f>
        <v>9</v>
      </c>
      <c r="D3301" s="8" t="n">
        <f aca="false">A3301*10+B3301+C3301/10</f>
        <v>329.9</v>
      </c>
      <c r="E3301" s="9" t="n">
        <f aca="false">ROUND((ROW()-2)*24,0)/86400</f>
        <v>0.916388888888889</v>
      </c>
    </row>
    <row r="3302" customFormat="false" ht="15" hidden="false" customHeight="true" outlineLevel="0" collapsed="false">
      <c r="A3302" s="6" t="n">
        <f aca="false">INT((ROW()-2)/100)</f>
        <v>33</v>
      </c>
      <c r="B3302" s="7" t="n">
        <f aca="false">MOD(INT((ROW()-2)/10),10)</f>
        <v>0</v>
      </c>
      <c r="C3302" s="7" t="n">
        <f aca="false">MOD(ROW()-2,10)</f>
        <v>0</v>
      </c>
      <c r="D3302" s="8" t="n">
        <f aca="false">A3302*10+B3302+C3302/10</f>
        <v>330</v>
      </c>
      <c r="E3302" s="9" t="n">
        <f aca="false">ROUND((ROW()-2)*24,0)/86400</f>
        <v>0.916666666666667</v>
      </c>
    </row>
    <row r="3303" customFormat="false" ht="15" hidden="false" customHeight="true" outlineLevel="0" collapsed="false">
      <c r="A3303" s="6" t="n">
        <f aca="false">INT((ROW()-2)/100)</f>
        <v>33</v>
      </c>
      <c r="B3303" s="7" t="n">
        <f aca="false">MOD(INT((ROW()-2)/10),10)</f>
        <v>0</v>
      </c>
      <c r="C3303" s="7" t="n">
        <f aca="false">MOD(ROW()-2,10)</f>
        <v>1</v>
      </c>
      <c r="D3303" s="8" t="n">
        <f aca="false">A3303*10+B3303+C3303/10</f>
        <v>330.1</v>
      </c>
      <c r="E3303" s="9" t="n">
        <f aca="false">ROUND((ROW()-2)*24,0)/86400</f>
        <v>0.916944444444445</v>
      </c>
    </row>
    <row r="3304" customFormat="false" ht="15" hidden="false" customHeight="true" outlineLevel="0" collapsed="false">
      <c r="A3304" s="6" t="n">
        <f aca="false">INT((ROW()-2)/100)</f>
        <v>33</v>
      </c>
      <c r="B3304" s="7" t="n">
        <f aca="false">MOD(INT((ROW()-2)/10),10)</f>
        <v>0</v>
      </c>
      <c r="C3304" s="7" t="n">
        <f aca="false">MOD(ROW()-2,10)</f>
        <v>2</v>
      </c>
      <c r="D3304" s="8" t="n">
        <f aca="false">A3304*10+B3304+C3304/10</f>
        <v>330.2</v>
      </c>
      <c r="E3304" s="9" t="n">
        <f aca="false">ROUND((ROW()-2)*24,0)/86400</f>
        <v>0.917222222222222</v>
      </c>
    </row>
    <row r="3305" customFormat="false" ht="15" hidden="false" customHeight="true" outlineLevel="0" collapsed="false">
      <c r="A3305" s="6" t="n">
        <f aca="false">INT((ROW()-2)/100)</f>
        <v>33</v>
      </c>
      <c r="B3305" s="7" t="n">
        <f aca="false">MOD(INT((ROW()-2)/10),10)</f>
        <v>0</v>
      </c>
      <c r="C3305" s="7" t="n">
        <f aca="false">MOD(ROW()-2,10)</f>
        <v>3</v>
      </c>
      <c r="D3305" s="8" t="n">
        <f aca="false">A3305*10+B3305+C3305/10</f>
        <v>330.3</v>
      </c>
      <c r="E3305" s="9" t="n">
        <f aca="false">ROUND((ROW()-2)*24,0)/86400</f>
        <v>0.9175</v>
      </c>
    </row>
    <row r="3306" customFormat="false" ht="15" hidden="false" customHeight="true" outlineLevel="0" collapsed="false">
      <c r="A3306" s="6" t="n">
        <f aca="false">INT((ROW()-2)/100)</f>
        <v>33</v>
      </c>
      <c r="B3306" s="7" t="n">
        <f aca="false">MOD(INT((ROW()-2)/10),10)</f>
        <v>0</v>
      </c>
      <c r="C3306" s="7" t="n">
        <f aca="false">MOD(ROW()-2,10)</f>
        <v>4</v>
      </c>
      <c r="D3306" s="8" t="n">
        <f aca="false">A3306*10+B3306+C3306/10</f>
        <v>330.4</v>
      </c>
      <c r="E3306" s="9" t="n">
        <f aca="false">ROUND((ROW()-2)*24,0)/86400</f>
        <v>0.917777777777778</v>
      </c>
    </row>
    <row r="3307" customFormat="false" ht="15" hidden="false" customHeight="true" outlineLevel="0" collapsed="false">
      <c r="A3307" s="6" t="n">
        <f aca="false">INT((ROW()-2)/100)</f>
        <v>33</v>
      </c>
      <c r="B3307" s="7" t="n">
        <f aca="false">MOD(INT((ROW()-2)/10),10)</f>
        <v>0</v>
      </c>
      <c r="C3307" s="7" t="n">
        <f aca="false">MOD(ROW()-2,10)</f>
        <v>5</v>
      </c>
      <c r="D3307" s="8" t="n">
        <f aca="false">A3307*10+B3307+C3307/10</f>
        <v>330.5</v>
      </c>
      <c r="E3307" s="9" t="n">
        <f aca="false">ROUND((ROW()-2)*24,0)/86400</f>
        <v>0.918055555555556</v>
      </c>
    </row>
    <row r="3308" customFormat="false" ht="15" hidden="false" customHeight="true" outlineLevel="0" collapsed="false">
      <c r="A3308" s="6" t="n">
        <f aca="false">INT((ROW()-2)/100)</f>
        <v>33</v>
      </c>
      <c r="B3308" s="7" t="n">
        <f aca="false">MOD(INT((ROW()-2)/10),10)</f>
        <v>0</v>
      </c>
      <c r="C3308" s="7" t="n">
        <f aca="false">MOD(ROW()-2,10)</f>
        <v>6</v>
      </c>
      <c r="D3308" s="8" t="n">
        <f aca="false">A3308*10+B3308+C3308/10</f>
        <v>330.6</v>
      </c>
      <c r="E3308" s="9" t="n">
        <f aca="false">ROUND((ROW()-2)*24,0)/86400</f>
        <v>0.918333333333333</v>
      </c>
    </row>
    <row r="3309" customFormat="false" ht="15" hidden="false" customHeight="true" outlineLevel="0" collapsed="false">
      <c r="A3309" s="6" t="n">
        <f aca="false">INT((ROW()-2)/100)</f>
        <v>33</v>
      </c>
      <c r="B3309" s="7" t="n">
        <f aca="false">MOD(INT((ROW()-2)/10),10)</f>
        <v>0</v>
      </c>
      <c r="C3309" s="7" t="n">
        <f aca="false">MOD(ROW()-2,10)</f>
        <v>7</v>
      </c>
      <c r="D3309" s="8" t="n">
        <f aca="false">A3309*10+B3309+C3309/10</f>
        <v>330.7</v>
      </c>
      <c r="E3309" s="9" t="n">
        <f aca="false">ROUND((ROW()-2)*24,0)/86400</f>
        <v>0.918611111111111</v>
      </c>
    </row>
    <row r="3310" customFormat="false" ht="15" hidden="false" customHeight="true" outlineLevel="0" collapsed="false">
      <c r="A3310" s="6" t="n">
        <f aca="false">INT((ROW()-2)/100)</f>
        <v>33</v>
      </c>
      <c r="B3310" s="7" t="n">
        <f aca="false">MOD(INT((ROW()-2)/10),10)</f>
        <v>0</v>
      </c>
      <c r="C3310" s="7" t="n">
        <f aca="false">MOD(ROW()-2,10)</f>
        <v>8</v>
      </c>
      <c r="D3310" s="8" t="n">
        <f aca="false">A3310*10+B3310+C3310/10</f>
        <v>330.8</v>
      </c>
      <c r="E3310" s="9" t="n">
        <f aca="false">ROUND((ROW()-2)*24,0)/86400</f>
        <v>0.918888888888889</v>
      </c>
    </row>
    <row r="3311" customFormat="false" ht="15" hidden="false" customHeight="true" outlineLevel="0" collapsed="false">
      <c r="A3311" s="6" t="n">
        <f aca="false">INT((ROW()-2)/100)</f>
        <v>33</v>
      </c>
      <c r="B3311" s="7" t="n">
        <f aca="false">MOD(INT((ROW()-2)/10),10)</f>
        <v>0</v>
      </c>
      <c r="C3311" s="7" t="n">
        <f aca="false">MOD(ROW()-2,10)</f>
        <v>9</v>
      </c>
      <c r="D3311" s="8" t="n">
        <f aca="false">A3311*10+B3311+C3311/10</f>
        <v>330.9</v>
      </c>
      <c r="E3311" s="9" t="n">
        <f aca="false">ROUND((ROW()-2)*24,0)/86400</f>
        <v>0.919166666666667</v>
      </c>
    </row>
    <row r="3312" customFormat="false" ht="15" hidden="false" customHeight="true" outlineLevel="0" collapsed="false">
      <c r="A3312" s="6" t="n">
        <f aca="false">INT((ROW()-2)/100)</f>
        <v>33</v>
      </c>
      <c r="B3312" s="7" t="n">
        <f aca="false">MOD(INT((ROW()-2)/10),10)</f>
        <v>1</v>
      </c>
      <c r="C3312" s="7" t="n">
        <f aca="false">MOD(ROW()-2,10)</f>
        <v>0</v>
      </c>
      <c r="D3312" s="8" t="n">
        <f aca="false">A3312*10+B3312+C3312/10</f>
        <v>331</v>
      </c>
      <c r="E3312" s="9" t="n">
        <f aca="false">ROUND((ROW()-2)*24,0)/86400</f>
        <v>0.919444444444444</v>
      </c>
    </row>
    <row r="3313" customFormat="false" ht="15" hidden="false" customHeight="true" outlineLevel="0" collapsed="false">
      <c r="A3313" s="6" t="n">
        <f aca="false">INT((ROW()-2)/100)</f>
        <v>33</v>
      </c>
      <c r="B3313" s="7" t="n">
        <f aca="false">MOD(INT((ROW()-2)/10),10)</f>
        <v>1</v>
      </c>
      <c r="C3313" s="7" t="n">
        <f aca="false">MOD(ROW()-2,10)</f>
        <v>1</v>
      </c>
      <c r="D3313" s="8" t="n">
        <f aca="false">A3313*10+B3313+C3313/10</f>
        <v>331.1</v>
      </c>
      <c r="E3313" s="9" t="n">
        <f aca="false">ROUND((ROW()-2)*24,0)/86400</f>
        <v>0.919722222222222</v>
      </c>
    </row>
    <row r="3314" customFormat="false" ht="15" hidden="false" customHeight="true" outlineLevel="0" collapsed="false">
      <c r="A3314" s="6" t="n">
        <f aca="false">INT((ROW()-2)/100)</f>
        <v>33</v>
      </c>
      <c r="B3314" s="7" t="n">
        <f aca="false">MOD(INT((ROW()-2)/10),10)</f>
        <v>1</v>
      </c>
      <c r="C3314" s="7" t="n">
        <f aca="false">MOD(ROW()-2,10)</f>
        <v>2</v>
      </c>
      <c r="D3314" s="8" t="n">
        <f aca="false">A3314*10+B3314+C3314/10</f>
        <v>331.2</v>
      </c>
      <c r="E3314" s="9" t="n">
        <f aca="false">ROUND((ROW()-2)*24,0)/86400</f>
        <v>0.92</v>
      </c>
    </row>
    <row r="3315" customFormat="false" ht="15" hidden="false" customHeight="true" outlineLevel="0" collapsed="false">
      <c r="A3315" s="6" t="n">
        <f aca="false">INT((ROW()-2)/100)</f>
        <v>33</v>
      </c>
      <c r="B3315" s="7" t="n">
        <f aca="false">MOD(INT((ROW()-2)/10),10)</f>
        <v>1</v>
      </c>
      <c r="C3315" s="7" t="n">
        <f aca="false">MOD(ROW()-2,10)</f>
        <v>3</v>
      </c>
      <c r="D3315" s="8" t="n">
        <f aca="false">A3315*10+B3315+C3315/10</f>
        <v>331.3</v>
      </c>
      <c r="E3315" s="9" t="n">
        <f aca="false">ROUND((ROW()-2)*24,0)/86400</f>
        <v>0.920277777777778</v>
      </c>
    </row>
    <row r="3316" customFormat="false" ht="15" hidden="false" customHeight="true" outlineLevel="0" collapsed="false">
      <c r="A3316" s="6" t="n">
        <f aca="false">INT((ROW()-2)/100)</f>
        <v>33</v>
      </c>
      <c r="B3316" s="7" t="n">
        <f aca="false">MOD(INT((ROW()-2)/10),10)</f>
        <v>1</v>
      </c>
      <c r="C3316" s="7" t="n">
        <f aca="false">MOD(ROW()-2,10)</f>
        <v>4</v>
      </c>
      <c r="D3316" s="8" t="n">
        <f aca="false">A3316*10+B3316+C3316/10</f>
        <v>331.4</v>
      </c>
      <c r="E3316" s="9" t="n">
        <f aca="false">ROUND((ROW()-2)*24,0)/86400</f>
        <v>0.920555555555556</v>
      </c>
    </row>
    <row r="3317" customFormat="false" ht="15" hidden="false" customHeight="true" outlineLevel="0" collapsed="false">
      <c r="A3317" s="6" t="n">
        <f aca="false">INT((ROW()-2)/100)</f>
        <v>33</v>
      </c>
      <c r="B3317" s="7" t="n">
        <f aca="false">MOD(INT((ROW()-2)/10),10)</f>
        <v>1</v>
      </c>
      <c r="C3317" s="7" t="n">
        <f aca="false">MOD(ROW()-2,10)</f>
        <v>5</v>
      </c>
      <c r="D3317" s="8" t="n">
        <f aca="false">A3317*10+B3317+C3317/10</f>
        <v>331.5</v>
      </c>
      <c r="E3317" s="9" t="n">
        <f aca="false">ROUND((ROW()-2)*24,0)/86400</f>
        <v>0.920833333333333</v>
      </c>
    </row>
    <row r="3318" customFormat="false" ht="15" hidden="false" customHeight="true" outlineLevel="0" collapsed="false">
      <c r="A3318" s="6" t="n">
        <f aca="false">INT((ROW()-2)/100)</f>
        <v>33</v>
      </c>
      <c r="B3318" s="7" t="n">
        <f aca="false">MOD(INT((ROW()-2)/10),10)</f>
        <v>1</v>
      </c>
      <c r="C3318" s="7" t="n">
        <f aca="false">MOD(ROW()-2,10)</f>
        <v>6</v>
      </c>
      <c r="D3318" s="8" t="n">
        <f aca="false">A3318*10+B3318+C3318/10</f>
        <v>331.6</v>
      </c>
      <c r="E3318" s="9" t="n">
        <f aca="false">ROUND((ROW()-2)*24,0)/86400</f>
        <v>0.921111111111111</v>
      </c>
    </row>
    <row r="3319" customFormat="false" ht="15" hidden="false" customHeight="true" outlineLevel="0" collapsed="false">
      <c r="A3319" s="6" t="n">
        <f aca="false">INT((ROW()-2)/100)</f>
        <v>33</v>
      </c>
      <c r="B3319" s="7" t="n">
        <f aca="false">MOD(INT((ROW()-2)/10),10)</f>
        <v>1</v>
      </c>
      <c r="C3319" s="7" t="n">
        <f aca="false">MOD(ROW()-2,10)</f>
        <v>7</v>
      </c>
      <c r="D3319" s="8" t="n">
        <f aca="false">A3319*10+B3319+C3319/10</f>
        <v>331.7</v>
      </c>
      <c r="E3319" s="9" t="n">
        <f aca="false">ROUND((ROW()-2)*24,0)/86400</f>
        <v>0.921388888888889</v>
      </c>
    </row>
    <row r="3320" customFormat="false" ht="15" hidden="false" customHeight="true" outlineLevel="0" collapsed="false">
      <c r="A3320" s="6" t="n">
        <f aca="false">INT((ROW()-2)/100)</f>
        <v>33</v>
      </c>
      <c r="B3320" s="7" t="n">
        <f aca="false">MOD(INT((ROW()-2)/10),10)</f>
        <v>1</v>
      </c>
      <c r="C3320" s="7" t="n">
        <f aca="false">MOD(ROW()-2,10)</f>
        <v>8</v>
      </c>
      <c r="D3320" s="8" t="n">
        <f aca="false">A3320*10+B3320+C3320/10</f>
        <v>331.8</v>
      </c>
      <c r="E3320" s="9" t="n">
        <f aca="false">ROUND((ROW()-2)*24,0)/86400</f>
        <v>0.921666666666667</v>
      </c>
    </row>
    <row r="3321" customFormat="false" ht="15" hidden="false" customHeight="true" outlineLevel="0" collapsed="false">
      <c r="A3321" s="6" t="n">
        <f aca="false">INT((ROW()-2)/100)</f>
        <v>33</v>
      </c>
      <c r="B3321" s="7" t="n">
        <f aca="false">MOD(INT((ROW()-2)/10),10)</f>
        <v>1</v>
      </c>
      <c r="C3321" s="7" t="n">
        <f aca="false">MOD(ROW()-2,10)</f>
        <v>9</v>
      </c>
      <c r="D3321" s="8" t="n">
        <f aca="false">A3321*10+B3321+C3321/10</f>
        <v>331.9</v>
      </c>
      <c r="E3321" s="9" t="n">
        <f aca="false">ROUND((ROW()-2)*24,0)/86400</f>
        <v>0.921944444444445</v>
      </c>
    </row>
    <row r="3322" customFormat="false" ht="15" hidden="false" customHeight="true" outlineLevel="0" collapsed="false">
      <c r="A3322" s="6" t="n">
        <f aca="false">INT((ROW()-2)/100)</f>
        <v>33</v>
      </c>
      <c r="B3322" s="7" t="n">
        <f aca="false">MOD(INT((ROW()-2)/10),10)</f>
        <v>2</v>
      </c>
      <c r="C3322" s="7" t="n">
        <f aca="false">MOD(ROW()-2,10)</f>
        <v>0</v>
      </c>
      <c r="D3322" s="8" t="n">
        <f aca="false">A3322*10+B3322+C3322/10</f>
        <v>332</v>
      </c>
      <c r="E3322" s="9" t="n">
        <f aca="false">ROUND((ROW()-2)*24,0)/86400</f>
        <v>0.922222222222222</v>
      </c>
    </row>
    <row r="3323" customFormat="false" ht="15" hidden="false" customHeight="true" outlineLevel="0" collapsed="false">
      <c r="A3323" s="6" t="n">
        <f aca="false">INT((ROW()-2)/100)</f>
        <v>33</v>
      </c>
      <c r="B3323" s="7" t="n">
        <f aca="false">MOD(INT((ROW()-2)/10),10)</f>
        <v>2</v>
      </c>
      <c r="C3323" s="7" t="n">
        <f aca="false">MOD(ROW()-2,10)</f>
        <v>1</v>
      </c>
      <c r="D3323" s="8" t="n">
        <f aca="false">A3323*10+B3323+C3323/10</f>
        <v>332.1</v>
      </c>
      <c r="E3323" s="9" t="n">
        <f aca="false">ROUND((ROW()-2)*24,0)/86400</f>
        <v>0.9225</v>
      </c>
    </row>
    <row r="3324" customFormat="false" ht="15" hidden="false" customHeight="true" outlineLevel="0" collapsed="false">
      <c r="A3324" s="6" t="n">
        <f aca="false">INT((ROW()-2)/100)</f>
        <v>33</v>
      </c>
      <c r="B3324" s="7" t="n">
        <f aca="false">MOD(INT((ROW()-2)/10),10)</f>
        <v>2</v>
      </c>
      <c r="C3324" s="7" t="n">
        <f aca="false">MOD(ROW()-2,10)</f>
        <v>2</v>
      </c>
      <c r="D3324" s="8" t="n">
        <f aca="false">A3324*10+B3324+C3324/10</f>
        <v>332.2</v>
      </c>
      <c r="E3324" s="9" t="n">
        <f aca="false">ROUND((ROW()-2)*24,0)/86400</f>
        <v>0.922777777777778</v>
      </c>
    </row>
    <row r="3325" customFormat="false" ht="15" hidden="false" customHeight="true" outlineLevel="0" collapsed="false">
      <c r="A3325" s="6" t="n">
        <f aca="false">INT((ROW()-2)/100)</f>
        <v>33</v>
      </c>
      <c r="B3325" s="7" t="n">
        <f aca="false">MOD(INT((ROW()-2)/10),10)</f>
        <v>2</v>
      </c>
      <c r="C3325" s="7" t="n">
        <f aca="false">MOD(ROW()-2,10)</f>
        <v>3</v>
      </c>
      <c r="D3325" s="8" t="n">
        <f aca="false">A3325*10+B3325+C3325/10</f>
        <v>332.3</v>
      </c>
      <c r="E3325" s="9" t="n">
        <f aca="false">ROUND((ROW()-2)*24,0)/86400</f>
        <v>0.923055555555556</v>
      </c>
    </row>
    <row r="3326" customFormat="false" ht="15" hidden="false" customHeight="true" outlineLevel="0" collapsed="false">
      <c r="A3326" s="6" t="n">
        <f aca="false">INT((ROW()-2)/100)</f>
        <v>33</v>
      </c>
      <c r="B3326" s="7" t="n">
        <f aca="false">MOD(INT((ROW()-2)/10),10)</f>
        <v>2</v>
      </c>
      <c r="C3326" s="7" t="n">
        <f aca="false">MOD(ROW()-2,10)</f>
        <v>4</v>
      </c>
      <c r="D3326" s="8" t="n">
        <f aca="false">A3326*10+B3326+C3326/10</f>
        <v>332.4</v>
      </c>
      <c r="E3326" s="9" t="n">
        <f aca="false">ROUND((ROW()-2)*24,0)/86400</f>
        <v>0.923333333333333</v>
      </c>
    </row>
    <row r="3327" customFormat="false" ht="15" hidden="false" customHeight="true" outlineLevel="0" collapsed="false">
      <c r="A3327" s="6" t="n">
        <f aca="false">INT((ROW()-2)/100)</f>
        <v>33</v>
      </c>
      <c r="B3327" s="7" t="n">
        <f aca="false">MOD(INT((ROW()-2)/10),10)</f>
        <v>2</v>
      </c>
      <c r="C3327" s="7" t="n">
        <f aca="false">MOD(ROW()-2,10)</f>
        <v>5</v>
      </c>
      <c r="D3327" s="8" t="n">
        <f aca="false">A3327*10+B3327+C3327/10</f>
        <v>332.5</v>
      </c>
      <c r="E3327" s="9" t="n">
        <f aca="false">ROUND((ROW()-2)*24,0)/86400</f>
        <v>0.923611111111111</v>
      </c>
    </row>
    <row r="3328" customFormat="false" ht="15" hidden="false" customHeight="true" outlineLevel="0" collapsed="false">
      <c r="A3328" s="6" t="n">
        <f aca="false">INT((ROW()-2)/100)</f>
        <v>33</v>
      </c>
      <c r="B3328" s="7" t="n">
        <f aca="false">MOD(INT((ROW()-2)/10),10)</f>
        <v>2</v>
      </c>
      <c r="C3328" s="7" t="n">
        <f aca="false">MOD(ROW()-2,10)</f>
        <v>6</v>
      </c>
      <c r="D3328" s="8" t="n">
        <f aca="false">A3328*10+B3328+C3328/10</f>
        <v>332.6</v>
      </c>
      <c r="E3328" s="9" t="n">
        <f aca="false">ROUND((ROW()-2)*24,0)/86400</f>
        <v>0.923888888888889</v>
      </c>
    </row>
    <row r="3329" customFormat="false" ht="15" hidden="false" customHeight="true" outlineLevel="0" collapsed="false">
      <c r="A3329" s="6" t="n">
        <f aca="false">INT((ROW()-2)/100)</f>
        <v>33</v>
      </c>
      <c r="B3329" s="7" t="n">
        <f aca="false">MOD(INT((ROW()-2)/10),10)</f>
        <v>2</v>
      </c>
      <c r="C3329" s="7" t="n">
        <f aca="false">MOD(ROW()-2,10)</f>
        <v>7</v>
      </c>
      <c r="D3329" s="8" t="n">
        <f aca="false">A3329*10+B3329+C3329/10</f>
        <v>332.7</v>
      </c>
      <c r="E3329" s="9" t="n">
        <f aca="false">ROUND((ROW()-2)*24,0)/86400</f>
        <v>0.924166666666667</v>
      </c>
    </row>
    <row r="3330" customFormat="false" ht="15" hidden="false" customHeight="true" outlineLevel="0" collapsed="false">
      <c r="A3330" s="6" t="n">
        <f aca="false">INT((ROW()-2)/100)</f>
        <v>33</v>
      </c>
      <c r="B3330" s="7" t="n">
        <f aca="false">MOD(INT((ROW()-2)/10),10)</f>
        <v>2</v>
      </c>
      <c r="C3330" s="7" t="n">
        <f aca="false">MOD(ROW()-2,10)</f>
        <v>8</v>
      </c>
      <c r="D3330" s="8" t="n">
        <f aca="false">A3330*10+B3330+C3330/10</f>
        <v>332.8</v>
      </c>
      <c r="E3330" s="9" t="n">
        <f aca="false">ROUND((ROW()-2)*24,0)/86400</f>
        <v>0.924444444444444</v>
      </c>
    </row>
    <row r="3331" customFormat="false" ht="15" hidden="false" customHeight="true" outlineLevel="0" collapsed="false">
      <c r="A3331" s="6" t="n">
        <f aca="false">INT((ROW()-2)/100)</f>
        <v>33</v>
      </c>
      <c r="B3331" s="7" t="n">
        <f aca="false">MOD(INT((ROW()-2)/10),10)</f>
        <v>2</v>
      </c>
      <c r="C3331" s="7" t="n">
        <f aca="false">MOD(ROW()-2,10)</f>
        <v>9</v>
      </c>
      <c r="D3331" s="8" t="n">
        <f aca="false">A3331*10+B3331+C3331/10</f>
        <v>332.9</v>
      </c>
      <c r="E3331" s="9" t="n">
        <f aca="false">ROUND((ROW()-2)*24,0)/86400</f>
        <v>0.924722222222222</v>
      </c>
    </row>
    <row r="3332" customFormat="false" ht="15" hidden="false" customHeight="true" outlineLevel="0" collapsed="false">
      <c r="A3332" s="6" t="n">
        <f aca="false">INT((ROW()-2)/100)</f>
        <v>33</v>
      </c>
      <c r="B3332" s="7" t="n">
        <f aca="false">MOD(INT((ROW()-2)/10),10)</f>
        <v>3</v>
      </c>
      <c r="C3332" s="7" t="n">
        <f aca="false">MOD(ROW()-2,10)</f>
        <v>0</v>
      </c>
      <c r="D3332" s="8" t="n">
        <f aca="false">A3332*10+B3332+C3332/10</f>
        <v>333</v>
      </c>
      <c r="E3332" s="9" t="n">
        <f aca="false">ROUND((ROW()-2)*24,0)/86400</f>
        <v>0.925</v>
      </c>
    </row>
    <row r="3333" customFormat="false" ht="15" hidden="false" customHeight="true" outlineLevel="0" collapsed="false">
      <c r="A3333" s="6" t="n">
        <f aca="false">INT((ROW()-2)/100)</f>
        <v>33</v>
      </c>
      <c r="B3333" s="7" t="n">
        <f aca="false">MOD(INT((ROW()-2)/10),10)</f>
        <v>3</v>
      </c>
      <c r="C3333" s="7" t="n">
        <f aca="false">MOD(ROW()-2,10)</f>
        <v>1</v>
      </c>
      <c r="D3333" s="8" t="n">
        <f aca="false">A3333*10+B3333+C3333/10</f>
        <v>333.1</v>
      </c>
      <c r="E3333" s="9" t="n">
        <f aca="false">ROUND((ROW()-2)*24,0)/86400</f>
        <v>0.925277777777778</v>
      </c>
    </row>
    <row r="3334" customFormat="false" ht="15" hidden="false" customHeight="true" outlineLevel="0" collapsed="false">
      <c r="A3334" s="6" t="n">
        <f aca="false">INT((ROW()-2)/100)</f>
        <v>33</v>
      </c>
      <c r="B3334" s="7" t="n">
        <f aca="false">MOD(INT((ROW()-2)/10),10)</f>
        <v>3</v>
      </c>
      <c r="C3334" s="7" t="n">
        <f aca="false">MOD(ROW()-2,10)</f>
        <v>2</v>
      </c>
      <c r="D3334" s="8" t="n">
        <f aca="false">A3334*10+B3334+C3334/10</f>
        <v>333.2</v>
      </c>
      <c r="E3334" s="9" t="n">
        <f aca="false">ROUND((ROW()-2)*24,0)/86400</f>
        <v>0.925555555555556</v>
      </c>
    </row>
    <row r="3335" customFormat="false" ht="15" hidden="false" customHeight="true" outlineLevel="0" collapsed="false">
      <c r="A3335" s="6" t="n">
        <f aca="false">INT((ROW()-2)/100)</f>
        <v>33</v>
      </c>
      <c r="B3335" s="7" t="n">
        <f aca="false">MOD(INT((ROW()-2)/10),10)</f>
        <v>3</v>
      </c>
      <c r="C3335" s="7" t="n">
        <f aca="false">MOD(ROW()-2,10)</f>
        <v>3</v>
      </c>
      <c r="D3335" s="8" t="n">
        <f aca="false">A3335*10+B3335+C3335/10</f>
        <v>333.3</v>
      </c>
      <c r="E3335" s="9" t="n">
        <f aca="false">ROUND((ROW()-2)*24,0)/86400</f>
        <v>0.925833333333333</v>
      </c>
    </row>
    <row r="3336" customFormat="false" ht="15" hidden="false" customHeight="true" outlineLevel="0" collapsed="false">
      <c r="A3336" s="6" t="n">
        <f aca="false">INT((ROW()-2)/100)</f>
        <v>33</v>
      </c>
      <c r="B3336" s="7" t="n">
        <f aca="false">MOD(INT((ROW()-2)/10),10)</f>
        <v>3</v>
      </c>
      <c r="C3336" s="7" t="n">
        <f aca="false">MOD(ROW()-2,10)</f>
        <v>4</v>
      </c>
      <c r="D3336" s="8" t="n">
        <f aca="false">A3336*10+B3336+C3336/10</f>
        <v>333.4</v>
      </c>
      <c r="E3336" s="9" t="n">
        <f aca="false">ROUND((ROW()-2)*24,0)/86400</f>
        <v>0.926111111111111</v>
      </c>
    </row>
    <row r="3337" customFormat="false" ht="15" hidden="false" customHeight="true" outlineLevel="0" collapsed="false">
      <c r="A3337" s="6" t="n">
        <f aca="false">INT((ROW()-2)/100)</f>
        <v>33</v>
      </c>
      <c r="B3337" s="7" t="n">
        <f aca="false">MOD(INT((ROW()-2)/10),10)</f>
        <v>3</v>
      </c>
      <c r="C3337" s="7" t="n">
        <f aca="false">MOD(ROW()-2,10)</f>
        <v>5</v>
      </c>
      <c r="D3337" s="8" t="n">
        <f aca="false">A3337*10+B3337+C3337/10</f>
        <v>333.5</v>
      </c>
      <c r="E3337" s="9" t="n">
        <f aca="false">ROUND((ROW()-2)*24,0)/86400</f>
        <v>0.926388888888889</v>
      </c>
    </row>
    <row r="3338" customFormat="false" ht="15" hidden="false" customHeight="true" outlineLevel="0" collapsed="false">
      <c r="A3338" s="6" t="n">
        <f aca="false">INT((ROW()-2)/100)</f>
        <v>33</v>
      </c>
      <c r="B3338" s="7" t="n">
        <f aca="false">MOD(INT((ROW()-2)/10),10)</f>
        <v>3</v>
      </c>
      <c r="C3338" s="7" t="n">
        <f aca="false">MOD(ROW()-2,10)</f>
        <v>6</v>
      </c>
      <c r="D3338" s="8" t="n">
        <f aca="false">A3338*10+B3338+C3338/10</f>
        <v>333.6</v>
      </c>
      <c r="E3338" s="9" t="n">
        <f aca="false">ROUND((ROW()-2)*24,0)/86400</f>
        <v>0.926666666666667</v>
      </c>
    </row>
    <row r="3339" customFormat="false" ht="15" hidden="false" customHeight="true" outlineLevel="0" collapsed="false">
      <c r="A3339" s="6" t="n">
        <f aca="false">INT((ROW()-2)/100)</f>
        <v>33</v>
      </c>
      <c r="B3339" s="7" t="n">
        <f aca="false">MOD(INT((ROW()-2)/10),10)</f>
        <v>3</v>
      </c>
      <c r="C3339" s="7" t="n">
        <f aca="false">MOD(ROW()-2,10)</f>
        <v>7</v>
      </c>
      <c r="D3339" s="8" t="n">
        <f aca="false">A3339*10+B3339+C3339/10</f>
        <v>333.7</v>
      </c>
      <c r="E3339" s="9" t="n">
        <f aca="false">ROUND((ROW()-2)*24,0)/86400</f>
        <v>0.926944444444445</v>
      </c>
    </row>
    <row r="3340" customFormat="false" ht="15" hidden="false" customHeight="true" outlineLevel="0" collapsed="false">
      <c r="A3340" s="6" t="n">
        <f aca="false">INT((ROW()-2)/100)</f>
        <v>33</v>
      </c>
      <c r="B3340" s="7" t="n">
        <f aca="false">MOD(INT((ROW()-2)/10),10)</f>
        <v>3</v>
      </c>
      <c r="C3340" s="7" t="n">
        <f aca="false">MOD(ROW()-2,10)</f>
        <v>8</v>
      </c>
      <c r="D3340" s="8" t="n">
        <f aca="false">A3340*10+B3340+C3340/10</f>
        <v>333.8</v>
      </c>
      <c r="E3340" s="9" t="n">
        <f aca="false">ROUND((ROW()-2)*24,0)/86400</f>
        <v>0.927222222222222</v>
      </c>
    </row>
    <row r="3341" customFormat="false" ht="15" hidden="false" customHeight="true" outlineLevel="0" collapsed="false">
      <c r="A3341" s="6" t="n">
        <f aca="false">INT((ROW()-2)/100)</f>
        <v>33</v>
      </c>
      <c r="B3341" s="7" t="n">
        <f aca="false">MOD(INT((ROW()-2)/10),10)</f>
        <v>3</v>
      </c>
      <c r="C3341" s="7" t="n">
        <f aca="false">MOD(ROW()-2,10)</f>
        <v>9</v>
      </c>
      <c r="D3341" s="8" t="n">
        <f aca="false">A3341*10+B3341+C3341/10</f>
        <v>333.9</v>
      </c>
      <c r="E3341" s="9" t="n">
        <f aca="false">ROUND((ROW()-2)*24,0)/86400</f>
        <v>0.9275</v>
      </c>
    </row>
    <row r="3342" customFormat="false" ht="15" hidden="false" customHeight="true" outlineLevel="0" collapsed="false">
      <c r="A3342" s="6" t="n">
        <f aca="false">INT((ROW()-2)/100)</f>
        <v>33</v>
      </c>
      <c r="B3342" s="7" t="n">
        <f aca="false">MOD(INT((ROW()-2)/10),10)</f>
        <v>4</v>
      </c>
      <c r="C3342" s="7" t="n">
        <f aca="false">MOD(ROW()-2,10)</f>
        <v>0</v>
      </c>
      <c r="D3342" s="8" t="n">
        <f aca="false">A3342*10+B3342+C3342/10</f>
        <v>334</v>
      </c>
      <c r="E3342" s="9" t="n">
        <f aca="false">ROUND((ROW()-2)*24,0)/86400</f>
        <v>0.927777777777778</v>
      </c>
    </row>
    <row r="3343" customFormat="false" ht="15" hidden="false" customHeight="true" outlineLevel="0" collapsed="false">
      <c r="A3343" s="6" t="n">
        <f aca="false">INT((ROW()-2)/100)</f>
        <v>33</v>
      </c>
      <c r="B3343" s="7" t="n">
        <f aca="false">MOD(INT((ROW()-2)/10),10)</f>
        <v>4</v>
      </c>
      <c r="C3343" s="7" t="n">
        <f aca="false">MOD(ROW()-2,10)</f>
        <v>1</v>
      </c>
      <c r="D3343" s="8" t="n">
        <f aca="false">A3343*10+B3343+C3343/10</f>
        <v>334.1</v>
      </c>
      <c r="E3343" s="9" t="n">
        <f aca="false">ROUND((ROW()-2)*24,0)/86400</f>
        <v>0.928055555555556</v>
      </c>
    </row>
    <row r="3344" customFormat="false" ht="15" hidden="false" customHeight="true" outlineLevel="0" collapsed="false">
      <c r="A3344" s="6" t="n">
        <f aca="false">INT((ROW()-2)/100)</f>
        <v>33</v>
      </c>
      <c r="B3344" s="7" t="n">
        <f aca="false">MOD(INT((ROW()-2)/10),10)</f>
        <v>4</v>
      </c>
      <c r="C3344" s="7" t="n">
        <f aca="false">MOD(ROW()-2,10)</f>
        <v>2</v>
      </c>
      <c r="D3344" s="8" t="n">
        <f aca="false">A3344*10+B3344+C3344/10</f>
        <v>334.2</v>
      </c>
      <c r="E3344" s="9" t="n">
        <f aca="false">ROUND((ROW()-2)*24,0)/86400</f>
        <v>0.928333333333333</v>
      </c>
    </row>
    <row r="3345" customFormat="false" ht="15" hidden="false" customHeight="true" outlineLevel="0" collapsed="false">
      <c r="A3345" s="6" t="n">
        <f aca="false">INT((ROW()-2)/100)</f>
        <v>33</v>
      </c>
      <c r="B3345" s="7" t="n">
        <f aca="false">MOD(INT((ROW()-2)/10),10)</f>
        <v>4</v>
      </c>
      <c r="C3345" s="7" t="n">
        <f aca="false">MOD(ROW()-2,10)</f>
        <v>3</v>
      </c>
      <c r="D3345" s="8" t="n">
        <f aca="false">A3345*10+B3345+C3345/10</f>
        <v>334.3</v>
      </c>
      <c r="E3345" s="9" t="n">
        <f aca="false">ROUND((ROW()-2)*24,0)/86400</f>
        <v>0.928611111111111</v>
      </c>
    </row>
    <row r="3346" customFormat="false" ht="15" hidden="false" customHeight="true" outlineLevel="0" collapsed="false">
      <c r="A3346" s="6" t="n">
        <f aca="false">INT((ROW()-2)/100)</f>
        <v>33</v>
      </c>
      <c r="B3346" s="7" t="n">
        <f aca="false">MOD(INT((ROW()-2)/10),10)</f>
        <v>4</v>
      </c>
      <c r="C3346" s="7" t="n">
        <f aca="false">MOD(ROW()-2,10)</f>
        <v>4</v>
      </c>
      <c r="D3346" s="8" t="n">
        <f aca="false">A3346*10+B3346+C3346/10</f>
        <v>334.4</v>
      </c>
      <c r="E3346" s="9" t="n">
        <f aca="false">ROUND((ROW()-2)*24,0)/86400</f>
        <v>0.928888888888889</v>
      </c>
    </row>
    <row r="3347" customFormat="false" ht="15" hidden="false" customHeight="true" outlineLevel="0" collapsed="false">
      <c r="A3347" s="6" t="n">
        <f aca="false">INT((ROW()-2)/100)</f>
        <v>33</v>
      </c>
      <c r="B3347" s="7" t="n">
        <f aca="false">MOD(INT((ROW()-2)/10),10)</f>
        <v>4</v>
      </c>
      <c r="C3347" s="7" t="n">
        <f aca="false">MOD(ROW()-2,10)</f>
        <v>5</v>
      </c>
      <c r="D3347" s="8" t="n">
        <f aca="false">A3347*10+B3347+C3347/10</f>
        <v>334.5</v>
      </c>
      <c r="E3347" s="9" t="n">
        <f aca="false">ROUND((ROW()-2)*24,0)/86400</f>
        <v>0.929166666666667</v>
      </c>
    </row>
    <row r="3348" customFormat="false" ht="15" hidden="false" customHeight="true" outlineLevel="0" collapsed="false">
      <c r="A3348" s="6" t="n">
        <f aca="false">INT((ROW()-2)/100)</f>
        <v>33</v>
      </c>
      <c r="B3348" s="7" t="n">
        <f aca="false">MOD(INT((ROW()-2)/10),10)</f>
        <v>4</v>
      </c>
      <c r="C3348" s="7" t="n">
        <f aca="false">MOD(ROW()-2,10)</f>
        <v>6</v>
      </c>
      <c r="D3348" s="8" t="n">
        <f aca="false">A3348*10+B3348+C3348/10</f>
        <v>334.6</v>
      </c>
      <c r="E3348" s="9" t="n">
        <f aca="false">ROUND((ROW()-2)*24,0)/86400</f>
        <v>0.929444444444444</v>
      </c>
    </row>
    <row r="3349" customFormat="false" ht="15" hidden="false" customHeight="true" outlineLevel="0" collapsed="false">
      <c r="A3349" s="6" t="n">
        <f aca="false">INT((ROW()-2)/100)</f>
        <v>33</v>
      </c>
      <c r="B3349" s="7" t="n">
        <f aca="false">MOD(INT((ROW()-2)/10),10)</f>
        <v>4</v>
      </c>
      <c r="C3349" s="7" t="n">
        <f aca="false">MOD(ROW()-2,10)</f>
        <v>7</v>
      </c>
      <c r="D3349" s="8" t="n">
        <f aca="false">A3349*10+B3349+C3349/10</f>
        <v>334.7</v>
      </c>
      <c r="E3349" s="9" t="n">
        <f aca="false">ROUND((ROW()-2)*24,0)/86400</f>
        <v>0.929722222222222</v>
      </c>
    </row>
    <row r="3350" customFormat="false" ht="15" hidden="false" customHeight="true" outlineLevel="0" collapsed="false">
      <c r="A3350" s="6" t="n">
        <f aca="false">INT((ROW()-2)/100)</f>
        <v>33</v>
      </c>
      <c r="B3350" s="7" t="n">
        <f aca="false">MOD(INT((ROW()-2)/10),10)</f>
        <v>4</v>
      </c>
      <c r="C3350" s="7" t="n">
        <f aca="false">MOD(ROW()-2,10)</f>
        <v>8</v>
      </c>
      <c r="D3350" s="8" t="n">
        <f aca="false">A3350*10+B3350+C3350/10</f>
        <v>334.8</v>
      </c>
      <c r="E3350" s="9" t="n">
        <f aca="false">ROUND((ROW()-2)*24,0)/86400</f>
        <v>0.93</v>
      </c>
    </row>
    <row r="3351" customFormat="false" ht="15" hidden="false" customHeight="true" outlineLevel="0" collapsed="false">
      <c r="A3351" s="6" t="n">
        <f aca="false">INT((ROW()-2)/100)</f>
        <v>33</v>
      </c>
      <c r="B3351" s="7" t="n">
        <f aca="false">MOD(INT((ROW()-2)/10),10)</f>
        <v>4</v>
      </c>
      <c r="C3351" s="7" t="n">
        <f aca="false">MOD(ROW()-2,10)</f>
        <v>9</v>
      </c>
      <c r="D3351" s="8" t="n">
        <f aca="false">A3351*10+B3351+C3351/10</f>
        <v>334.9</v>
      </c>
      <c r="E3351" s="9" t="n">
        <f aca="false">ROUND((ROW()-2)*24,0)/86400</f>
        <v>0.930277777777778</v>
      </c>
    </row>
    <row r="3352" customFormat="false" ht="15" hidden="false" customHeight="true" outlineLevel="0" collapsed="false">
      <c r="A3352" s="6" t="n">
        <f aca="false">INT((ROW()-2)/100)</f>
        <v>33</v>
      </c>
      <c r="B3352" s="7" t="n">
        <f aca="false">MOD(INT((ROW()-2)/10),10)</f>
        <v>5</v>
      </c>
      <c r="C3352" s="7" t="n">
        <f aca="false">MOD(ROW()-2,10)</f>
        <v>0</v>
      </c>
      <c r="D3352" s="8" t="n">
        <f aca="false">A3352*10+B3352+C3352/10</f>
        <v>335</v>
      </c>
      <c r="E3352" s="9" t="n">
        <f aca="false">ROUND((ROW()-2)*24,0)/86400</f>
        <v>0.930555555555556</v>
      </c>
    </row>
    <row r="3353" customFormat="false" ht="15" hidden="false" customHeight="true" outlineLevel="0" collapsed="false">
      <c r="A3353" s="6" t="n">
        <f aca="false">INT((ROW()-2)/100)</f>
        <v>33</v>
      </c>
      <c r="B3353" s="7" t="n">
        <f aca="false">MOD(INT((ROW()-2)/10),10)</f>
        <v>5</v>
      </c>
      <c r="C3353" s="7" t="n">
        <f aca="false">MOD(ROW()-2,10)</f>
        <v>1</v>
      </c>
      <c r="D3353" s="8" t="n">
        <f aca="false">A3353*10+B3353+C3353/10</f>
        <v>335.1</v>
      </c>
      <c r="E3353" s="9" t="n">
        <f aca="false">ROUND((ROW()-2)*24,0)/86400</f>
        <v>0.930833333333333</v>
      </c>
    </row>
    <row r="3354" customFormat="false" ht="15" hidden="false" customHeight="true" outlineLevel="0" collapsed="false">
      <c r="A3354" s="6" t="n">
        <f aca="false">INT((ROW()-2)/100)</f>
        <v>33</v>
      </c>
      <c r="B3354" s="7" t="n">
        <f aca="false">MOD(INT((ROW()-2)/10),10)</f>
        <v>5</v>
      </c>
      <c r="C3354" s="7" t="n">
        <f aca="false">MOD(ROW()-2,10)</f>
        <v>2</v>
      </c>
      <c r="D3354" s="8" t="n">
        <f aca="false">A3354*10+B3354+C3354/10</f>
        <v>335.2</v>
      </c>
      <c r="E3354" s="9" t="n">
        <f aca="false">ROUND((ROW()-2)*24,0)/86400</f>
        <v>0.931111111111111</v>
      </c>
    </row>
    <row r="3355" customFormat="false" ht="15" hidden="false" customHeight="true" outlineLevel="0" collapsed="false">
      <c r="A3355" s="6" t="n">
        <f aca="false">INT((ROW()-2)/100)</f>
        <v>33</v>
      </c>
      <c r="B3355" s="7" t="n">
        <f aca="false">MOD(INT((ROW()-2)/10),10)</f>
        <v>5</v>
      </c>
      <c r="C3355" s="7" t="n">
        <f aca="false">MOD(ROW()-2,10)</f>
        <v>3</v>
      </c>
      <c r="D3355" s="8" t="n">
        <f aca="false">A3355*10+B3355+C3355/10</f>
        <v>335.3</v>
      </c>
      <c r="E3355" s="9" t="n">
        <f aca="false">ROUND((ROW()-2)*24,0)/86400</f>
        <v>0.931388888888889</v>
      </c>
    </row>
    <row r="3356" customFormat="false" ht="15" hidden="false" customHeight="true" outlineLevel="0" collapsed="false">
      <c r="A3356" s="6" t="n">
        <f aca="false">INT((ROW()-2)/100)</f>
        <v>33</v>
      </c>
      <c r="B3356" s="7" t="n">
        <f aca="false">MOD(INT((ROW()-2)/10),10)</f>
        <v>5</v>
      </c>
      <c r="C3356" s="7" t="n">
        <f aca="false">MOD(ROW()-2,10)</f>
        <v>4</v>
      </c>
      <c r="D3356" s="8" t="n">
        <f aca="false">A3356*10+B3356+C3356/10</f>
        <v>335.4</v>
      </c>
      <c r="E3356" s="9" t="n">
        <f aca="false">ROUND((ROW()-2)*24,0)/86400</f>
        <v>0.931666666666667</v>
      </c>
    </row>
    <row r="3357" customFormat="false" ht="15" hidden="false" customHeight="true" outlineLevel="0" collapsed="false">
      <c r="A3357" s="6" t="n">
        <f aca="false">INT((ROW()-2)/100)</f>
        <v>33</v>
      </c>
      <c r="B3357" s="7" t="n">
        <f aca="false">MOD(INT((ROW()-2)/10),10)</f>
        <v>5</v>
      </c>
      <c r="C3357" s="7" t="n">
        <f aca="false">MOD(ROW()-2,10)</f>
        <v>5</v>
      </c>
      <c r="D3357" s="8" t="n">
        <f aca="false">A3357*10+B3357+C3357/10</f>
        <v>335.5</v>
      </c>
      <c r="E3357" s="9" t="n">
        <f aca="false">ROUND((ROW()-2)*24,0)/86400</f>
        <v>0.931944444444445</v>
      </c>
    </row>
    <row r="3358" customFormat="false" ht="15" hidden="false" customHeight="true" outlineLevel="0" collapsed="false">
      <c r="A3358" s="6" t="n">
        <f aca="false">INT((ROW()-2)/100)</f>
        <v>33</v>
      </c>
      <c r="B3358" s="7" t="n">
        <f aca="false">MOD(INT((ROW()-2)/10),10)</f>
        <v>5</v>
      </c>
      <c r="C3358" s="7" t="n">
        <f aca="false">MOD(ROW()-2,10)</f>
        <v>6</v>
      </c>
      <c r="D3358" s="8" t="n">
        <f aca="false">A3358*10+B3358+C3358/10</f>
        <v>335.6</v>
      </c>
      <c r="E3358" s="9" t="n">
        <f aca="false">ROUND((ROW()-2)*24,0)/86400</f>
        <v>0.932222222222222</v>
      </c>
    </row>
    <row r="3359" customFormat="false" ht="15" hidden="false" customHeight="true" outlineLevel="0" collapsed="false">
      <c r="A3359" s="6" t="n">
        <f aca="false">INT((ROW()-2)/100)</f>
        <v>33</v>
      </c>
      <c r="B3359" s="7" t="n">
        <f aca="false">MOD(INT((ROW()-2)/10),10)</f>
        <v>5</v>
      </c>
      <c r="C3359" s="7" t="n">
        <f aca="false">MOD(ROW()-2,10)</f>
        <v>7</v>
      </c>
      <c r="D3359" s="8" t="n">
        <f aca="false">A3359*10+B3359+C3359/10</f>
        <v>335.7</v>
      </c>
      <c r="E3359" s="9" t="n">
        <f aca="false">ROUND((ROW()-2)*24,0)/86400</f>
        <v>0.9325</v>
      </c>
    </row>
    <row r="3360" customFormat="false" ht="15" hidden="false" customHeight="true" outlineLevel="0" collapsed="false">
      <c r="A3360" s="6" t="n">
        <f aca="false">INT((ROW()-2)/100)</f>
        <v>33</v>
      </c>
      <c r="B3360" s="7" t="n">
        <f aca="false">MOD(INT((ROW()-2)/10),10)</f>
        <v>5</v>
      </c>
      <c r="C3360" s="7" t="n">
        <f aca="false">MOD(ROW()-2,10)</f>
        <v>8</v>
      </c>
      <c r="D3360" s="8" t="n">
        <f aca="false">A3360*10+B3360+C3360/10</f>
        <v>335.8</v>
      </c>
      <c r="E3360" s="9" t="n">
        <f aca="false">ROUND((ROW()-2)*24,0)/86400</f>
        <v>0.932777777777778</v>
      </c>
    </row>
    <row r="3361" customFormat="false" ht="15" hidden="false" customHeight="true" outlineLevel="0" collapsed="false">
      <c r="A3361" s="6" t="n">
        <f aca="false">INT((ROW()-2)/100)</f>
        <v>33</v>
      </c>
      <c r="B3361" s="7" t="n">
        <f aca="false">MOD(INT((ROW()-2)/10),10)</f>
        <v>5</v>
      </c>
      <c r="C3361" s="7" t="n">
        <f aca="false">MOD(ROW()-2,10)</f>
        <v>9</v>
      </c>
      <c r="D3361" s="8" t="n">
        <f aca="false">A3361*10+B3361+C3361/10</f>
        <v>335.9</v>
      </c>
      <c r="E3361" s="9" t="n">
        <f aca="false">ROUND((ROW()-2)*24,0)/86400</f>
        <v>0.933055555555556</v>
      </c>
    </row>
    <row r="3362" customFormat="false" ht="15" hidden="false" customHeight="true" outlineLevel="0" collapsed="false">
      <c r="A3362" s="6" t="n">
        <f aca="false">INT((ROW()-2)/100)</f>
        <v>33</v>
      </c>
      <c r="B3362" s="7" t="n">
        <f aca="false">MOD(INT((ROW()-2)/10),10)</f>
        <v>6</v>
      </c>
      <c r="C3362" s="7" t="n">
        <f aca="false">MOD(ROW()-2,10)</f>
        <v>0</v>
      </c>
      <c r="D3362" s="8" t="n">
        <f aca="false">A3362*10+B3362+C3362/10</f>
        <v>336</v>
      </c>
      <c r="E3362" s="9" t="n">
        <f aca="false">ROUND((ROW()-2)*24,0)/86400</f>
        <v>0.933333333333333</v>
      </c>
    </row>
    <row r="3363" customFormat="false" ht="15" hidden="false" customHeight="true" outlineLevel="0" collapsed="false">
      <c r="A3363" s="6" t="n">
        <f aca="false">INT((ROW()-2)/100)</f>
        <v>33</v>
      </c>
      <c r="B3363" s="7" t="n">
        <f aca="false">MOD(INT((ROW()-2)/10),10)</f>
        <v>6</v>
      </c>
      <c r="C3363" s="7" t="n">
        <f aca="false">MOD(ROW()-2,10)</f>
        <v>1</v>
      </c>
      <c r="D3363" s="8" t="n">
        <f aca="false">A3363*10+B3363+C3363/10</f>
        <v>336.1</v>
      </c>
      <c r="E3363" s="9" t="n">
        <f aca="false">ROUND((ROW()-2)*24,0)/86400</f>
        <v>0.933611111111111</v>
      </c>
    </row>
    <row r="3364" customFormat="false" ht="15" hidden="false" customHeight="true" outlineLevel="0" collapsed="false">
      <c r="A3364" s="6" t="n">
        <f aca="false">INT((ROW()-2)/100)</f>
        <v>33</v>
      </c>
      <c r="B3364" s="7" t="n">
        <f aca="false">MOD(INT((ROW()-2)/10),10)</f>
        <v>6</v>
      </c>
      <c r="C3364" s="7" t="n">
        <f aca="false">MOD(ROW()-2,10)</f>
        <v>2</v>
      </c>
      <c r="D3364" s="8" t="n">
        <f aca="false">A3364*10+B3364+C3364/10</f>
        <v>336.2</v>
      </c>
      <c r="E3364" s="9" t="n">
        <f aca="false">ROUND((ROW()-2)*24,0)/86400</f>
        <v>0.933888888888889</v>
      </c>
    </row>
    <row r="3365" customFormat="false" ht="15" hidden="false" customHeight="true" outlineLevel="0" collapsed="false">
      <c r="A3365" s="6" t="n">
        <f aca="false">INT((ROW()-2)/100)</f>
        <v>33</v>
      </c>
      <c r="B3365" s="7" t="n">
        <f aca="false">MOD(INT((ROW()-2)/10),10)</f>
        <v>6</v>
      </c>
      <c r="C3365" s="7" t="n">
        <f aca="false">MOD(ROW()-2,10)</f>
        <v>3</v>
      </c>
      <c r="D3365" s="8" t="n">
        <f aca="false">A3365*10+B3365+C3365/10</f>
        <v>336.3</v>
      </c>
      <c r="E3365" s="9" t="n">
        <f aca="false">ROUND((ROW()-2)*24,0)/86400</f>
        <v>0.934166666666667</v>
      </c>
    </row>
    <row r="3366" customFormat="false" ht="15" hidden="false" customHeight="true" outlineLevel="0" collapsed="false">
      <c r="A3366" s="6" t="n">
        <f aca="false">INT((ROW()-2)/100)</f>
        <v>33</v>
      </c>
      <c r="B3366" s="7" t="n">
        <f aca="false">MOD(INT((ROW()-2)/10),10)</f>
        <v>6</v>
      </c>
      <c r="C3366" s="7" t="n">
        <f aca="false">MOD(ROW()-2,10)</f>
        <v>4</v>
      </c>
      <c r="D3366" s="8" t="n">
        <f aca="false">A3366*10+B3366+C3366/10</f>
        <v>336.4</v>
      </c>
      <c r="E3366" s="9" t="n">
        <f aca="false">ROUND((ROW()-2)*24,0)/86400</f>
        <v>0.934444444444444</v>
      </c>
    </row>
    <row r="3367" customFormat="false" ht="15" hidden="false" customHeight="true" outlineLevel="0" collapsed="false">
      <c r="A3367" s="6" t="n">
        <f aca="false">INT((ROW()-2)/100)</f>
        <v>33</v>
      </c>
      <c r="B3367" s="7" t="n">
        <f aca="false">MOD(INT((ROW()-2)/10),10)</f>
        <v>6</v>
      </c>
      <c r="C3367" s="7" t="n">
        <f aca="false">MOD(ROW()-2,10)</f>
        <v>5</v>
      </c>
      <c r="D3367" s="8" t="n">
        <f aca="false">A3367*10+B3367+C3367/10</f>
        <v>336.5</v>
      </c>
      <c r="E3367" s="9" t="n">
        <f aca="false">ROUND((ROW()-2)*24,0)/86400</f>
        <v>0.934722222222222</v>
      </c>
    </row>
    <row r="3368" customFormat="false" ht="15" hidden="false" customHeight="true" outlineLevel="0" collapsed="false">
      <c r="A3368" s="6" t="n">
        <f aca="false">INT((ROW()-2)/100)</f>
        <v>33</v>
      </c>
      <c r="B3368" s="7" t="n">
        <f aca="false">MOD(INT((ROW()-2)/10),10)</f>
        <v>6</v>
      </c>
      <c r="C3368" s="7" t="n">
        <f aca="false">MOD(ROW()-2,10)</f>
        <v>6</v>
      </c>
      <c r="D3368" s="8" t="n">
        <f aca="false">A3368*10+B3368+C3368/10</f>
        <v>336.6</v>
      </c>
      <c r="E3368" s="9" t="n">
        <f aca="false">ROUND((ROW()-2)*24,0)/86400</f>
        <v>0.935</v>
      </c>
    </row>
    <row r="3369" customFormat="false" ht="15" hidden="false" customHeight="true" outlineLevel="0" collapsed="false">
      <c r="A3369" s="6" t="n">
        <f aca="false">INT((ROW()-2)/100)</f>
        <v>33</v>
      </c>
      <c r="B3369" s="7" t="n">
        <f aca="false">MOD(INT((ROW()-2)/10),10)</f>
        <v>6</v>
      </c>
      <c r="C3369" s="7" t="n">
        <f aca="false">MOD(ROW()-2,10)</f>
        <v>7</v>
      </c>
      <c r="D3369" s="8" t="n">
        <f aca="false">A3369*10+B3369+C3369/10</f>
        <v>336.7</v>
      </c>
      <c r="E3369" s="9" t="n">
        <f aca="false">ROUND((ROW()-2)*24,0)/86400</f>
        <v>0.935277777777778</v>
      </c>
    </row>
    <row r="3370" customFormat="false" ht="15" hidden="false" customHeight="true" outlineLevel="0" collapsed="false">
      <c r="A3370" s="6" t="n">
        <f aca="false">INT((ROW()-2)/100)</f>
        <v>33</v>
      </c>
      <c r="B3370" s="7" t="n">
        <f aca="false">MOD(INT((ROW()-2)/10),10)</f>
        <v>6</v>
      </c>
      <c r="C3370" s="7" t="n">
        <f aca="false">MOD(ROW()-2,10)</f>
        <v>8</v>
      </c>
      <c r="D3370" s="8" t="n">
        <f aca="false">A3370*10+B3370+C3370/10</f>
        <v>336.8</v>
      </c>
      <c r="E3370" s="9" t="n">
        <f aca="false">ROUND((ROW()-2)*24,0)/86400</f>
        <v>0.935555555555556</v>
      </c>
    </row>
    <row r="3371" customFormat="false" ht="15" hidden="false" customHeight="true" outlineLevel="0" collapsed="false">
      <c r="A3371" s="6" t="n">
        <f aca="false">INT((ROW()-2)/100)</f>
        <v>33</v>
      </c>
      <c r="B3371" s="7" t="n">
        <f aca="false">MOD(INT((ROW()-2)/10),10)</f>
        <v>6</v>
      </c>
      <c r="C3371" s="7" t="n">
        <f aca="false">MOD(ROW()-2,10)</f>
        <v>9</v>
      </c>
      <c r="D3371" s="8" t="n">
        <f aca="false">A3371*10+B3371+C3371/10</f>
        <v>336.9</v>
      </c>
      <c r="E3371" s="9" t="n">
        <f aca="false">ROUND((ROW()-2)*24,0)/86400</f>
        <v>0.935833333333333</v>
      </c>
    </row>
    <row r="3372" customFormat="false" ht="15" hidden="false" customHeight="true" outlineLevel="0" collapsed="false">
      <c r="A3372" s="6" t="n">
        <f aca="false">INT((ROW()-2)/100)</f>
        <v>33</v>
      </c>
      <c r="B3372" s="7" t="n">
        <f aca="false">MOD(INT((ROW()-2)/10),10)</f>
        <v>7</v>
      </c>
      <c r="C3372" s="7" t="n">
        <f aca="false">MOD(ROW()-2,10)</f>
        <v>0</v>
      </c>
      <c r="D3372" s="8" t="n">
        <f aca="false">A3372*10+B3372+C3372/10</f>
        <v>337</v>
      </c>
      <c r="E3372" s="9" t="n">
        <f aca="false">ROUND((ROW()-2)*24,0)/86400</f>
        <v>0.936111111111111</v>
      </c>
    </row>
    <row r="3373" customFormat="false" ht="15" hidden="false" customHeight="true" outlineLevel="0" collapsed="false">
      <c r="A3373" s="6" t="n">
        <f aca="false">INT((ROW()-2)/100)</f>
        <v>33</v>
      </c>
      <c r="B3373" s="7" t="n">
        <f aca="false">MOD(INT((ROW()-2)/10),10)</f>
        <v>7</v>
      </c>
      <c r="C3373" s="7" t="n">
        <f aca="false">MOD(ROW()-2,10)</f>
        <v>1</v>
      </c>
      <c r="D3373" s="8" t="n">
        <f aca="false">A3373*10+B3373+C3373/10</f>
        <v>337.1</v>
      </c>
      <c r="E3373" s="9" t="n">
        <f aca="false">ROUND((ROW()-2)*24,0)/86400</f>
        <v>0.936388888888889</v>
      </c>
    </row>
    <row r="3374" customFormat="false" ht="15" hidden="false" customHeight="true" outlineLevel="0" collapsed="false">
      <c r="A3374" s="6" t="n">
        <f aca="false">INT((ROW()-2)/100)</f>
        <v>33</v>
      </c>
      <c r="B3374" s="7" t="n">
        <f aca="false">MOD(INT((ROW()-2)/10),10)</f>
        <v>7</v>
      </c>
      <c r="C3374" s="7" t="n">
        <f aca="false">MOD(ROW()-2,10)</f>
        <v>2</v>
      </c>
      <c r="D3374" s="8" t="n">
        <f aca="false">A3374*10+B3374+C3374/10</f>
        <v>337.2</v>
      </c>
      <c r="E3374" s="9" t="n">
        <f aca="false">ROUND((ROW()-2)*24,0)/86400</f>
        <v>0.936666666666667</v>
      </c>
    </row>
    <row r="3375" customFormat="false" ht="15" hidden="false" customHeight="true" outlineLevel="0" collapsed="false">
      <c r="A3375" s="6" t="n">
        <f aca="false">INT((ROW()-2)/100)</f>
        <v>33</v>
      </c>
      <c r="B3375" s="7" t="n">
        <f aca="false">MOD(INT((ROW()-2)/10),10)</f>
        <v>7</v>
      </c>
      <c r="C3375" s="7" t="n">
        <f aca="false">MOD(ROW()-2,10)</f>
        <v>3</v>
      </c>
      <c r="D3375" s="8" t="n">
        <f aca="false">A3375*10+B3375+C3375/10</f>
        <v>337.3</v>
      </c>
      <c r="E3375" s="9" t="n">
        <f aca="false">ROUND((ROW()-2)*24,0)/86400</f>
        <v>0.936944444444445</v>
      </c>
    </row>
    <row r="3376" customFormat="false" ht="15" hidden="false" customHeight="true" outlineLevel="0" collapsed="false">
      <c r="A3376" s="6" t="n">
        <f aca="false">INT((ROW()-2)/100)</f>
        <v>33</v>
      </c>
      <c r="B3376" s="7" t="n">
        <f aca="false">MOD(INT((ROW()-2)/10),10)</f>
        <v>7</v>
      </c>
      <c r="C3376" s="7" t="n">
        <f aca="false">MOD(ROW()-2,10)</f>
        <v>4</v>
      </c>
      <c r="D3376" s="8" t="n">
        <f aca="false">A3376*10+B3376+C3376/10</f>
        <v>337.4</v>
      </c>
      <c r="E3376" s="9" t="n">
        <f aca="false">ROUND((ROW()-2)*24,0)/86400</f>
        <v>0.937222222222222</v>
      </c>
    </row>
    <row r="3377" customFormat="false" ht="15" hidden="false" customHeight="true" outlineLevel="0" collapsed="false">
      <c r="A3377" s="6" t="n">
        <f aca="false">INT((ROW()-2)/100)</f>
        <v>33</v>
      </c>
      <c r="B3377" s="7" t="n">
        <f aca="false">MOD(INT((ROW()-2)/10),10)</f>
        <v>7</v>
      </c>
      <c r="C3377" s="7" t="n">
        <f aca="false">MOD(ROW()-2,10)</f>
        <v>5</v>
      </c>
      <c r="D3377" s="8" t="n">
        <f aca="false">A3377*10+B3377+C3377/10</f>
        <v>337.5</v>
      </c>
      <c r="E3377" s="9" t="n">
        <f aca="false">ROUND((ROW()-2)*24,0)/86400</f>
        <v>0.9375</v>
      </c>
    </row>
    <row r="3378" customFormat="false" ht="15" hidden="false" customHeight="true" outlineLevel="0" collapsed="false">
      <c r="A3378" s="6" t="n">
        <f aca="false">INT((ROW()-2)/100)</f>
        <v>33</v>
      </c>
      <c r="B3378" s="7" t="n">
        <f aca="false">MOD(INT((ROW()-2)/10),10)</f>
        <v>7</v>
      </c>
      <c r="C3378" s="7" t="n">
        <f aca="false">MOD(ROW()-2,10)</f>
        <v>6</v>
      </c>
      <c r="D3378" s="8" t="n">
        <f aca="false">A3378*10+B3378+C3378/10</f>
        <v>337.6</v>
      </c>
      <c r="E3378" s="9" t="n">
        <f aca="false">ROUND((ROW()-2)*24,0)/86400</f>
        <v>0.937777777777778</v>
      </c>
    </row>
    <row r="3379" customFormat="false" ht="15" hidden="false" customHeight="true" outlineLevel="0" collapsed="false">
      <c r="A3379" s="6" t="n">
        <f aca="false">INT((ROW()-2)/100)</f>
        <v>33</v>
      </c>
      <c r="B3379" s="7" t="n">
        <f aca="false">MOD(INT((ROW()-2)/10),10)</f>
        <v>7</v>
      </c>
      <c r="C3379" s="7" t="n">
        <f aca="false">MOD(ROW()-2,10)</f>
        <v>7</v>
      </c>
      <c r="D3379" s="8" t="n">
        <f aca="false">A3379*10+B3379+C3379/10</f>
        <v>337.7</v>
      </c>
      <c r="E3379" s="9" t="n">
        <f aca="false">ROUND((ROW()-2)*24,0)/86400</f>
        <v>0.938055555555556</v>
      </c>
    </row>
    <row r="3380" customFormat="false" ht="15" hidden="false" customHeight="true" outlineLevel="0" collapsed="false">
      <c r="A3380" s="6" t="n">
        <f aca="false">INT((ROW()-2)/100)</f>
        <v>33</v>
      </c>
      <c r="B3380" s="7" t="n">
        <f aca="false">MOD(INT((ROW()-2)/10),10)</f>
        <v>7</v>
      </c>
      <c r="C3380" s="7" t="n">
        <f aca="false">MOD(ROW()-2,10)</f>
        <v>8</v>
      </c>
      <c r="D3380" s="8" t="n">
        <f aca="false">A3380*10+B3380+C3380/10</f>
        <v>337.8</v>
      </c>
      <c r="E3380" s="9" t="n">
        <f aca="false">ROUND((ROW()-2)*24,0)/86400</f>
        <v>0.938333333333333</v>
      </c>
    </row>
    <row r="3381" customFormat="false" ht="15" hidden="false" customHeight="true" outlineLevel="0" collapsed="false">
      <c r="A3381" s="6" t="n">
        <f aca="false">INT((ROW()-2)/100)</f>
        <v>33</v>
      </c>
      <c r="B3381" s="7" t="n">
        <f aca="false">MOD(INT((ROW()-2)/10),10)</f>
        <v>7</v>
      </c>
      <c r="C3381" s="7" t="n">
        <f aca="false">MOD(ROW()-2,10)</f>
        <v>9</v>
      </c>
      <c r="D3381" s="8" t="n">
        <f aca="false">A3381*10+B3381+C3381/10</f>
        <v>337.9</v>
      </c>
      <c r="E3381" s="9" t="n">
        <f aca="false">ROUND((ROW()-2)*24,0)/86400</f>
        <v>0.938611111111111</v>
      </c>
    </row>
    <row r="3382" customFormat="false" ht="15" hidden="false" customHeight="true" outlineLevel="0" collapsed="false">
      <c r="A3382" s="6" t="n">
        <f aca="false">INT((ROW()-2)/100)</f>
        <v>33</v>
      </c>
      <c r="B3382" s="7" t="n">
        <f aca="false">MOD(INT((ROW()-2)/10),10)</f>
        <v>8</v>
      </c>
      <c r="C3382" s="7" t="n">
        <f aca="false">MOD(ROW()-2,10)</f>
        <v>0</v>
      </c>
      <c r="D3382" s="8" t="n">
        <f aca="false">A3382*10+B3382+C3382/10</f>
        <v>338</v>
      </c>
      <c r="E3382" s="9" t="n">
        <f aca="false">ROUND((ROW()-2)*24,0)/86400</f>
        <v>0.938888888888889</v>
      </c>
    </row>
    <row r="3383" customFormat="false" ht="15" hidden="false" customHeight="true" outlineLevel="0" collapsed="false">
      <c r="A3383" s="6" t="n">
        <f aca="false">INT((ROW()-2)/100)</f>
        <v>33</v>
      </c>
      <c r="B3383" s="7" t="n">
        <f aca="false">MOD(INT((ROW()-2)/10),10)</f>
        <v>8</v>
      </c>
      <c r="C3383" s="7" t="n">
        <f aca="false">MOD(ROW()-2,10)</f>
        <v>1</v>
      </c>
      <c r="D3383" s="8" t="n">
        <f aca="false">A3383*10+B3383+C3383/10</f>
        <v>338.1</v>
      </c>
      <c r="E3383" s="9" t="n">
        <f aca="false">ROUND((ROW()-2)*24,0)/86400</f>
        <v>0.939166666666667</v>
      </c>
    </row>
    <row r="3384" customFormat="false" ht="15" hidden="false" customHeight="true" outlineLevel="0" collapsed="false">
      <c r="A3384" s="6" t="n">
        <f aca="false">INT((ROW()-2)/100)</f>
        <v>33</v>
      </c>
      <c r="B3384" s="7" t="n">
        <f aca="false">MOD(INT((ROW()-2)/10),10)</f>
        <v>8</v>
      </c>
      <c r="C3384" s="7" t="n">
        <f aca="false">MOD(ROW()-2,10)</f>
        <v>2</v>
      </c>
      <c r="D3384" s="8" t="n">
        <f aca="false">A3384*10+B3384+C3384/10</f>
        <v>338.2</v>
      </c>
      <c r="E3384" s="9" t="n">
        <f aca="false">ROUND((ROW()-2)*24,0)/86400</f>
        <v>0.939444444444444</v>
      </c>
    </row>
    <row r="3385" customFormat="false" ht="15" hidden="false" customHeight="true" outlineLevel="0" collapsed="false">
      <c r="A3385" s="6" t="n">
        <f aca="false">INT((ROW()-2)/100)</f>
        <v>33</v>
      </c>
      <c r="B3385" s="7" t="n">
        <f aca="false">MOD(INT((ROW()-2)/10),10)</f>
        <v>8</v>
      </c>
      <c r="C3385" s="7" t="n">
        <f aca="false">MOD(ROW()-2,10)</f>
        <v>3</v>
      </c>
      <c r="D3385" s="8" t="n">
        <f aca="false">A3385*10+B3385+C3385/10</f>
        <v>338.3</v>
      </c>
      <c r="E3385" s="9" t="n">
        <f aca="false">ROUND((ROW()-2)*24,0)/86400</f>
        <v>0.939722222222222</v>
      </c>
    </row>
    <row r="3386" customFormat="false" ht="15" hidden="false" customHeight="true" outlineLevel="0" collapsed="false">
      <c r="A3386" s="6" t="n">
        <f aca="false">INT((ROW()-2)/100)</f>
        <v>33</v>
      </c>
      <c r="B3386" s="7" t="n">
        <f aca="false">MOD(INT((ROW()-2)/10),10)</f>
        <v>8</v>
      </c>
      <c r="C3386" s="7" t="n">
        <f aca="false">MOD(ROW()-2,10)</f>
        <v>4</v>
      </c>
      <c r="D3386" s="8" t="n">
        <f aca="false">A3386*10+B3386+C3386/10</f>
        <v>338.4</v>
      </c>
      <c r="E3386" s="9" t="n">
        <f aca="false">ROUND((ROW()-2)*24,0)/86400</f>
        <v>0.94</v>
      </c>
    </row>
    <row r="3387" customFormat="false" ht="15" hidden="false" customHeight="true" outlineLevel="0" collapsed="false">
      <c r="A3387" s="6" t="n">
        <f aca="false">INT((ROW()-2)/100)</f>
        <v>33</v>
      </c>
      <c r="B3387" s="7" t="n">
        <f aca="false">MOD(INT((ROW()-2)/10),10)</f>
        <v>8</v>
      </c>
      <c r="C3387" s="7" t="n">
        <f aca="false">MOD(ROW()-2,10)</f>
        <v>5</v>
      </c>
      <c r="D3387" s="8" t="n">
        <f aca="false">A3387*10+B3387+C3387/10</f>
        <v>338.5</v>
      </c>
      <c r="E3387" s="9" t="n">
        <f aca="false">ROUND((ROW()-2)*24,0)/86400</f>
        <v>0.940277777777778</v>
      </c>
    </row>
    <row r="3388" customFormat="false" ht="15" hidden="false" customHeight="true" outlineLevel="0" collapsed="false">
      <c r="A3388" s="6" t="n">
        <f aca="false">INT((ROW()-2)/100)</f>
        <v>33</v>
      </c>
      <c r="B3388" s="7" t="n">
        <f aca="false">MOD(INT((ROW()-2)/10),10)</f>
        <v>8</v>
      </c>
      <c r="C3388" s="7" t="n">
        <f aca="false">MOD(ROW()-2,10)</f>
        <v>6</v>
      </c>
      <c r="D3388" s="8" t="n">
        <f aca="false">A3388*10+B3388+C3388/10</f>
        <v>338.6</v>
      </c>
      <c r="E3388" s="9" t="n">
        <f aca="false">ROUND((ROW()-2)*24,0)/86400</f>
        <v>0.940555555555556</v>
      </c>
    </row>
    <row r="3389" customFormat="false" ht="15" hidden="false" customHeight="true" outlineLevel="0" collapsed="false">
      <c r="A3389" s="6" t="n">
        <f aca="false">INT((ROW()-2)/100)</f>
        <v>33</v>
      </c>
      <c r="B3389" s="7" t="n">
        <f aca="false">MOD(INT((ROW()-2)/10),10)</f>
        <v>8</v>
      </c>
      <c r="C3389" s="7" t="n">
        <f aca="false">MOD(ROW()-2,10)</f>
        <v>7</v>
      </c>
      <c r="D3389" s="8" t="n">
        <f aca="false">A3389*10+B3389+C3389/10</f>
        <v>338.7</v>
      </c>
      <c r="E3389" s="9" t="n">
        <f aca="false">ROUND((ROW()-2)*24,0)/86400</f>
        <v>0.940833333333333</v>
      </c>
    </row>
    <row r="3390" customFormat="false" ht="15" hidden="false" customHeight="true" outlineLevel="0" collapsed="false">
      <c r="A3390" s="6" t="n">
        <f aca="false">INT((ROW()-2)/100)</f>
        <v>33</v>
      </c>
      <c r="B3390" s="7" t="n">
        <f aca="false">MOD(INT((ROW()-2)/10),10)</f>
        <v>8</v>
      </c>
      <c r="C3390" s="7" t="n">
        <f aca="false">MOD(ROW()-2,10)</f>
        <v>8</v>
      </c>
      <c r="D3390" s="8" t="n">
        <f aca="false">A3390*10+B3390+C3390/10</f>
        <v>338.8</v>
      </c>
      <c r="E3390" s="9" t="n">
        <f aca="false">ROUND((ROW()-2)*24,0)/86400</f>
        <v>0.941111111111111</v>
      </c>
    </row>
    <row r="3391" customFormat="false" ht="15" hidden="false" customHeight="true" outlineLevel="0" collapsed="false">
      <c r="A3391" s="6" t="n">
        <f aca="false">INT((ROW()-2)/100)</f>
        <v>33</v>
      </c>
      <c r="B3391" s="7" t="n">
        <f aca="false">MOD(INT((ROW()-2)/10),10)</f>
        <v>8</v>
      </c>
      <c r="C3391" s="7" t="n">
        <f aca="false">MOD(ROW()-2,10)</f>
        <v>9</v>
      </c>
      <c r="D3391" s="8" t="n">
        <f aca="false">A3391*10+B3391+C3391/10</f>
        <v>338.9</v>
      </c>
      <c r="E3391" s="9" t="n">
        <f aca="false">ROUND((ROW()-2)*24,0)/86400</f>
        <v>0.941388888888889</v>
      </c>
    </row>
    <row r="3392" customFormat="false" ht="15" hidden="false" customHeight="true" outlineLevel="0" collapsed="false">
      <c r="A3392" s="6" t="n">
        <f aca="false">INT((ROW()-2)/100)</f>
        <v>33</v>
      </c>
      <c r="B3392" s="7" t="n">
        <f aca="false">MOD(INT((ROW()-2)/10),10)</f>
        <v>9</v>
      </c>
      <c r="C3392" s="7" t="n">
        <f aca="false">MOD(ROW()-2,10)</f>
        <v>0</v>
      </c>
      <c r="D3392" s="8" t="n">
        <f aca="false">A3392*10+B3392+C3392/10</f>
        <v>339</v>
      </c>
      <c r="E3392" s="9" t="n">
        <f aca="false">ROUND((ROW()-2)*24,0)/86400</f>
        <v>0.941666666666667</v>
      </c>
    </row>
    <row r="3393" customFormat="false" ht="15" hidden="false" customHeight="true" outlineLevel="0" collapsed="false">
      <c r="A3393" s="6" t="n">
        <f aca="false">INT((ROW()-2)/100)</f>
        <v>33</v>
      </c>
      <c r="B3393" s="7" t="n">
        <f aca="false">MOD(INT((ROW()-2)/10),10)</f>
        <v>9</v>
      </c>
      <c r="C3393" s="7" t="n">
        <f aca="false">MOD(ROW()-2,10)</f>
        <v>1</v>
      </c>
      <c r="D3393" s="8" t="n">
        <f aca="false">A3393*10+B3393+C3393/10</f>
        <v>339.1</v>
      </c>
      <c r="E3393" s="9" t="n">
        <f aca="false">ROUND((ROW()-2)*24,0)/86400</f>
        <v>0.941944444444445</v>
      </c>
    </row>
    <row r="3394" customFormat="false" ht="15" hidden="false" customHeight="true" outlineLevel="0" collapsed="false">
      <c r="A3394" s="6" t="n">
        <f aca="false">INT((ROW()-2)/100)</f>
        <v>33</v>
      </c>
      <c r="B3394" s="7" t="n">
        <f aca="false">MOD(INT((ROW()-2)/10),10)</f>
        <v>9</v>
      </c>
      <c r="C3394" s="7" t="n">
        <f aca="false">MOD(ROW()-2,10)</f>
        <v>2</v>
      </c>
      <c r="D3394" s="8" t="n">
        <f aca="false">A3394*10+B3394+C3394/10</f>
        <v>339.2</v>
      </c>
      <c r="E3394" s="9" t="n">
        <f aca="false">ROUND((ROW()-2)*24,0)/86400</f>
        <v>0.942222222222222</v>
      </c>
    </row>
    <row r="3395" customFormat="false" ht="15" hidden="false" customHeight="true" outlineLevel="0" collapsed="false">
      <c r="A3395" s="6" t="n">
        <f aca="false">INT((ROW()-2)/100)</f>
        <v>33</v>
      </c>
      <c r="B3395" s="7" t="n">
        <f aca="false">MOD(INT((ROW()-2)/10),10)</f>
        <v>9</v>
      </c>
      <c r="C3395" s="7" t="n">
        <f aca="false">MOD(ROW()-2,10)</f>
        <v>3</v>
      </c>
      <c r="D3395" s="8" t="n">
        <f aca="false">A3395*10+B3395+C3395/10</f>
        <v>339.3</v>
      </c>
      <c r="E3395" s="9" t="n">
        <f aca="false">ROUND((ROW()-2)*24,0)/86400</f>
        <v>0.9425</v>
      </c>
    </row>
    <row r="3396" customFormat="false" ht="15" hidden="false" customHeight="true" outlineLevel="0" collapsed="false">
      <c r="A3396" s="6" t="n">
        <f aca="false">INT((ROW()-2)/100)</f>
        <v>33</v>
      </c>
      <c r="B3396" s="7" t="n">
        <f aca="false">MOD(INT((ROW()-2)/10),10)</f>
        <v>9</v>
      </c>
      <c r="C3396" s="7" t="n">
        <f aca="false">MOD(ROW()-2,10)</f>
        <v>4</v>
      </c>
      <c r="D3396" s="8" t="n">
        <f aca="false">A3396*10+B3396+C3396/10</f>
        <v>339.4</v>
      </c>
      <c r="E3396" s="9" t="n">
        <f aca="false">ROUND((ROW()-2)*24,0)/86400</f>
        <v>0.942777777777778</v>
      </c>
    </row>
    <row r="3397" customFormat="false" ht="15" hidden="false" customHeight="true" outlineLevel="0" collapsed="false">
      <c r="A3397" s="6" t="n">
        <f aca="false">INT((ROW()-2)/100)</f>
        <v>33</v>
      </c>
      <c r="B3397" s="7" t="n">
        <f aca="false">MOD(INT((ROW()-2)/10),10)</f>
        <v>9</v>
      </c>
      <c r="C3397" s="7" t="n">
        <f aca="false">MOD(ROW()-2,10)</f>
        <v>5</v>
      </c>
      <c r="D3397" s="8" t="n">
        <f aca="false">A3397*10+B3397+C3397/10</f>
        <v>339.5</v>
      </c>
      <c r="E3397" s="9" t="n">
        <f aca="false">ROUND((ROW()-2)*24,0)/86400</f>
        <v>0.943055555555556</v>
      </c>
    </row>
    <row r="3398" customFormat="false" ht="15" hidden="false" customHeight="true" outlineLevel="0" collapsed="false">
      <c r="A3398" s="6" t="n">
        <f aca="false">INT((ROW()-2)/100)</f>
        <v>33</v>
      </c>
      <c r="B3398" s="7" t="n">
        <f aca="false">MOD(INT((ROW()-2)/10),10)</f>
        <v>9</v>
      </c>
      <c r="C3398" s="7" t="n">
        <f aca="false">MOD(ROW()-2,10)</f>
        <v>6</v>
      </c>
      <c r="D3398" s="8" t="n">
        <f aca="false">A3398*10+B3398+C3398/10</f>
        <v>339.6</v>
      </c>
      <c r="E3398" s="9" t="n">
        <f aca="false">ROUND((ROW()-2)*24,0)/86400</f>
        <v>0.943333333333333</v>
      </c>
    </row>
    <row r="3399" customFormat="false" ht="15" hidden="false" customHeight="true" outlineLevel="0" collapsed="false">
      <c r="A3399" s="6" t="n">
        <f aca="false">INT((ROW()-2)/100)</f>
        <v>33</v>
      </c>
      <c r="B3399" s="7" t="n">
        <f aca="false">MOD(INT((ROW()-2)/10),10)</f>
        <v>9</v>
      </c>
      <c r="C3399" s="7" t="n">
        <f aca="false">MOD(ROW()-2,10)</f>
        <v>7</v>
      </c>
      <c r="D3399" s="8" t="n">
        <f aca="false">A3399*10+B3399+C3399/10</f>
        <v>339.7</v>
      </c>
      <c r="E3399" s="9" t="n">
        <f aca="false">ROUND((ROW()-2)*24,0)/86400</f>
        <v>0.943611111111111</v>
      </c>
    </row>
    <row r="3400" customFormat="false" ht="15" hidden="false" customHeight="true" outlineLevel="0" collapsed="false">
      <c r="A3400" s="6" t="n">
        <f aca="false">INT((ROW()-2)/100)</f>
        <v>33</v>
      </c>
      <c r="B3400" s="7" t="n">
        <f aca="false">MOD(INT((ROW()-2)/10),10)</f>
        <v>9</v>
      </c>
      <c r="C3400" s="7" t="n">
        <f aca="false">MOD(ROW()-2,10)</f>
        <v>8</v>
      </c>
      <c r="D3400" s="8" t="n">
        <f aca="false">A3400*10+B3400+C3400/10</f>
        <v>339.8</v>
      </c>
      <c r="E3400" s="9" t="n">
        <f aca="false">ROUND((ROW()-2)*24,0)/86400</f>
        <v>0.943888888888889</v>
      </c>
    </row>
    <row r="3401" customFormat="false" ht="15" hidden="false" customHeight="true" outlineLevel="0" collapsed="false">
      <c r="A3401" s="6" t="n">
        <f aca="false">INT((ROW()-2)/100)</f>
        <v>33</v>
      </c>
      <c r="B3401" s="7" t="n">
        <f aca="false">MOD(INT((ROW()-2)/10),10)</f>
        <v>9</v>
      </c>
      <c r="C3401" s="7" t="n">
        <f aca="false">MOD(ROW()-2,10)</f>
        <v>9</v>
      </c>
      <c r="D3401" s="8" t="n">
        <f aca="false">A3401*10+B3401+C3401/10</f>
        <v>339.9</v>
      </c>
      <c r="E3401" s="9" t="n">
        <f aca="false">ROUND((ROW()-2)*24,0)/86400</f>
        <v>0.944166666666667</v>
      </c>
    </row>
    <row r="3402" customFormat="false" ht="15" hidden="false" customHeight="true" outlineLevel="0" collapsed="false">
      <c r="A3402" s="6" t="n">
        <f aca="false">INT((ROW()-2)/100)</f>
        <v>34</v>
      </c>
      <c r="B3402" s="7" t="n">
        <f aca="false">MOD(INT((ROW()-2)/10),10)</f>
        <v>0</v>
      </c>
      <c r="C3402" s="7" t="n">
        <f aca="false">MOD(ROW()-2,10)</f>
        <v>0</v>
      </c>
      <c r="D3402" s="8" t="n">
        <f aca="false">A3402*10+B3402+C3402/10</f>
        <v>340</v>
      </c>
      <c r="E3402" s="9" t="n">
        <f aca="false">ROUND((ROW()-2)*24,0)/86400</f>
        <v>0.944444444444444</v>
      </c>
    </row>
    <row r="3403" customFormat="false" ht="15" hidden="false" customHeight="true" outlineLevel="0" collapsed="false">
      <c r="A3403" s="6" t="n">
        <f aca="false">INT((ROW()-2)/100)</f>
        <v>34</v>
      </c>
      <c r="B3403" s="7" t="n">
        <f aca="false">MOD(INT((ROW()-2)/10),10)</f>
        <v>0</v>
      </c>
      <c r="C3403" s="7" t="n">
        <f aca="false">MOD(ROW()-2,10)</f>
        <v>1</v>
      </c>
      <c r="D3403" s="8" t="n">
        <f aca="false">A3403*10+B3403+C3403/10</f>
        <v>340.1</v>
      </c>
      <c r="E3403" s="9" t="n">
        <f aca="false">ROUND((ROW()-2)*24,0)/86400</f>
        <v>0.944722222222222</v>
      </c>
    </row>
    <row r="3404" customFormat="false" ht="15" hidden="false" customHeight="true" outlineLevel="0" collapsed="false">
      <c r="A3404" s="6" t="n">
        <f aca="false">INT((ROW()-2)/100)</f>
        <v>34</v>
      </c>
      <c r="B3404" s="7" t="n">
        <f aca="false">MOD(INT((ROW()-2)/10),10)</f>
        <v>0</v>
      </c>
      <c r="C3404" s="7" t="n">
        <f aca="false">MOD(ROW()-2,10)</f>
        <v>2</v>
      </c>
      <c r="D3404" s="8" t="n">
        <f aca="false">A3404*10+B3404+C3404/10</f>
        <v>340.2</v>
      </c>
      <c r="E3404" s="9" t="n">
        <f aca="false">ROUND((ROW()-2)*24,0)/86400</f>
        <v>0.945</v>
      </c>
    </row>
    <row r="3405" customFormat="false" ht="15" hidden="false" customHeight="true" outlineLevel="0" collapsed="false">
      <c r="A3405" s="6" t="n">
        <f aca="false">INT((ROW()-2)/100)</f>
        <v>34</v>
      </c>
      <c r="B3405" s="7" t="n">
        <f aca="false">MOD(INT((ROW()-2)/10),10)</f>
        <v>0</v>
      </c>
      <c r="C3405" s="7" t="n">
        <f aca="false">MOD(ROW()-2,10)</f>
        <v>3</v>
      </c>
      <c r="D3405" s="8" t="n">
        <f aca="false">A3405*10+B3405+C3405/10</f>
        <v>340.3</v>
      </c>
      <c r="E3405" s="9" t="n">
        <f aca="false">ROUND((ROW()-2)*24,0)/86400</f>
        <v>0.945277777777778</v>
      </c>
    </row>
    <row r="3406" customFormat="false" ht="15" hidden="false" customHeight="true" outlineLevel="0" collapsed="false">
      <c r="A3406" s="6" t="n">
        <f aca="false">INT((ROW()-2)/100)</f>
        <v>34</v>
      </c>
      <c r="B3406" s="7" t="n">
        <f aca="false">MOD(INT((ROW()-2)/10),10)</f>
        <v>0</v>
      </c>
      <c r="C3406" s="7" t="n">
        <f aca="false">MOD(ROW()-2,10)</f>
        <v>4</v>
      </c>
      <c r="D3406" s="8" t="n">
        <f aca="false">A3406*10+B3406+C3406/10</f>
        <v>340.4</v>
      </c>
      <c r="E3406" s="9" t="n">
        <f aca="false">ROUND((ROW()-2)*24,0)/86400</f>
        <v>0.945555555555556</v>
      </c>
    </row>
    <row r="3407" customFormat="false" ht="15" hidden="false" customHeight="true" outlineLevel="0" collapsed="false">
      <c r="A3407" s="6" t="n">
        <f aca="false">INT((ROW()-2)/100)</f>
        <v>34</v>
      </c>
      <c r="B3407" s="7" t="n">
        <f aca="false">MOD(INT((ROW()-2)/10),10)</f>
        <v>0</v>
      </c>
      <c r="C3407" s="7" t="n">
        <f aca="false">MOD(ROW()-2,10)</f>
        <v>5</v>
      </c>
      <c r="D3407" s="8" t="n">
        <f aca="false">A3407*10+B3407+C3407/10</f>
        <v>340.5</v>
      </c>
      <c r="E3407" s="9" t="n">
        <f aca="false">ROUND((ROW()-2)*24,0)/86400</f>
        <v>0.945833333333333</v>
      </c>
    </row>
    <row r="3408" customFormat="false" ht="15" hidden="false" customHeight="true" outlineLevel="0" collapsed="false">
      <c r="A3408" s="6" t="n">
        <f aca="false">INT((ROW()-2)/100)</f>
        <v>34</v>
      </c>
      <c r="B3408" s="7" t="n">
        <f aca="false">MOD(INT((ROW()-2)/10),10)</f>
        <v>0</v>
      </c>
      <c r="C3408" s="7" t="n">
        <f aca="false">MOD(ROW()-2,10)</f>
        <v>6</v>
      </c>
      <c r="D3408" s="8" t="n">
        <f aca="false">A3408*10+B3408+C3408/10</f>
        <v>340.6</v>
      </c>
      <c r="E3408" s="9" t="n">
        <f aca="false">ROUND((ROW()-2)*24,0)/86400</f>
        <v>0.946111111111111</v>
      </c>
    </row>
    <row r="3409" customFormat="false" ht="15" hidden="false" customHeight="true" outlineLevel="0" collapsed="false">
      <c r="A3409" s="6" t="n">
        <f aca="false">INT((ROW()-2)/100)</f>
        <v>34</v>
      </c>
      <c r="B3409" s="7" t="n">
        <f aca="false">MOD(INT((ROW()-2)/10),10)</f>
        <v>0</v>
      </c>
      <c r="C3409" s="7" t="n">
        <f aca="false">MOD(ROW()-2,10)</f>
        <v>7</v>
      </c>
      <c r="D3409" s="8" t="n">
        <f aca="false">A3409*10+B3409+C3409/10</f>
        <v>340.7</v>
      </c>
      <c r="E3409" s="9" t="n">
        <f aca="false">ROUND((ROW()-2)*24,0)/86400</f>
        <v>0.946388888888889</v>
      </c>
    </row>
    <row r="3410" customFormat="false" ht="15" hidden="false" customHeight="true" outlineLevel="0" collapsed="false">
      <c r="A3410" s="6" t="n">
        <f aca="false">INT((ROW()-2)/100)</f>
        <v>34</v>
      </c>
      <c r="B3410" s="7" t="n">
        <f aca="false">MOD(INT((ROW()-2)/10),10)</f>
        <v>0</v>
      </c>
      <c r="C3410" s="7" t="n">
        <f aca="false">MOD(ROW()-2,10)</f>
        <v>8</v>
      </c>
      <c r="D3410" s="8" t="n">
        <f aca="false">A3410*10+B3410+C3410/10</f>
        <v>340.8</v>
      </c>
      <c r="E3410" s="9" t="n">
        <f aca="false">ROUND((ROW()-2)*24,0)/86400</f>
        <v>0.946666666666667</v>
      </c>
    </row>
    <row r="3411" customFormat="false" ht="15" hidden="false" customHeight="true" outlineLevel="0" collapsed="false">
      <c r="A3411" s="6" t="n">
        <f aca="false">INT((ROW()-2)/100)</f>
        <v>34</v>
      </c>
      <c r="B3411" s="7" t="n">
        <f aca="false">MOD(INT((ROW()-2)/10),10)</f>
        <v>0</v>
      </c>
      <c r="C3411" s="7" t="n">
        <f aca="false">MOD(ROW()-2,10)</f>
        <v>9</v>
      </c>
      <c r="D3411" s="8" t="n">
        <f aca="false">A3411*10+B3411+C3411/10</f>
        <v>340.9</v>
      </c>
      <c r="E3411" s="9" t="n">
        <f aca="false">ROUND((ROW()-2)*24,0)/86400</f>
        <v>0.946944444444445</v>
      </c>
    </row>
    <row r="3412" customFormat="false" ht="15" hidden="false" customHeight="true" outlineLevel="0" collapsed="false">
      <c r="A3412" s="6" t="n">
        <f aca="false">INT((ROW()-2)/100)</f>
        <v>34</v>
      </c>
      <c r="B3412" s="7" t="n">
        <f aca="false">MOD(INT((ROW()-2)/10),10)</f>
        <v>1</v>
      </c>
      <c r="C3412" s="7" t="n">
        <f aca="false">MOD(ROW()-2,10)</f>
        <v>0</v>
      </c>
      <c r="D3412" s="8" t="n">
        <f aca="false">A3412*10+B3412+C3412/10</f>
        <v>341</v>
      </c>
      <c r="E3412" s="9" t="n">
        <f aca="false">ROUND((ROW()-2)*24,0)/86400</f>
        <v>0.947222222222222</v>
      </c>
    </row>
    <row r="3413" customFormat="false" ht="15" hidden="false" customHeight="true" outlineLevel="0" collapsed="false">
      <c r="A3413" s="6" t="n">
        <f aca="false">INT((ROW()-2)/100)</f>
        <v>34</v>
      </c>
      <c r="B3413" s="7" t="n">
        <f aca="false">MOD(INT((ROW()-2)/10),10)</f>
        <v>1</v>
      </c>
      <c r="C3413" s="7" t="n">
        <f aca="false">MOD(ROW()-2,10)</f>
        <v>1</v>
      </c>
      <c r="D3413" s="8" t="n">
        <f aca="false">A3413*10+B3413+C3413/10</f>
        <v>341.1</v>
      </c>
      <c r="E3413" s="9" t="n">
        <f aca="false">ROUND((ROW()-2)*24,0)/86400</f>
        <v>0.9475</v>
      </c>
    </row>
    <row r="3414" customFormat="false" ht="15" hidden="false" customHeight="true" outlineLevel="0" collapsed="false">
      <c r="A3414" s="6" t="n">
        <f aca="false">INT((ROW()-2)/100)</f>
        <v>34</v>
      </c>
      <c r="B3414" s="7" t="n">
        <f aca="false">MOD(INT((ROW()-2)/10),10)</f>
        <v>1</v>
      </c>
      <c r="C3414" s="7" t="n">
        <f aca="false">MOD(ROW()-2,10)</f>
        <v>2</v>
      </c>
      <c r="D3414" s="8" t="n">
        <f aca="false">A3414*10+B3414+C3414/10</f>
        <v>341.2</v>
      </c>
      <c r="E3414" s="9" t="n">
        <f aca="false">ROUND((ROW()-2)*24,0)/86400</f>
        <v>0.947777777777778</v>
      </c>
    </row>
    <row r="3415" customFormat="false" ht="15" hidden="false" customHeight="true" outlineLevel="0" collapsed="false">
      <c r="A3415" s="6" t="n">
        <f aca="false">INT((ROW()-2)/100)</f>
        <v>34</v>
      </c>
      <c r="B3415" s="7" t="n">
        <f aca="false">MOD(INT((ROW()-2)/10),10)</f>
        <v>1</v>
      </c>
      <c r="C3415" s="7" t="n">
        <f aca="false">MOD(ROW()-2,10)</f>
        <v>3</v>
      </c>
      <c r="D3415" s="8" t="n">
        <f aca="false">A3415*10+B3415+C3415/10</f>
        <v>341.3</v>
      </c>
      <c r="E3415" s="9" t="n">
        <f aca="false">ROUND((ROW()-2)*24,0)/86400</f>
        <v>0.948055555555556</v>
      </c>
    </row>
    <row r="3416" customFormat="false" ht="15" hidden="false" customHeight="true" outlineLevel="0" collapsed="false">
      <c r="A3416" s="6" t="n">
        <f aca="false">INT((ROW()-2)/100)</f>
        <v>34</v>
      </c>
      <c r="B3416" s="7" t="n">
        <f aca="false">MOD(INT((ROW()-2)/10),10)</f>
        <v>1</v>
      </c>
      <c r="C3416" s="7" t="n">
        <f aca="false">MOD(ROW()-2,10)</f>
        <v>4</v>
      </c>
      <c r="D3416" s="8" t="n">
        <f aca="false">A3416*10+B3416+C3416/10</f>
        <v>341.4</v>
      </c>
      <c r="E3416" s="9" t="n">
        <f aca="false">ROUND((ROW()-2)*24,0)/86400</f>
        <v>0.948333333333333</v>
      </c>
    </row>
    <row r="3417" customFormat="false" ht="15" hidden="false" customHeight="true" outlineLevel="0" collapsed="false">
      <c r="A3417" s="6" t="n">
        <f aca="false">INT((ROW()-2)/100)</f>
        <v>34</v>
      </c>
      <c r="B3417" s="7" t="n">
        <f aca="false">MOD(INT((ROW()-2)/10),10)</f>
        <v>1</v>
      </c>
      <c r="C3417" s="7" t="n">
        <f aca="false">MOD(ROW()-2,10)</f>
        <v>5</v>
      </c>
      <c r="D3417" s="8" t="n">
        <f aca="false">A3417*10+B3417+C3417/10</f>
        <v>341.5</v>
      </c>
      <c r="E3417" s="9" t="n">
        <f aca="false">ROUND((ROW()-2)*24,0)/86400</f>
        <v>0.948611111111111</v>
      </c>
    </row>
    <row r="3418" customFormat="false" ht="15" hidden="false" customHeight="true" outlineLevel="0" collapsed="false">
      <c r="A3418" s="6" t="n">
        <f aca="false">INT((ROW()-2)/100)</f>
        <v>34</v>
      </c>
      <c r="B3418" s="7" t="n">
        <f aca="false">MOD(INT((ROW()-2)/10),10)</f>
        <v>1</v>
      </c>
      <c r="C3418" s="7" t="n">
        <f aca="false">MOD(ROW()-2,10)</f>
        <v>6</v>
      </c>
      <c r="D3418" s="8" t="n">
        <f aca="false">A3418*10+B3418+C3418/10</f>
        <v>341.6</v>
      </c>
      <c r="E3418" s="9" t="n">
        <f aca="false">ROUND((ROW()-2)*24,0)/86400</f>
        <v>0.948888888888889</v>
      </c>
    </row>
    <row r="3419" customFormat="false" ht="15" hidden="false" customHeight="true" outlineLevel="0" collapsed="false">
      <c r="A3419" s="6" t="n">
        <f aca="false">INT((ROW()-2)/100)</f>
        <v>34</v>
      </c>
      <c r="B3419" s="7" t="n">
        <f aca="false">MOD(INT((ROW()-2)/10),10)</f>
        <v>1</v>
      </c>
      <c r="C3419" s="7" t="n">
        <f aca="false">MOD(ROW()-2,10)</f>
        <v>7</v>
      </c>
      <c r="D3419" s="8" t="n">
        <f aca="false">A3419*10+B3419+C3419/10</f>
        <v>341.7</v>
      </c>
      <c r="E3419" s="9" t="n">
        <f aca="false">ROUND((ROW()-2)*24,0)/86400</f>
        <v>0.949166666666667</v>
      </c>
    </row>
    <row r="3420" customFormat="false" ht="15" hidden="false" customHeight="true" outlineLevel="0" collapsed="false">
      <c r="A3420" s="6" t="n">
        <f aca="false">INT((ROW()-2)/100)</f>
        <v>34</v>
      </c>
      <c r="B3420" s="7" t="n">
        <f aca="false">MOD(INT((ROW()-2)/10),10)</f>
        <v>1</v>
      </c>
      <c r="C3420" s="7" t="n">
        <f aca="false">MOD(ROW()-2,10)</f>
        <v>8</v>
      </c>
      <c r="D3420" s="8" t="n">
        <f aca="false">A3420*10+B3420+C3420/10</f>
        <v>341.8</v>
      </c>
      <c r="E3420" s="9" t="n">
        <f aca="false">ROUND((ROW()-2)*24,0)/86400</f>
        <v>0.949444444444444</v>
      </c>
    </row>
    <row r="3421" customFormat="false" ht="15" hidden="false" customHeight="true" outlineLevel="0" collapsed="false">
      <c r="A3421" s="6" t="n">
        <f aca="false">INT((ROW()-2)/100)</f>
        <v>34</v>
      </c>
      <c r="B3421" s="7" t="n">
        <f aca="false">MOD(INT((ROW()-2)/10),10)</f>
        <v>1</v>
      </c>
      <c r="C3421" s="7" t="n">
        <f aca="false">MOD(ROW()-2,10)</f>
        <v>9</v>
      </c>
      <c r="D3421" s="8" t="n">
        <f aca="false">A3421*10+B3421+C3421/10</f>
        <v>341.9</v>
      </c>
      <c r="E3421" s="9" t="n">
        <f aca="false">ROUND((ROW()-2)*24,0)/86400</f>
        <v>0.949722222222222</v>
      </c>
    </row>
    <row r="3422" customFormat="false" ht="15" hidden="false" customHeight="true" outlineLevel="0" collapsed="false">
      <c r="A3422" s="6" t="n">
        <f aca="false">INT((ROW()-2)/100)</f>
        <v>34</v>
      </c>
      <c r="B3422" s="7" t="n">
        <f aca="false">MOD(INT((ROW()-2)/10),10)</f>
        <v>2</v>
      </c>
      <c r="C3422" s="7" t="n">
        <f aca="false">MOD(ROW()-2,10)</f>
        <v>0</v>
      </c>
      <c r="D3422" s="8" t="n">
        <f aca="false">A3422*10+B3422+C3422/10</f>
        <v>342</v>
      </c>
      <c r="E3422" s="9" t="n">
        <f aca="false">ROUND((ROW()-2)*24,0)/86400</f>
        <v>0.95</v>
      </c>
    </row>
    <row r="3423" customFormat="false" ht="15" hidden="false" customHeight="true" outlineLevel="0" collapsed="false">
      <c r="A3423" s="6" t="n">
        <f aca="false">INT((ROW()-2)/100)</f>
        <v>34</v>
      </c>
      <c r="B3423" s="7" t="n">
        <f aca="false">MOD(INT((ROW()-2)/10),10)</f>
        <v>2</v>
      </c>
      <c r="C3423" s="7" t="n">
        <f aca="false">MOD(ROW()-2,10)</f>
        <v>1</v>
      </c>
      <c r="D3423" s="8" t="n">
        <f aca="false">A3423*10+B3423+C3423/10</f>
        <v>342.1</v>
      </c>
      <c r="E3423" s="9" t="n">
        <f aca="false">ROUND((ROW()-2)*24,0)/86400</f>
        <v>0.950277777777778</v>
      </c>
    </row>
    <row r="3424" customFormat="false" ht="15" hidden="false" customHeight="true" outlineLevel="0" collapsed="false">
      <c r="A3424" s="6" t="n">
        <f aca="false">INT((ROW()-2)/100)</f>
        <v>34</v>
      </c>
      <c r="B3424" s="7" t="n">
        <f aca="false">MOD(INT((ROW()-2)/10),10)</f>
        <v>2</v>
      </c>
      <c r="C3424" s="7" t="n">
        <f aca="false">MOD(ROW()-2,10)</f>
        <v>2</v>
      </c>
      <c r="D3424" s="8" t="n">
        <f aca="false">A3424*10+B3424+C3424/10</f>
        <v>342.2</v>
      </c>
      <c r="E3424" s="9" t="n">
        <f aca="false">ROUND((ROW()-2)*24,0)/86400</f>
        <v>0.950555555555556</v>
      </c>
    </row>
    <row r="3425" customFormat="false" ht="15" hidden="false" customHeight="true" outlineLevel="0" collapsed="false">
      <c r="A3425" s="6" t="n">
        <f aca="false">INT((ROW()-2)/100)</f>
        <v>34</v>
      </c>
      <c r="B3425" s="7" t="n">
        <f aca="false">MOD(INT((ROW()-2)/10),10)</f>
        <v>2</v>
      </c>
      <c r="C3425" s="7" t="n">
        <f aca="false">MOD(ROW()-2,10)</f>
        <v>3</v>
      </c>
      <c r="D3425" s="8" t="n">
        <f aca="false">A3425*10+B3425+C3425/10</f>
        <v>342.3</v>
      </c>
      <c r="E3425" s="9" t="n">
        <f aca="false">ROUND((ROW()-2)*24,0)/86400</f>
        <v>0.950833333333333</v>
      </c>
    </row>
    <row r="3426" customFormat="false" ht="15" hidden="false" customHeight="true" outlineLevel="0" collapsed="false">
      <c r="A3426" s="6" t="n">
        <f aca="false">INT((ROW()-2)/100)</f>
        <v>34</v>
      </c>
      <c r="B3426" s="7" t="n">
        <f aca="false">MOD(INT((ROW()-2)/10),10)</f>
        <v>2</v>
      </c>
      <c r="C3426" s="7" t="n">
        <f aca="false">MOD(ROW()-2,10)</f>
        <v>4</v>
      </c>
      <c r="D3426" s="8" t="n">
        <f aca="false">A3426*10+B3426+C3426/10</f>
        <v>342.4</v>
      </c>
      <c r="E3426" s="9" t="n">
        <f aca="false">ROUND((ROW()-2)*24,0)/86400</f>
        <v>0.951111111111111</v>
      </c>
    </row>
    <row r="3427" customFormat="false" ht="15" hidden="false" customHeight="true" outlineLevel="0" collapsed="false">
      <c r="A3427" s="6" t="n">
        <f aca="false">INT((ROW()-2)/100)</f>
        <v>34</v>
      </c>
      <c r="B3427" s="7" t="n">
        <f aca="false">MOD(INT((ROW()-2)/10),10)</f>
        <v>2</v>
      </c>
      <c r="C3427" s="7" t="n">
        <f aca="false">MOD(ROW()-2,10)</f>
        <v>5</v>
      </c>
      <c r="D3427" s="8" t="n">
        <f aca="false">A3427*10+B3427+C3427/10</f>
        <v>342.5</v>
      </c>
      <c r="E3427" s="9" t="n">
        <f aca="false">ROUND((ROW()-2)*24,0)/86400</f>
        <v>0.951388888888889</v>
      </c>
    </row>
    <row r="3428" customFormat="false" ht="15" hidden="false" customHeight="true" outlineLevel="0" collapsed="false">
      <c r="A3428" s="6" t="n">
        <f aca="false">INT((ROW()-2)/100)</f>
        <v>34</v>
      </c>
      <c r="B3428" s="7" t="n">
        <f aca="false">MOD(INT((ROW()-2)/10),10)</f>
        <v>2</v>
      </c>
      <c r="C3428" s="7" t="n">
        <f aca="false">MOD(ROW()-2,10)</f>
        <v>6</v>
      </c>
      <c r="D3428" s="8" t="n">
        <f aca="false">A3428*10+B3428+C3428/10</f>
        <v>342.6</v>
      </c>
      <c r="E3428" s="9" t="n">
        <f aca="false">ROUND((ROW()-2)*24,0)/86400</f>
        <v>0.951666666666667</v>
      </c>
    </row>
    <row r="3429" customFormat="false" ht="15" hidden="false" customHeight="true" outlineLevel="0" collapsed="false">
      <c r="A3429" s="6" t="n">
        <f aca="false">INT((ROW()-2)/100)</f>
        <v>34</v>
      </c>
      <c r="B3429" s="7" t="n">
        <f aca="false">MOD(INT((ROW()-2)/10),10)</f>
        <v>2</v>
      </c>
      <c r="C3429" s="7" t="n">
        <f aca="false">MOD(ROW()-2,10)</f>
        <v>7</v>
      </c>
      <c r="D3429" s="8" t="n">
        <f aca="false">A3429*10+B3429+C3429/10</f>
        <v>342.7</v>
      </c>
      <c r="E3429" s="9" t="n">
        <f aca="false">ROUND((ROW()-2)*24,0)/86400</f>
        <v>0.951944444444445</v>
      </c>
    </row>
    <row r="3430" customFormat="false" ht="15" hidden="false" customHeight="true" outlineLevel="0" collapsed="false">
      <c r="A3430" s="6" t="n">
        <f aca="false">INT((ROW()-2)/100)</f>
        <v>34</v>
      </c>
      <c r="B3430" s="7" t="n">
        <f aca="false">MOD(INT((ROW()-2)/10),10)</f>
        <v>2</v>
      </c>
      <c r="C3430" s="7" t="n">
        <f aca="false">MOD(ROW()-2,10)</f>
        <v>8</v>
      </c>
      <c r="D3430" s="8" t="n">
        <f aca="false">A3430*10+B3430+C3430/10</f>
        <v>342.8</v>
      </c>
      <c r="E3430" s="9" t="n">
        <f aca="false">ROUND((ROW()-2)*24,0)/86400</f>
        <v>0.952222222222222</v>
      </c>
    </row>
    <row r="3431" customFormat="false" ht="15" hidden="false" customHeight="true" outlineLevel="0" collapsed="false">
      <c r="A3431" s="6" t="n">
        <f aca="false">INT((ROW()-2)/100)</f>
        <v>34</v>
      </c>
      <c r="B3431" s="7" t="n">
        <f aca="false">MOD(INT((ROW()-2)/10),10)</f>
        <v>2</v>
      </c>
      <c r="C3431" s="7" t="n">
        <f aca="false">MOD(ROW()-2,10)</f>
        <v>9</v>
      </c>
      <c r="D3431" s="8" t="n">
        <f aca="false">A3431*10+B3431+C3431/10</f>
        <v>342.9</v>
      </c>
      <c r="E3431" s="9" t="n">
        <f aca="false">ROUND((ROW()-2)*24,0)/86400</f>
        <v>0.9525</v>
      </c>
    </row>
    <row r="3432" customFormat="false" ht="15" hidden="false" customHeight="true" outlineLevel="0" collapsed="false">
      <c r="A3432" s="6" t="n">
        <f aca="false">INT((ROW()-2)/100)</f>
        <v>34</v>
      </c>
      <c r="B3432" s="7" t="n">
        <f aca="false">MOD(INT((ROW()-2)/10),10)</f>
        <v>3</v>
      </c>
      <c r="C3432" s="7" t="n">
        <f aca="false">MOD(ROW()-2,10)</f>
        <v>0</v>
      </c>
      <c r="D3432" s="8" t="n">
        <f aca="false">A3432*10+B3432+C3432/10</f>
        <v>343</v>
      </c>
      <c r="E3432" s="9" t="n">
        <f aca="false">ROUND((ROW()-2)*24,0)/86400</f>
        <v>0.952777777777778</v>
      </c>
    </row>
    <row r="3433" customFormat="false" ht="15" hidden="false" customHeight="true" outlineLevel="0" collapsed="false">
      <c r="A3433" s="6" t="n">
        <f aca="false">INT((ROW()-2)/100)</f>
        <v>34</v>
      </c>
      <c r="B3433" s="7" t="n">
        <f aca="false">MOD(INT((ROW()-2)/10),10)</f>
        <v>3</v>
      </c>
      <c r="C3433" s="7" t="n">
        <f aca="false">MOD(ROW()-2,10)</f>
        <v>1</v>
      </c>
      <c r="D3433" s="8" t="n">
        <f aca="false">A3433*10+B3433+C3433/10</f>
        <v>343.1</v>
      </c>
      <c r="E3433" s="9" t="n">
        <f aca="false">ROUND((ROW()-2)*24,0)/86400</f>
        <v>0.953055555555556</v>
      </c>
    </row>
    <row r="3434" customFormat="false" ht="15" hidden="false" customHeight="true" outlineLevel="0" collapsed="false">
      <c r="A3434" s="6" t="n">
        <f aca="false">INT((ROW()-2)/100)</f>
        <v>34</v>
      </c>
      <c r="B3434" s="7" t="n">
        <f aca="false">MOD(INT((ROW()-2)/10),10)</f>
        <v>3</v>
      </c>
      <c r="C3434" s="7" t="n">
        <f aca="false">MOD(ROW()-2,10)</f>
        <v>2</v>
      </c>
      <c r="D3434" s="8" t="n">
        <f aca="false">A3434*10+B3434+C3434/10</f>
        <v>343.2</v>
      </c>
      <c r="E3434" s="9" t="n">
        <f aca="false">ROUND((ROW()-2)*24,0)/86400</f>
        <v>0.953333333333333</v>
      </c>
    </row>
    <row r="3435" customFormat="false" ht="15" hidden="false" customHeight="true" outlineLevel="0" collapsed="false">
      <c r="A3435" s="6" t="n">
        <f aca="false">INT((ROW()-2)/100)</f>
        <v>34</v>
      </c>
      <c r="B3435" s="7" t="n">
        <f aca="false">MOD(INT((ROW()-2)/10),10)</f>
        <v>3</v>
      </c>
      <c r="C3435" s="7" t="n">
        <f aca="false">MOD(ROW()-2,10)</f>
        <v>3</v>
      </c>
      <c r="D3435" s="8" t="n">
        <f aca="false">A3435*10+B3435+C3435/10</f>
        <v>343.3</v>
      </c>
      <c r="E3435" s="9" t="n">
        <f aca="false">ROUND((ROW()-2)*24,0)/86400</f>
        <v>0.953611111111111</v>
      </c>
    </row>
    <row r="3436" customFormat="false" ht="15" hidden="false" customHeight="true" outlineLevel="0" collapsed="false">
      <c r="A3436" s="6" t="n">
        <f aca="false">INT((ROW()-2)/100)</f>
        <v>34</v>
      </c>
      <c r="B3436" s="7" t="n">
        <f aca="false">MOD(INT((ROW()-2)/10),10)</f>
        <v>3</v>
      </c>
      <c r="C3436" s="7" t="n">
        <f aca="false">MOD(ROW()-2,10)</f>
        <v>4</v>
      </c>
      <c r="D3436" s="8" t="n">
        <f aca="false">A3436*10+B3436+C3436/10</f>
        <v>343.4</v>
      </c>
      <c r="E3436" s="9" t="n">
        <f aca="false">ROUND((ROW()-2)*24,0)/86400</f>
        <v>0.953888888888889</v>
      </c>
    </row>
    <row r="3437" customFormat="false" ht="15" hidden="false" customHeight="true" outlineLevel="0" collapsed="false">
      <c r="A3437" s="6" t="n">
        <f aca="false">INT((ROW()-2)/100)</f>
        <v>34</v>
      </c>
      <c r="B3437" s="7" t="n">
        <f aca="false">MOD(INT((ROW()-2)/10),10)</f>
        <v>3</v>
      </c>
      <c r="C3437" s="7" t="n">
        <f aca="false">MOD(ROW()-2,10)</f>
        <v>5</v>
      </c>
      <c r="D3437" s="8" t="n">
        <f aca="false">A3437*10+B3437+C3437/10</f>
        <v>343.5</v>
      </c>
      <c r="E3437" s="9" t="n">
        <f aca="false">ROUND((ROW()-2)*24,0)/86400</f>
        <v>0.954166666666667</v>
      </c>
    </row>
    <row r="3438" customFormat="false" ht="15" hidden="false" customHeight="true" outlineLevel="0" collapsed="false">
      <c r="A3438" s="6" t="n">
        <f aca="false">INT((ROW()-2)/100)</f>
        <v>34</v>
      </c>
      <c r="B3438" s="7" t="n">
        <f aca="false">MOD(INT((ROW()-2)/10),10)</f>
        <v>3</v>
      </c>
      <c r="C3438" s="7" t="n">
        <f aca="false">MOD(ROW()-2,10)</f>
        <v>6</v>
      </c>
      <c r="D3438" s="8" t="n">
        <f aca="false">A3438*10+B3438+C3438/10</f>
        <v>343.6</v>
      </c>
      <c r="E3438" s="9" t="n">
        <f aca="false">ROUND((ROW()-2)*24,0)/86400</f>
        <v>0.954444444444444</v>
      </c>
    </row>
    <row r="3439" customFormat="false" ht="15" hidden="false" customHeight="true" outlineLevel="0" collapsed="false">
      <c r="A3439" s="6" t="n">
        <f aca="false">INT((ROW()-2)/100)</f>
        <v>34</v>
      </c>
      <c r="B3439" s="7" t="n">
        <f aca="false">MOD(INT((ROW()-2)/10),10)</f>
        <v>3</v>
      </c>
      <c r="C3439" s="7" t="n">
        <f aca="false">MOD(ROW()-2,10)</f>
        <v>7</v>
      </c>
      <c r="D3439" s="8" t="n">
        <f aca="false">A3439*10+B3439+C3439/10</f>
        <v>343.7</v>
      </c>
      <c r="E3439" s="9" t="n">
        <f aca="false">ROUND((ROW()-2)*24,0)/86400</f>
        <v>0.954722222222222</v>
      </c>
    </row>
    <row r="3440" customFormat="false" ht="15" hidden="false" customHeight="true" outlineLevel="0" collapsed="false">
      <c r="A3440" s="6" t="n">
        <f aca="false">INT((ROW()-2)/100)</f>
        <v>34</v>
      </c>
      <c r="B3440" s="7" t="n">
        <f aca="false">MOD(INT((ROW()-2)/10),10)</f>
        <v>3</v>
      </c>
      <c r="C3440" s="7" t="n">
        <f aca="false">MOD(ROW()-2,10)</f>
        <v>8</v>
      </c>
      <c r="D3440" s="8" t="n">
        <f aca="false">A3440*10+B3440+C3440/10</f>
        <v>343.8</v>
      </c>
      <c r="E3440" s="9" t="n">
        <f aca="false">ROUND((ROW()-2)*24,0)/86400</f>
        <v>0.955</v>
      </c>
    </row>
    <row r="3441" customFormat="false" ht="15" hidden="false" customHeight="true" outlineLevel="0" collapsed="false">
      <c r="A3441" s="6" t="n">
        <f aca="false">INT((ROW()-2)/100)</f>
        <v>34</v>
      </c>
      <c r="B3441" s="7" t="n">
        <f aca="false">MOD(INT((ROW()-2)/10),10)</f>
        <v>3</v>
      </c>
      <c r="C3441" s="7" t="n">
        <f aca="false">MOD(ROW()-2,10)</f>
        <v>9</v>
      </c>
      <c r="D3441" s="8" t="n">
        <f aca="false">A3441*10+B3441+C3441/10</f>
        <v>343.9</v>
      </c>
      <c r="E3441" s="9" t="n">
        <f aca="false">ROUND((ROW()-2)*24,0)/86400</f>
        <v>0.955277777777778</v>
      </c>
    </row>
    <row r="3442" customFormat="false" ht="15" hidden="false" customHeight="true" outlineLevel="0" collapsed="false">
      <c r="A3442" s="6" t="n">
        <f aca="false">INT((ROW()-2)/100)</f>
        <v>34</v>
      </c>
      <c r="B3442" s="7" t="n">
        <f aca="false">MOD(INT((ROW()-2)/10),10)</f>
        <v>4</v>
      </c>
      <c r="C3442" s="7" t="n">
        <f aca="false">MOD(ROW()-2,10)</f>
        <v>0</v>
      </c>
      <c r="D3442" s="8" t="n">
        <f aca="false">A3442*10+B3442+C3442/10</f>
        <v>344</v>
      </c>
      <c r="E3442" s="9" t="n">
        <f aca="false">ROUND((ROW()-2)*24,0)/86400</f>
        <v>0.955555555555556</v>
      </c>
    </row>
    <row r="3443" customFormat="false" ht="15" hidden="false" customHeight="true" outlineLevel="0" collapsed="false">
      <c r="A3443" s="6" t="n">
        <f aca="false">INT((ROW()-2)/100)</f>
        <v>34</v>
      </c>
      <c r="B3443" s="7" t="n">
        <f aca="false">MOD(INT((ROW()-2)/10),10)</f>
        <v>4</v>
      </c>
      <c r="C3443" s="7" t="n">
        <f aca="false">MOD(ROW()-2,10)</f>
        <v>1</v>
      </c>
      <c r="D3443" s="8" t="n">
        <f aca="false">A3443*10+B3443+C3443/10</f>
        <v>344.1</v>
      </c>
      <c r="E3443" s="9" t="n">
        <f aca="false">ROUND((ROW()-2)*24,0)/86400</f>
        <v>0.955833333333333</v>
      </c>
    </row>
    <row r="3444" customFormat="false" ht="15" hidden="false" customHeight="true" outlineLevel="0" collapsed="false">
      <c r="A3444" s="6" t="n">
        <f aca="false">INT((ROW()-2)/100)</f>
        <v>34</v>
      </c>
      <c r="B3444" s="7" t="n">
        <f aca="false">MOD(INT((ROW()-2)/10),10)</f>
        <v>4</v>
      </c>
      <c r="C3444" s="7" t="n">
        <f aca="false">MOD(ROW()-2,10)</f>
        <v>2</v>
      </c>
      <c r="D3444" s="8" t="n">
        <f aca="false">A3444*10+B3444+C3444/10</f>
        <v>344.2</v>
      </c>
      <c r="E3444" s="9" t="n">
        <f aca="false">ROUND((ROW()-2)*24,0)/86400</f>
        <v>0.956111111111111</v>
      </c>
    </row>
    <row r="3445" customFormat="false" ht="15" hidden="false" customHeight="true" outlineLevel="0" collapsed="false">
      <c r="A3445" s="6" t="n">
        <f aca="false">INT((ROW()-2)/100)</f>
        <v>34</v>
      </c>
      <c r="B3445" s="7" t="n">
        <f aca="false">MOD(INT((ROW()-2)/10),10)</f>
        <v>4</v>
      </c>
      <c r="C3445" s="7" t="n">
        <f aca="false">MOD(ROW()-2,10)</f>
        <v>3</v>
      </c>
      <c r="D3445" s="8" t="n">
        <f aca="false">A3445*10+B3445+C3445/10</f>
        <v>344.3</v>
      </c>
      <c r="E3445" s="9" t="n">
        <f aca="false">ROUND((ROW()-2)*24,0)/86400</f>
        <v>0.956388888888889</v>
      </c>
    </row>
    <row r="3446" customFormat="false" ht="15" hidden="false" customHeight="true" outlineLevel="0" collapsed="false">
      <c r="A3446" s="6" t="n">
        <f aca="false">INT((ROW()-2)/100)</f>
        <v>34</v>
      </c>
      <c r="B3446" s="7" t="n">
        <f aca="false">MOD(INT((ROW()-2)/10),10)</f>
        <v>4</v>
      </c>
      <c r="C3446" s="7" t="n">
        <f aca="false">MOD(ROW()-2,10)</f>
        <v>4</v>
      </c>
      <c r="D3446" s="8" t="n">
        <f aca="false">A3446*10+B3446+C3446/10</f>
        <v>344.4</v>
      </c>
      <c r="E3446" s="9" t="n">
        <f aca="false">ROUND((ROW()-2)*24,0)/86400</f>
        <v>0.956666666666667</v>
      </c>
    </row>
    <row r="3447" customFormat="false" ht="15" hidden="false" customHeight="true" outlineLevel="0" collapsed="false">
      <c r="A3447" s="6" t="n">
        <f aca="false">INT((ROW()-2)/100)</f>
        <v>34</v>
      </c>
      <c r="B3447" s="7" t="n">
        <f aca="false">MOD(INT((ROW()-2)/10),10)</f>
        <v>4</v>
      </c>
      <c r="C3447" s="7" t="n">
        <f aca="false">MOD(ROW()-2,10)</f>
        <v>5</v>
      </c>
      <c r="D3447" s="8" t="n">
        <f aca="false">A3447*10+B3447+C3447/10</f>
        <v>344.5</v>
      </c>
      <c r="E3447" s="9" t="n">
        <f aca="false">ROUND((ROW()-2)*24,0)/86400</f>
        <v>0.956944444444445</v>
      </c>
    </row>
    <row r="3448" customFormat="false" ht="15" hidden="false" customHeight="true" outlineLevel="0" collapsed="false">
      <c r="A3448" s="6" t="n">
        <f aca="false">INT((ROW()-2)/100)</f>
        <v>34</v>
      </c>
      <c r="B3448" s="7" t="n">
        <f aca="false">MOD(INT((ROW()-2)/10),10)</f>
        <v>4</v>
      </c>
      <c r="C3448" s="7" t="n">
        <f aca="false">MOD(ROW()-2,10)</f>
        <v>6</v>
      </c>
      <c r="D3448" s="8" t="n">
        <f aca="false">A3448*10+B3448+C3448/10</f>
        <v>344.6</v>
      </c>
      <c r="E3448" s="9" t="n">
        <f aca="false">ROUND((ROW()-2)*24,0)/86400</f>
        <v>0.957222222222222</v>
      </c>
    </row>
    <row r="3449" customFormat="false" ht="15" hidden="false" customHeight="true" outlineLevel="0" collapsed="false">
      <c r="A3449" s="6" t="n">
        <f aca="false">INT((ROW()-2)/100)</f>
        <v>34</v>
      </c>
      <c r="B3449" s="7" t="n">
        <f aca="false">MOD(INT((ROW()-2)/10),10)</f>
        <v>4</v>
      </c>
      <c r="C3449" s="7" t="n">
        <f aca="false">MOD(ROW()-2,10)</f>
        <v>7</v>
      </c>
      <c r="D3449" s="8" t="n">
        <f aca="false">A3449*10+B3449+C3449/10</f>
        <v>344.7</v>
      </c>
      <c r="E3449" s="9" t="n">
        <f aca="false">ROUND((ROW()-2)*24,0)/86400</f>
        <v>0.9575</v>
      </c>
    </row>
    <row r="3450" customFormat="false" ht="15" hidden="false" customHeight="true" outlineLevel="0" collapsed="false">
      <c r="A3450" s="6" t="n">
        <f aca="false">INT((ROW()-2)/100)</f>
        <v>34</v>
      </c>
      <c r="B3450" s="7" t="n">
        <f aca="false">MOD(INT((ROW()-2)/10),10)</f>
        <v>4</v>
      </c>
      <c r="C3450" s="7" t="n">
        <f aca="false">MOD(ROW()-2,10)</f>
        <v>8</v>
      </c>
      <c r="D3450" s="8" t="n">
        <f aca="false">A3450*10+B3450+C3450/10</f>
        <v>344.8</v>
      </c>
      <c r="E3450" s="9" t="n">
        <f aca="false">ROUND((ROW()-2)*24,0)/86400</f>
        <v>0.957777777777778</v>
      </c>
    </row>
    <row r="3451" customFormat="false" ht="15" hidden="false" customHeight="true" outlineLevel="0" collapsed="false">
      <c r="A3451" s="6" t="n">
        <f aca="false">INT((ROW()-2)/100)</f>
        <v>34</v>
      </c>
      <c r="B3451" s="7" t="n">
        <f aca="false">MOD(INT((ROW()-2)/10),10)</f>
        <v>4</v>
      </c>
      <c r="C3451" s="7" t="n">
        <f aca="false">MOD(ROW()-2,10)</f>
        <v>9</v>
      </c>
      <c r="D3451" s="8" t="n">
        <f aca="false">A3451*10+B3451+C3451/10</f>
        <v>344.9</v>
      </c>
      <c r="E3451" s="9" t="n">
        <f aca="false">ROUND((ROW()-2)*24,0)/86400</f>
        <v>0.958055555555556</v>
      </c>
    </row>
    <row r="3452" customFormat="false" ht="15" hidden="false" customHeight="true" outlineLevel="0" collapsed="false">
      <c r="A3452" s="6" t="n">
        <f aca="false">INT((ROW()-2)/100)</f>
        <v>34</v>
      </c>
      <c r="B3452" s="7" t="n">
        <f aca="false">MOD(INT((ROW()-2)/10),10)</f>
        <v>5</v>
      </c>
      <c r="C3452" s="7" t="n">
        <f aca="false">MOD(ROW()-2,10)</f>
        <v>0</v>
      </c>
      <c r="D3452" s="8" t="n">
        <f aca="false">A3452*10+B3452+C3452/10</f>
        <v>345</v>
      </c>
      <c r="E3452" s="9" t="n">
        <f aca="false">ROUND((ROW()-2)*24,0)/86400</f>
        <v>0.958333333333333</v>
      </c>
    </row>
    <row r="3453" customFormat="false" ht="15" hidden="false" customHeight="true" outlineLevel="0" collapsed="false">
      <c r="A3453" s="6" t="n">
        <f aca="false">INT((ROW()-2)/100)</f>
        <v>34</v>
      </c>
      <c r="B3453" s="7" t="n">
        <f aca="false">MOD(INT((ROW()-2)/10),10)</f>
        <v>5</v>
      </c>
      <c r="C3453" s="7" t="n">
        <f aca="false">MOD(ROW()-2,10)</f>
        <v>1</v>
      </c>
      <c r="D3453" s="8" t="n">
        <f aca="false">A3453*10+B3453+C3453/10</f>
        <v>345.1</v>
      </c>
      <c r="E3453" s="9" t="n">
        <f aca="false">ROUND((ROW()-2)*24,0)/86400</f>
        <v>0.958611111111111</v>
      </c>
    </row>
    <row r="3454" customFormat="false" ht="15" hidden="false" customHeight="true" outlineLevel="0" collapsed="false">
      <c r="A3454" s="6" t="n">
        <f aca="false">INT((ROW()-2)/100)</f>
        <v>34</v>
      </c>
      <c r="B3454" s="7" t="n">
        <f aca="false">MOD(INT((ROW()-2)/10),10)</f>
        <v>5</v>
      </c>
      <c r="C3454" s="7" t="n">
        <f aca="false">MOD(ROW()-2,10)</f>
        <v>2</v>
      </c>
      <c r="D3454" s="8" t="n">
        <f aca="false">A3454*10+B3454+C3454/10</f>
        <v>345.2</v>
      </c>
      <c r="E3454" s="9" t="n">
        <f aca="false">ROUND((ROW()-2)*24,0)/86400</f>
        <v>0.958888888888889</v>
      </c>
    </row>
    <row r="3455" customFormat="false" ht="15" hidden="false" customHeight="true" outlineLevel="0" collapsed="false">
      <c r="A3455" s="6" t="n">
        <f aca="false">INT((ROW()-2)/100)</f>
        <v>34</v>
      </c>
      <c r="B3455" s="7" t="n">
        <f aca="false">MOD(INT((ROW()-2)/10),10)</f>
        <v>5</v>
      </c>
      <c r="C3455" s="7" t="n">
        <f aca="false">MOD(ROW()-2,10)</f>
        <v>3</v>
      </c>
      <c r="D3455" s="8" t="n">
        <f aca="false">A3455*10+B3455+C3455/10</f>
        <v>345.3</v>
      </c>
      <c r="E3455" s="9" t="n">
        <f aca="false">ROUND((ROW()-2)*24,0)/86400</f>
        <v>0.959166666666667</v>
      </c>
    </row>
    <row r="3456" customFormat="false" ht="15" hidden="false" customHeight="true" outlineLevel="0" collapsed="false">
      <c r="A3456" s="6" t="n">
        <f aca="false">INT((ROW()-2)/100)</f>
        <v>34</v>
      </c>
      <c r="B3456" s="7" t="n">
        <f aca="false">MOD(INT((ROW()-2)/10),10)</f>
        <v>5</v>
      </c>
      <c r="C3456" s="7" t="n">
        <f aca="false">MOD(ROW()-2,10)</f>
        <v>4</v>
      </c>
      <c r="D3456" s="8" t="n">
        <f aca="false">A3456*10+B3456+C3456/10</f>
        <v>345.4</v>
      </c>
      <c r="E3456" s="9" t="n">
        <f aca="false">ROUND((ROW()-2)*24,0)/86400</f>
        <v>0.959444444444444</v>
      </c>
    </row>
    <row r="3457" customFormat="false" ht="15" hidden="false" customHeight="true" outlineLevel="0" collapsed="false">
      <c r="A3457" s="6" t="n">
        <f aca="false">INT((ROW()-2)/100)</f>
        <v>34</v>
      </c>
      <c r="B3457" s="7" t="n">
        <f aca="false">MOD(INT((ROW()-2)/10),10)</f>
        <v>5</v>
      </c>
      <c r="C3457" s="7" t="n">
        <f aca="false">MOD(ROW()-2,10)</f>
        <v>5</v>
      </c>
      <c r="D3457" s="8" t="n">
        <f aca="false">A3457*10+B3457+C3457/10</f>
        <v>345.5</v>
      </c>
      <c r="E3457" s="9" t="n">
        <f aca="false">ROUND((ROW()-2)*24,0)/86400</f>
        <v>0.959722222222222</v>
      </c>
    </row>
    <row r="3458" customFormat="false" ht="15" hidden="false" customHeight="true" outlineLevel="0" collapsed="false">
      <c r="A3458" s="6" t="n">
        <f aca="false">INT((ROW()-2)/100)</f>
        <v>34</v>
      </c>
      <c r="B3458" s="7" t="n">
        <f aca="false">MOD(INT((ROW()-2)/10),10)</f>
        <v>5</v>
      </c>
      <c r="C3458" s="7" t="n">
        <f aca="false">MOD(ROW()-2,10)</f>
        <v>6</v>
      </c>
      <c r="D3458" s="8" t="n">
        <f aca="false">A3458*10+B3458+C3458/10</f>
        <v>345.6</v>
      </c>
      <c r="E3458" s="9" t="n">
        <f aca="false">ROUND((ROW()-2)*24,0)/86400</f>
        <v>0.96</v>
      </c>
    </row>
    <row r="3459" customFormat="false" ht="15" hidden="false" customHeight="true" outlineLevel="0" collapsed="false">
      <c r="A3459" s="6" t="n">
        <f aca="false">INT((ROW()-2)/100)</f>
        <v>34</v>
      </c>
      <c r="B3459" s="7" t="n">
        <f aca="false">MOD(INT((ROW()-2)/10),10)</f>
        <v>5</v>
      </c>
      <c r="C3459" s="7" t="n">
        <f aca="false">MOD(ROW()-2,10)</f>
        <v>7</v>
      </c>
      <c r="D3459" s="8" t="n">
        <f aca="false">A3459*10+B3459+C3459/10</f>
        <v>345.7</v>
      </c>
      <c r="E3459" s="9" t="n">
        <f aca="false">ROUND((ROW()-2)*24,0)/86400</f>
        <v>0.960277777777778</v>
      </c>
    </row>
    <row r="3460" customFormat="false" ht="15" hidden="false" customHeight="true" outlineLevel="0" collapsed="false">
      <c r="A3460" s="6" t="n">
        <f aca="false">INT((ROW()-2)/100)</f>
        <v>34</v>
      </c>
      <c r="B3460" s="7" t="n">
        <f aca="false">MOD(INT((ROW()-2)/10),10)</f>
        <v>5</v>
      </c>
      <c r="C3460" s="7" t="n">
        <f aca="false">MOD(ROW()-2,10)</f>
        <v>8</v>
      </c>
      <c r="D3460" s="8" t="n">
        <f aca="false">A3460*10+B3460+C3460/10</f>
        <v>345.8</v>
      </c>
      <c r="E3460" s="9" t="n">
        <f aca="false">ROUND((ROW()-2)*24,0)/86400</f>
        <v>0.960555555555556</v>
      </c>
    </row>
    <row r="3461" customFormat="false" ht="15" hidden="false" customHeight="true" outlineLevel="0" collapsed="false">
      <c r="A3461" s="6" t="n">
        <f aca="false">INT((ROW()-2)/100)</f>
        <v>34</v>
      </c>
      <c r="B3461" s="7" t="n">
        <f aca="false">MOD(INT((ROW()-2)/10),10)</f>
        <v>5</v>
      </c>
      <c r="C3461" s="7" t="n">
        <f aca="false">MOD(ROW()-2,10)</f>
        <v>9</v>
      </c>
      <c r="D3461" s="8" t="n">
        <f aca="false">A3461*10+B3461+C3461/10</f>
        <v>345.9</v>
      </c>
      <c r="E3461" s="9" t="n">
        <f aca="false">ROUND((ROW()-2)*24,0)/86400</f>
        <v>0.960833333333333</v>
      </c>
    </row>
    <row r="3462" customFormat="false" ht="15" hidden="false" customHeight="true" outlineLevel="0" collapsed="false">
      <c r="A3462" s="6" t="n">
        <f aca="false">INT((ROW()-2)/100)</f>
        <v>34</v>
      </c>
      <c r="B3462" s="7" t="n">
        <f aca="false">MOD(INT((ROW()-2)/10),10)</f>
        <v>6</v>
      </c>
      <c r="C3462" s="7" t="n">
        <f aca="false">MOD(ROW()-2,10)</f>
        <v>0</v>
      </c>
      <c r="D3462" s="8" t="n">
        <f aca="false">A3462*10+B3462+C3462/10</f>
        <v>346</v>
      </c>
      <c r="E3462" s="9" t="n">
        <f aca="false">ROUND((ROW()-2)*24,0)/86400</f>
        <v>0.961111111111111</v>
      </c>
    </row>
    <row r="3463" customFormat="false" ht="15" hidden="false" customHeight="true" outlineLevel="0" collapsed="false">
      <c r="A3463" s="6" t="n">
        <f aca="false">INT((ROW()-2)/100)</f>
        <v>34</v>
      </c>
      <c r="B3463" s="7" t="n">
        <f aca="false">MOD(INT((ROW()-2)/10),10)</f>
        <v>6</v>
      </c>
      <c r="C3463" s="7" t="n">
        <f aca="false">MOD(ROW()-2,10)</f>
        <v>1</v>
      </c>
      <c r="D3463" s="8" t="n">
        <f aca="false">A3463*10+B3463+C3463/10</f>
        <v>346.1</v>
      </c>
      <c r="E3463" s="9" t="n">
        <f aca="false">ROUND((ROW()-2)*24,0)/86400</f>
        <v>0.961388888888889</v>
      </c>
    </row>
    <row r="3464" customFormat="false" ht="15" hidden="false" customHeight="true" outlineLevel="0" collapsed="false">
      <c r="A3464" s="6" t="n">
        <f aca="false">INT((ROW()-2)/100)</f>
        <v>34</v>
      </c>
      <c r="B3464" s="7" t="n">
        <f aca="false">MOD(INT((ROW()-2)/10),10)</f>
        <v>6</v>
      </c>
      <c r="C3464" s="7" t="n">
        <f aca="false">MOD(ROW()-2,10)</f>
        <v>2</v>
      </c>
      <c r="D3464" s="8" t="n">
        <f aca="false">A3464*10+B3464+C3464/10</f>
        <v>346.2</v>
      </c>
      <c r="E3464" s="9" t="n">
        <f aca="false">ROUND((ROW()-2)*24,0)/86400</f>
        <v>0.961666666666667</v>
      </c>
    </row>
    <row r="3465" customFormat="false" ht="15" hidden="false" customHeight="true" outlineLevel="0" collapsed="false">
      <c r="A3465" s="6" t="n">
        <f aca="false">INT((ROW()-2)/100)</f>
        <v>34</v>
      </c>
      <c r="B3465" s="7" t="n">
        <f aca="false">MOD(INT((ROW()-2)/10),10)</f>
        <v>6</v>
      </c>
      <c r="C3465" s="7" t="n">
        <f aca="false">MOD(ROW()-2,10)</f>
        <v>3</v>
      </c>
      <c r="D3465" s="8" t="n">
        <f aca="false">A3465*10+B3465+C3465/10</f>
        <v>346.3</v>
      </c>
      <c r="E3465" s="9" t="n">
        <f aca="false">ROUND((ROW()-2)*24,0)/86400</f>
        <v>0.961944444444445</v>
      </c>
    </row>
    <row r="3466" customFormat="false" ht="15" hidden="false" customHeight="true" outlineLevel="0" collapsed="false">
      <c r="A3466" s="6" t="n">
        <f aca="false">INT((ROW()-2)/100)</f>
        <v>34</v>
      </c>
      <c r="B3466" s="7" t="n">
        <f aca="false">MOD(INT((ROW()-2)/10),10)</f>
        <v>6</v>
      </c>
      <c r="C3466" s="7" t="n">
        <f aca="false">MOD(ROW()-2,10)</f>
        <v>4</v>
      </c>
      <c r="D3466" s="8" t="n">
        <f aca="false">A3466*10+B3466+C3466/10</f>
        <v>346.4</v>
      </c>
      <c r="E3466" s="9" t="n">
        <f aca="false">ROUND((ROW()-2)*24,0)/86400</f>
        <v>0.962222222222222</v>
      </c>
    </row>
    <row r="3467" customFormat="false" ht="15" hidden="false" customHeight="true" outlineLevel="0" collapsed="false">
      <c r="A3467" s="6" t="n">
        <f aca="false">INT((ROW()-2)/100)</f>
        <v>34</v>
      </c>
      <c r="B3467" s="7" t="n">
        <f aca="false">MOD(INT((ROW()-2)/10),10)</f>
        <v>6</v>
      </c>
      <c r="C3467" s="7" t="n">
        <f aca="false">MOD(ROW()-2,10)</f>
        <v>5</v>
      </c>
      <c r="D3467" s="8" t="n">
        <f aca="false">A3467*10+B3467+C3467/10</f>
        <v>346.5</v>
      </c>
      <c r="E3467" s="9" t="n">
        <f aca="false">ROUND((ROW()-2)*24,0)/86400</f>
        <v>0.9625</v>
      </c>
    </row>
    <row r="3468" customFormat="false" ht="15" hidden="false" customHeight="true" outlineLevel="0" collapsed="false">
      <c r="A3468" s="6" t="n">
        <f aca="false">INT((ROW()-2)/100)</f>
        <v>34</v>
      </c>
      <c r="B3468" s="7" t="n">
        <f aca="false">MOD(INT((ROW()-2)/10),10)</f>
        <v>6</v>
      </c>
      <c r="C3468" s="7" t="n">
        <f aca="false">MOD(ROW()-2,10)</f>
        <v>6</v>
      </c>
      <c r="D3468" s="8" t="n">
        <f aca="false">A3468*10+B3468+C3468/10</f>
        <v>346.6</v>
      </c>
      <c r="E3468" s="9" t="n">
        <f aca="false">ROUND((ROW()-2)*24,0)/86400</f>
        <v>0.962777777777778</v>
      </c>
    </row>
    <row r="3469" customFormat="false" ht="15" hidden="false" customHeight="true" outlineLevel="0" collapsed="false">
      <c r="A3469" s="6" t="n">
        <f aca="false">INT((ROW()-2)/100)</f>
        <v>34</v>
      </c>
      <c r="B3469" s="7" t="n">
        <f aca="false">MOD(INT((ROW()-2)/10),10)</f>
        <v>6</v>
      </c>
      <c r="C3469" s="7" t="n">
        <f aca="false">MOD(ROW()-2,10)</f>
        <v>7</v>
      </c>
      <c r="D3469" s="8" t="n">
        <f aca="false">A3469*10+B3469+C3469/10</f>
        <v>346.7</v>
      </c>
      <c r="E3469" s="9" t="n">
        <f aca="false">ROUND((ROW()-2)*24,0)/86400</f>
        <v>0.963055555555556</v>
      </c>
    </row>
    <row r="3470" customFormat="false" ht="15" hidden="false" customHeight="true" outlineLevel="0" collapsed="false">
      <c r="A3470" s="6" t="n">
        <f aca="false">INT((ROW()-2)/100)</f>
        <v>34</v>
      </c>
      <c r="B3470" s="7" t="n">
        <f aca="false">MOD(INT((ROW()-2)/10),10)</f>
        <v>6</v>
      </c>
      <c r="C3470" s="7" t="n">
        <f aca="false">MOD(ROW()-2,10)</f>
        <v>8</v>
      </c>
      <c r="D3470" s="8" t="n">
        <f aca="false">A3470*10+B3470+C3470/10</f>
        <v>346.8</v>
      </c>
      <c r="E3470" s="9" t="n">
        <f aca="false">ROUND((ROW()-2)*24,0)/86400</f>
        <v>0.963333333333333</v>
      </c>
    </row>
    <row r="3471" customFormat="false" ht="15" hidden="false" customHeight="true" outlineLevel="0" collapsed="false">
      <c r="A3471" s="6" t="n">
        <f aca="false">INT((ROW()-2)/100)</f>
        <v>34</v>
      </c>
      <c r="B3471" s="7" t="n">
        <f aca="false">MOD(INT((ROW()-2)/10),10)</f>
        <v>6</v>
      </c>
      <c r="C3471" s="7" t="n">
        <f aca="false">MOD(ROW()-2,10)</f>
        <v>9</v>
      </c>
      <c r="D3471" s="8" t="n">
        <f aca="false">A3471*10+B3471+C3471/10</f>
        <v>346.9</v>
      </c>
      <c r="E3471" s="9" t="n">
        <f aca="false">ROUND((ROW()-2)*24,0)/86400</f>
        <v>0.963611111111111</v>
      </c>
    </row>
    <row r="3472" customFormat="false" ht="15" hidden="false" customHeight="true" outlineLevel="0" collapsed="false">
      <c r="A3472" s="6" t="n">
        <f aca="false">INT((ROW()-2)/100)</f>
        <v>34</v>
      </c>
      <c r="B3472" s="7" t="n">
        <f aca="false">MOD(INT((ROW()-2)/10),10)</f>
        <v>7</v>
      </c>
      <c r="C3472" s="7" t="n">
        <f aca="false">MOD(ROW()-2,10)</f>
        <v>0</v>
      </c>
      <c r="D3472" s="8" t="n">
        <f aca="false">A3472*10+B3472+C3472/10</f>
        <v>347</v>
      </c>
      <c r="E3472" s="9" t="n">
        <f aca="false">ROUND((ROW()-2)*24,0)/86400</f>
        <v>0.963888888888889</v>
      </c>
    </row>
    <row r="3473" customFormat="false" ht="15" hidden="false" customHeight="true" outlineLevel="0" collapsed="false">
      <c r="A3473" s="6" t="n">
        <f aca="false">INT((ROW()-2)/100)</f>
        <v>34</v>
      </c>
      <c r="B3473" s="7" t="n">
        <f aca="false">MOD(INT((ROW()-2)/10),10)</f>
        <v>7</v>
      </c>
      <c r="C3473" s="7" t="n">
        <f aca="false">MOD(ROW()-2,10)</f>
        <v>1</v>
      </c>
      <c r="D3473" s="8" t="n">
        <f aca="false">A3473*10+B3473+C3473/10</f>
        <v>347.1</v>
      </c>
      <c r="E3473" s="9" t="n">
        <f aca="false">ROUND((ROW()-2)*24,0)/86400</f>
        <v>0.964166666666667</v>
      </c>
    </row>
    <row r="3474" customFormat="false" ht="15" hidden="false" customHeight="true" outlineLevel="0" collapsed="false">
      <c r="A3474" s="6" t="n">
        <f aca="false">INT((ROW()-2)/100)</f>
        <v>34</v>
      </c>
      <c r="B3474" s="7" t="n">
        <f aca="false">MOD(INT((ROW()-2)/10),10)</f>
        <v>7</v>
      </c>
      <c r="C3474" s="7" t="n">
        <f aca="false">MOD(ROW()-2,10)</f>
        <v>2</v>
      </c>
      <c r="D3474" s="8" t="n">
        <f aca="false">A3474*10+B3474+C3474/10</f>
        <v>347.2</v>
      </c>
      <c r="E3474" s="9" t="n">
        <f aca="false">ROUND((ROW()-2)*24,0)/86400</f>
        <v>0.964444444444444</v>
      </c>
    </row>
    <row r="3475" customFormat="false" ht="15" hidden="false" customHeight="true" outlineLevel="0" collapsed="false">
      <c r="A3475" s="6" t="n">
        <f aca="false">INT((ROW()-2)/100)</f>
        <v>34</v>
      </c>
      <c r="B3475" s="7" t="n">
        <f aca="false">MOD(INT((ROW()-2)/10),10)</f>
        <v>7</v>
      </c>
      <c r="C3475" s="7" t="n">
        <f aca="false">MOD(ROW()-2,10)</f>
        <v>3</v>
      </c>
      <c r="D3475" s="8" t="n">
        <f aca="false">A3475*10+B3475+C3475/10</f>
        <v>347.3</v>
      </c>
      <c r="E3475" s="9" t="n">
        <f aca="false">ROUND((ROW()-2)*24,0)/86400</f>
        <v>0.964722222222222</v>
      </c>
    </row>
    <row r="3476" customFormat="false" ht="15" hidden="false" customHeight="true" outlineLevel="0" collapsed="false">
      <c r="A3476" s="6" t="n">
        <f aca="false">INT((ROW()-2)/100)</f>
        <v>34</v>
      </c>
      <c r="B3476" s="7" t="n">
        <f aca="false">MOD(INT((ROW()-2)/10),10)</f>
        <v>7</v>
      </c>
      <c r="C3476" s="7" t="n">
        <f aca="false">MOD(ROW()-2,10)</f>
        <v>4</v>
      </c>
      <c r="D3476" s="8" t="n">
        <f aca="false">A3476*10+B3476+C3476/10</f>
        <v>347.4</v>
      </c>
      <c r="E3476" s="9" t="n">
        <f aca="false">ROUND((ROW()-2)*24,0)/86400</f>
        <v>0.965</v>
      </c>
    </row>
    <row r="3477" customFormat="false" ht="15" hidden="false" customHeight="true" outlineLevel="0" collapsed="false">
      <c r="A3477" s="6" t="n">
        <f aca="false">INT((ROW()-2)/100)</f>
        <v>34</v>
      </c>
      <c r="B3477" s="7" t="n">
        <f aca="false">MOD(INT((ROW()-2)/10),10)</f>
        <v>7</v>
      </c>
      <c r="C3477" s="7" t="n">
        <f aca="false">MOD(ROW()-2,10)</f>
        <v>5</v>
      </c>
      <c r="D3477" s="8" t="n">
        <f aca="false">A3477*10+B3477+C3477/10</f>
        <v>347.5</v>
      </c>
      <c r="E3477" s="9" t="n">
        <f aca="false">ROUND((ROW()-2)*24,0)/86400</f>
        <v>0.965277777777778</v>
      </c>
    </row>
    <row r="3478" customFormat="false" ht="15" hidden="false" customHeight="true" outlineLevel="0" collapsed="false">
      <c r="A3478" s="6" t="n">
        <f aca="false">INT((ROW()-2)/100)</f>
        <v>34</v>
      </c>
      <c r="B3478" s="7" t="n">
        <f aca="false">MOD(INT((ROW()-2)/10),10)</f>
        <v>7</v>
      </c>
      <c r="C3478" s="7" t="n">
        <f aca="false">MOD(ROW()-2,10)</f>
        <v>6</v>
      </c>
      <c r="D3478" s="8" t="n">
        <f aca="false">A3478*10+B3478+C3478/10</f>
        <v>347.6</v>
      </c>
      <c r="E3478" s="9" t="n">
        <f aca="false">ROUND((ROW()-2)*24,0)/86400</f>
        <v>0.965555555555556</v>
      </c>
    </row>
    <row r="3479" customFormat="false" ht="15" hidden="false" customHeight="true" outlineLevel="0" collapsed="false">
      <c r="A3479" s="6" t="n">
        <f aca="false">INT((ROW()-2)/100)</f>
        <v>34</v>
      </c>
      <c r="B3479" s="7" t="n">
        <f aca="false">MOD(INT((ROW()-2)/10),10)</f>
        <v>7</v>
      </c>
      <c r="C3479" s="7" t="n">
        <f aca="false">MOD(ROW()-2,10)</f>
        <v>7</v>
      </c>
      <c r="D3479" s="8" t="n">
        <f aca="false">A3479*10+B3479+C3479/10</f>
        <v>347.7</v>
      </c>
      <c r="E3479" s="9" t="n">
        <f aca="false">ROUND((ROW()-2)*24,0)/86400</f>
        <v>0.965833333333333</v>
      </c>
    </row>
    <row r="3480" customFormat="false" ht="15" hidden="false" customHeight="true" outlineLevel="0" collapsed="false">
      <c r="A3480" s="6" t="n">
        <f aca="false">INT((ROW()-2)/100)</f>
        <v>34</v>
      </c>
      <c r="B3480" s="7" t="n">
        <f aca="false">MOD(INT((ROW()-2)/10),10)</f>
        <v>7</v>
      </c>
      <c r="C3480" s="7" t="n">
        <f aca="false">MOD(ROW()-2,10)</f>
        <v>8</v>
      </c>
      <c r="D3480" s="8" t="n">
        <f aca="false">A3480*10+B3480+C3480/10</f>
        <v>347.8</v>
      </c>
      <c r="E3480" s="9" t="n">
        <f aca="false">ROUND((ROW()-2)*24,0)/86400</f>
        <v>0.966111111111111</v>
      </c>
    </row>
    <row r="3481" customFormat="false" ht="15" hidden="false" customHeight="true" outlineLevel="0" collapsed="false">
      <c r="A3481" s="6" t="n">
        <f aca="false">INT((ROW()-2)/100)</f>
        <v>34</v>
      </c>
      <c r="B3481" s="7" t="n">
        <f aca="false">MOD(INT((ROW()-2)/10),10)</f>
        <v>7</v>
      </c>
      <c r="C3481" s="7" t="n">
        <f aca="false">MOD(ROW()-2,10)</f>
        <v>9</v>
      </c>
      <c r="D3481" s="8" t="n">
        <f aca="false">A3481*10+B3481+C3481/10</f>
        <v>347.9</v>
      </c>
      <c r="E3481" s="9" t="n">
        <f aca="false">ROUND((ROW()-2)*24,0)/86400</f>
        <v>0.966388888888889</v>
      </c>
    </row>
    <row r="3482" customFormat="false" ht="15" hidden="false" customHeight="true" outlineLevel="0" collapsed="false">
      <c r="A3482" s="6" t="n">
        <f aca="false">INT((ROW()-2)/100)</f>
        <v>34</v>
      </c>
      <c r="B3482" s="7" t="n">
        <f aca="false">MOD(INT((ROW()-2)/10),10)</f>
        <v>8</v>
      </c>
      <c r="C3482" s="7" t="n">
        <f aca="false">MOD(ROW()-2,10)</f>
        <v>0</v>
      </c>
      <c r="D3482" s="8" t="n">
        <f aca="false">A3482*10+B3482+C3482/10</f>
        <v>348</v>
      </c>
      <c r="E3482" s="9" t="n">
        <f aca="false">ROUND((ROW()-2)*24,0)/86400</f>
        <v>0.966666666666667</v>
      </c>
    </row>
    <row r="3483" customFormat="false" ht="15" hidden="false" customHeight="true" outlineLevel="0" collapsed="false">
      <c r="A3483" s="6" t="n">
        <f aca="false">INT((ROW()-2)/100)</f>
        <v>34</v>
      </c>
      <c r="B3483" s="7" t="n">
        <f aca="false">MOD(INT((ROW()-2)/10),10)</f>
        <v>8</v>
      </c>
      <c r="C3483" s="7" t="n">
        <f aca="false">MOD(ROW()-2,10)</f>
        <v>1</v>
      </c>
      <c r="D3483" s="8" t="n">
        <f aca="false">A3483*10+B3483+C3483/10</f>
        <v>348.1</v>
      </c>
      <c r="E3483" s="9" t="n">
        <f aca="false">ROUND((ROW()-2)*24,0)/86400</f>
        <v>0.966944444444445</v>
      </c>
    </row>
    <row r="3484" customFormat="false" ht="15" hidden="false" customHeight="true" outlineLevel="0" collapsed="false">
      <c r="A3484" s="6" t="n">
        <f aca="false">INT((ROW()-2)/100)</f>
        <v>34</v>
      </c>
      <c r="B3484" s="7" t="n">
        <f aca="false">MOD(INT((ROW()-2)/10),10)</f>
        <v>8</v>
      </c>
      <c r="C3484" s="7" t="n">
        <f aca="false">MOD(ROW()-2,10)</f>
        <v>2</v>
      </c>
      <c r="D3484" s="8" t="n">
        <f aca="false">A3484*10+B3484+C3484/10</f>
        <v>348.2</v>
      </c>
      <c r="E3484" s="9" t="n">
        <f aca="false">ROUND((ROW()-2)*24,0)/86400</f>
        <v>0.967222222222222</v>
      </c>
    </row>
    <row r="3485" customFormat="false" ht="15" hidden="false" customHeight="true" outlineLevel="0" collapsed="false">
      <c r="A3485" s="6" t="n">
        <f aca="false">INT((ROW()-2)/100)</f>
        <v>34</v>
      </c>
      <c r="B3485" s="7" t="n">
        <f aca="false">MOD(INT((ROW()-2)/10),10)</f>
        <v>8</v>
      </c>
      <c r="C3485" s="7" t="n">
        <f aca="false">MOD(ROW()-2,10)</f>
        <v>3</v>
      </c>
      <c r="D3485" s="8" t="n">
        <f aca="false">A3485*10+B3485+C3485/10</f>
        <v>348.3</v>
      </c>
      <c r="E3485" s="9" t="n">
        <f aca="false">ROUND((ROW()-2)*24,0)/86400</f>
        <v>0.9675</v>
      </c>
    </row>
    <row r="3486" customFormat="false" ht="15" hidden="false" customHeight="true" outlineLevel="0" collapsed="false">
      <c r="A3486" s="6" t="n">
        <f aca="false">INT((ROW()-2)/100)</f>
        <v>34</v>
      </c>
      <c r="B3486" s="7" t="n">
        <f aca="false">MOD(INT((ROW()-2)/10),10)</f>
        <v>8</v>
      </c>
      <c r="C3486" s="7" t="n">
        <f aca="false">MOD(ROW()-2,10)</f>
        <v>4</v>
      </c>
      <c r="D3486" s="8" t="n">
        <f aca="false">A3486*10+B3486+C3486/10</f>
        <v>348.4</v>
      </c>
      <c r="E3486" s="9" t="n">
        <f aca="false">ROUND((ROW()-2)*24,0)/86400</f>
        <v>0.967777777777778</v>
      </c>
    </row>
    <row r="3487" customFormat="false" ht="15" hidden="false" customHeight="true" outlineLevel="0" collapsed="false">
      <c r="A3487" s="6" t="n">
        <f aca="false">INT((ROW()-2)/100)</f>
        <v>34</v>
      </c>
      <c r="B3487" s="7" t="n">
        <f aca="false">MOD(INT((ROW()-2)/10),10)</f>
        <v>8</v>
      </c>
      <c r="C3487" s="7" t="n">
        <f aca="false">MOD(ROW()-2,10)</f>
        <v>5</v>
      </c>
      <c r="D3487" s="8" t="n">
        <f aca="false">A3487*10+B3487+C3487/10</f>
        <v>348.5</v>
      </c>
      <c r="E3487" s="9" t="n">
        <f aca="false">ROUND((ROW()-2)*24,0)/86400</f>
        <v>0.968055555555556</v>
      </c>
    </row>
    <row r="3488" customFormat="false" ht="15" hidden="false" customHeight="true" outlineLevel="0" collapsed="false">
      <c r="A3488" s="6" t="n">
        <f aca="false">INT((ROW()-2)/100)</f>
        <v>34</v>
      </c>
      <c r="B3488" s="7" t="n">
        <f aca="false">MOD(INT((ROW()-2)/10),10)</f>
        <v>8</v>
      </c>
      <c r="C3488" s="7" t="n">
        <f aca="false">MOD(ROW()-2,10)</f>
        <v>6</v>
      </c>
      <c r="D3488" s="8" t="n">
        <f aca="false">A3488*10+B3488+C3488/10</f>
        <v>348.6</v>
      </c>
      <c r="E3488" s="9" t="n">
        <f aca="false">ROUND((ROW()-2)*24,0)/86400</f>
        <v>0.968333333333333</v>
      </c>
    </row>
    <row r="3489" customFormat="false" ht="15" hidden="false" customHeight="true" outlineLevel="0" collapsed="false">
      <c r="A3489" s="6" t="n">
        <f aca="false">INT((ROW()-2)/100)</f>
        <v>34</v>
      </c>
      <c r="B3489" s="7" t="n">
        <f aca="false">MOD(INT((ROW()-2)/10),10)</f>
        <v>8</v>
      </c>
      <c r="C3489" s="7" t="n">
        <f aca="false">MOD(ROW()-2,10)</f>
        <v>7</v>
      </c>
      <c r="D3489" s="8" t="n">
        <f aca="false">A3489*10+B3489+C3489/10</f>
        <v>348.7</v>
      </c>
      <c r="E3489" s="9" t="n">
        <f aca="false">ROUND((ROW()-2)*24,0)/86400</f>
        <v>0.968611111111111</v>
      </c>
    </row>
    <row r="3490" customFormat="false" ht="15" hidden="false" customHeight="true" outlineLevel="0" collapsed="false">
      <c r="A3490" s="6" t="n">
        <f aca="false">INT((ROW()-2)/100)</f>
        <v>34</v>
      </c>
      <c r="B3490" s="7" t="n">
        <f aca="false">MOD(INT((ROW()-2)/10),10)</f>
        <v>8</v>
      </c>
      <c r="C3490" s="7" t="n">
        <f aca="false">MOD(ROW()-2,10)</f>
        <v>8</v>
      </c>
      <c r="D3490" s="8" t="n">
        <f aca="false">A3490*10+B3490+C3490/10</f>
        <v>348.8</v>
      </c>
      <c r="E3490" s="9" t="n">
        <f aca="false">ROUND((ROW()-2)*24,0)/86400</f>
        <v>0.968888888888889</v>
      </c>
    </row>
    <row r="3491" customFormat="false" ht="15" hidden="false" customHeight="true" outlineLevel="0" collapsed="false">
      <c r="A3491" s="6" t="n">
        <f aca="false">INT((ROW()-2)/100)</f>
        <v>34</v>
      </c>
      <c r="B3491" s="7" t="n">
        <f aca="false">MOD(INT((ROW()-2)/10),10)</f>
        <v>8</v>
      </c>
      <c r="C3491" s="7" t="n">
        <f aca="false">MOD(ROW()-2,10)</f>
        <v>9</v>
      </c>
      <c r="D3491" s="8" t="n">
        <f aca="false">A3491*10+B3491+C3491/10</f>
        <v>348.9</v>
      </c>
      <c r="E3491" s="9" t="n">
        <f aca="false">ROUND((ROW()-2)*24,0)/86400</f>
        <v>0.969166666666667</v>
      </c>
    </row>
    <row r="3492" customFormat="false" ht="15" hidden="false" customHeight="true" outlineLevel="0" collapsed="false">
      <c r="A3492" s="6" t="n">
        <f aca="false">INT((ROW()-2)/100)</f>
        <v>34</v>
      </c>
      <c r="B3492" s="7" t="n">
        <f aca="false">MOD(INT((ROW()-2)/10),10)</f>
        <v>9</v>
      </c>
      <c r="C3492" s="7" t="n">
        <f aca="false">MOD(ROW()-2,10)</f>
        <v>0</v>
      </c>
      <c r="D3492" s="8" t="n">
        <f aca="false">A3492*10+B3492+C3492/10</f>
        <v>349</v>
      </c>
      <c r="E3492" s="9" t="n">
        <f aca="false">ROUND((ROW()-2)*24,0)/86400</f>
        <v>0.969444444444444</v>
      </c>
    </row>
    <row r="3493" customFormat="false" ht="15" hidden="false" customHeight="true" outlineLevel="0" collapsed="false">
      <c r="A3493" s="6" t="n">
        <f aca="false">INT((ROW()-2)/100)</f>
        <v>34</v>
      </c>
      <c r="B3493" s="7" t="n">
        <f aca="false">MOD(INT((ROW()-2)/10),10)</f>
        <v>9</v>
      </c>
      <c r="C3493" s="7" t="n">
        <f aca="false">MOD(ROW()-2,10)</f>
        <v>1</v>
      </c>
      <c r="D3493" s="8" t="n">
        <f aca="false">A3493*10+B3493+C3493/10</f>
        <v>349.1</v>
      </c>
      <c r="E3493" s="9" t="n">
        <f aca="false">ROUND((ROW()-2)*24,0)/86400</f>
        <v>0.969722222222222</v>
      </c>
    </row>
    <row r="3494" customFormat="false" ht="15" hidden="false" customHeight="true" outlineLevel="0" collapsed="false">
      <c r="A3494" s="6" t="n">
        <f aca="false">INT((ROW()-2)/100)</f>
        <v>34</v>
      </c>
      <c r="B3494" s="7" t="n">
        <f aca="false">MOD(INT((ROW()-2)/10),10)</f>
        <v>9</v>
      </c>
      <c r="C3494" s="7" t="n">
        <f aca="false">MOD(ROW()-2,10)</f>
        <v>2</v>
      </c>
      <c r="D3494" s="8" t="n">
        <f aca="false">A3494*10+B3494+C3494/10</f>
        <v>349.2</v>
      </c>
      <c r="E3494" s="9" t="n">
        <f aca="false">ROUND((ROW()-2)*24,0)/86400</f>
        <v>0.97</v>
      </c>
    </row>
    <row r="3495" customFormat="false" ht="15" hidden="false" customHeight="true" outlineLevel="0" collapsed="false">
      <c r="A3495" s="6" t="n">
        <f aca="false">INT((ROW()-2)/100)</f>
        <v>34</v>
      </c>
      <c r="B3495" s="7" t="n">
        <f aca="false">MOD(INT((ROW()-2)/10),10)</f>
        <v>9</v>
      </c>
      <c r="C3495" s="7" t="n">
        <f aca="false">MOD(ROW()-2,10)</f>
        <v>3</v>
      </c>
      <c r="D3495" s="8" t="n">
        <f aca="false">A3495*10+B3495+C3495/10</f>
        <v>349.3</v>
      </c>
      <c r="E3495" s="9" t="n">
        <f aca="false">ROUND((ROW()-2)*24,0)/86400</f>
        <v>0.970277777777778</v>
      </c>
    </row>
    <row r="3496" customFormat="false" ht="15" hidden="false" customHeight="true" outlineLevel="0" collapsed="false">
      <c r="A3496" s="6" t="n">
        <f aca="false">INT((ROW()-2)/100)</f>
        <v>34</v>
      </c>
      <c r="B3496" s="7" t="n">
        <f aca="false">MOD(INT((ROW()-2)/10),10)</f>
        <v>9</v>
      </c>
      <c r="C3496" s="7" t="n">
        <f aca="false">MOD(ROW()-2,10)</f>
        <v>4</v>
      </c>
      <c r="D3496" s="8" t="n">
        <f aca="false">A3496*10+B3496+C3496/10</f>
        <v>349.4</v>
      </c>
      <c r="E3496" s="9" t="n">
        <f aca="false">ROUND((ROW()-2)*24,0)/86400</f>
        <v>0.970555555555556</v>
      </c>
    </row>
    <row r="3497" customFormat="false" ht="15" hidden="false" customHeight="true" outlineLevel="0" collapsed="false">
      <c r="A3497" s="6" t="n">
        <f aca="false">INT((ROW()-2)/100)</f>
        <v>34</v>
      </c>
      <c r="B3497" s="7" t="n">
        <f aca="false">MOD(INT((ROW()-2)/10),10)</f>
        <v>9</v>
      </c>
      <c r="C3497" s="7" t="n">
        <f aca="false">MOD(ROW()-2,10)</f>
        <v>5</v>
      </c>
      <c r="D3497" s="8" t="n">
        <f aca="false">A3497*10+B3497+C3497/10</f>
        <v>349.5</v>
      </c>
      <c r="E3497" s="9" t="n">
        <f aca="false">ROUND((ROW()-2)*24,0)/86400</f>
        <v>0.970833333333333</v>
      </c>
    </row>
    <row r="3498" customFormat="false" ht="15" hidden="false" customHeight="true" outlineLevel="0" collapsed="false">
      <c r="A3498" s="6" t="n">
        <f aca="false">INT((ROW()-2)/100)</f>
        <v>34</v>
      </c>
      <c r="B3498" s="7" t="n">
        <f aca="false">MOD(INT((ROW()-2)/10),10)</f>
        <v>9</v>
      </c>
      <c r="C3498" s="7" t="n">
        <f aca="false">MOD(ROW()-2,10)</f>
        <v>6</v>
      </c>
      <c r="D3498" s="8" t="n">
        <f aca="false">A3498*10+B3498+C3498/10</f>
        <v>349.6</v>
      </c>
      <c r="E3498" s="9" t="n">
        <f aca="false">ROUND((ROW()-2)*24,0)/86400</f>
        <v>0.971111111111111</v>
      </c>
    </row>
    <row r="3499" customFormat="false" ht="15" hidden="false" customHeight="true" outlineLevel="0" collapsed="false">
      <c r="A3499" s="6" t="n">
        <f aca="false">INT((ROW()-2)/100)</f>
        <v>34</v>
      </c>
      <c r="B3499" s="7" t="n">
        <f aca="false">MOD(INT((ROW()-2)/10),10)</f>
        <v>9</v>
      </c>
      <c r="C3499" s="7" t="n">
        <f aca="false">MOD(ROW()-2,10)</f>
        <v>7</v>
      </c>
      <c r="D3499" s="8" t="n">
        <f aca="false">A3499*10+B3499+C3499/10</f>
        <v>349.7</v>
      </c>
      <c r="E3499" s="9" t="n">
        <f aca="false">ROUND((ROW()-2)*24,0)/86400</f>
        <v>0.971388888888889</v>
      </c>
    </row>
    <row r="3500" customFormat="false" ht="15" hidden="false" customHeight="true" outlineLevel="0" collapsed="false">
      <c r="A3500" s="6" t="n">
        <f aca="false">INT((ROW()-2)/100)</f>
        <v>34</v>
      </c>
      <c r="B3500" s="7" t="n">
        <f aca="false">MOD(INT((ROW()-2)/10),10)</f>
        <v>9</v>
      </c>
      <c r="C3500" s="7" t="n">
        <f aca="false">MOD(ROW()-2,10)</f>
        <v>8</v>
      </c>
      <c r="D3500" s="8" t="n">
        <f aca="false">A3500*10+B3500+C3500/10</f>
        <v>349.8</v>
      </c>
      <c r="E3500" s="9" t="n">
        <f aca="false">ROUND((ROW()-2)*24,0)/86400</f>
        <v>0.971666666666667</v>
      </c>
    </row>
    <row r="3501" customFormat="false" ht="15" hidden="false" customHeight="true" outlineLevel="0" collapsed="false">
      <c r="A3501" s="6" t="n">
        <f aca="false">INT((ROW()-2)/100)</f>
        <v>34</v>
      </c>
      <c r="B3501" s="7" t="n">
        <f aca="false">MOD(INT((ROW()-2)/10),10)</f>
        <v>9</v>
      </c>
      <c r="C3501" s="7" t="n">
        <f aca="false">MOD(ROW()-2,10)</f>
        <v>9</v>
      </c>
      <c r="D3501" s="8" t="n">
        <f aca="false">A3501*10+B3501+C3501/10</f>
        <v>349.9</v>
      </c>
      <c r="E3501" s="9" t="n">
        <f aca="false">ROUND((ROW()-2)*24,0)/86400</f>
        <v>0.971944444444445</v>
      </c>
    </row>
    <row r="3502" customFormat="false" ht="15" hidden="false" customHeight="true" outlineLevel="0" collapsed="false">
      <c r="A3502" s="6" t="n">
        <f aca="false">INT((ROW()-2)/100)</f>
        <v>35</v>
      </c>
      <c r="B3502" s="7" t="n">
        <f aca="false">MOD(INT((ROW()-2)/10),10)</f>
        <v>0</v>
      </c>
      <c r="C3502" s="7" t="n">
        <f aca="false">MOD(ROW()-2,10)</f>
        <v>0</v>
      </c>
      <c r="D3502" s="8" t="n">
        <f aca="false">A3502*10+B3502+C3502/10</f>
        <v>350</v>
      </c>
      <c r="E3502" s="9" t="n">
        <f aca="false">ROUND((ROW()-2)*24,0)/86400</f>
        <v>0.972222222222222</v>
      </c>
    </row>
    <row r="3503" customFormat="false" ht="15" hidden="false" customHeight="true" outlineLevel="0" collapsed="false">
      <c r="A3503" s="6" t="n">
        <f aca="false">INT((ROW()-2)/100)</f>
        <v>35</v>
      </c>
      <c r="B3503" s="7" t="n">
        <f aca="false">MOD(INT((ROW()-2)/10),10)</f>
        <v>0</v>
      </c>
      <c r="C3503" s="7" t="n">
        <f aca="false">MOD(ROW()-2,10)</f>
        <v>1</v>
      </c>
      <c r="D3503" s="8" t="n">
        <f aca="false">A3503*10+B3503+C3503/10</f>
        <v>350.1</v>
      </c>
      <c r="E3503" s="9" t="n">
        <f aca="false">ROUND((ROW()-2)*24,0)/86400</f>
        <v>0.9725</v>
      </c>
    </row>
    <row r="3504" customFormat="false" ht="15" hidden="false" customHeight="true" outlineLevel="0" collapsed="false">
      <c r="A3504" s="6" t="n">
        <f aca="false">INT((ROW()-2)/100)</f>
        <v>35</v>
      </c>
      <c r="B3504" s="7" t="n">
        <f aca="false">MOD(INT((ROW()-2)/10),10)</f>
        <v>0</v>
      </c>
      <c r="C3504" s="7" t="n">
        <f aca="false">MOD(ROW()-2,10)</f>
        <v>2</v>
      </c>
      <c r="D3504" s="8" t="n">
        <f aca="false">A3504*10+B3504+C3504/10</f>
        <v>350.2</v>
      </c>
      <c r="E3504" s="9" t="n">
        <f aca="false">ROUND((ROW()-2)*24,0)/86400</f>
        <v>0.972777777777778</v>
      </c>
    </row>
    <row r="3505" customFormat="false" ht="15" hidden="false" customHeight="true" outlineLevel="0" collapsed="false">
      <c r="A3505" s="6" t="n">
        <f aca="false">INT((ROW()-2)/100)</f>
        <v>35</v>
      </c>
      <c r="B3505" s="7" t="n">
        <f aca="false">MOD(INT((ROW()-2)/10),10)</f>
        <v>0</v>
      </c>
      <c r="C3505" s="7" t="n">
        <f aca="false">MOD(ROW()-2,10)</f>
        <v>3</v>
      </c>
      <c r="D3505" s="8" t="n">
        <f aca="false">A3505*10+B3505+C3505/10</f>
        <v>350.3</v>
      </c>
      <c r="E3505" s="9" t="n">
        <f aca="false">ROUND((ROW()-2)*24,0)/86400</f>
        <v>0.973055555555556</v>
      </c>
    </row>
    <row r="3506" customFormat="false" ht="15" hidden="false" customHeight="true" outlineLevel="0" collapsed="false">
      <c r="A3506" s="6" t="n">
        <f aca="false">INT((ROW()-2)/100)</f>
        <v>35</v>
      </c>
      <c r="B3506" s="7" t="n">
        <f aca="false">MOD(INT((ROW()-2)/10),10)</f>
        <v>0</v>
      </c>
      <c r="C3506" s="7" t="n">
        <f aca="false">MOD(ROW()-2,10)</f>
        <v>4</v>
      </c>
      <c r="D3506" s="8" t="n">
        <f aca="false">A3506*10+B3506+C3506/10</f>
        <v>350.4</v>
      </c>
      <c r="E3506" s="9" t="n">
        <f aca="false">ROUND((ROW()-2)*24,0)/86400</f>
        <v>0.973333333333333</v>
      </c>
    </row>
    <row r="3507" customFormat="false" ht="15" hidden="false" customHeight="true" outlineLevel="0" collapsed="false">
      <c r="A3507" s="6" t="n">
        <f aca="false">INT((ROW()-2)/100)</f>
        <v>35</v>
      </c>
      <c r="B3507" s="7" t="n">
        <f aca="false">MOD(INT((ROW()-2)/10),10)</f>
        <v>0</v>
      </c>
      <c r="C3507" s="7" t="n">
        <f aca="false">MOD(ROW()-2,10)</f>
        <v>5</v>
      </c>
      <c r="D3507" s="8" t="n">
        <f aca="false">A3507*10+B3507+C3507/10</f>
        <v>350.5</v>
      </c>
      <c r="E3507" s="9" t="n">
        <f aca="false">ROUND((ROW()-2)*24,0)/86400</f>
        <v>0.973611111111111</v>
      </c>
    </row>
    <row r="3508" customFormat="false" ht="15" hidden="false" customHeight="true" outlineLevel="0" collapsed="false">
      <c r="A3508" s="6" t="n">
        <f aca="false">INT((ROW()-2)/100)</f>
        <v>35</v>
      </c>
      <c r="B3508" s="7" t="n">
        <f aca="false">MOD(INT((ROW()-2)/10),10)</f>
        <v>0</v>
      </c>
      <c r="C3508" s="7" t="n">
        <f aca="false">MOD(ROW()-2,10)</f>
        <v>6</v>
      </c>
      <c r="D3508" s="8" t="n">
        <f aca="false">A3508*10+B3508+C3508/10</f>
        <v>350.6</v>
      </c>
      <c r="E3508" s="9" t="n">
        <f aca="false">ROUND((ROW()-2)*24,0)/86400</f>
        <v>0.973888888888889</v>
      </c>
    </row>
    <row r="3509" customFormat="false" ht="15" hidden="false" customHeight="true" outlineLevel="0" collapsed="false">
      <c r="A3509" s="6" t="n">
        <f aca="false">INT((ROW()-2)/100)</f>
        <v>35</v>
      </c>
      <c r="B3509" s="7" t="n">
        <f aca="false">MOD(INT((ROW()-2)/10),10)</f>
        <v>0</v>
      </c>
      <c r="C3509" s="7" t="n">
        <f aca="false">MOD(ROW()-2,10)</f>
        <v>7</v>
      </c>
      <c r="D3509" s="8" t="n">
        <f aca="false">A3509*10+B3509+C3509/10</f>
        <v>350.7</v>
      </c>
      <c r="E3509" s="9" t="n">
        <f aca="false">ROUND((ROW()-2)*24,0)/86400</f>
        <v>0.974166666666667</v>
      </c>
    </row>
    <row r="3510" customFormat="false" ht="15" hidden="false" customHeight="true" outlineLevel="0" collapsed="false">
      <c r="A3510" s="6" t="n">
        <f aca="false">INT((ROW()-2)/100)</f>
        <v>35</v>
      </c>
      <c r="B3510" s="7" t="n">
        <f aca="false">MOD(INT((ROW()-2)/10),10)</f>
        <v>0</v>
      </c>
      <c r="C3510" s="7" t="n">
        <f aca="false">MOD(ROW()-2,10)</f>
        <v>8</v>
      </c>
      <c r="D3510" s="8" t="n">
        <f aca="false">A3510*10+B3510+C3510/10</f>
        <v>350.8</v>
      </c>
      <c r="E3510" s="9" t="n">
        <f aca="false">ROUND((ROW()-2)*24,0)/86400</f>
        <v>0.974444444444444</v>
      </c>
    </row>
    <row r="3511" customFormat="false" ht="15" hidden="false" customHeight="true" outlineLevel="0" collapsed="false">
      <c r="A3511" s="6" t="n">
        <f aca="false">INT((ROW()-2)/100)</f>
        <v>35</v>
      </c>
      <c r="B3511" s="7" t="n">
        <f aca="false">MOD(INT((ROW()-2)/10),10)</f>
        <v>0</v>
      </c>
      <c r="C3511" s="7" t="n">
        <f aca="false">MOD(ROW()-2,10)</f>
        <v>9</v>
      </c>
      <c r="D3511" s="8" t="n">
        <f aca="false">A3511*10+B3511+C3511/10</f>
        <v>350.9</v>
      </c>
      <c r="E3511" s="9" t="n">
        <f aca="false">ROUND((ROW()-2)*24,0)/86400</f>
        <v>0.974722222222222</v>
      </c>
    </row>
    <row r="3512" customFormat="false" ht="15" hidden="false" customHeight="true" outlineLevel="0" collapsed="false">
      <c r="A3512" s="6" t="n">
        <f aca="false">INT((ROW()-2)/100)</f>
        <v>35</v>
      </c>
      <c r="B3512" s="7" t="n">
        <f aca="false">MOD(INT((ROW()-2)/10),10)</f>
        <v>1</v>
      </c>
      <c r="C3512" s="7" t="n">
        <f aca="false">MOD(ROW()-2,10)</f>
        <v>0</v>
      </c>
      <c r="D3512" s="8" t="n">
        <f aca="false">A3512*10+B3512+C3512/10</f>
        <v>351</v>
      </c>
      <c r="E3512" s="9" t="n">
        <f aca="false">ROUND((ROW()-2)*24,0)/86400</f>
        <v>0.975</v>
      </c>
    </row>
    <row r="3513" customFormat="false" ht="15" hidden="false" customHeight="true" outlineLevel="0" collapsed="false">
      <c r="A3513" s="6" t="n">
        <f aca="false">INT((ROW()-2)/100)</f>
        <v>35</v>
      </c>
      <c r="B3513" s="7" t="n">
        <f aca="false">MOD(INT((ROW()-2)/10),10)</f>
        <v>1</v>
      </c>
      <c r="C3513" s="7" t="n">
        <f aca="false">MOD(ROW()-2,10)</f>
        <v>1</v>
      </c>
      <c r="D3513" s="8" t="n">
        <f aca="false">A3513*10+B3513+C3513/10</f>
        <v>351.1</v>
      </c>
      <c r="E3513" s="9" t="n">
        <f aca="false">ROUND((ROW()-2)*24,0)/86400</f>
        <v>0.975277777777778</v>
      </c>
    </row>
    <row r="3514" customFormat="false" ht="15" hidden="false" customHeight="true" outlineLevel="0" collapsed="false">
      <c r="A3514" s="6" t="n">
        <f aca="false">INT((ROW()-2)/100)</f>
        <v>35</v>
      </c>
      <c r="B3514" s="7" t="n">
        <f aca="false">MOD(INT((ROW()-2)/10),10)</f>
        <v>1</v>
      </c>
      <c r="C3514" s="7" t="n">
        <f aca="false">MOD(ROW()-2,10)</f>
        <v>2</v>
      </c>
      <c r="D3514" s="8" t="n">
        <f aca="false">A3514*10+B3514+C3514/10</f>
        <v>351.2</v>
      </c>
      <c r="E3514" s="9" t="n">
        <f aca="false">ROUND((ROW()-2)*24,0)/86400</f>
        <v>0.975555555555556</v>
      </c>
    </row>
    <row r="3515" customFormat="false" ht="15" hidden="false" customHeight="true" outlineLevel="0" collapsed="false">
      <c r="A3515" s="6" t="n">
        <f aca="false">INT((ROW()-2)/100)</f>
        <v>35</v>
      </c>
      <c r="B3515" s="7" t="n">
        <f aca="false">MOD(INT((ROW()-2)/10),10)</f>
        <v>1</v>
      </c>
      <c r="C3515" s="7" t="n">
        <f aca="false">MOD(ROW()-2,10)</f>
        <v>3</v>
      </c>
      <c r="D3515" s="8" t="n">
        <f aca="false">A3515*10+B3515+C3515/10</f>
        <v>351.3</v>
      </c>
      <c r="E3515" s="9" t="n">
        <f aca="false">ROUND((ROW()-2)*24,0)/86400</f>
        <v>0.975833333333333</v>
      </c>
    </row>
    <row r="3516" customFormat="false" ht="15" hidden="false" customHeight="true" outlineLevel="0" collapsed="false">
      <c r="A3516" s="6" t="n">
        <f aca="false">INT((ROW()-2)/100)</f>
        <v>35</v>
      </c>
      <c r="B3516" s="7" t="n">
        <f aca="false">MOD(INT((ROW()-2)/10),10)</f>
        <v>1</v>
      </c>
      <c r="C3516" s="7" t="n">
        <f aca="false">MOD(ROW()-2,10)</f>
        <v>4</v>
      </c>
      <c r="D3516" s="8" t="n">
        <f aca="false">A3516*10+B3516+C3516/10</f>
        <v>351.4</v>
      </c>
      <c r="E3516" s="9" t="n">
        <f aca="false">ROUND((ROW()-2)*24,0)/86400</f>
        <v>0.976111111111111</v>
      </c>
    </row>
    <row r="3517" customFormat="false" ht="15" hidden="false" customHeight="true" outlineLevel="0" collapsed="false">
      <c r="A3517" s="6" t="n">
        <f aca="false">INT((ROW()-2)/100)</f>
        <v>35</v>
      </c>
      <c r="B3517" s="7" t="n">
        <f aca="false">MOD(INT((ROW()-2)/10),10)</f>
        <v>1</v>
      </c>
      <c r="C3517" s="7" t="n">
        <f aca="false">MOD(ROW()-2,10)</f>
        <v>5</v>
      </c>
      <c r="D3517" s="8" t="n">
        <f aca="false">A3517*10+B3517+C3517/10</f>
        <v>351.5</v>
      </c>
      <c r="E3517" s="9" t="n">
        <f aca="false">ROUND((ROW()-2)*24,0)/86400</f>
        <v>0.976388888888889</v>
      </c>
    </row>
    <row r="3518" customFormat="false" ht="15" hidden="false" customHeight="true" outlineLevel="0" collapsed="false">
      <c r="A3518" s="6" t="n">
        <f aca="false">INT((ROW()-2)/100)</f>
        <v>35</v>
      </c>
      <c r="B3518" s="7" t="n">
        <f aca="false">MOD(INT((ROW()-2)/10),10)</f>
        <v>1</v>
      </c>
      <c r="C3518" s="7" t="n">
        <f aca="false">MOD(ROW()-2,10)</f>
        <v>6</v>
      </c>
      <c r="D3518" s="8" t="n">
        <f aca="false">A3518*10+B3518+C3518/10</f>
        <v>351.6</v>
      </c>
      <c r="E3518" s="9" t="n">
        <f aca="false">ROUND((ROW()-2)*24,0)/86400</f>
        <v>0.976666666666667</v>
      </c>
    </row>
    <row r="3519" customFormat="false" ht="15" hidden="false" customHeight="true" outlineLevel="0" collapsed="false">
      <c r="A3519" s="6" t="n">
        <f aca="false">INT((ROW()-2)/100)</f>
        <v>35</v>
      </c>
      <c r="B3519" s="7" t="n">
        <f aca="false">MOD(INT((ROW()-2)/10),10)</f>
        <v>1</v>
      </c>
      <c r="C3519" s="7" t="n">
        <f aca="false">MOD(ROW()-2,10)</f>
        <v>7</v>
      </c>
      <c r="D3519" s="8" t="n">
        <f aca="false">A3519*10+B3519+C3519/10</f>
        <v>351.7</v>
      </c>
      <c r="E3519" s="9" t="n">
        <f aca="false">ROUND((ROW()-2)*24,0)/86400</f>
        <v>0.976944444444444</v>
      </c>
    </row>
    <row r="3520" customFormat="false" ht="15" hidden="false" customHeight="true" outlineLevel="0" collapsed="false">
      <c r="A3520" s="6" t="n">
        <f aca="false">INT((ROW()-2)/100)</f>
        <v>35</v>
      </c>
      <c r="B3520" s="7" t="n">
        <f aca="false">MOD(INT((ROW()-2)/10),10)</f>
        <v>1</v>
      </c>
      <c r="C3520" s="7" t="n">
        <f aca="false">MOD(ROW()-2,10)</f>
        <v>8</v>
      </c>
      <c r="D3520" s="8" t="n">
        <f aca="false">A3520*10+B3520+C3520/10</f>
        <v>351.8</v>
      </c>
      <c r="E3520" s="9" t="n">
        <f aca="false">ROUND((ROW()-2)*24,0)/86400</f>
        <v>0.977222222222222</v>
      </c>
    </row>
    <row r="3521" customFormat="false" ht="15" hidden="false" customHeight="true" outlineLevel="0" collapsed="false">
      <c r="A3521" s="6" t="n">
        <f aca="false">INT((ROW()-2)/100)</f>
        <v>35</v>
      </c>
      <c r="B3521" s="7" t="n">
        <f aca="false">MOD(INT((ROW()-2)/10),10)</f>
        <v>1</v>
      </c>
      <c r="C3521" s="7" t="n">
        <f aca="false">MOD(ROW()-2,10)</f>
        <v>9</v>
      </c>
      <c r="D3521" s="8" t="n">
        <f aca="false">A3521*10+B3521+C3521/10</f>
        <v>351.9</v>
      </c>
      <c r="E3521" s="9" t="n">
        <f aca="false">ROUND((ROW()-2)*24,0)/86400</f>
        <v>0.9775</v>
      </c>
    </row>
    <row r="3522" customFormat="false" ht="15" hidden="false" customHeight="true" outlineLevel="0" collapsed="false">
      <c r="A3522" s="6" t="n">
        <f aca="false">INT((ROW()-2)/100)</f>
        <v>35</v>
      </c>
      <c r="B3522" s="7" t="n">
        <f aca="false">MOD(INT((ROW()-2)/10),10)</f>
        <v>2</v>
      </c>
      <c r="C3522" s="7" t="n">
        <f aca="false">MOD(ROW()-2,10)</f>
        <v>0</v>
      </c>
      <c r="D3522" s="8" t="n">
        <f aca="false">A3522*10+B3522+C3522/10</f>
        <v>352</v>
      </c>
      <c r="E3522" s="9" t="n">
        <f aca="false">ROUND((ROW()-2)*24,0)/86400</f>
        <v>0.977777777777778</v>
      </c>
    </row>
    <row r="3523" customFormat="false" ht="15" hidden="false" customHeight="true" outlineLevel="0" collapsed="false">
      <c r="A3523" s="6" t="n">
        <f aca="false">INT((ROW()-2)/100)</f>
        <v>35</v>
      </c>
      <c r="B3523" s="7" t="n">
        <f aca="false">MOD(INT((ROW()-2)/10),10)</f>
        <v>2</v>
      </c>
      <c r="C3523" s="7" t="n">
        <f aca="false">MOD(ROW()-2,10)</f>
        <v>1</v>
      </c>
      <c r="D3523" s="8" t="n">
        <f aca="false">A3523*10+B3523+C3523/10</f>
        <v>352.1</v>
      </c>
      <c r="E3523" s="9" t="n">
        <f aca="false">ROUND((ROW()-2)*24,0)/86400</f>
        <v>0.978055555555556</v>
      </c>
    </row>
    <row r="3524" customFormat="false" ht="15" hidden="false" customHeight="true" outlineLevel="0" collapsed="false">
      <c r="A3524" s="6" t="n">
        <f aca="false">INT((ROW()-2)/100)</f>
        <v>35</v>
      </c>
      <c r="B3524" s="7" t="n">
        <f aca="false">MOD(INT((ROW()-2)/10),10)</f>
        <v>2</v>
      </c>
      <c r="C3524" s="7" t="n">
        <f aca="false">MOD(ROW()-2,10)</f>
        <v>2</v>
      </c>
      <c r="D3524" s="8" t="n">
        <f aca="false">A3524*10+B3524+C3524/10</f>
        <v>352.2</v>
      </c>
      <c r="E3524" s="9" t="n">
        <f aca="false">ROUND((ROW()-2)*24,0)/86400</f>
        <v>0.978333333333333</v>
      </c>
    </row>
    <row r="3525" customFormat="false" ht="15" hidden="false" customHeight="true" outlineLevel="0" collapsed="false">
      <c r="A3525" s="6" t="n">
        <f aca="false">INT((ROW()-2)/100)</f>
        <v>35</v>
      </c>
      <c r="B3525" s="7" t="n">
        <f aca="false">MOD(INT((ROW()-2)/10),10)</f>
        <v>2</v>
      </c>
      <c r="C3525" s="7" t="n">
        <f aca="false">MOD(ROW()-2,10)</f>
        <v>3</v>
      </c>
      <c r="D3525" s="8" t="n">
        <f aca="false">A3525*10+B3525+C3525/10</f>
        <v>352.3</v>
      </c>
      <c r="E3525" s="9" t="n">
        <f aca="false">ROUND((ROW()-2)*24,0)/86400</f>
        <v>0.978611111111111</v>
      </c>
    </row>
    <row r="3526" customFormat="false" ht="15" hidden="false" customHeight="true" outlineLevel="0" collapsed="false">
      <c r="A3526" s="6" t="n">
        <f aca="false">INT((ROW()-2)/100)</f>
        <v>35</v>
      </c>
      <c r="B3526" s="7" t="n">
        <f aca="false">MOD(INT((ROW()-2)/10),10)</f>
        <v>2</v>
      </c>
      <c r="C3526" s="7" t="n">
        <f aca="false">MOD(ROW()-2,10)</f>
        <v>4</v>
      </c>
      <c r="D3526" s="8" t="n">
        <f aca="false">A3526*10+B3526+C3526/10</f>
        <v>352.4</v>
      </c>
      <c r="E3526" s="9" t="n">
        <f aca="false">ROUND((ROW()-2)*24,0)/86400</f>
        <v>0.978888888888889</v>
      </c>
    </row>
    <row r="3527" customFormat="false" ht="15" hidden="false" customHeight="true" outlineLevel="0" collapsed="false">
      <c r="A3527" s="6" t="n">
        <f aca="false">INT((ROW()-2)/100)</f>
        <v>35</v>
      </c>
      <c r="B3527" s="7" t="n">
        <f aca="false">MOD(INT((ROW()-2)/10),10)</f>
        <v>2</v>
      </c>
      <c r="C3527" s="7" t="n">
        <f aca="false">MOD(ROW()-2,10)</f>
        <v>5</v>
      </c>
      <c r="D3527" s="8" t="n">
        <f aca="false">A3527*10+B3527+C3527/10</f>
        <v>352.5</v>
      </c>
      <c r="E3527" s="9" t="n">
        <f aca="false">ROUND((ROW()-2)*24,0)/86400</f>
        <v>0.979166666666667</v>
      </c>
    </row>
    <row r="3528" customFormat="false" ht="15" hidden="false" customHeight="true" outlineLevel="0" collapsed="false">
      <c r="A3528" s="6" t="n">
        <f aca="false">INT((ROW()-2)/100)</f>
        <v>35</v>
      </c>
      <c r="B3528" s="7" t="n">
        <f aca="false">MOD(INT((ROW()-2)/10),10)</f>
        <v>2</v>
      </c>
      <c r="C3528" s="7" t="n">
        <f aca="false">MOD(ROW()-2,10)</f>
        <v>6</v>
      </c>
      <c r="D3528" s="8" t="n">
        <f aca="false">A3528*10+B3528+C3528/10</f>
        <v>352.6</v>
      </c>
      <c r="E3528" s="9" t="n">
        <f aca="false">ROUND((ROW()-2)*24,0)/86400</f>
        <v>0.979444444444445</v>
      </c>
    </row>
    <row r="3529" customFormat="false" ht="15" hidden="false" customHeight="true" outlineLevel="0" collapsed="false">
      <c r="A3529" s="6" t="n">
        <f aca="false">INT((ROW()-2)/100)</f>
        <v>35</v>
      </c>
      <c r="B3529" s="7" t="n">
        <f aca="false">MOD(INT((ROW()-2)/10),10)</f>
        <v>2</v>
      </c>
      <c r="C3529" s="7" t="n">
        <f aca="false">MOD(ROW()-2,10)</f>
        <v>7</v>
      </c>
      <c r="D3529" s="8" t="n">
        <f aca="false">A3529*10+B3529+C3529/10</f>
        <v>352.7</v>
      </c>
      <c r="E3529" s="9" t="n">
        <f aca="false">ROUND((ROW()-2)*24,0)/86400</f>
        <v>0.979722222222222</v>
      </c>
    </row>
    <row r="3530" customFormat="false" ht="15" hidden="false" customHeight="true" outlineLevel="0" collapsed="false">
      <c r="A3530" s="6" t="n">
        <f aca="false">INT((ROW()-2)/100)</f>
        <v>35</v>
      </c>
      <c r="B3530" s="7" t="n">
        <f aca="false">MOD(INT((ROW()-2)/10),10)</f>
        <v>2</v>
      </c>
      <c r="C3530" s="7" t="n">
        <f aca="false">MOD(ROW()-2,10)</f>
        <v>8</v>
      </c>
      <c r="D3530" s="8" t="n">
        <f aca="false">A3530*10+B3530+C3530/10</f>
        <v>352.8</v>
      </c>
      <c r="E3530" s="9" t="n">
        <f aca="false">ROUND((ROW()-2)*24,0)/86400</f>
        <v>0.98</v>
      </c>
    </row>
    <row r="3531" customFormat="false" ht="15" hidden="false" customHeight="true" outlineLevel="0" collapsed="false">
      <c r="A3531" s="6" t="n">
        <f aca="false">INT((ROW()-2)/100)</f>
        <v>35</v>
      </c>
      <c r="B3531" s="7" t="n">
        <f aca="false">MOD(INT((ROW()-2)/10),10)</f>
        <v>2</v>
      </c>
      <c r="C3531" s="7" t="n">
        <f aca="false">MOD(ROW()-2,10)</f>
        <v>9</v>
      </c>
      <c r="D3531" s="8" t="n">
        <f aca="false">A3531*10+B3531+C3531/10</f>
        <v>352.9</v>
      </c>
      <c r="E3531" s="9" t="n">
        <f aca="false">ROUND((ROW()-2)*24,0)/86400</f>
        <v>0.980277777777778</v>
      </c>
    </row>
    <row r="3532" customFormat="false" ht="15" hidden="false" customHeight="true" outlineLevel="0" collapsed="false">
      <c r="A3532" s="6" t="n">
        <f aca="false">INT((ROW()-2)/100)</f>
        <v>35</v>
      </c>
      <c r="B3532" s="7" t="n">
        <f aca="false">MOD(INT((ROW()-2)/10),10)</f>
        <v>3</v>
      </c>
      <c r="C3532" s="7" t="n">
        <f aca="false">MOD(ROW()-2,10)</f>
        <v>0</v>
      </c>
      <c r="D3532" s="8" t="n">
        <f aca="false">A3532*10+B3532+C3532/10</f>
        <v>353</v>
      </c>
      <c r="E3532" s="9" t="n">
        <f aca="false">ROUND((ROW()-2)*24,0)/86400</f>
        <v>0.980555555555556</v>
      </c>
    </row>
    <row r="3533" customFormat="false" ht="15" hidden="false" customHeight="true" outlineLevel="0" collapsed="false">
      <c r="A3533" s="6" t="n">
        <f aca="false">INT((ROW()-2)/100)</f>
        <v>35</v>
      </c>
      <c r="B3533" s="7" t="n">
        <f aca="false">MOD(INT((ROW()-2)/10),10)</f>
        <v>3</v>
      </c>
      <c r="C3533" s="7" t="n">
        <f aca="false">MOD(ROW()-2,10)</f>
        <v>1</v>
      </c>
      <c r="D3533" s="8" t="n">
        <f aca="false">A3533*10+B3533+C3533/10</f>
        <v>353.1</v>
      </c>
      <c r="E3533" s="9" t="n">
        <f aca="false">ROUND((ROW()-2)*24,0)/86400</f>
        <v>0.980833333333333</v>
      </c>
    </row>
    <row r="3534" customFormat="false" ht="15" hidden="false" customHeight="true" outlineLevel="0" collapsed="false">
      <c r="A3534" s="6" t="n">
        <f aca="false">INT((ROW()-2)/100)</f>
        <v>35</v>
      </c>
      <c r="B3534" s="7" t="n">
        <f aca="false">MOD(INT((ROW()-2)/10),10)</f>
        <v>3</v>
      </c>
      <c r="C3534" s="7" t="n">
        <f aca="false">MOD(ROW()-2,10)</f>
        <v>2</v>
      </c>
      <c r="D3534" s="8" t="n">
        <f aca="false">A3534*10+B3534+C3534/10</f>
        <v>353.2</v>
      </c>
      <c r="E3534" s="9" t="n">
        <f aca="false">ROUND((ROW()-2)*24,0)/86400</f>
        <v>0.981111111111111</v>
      </c>
    </row>
    <row r="3535" customFormat="false" ht="15" hidden="false" customHeight="true" outlineLevel="0" collapsed="false">
      <c r="A3535" s="6" t="n">
        <f aca="false">INT((ROW()-2)/100)</f>
        <v>35</v>
      </c>
      <c r="B3535" s="7" t="n">
        <f aca="false">MOD(INT((ROW()-2)/10),10)</f>
        <v>3</v>
      </c>
      <c r="C3535" s="7" t="n">
        <f aca="false">MOD(ROW()-2,10)</f>
        <v>3</v>
      </c>
      <c r="D3535" s="8" t="n">
        <f aca="false">A3535*10+B3535+C3535/10</f>
        <v>353.3</v>
      </c>
      <c r="E3535" s="9" t="n">
        <f aca="false">ROUND((ROW()-2)*24,0)/86400</f>
        <v>0.981388888888889</v>
      </c>
    </row>
    <row r="3536" customFormat="false" ht="15" hidden="false" customHeight="true" outlineLevel="0" collapsed="false">
      <c r="A3536" s="6" t="n">
        <f aca="false">INT((ROW()-2)/100)</f>
        <v>35</v>
      </c>
      <c r="B3536" s="7" t="n">
        <f aca="false">MOD(INT((ROW()-2)/10),10)</f>
        <v>3</v>
      </c>
      <c r="C3536" s="7" t="n">
        <f aca="false">MOD(ROW()-2,10)</f>
        <v>4</v>
      </c>
      <c r="D3536" s="8" t="n">
        <f aca="false">A3536*10+B3536+C3536/10</f>
        <v>353.4</v>
      </c>
      <c r="E3536" s="9" t="n">
        <f aca="false">ROUND((ROW()-2)*24,0)/86400</f>
        <v>0.981666666666667</v>
      </c>
    </row>
    <row r="3537" customFormat="false" ht="15" hidden="false" customHeight="true" outlineLevel="0" collapsed="false">
      <c r="A3537" s="6" t="n">
        <f aca="false">INT((ROW()-2)/100)</f>
        <v>35</v>
      </c>
      <c r="B3537" s="7" t="n">
        <f aca="false">MOD(INT((ROW()-2)/10),10)</f>
        <v>3</v>
      </c>
      <c r="C3537" s="7" t="n">
        <f aca="false">MOD(ROW()-2,10)</f>
        <v>5</v>
      </c>
      <c r="D3537" s="8" t="n">
        <f aca="false">A3537*10+B3537+C3537/10</f>
        <v>353.5</v>
      </c>
      <c r="E3537" s="9" t="n">
        <f aca="false">ROUND((ROW()-2)*24,0)/86400</f>
        <v>0.981944444444444</v>
      </c>
    </row>
    <row r="3538" customFormat="false" ht="15" hidden="false" customHeight="true" outlineLevel="0" collapsed="false">
      <c r="A3538" s="6" t="n">
        <f aca="false">INT((ROW()-2)/100)</f>
        <v>35</v>
      </c>
      <c r="B3538" s="7" t="n">
        <f aca="false">MOD(INT((ROW()-2)/10),10)</f>
        <v>3</v>
      </c>
      <c r="C3538" s="7" t="n">
        <f aca="false">MOD(ROW()-2,10)</f>
        <v>6</v>
      </c>
      <c r="D3538" s="8" t="n">
        <f aca="false">A3538*10+B3538+C3538/10</f>
        <v>353.6</v>
      </c>
      <c r="E3538" s="9" t="n">
        <f aca="false">ROUND((ROW()-2)*24,0)/86400</f>
        <v>0.982222222222222</v>
      </c>
    </row>
    <row r="3539" customFormat="false" ht="15" hidden="false" customHeight="true" outlineLevel="0" collapsed="false">
      <c r="A3539" s="6" t="n">
        <f aca="false">INT((ROW()-2)/100)</f>
        <v>35</v>
      </c>
      <c r="B3539" s="7" t="n">
        <f aca="false">MOD(INT((ROW()-2)/10),10)</f>
        <v>3</v>
      </c>
      <c r="C3539" s="7" t="n">
        <f aca="false">MOD(ROW()-2,10)</f>
        <v>7</v>
      </c>
      <c r="D3539" s="8" t="n">
        <f aca="false">A3539*10+B3539+C3539/10</f>
        <v>353.7</v>
      </c>
      <c r="E3539" s="9" t="n">
        <f aca="false">ROUND((ROW()-2)*24,0)/86400</f>
        <v>0.9825</v>
      </c>
    </row>
    <row r="3540" customFormat="false" ht="15" hidden="false" customHeight="true" outlineLevel="0" collapsed="false">
      <c r="A3540" s="6" t="n">
        <f aca="false">INT((ROW()-2)/100)</f>
        <v>35</v>
      </c>
      <c r="B3540" s="7" t="n">
        <f aca="false">MOD(INT((ROW()-2)/10),10)</f>
        <v>3</v>
      </c>
      <c r="C3540" s="7" t="n">
        <f aca="false">MOD(ROW()-2,10)</f>
        <v>8</v>
      </c>
      <c r="D3540" s="8" t="n">
        <f aca="false">A3540*10+B3540+C3540/10</f>
        <v>353.8</v>
      </c>
      <c r="E3540" s="9" t="n">
        <f aca="false">ROUND((ROW()-2)*24,0)/86400</f>
        <v>0.982777777777778</v>
      </c>
    </row>
    <row r="3541" customFormat="false" ht="15" hidden="false" customHeight="true" outlineLevel="0" collapsed="false">
      <c r="A3541" s="6" t="n">
        <f aca="false">INT((ROW()-2)/100)</f>
        <v>35</v>
      </c>
      <c r="B3541" s="7" t="n">
        <f aca="false">MOD(INT((ROW()-2)/10),10)</f>
        <v>3</v>
      </c>
      <c r="C3541" s="7" t="n">
        <f aca="false">MOD(ROW()-2,10)</f>
        <v>9</v>
      </c>
      <c r="D3541" s="8" t="n">
        <f aca="false">A3541*10+B3541+C3541/10</f>
        <v>353.9</v>
      </c>
      <c r="E3541" s="9" t="n">
        <f aca="false">ROUND((ROW()-2)*24,0)/86400</f>
        <v>0.983055555555556</v>
      </c>
    </row>
    <row r="3542" customFormat="false" ht="15" hidden="false" customHeight="true" outlineLevel="0" collapsed="false">
      <c r="A3542" s="6" t="n">
        <f aca="false">INT((ROW()-2)/100)</f>
        <v>35</v>
      </c>
      <c r="B3542" s="7" t="n">
        <f aca="false">MOD(INT((ROW()-2)/10),10)</f>
        <v>4</v>
      </c>
      <c r="C3542" s="7" t="n">
        <f aca="false">MOD(ROW()-2,10)</f>
        <v>0</v>
      </c>
      <c r="D3542" s="8" t="n">
        <f aca="false">A3542*10+B3542+C3542/10</f>
        <v>354</v>
      </c>
      <c r="E3542" s="9" t="n">
        <f aca="false">ROUND((ROW()-2)*24,0)/86400</f>
        <v>0.983333333333333</v>
      </c>
    </row>
    <row r="3543" customFormat="false" ht="15" hidden="false" customHeight="true" outlineLevel="0" collapsed="false">
      <c r="A3543" s="6" t="n">
        <f aca="false">INT((ROW()-2)/100)</f>
        <v>35</v>
      </c>
      <c r="B3543" s="7" t="n">
        <f aca="false">MOD(INT((ROW()-2)/10),10)</f>
        <v>4</v>
      </c>
      <c r="C3543" s="7" t="n">
        <f aca="false">MOD(ROW()-2,10)</f>
        <v>1</v>
      </c>
      <c r="D3543" s="8" t="n">
        <f aca="false">A3543*10+B3543+C3543/10</f>
        <v>354.1</v>
      </c>
      <c r="E3543" s="9" t="n">
        <f aca="false">ROUND((ROW()-2)*24,0)/86400</f>
        <v>0.983611111111111</v>
      </c>
    </row>
    <row r="3544" customFormat="false" ht="15" hidden="false" customHeight="true" outlineLevel="0" collapsed="false">
      <c r="A3544" s="6" t="n">
        <f aca="false">INT((ROW()-2)/100)</f>
        <v>35</v>
      </c>
      <c r="B3544" s="7" t="n">
        <f aca="false">MOD(INT((ROW()-2)/10),10)</f>
        <v>4</v>
      </c>
      <c r="C3544" s="7" t="n">
        <f aca="false">MOD(ROW()-2,10)</f>
        <v>2</v>
      </c>
      <c r="D3544" s="8" t="n">
        <f aca="false">A3544*10+B3544+C3544/10</f>
        <v>354.2</v>
      </c>
      <c r="E3544" s="9" t="n">
        <f aca="false">ROUND((ROW()-2)*24,0)/86400</f>
        <v>0.983888888888889</v>
      </c>
    </row>
    <row r="3545" customFormat="false" ht="15" hidden="false" customHeight="true" outlineLevel="0" collapsed="false">
      <c r="A3545" s="6" t="n">
        <f aca="false">INT((ROW()-2)/100)</f>
        <v>35</v>
      </c>
      <c r="B3545" s="7" t="n">
        <f aca="false">MOD(INT((ROW()-2)/10),10)</f>
        <v>4</v>
      </c>
      <c r="C3545" s="7" t="n">
        <f aca="false">MOD(ROW()-2,10)</f>
        <v>3</v>
      </c>
      <c r="D3545" s="8" t="n">
        <f aca="false">A3545*10+B3545+C3545/10</f>
        <v>354.3</v>
      </c>
      <c r="E3545" s="9" t="n">
        <f aca="false">ROUND((ROW()-2)*24,0)/86400</f>
        <v>0.984166666666667</v>
      </c>
    </row>
    <row r="3546" customFormat="false" ht="15" hidden="false" customHeight="true" outlineLevel="0" collapsed="false">
      <c r="A3546" s="6" t="n">
        <f aca="false">INT((ROW()-2)/100)</f>
        <v>35</v>
      </c>
      <c r="B3546" s="7" t="n">
        <f aca="false">MOD(INT((ROW()-2)/10),10)</f>
        <v>4</v>
      </c>
      <c r="C3546" s="7" t="n">
        <f aca="false">MOD(ROW()-2,10)</f>
        <v>4</v>
      </c>
      <c r="D3546" s="8" t="n">
        <f aca="false">A3546*10+B3546+C3546/10</f>
        <v>354.4</v>
      </c>
      <c r="E3546" s="9" t="n">
        <f aca="false">ROUND((ROW()-2)*24,0)/86400</f>
        <v>0.984444444444445</v>
      </c>
    </row>
    <row r="3547" customFormat="false" ht="15" hidden="false" customHeight="true" outlineLevel="0" collapsed="false">
      <c r="A3547" s="6" t="n">
        <f aca="false">INT((ROW()-2)/100)</f>
        <v>35</v>
      </c>
      <c r="B3547" s="7" t="n">
        <f aca="false">MOD(INT((ROW()-2)/10),10)</f>
        <v>4</v>
      </c>
      <c r="C3547" s="7" t="n">
        <f aca="false">MOD(ROW()-2,10)</f>
        <v>5</v>
      </c>
      <c r="D3547" s="8" t="n">
        <f aca="false">A3547*10+B3547+C3547/10</f>
        <v>354.5</v>
      </c>
      <c r="E3547" s="9" t="n">
        <f aca="false">ROUND((ROW()-2)*24,0)/86400</f>
        <v>0.984722222222222</v>
      </c>
    </row>
    <row r="3548" customFormat="false" ht="15" hidden="false" customHeight="true" outlineLevel="0" collapsed="false">
      <c r="A3548" s="6" t="n">
        <f aca="false">INT((ROW()-2)/100)</f>
        <v>35</v>
      </c>
      <c r="B3548" s="7" t="n">
        <f aca="false">MOD(INT((ROW()-2)/10),10)</f>
        <v>4</v>
      </c>
      <c r="C3548" s="7" t="n">
        <f aca="false">MOD(ROW()-2,10)</f>
        <v>6</v>
      </c>
      <c r="D3548" s="8" t="n">
        <f aca="false">A3548*10+B3548+C3548/10</f>
        <v>354.6</v>
      </c>
      <c r="E3548" s="9" t="n">
        <f aca="false">ROUND((ROW()-2)*24,0)/86400</f>
        <v>0.985</v>
      </c>
    </row>
    <row r="3549" customFormat="false" ht="15" hidden="false" customHeight="true" outlineLevel="0" collapsed="false">
      <c r="A3549" s="6" t="n">
        <f aca="false">INT((ROW()-2)/100)</f>
        <v>35</v>
      </c>
      <c r="B3549" s="7" t="n">
        <f aca="false">MOD(INT((ROW()-2)/10),10)</f>
        <v>4</v>
      </c>
      <c r="C3549" s="7" t="n">
        <f aca="false">MOD(ROW()-2,10)</f>
        <v>7</v>
      </c>
      <c r="D3549" s="8" t="n">
        <f aca="false">A3549*10+B3549+C3549/10</f>
        <v>354.7</v>
      </c>
      <c r="E3549" s="9" t="n">
        <f aca="false">ROUND((ROW()-2)*24,0)/86400</f>
        <v>0.985277777777778</v>
      </c>
    </row>
    <row r="3550" customFormat="false" ht="15" hidden="false" customHeight="true" outlineLevel="0" collapsed="false">
      <c r="A3550" s="6" t="n">
        <f aca="false">INT((ROW()-2)/100)</f>
        <v>35</v>
      </c>
      <c r="B3550" s="7" t="n">
        <f aca="false">MOD(INT((ROW()-2)/10),10)</f>
        <v>4</v>
      </c>
      <c r="C3550" s="7" t="n">
        <f aca="false">MOD(ROW()-2,10)</f>
        <v>8</v>
      </c>
      <c r="D3550" s="8" t="n">
        <f aca="false">A3550*10+B3550+C3550/10</f>
        <v>354.8</v>
      </c>
      <c r="E3550" s="9" t="n">
        <f aca="false">ROUND((ROW()-2)*24,0)/86400</f>
        <v>0.985555555555556</v>
      </c>
    </row>
    <row r="3551" customFormat="false" ht="15" hidden="false" customHeight="true" outlineLevel="0" collapsed="false">
      <c r="A3551" s="6" t="n">
        <f aca="false">INT((ROW()-2)/100)</f>
        <v>35</v>
      </c>
      <c r="B3551" s="7" t="n">
        <f aca="false">MOD(INT((ROW()-2)/10),10)</f>
        <v>4</v>
      </c>
      <c r="C3551" s="7" t="n">
        <f aca="false">MOD(ROW()-2,10)</f>
        <v>9</v>
      </c>
      <c r="D3551" s="8" t="n">
        <f aca="false">A3551*10+B3551+C3551/10</f>
        <v>354.9</v>
      </c>
      <c r="E3551" s="9" t="n">
        <f aca="false">ROUND((ROW()-2)*24,0)/86400</f>
        <v>0.985833333333333</v>
      </c>
    </row>
    <row r="3552" customFormat="false" ht="15" hidden="false" customHeight="true" outlineLevel="0" collapsed="false">
      <c r="A3552" s="6" t="n">
        <f aca="false">INT((ROW()-2)/100)</f>
        <v>35</v>
      </c>
      <c r="B3552" s="7" t="n">
        <f aca="false">MOD(INT((ROW()-2)/10),10)</f>
        <v>5</v>
      </c>
      <c r="C3552" s="7" t="n">
        <f aca="false">MOD(ROW()-2,10)</f>
        <v>0</v>
      </c>
      <c r="D3552" s="8" t="n">
        <f aca="false">A3552*10+B3552+C3552/10</f>
        <v>355</v>
      </c>
      <c r="E3552" s="9" t="n">
        <f aca="false">ROUND((ROW()-2)*24,0)/86400</f>
        <v>0.986111111111111</v>
      </c>
    </row>
    <row r="3553" customFormat="false" ht="15" hidden="false" customHeight="true" outlineLevel="0" collapsed="false">
      <c r="A3553" s="6" t="n">
        <f aca="false">INT((ROW()-2)/100)</f>
        <v>35</v>
      </c>
      <c r="B3553" s="7" t="n">
        <f aca="false">MOD(INT((ROW()-2)/10),10)</f>
        <v>5</v>
      </c>
      <c r="C3553" s="7" t="n">
        <f aca="false">MOD(ROW()-2,10)</f>
        <v>1</v>
      </c>
      <c r="D3553" s="8" t="n">
        <f aca="false">A3553*10+B3553+C3553/10</f>
        <v>355.1</v>
      </c>
      <c r="E3553" s="9" t="n">
        <f aca="false">ROUND((ROW()-2)*24,0)/86400</f>
        <v>0.986388888888889</v>
      </c>
    </row>
    <row r="3554" customFormat="false" ht="15" hidden="false" customHeight="true" outlineLevel="0" collapsed="false">
      <c r="A3554" s="6" t="n">
        <f aca="false">INT((ROW()-2)/100)</f>
        <v>35</v>
      </c>
      <c r="B3554" s="7" t="n">
        <f aca="false">MOD(INT((ROW()-2)/10),10)</f>
        <v>5</v>
      </c>
      <c r="C3554" s="7" t="n">
        <f aca="false">MOD(ROW()-2,10)</f>
        <v>2</v>
      </c>
      <c r="D3554" s="8" t="n">
        <f aca="false">A3554*10+B3554+C3554/10</f>
        <v>355.2</v>
      </c>
      <c r="E3554" s="9" t="n">
        <f aca="false">ROUND((ROW()-2)*24,0)/86400</f>
        <v>0.986666666666667</v>
      </c>
    </row>
    <row r="3555" customFormat="false" ht="15" hidden="false" customHeight="true" outlineLevel="0" collapsed="false">
      <c r="A3555" s="6" t="n">
        <f aca="false">INT((ROW()-2)/100)</f>
        <v>35</v>
      </c>
      <c r="B3555" s="7" t="n">
        <f aca="false">MOD(INT((ROW()-2)/10),10)</f>
        <v>5</v>
      </c>
      <c r="C3555" s="7" t="n">
        <f aca="false">MOD(ROW()-2,10)</f>
        <v>3</v>
      </c>
      <c r="D3555" s="8" t="n">
        <f aca="false">A3555*10+B3555+C3555/10</f>
        <v>355.3</v>
      </c>
      <c r="E3555" s="9" t="n">
        <f aca="false">ROUND((ROW()-2)*24,0)/86400</f>
        <v>0.986944444444444</v>
      </c>
    </row>
    <row r="3556" customFormat="false" ht="15" hidden="false" customHeight="true" outlineLevel="0" collapsed="false">
      <c r="A3556" s="6" t="n">
        <f aca="false">INT((ROW()-2)/100)</f>
        <v>35</v>
      </c>
      <c r="B3556" s="7" t="n">
        <f aca="false">MOD(INT((ROW()-2)/10),10)</f>
        <v>5</v>
      </c>
      <c r="C3556" s="7" t="n">
        <f aca="false">MOD(ROW()-2,10)</f>
        <v>4</v>
      </c>
      <c r="D3556" s="8" t="n">
        <f aca="false">A3556*10+B3556+C3556/10</f>
        <v>355.4</v>
      </c>
      <c r="E3556" s="9" t="n">
        <f aca="false">ROUND((ROW()-2)*24,0)/86400</f>
        <v>0.987222222222222</v>
      </c>
    </row>
    <row r="3557" customFormat="false" ht="15" hidden="false" customHeight="true" outlineLevel="0" collapsed="false">
      <c r="A3557" s="6" t="n">
        <f aca="false">INT((ROW()-2)/100)</f>
        <v>35</v>
      </c>
      <c r="B3557" s="7" t="n">
        <f aca="false">MOD(INT((ROW()-2)/10),10)</f>
        <v>5</v>
      </c>
      <c r="C3557" s="7" t="n">
        <f aca="false">MOD(ROW()-2,10)</f>
        <v>5</v>
      </c>
      <c r="D3557" s="8" t="n">
        <f aca="false">A3557*10+B3557+C3557/10</f>
        <v>355.5</v>
      </c>
      <c r="E3557" s="9" t="n">
        <f aca="false">ROUND((ROW()-2)*24,0)/86400</f>
        <v>0.9875</v>
      </c>
    </row>
    <row r="3558" customFormat="false" ht="15" hidden="false" customHeight="true" outlineLevel="0" collapsed="false">
      <c r="A3558" s="6" t="n">
        <f aca="false">INT((ROW()-2)/100)</f>
        <v>35</v>
      </c>
      <c r="B3558" s="7" t="n">
        <f aca="false">MOD(INT((ROW()-2)/10),10)</f>
        <v>5</v>
      </c>
      <c r="C3558" s="7" t="n">
        <f aca="false">MOD(ROW()-2,10)</f>
        <v>6</v>
      </c>
      <c r="D3558" s="8" t="n">
        <f aca="false">A3558*10+B3558+C3558/10</f>
        <v>355.6</v>
      </c>
      <c r="E3558" s="9" t="n">
        <f aca="false">ROUND((ROW()-2)*24,0)/86400</f>
        <v>0.987777777777778</v>
      </c>
    </row>
    <row r="3559" customFormat="false" ht="15" hidden="false" customHeight="true" outlineLevel="0" collapsed="false">
      <c r="A3559" s="6" t="n">
        <f aca="false">INT((ROW()-2)/100)</f>
        <v>35</v>
      </c>
      <c r="B3559" s="7" t="n">
        <f aca="false">MOD(INT((ROW()-2)/10),10)</f>
        <v>5</v>
      </c>
      <c r="C3559" s="7" t="n">
        <f aca="false">MOD(ROW()-2,10)</f>
        <v>7</v>
      </c>
      <c r="D3559" s="8" t="n">
        <f aca="false">A3559*10+B3559+C3559/10</f>
        <v>355.7</v>
      </c>
      <c r="E3559" s="9" t="n">
        <f aca="false">ROUND((ROW()-2)*24,0)/86400</f>
        <v>0.988055555555556</v>
      </c>
    </row>
    <row r="3560" customFormat="false" ht="15" hidden="false" customHeight="true" outlineLevel="0" collapsed="false">
      <c r="A3560" s="6" t="n">
        <f aca="false">INT((ROW()-2)/100)</f>
        <v>35</v>
      </c>
      <c r="B3560" s="7" t="n">
        <f aca="false">MOD(INT((ROW()-2)/10),10)</f>
        <v>5</v>
      </c>
      <c r="C3560" s="7" t="n">
        <f aca="false">MOD(ROW()-2,10)</f>
        <v>8</v>
      </c>
      <c r="D3560" s="8" t="n">
        <f aca="false">A3560*10+B3560+C3560/10</f>
        <v>355.8</v>
      </c>
      <c r="E3560" s="9" t="n">
        <f aca="false">ROUND((ROW()-2)*24,0)/86400</f>
        <v>0.988333333333333</v>
      </c>
    </row>
    <row r="3561" customFormat="false" ht="15" hidden="false" customHeight="true" outlineLevel="0" collapsed="false">
      <c r="A3561" s="6" t="n">
        <f aca="false">INT((ROW()-2)/100)</f>
        <v>35</v>
      </c>
      <c r="B3561" s="7" t="n">
        <f aca="false">MOD(INT((ROW()-2)/10),10)</f>
        <v>5</v>
      </c>
      <c r="C3561" s="7" t="n">
        <f aca="false">MOD(ROW()-2,10)</f>
        <v>9</v>
      </c>
      <c r="D3561" s="8" t="n">
        <f aca="false">A3561*10+B3561+C3561/10</f>
        <v>355.9</v>
      </c>
      <c r="E3561" s="9" t="n">
        <f aca="false">ROUND((ROW()-2)*24,0)/86400</f>
        <v>0.988611111111111</v>
      </c>
    </row>
    <row r="3562" customFormat="false" ht="15" hidden="false" customHeight="true" outlineLevel="0" collapsed="false">
      <c r="A3562" s="6" t="n">
        <f aca="false">INT((ROW()-2)/100)</f>
        <v>35</v>
      </c>
      <c r="B3562" s="7" t="n">
        <f aca="false">MOD(INT((ROW()-2)/10),10)</f>
        <v>6</v>
      </c>
      <c r="C3562" s="7" t="n">
        <f aca="false">MOD(ROW()-2,10)</f>
        <v>0</v>
      </c>
      <c r="D3562" s="8" t="n">
        <f aca="false">A3562*10+B3562+C3562/10</f>
        <v>356</v>
      </c>
      <c r="E3562" s="9" t="n">
        <f aca="false">ROUND((ROW()-2)*24,0)/86400</f>
        <v>0.988888888888889</v>
      </c>
    </row>
    <row r="3563" customFormat="false" ht="15" hidden="false" customHeight="true" outlineLevel="0" collapsed="false">
      <c r="A3563" s="6" t="n">
        <f aca="false">INT((ROW()-2)/100)</f>
        <v>35</v>
      </c>
      <c r="B3563" s="7" t="n">
        <f aca="false">MOD(INT((ROW()-2)/10),10)</f>
        <v>6</v>
      </c>
      <c r="C3563" s="7" t="n">
        <f aca="false">MOD(ROW()-2,10)</f>
        <v>1</v>
      </c>
      <c r="D3563" s="8" t="n">
        <f aca="false">A3563*10+B3563+C3563/10</f>
        <v>356.1</v>
      </c>
      <c r="E3563" s="9" t="n">
        <f aca="false">ROUND((ROW()-2)*24,0)/86400</f>
        <v>0.989166666666667</v>
      </c>
    </row>
    <row r="3564" customFormat="false" ht="15" hidden="false" customHeight="true" outlineLevel="0" collapsed="false">
      <c r="A3564" s="6" t="n">
        <f aca="false">INT((ROW()-2)/100)</f>
        <v>35</v>
      </c>
      <c r="B3564" s="7" t="n">
        <f aca="false">MOD(INT((ROW()-2)/10),10)</f>
        <v>6</v>
      </c>
      <c r="C3564" s="7" t="n">
        <f aca="false">MOD(ROW()-2,10)</f>
        <v>2</v>
      </c>
      <c r="D3564" s="8" t="n">
        <f aca="false">A3564*10+B3564+C3564/10</f>
        <v>356.2</v>
      </c>
      <c r="E3564" s="9" t="n">
        <f aca="false">ROUND((ROW()-2)*24,0)/86400</f>
        <v>0.989444444444445</v>
      </c>
    </row>
    <row r="3565" customFormat="false" ht="15" hidden="false" customHeight="true" outlineLevel="0" collapsed="false">
      <c r="A3565" s="6" t="n">
        <f aca="false">INT((ROW()-2)/100)</f>
        <v>35</v>
      </c>
      <c r="B3565" s="7" t="n">
        <f aca="false">MOD(INT((ROW()-2)/10),10)</f>
        <v>6</v>
      </c>
      <c r="C3565" s="7" t="n">
        <f aca="false">MOD(ROW()-2,10)</f>
        <v>3</v>
      </c>
      <c r="D3565" s="8" t="n">
        <f aca="false">A3565*10+B3565+C3565/10</f>
        <v>356.3</v>
      </c>
      <c r="E3565" s="9" t="n">
        <f aca="false">ROUND((ROW()-2)*24,0)/86400</f>
        <v>0.989722222222222</v>
      </c>
    </row>
    <row r="3566" customFormat="false" ht="15" hidden="false" customHeight="true" outlineLevel="0" collapsed="false">
      <c r="A3566" s="6" t="n">
        <f aca="false">INT((ROW()-2)/100)</f>
        <v>35</v>
      </c>
      <c r="B3566" s="7" t="n">
        <f aca="false">MOD(INT((ROW()-2)/10),10)</f>
        <v>6</v>
      </c>
      <c r="C3566" s="7" t="n">
        <f aca="false">MOD(ROW()-2,10)</f>
        <v>4</v>
      </c>
      <c r="D3566" s="8" t="n">
        <f aca="false">A3566*10+B3566+C3566/10</f>
        <v>356.4</v>
      </c>
      <c r="E3566" s="9" t="n">
        <f aca="false">ROUND((ROW()-2)*24,0)/86400</f>
        <v>0.99</v>
      </c>
    </row>
    <row r="3567" customFormat="false" ht="15" hidden="false" customHeight="true" outlineLevel="0" collapsed="false">
      <c r="A3567" s="6" t="n">
        <f aca="false">INT((ROW()-2)/100)</f>
        <v>35</v>
      </c>
      <c r="B3567" s="7" t="n">
        <f aca="false">MOD(INT((ROW()-2)/10),10)</f>
        <v>6</v>
      </c>
      <c r="C3567" s="7" t="n">
        <f aca="false">MOD(ROW()-2,10)</f>
        <v>5</v>
      </c>
      <c r="D3567" s="8" t="n">
        <f aca="false">A3567*10+B3567+C3567/10</f>
        <v>356.5</v>
      </c>
      <c r="E3567" s="9" t="n">
        <f aca="false">ROUND((ROW()-2)*24,0)/86400</f>
        <v>0.990277777777778</v>
      </c>
    </row>
    <row r="3568" customFormat="false" ht="15" hidden="false" customHeight="true" outlineLevel="0" collapsed="false">
      <c r="A3568" s="6" t="n">
        <f aca="false">INT((ROW()-2)/100)</f>
        <v>35</v>
      </c>
      <c r="B3568" s="7" t="n">
        <f aca="false">MOD(INT((ROW()-2)/10),10)</f>
        <v>6</v>
      </c>
      <c r="C3568" s="7" t="n">
        <f aca="false">MOD(ROW()-2,10)</f>
        <v>6</v>
      </c>
      <c r="D3568" s="8" t="n">
        <f aca="false">A3568*10+B3568+C3568/10</f>
        <v>356.6</v>
      </c>
      <c r="E3568" s="9" t="n">
        <f aca="false">ROUND((ROW()-2)*24,0)/86400</f>
        <v>0.990555555555556</v>
      </c>
    </row>
    <row r="3569" customFormat="false" ht="15" hidden="false" customHeight="true" outlineLevel="0" collapsed="false">
      <c r="A3569" s="6" t="n">
        <f aca="false">INT((ROW()-2)/100)</f>
        <v>35</v>
      </c>
      <c r="B3569" s="7" t="n">
        <f aca="false">MOD(INT((ROW()-2)/10),10)</f>
        <v>6</v>
      </c>
      <c r="C3569" s="7" t="n">
        <f aca="false">MOD(ROW()-2,10)</f>
        <v>7</v>
      </c>
      <c r="D3569" s="8" t="n">
        <f aca="false">A3569*10+B3569+C3569/10</f>
        <v>356.7</v>
      </c>
      <c r="E3569" s="9" t="n">
        <f aca="false">ROUND((ROW()-2)*24,0)/86400</f>
        <v>0.990833333333333</v>
      </c>
    </row>
    <row r="3570" customFormat="false" ht="15" hidden="false" customHeight="true" outlineLevel="0" collapsed="false">
      <c r="A3570" s="6" t="n">
        <f aca="false">INT((ROW()-2)/100)</f>
        <v>35</v>
      </c>
      <c r="B3570" s="7" t="n">
        <f aca="false">MOD(INT((ROW()-2)/10),10)</f>
        <v>6</v>
      </c>
      <c r="C3570" s="7" t="n">
        <f aca="false">MOD(ROW()-2,10)</f>
        <v>8</v>
      </c>
      <c r="D3570" s="8" t="n">
        <f aca="false">A3570*10+B3570+C3570/10</f>
        <v>356.8</v>
      </c>
      <c r="E3570" s="9" t="n">
        <f aca="false">ROUND((ROW()-2)*24,0)/86400</f>
        <v>0.991111111111111</v>
      </c>
    </row>
    <row r="3571" customFormat="false" ht="15" hidden="false" customHeight="true" outlineLevel="0" collapsed="false">
      <c r="A3571" s="6" t="n">
        <f aca="false">INT((ROW()-2)/100)</f>
        <v>35</v>
      </c>
      <c r="B3571" s="7" t="n">
        <f aca="false">MOD(INT((ROW()-2)/10),10)</f>
        <v>6</v>
      </c>
      <c r="C3571" s="7" t="n">
        <f aca="false">MOD(ROW()-2,10)</f>
        <v>9</v>
      </c>
      <c r="D3571" s="8" t="n">
        <f aca="false">A3571*10+B3571+C3571/10</f>
        <v>356.9</v>
      </c>
      <c r="E3571" s="9" t="n">
        <f aca="false">ROUND((ROW()-2)*24,0)/86400</f>
        <v>0.991388888888889</v>
      </c>
    </row>
    <row r="3572" customFormat="false" ht="15" hidden="false" customHeight="true" outlineLevel="0" collapsed="false">
      <c r="A3572" s="6" t="n">
        <f aca="false">INT((ROW()-2)/100)</f>
        <v>35</v>
      </c>
      <c r="B3572" s="7" t="n">
        <f aca="false">MOD(INT((ROW()-2)/10),10)</f>
        <v>7</v>
      </c>
      <c r="C3572" s="7" t="n">
        <f aca="false">MOD(ROW()-2,10)</f>
        <v>0</v>
      </c>
      <c r="D3572" s="8" t="n">
        <f aca="false">A3572*10+B3572+C3572/10</f>
        <v>357</v>
      </c>
      <c r="E3572" s="9" t="n">
        <f aca="false">ROUND((ROW()-2)*24,0)/86400</f>
        <v>0.991666666666667</v>
      </c>
    </row>
    <row r="3573" customFormat="false" ht="15" hidden="false" customHeight="true" outlineLevel="0" collapsed="false">
      <c r="A3573" s="6" t="n">
        <f aca="false">INT((ROW()-2)/100)</f>
        <v>35</v>
      </c>
      <c r="B3573" s="7" t="n">
        <f aca="false">MOD(INT((ROW()-2)/10),10)</f>
        <v>7</v>
      </c>
      <c r="C3573" s="7" t="n">
        <f aca="false">MOD(ROW()-2,10)</f>
        <v>1</v>
      </c>
      <c r="D3573" s="8" t="n">
        <f aca="false">A3573*10+B3573+C3573/10</f>
        <v>357.1</v>
      </c>
      <c r="E3573" s="9" t="n">
        <f aca="false">ROUND((ROW()-2)*24,0)/86400</f>
        <v>0.991944444444444</v>
      </c>
    </row>
    <row r="3574" customFormat="false" ht="15" hidden="false" customHeight="true" outlineLevel="0" collapsed="false">
      <c r="A3574" s="6" t="n">
        <f aca="false">INT((ROW()-2)/100)</f>
        <v>35</v>
      </c>
      <c r="B3574" s="7" t="n">
        <f aca="false">MOD(INT((ROW()-2)/10),10)</f>
        <v>7</v>
      </c>
      <c r="C3574" s="7" t="n">
        <f aca="false">MOD(ROW()-2,10)</f>
        <v>2</v>
      </c>
      <c r="D3574" s="8" t="n">
        <f aca="false">A3574*10+B3574+C3574/10</f>
        <v>357.2</v>
      </c>
      <c r="E3574" s="9" t="n">
        <f aca="false">ROUND((ROW()-2)*24,0)/86400</f>
        <v>0.992222222222222</v>
      </c>
    </row>
    <row r="3575" customFormat="false" ht="15" hidden="false" customHeight="true" outlineLevel="0" collapsed="false">
      <c r="A3575" s="6" t="n">
        <f aca="false">INT((ROW()-2)/100)</f>
        <v>35</v>
      </c>
      <c r="B3575" s="7" t="n">
        <f aca="false">MOD(INT((ROW()-2)/10),10)</f>
        <v>7</v>
      </c>
      <c r="C3575" s="7" t="n">
        <f aca="false">MOD(ROW()-2,10)</f>
        <v>3</v>
      </c>
      <c r="D3575" s="8" t="n">
        <f aca="false">A3575*10+B3575+C3575/10</f>
        <v>357.3</v>
      </c>
      <c r="E3575" s="9" t="n">
        <f aca="false">ROUND((ROW()-2)*24,0)/86400</f>
        <v>0.9925</v>
      </c>
    </row>
    <row r="3576" customFormat="false" ht="15" hidden="false" customHeight="true" outlineLevel="0" collapsed="false">
      <c r="A3576" s="6" t="n">
        <f aca="false">INT((ROW()-2)/100)</f>
        <v>35</v>
      </c>
      <c r="B3576" s="7" t="n">
        <f aca="false">MOD(INT((ROW()-2)/10),10)</f>
        <v>7</v>
      </c>
      <c r="C3576" s="7" t="n">
        <f aca="false">MOD(ROW()-2,10)</f>
        <v>4</v>
      </c>
      <c r="D3576" s="8" t="n">
        <f aca="false">A3576*10+B3576+C3576/10</f>
        <v>357.4</v>
      </c>
      <c r="E3576" s="9" t="n">
        <f aca="false">ROUND((ROW()-2)*24,0)/86400</f>
        <v>0.992777777777778</v>
      </c>
    </row>
    <row r="3577" customFormat="false" ht="15" hidden="false" customHeight="true" outlineLevel="0" collapsed="false">
      <c r="A3577" s="6" t="n">
        <f aca="false">INT((ROW()-2)/100)</f>
        <v>35</v>
      </c>
      <c r="B3577" s="7" t="n">
        <f aca="false">MOD(INT((ROW()-2)/10),10)</f>
        <v>7</v>
      </c>
      <c r="C3577" s="7" t="n">
        <f aca="false">MOD(ROW()-2,10)</f>
        <v>5</v>
      </c>
      <c r="D3577" s="8" t="n">
        <f aca="false">A3577*10+B3577+C3577/10</f>
        <v>357.5</v>
      </c>
      <c r="E3577" s="9" t="n">
        <f aca="false">ROUND((ROW()-2)*24,0)/86400</f>
        <v>0.993055555555556</v>
      </c>
    </row>
    <row r="3578" customFormat="false" ht="15" hidden="false" customHeight="true" outlineLevel="0" collapsed="false">
      <c r="A3578" s="6" t="n">
        <f aca="false">INT((ROW()-2)/100)</f>
        <v>35</v>
      </c>
      <c r="B3578" s="7" t="n">
        <f aca="false">MOD(INT((ROW()-2)/10),10)</f>
        <v>7</v>
      </c>
      <c r="C3578" s="7" t="n">
        <f aca="false">MOD(ROW()-2,10)</f>
        <v>6</v>
      </c>
      <c r="D3578" s="8" t="n">
        <f aca="false">A3578*10+B3578+C3578/10</f>
        <v>357.6</v>
      </c>
      <c r="E3578" s="9" t="n">
        <f aca="false">ROUND((ROW()-2)*24,0)/86400</f>
        <v>0.993333333333333</v>
      </c>
    </row>
    <row r="3579" customFormat="false" ht="15" hidden="false" customHeight="true" outlineLevel="0" collapsed="false">
      <c r="A3579" s="6" t="n">
        <f aca="false">INT((ROW()-2)/100)</f>
        <v>35</v>
      </c>
      <c r="B3579" s="7" t="n">
        <f aca="false">MOD(INT((ROW()-2)/10),10)</f>
        <v>7</v>
      </c>
      <c r="C3579" s="7" t="n">
        <f aca="false">MOD(ROW()-2,10)</f>
        <v>7</v>
      </c>
      <c r="D3579" s="8" t="n">
        <f aca="false">A3579*10+B3579+C3579/10</f>
        <v>357.7</v>
      </c>
      <c r="E3579" s="9" t="n">
        <f aca="false">ROUND((ROW()-2)*24,0)/86400</f>
        <v>0.993611111111111</v>
      </c>
    </row>
    <row r="3580" customFormat="false" ht="15" hidden="false" customHeight="true" outlineLevel="0" collapsed="false">
      <c r="A3580" s="6" t="n">
        <f aca="false">INT((ROW()-2)/100)</f>
        <v>35</v>
      </c>
      <c r="B3580" s="7" t="n">
        <f aca="false">MOD(INT((ROW()-2)/10),10)</f>
        <v>7</v>
      </c>
      <c r="C3580" s="7" t="n">
        <f aca="false">MOD(ROW()-2,10)</f>
        <v>8</v>
      </c>
      <c r="D3580" s="8" t="n">
        <f aca="false">A3580*10+B3580+C3580/10</f>
        <v>357.8</v>
      </c>
      <c r="E3580" s="9" t="n">
        <f aca="false">ROUND((ROW()-2)*24,0)/86400</f>
        <v>0.993888888888889</v>
      </c>
    </row>
    <row r="3581" customFormat="false" ht="15" hidden="false" customHeight="true" outlineLevel="0" collapsed="false">
      <c r="A3581" s="6" t="n">
        <f aca="false">INT((ROW()-2)/100)</f>
        <v>35</v>
      </c>
      <c r="B3581" s="7" t="n">
        <f aca="false">MOD(INT((ROW()-2)/10),10)</f>
        <v>7</v>
      </c>
      <c r="C3581" s="7" t="n">
        <f aca="false">MOD(ROW()-2,10)</f>
        <v>9</v>
      </c>
      <c r="D3581" s="8" t="n">
        <f aca="false">A3581*10+B3581+C3581/10</f>
        <v>357.9</v>
      </c>
      <c r="E3581" s="9" t="n">
        <f aca="false">ROUND((ROW()-2)*24,0)/86400</f>
        <v>0.994166666666667</v>
      </c>
    </row>
    <row r="3582" customFormat="false" ht="15" hidden="false" customHeight="true" outlineLevel="0" collapsed="false">
      <c r="A3582" s="6" t="n">
        <f aca="false">INT((ROW()-2)/100)</f>
        <v>35</v>
      </c>
      <c r="B3582" s="7" t="n">
        <f aca="false">MOD(INT((ROW()-2)/10),10)</f>
        <v>8</v>
      </c>
      <c r="C3582" s="7" t="n">
        <f aca="false">MOD(ROW()-2,10)</f>
        <v>0</v>
      </c>
      <c r="D3582" s="8" t="n">
        <f aca="false">A3582*10+B3582+C3582/10</f>
        <v>358</v>
      </c>
      <c r="E3582" s="9" t="n">
        <f aca="false">ROUND((ROW()-2)*24,0)/86400</f>
        <v>0.994444444444445</v>
      </c>
    </row>
    <row r="3583" customFormat="false" ht="15" hidden="false" customHeight="true" outlineLevel="0" collapsed="false">
      <c r="A3583" s="6" t="n">
        <f aca="false">INT((ROW()-2)/100)</f>
        <v>35</v>
      </c>
      <c r="B3583" s="7" t="n">
        <f aca="false">MOD(INT((ROW()-2)/10),10)</f>
        <v>8</v>
      </c>
      <c r="C3583" s="7" t="n">
        <f aca="false">MOD(ROW()-2,10)</f>
        <v>1</v>
      </c>
      <c r="D3583" s="8" t="n">
        <f aca="false">A3583*10+B3583+C3583/10</f>
        <v>358.1</v>
      </c>
      <c r="E3583" s="9" t="n">
        <f aca="false">ROUND((ROW()-2)*24,0)/86400</f>
        <v>0.994722222222222</v>
      </c>
    </row>
    <row r="3584" customFormat="false" ht="15" hidden="false" customHeight="true" outlineLevel="0" collapsed="false">
      <c r="A3584" s="6" t="n">
        <f aca="false">INT((ROW()-2)/100)</f>
        <v>35</v>
      </c>
      <c r="B3584" s="7" t="n">
        <f aca="false">MOD(INT((ROW()-2)/10),10)</f>
        <v>8</v>
      </c>
      <c r="C3584" s="7" t="n">
        <f aca="false">MOD(ROW()-2,10)</f>
        <v>2</v>
      </c>
      <c r="D3584" s="8" t="n">
        <f aca="false">A3584*10+B3584+C3584/10</f>
        <v>358.2</v>
      </c>
      <c r="E3584" s="9" t="n">
        <f aca="false">ROUND((ROW()-2)*24,0)/86400</f>
        <v>0.995</v>
      </c>
    </row>
    <row r="3585" customFormat="false" ht="15" hidden="false" customHeight="true" outlineLevel="0" collapsed="false">
      <c r="A3585" s="6" t="n">
        <f aca="false">INT((ROW()-2)/100)</f>
        <v>35</v>
      </c>
      <c r="B3585" s="7" t="n">
        <f aca="false">MOD(INT((ROW()-2)/10),10)</f>
        <v>8</v>
      </c>
      <c r="C3585" s="7" t="n">
        <f aca="false">MOD(ROW()-2,10)</f>
        <v>3</v>
      </c>
      <c r="D3585" s="8" t="n">
        <f aca="false">A3585*10+B3585+C3585/10</f>
        <v>358.3</v>
      </c>
      <c r="E3585" s="9" t="n">
        <f aca="false">ROUND((ROW()-2)*24,0)/86400</f>
        <v>0.995277777777778</v>
      </c>
    </row>
    <row r="3586" customFormat="false" ht="15" hidden="false" customHeight="true" outlineLevel="0" collapsed="false">
      <c r="A3586" s="6" t="n">
        <f aca="false">INT((ROW()-2)/100)</f>
        <v>35</v>
      </c>
      <c r="B3586" s="7" t="n">
        <f aca="false">MOD(INT((ROW()-2)/10),10)</f>
        <v>8</v>
      </c>
      <c r="C3586" s="7" t="n">
        <f aca="false">MOD(ROW()-2,10)</f>
        <v>4</v>
      </c>
      <c r="D3586" s="8" t="n">
        <f aca="false">A3586*10+B3586+C3586/10</f>
        <v>358.4</v>
      </c>
      <c r="E3586" s="9" t="n">
        <f aca="false">ROUND((ROW()-2)*24,0)/86400</f>
        <v>0.995555555555556</v>
      </c>
    </row>
    <row r="3587" customFormat="false" ht="15" hidden="false" customHeight="true" outlineLevel="0" collapsed="false">
      <c r="A3587" s="6" t="n">
        <f aca="false">INT((ROW()-2)/100)</f>
        <v>35</v>
      </c>
      <c r="B3587" s="7" t="n">
        <f aca="false">MOD(INT((ROW()-2)/10),10)</f>
        <v>8</v>
      </c>
      <c r="C3587" s="7" t="n">
        <f aca="false">MOD(ROW()-2,10)</f>
        <v>5</v>
      </c>
      <c r="D3587" s="8" t="n">
        <f aca="false">A3587*10+B3587+C3587/10</f>
        <v>358.5</v>
      </c>
      <c r="E3587" s="9" t="n">
        <f aca="false">ROUND((ROW()-2)*24,0)/86400</f>
        <v>0.995833333333333</v>
      </c>
    </row>
    <row r="3588" customFormat="false" ht="15" hidden="false" customHeight="true" outlineLevel="0" collapsed="false">
      <c r="A3588" s="6" t="n">
        <f aca="false">INT((ROW()-2)/100)</f>
        <v>35</v>
      </c>
      <c r="B3588" s="7" t="n">
        <f aca="false">MOD(INT((ROW()-2)/10),10)</f>
        <v>8</v>
      </c>
      <c r="C3588" s="7" t="n">
        <f aca="false">MOD(ROW()-2,10)</f>
        <v>6</v>
      </c>
      <c r="D3588" s="8" t="n">
        <f aca="false">A3588*10+B3588+C3588/10</f>
        <v>358.6</v>
      </c>
      <c r="E3588" s="9" t="n">
        <f aca="false">ROUND((ROW()-2)*24,0)/86400</f>
        <v>0.996111111111111</v>
      </c>
    </row>
    <row r="3589" customFormat="false" ht="15" hidden="false" customHeight="true" outlineLevel="0" collapsed="false">
      <c r="A3589" s="6" t="n">
        <f aca="false">INT((ROW()-2)/100)</f>
        <v>35</v>
      </c>
      <c r="B3589" s="7" t="n">
        <f aca="false">MOD(INT((ROW()-2)/10),10)</f>
        <v>8</v>
      </c>
      <c r="C3589" s="7" t="n">
        <f aca="false">MOD(ROW()-2,10)</f>
        <v>7</v>
      </c>
      <c r="D3589" s="8" t="n">
        <f aca="false">A3589*10+B3589+C3589/10</f>
        <v>358.7</v>
      </c>
      <c r="E3589" s="9" t="n">
        <f aca="false">ROUND((ROW()-2)*24,0)/86400</f>
        <v>0.996388888888889</v>
      </c>
    </row>
    <row r="3590" customFormat="false" ht="15" hidden="false" customHeight="true" outlineLevel="0" collapsed="false">
      <c r="A3590" s="6" t="n">
        <f aca="false">INT((ROW()-2)/100)</f>
        <v>35</v>
      </c>
      <c r="B3590" s="7" t="n">
        <f aca="false">MOD(INT((ROW()-2)/10),10)</f>
        <v>8</v>
      </c>
      <c r="C3590" s="7" t="n">
        <f aca="false">MOD(ROW()-2,10)</f>
        <v>8</v>
      </c>
      <c r="D3590" s="8" t="n">
        <f aca="false">A3590*10+B3590+C3590/10</f>
        <v>358.8</v>
      </c>
      <c r="E3590" s="9" t="n">
        <f aca="false">ROUND((ROW()-2)*24,0)/86400</f>
        <v>0.996666666666667</v>
      </c>
    </row>
    <row r="3591" customFormat="false" ht="15" hidden="false" customHeight="true" outlineLevel="0" collapsed="false">
      <c r="A3591" s="6" t="n">
        <f aca="false">INT((ROW()-2)/100)</f>
        <v>35</v>
      </c>
      <c r="B3591" s="7" t="n">
        <f aca="false">MOD(INT((ROW()-2)/10),10)</f>
        <v>8</v>
      </c>
      <c r="C3591" s="7" t="n">
        <f aca="false">MOD(ROW()-2,10)</f>
        <v>9</v>
      </c>
      <c r="D3591" s="8" t="n">
        <f aca="false">A3591*10+B3591+C3591/10</f>
        <v>358.9</v>
      </c>
      <c r="E3591" s="9" t="n">
        <f aca="false">ROUND((ROW()-2)*24,0)/86400</f>
        <v>0.996944444444444</v>
      </c>
    </row>
    <row r="3592" customFormat="false" ht="15" hidden="false" customHeight="true" outlineLevel="0" collapsed="false">
      <c r="A3592" s="6" t="n">
        <f aca="false">INT((ROW()-2)/100)</f>
        <v>35</v>
      </c>
      <c r="B3592" s="7" t="n">
        <f aca="false">MOD(INT((ROW()-2)/10),10)</f>
        <v>9</v>
      </c>
      <c r="C3592" s="7" t="n">
        <f aca="false">MOD(ROW()-2,10)</f>
        <v>0</v>
      </c>
      <c r="D3592" s="8" t="n">
        <f aca="false">A3592*10+B3592+C3592/10</f>
        <v>359</v>
      </c>
      <c r="E3592" s="9" t="n">
        <f aca="false">ROUND((ROW()-2)*24,0)/86400</f>
        <v>0.997222222222222</v>
      </c>
    </row>
    <row r="3593" customFormat="false" ht="15" hidden="false" customHeight="true" outlineLevel="0" collapsed="false">
      <c r="A3593" s="6" t="n">
        <f aca="false">INT((ROW()-2)/100)</f>
        <v>35</v>
      </c>
      <c r="B3593" s="7" t="n">
        <f aca="false">MOD(INT((ROW()-2)/10),10)</f>
        <v>9</v>
      </c>
      <c r="C3593" s="7" t="n">
        <f aca="false">MOD(ROW()-2,10)</f>
        <v>1</v>
      </c>
      <c r="D3593" s="8" t="n">
        <f aca="false">A3593*10+B3593+C3593/10</f>
        <v>359.1</v>
      </c>
      <c r="E3593" s="9" t="n">
        <f aca="false">ROUND((ROW()-2)*24,0)/86400</f>
        <v>0.9975</v>
      </c>
    </row>
    <row r="3594" customFormat="false" ht="15" hidden="false" customHeight="true" outlineLevel="0" collapsed="false">
      <c r="A3594" s="6" t="n">
        <f aca="false">INT((ROW()-2)/100)</f>
        <v>35</v>
      </c>
      <c r="B3594" s="7" t="n">
        <f aca="false">MOD(INT((ROW()-2)/10),10)</f>
        <v>9</v>
      </c>
      <c r="C3594" s="7" t="n">
        <f aca="false">MOD(ROW()-2,10)</f>
        <v>2</v>
      </c>
      <c r="D3594" s="8" t="n">
        <f aca="false">A3594*10+B3594+C3594/10</f>
        <v>359.2</v>
      </c>
      <c r="E3594" s="9" t="n">
        <f aca="false">ROUND((ROW()-2)*24,0)/86400</f>
        <v>0.997777777777778</v>
      </c>
    </row>
    <row r="3595" customFormat="false" ht="15" hidden="false" customHeight="true" outlineLevel="0" collapsed="false">
      <c r="A3595" s="6" t="n">
        <f aca="false">INT((ROW()-2)/100)</f>
        <v>35</v>
      </c>
      <c r="B3595" s="7" t="n">
        <f aca="false">MOD(INT((ROW()-2)/10),10)</f>
        <v>9</v>
      </c>
      <c r="C3595" s="7" t="n">
        <f aca="false">MOD(ROW()-2,10)</f>
        <v>3</v>
      </c>
      <c r="D3595" s="8" t="n">
        <f aca="false">A3595*10+B3595+C3595/10</f>
        <v>359.3</v>
      </c>
      <c r="E3595" s="9" t="n">
        <f aca="false">ROUND((ROW()-2)*24,0)/86400</f>
        <v>0.998055555555556</v>
      </c>
    </row>
    <row r="3596" customFormat="false" ht="15" hidden="false" customHeight="true" outlineLevel="0" collapsed="false">
      <c r="A3596" s="6" t="n">
        <f aca="false">INT((ROW()-2)/100)</f>
        <v>35</v>
      </c>
      <c r="B3596" s="7" t="n">
        <f aca="false">MOD(INT((ROW()-2)/10),10)</f>
        <v>9</v>
      </c>
      <c r="C3596" s="7" t="n">
        <f aca="false">MOD(ROW()-2,10)</f>
        <v>4</v>
      </c>
      <c r="D3596" s="8" t="n">
        <f aca="false">A3596*10+B3596+C3596/10</f>
        <v>359.4</v>
      </c>
      <c r="E3596" s="9" t="n">
        <f aca="false">ROUND((ROW()-2)*24,0)/86400</f>
        <v>0.998333333333333</v>
      </c>
    </row>
    <row r="3597" customFormat="false" ht="15" hidden="false" customHeight="true" outlineLevel="0" collapsed="false">
      <c r="A3597" s="6" t="n">
        <f aca="false">INT((ROW()-2)/100)</f>
        <v>35</v>
      </c>
      <c r="B3597" s="7" t="n">
        <f aca="false">MOD(INT((ROW()-2)/10),10)</f>
        <v>9</v>
      </c>
      <c r="C3597" s="7" t="n">
        <f aca="false">MOD(ROW()-2,10)</f>
        <v>5</v>
      </c>
      <c r="D3597" s="8" t="n">
        <f aca="false">A3597*10+B3597+C3597/10</f>
        <v>359.5</v>
      </c>
      <c r="E3597" s="9" t="n">
        <f aca="false">ROUND((ROW()-2)*24,0)/86400</f>
        <v>0.998611111111111</v>
      </c>
    </row>
    <row r="3598" customFormat="false" ht="15" hidden="false" customHeight="true" outlineLevel="0" collapsed="false">
      <c r="A3598" s="6" t="n">
        <f aca="false">INT((ROW()-2)/100)</f>
        <v>35</v>
      </c>
      <c r="B3598" s="7" t="n">
        <f aca="false">MOD(INT((ROW()-2)/10),10)</f>
        <v>9</v>
      </c>
      <c r="C3598" s="7" t="n">
        <f aca="false">MOD(ROW()-2,10)</f>
        <v>6</v>
      </c>
      <c r="D3598" s="8" t="n">
        <f aca="false">A3598*10+B3598+C3598/10</f>
        <v>359.6</v>
      </c>
      <c r="E3598" s="9" t="n">
        <f aca="false">ROUND((ROW()-2)*24,0)/86400</f>
        <v>0.998888888888889</v>
      </c>
    </row>
    <row r="3599" customFormat="false" ht="15" hidden="false" customHeight="true" outlineLevel="0" collapsed="false">
      <c r="A3599" s="6" t="n">
        <f aca="false">INT((ROW()-2)/100)</f>
        <v>35</v>
      </c>
      <c r="B3599" s="7" t="n">
        <f aca="false">MOD(INT((ROW()-2)/10),10)</f>
        <v>9</v>
      </c>
      <c r="C3599" s="7" t="n">
        <f aca="false">MOD(ROW()-2,10)</f>
        <v>7</v>
      </c>
      <c r="D3599" s="8" t="n">
        <f aca="false">A3599*10+B3599+C3599/10</f>
        <v>359.7</v>
      </c>
      <c r="E3599" s="9" t="n">
        <f aca="false">ROUND((ROW()-2)*24,0)/86400</f>
        <v>0.999166666666667</v>
      </c>
    </row>
    <row r="3600" customFormat="false" ht="15" hidden="false" customHeight="true" outlineLevel="0" collapsed="false">
      <c r="A3600" s="6" t="n">
        <f aca="false">INT((ROW()-2)/100)</f>
        <v>35</v>
      </c>
      <c r="B3600" s="7" t="n">
        <f aca="false">MOD(INT((ROW()-2)/10),10)</f>
        <v>9</v>
      </c>
      <c r="C3600" s="7" t="n">
        <f aca="false">MOD(ROW()-2,10)</f>
        <v>8</v>
      </c>
      <c r="D3600" s="8" t="n">
        <f aca="false">A3600*10+B3600+C3600/10</f>
        <v>359.8</v>
      </c>
      <c r="E3600" s="9" t="n">
        <f aca="false">ROUND((ROW()-2)*24,0)/86400</f>
        <v>0.999444444444445</v>
      </c>
    </row>
    <row r="3601" customFormat="false" ht="15" hidden="false" customHeight="true" outlineLevel="0" collapsed="false">
      <c r="A3601" s="6" t="n">
        <f aca="false">INT((ROW()-2)/100)</f>
        <v>35</v>
      </c>
      <c r="B3601" s="7" t="n">
        <f aca="false">MOD(INT((ROW()-2)/10),10)</f>
        <v>9</v>
      </c>
      <c r="C3601" s="7" t="n">
        <f aca="false">MOD(ROW()-2,10)</f>
        <v>9</v>
      </c>
      <c r="D3601" s="8" t="n">
        <f aca="false">A3601*10+B3601+C3601/10</f>
        <v>359.9</v>
      </c>
      <c r="E3601" s="9" t="n">
        <f aca="false">ROUND((ROW()-2)*24,0)/86400</f>
        <v>0.999722222222222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6" min="2" style="1" width="21"/>
  </cols>
  <sheetData>
    <row r="1" customFormat="false" ht="17.25" hidden="false" customHeight="true" outlineLevel="0" collapsed="false">
      <c r="A1" s="11" t="s">
        <v>24</v>
      </c>
    </row>
    <row r="2" customFormat="false" ht="15" hidden="false" customHeight="true" outlineLevel="0" collapsed="false">
      <c r="A2" s="12" t="s">
        <v>25</v>
      </c>
    </row>
    <row r="4" customFormat="false" ht="15" hidden="false" customHeight="true" outlineLevel="0" collapsed="false">
      <c r="A4" s="13" t="s">
        <v>26</v>
      </c>
      <c r="B4" s="14"/>
      <c r="C4" s="14"/>
      <c r="D4" s="14"/>
      <c r="E4" s="14"/>
      <c r="F4" s="14"/>
    </row>
    <row r="5" customFormat="false" ht="31.5" hidden="false" customHeight="true" outlineLevel="0" collapsed="false">
      <c r="B5" s="15" t="s">
        <v>27</v>
      </c>
      <c r="C5" s="15" t="s">
        <v>28</v>
      </c>
      <c r="D5" s="15" t="s">
        <v>29</v>
      </c>
    </row>
    <row r="6" customFormat="false" ht="30" hidden="false" customHeight="true" outlineLevel="0" collapsed="false">
      <c r="A6" s="16" t="s">
        <v>30</v>
      </c>
      <c r="B6" s="17" t="n">
        <v>15</v>
      </c>
      <c r="C6" s="17" t="n">
        <v>30</v>
      </c>
      <c r="D6" s="17" t="n">
        <v>45</v>
      </c>
    </row>
    <row r="7" customFormat="false" ht="15" hidden="false" customHeight="true" outlineLevel="0" collapsed="false">
      <c r="A7" s="18" t="s">
        <v>31</v>
      </c>
      <c r="B7" s="19" t="n">
        <f aca="false">B6*3600+C6*60+D6</f>
        <v>55845</v>
      </c>
    </row>
    <row r="8" customFormat="false" ht="31.5" hidden="false" customHeight="true" outlineLevel="0" collapsed="false">
      <c r="B8" s="15" t="s">
        <v>8</v>
      </c>
      <c r="C8" s="15" t="s">
        <v>9</v>
      </c>
      <c r="D8" s="15" t="s">
        <v>10</v>
      </c>
      <c r="E8" s="15" t="s">
        <v>32</v>
      </c>
      <c r="F8" s="15" t="s">
        <v>11</v>
      </c>
    </row>
    <row r="9" customFormat="false" ht="30" hidden="false" customHeight="true" outlineLevel="0" collapsed="false">
      <c r="A9" s="16" t="s">
        <v>33</v>
      </c>
      <c r="B9" s="20" t="n">
        <f aca="false">INT(B7/2400)</f>
        <v>23</v>
      </c>
      <c r="C9" s="20" t="n">
        <f aca="false">INT(MOD(B7,2400)/240)</f>
        <v>2</v>
      </c>
      <c r="D9" s="20" t="n">
        <f aca="false">INT(MOD(B7,240)/24)</f>
        <v>6</v>
      </c>
      <c r="E9" s="20" t="n">
        <f aca="false">MOD(B7,24)</f>
        <v>21</v>
      </c>
      <c r="F9" s="21" t="n">
        <f aca="false">B7/240</f>
        <v>232.6875</v>
      </c>
    </row>
    <row r="12" customFormat="false" ht="15" hidden="false" customHeight="true" outlineLevel="0" collapsed="false">
      <c r="A12" s="13" t="s">
        <v>34</v>
      </c>
      <c r="B12" s="14"/>
      <c r="C12" s="14"/>
      <c r="D12" s="14"/>
      <c r="E12" s="14"/>
      <c r="F12" s="14"/>
    </row>
    <row r="13" customFormat="false" ht="31.5" hidden="false" customHeight="true" outlineLevel="0" collapsed="false">
      <c r="B13" s="15" t="s">
        <v>8</v>
      </c>
      <c r="C13" s="15" t="s">
        <v>9</v>
      </c>
      <c r="D13" s="15" t="s">
        <v>10</v>
      </c>
      <c r="E13" s="15" t="s">
        <v>32</v>
      </c>
    </row>
    <row r="14" customFormat="false" ht="30" hidden="false" customHeight="true" outlineLevel="0" collapsed="false">
      <c r="A14" s="16" t="s">
        <v>35</v>
      </c>
      <c r="B14" s="17" t="n">
        <v>20</v>
      </c>
      <c r="C14" s="17" t="n">
        <v>7</v>
      </c>
      <c r="D14" s="17" t="n">
        <v>5</v>
      </c>
      <c r="E14" s="17" t="n">
        <v>12</v>
      </c>
    </row>
    <row r="15" customFormat="false" ht="15" hidden="false" customHeight="true" outlineLevel="0" collapsed="false">
      <c r="A15" s="18" t="s">
        <v>31</v>
      </c>
      <c r="B15" s="19" t="n">
        <f aca="false">B14*2400+C14*240+D14*24+E14</f>
        <v>49812</v>
      </c>
    </row>
    <row r="16" customFormat="false" ht="31.5" hidden="false" customHeight="true" outlineLevel="0" collapsed="false">
      <c r="B16" s="15" t="s">
        <v>27</v>
      </c>
      <c r="C16" s="15" t="s">
        <v>28</v>
      </c>
      <c r="D16" s="15" t="s">
        <v>29</v>
      </c>
      <c r="E16" s="15" t="s">
        <v>36</v>
      </c>
    </row>
    <row r="17" customFormat="false" ht="30" hidden="false" customHeight="true" outlineLevel="0" collapsed="false">
      <c r="A17" s="16" t="s">
        <v>37</v>
      </c>
      <c r="B17" s="20" t="n">
        <f aca="false">INT(B15/3600)</f>
        <v>13</v>
      </c>
      <c r="C17" s="20" t="n">
        <f aca="false">INT(MOD(B15,3600)/60)</f>
        <v>50</v>
      </c>
      <c r="D17" s="20" t="n">
        <f aca="false">MOD(B15,60)</f>
        <v>12</v>
      </c>
      <c r="E17" s="22" t="str">
        <f aca="false">TEXT(B17,"00")&amp;":"&amp;TEXT(C17,"00")&amp;":"&amp;TEXT(D17,"00")</f>
        <v>13:50:12</v>
      </c>
    </row>
    <row r="20" customFormat="false" ht="15" hidden="false" customHeight="true" outlineLevel="0" collapsed="false">
      <c r="A20" s="13" t="s">
        <v>38</v>
      </c>
      <c r="B20" s="14"/>
      <c r="C20" s="14"/>
      <c r="D20" s="14"/>
      <c r="E20" s="14"/>
      <c r="F20" s="14"/>
    </row>
    <row r="21" customFormat="false" ht="15" hidden="false" customHeight="true" outlineLevel="0" collapsed="false">
      <c r="A21" s="18" t="s">
        <v>39</v>
      </c>
      <c r="B21" s="17" t="n">
        <v>24</v>
      </c>
    </row>
    <row r="22" customFormat="false" ht="26.25" hidden="false" customHeight="true" outlineLevel="0" collapsed="false">
      <c r="A22" s="18" t="s">
        <v>40</v>
      </c>
      <c r="B22" s="23" t="n">
        <v>0.1</v>
      </c>
    </row>
    <row r="23" customFormat="false" ht="31.5" hidden="false" customHeight="true" outlineLevel="0" collapsed="false">
      <c r="A23" s="15" t="s">
        <v>41</v>
      </c>
      <c r="B23" s="15" t="s">
        <v>42</v>
      </c>
      <c r="C23" s="15" t="s">
        <v>43</v>
      </c>
      <c r="D23" s="15" t="s">
        <v>11</v>
      </c>
    </row>
    <row r="24" customFormat="false" ht="15" hidden="false" customHeight="true" outlineLevel="0" collapsed="false">
      <c r="A24" s="18" t="s">
        <v>44</v>
      </c>
      <c r="B24" s="19" t="n">
        <f aca="false">1</f>
        <v>1</v>
      </c>
      <c r="C24" s="19" t="n">
        <f aca="false">B24</f>
        <v>1</v>
      </c>
      <c r="D24" s="24" t="n">
        <f aca="false">B24/$B$21*$B$22</f>
        <v>0.00416666666666667</v>
      </c>
    </row>
    <row r="25" customFormat="false" ht="15" hidden="false" customHeight="true" outlineLevel="0" collapsed="false">
      <c r="A25" s="18" t="s">
        <v>45</v>
      </c>
      <c r="B25" s="19" t="n">
        <f aca="false">B21</f>
        <v>24</v>
      </c>
      <c r="C25" s="19" t="n">
        <f aca="false">B25</f>
        <v>24</v>
      </c>
      <c r="D25" s="24" t="n">
        <f aca="false">B25/$B$21*$B$22</f>
        <v>0.1</v>
      </c>
    </row>
    <row r="26" customFormat="false" ht="15" hidden="false" customHeight="true" outlineLevel="0" collapsed="false">
      <c r="A26" s="18" t="s">
        <v>46</v>
      </c>
      <c r="B26" s="19" t="n">
        <f aca="false">B25*10</f>
        <v>240</v>
      </c>
      <c r="C26" s="19" t="n">
        <f aca="false">B26</f>
        <v>240</v>
      </c>
      <c r="D26" s="24" t="n">
        <f aca="false">B26/$B$21*$B$22</f>
        <v>1</v>
      </c>
    </row>
    <row r="27" customFormat="false" ht="15" hidden="false" customHeight="true" outlineLevel="0" collapsed="false">
      <c r="A27" s="18" t="s">
        <v>47</v>
      </c>
      <c r="B27" s="19" t="n">
        <f aca="false">B26*10</f>
        <v>2400</v>
      </c>
      <c r="C27" s="19" t="n">
        <f aca="false">B27</f>
        <v>2400</v>
      </c>
      <c r="D27" s="24" t="n">
        <f aca="false">B27/$B$21*$B$22</f>
        <v>10</v>
      </c>
    </row>
    <row r="28" customFormat="false" ht="15" hidden="false" customHeight="true" outlineLevel="0" collapsed="false">
      <c r="A28" s="18" t="s">
        <v>48</v>
      </c>
      <c r="B28" s="19" t="n">
        <f aca="false">B27*36</f>
        <v>86400</v>
      </c>
      <c r="C28" s="19" t="n">
        <f aca="false">B28</f>
        <v>86400</v>
      </c>
      <c r="D28" s="24" t="n">
        <f aca="false">B28/$B$21*$B$22</f>
        <v>360</v>
      </c>
    </row>
    <row r="31" customFormat="false" ht="15" hidden="false" customHeight="true" outlineLevel="0" collapsed="false">
      <c r="A31" s="13" t="s">
        <v>49</v>
      </c>
      <c r="B31" s="14"/>
      <c r="C31" s="14"/>
      <c r="D31" s="14"/>
      <c r="E31" s="14"/>
      <c r="F31" s="14"/>
    </row>
    <row r="32" customFormat="false" ht="15" hidden="false" customHeight="true" outlineLevel="0" collapsed="false">
      <c r="A32" s="15" t="s">
        <v>50</v>
      </c>
      <c r="B32" s="15" t="s">
        <v>51</v>
      </c>
      <c r="C32" s="15" t="s">
        <v>11</v>
      </c>
    </row>
    <row r="33" customFormat="false" ht="15" hidden="false" customHeight="true" outlineLevel="0" collapsed="false">
      <c r="A33" s="25" t="n">
        <v>0</v>
      </c>
      <c r="B33" s="26" t="n">
        <f aca="false">A33*36/24</f>
        <v>0</v>
      </c>
      <c r="C33" s="27" t="n">
        <f aca="false">B33*10</f>
        <v>0</v>
      </c>
    </row>
    <row r="34" customFormat="false" ht="15" hidden="false" customHeight="true" outlineLevel="0" collapsed="false">
      <c r="A34" s="25" t="n">
        <v>3</v>
      </c>
      <c r="B34" s="26" t="n">
        <f aca="false">A34*36/24</f>
        <v>4.5</v>
      </c>
      <c r="C34" s="27" t="n">
        <f aca="false">B34*10</f>
        <v>45</v>
      </c>
    </row>
    <row r="35" customFormat="false" ht="15" hidden="false" customHeight="true" outlineLevel="0" collapsed="false">
      <c r="A35" s="25" t="n">
        <v>6</v>
      </c>
      <c r="B35" s="26" t="n">
        <f aca="false">A35*36/24</f>
        <v>9</v>
      </c>
      <c r="C35" s="27" t="n">
        <f aca="false">B35*10</f>
        <v>90</v>
      </c>
    </row>
    <row r="36" customFormat="false" ht="15" hidden="false" customHeight="true" outlineLevel="0" collapsed="false">
      <c r="A36" s="25" t="n">
        <v>9</v>
      </c>
      <c r="B36" s="26" t="n">
        <f aca="false">A36*36/24</f>
        <v>13.5</v>
      </c>
      <c r="C36" s="27" t="n">
        <f aca="false">B36*10</f>
        <v>135</v>
      </c>
    </row>
    <row r="37" customFormat="false" ht="15" hidden="false" customHeight="true" outlineLevel="0" collapsed="false">
      <c r="A37" s="25" t="n">
        <v>12</v>
      </c>
      <c r="B37" s="26" t="n">
        <f aca="false">A37*36/24</f>
        <v>18</v>
      </c>
      <c r="C37" s="27" t="n">
        <f aca="false">B37*10</f>
        <v>180</v>
      </c>
    </row>
    <row r="38" customFormat="false" ht="15" hidden="false" customHeight="true" outlineLevel="0" collapsed="false">
      <c r="A38" s="25" t="n">
        <v>15</v>
      </c>
      <c r="B38" s="26" t="n">
        <f aca="false">A38*36/24</f>
        <v>22.5</v>
      </c>
      <c r="C38" s="27" t="n">
        <f aca="false">B38*10</f>
        <v>225</v>
      </c>
    </row>
    <row r="39" customFormat="false" ht="15" hidden="false" customHeight="true" outlineLevel="0" collapsed="false">
      <c r="A39" s="25" t="n">
        <v>18</v>
      </c>
      <c r="B39" s="26" t="n">
        <f aca="false">A39*36/24</f>
        <v>27</v>
      </c>
      <c r="C39" s="27" t="n">
        <f aca="false">B39*10</f>
        <v>270</v>
      </c>
    </row>
    <row r="40" customFormat="false" ht="15" hidden="false" customHeight="true" outlineLevel="0" collapsed="false">
      <c r="A40" s="25" t="n">
        <v>21</v>
      </c>
      <c r="B40" s="26" t="n">
        <f aca="false">A40*36/24</f>
        <v>31.5</v>
      </c>
      <c r="C40" s="27" t="n">
        <f aca="false">B40*10</f>
        <v>315</v>
      </c>
    </row>
    <row r="41" customFormat="false" ht="15" hidden="false" customHeight="true" outlineLevel="0" collapsed="false">
      <c r="A41" s="25" t="n">
        <v>24</v>
      </c>
      <c r="B41" s="26" t="n">
        <f aca="false">A41*36/24</f>
        <v>36</v>
      </c>
      <c r="C41" s="27" t="n">
        <f aca="false">B41*10</f>
        <v>360</v>
      </c>
    </row>
    <row r="44" customFormat="false" ht="15" hidden="false" customHeight="true" outlineLevel="0" collapsed="false">
      <c r="A44" s="5" t="s">
        <v>52</v>
      </c>
    </row>
    <row r="45" customFormat="false" ht="15" hidden="false" customHeight="true" outlineLevel="0" collapsed="false">
      <c r="A45" s="10" t="s">
        <v>53</v>
      </c>
    </row>
    <row r="46" customFormat="false" ht="15" hidden="false" customHeight="true" outlineLevel="0" collapsed="false">
      <c r="A46" s="10" t="s">
        <v>54</v>
      </c>
    </row>
    <row r="47" customFormat="false" ht="15" hidden="false" customHeight="true" outlineLevel="0" collapsed="false">
      <c r="A47" s="10" t="s">
        <v>55</v>
      </c>
    </row>
    <row r="48" customFormat="false" ht="15" hidden="false" customHeight="true" outlineLevel="0" collapsed="false">
      <c r="A48" s="10" t="s">
        <v>56</v>
      </c>
    </row>
  </sheetData>
  <dataValidations count="7">
    <dataValidation allowBlank="false" error="Ora standard trebuie să fie un număr întreg între 0 și 23." errorStyle="stop" errorTitle="Valoare invalidă" operator="between" showDropDown="false" showErrorMessage="true" showInputMessage="false" sqref="B6" type="whole">
      <formula1>0</formula1>
      <formula2>23</formula2>
    </dataValidation>
    <dataValidation allowBlank="false" error="Minutele trebuie să fie un număr întreg între 0 și 59." errorStyle="stop" errorTitle="Valoare invalidă" operator="between" showDropDown="false" showErrorMessage="true" showInputMessage="false" sqref="C6" type="whole">
      <formula1>0</formula1>
      <formula2>59</formula2>
    </dataValidation>
    <dataValidation allowBlank="false" error="Secundele trebuie să fie un număr întreg între 0 și 59." errorStyle="stop" errorTitle="Valoare invalidă" operator="between" showDropDown="false" showErrorMessage="true" showInputMessage="false" sqref="D6" type="whole">
      <formula1>0</formula1>
      <formula2>59</formula2>
    </dataValidation>
    <dataValidation allowBlank="false" error="Ora nouă trebuie să fie un număr întreg între 0 și 35." errorStyle="stop" errorTitle="Valoare invalidă" operator="between" showDropDown="false" showErrorMessage="true" showInputMessage="false" sqref="B14" type="whole">
      <formula1>0</formula1>
      <formula2>35</formula2>
    </dataValidation>
    <dataValidation allowBlank="false" error="Minutul nou trebuie să fie un număr întreg între 0 și 9." errorStyle="stop" errorTitle="Valoare invalidă" operator="between" showDropDown="false" showErrorMessage="true" showInputMessage="false" sqref="C14" type="whole">
      <formula1>0</formula1>
      <formula2>9</formula2>
    </dataValidation>
    <dataValidation allowBlank="false" error="Secunda nouă trebuie să fie un număr întreg între 0 și 9." errorStyle="stop" errorTitle="Valoare invalidă" operator="between" showDropDown="false" showErrorMessage="true" showInputMessage="false" sqref="D14" type="whole">
      <formula1>0</formula1>
      <formula2>9</formula2>
    </dataValidation>
    <dataValidation allowBlank="false" error="Subsecunda trebuie să fie un număr întreg între 0 și 23." errorStyle="stop" errorTitle="Valoare invalidă" operator="between" showDropDown="false" showErrorMessage="true" showInputMessage="false" sqref="E14" type="whole">
      <formula1>0</formula1>
      <formula2>23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24"/>
  </cols>
  <sheetData>
    <row r="1" customFormat="false" ht="17.25" hidden="false" customHeight="true" outlineLevel="0" collapsed="false">
      <c r="A1" s="11" t="s">
        <v>57</v>
      </c>
    </row>
    <row r="2" customFormat="false" ht="15" hidden="false" customHeight="true" outlineLevel="0" collapsed="false">
      <c r="A2" s="12" t="s">
        <v>58</v>
      </c>
    </row>
    <row r="4" customFormat="false" ht="15" hidden="false" customHeight="true" outlineLevel="0" collapsed="false">
      <c r="A4" s="13" t="s">
        <v>59</v>
      </c>
      <c r="B4" s="14"/>
      <c r="C4" s="14"/>
      <c r="D4" s="14"/>
      <c r="E4" s="14"/>
      <c r="F4" s="14"/>
    </row>
    <row r="5" customFormat="false" ht="31.5" hidden="false" customHeight="true" outlineLevel="0" collapsed="false">
      <c r="B5" s="15" t="s">
        <v>60</v>
      </c>
    </row>
    <row r="6" customFormat="false" ht="25.5" hidden="false" customHeight="true" outlineLevel="0" collapsed="false">
      <c r="A6" s="16" t="s">
        <v>61</v>
      </c>
      <c r="B6" s="28" t="n">
        <v>46294</v>
      </c>
    </row>
    <row r="7" customFormat="false" ht="15" hidden="false" customHeight="true" outlineLevel="0" collapsed="false">
      <c r="A7" s="18" t="s">
        <v>62</v>
      </c>
      <c r="B7" s="29" t="n">
        <f aca="false">INT((B6-'Timp complet'!$B$45)/'Timp complet'!$B$49)+1</f>
        <v>15</v>
      </c>
    </row>
    <row r="8" customFormat="false" ht="15" hidden="false" customHeight="true" outlineLevel="0" collapsed="false">
      <c r="A8" s="18" t="s">
        <v>63</v>
      </c>
      <c r="B8" s="29" t="n">
        <f aca="false">B7+IF(B6&gt;=('Timp complet'!$B$45+'Timp complet'!$B$46*(B7)+INT((B7)/'Timp complet'!$B$47)-INT((B7)/'Timp complet'!$B$48)),1,IF(B6&lt;('Timp complet'!$B$45+'Timp complet'!$B$46*(B7-1)+INT((B7-1)/'Timp complet'!$B$47)-INT((B7-1)/'Timp complet'!$B$48)),-1,0))</f>
        <v>15</v>
      </c>
    </row>
    <row r="9" customFormat="false" ht="15" hidden="false" customHeight="true" outlineLevel="0" collapsed="false">
      <c r="A9" s="18" t="s">
        <v>64</v>
      </c>
      <c r="B9" s="30" t="n">
        <f aca="false">('Timp complet'!$B$45+'Timp complet'!$B$46*(B8-1)+INT((B8-1)/'Timp complet'!$B$47)-INT((B8-1)/'Timp complet'!$B$48))</f>
        <v>46012</v>
      </c>
    </row>
    <row r="10" customFormat="false" ht="15" hidden="false" customHeight="true" outlineLevel="0" collapsed="false">
      <c r="A10" s="18" t="s">
        <v>65</v>
      </c>
      <c r="B10" s="29" t="n">
        <f aca="false">B6-B9+1</f>
        <v>283</v>
      </c>
    </row>
    <row r="11" customFormat="false" ht="15" hidden="false" customHeight="true" outlineLevel="0" collapsed="false">
      <c r="A11" s="18" t="s">
        <v>66</v>
      </c>
      <c r="B11" s="31" t="str">
        <f aca="false">IF(AND(MOD(B8,'Timp complet'!$B$47)=0,MOD(B8,'Timp complet'!$B$48)&lt;&gt;0),"Da","Nu")</f>
        <v>Nu</v>
      </c>
    </row>
    <row r="12" customFormat="false" ht="31.5" hidden="false" customHeight="true" outlineLevel="0" collapsed="false">
      <c r="B12" s="15" t="s">
        <v>67</v>
      </c>
      <c r="C12" s="15" t="s">
        <v>68</v>
      </c>
      <c r="D12" s="15" t="s">
        <v>69</v>
      </c>
      <c r="E12" s="32"/>
    </row>
    <row r="13" customFormat="false" ht="15" hidden="false" customHeight="true" outlineLevel="0" collapsed="false">
      <c r="A13" s="16" t="s">
        <v>70</v>
      </c>
      <c r="B13" s="20" t="n">
        <f aca="false">ROUNDUP('Timp complet'!$B$51*(MOD(B8-('Timp complet'!$B$52-YEAR('Timp complet'!$B$45)),'Timp complet'!$B$50)+1)/'Timp complet'!$B$50,0)</f>
        <v>12</v>
      </c>
      <c r="C13" s="33" t="n">
        <f aca="false">MOD(B8-('Timp complet'!$B$52-YEAR('Timp complet'!$B$45)),'Timp complet'!$B$50)-INT((B13-1)*'Timp complet'!$B$50/'Timp complet'!$B$51)+1</f>
        <v>1734</v>
      </c>
      <c r="D13" s="34" t="str">
        <f aca="false">INDEX(Ere!$B$5:$B$16,B13) &amp; " · " &amp; INDEX(Ere!$C$5:$C$16,B13) &amp; " · " &amp; INDEX(Ere!$D$5:$D$16,B13)</f>
        <v>Mīna · Pisces · Poissons</v>
      </c>
      <c r="E13" s="34"/>
      <c r="F13" s="34"/>
    </row>
    <row r="14" customFormat="false" ht="31.5" hidden="false" customHeight="true" outlineLevel="0" collapsed="false">
      <c r="B14" s="15" t="s">
        <v>71</v>
      </c>
      <c r="C14" s="15" t="s">
        <v>72</v>
      </c>
      <c r="D14" s="15" t="s">
        <v>73</v>
      </c>
      <c r="E14" s="15" t="s">
        <v>74</v>
      </c>
      <c r="F14" s="15" t="s">
        <v>75</v>
      </c>
    </row>
    <row r="15" customFormat="false" ht="25.5" hidden="false" customHeight="true" outlineLevel="0" collapsed="false">
      <c r="A15" s="16" t="s">
        <v>76</v>
      </c>
      <c r="B15" s="35" t="n">
        <f aca="false">IF($B$10&lt;='Timp complet'!$B$60,INT(($B$10-1)/'Timp complet'!$B$58)+1,"-")</f>
        <v>11</v>
      </c>
      <c r="C15" s="35" t="n">
        <f aca="false">IF($B$10&lt;='Timp complet'!$B$60,MOD($B$10-1,'Timp complet'!$B$58)+1,"-")</f>
        <v>3</v>
      </c>
      <c r="D15" s="36" t="str">
        <f aca="false">IF($B$10&lt;='Timp complet'!$B$60,INDEX('Nume sanscrită'!$B$21:$B$27,MOD($B$10-1,7)+1),"-")</f>
        <v>Miercuri</v>
      </c>
      <c r="E15" s="35" t="n">
        <f aca="false">IF($B$10&lt;='Timp complet'!$B$60,INT(($B$10-1)/7)+1,"-")</f>
        <v>41</v>
      </c>
      <c r="F15" s="36" t="str">
        <f aca="false">IF($B$10&lt;='Timp complet'!$B$60,"Zi obișnuită",IF($B$10='Timp complet'!$B$60+1,"Ziua anului","Ziua bisectă"))</f>
        <v>Zi obișnuită</v>
      </c>
    </row>
    <row r="16" customFormat="false" ht="31.5" hidden="false" customHeight="true" outlineLevel="0" collapsed="false">
      <c r="B16" s="15" t="s">
        <v>77</v>
      </c>
      <c r="C16" s="15" t="s">
        <v>78</v>
      </c>
      <c r="D16" s="15" t="s">
        <v>79</v>
      </c>
      <c r="E16" s="15" t="s">
        <v>80</v>
      </c>
      <c r="F16" s="15" t="s">
        <v>81</v>
      </c>
    </row>
    <row r="17" customFormat="false" ht="25.5" hidden="false" customHeight="true" outlineLevel="0" collapsed="false">
      <c r="A17" s="16" t="s">
        <v>82</v>
      </c>
      <c r="B17" s="36" t="str">
        <f aca="false">IF($B$10&lt;='Timp complet'!$B$60,INDEX('Nume sanscrită'!$F$5:$F$17,B15),IF($B$10='Timp complet'!$B$60+1,'Nume sanscrită'!$B$31,'Nume sanscrită'!$B$32))</f>
        <v>Ekādaśa māsa</v>
      </c>
      <c r="C17" s="36" t="str">
        <f aca="false">IF($B$10&lt;='Timp complet'!$B$60,INDEX('Nume sanscrită'!$C$21:$C$27,MOD($B$10-1,7)+1),"-")</f>
        <v>Budhavāra</v>
      </c>
      <c r="D17" s="37" t="n">
        <f aca="false">MIN('Timp complet'!$B$54,INT(($B$10-1)/'Timp complet'!$B$53)+1)</f>
        <v>57</v>
      </c>
      <c r="E17" s="35" t="n">
        <f aca="false">$B$10-'Timp complet'!$B$53*(D17-1)</f>
        <v>3</v>
      </c>
      <c r="F17" s="35" t="n">
        <f aca="false">INDEX(Evenimente!$G$2:$G$1213,MATCH($B$6+1,Evenimente!$F$2:$F$1213,1))</f>
        <v>4</v>
      </c>
    </row>
    <row r="20" customFormat="false" ht="15" hidden="false" customHeight="true" outlineLevel="0" collapsed="false">
      <c r="A20" s="13" t="s">
        <v>83</v>
      </c>
      <c r="B20" s="14"/>
      <c r="C20" s="14"/>
      <c r="D20" s="14"/>
      <c r="E20" s="14"/>
      <c r="F20" s="14"/>
    </row>
    <row r="21" customFormat="false" ht="31.5" hidden="false" customHeight="true" outlineLevel="0" collapsed="false">
      <c r="B21" s="15" t="s">
        <v>84</v>
      </c>
      <c r="C21" s="15" t="s">
        <v>71</v>
      </c>
      <c r="D21" s="15" t="s">
        <v>72</v>
      </c>
      <c r="E21" s="15" t="s">
        <v>85</v>
      </c>
    </row>
    <row r="22" customFormat="false" ht="30" hidden="false" customHeight="true" outlineLevel="0" collapsed="false">
      <c r="A22" s="16" t="s">
        <v>86</v>
      </c>
      <c r="B22" s="17" t="n">
        <v>2026</v>
      </c>
      <c r="C22" s="38" t="n">
        <v>11</v>
      </c>
      <c r="D22" s="38" t="n">
        <v>3</v>
      </c>
      <c r="E22" s="38" t="s">
        <v>87</v>
      </c>
    </row>
    <row r="23" customFormat="false" ht="15" hidden="false" customHeight="true" outlineLevel="0" collapsed="false">
      <c r="A23" s="18" t="s">
        <v>62</v>
      </c>
      <c r="B23" s="29" t="n">
        <f aca="false">INT((DATE(B22,7,1)-'Timp complet'!$B$45)/'Timp complet'!$B$49)+1</f>
        <v>15</v>
      </c>
    </row>
    <row r="24" customFormat="false" ht="26.25" hidden="false" customHeight="true" outlineLevel="0" collapsed="false">
      <c r="A24" s="18" t="s">
        <v>88</v>
      </c>
      <c r="B24" s="29" t="n">
        <f aca="false">B23+IF(DATE(B22,7,1)&gt;=('Timp complet'!$B$45+'Timp complet'!$B$46*(B23)+INT((B23)/'Timp complet'!$B$47)-INT((B23)/'Timp complet'!$B$48)),1,IF(DATE(B22,7,1)&lt;('Timp complet'!$B$45+'Timp complet'!$B$46*(B23-1)+INT((B23-1)/'Timp complet'!$B$47)-INT((B23-1)/'Timp complet'!$B$48)),-1,0))</f>
        <v>15</v>
      </c>
    </row>
    <row r="25" customFormat="false" ht="15" hidden="false" customHeight="true" outlineLevel="0" collapsed="false">
      <c r="A25" s="18" t="s">
        <v>89</v>
      </c>
      <c r="B25" s="30" t="n">
        <f aca="false">('Timp complet'!$B$45+'Timp complet'!$B$46*(B24-1)+INT((B24-1)/'Timp complet'!$B$47)-INT((B24-1)/'Timp complet'!$B$48))</f>
        <v>46012</v>
      </c>
    </row>
    <row r="26" customFormat="false" ht="15" hidden="false" customHeight="true" outlineLevel="0" collapsed="false">
      <c r="A26" s="18" t="s">
        <v>90</v>
      </c>
      <c r="B26" s="29" t="n">
        <f aca="false">IF(E22="Ziua anului",'Timp complet'!$B$60+1,IF(E22="Ziua bisectă",'Timp complet'!$B$60+2,(C22-1)*'Timp complet'!$B$58+D22))</f>
        <v>283</v>
      </c>
    </row>
    <row r="27" customFormat="false" ht="15" hidden="false" customHeight="true" outlineLevel="0" collapsed="false">
      <c r="A27" s="18" t="s">
        <v>66</v>
      </c>
      <c r="B27" s="31" t="str">
        <f aca="false">IF(AND(MOD(B24,'Timp complet'!$B$47)=0,MOD(B24,'Timp complet'!$B$48)&lt;&gt;0),"Da","Nu")</f>
        <v>Nu</v>
      </c>
    </row>
    <row r="28" customFormat="false" ht="31.5" hidden="false" customHeight="true" outlineLevel="0" collapsed="false">
      <c r="B28" s="15" t="s">
        <v>60</v>
      </c>
      <c r="C28" s="15" t="s">
        <v>91</v>
      </c>
      <c r="D28" s="15" t="s">
        <v>92</v>
      </c>
    </row>
    <row r="29" customFormat="false" ht="30" hidden="false" customHeight="true" outlineLevel="0" collapsed="false">
      <c r="A29" s="16" t="s">
        <v>60</v>
      </c>
      <c r="B29" s="39" t="n">
        <f aca="false">IF(AND(B26='Timp complet'!$B$60+2,B27="Nu"),"An nebisect",B25+B26-1)</f>
        <v>46294</v>
      </c>
      <c r="C29" s="36" t="str">
        <f aca="false">IF(ISNUMBER(B29),INDEX('Nume sanscrită'!$B$21:$B$27,WEEKDAY(B29,2)),"-")</f>
        <v>Marți</v>
      </c>
      <c r="D29" s="36" t="str">
        <f aca="false">IF(B26&lt;='Timp complet'!$B$60,INDEX('Nume sanscrită'!$B$21:$B$27,MOD(B26-1,7)+1),"-")</f>
        <v>Miercuri</v>
      </c>
    </row>
    <row r="30" customFormat="false" ht="15" hidden="false" customHeight="true" outlineLevel="0" collapsed="false">
      <c r="A30" s="12" t="s">
        <v>93</v>
      </c>
    </row>
    <row r="32" customFormat="false" ht="15" hidden="false" customHeight="true" outlineLevel="0" collapsed="false">
      <c r="A32" s="13" t="s">
        <v>94</v>
      </c>
      <c r="B32" s="14"/>
      <c r="C32" s="14"/>
      <c r="D32" s="14"/>
      <c r="E32" s="14"/>
      <c r="F32" s="14"/>
    </row>
    <row r="33" customFormat="false" ht="26.25" hidden="false" customHeight="true" outlineLevel="0" collapsed="false">
      <c r="A33" s="16" t="s">
        <v>95</v>
      </c>
      <c r="B33" s="17" t="n">
        <v>2026</v>
      </c>
    </row>
    <row r="34" customFormat="false" ht="15" hidden="false" customHeight="true" outlineLevel="0" collapsed="false">
      <c r="A34" s="18" t="s">
        <v>62</v>
      </c>
      <c r="B34" s="29" t="n">
        <f aca="false">INT((DATE(B33,7,1)-'Timp complet'!$B$45)/'Timp complet'!$B$49)+1</f>
        <v>15</v>
      </c>
    </row>
    <row r="35" customFormat="false" ht="15" hidden="false" customHeight="true" outlineLevel="0" collapsed="false">
      <c r="A35" s="18" t="s">
        <v>96</v>
      </c>
      <c r="B35" s="29" t="n">
        <f aca="false">B34+IF(DATE(B33,7,1)&gt;=('Timp complet'!$B$45+'Timp complet'!$B$46*(B34)+INT((B34)/'Timp complet'!$B$47)-INT((B34)/'Timp complet'!$B$48)),1,IF(DATE(B33,7,1)&lt;('Timp complet'!$B$45+'Timp complet'!$B$46*(B34-1)+INT((B34-1)/'Timp complet'!$B$47)-INT((B34-1)/'Timp complet'!$B$48)),-1,0))</f>
        <v>15</v>
      </c>
    </row>
    <row r="36" customFormat="false" ht="15" hidden="false" customHeight="true" outlineLevel="0" collapsed="false">
      <c r="A36" s="18" t="s">
        <v>97</v>
      </c>
      <c r="B36" s="30" t="n">
        <f aca="false">('Timp complet'!$B$45+'Timp complet'!$B$46*(B35-1)+INT((B35-1)/'Timp complet'!$B$47)-INT((B35-1)/'Timp complet'!$B$48))</f>
        <v>46012</v>
      </c>
    </row>
    <row r="37" customFormat="false" ht="15" hidden="false" customHeight="true" outlineLevel="0" collapsed="false">
      <c r="A37" s="18" t="s">
        <v>98</v>
      </c>
      <c r="B37" s="30" t="n">
        <f aca="false">('Timp complet'!$B$45+'Timp complet'!$B$46*(B35)+INT((B35)/'Timp complet'!$B$47)-INT((B35)/'Timp complet'!$B$48))-1</f>
        <v>46376</v>
      </c>
    </row>
    <row r="38" customFormat="false" ht="15" hidden="false" customHeight="true" outlineLevel="0" collapsed="false">
      <c r="A38" s="18" t="s">
        <v>99</v>
      </c>
      <c r="B38" s="29" t="n">
        <f aca="false">B37-B36+1</f>
        <v>365</v>
      </c>
    </row>
    <row r="39" customFormat="false" ht="15" hidden="false" customHeight="true" outlineLevel="0" collapsed="false">
      <c r="A39" s="18" t="s">
        <v>100</v>
      </c>
      <c r="B39" s="40" t="str">
        <f aca="false">ROUNDUP('Timp complet'!$B$51*(MOD(B35-('Timp complet'!$B$52-YEAR('Timp complet'!$B$45)),'Timp complet'!$B$50)+1)/'Timp complet'!$B$50,0)&amp;"-"&amp;TEXT(MOD(B35-('Timp complet'!$B$52-YEAR('Timp complet'!$B$45)),'Timp complet'!$B$50)-INT((ROUNDUP('Timp complet'!$B$51*(MOD(B35-('Timp complet'!$B$52-YEAR('Timp complet'!$B$45)),'Timp complet'!$B$50)+1)/'Timp complet'!$B$50,0)-1)*'Timp complet'!$B$50/'Timp complet'!$B$51)+1,"0000")</f>
        <v>12-1734</v>
      </c>
    </row>
    <row r="40" customFormat="false" ht="31.5" hidden="false" customHeight="true" outlineLevel="0" collapsed="false">
      <c r="A40" s="15" t="s">
        <v>101</v>
      </c>
      <c r="B40" s="15" t="s">
        <v>102</v>
      </c>
      <c r="C40" s="15" t="s">
        <v>103</v>
      </c>
      <c r="D40" s="15" t="s">
        <v>104</v>
      </c>
      <c r="E40" s="15" t="s">
        <v>105</v>
      </c>
    </row>
    <row r="41" customFormat="false" ht="15" hidden="false" customHeight="true" outlineLevel="0" collapsed="false">
      <c r="A41" s="40" t="n">
        <v>1</v>
      </c>
      <c r="B41" s="31" t="str">
        <f aca="false">INDEX('Nume sanscrită'!$F$5:$F$17,A41)</f>
        <v>Prathama māsa</v>
      </c>
      <c r="C41" s="30" t="n">
        <f aca="false">$B$36+(A41-1)*'Timp complet'!$B$58</f>
        <v>46012</v>
      </c>
      <c r="D41" s="30" t="n">
        <f aca="false">C41+'Timp complet'!$B$58-1</f>
        <v>46039</v>
      </c>
      <c r="E41" s="29" t="n">
        <f aca="false">'Timp complet'!$B$58</f>
        <v>28</v>
      </c>
    </row>
    <row r="42" customFormat="false" ht="15" hidden="false" customHeight="true" outlineLevel="0" collapsed="false">
      <c r="A42" s="40" t="n">
        <v>2</v>
      </c>
      <c r="B42" s="31" t="str">
        <f aca="false">INDEX('Nume sanscrită'!$F$5:$F$17,A42)</f>
        <v>Dvitīya māsa</v>
      </c>
      <c r="C42" s="30" t="n">
        <f aca="false">$B$36+(A42-1)*'Timp complet'!$B$58</f>
        <v>46040</v>
      </c>
      <c r="D42" s="30" t="n">
        <f aca="false">C42+'Timp complet'!$B$58-1</f>
        <v>46067</v>
      </c>
      <c r="E42" s="29" t="n">
        <f aca="false">'Timp complet'!$B$58</f>
        <v>28</v>
      </c>
    </row>
    <row r="43" customFormat="false" ht="15" hidden="false" customHeight="true" outlineLevel="0" collapsed="false">
      <c r="A43" s="40" t="n">
        <v>3</v>
      </c>
      <c r="B43" s="31" t="str">
        <f aca="false">INDEX('Nume sanscrită'!$F$5:$F$17,A43)</f>
        <v>Tṛtīya māsa</v>
      </c>
      <c r="C43" s="30" t="n">
        <f aca="false">$B$36+(A43-1)*'Timp complet'!$B$58</f>
        <v>46068</v>
      </c>
      <c r="D43" s="30" t="n">
        <f aca="false">C43+'Timp complet'!$B$58-1</f>
        <v>46095</v>
      </c>
      <c r="E43" s="29" t="n">
        <f aca="false">'Timp complet'!$B$58</f>
        <v>28</v>
      </c>
    </row>
    <row r="44" customFormat="false" ht="15" hidden="false" customHeight="true" outlineLevel="0" collapsed="false">
      <c r="A44" s="40" t="n">
        <v>4</v>
      </c>
      <c r="B44" s="31" t="str">
        <f aca="false">INDEX('Nume sanscrită'!$F$5:$F$17,A44)</f>
        <v>Caturtha māsa</v>
      </c>
      <c r="C44" s="30" t="n">
        <f aca="false">$B$36+(A44-1)*'Timp complet'!$B$58</f>
        <v>46096</v>
      </c>
      <c r="D44" s="30" t="n">
        <f aca="false">C44+'Timp complet'!$B$58-1</f>
        <v>46123</v>
      </c>
      <c r="E44" s="29" t="n">
        <f aca="false">'Timp complet'!$B$58</f>
        <v>28</v>
      </c>
    </row>
    <row r="45" customFormat="false" ht="15" hidden="false" customHeight="true" outlineLevel="0" collapsed="false">
      <c r="A45" s="40" t="n">
        <v>5</v>
      </c>
      <c r="B45" s="31" t="str">
        <f aca="false">INDEX('Nume sanscrită'!$F$5:$F$17,A45)</f>
        <v>Pañcama māsa</v>
      </c>
      <c r="C45" s="30" t="n">
        <f aca="false">$B$36+(A45-1)*'Timp complet'!$B$58</f>
        <v>46124</v>
      </c>
      <c r="D45" s="30" t="n">
        <f aca="false">C45+'Timp complet'!$B$58-1</f>
        <v>46151</v>
      </c>
      <c r="E45" s="29" t="n">
        <f aca="false">'Timp complet'!$B$58</f>
        <v>28</v>
      </c>
    </row>
    <row r="46" customFormat="false" ht="15" hidden="false" customHeight="true" outlineLevel="0" collapsed="false">
      <c r="A46" s="40" t="n">
        <v>6</v>
      </c>
      <c r="B46" s="31" t="str">
        <f aca="false">INDEX('Nume sanscrită'!$F$5:$F$17,A46)</f>
        <v>Ṣaṣṭha māsa</v>
      </c>
      <c r="C46" s="30" t="n">
        <f aca="false">$B$36+(A46-1)*'Timp complet'!$B$58</f>
        <v>46152</v>
      </c>
      <c r="D46" s="30" t="n">
        <f aca="false">C46+'Timp complet'!$B$58-1</f>
        <v>46179</v>
      </c>
      <c r="E46" s="29" t="n">
        <f aca="false">'Timp complet'!$B$58</f>
        <v>28</v>
      </c>
    </row>
    <row r="47" customFormat="false" ht="15" hidden="false" customHeight="true" outlineLevel="0" collapsed="false">
      <c r="A47" s="40" t="n">
        <v>7</v>
      </c>
      <c r="B47" s="31" t="str">
        <f aca="false">INDEX('Nume sanscrită'!$F$5:$F$17,A47)</f>
        <v>Saptama māsa</v>
      </c>
      <c r="C47" s="30" t="n">
        <f aca="false">$B$36+(A47-1)*'Timp complet'!$B$58</f>
        <v>46180</v>
      </c>
      <c r="D47" s="30" t="n">
        <f aca="false">C47+'Timp complet'!$B$58-1</f>
        <v>46207</v>
      </c>
      <c r="E47" s="29" t="n">
        <f aca="false">'Timp complet'!$B$58</f>
        <v>28</v>
      </c>
    </row>
    <row r="48" customFormat="false" ht="15" hidden="false" customHeight="true" outlineLevel="0" collapsed="false">
      <c r="A48" s="40" t="n">
        <v>8</v>
      </c>
      <c r="B48" s="31" t="str">
        <f aca="false">INDEX('Nume sanscrită'!$F$5:$F$17,A48)</f>
        <v>Aṣṭama māsa</v>
      </c>
      <c r="C48" s="30" t="n">
        <f aca="false">$B$36+(A48-1)*'Timp complet'!$B$58</f>
        <v>46208</v>
      </c>
      <c r="D48" s="30" t="n">
        <f aca="false">C48+'Timp complet'!$B$58-1</f>
        <v>46235</v>
      </c>
      <c r="E48" s="29" t="n">
        <f aca="false">'Timp complet'!$B$58</f>
        <v>28</v>
      </c>
    </row>
    <row r="49" customFormat="false" ht="15" hidden="false" customHeight="true" outlineLevel="0" collapsed="false">
      <c r="A49" s="40" t="n">
        <v>9</v>
      </c>
      <c r="B49" s="31" t="str">
        <f aca="false">INDEX('Nume sanscrită'!$F$5:$F$17,A49)</f>
        <v>Navama māsa</v>
      </c>
      <c r="C49" s="30" t="n">
        <f aca="false">$B$36+(A49-1)*'Timp complet'!$B$58</f>
        <v>46236</v>
      </c>
      <c r="D49" s="30" t="n">
        <f aca="false">C49+'Timp complet'!$B$58-1</f>
        <v>46263</v>
      </c>
      <c r="E49" s="29" t="n">
        <f aca="false">'Timp complet'!$B$58</f>
        <v>28</v>
      </c>
    </row>
    <row r="50" customFormat="false" ht="15" hidden="false" customHeight="true" outlineLevel="0" collapsed="false">
      <c r="A50" s="40" t="n">
        <v>10</v>
      </c>
      <c r="B50" s="31" t="str">
        <f aca="false">INDEX('Nume sanscrită'!$F$5:$F$17,A50)</f>
        <v>Daśama māsa</v>
      </c>
      <c r="C50" s="30" t="n">
        <f aca="false">$B$36+(A50-1)*'Timp complet'!$B$58</f>
        <v>46264</v>
      </c>
      <c r="D50" s="30" t="n">
        <f aca="false">C50+'Timp complet'!$B$58-1</f>
        <v>46291</v>
      </c>
      <c r="E50" s="29" t="n">
        <f aca="false">'Timp complet'!$B$58</f>
        <v>28</v>
      </c>
    </row>
    <row r="51" customFormat="false" ht="15" hidden="false" customHeight="true" outlineLevel="0" collapsed="false">
      <c r="A51" s="40" t="n">
        <v>11</v>
      </c>
      <c r="B51" s="31" t="str">
        <f aca="false">INDEX('Nume sanscrită'!$F$5:$F$17,A51)</f>
        <v>Ekādaśa māsa</v>
      </c>
      <c r="C51" s="30" t="n">
        <f aca="false">$B$36+(A51-1)*'Timp complet'!$B$58</f>
        <v>46292</v>
      </c>
      <c r="D51" s="30" t="n">
        <f aca="false">C51+'Timp complet'!$B$58-1</f>
        <v>46319</v>
      </c>
      <c r="E51" s="29" t="n">
        <f aca="false">'Timp complet'!$B$58</f>
        <v>28</v>
      </c>
    </row>
    <row r="52" customFormat="false" ht="15" hidden="false" customHeight="true" outlineLevel="0" collapsed="false">
      <c r="A52" s="40" t="n">
        <v>12</v>
      </c>
      <c r="B52" s="31" t="str">
        <f aca="false">INDEX('Nume sanscrită'!$F$5:$F$17,A52)</f>
        <v>Dvādaśa māsa</v>
      </c>
      <c r="C52" s="30" t="n">
        <f aca="false">$B$36+(A52-1)*'Timp complet'!$B$58</f>
        <v>46320</v>
      </c>
      <c r="D52" s="30" t="n">
        <f aca="false">C52+'Timp complet'!$B$58-1</f>
        <v>46347</v>
      </c>
      <c r="E52" s="29" t="n">
        <f aca="false">'Timp complet'!$B$58</f>
        <v>28</v>
      </c>
    </row>
    <row r="53" customFormat="false" ht="15" hidden="false" customHeight="true" outlineLevel="0" collapsed="false">
      <c r="A53" s="40" t="n">
        <v>13</v>
      </c>
      <c r="B53" s="31" t="str">
        <f aca="false">INDEX('Nume sanscrită'!$F$5:$F$17,A53)</f>
        <v>Trayodaśa māsa</v>
      </c>
      <c r="C53" s="30" t="n">
        <f aca="false">$B$36+(A53-1)*'Timp complet'!$B$58</f>
        <v>46348</v>
      </c>
      <c r="D53" s="30" t="n">
        <f aca="false">C53+'Timp complet'!$B$58-1</f>
        <v>46375</v>
      </c>
      <c r="E53" s="29" t="n">
        <f aca="false">'Timp complet'!$B$58</f>
        <v>28</v>
      </c>
    </row>
    <row r="54" customFormat="false" ht="15" hidden="false" customHeight="true" outlineLevel="0" collapsed="false">
      <c r="A54" s="40" t="s">
        <v>106</v>
      </c>
      <c r="B54" s="31" t="str">
        <f aca="false">'Nume sanscrită'!$B$31</f>
        <v>Varṣa-dina</v>
      </c>
      <c r="C54" s="30" t="n">
        <f aca="false">$B$36+'Timp complet'!$B$60</f>
        <v>46376</v>
      </c>
      <c r="D54" s="30" t="n">
        <f aca="false">C54</f>
        <v>46376</v>
      </c>
      <c r="E54" s="29" t="n">
        <f aca="false">1</f>
        <v>1</v>
      </c>
    </row>
    <row r="55" customFormat="false" ht="15" hidden="false" customHeight="true" outlineLevel="0" collapsed="false">
      <c r="A55" s="40" t="s">
        <v>107</v>
      </c>
      <c r="B55" s="31" t="str">
        <f aca="false">'Nume sanscrită'!$B$32</f>
        <v>Adhika-dina</v>
      </c>
      <c r="C55" s="30" t="str">
        <f aca="false">IF($B$38='Timp complet'!$B$60+2,$B$36+'Timp complet'!$B$60+1,"-")</f>
        <v>-</v>
      </c>
      <c r="D55" s="30" t="str">
        <f aca="false">C55</f>
        <v>-</v>
      </c>
      <c r="E55" s="29" t="n">
        <f aca="false">IF(ISNUMBER(C55),1,0)</f>
        <v>0</v>
      </c>
    </row>
    <row r="57" customFormat="false" ht="15" hidden="false" customHeight="true" outlineLevel="0" collapsed="false">
      <c r="A57" s="13" t="s">
        <v>108</v>
      </c>
      <c r="B57" s="14"/>
      <c r="C57" s="14"/>
      <c r="D57" s="14"/>
      <c r="E57" s="14"/>
      <c r="F57" s="14"/>
    </row>
    <row r="58" customFormat="false" ht="15" hidden="false" customHeight="true" outlineLevel="0" collapsed="false">
      <c r="A58" s="10" t="s">
        <v>109</v>
      </c>
    </row>
    <row r="59" customFormat="false" ht="15" hidden="false" customHeight="true" outlineLevel="0" collapsed="false">
      <c r="A59" s="10" t="s">
        <v>110</v>
      </c>
    </row>
    <row r="60" customFormat="false" ht="15" hidden="false" customHeight="true" outlineLevel="0" collapsed="false">
      <c r="A60" s="10" t="s">
        <v>111</v>
      </c>
    </row>
    <row r="61" customFormat="false" ht="15" hidden="false" customHeight="true" outlineLevel="0" collapsed="false">
      <c r="A61" s="10" t="s">
        <v>112</v>
      </c>
    </row>
    <row r="62" customFormat="false" ht="15" hidden="false" customHeight="true" outlineLevel="0" collapsed="false">
      <c r="A62" s="10" t="s">
        <v>113</v>
      </c>
    </row>
  </sheetData>
  <mergeCells count="1">
    <mergeCell ref="D13:F13"/>
  </mergeCells>
  <dataValidations count="5">
    <dataValidation allowBlank="false" error="Introduceți o dată între 1900 și 2200." errorStyle="stop" errorTitle="Valoare invalidă" operator="between" showDropDown="false" showErrorMessage="true" showInputMessage="false" sqref="B6" type="date">
      <formula1>DATE(1900,1,1)</formula1>
      <formula2>DATE(2200,12,31)</formula2>
    </dataValidation>
    <dataValidation allowBlank="false" error="Anul trebuie să fie între 1900 și 2200." errorStyle="stop" errorTitle="Valoare invalidă" operator="between" showDropDown="false" showErrorMessage="true" showInputMessage="false" sqref="B22 B33" type="whole">
      <formula1>1900</formula1>
      <formula2>2200</formula2>
    </dataValidation>
    <dataValidation allowBlank="false" error="Luna trebuie să fie un număr întreg între 1 și 13." errorStyle="stop" errorTitle="Valoare invalidă" operator="between" showDropDown="false" showErrorMessage="true" showInputMessage="false" sqref="C22" type="whole">
      <formula1>1</formula1>
      <formula2>13</formula2>
    </dataValidation>
    <dataValidation allowBlank="false" error="Ziua trebuie să fie un număr întreg între 1 și 28." errorStyle="stop" errorTitle="Valoare invalidă" operator="between" showDropDown="false" showErrorMessage="true" showInputMessage="false" sqref="D22" type="whole">
      <formula1>1</formula1>
      <formula2>28</formula2>
    </dataValidation>
    <dataValidation allowBlank="false" error="Alegeți: Nu, Ziua anului sau Ziua bisectă." errorStyle="stop" errorTitle="Valoare invalidă" operator="between" showDropDown="false" showErrorMessage="true" showInputMessage="false" sqref="E22" type="list">
      <formula1>"Nu,Ziua anului,Ziua bisectă"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4" min="3" style="1" width="16"/>
    <col collapsed="false" customWidth="true" hidden="false" outlineLevel="0" max="6" min="5" style="1" width="30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64"/>
  </cols>
  <sheetData>
    <row r="1" customFormat="false" ht="17.25" hidden="false" customHeight="true" outlineLevel="0" collapsed="false">
      <c r="A1" s="11" t="s">
        <v>114</v>
      </c>
    </row>
    <row r="2" customFormat="false" ht="15" hidden="false" customHeight="true" outlineLevel="0" collapsed="false">
      <c r="A2" s="12" t="s">
        <v>115</v>
      </c>
      <c r="B2" s="41" t="n">
        <f aca="false">'Calendar 13 luni'!B33</f>
        <v>2026</v>
      </c>
      <c r="D2" s="5" t="s">
        <v>116</v>
      </c>
      <c r="E2" s="41" t="n">
        <f aca="false">'Calendar 13 luni'!B38</f>
        <v>365</v>
      </c>
    </row>
    <row r="3" customFormat="false" ht="15" hidden="false" customHeight="true" outlineLevel="0" collapsed="false">
      <c r="A3" s="12" t="s">
        <v>117</v>
      </c>
      <c r="B3" s="42" t="n">
        <f aca="false">'Calendar 13 luni'!B36</f>
        <v>46012</v>
      </c>
      <c r="D3" s="5" t="s">
        <v>118</v>
      </c>
      <c r="E3" s="43" t="str">
        <f aca="false">'Calendar 13 luni'!B39</f>
        <v>12-1734</v>
      </c>
    </row>
    <row r="4" customFormat="false" ht="33.75" hidden="false" customHeight="true" outlineLevel="0" collapsed="false">
      <c r="A4" s="44" t="s">
        <v>60</v>
      </c>
      <c r="B4" s="44" t="s">
        <v>119</v>
      </c>
      <c r="C4" s="44" t="s">
        <v>71</v>
      </c>
      <c r="D4" s="44" t="s">
        <v>72</v>
      </c>
      <c r="E4" s="44" t="s">
        <v>92</v>
      </c>
      <c r="F4" s="44" t="s">
        <v>91</v>
      </c>
      <c r="G4" s="44" t="s">
        <v>120</v>
      </c>
      <c r="H4" s="44" t="s">
        <v>121</v>
      </c>
      <c r="I4" s="44" t="s">
        <v>122</v>
      </c>
    </row>
    <row r="5" customFormat="false" ht="15" hidden="false" customHeight="true" outlineLevel="0" collapsed="false">
      <c r="A5" s="45" t="n">
        <f aca="false">IF(B5="","",$B$3+B5-1)</f>
        <v>46012</v>
      </c>
      <c r="B5" s="46" t="n">
        <f aca="false">IF(ROW()-4&lt;=$E$2,ROW()-4,"")</f>
        <v>1</v>
      </c>
      <c r="C5" s="46" t="n">
        <f aca="false">IF(B5="","",IF(B5&lt;='Timp complet'!$B$60,INT((B5-1)/'Timp complet'!$B$58)+1,IF(B5='Timp complet'!$B$60+1,"Ziua anului","Ziua bisectă")))</f>
        <v>1</v>
      </c>
      <c r="D5" s="46" t="n">
        <f aca="false">IF(B5="","",IF(B5&lt;='Timp complet'!$B$60,MOD(B5-1,'Timp complet'!$B$58)+1,"-"))</f>
        <v>1</v>
      </c>
      <c r="E5" s="46" t="str">
        <f aca="false">IF(B5="","",IF(B5&lt;='Timp complet'!$B$60,INDEX('Nume sanscrită'!$B$21:$B$27,MOD(B5-1,7)+1),"-"))</f>
        <v>Luni</v>
      </c>
      <c r="F5" s="46" t="str">
        <f aca="false">IF(B5="","",INDEX('Nume sanscrită'!$B$21:$B$27,WEEKDAY(A5,2)))</f>
        <v>Duminică</v>
      </c>
      <c r="G5" s="46" t="n">
        <f aca="false">IF(B5="","",MIN('Timp complet'!$B$54,INT((B5-1)/'Timp complet'!$B$53)+1))</f>
        <v>1</v>
      </c>
      <c r="H5" s="46" t="n">
        <f aca="false">IF(B5="","",INDEX(Evenimente!$G$2:$G$1213,MATCH(A5+1,Evenimente!$F$2:$F$1213,1)))</f>
        <v>1</v>
      </c>
      <c r="I5" s="47" t="str">
        <f aca="false">IF(B5="","",IF(INDEX(Evenimente!$A$2:$A$16203,MATCH(A5-0.000001,Evenimente!$A$2:$A$16203,1)+1)&lt;A5+1,INDEX(Evenimente!$B$2:$B$16203,MATCH(A5-0.000001,Evenimente!$A$2:$A$16203,1)+1)&amp;" "&amp;INDEX(Evenimente!$C$2:$C$16203,MATCH(A5-0.000001,Evenimente!$A$2:$A$16203,1)+1)&amp;" "&amp;TEXT(HOUR(INDEX(Evenimente!$A$2:$A$16203,MATCH(A5-0.000001,Evenimente!$A$2:$A$16203,1)+1)),"00")&amp;":"&amp;TEXT(MINUTE(INDEX(Evenimente!$A$2:$A$16203,MATCH(A5-0.000001,Evenimente!$A$2:$A$16203,1)+1)),"00")&amp;" UTC"&amp;IF(INDEX(Evenimente!$A$2:$A$16203,MATCH(A5-0.000001,Evenimente!$A$2:$A$16203,1)+2)&lt;A5+1,"; "&amp;INDEX(Evenimente!$B$2:$B$16203,MATCH(A5-0.000001,Evenimente!$A$2:$A$16203,1)+2)&amp;" "&amp;INDEX(Evenimente!$C$2:$C$16203,MATCH(A5-0.000001,Evenimente!$A$2:$A$16203,1)+2)&amp;" "&amp;TEXT(HOUR(INDEX(Evenimente!$A$2:$A$16203,MATCH(A5-0.000001,Evenimente!$A$2:$A$16203,1)+2)),"00")&amp;":"&amp;TEXT(MINUTE(INDEX(Evenimente!$A$2:$A$16203,MATCH(A5-0.000001,Evenimente!$A$2:$A$16203,1)+2)),"00")&amp;" UTC",""),""))</f>
        <v>☀ solstițiul din decembrie 15:03 UTC</v>
      </c>
    </row>
    <row r="6" customFormat="false" ht="15" hidden="false" customHeight="true" outlineLevel="0" collapsed="false">
      <c r="A6" s="45" t="n">
        <f aca="false">IF(B6="","",$B$3+B6-1)</f>
        <v>46013</v>
      </c>
      <c r="B6" s="46" t="n">
        <f aca="false">IF(ROW()-4&lt;=$E$2,ROW()-4,"")</f>
        <v>2</v>
      </c>
      <c r="C6" s="46" t="n">
        <f aca="false">IF(B6="","",IF(B6&lt;='Timp complet'!$B$60,INT((B6-1)/'Timp complet'!$B$58)+1,IF(B6='Timp complet'!$B$60+1,"Ziua anului","Ziua bisectă")))</f>
        <v>1</v>
      </c>
      <c r="D6" s="46" t="n">
        <f aca="false">IF(B6="","",IF(B6&lt;='Timp complet'!$B$60,MOD(B6-1,'Timp complet'!$B$58)+1,"-"))</f>
        <v>2</v>
      </c>
      <c r="E6" s="46" t="str">
        <f aca="false">IF(B6="","",IF(B6&lt;='Timp complet'!$B$60,INDEX('Nume sanscrită'!$B$21:$B$27,MOD(B6-1,7)+1),"-"))</f>
        <v>Marți</v>
      </c>
      <c r="F6" s="46" t="str">
        <f aca="false">IF(B6="","",INDEX('Nume sanscrită'!$B$21:$B$27,WEEKDAY(A6,2)))</f>
        <v>Luni</v>
      </c>
      <c r="G6" s="46" t="n">
        <f aca="false">IF(B6="","",MIN('Timp complet'!$B$54,INT((B6-1)/'Timp complet'!$B$53)+1))</f>
        <v>1</v>
      </c>
      <c r="H6" s="46" t="n">
        <f aca="false">IF(B6="","",INDEX(Evenimente!$G$2:$G$1213,MATCH(A6+1,Evenimente!$F$2:$F$1213,1)))</f>
        <v>1</v>
      </c>
      <c r="I6" s="47" t="str">
        <f aca="false">IF(B6="","",IF(INDEX(Evenimente!$A$2:$A$16203,MATCH(A6-0.000001,Evenimente!$A$2:$A$16203,1)+1)&lt;A6+1,INDEX(Evenimente!$B$2:$B$16203,MATCH(A6-0.000001,Evenimente!$A$2:$A$16203,1)+1)&amp;" "&amp;INDEX(Evenimente!$C$2:$C$16203,MATCH(A6-0.000001,Evenimente!$A$2:$A$16203,1)+1)&amp;" "&amp;TEXT(HOUR(INDEX(Evenimente!$A$2:$A$16203,MATCH(A6-0.000001,Evenimente!$A$2:$A$16203,1)+1)),"00")&amp;":"&amp;TEXT(MINUTE(INDEX(Evenimente!$A$2:$A$16203,MATCH(A6-0.000001,Evenimente!$A$2:$A$16203,1)+1)),"00")&amp;" UTC"&amp;IF(INDEX(Evenimente!$A$2:$A$16203,MATCH(A6-0.000001,Evenimente!$A$2:$A$16203,1)+2)&lt;A6+1,"; "&amp;INDEX(Evenimente!$B$2:$B$16203,MATCH(A6-0.000001,Evenimente!$A$2:$A$16203,1)+2)&amp;" "&amp;INDEX(Evenimente!$C$2:$C$16203,MATCH(A6-0.000001,Evenimente!$A$2:$A$16203,1)+2)&amp;" "&amp;TEXT(HOUR(INDEX(Evenimente!$A$2:$A$16203,MATCH(A6-0.000001,Evenimente!$A$2:$A$16203,1)+2)),"00")&amp;":"&amp;TEXT(MINUTE(INDEX(Evenimente!$A$2:$A$16203,MATCH(A6-0.000001,Evenimente!$A$2:$A$16203,1)+2)),"00")&amp;" UTC",""),""))</f>
        <v/>
      </c>
    </row>
    <row r="7" customFormat="false" ht="15" hidden="false" customHeight="true" outlineLevel="0" collapsed="false">
      <c r="A7" s="45" t="n">
        <f aca="false">IF(B7="","",$B$3+B7-1)</f>
        <v>46014</v>
      </c>
      <c r="B7" s="46" t="n">
        <f aca="false">IF(ROW()-4&lt;=$E$2,ROW()-4,"")</f>
        <v>3</v>
      </c>
      <c r="C7" s="46" t="n">
        <f aca="false">IF(B7="","",IF(B7&lt;='Timp complet'!$B$60,INT((B7-1)/'Timp complet'!$B$58)+1,IF(B7='Timp complet'!$B$60+1,"Ziua anului","Ziua bisectă")))</f>
        <v>1</v>
      </c>
      <c r="D7" s="46" t="n">
        <f aca="false">IF(B7="","",IF(B7&lt;='Timp complet'!$B$60,MOD(B7-1,'Timp complet'!$B$58)+1,"-"))</f>
        <v>3</v>
      </c>
      <c r="E7" s="46" t="str">
        <f aca="false">IF(B7="","",IF(B7&lt;='Timp complet'!$B$60,INDEX('Nume sanscrită'!$B$21:$B$27,MOD(B7-1,7)+1),"-"))</f>
        <v>Miercuri</v>
      </c>
      <c r="F7" s="46" t="str">
        <f aca="false">IF(B7="","",INDEX('Nume sanscrită'!$B$21:$B$27,WEEKDAY(A7,2)))</f>
        <v>Marți</v>
      </c>
      <c r="G7" s="46" t="n">
        <f aca="false">IF(B7="","",MIN('Timp complet'!$B$54,INT((B7-1)/'Timp complet'!$B$53)+1))</f>
        <v>1</v>
      </c>
      <c r="H7" s="46" t="n">
        <f aca="false">IF(B7="","",INDEX(Evenimente!$G$2:$G$1213,MATCH(A7+1,Evenimente!$F$2:$F$1213,1)))</f>
        <v>1</v>
      </c>
      <c r="I7" s="47" t="str">
        <f aca="false">IF(B7="","",IF(INDEX(Evenimente!$A$2:$A$16203,MATCH(A7-0.000001,Evenimente!$A$2:$A$16203,1)+1)&lt;A7+1,INDEX(Evenimente!$B$2:$B$16203,MATCH(A7-0.000001,Evenimente!$A$2:$A$16203,1)+1)&amp;" "&amp;INDEX(Evenimente!$C$2:$C$16203,MATCH(A7-0.000001,Evenimente!$A$2:$A$16203,1)+1)&amp;" "&amp;TEXT(HOUR(INDEX(Evenimente!$A$2:$A$16203,MATCH(A7-0.000001,Evenimente!$A$2:$A$16203,1)+1)),"00")&amp;":"&amp;TEXT(MINUTE(INDEX(Evenimente!$A$2:$A$16203,MATCH(A7-0.000001,Evenimente!$A$2:$A$16203,1)+1)),"00")&amp;" UTC"&amp;IF(INDEX(Evenimente!$A$2:$A$16203,MATCH(A7-0.000001,Evenimente!$A$2:$A$16203,1)+2)&lt;A7+1,"; "&amp;INDEX(Evenimente!$B$2:$B$16203,MATCH(A7-0.000001,Evenimente!$A$2:$A$16203,1)+2)&amp;" "&amp;INDEX(Evenimente!$C$2:$C$16203,MATCH(A7-0.000001,Evenimente!$A$2:$A$16203,1)+2)&amp;" "&amp;TEXT(HOUR(INDEX(Evenimente!$A$2:$A$16203,MATCH(A7-0.000001,Evenimente!$A$2:$A$16203,1)+2)),"00")&amp;":"&amp;TEXT(MINUTE(INDEX(Evenimente!$A$2:$A$16203,MATCH(A7-0.000001,Evenimente!$A$2:$A$16203,1)+2)),"00")&amp;" UTC",""),""))</f>
        <v/>
      </c>
    </row>
    <row r="8" customFormat="false" ht="15" hidden="false" customHeight="true" outlineLevel="0" collapsed="false">
      <c r="A8" s="45" t="n">
        <f aca="false">IF(B8="","",$B$3+B8-1)</f>
        <v>46015</v>
      </c>
      <c r="B8" s="46" t="n">
        <f aca="false">IF(ROW()-4&lt;=$E$2,ROW()-4,"")</f>
        <v>4</v>
      </c>
      <c r="C8" s="46" t="n">
        <f aca="false">IF(B8="","",IF(B8&lt;='Timp complet'!$B$60,INT((B8-1)/'Timp complet'!$B$58)+1,IF(B8='Timp complet'!$B$60+1,"Ziua anului","Ziua bisectă")))</f>
        <v>1</v>
      </c>
      <c r="D8" s="46" t="n">
        <f aca="false">IF(B8="","",IF(B8&lt;='Timp complet'!$B$60,MOD(B8-1,'Timp complet'!$B$58)+1,"-"))</f>
        <v>4</v>
      </c>
      <c r="E8" s="46" t="str">
        <f aca="false">IF(B8="","",IF(B8&lt;='Timp complet'!$B$60,INDEX('Nume sanscrită'!$B$21:$B$27,MOD(B8-1,7)+1),"-"))</f>
        <v>Joi</v>
      </c>
      <c r="F8" s="46" t="str">
        <f aca="false">IF(B8="","",INDEX('Nume sanscrită'!$B$21:$B$27,WEEKDAY(A8,2)))</f>
        <v>Miercuri</v>
      </c>
      <c r="G8" s="46" t="n">
        <f aca="false">IF(B8="","",MIN('Timp complet'!$B$54,INT((B8-1)/'Timp complet'!$B$53)+1))</f>
        <v>1</v>
      </c>
      <c r="H8" s="46" t="n">
        <f aca="false">IF(B8="","",INDEX(Evenimente!$G$2:$G$1213,MATCH(A8+1,Evenimente!$F$2:$F$1213,1)))</f>
        <v>1</v>
      </c>
      <c r="I8" s="47" t="str">
        <f aca="false">IF(B8="","",IF(INDEX(Evenimente!$A$2:$A$16203,MATCH(A8-0.000001,Evenimente!$A$2:$A$16203,1)+1)&lt;A8+1,INDEX(Evenimente!$B$2:$B$16203,MATCH(A8-0.000001,Evenimente!$A$2:$A$16203,1)+1)&amp;" "&amp;INDEX(Evenimente!$C$2:$C$16203,MATCH(A8-0.000001,Evenimente!$A$2:$A$16203,1)+1)&amp;" "&amp;TEXT(HOUR(INDEX(Evenimente!$A$2:$A$16203,MATCH(A8-0.000001,Evenimente!$A$2:$A$16203,1)+1)),"00")&amp;":"&amp;TEXT(MINUTE(INDEX(Evenimente!$A$2:$A$16203,MATCH(A8-0.000001,Evenimente!$A$2:$A$16203,1)+1)),"00")&amp;" UTC"&amp;IF(INDEX(Evenimente!$A$2:$A$16203,MATCH(A8-0.000001,Evenimente!$A$2:$A$16203,1)+2)&lt;A8+1,"; "&amp;INDEX(Evenimente!$B$2:$B$16203,MATCH(A8-0.000001,Evenimente!$A$2:$A$16203,1)+2)&amp;" "&amp;INDEX(Evenimente!$C$2:$C$16203,MATCH(A8-0.000001,Evenimente!$A$2:$A$16203,1)+2)&amp;" "&amp;TEXT(HOUR(INDEX(Evenimente!$A$2:$A$16203,MATCH(A8-0.000001,Evenimente!$A$2:$A$16203,1)+2)),"00")&amp;":"&amp;TEXT(MINUTE(INDEX(Evenimente!$A$2:$A$16203,MATCH(A8-0.000001,Evenimente!$A$2:$A$16203,1)+2)),"00")&amp;" UTC",""),""))</f>
        <v/>
      </c>
    </row>
    <row r="9" customFormat="false" ht="15" hidden="false" customHeight="true" outlineLevel="0" collapsed="false">
      <c r="A9" s="45" t="n">
        <f aca="false">IF(B9="","",$B$3+B9-1)</f>
        <v>46016</v>
      </c>
      <c r="B9" s="46" t="n">
        <f aca="false">IF(ROW()-4&lt;=$E$2,ROW()-4,"")</f>
        <v>5</v>
      </c>
      <c r="C9" s="46" t="n">
        <f aca="false">IF(B9="","",IF(B9&lt;='Timp complet'!$B$60,INT((B9-1)/'Timp complet'!$B$58)+1,IF(B9='Timp complet'!$B$60+1,"Ziua anului","Ziua bisectă")))</f>
        <v>1</v>
      </c>
      <c r="D9" s="46" t="n">
        <f aca="false">IF(B9="","",IF(B9&lt;='Timp complet'!$B$60,MOD(B9-1,'Timp complet'!$B$58)+1,"-"))</f>
        <v>5</v>
      </c>
      <c r="E9" s="46" t="str">
        <f aca="false">IF(B9="","",IF(B9&lt;='Timp complet'!$B$60,INDEX('Nume sanscrită'!$B$21:$B$27,MOD(B9-1,7)+1),"-"))</f>
        <v>Vineri</v>
      </c>
      <c r="F9" s="46" t="str">
        <f aca="false">IF(B9="","",INDEX('Nume sanscrită'!$B$21:$B$27,WEEKDAY(A9,2)))</f>
        <v>Joi</v>
      </c>
      <c r="G9" s="46" t="n">
        <f aca="false">IF(B9="","",MIN('Timp complet'!$B$54,INT((B9-1)/'Timp complet'!$B$53)+1))</f>
        <v>1</v>
      </c>
      <c r="H9" s="46" t="n">
        <f aca="false">IF(B9="","",INDEX(Evenimente!$G$2:$G$1213,MATCH(A9+1,Evenimente!$F$2:$F$1213,1)))</f>
        <v>1</v>
      </c>
      <c r="I9" s="47" t="str">
        <f aca="false">IF(B9="","",IF(INDEX(Evenimente!$A$2:$A$16203,MATCH(A9-0.000001,Evenimente!$A$2:$A$16203,1)+1)&lt;A9+1,INDEX(Evenimente!$B$2:$B$16203,MATCH(A9-0.000001,Evenimente!$A$2:$A$16203,1)+1)&amp;" "&amp;INDEX(Evenimente!$C$2:$C$16203,MATCH(A9-0.000001,Evenimente!$A$2:$A$16203,1)+1)&amp;" "&amp;TEXT(HOUR(INDEX(Evenimente!$A$2:$A$16203,MATCH(A9-0.000001,Evenimente!$A$2:$A$16203,1)+1)),"00")&amp;":"&amp;TEXT(MINUTE(INDEX(Evenimente!$A$2:$A$16203,MATCH(A9-0.000001,Evenimente!$A$2:$A$16203,1)+1)),"00")&amp;" UTC"&amp;IF(INDEX(Evenimente!$A$2:$A$16203,MATCH(A9-0.000001,Evenimente!$A$2:$A$16203,1)+2)&lt;A9+1,"; "&amp;INDEX(Evenimente!$B$2:$B$16203,MATCH(A9-0.000001,Evenimente!$A$2:$A$16203,1)+2)&amp;" "&amp;INDEX(Evenimente!$C$2:$C$16203,MATCH(A9-0.000001,Evenimente!$A$2:$A$16203,1)+2)&amp;" "&amp;TEXT(HOUR(INDEX(Evenimente!$A$2:$A$16203,MATCH(A9-0.000001,Evenimente!$A$2:$A$16203,1)+2)),"00")&amp;":"&amp;TEXT(MINUTE(INDEX(Evenimente!$A$2:$A$16203,MATCH(A9-0.000001,Evenimente!$A$2:$A$16203,1)+2)),"00")&amp;" UTC",""),""))</f>
        <v/>
      </c>
    </row>
    <row r="10" customFormat="false" ht="15" hidden="false" customHeight="true" outlineLevel="0" collapsed="false">
      <c r="A10" s="45" t="n">
        <f aca="false">IF(B10="","",$B$3+B10-1)</f>
        <v>46017</v>
      </c>
      <c r="B10" s="46" t="n">
        <f aca="false">IF(ROW()-4&lt;=$E$2,ROW()-4,"")</f>
        <v>6</v>
      </c>
      <c r="C10" s="46" t="n">
        <f aca="false">IF(B10="","",IF(B10&lt;='Timp complet'!$B$60,INT((B10-1)/'Timp complet'!$B$58)+1,IF(B10='Timp complet'!$B$60+1,"Ziua anului","Ziua bisectă")))</f>
        <v>1</v>
      </c>
      <c r="D10" s="46" t="n">
        <f aca="false">IF(B10="","",IF(B10&lt;='Timp complet'!$B$60,MOD(B10-1,'Timp complet'!$B$58)+1,"-"))</f>
        <v>6</v>
      </c>
      <c r="E10" s="46" t="str">
        <f aca="false">IF(B10="","",IF(B10&lt;='Timp complet'!$B$60,INDEX('Nume sanscrită'!$B$21:$B$27,MOD(B10-1,7)+1),"-"))</f>
        <v>Sâmbătă</v>
      </c>
      <c r="F10" s="46" t="str">
        <f aca="false">IF(B10="","",INDEX('Nume sanscrită'!$B$21:$B$27,WEEKDAY(A10,2)))</f>
        <v>Vineri</v>
      </c>
      <c r="G10" s="46" t="n">
        <f aca="false">IF(B10="","",MIN('Timp complet'!$B$54,INT((B10-1)/'Timp complet'!$B$53)+1))</f>
        <v>2</v>
      </c>
      <c r="H10" s="46" t="n">
        <f aca="false">IF(B10="","",INDEX(Evenimente!$G$2:$G$1213,MATCH(A10+1,Evenimente!$F$2:$F$1213,1)))</f>
        <v>1</v>
      </c>
      <c r="I10" s="47" t="str">
        <f aca="false">IF(B10="","",IF(INDEX(Evenimente!$A$2:$A$16203,MATCH(A10-0.000001,Evenimente!$A$2:$A$16203,1)+1)&lt;A10+1,INDEX(Evenimente!$B$2:$B$16203,MATCH(A10-0.000001,Evenimente!$A$2:$A$16203,1)+1)&amp;" "&amp;INDEX(Evenimente!$C$2:$C$16203,MATCH(A10-0.000001,Evenimente!$A$2:$A$16203,1)+1)&amp;" "&amp;TEXT(HOUR(INDEX(Evenimente!$A$2:$A$16203,MATCH(A10-0.000001,Evenimente!$A$2:$A$16203,1)+1)),"00")&amp;":"&amp;TEXT(MINUTE(INDEX(Evenimente!$A$2:$A$16203,MATCH(A10-0.000001,Evenimente!$A$2:$A$16203,1)+1)),"00")&amp;" UTC"&amp;IF(INDEX(Evenimente!$A$2:$A$16203,MATCH(A10-0.000001,Evenimente!$A$2:$A$16203,1)+2)&lt;A10+1,"; "&amp;INDEX(Evenimente!$B$2:$B$16203,MATCH(A10-0.000001,Evenimente!$A$2:$A$16203,1)+2)&amp;" "&amp;INDEX(Evenimente!$C$2:$C$16203,MATCH(A10-0.000001,Evenimente!$A$2:$A$16203,1)+2)&amp;" "&amp;TEXT(HOUR(INDEX(Evenimente!$A$2:$A$16203,MATCH(A10-0.000001,Evenimente!$A$2:$A$16203,1)+2)),"00")&amp;":"&amp;TEXT(MINUTE(INDEX(Evenimente!$A$2:$A$16203,MATCH(A10-0.000001,Evenimente!$A$2:$A$16203,1)+2)),"00")&amp;" UTC",""),""))</f>
        <v/>
      </c>
    </row>
    <row r="11" customFormat="false" ht="15" hidden="false" customHeight="true" outlineLevel="0" collapsed="false">
      <c r="A11" s="45" t="n">
        <f aca="false">IF(B11="","",$B$3+B11-1)</f>
        <v>46018</v>
      </c>
      <c r="B11" s="46" t="n">
        <f aca="false">IF(ROW()-4&lt;=$E$2,ROW()-4,"")</f>
        <v>7</v>
      </c>
      <c r="C11" s="46" t="n">
        <f aca="false">IF(B11="","",IF(B11&lt;='Timp complet'!$B$60,INT((B11-1)/'Timp complet'!$B$58)+1,IF(B11='Timp complet'!$B$60+1,"Ziua anului","Ziua bisectă")))</f>
        <v>1</v>
      </c>
      <c r="D11" s="46" t="n">
        <f aca="false">IF(B11="","",IF(B11&lt;='Timp complet'!$B$60,MOD(B11-1,'Timp complet'!$B$58)+1,"-"))</f>
        <v>7</v>
      </c>
      <c r="E11" s="46" t="str">
        <f aca="false">IF(B11="","",IF(B11&lt;='Timp complet'!$B$60,INDEX('Nume sanscrită'!$B$21:$B$27,MOD(B11-1,7)+1),"-"))</f>
        <v>Duminică</v>
      </c>
      <c r="F11" s="46" t="str">
        <f aca="false">IF(B11="","",INDEX('Nume sanscrită'!$B$21:$B$27,WEEKDAY(A11,2)))</f>
        <v>Sâmbătă</v>
      </c>
      <c r="G11" s="46" t="n">
        <f aca="false">IF(B11="","",MIN('Timp complet'!$B$54,INT((B11-1)/'Timp complet'!$B$53)+1))</f>
        <v>2</v>
      </c>
      <c r="H11" s="46" t="n">
        <f aca="false">IF(B11="","",INDEX(Evenimente!$G$2:$G$1213,MATCH(A11+1,Evenimente!$F$2:$F$1213,1)))</f>
        <v>1</v>
      </c>
      <c r="I11" s="47" t="str">
        <f aca="false">IF(B11="","",IF(INDEX(Evenimente!$A$2:$A$16203,MATCH(A11-0.000001,Evenimente!$A$2:$A$16203,1)+1)&lt;A11+1,INDEX(Evenimente!$B$2:$B$16203,MATCH(A11-0.000001,Evenimente!$A$2:$A$16203,1)+1)&amp;" "&amp;INDEX(Evenimente!$C$2:$C$16203,MATCH(A11-0.000001,Evenimente!$A$2:$A$16203,1)+1)&amp;" "&amp;TEXT(HOUR(INDEX(Evenimente!$A$2:$A$16203,MATCH(A11-0.000001,Evenimente!$A$2:$A$16203,1)+1)),"00")&amp;":"&amp;TEXT(MINUTE(INDEX(Evenimente!$A$2:$A$16203,MATCH(A11-0.000001,Evenimente!$A$2:$A$16203,1)+1)),"00")&amp;" UTC"&amp;IF(INDEX(Evenimente!$A$2:$A$16203,MATCH(A11-0.000001,Evenimente!$A$2:$A$16203,1)+2)&lt;A11+1,"; "&amp;INDEX(Evenimente!$B$2:$B$16203,MATCH(A11-0.000001,Evenimente!$A$2:$A$16203,1)+2)&amp;" "&amp;INDEX(Evenimente!$C$2:$C$16203,MATCH(A11-0.000001,Evenimente!$A$2:$A$16203,1)+2)&amp;" "&amp;TEXT(HOUR(INDEX(Evenimente!$A$2:$A$16203,MATCH(A11-0.000001,Evenimente!$A$2:$A$16203,1)+2)),"00")&amp;":"&amp;TEXT(MINUTE(INDEX(Evenimente!$A$2:$A$16203,MATCH(A11-0.000001,Evenimente!$A$2:$A$16203,1)+2)),"00")&amp;" UTC",""),""))</f>
        <v>◐ primul pătrar 19:10 UTC</v>
      </c>
    </row>
    <row r="12" customFormat="false" ht="15" hidden="false" customHeight="true" outlineLevel="0" collapsed="false">
      <c r="A12" s="45" t="n">
        <f aca="false">IF(B12="","",$B$3+B12-1)</f>
        <v>46019</v>
      </c>
      <c r="B12" s="46" t="n">
        <f aca="false">IF(ROW()-4&lt;=$E$2,ROW()-4,"")</f>
        <v>8</v>
      </c>
      <c r="C12" s="46" t="n">
        <f aca="false">IF(B12="","",IF(B12&lt;='Timp complet'!$B$60,INT((B12-1)/'Timp complet'!$B$58)+1,IF(B12='Timp complet'!$B$60+1,"Ziua anului","Ziua bisectă")))</f>
        <v>1</v>
      </c>
      <c r="D12" s="46" t="n">
        <f aca="false">IF(B12="","",IF(B12&lt;='Timp complet'!$B$60,MOD(B12-1,'Timp complet'!$B$58)+1,"-"))</f>
        <v>8</v>
      </c>
      <c r="E12" s="46" t="str">
        <f aca="false">IF(B12="","",IF(B12&lt;='Timp complet'!$B$60,INDEX('Nume sanscrită'!$B$21:$B$27,MOD(B12-1,7)+1),"-"))</f>
        <v>Luni</v>
      </c>
      <c r="F12" s="46" t="str">
        <f aca="false">IF(B12="","",INDEX('Nume sanscrită'!$B$21:$B$27,WEEKDAY(A12,2)))</f>
        <v>Duminică</v>
      </c>
      <c r="G12" s="46" t="n">
        <f aca="false">IF(B12="","",MIN('Timp complet'!$B$54,INT((B12-1)/'Timp complet'!$B$53)+1))</f>
        <v>2</v>
      </c>
      <c r="H12" s="46" t="n">
        <f aca="false">IF(B12="","",INDEX(Evenimente!$G$2:$G$1213,MATCH(A12+1,Evenimente!$F$2:$F$1213,1)))</f>
        <v>1</v>
      </c>
      <c r="I12" s="47" t="str">
        <f aca="false">IF(B12="","",IF(INDEX(Evenimente!$A$2:$A$16203,MATCH(A12-0.000001,Evenimente!$A$2:$A$16203,1)+1)&lt;A12+1,INDEX(Evenimente!$B$2:$B$16203,MATCH(A12-0.000001,Evenimente!$A$2:$A$16203,1)+1)&amp;" "&amp;INDEX(Evenimente!$C$2:$C$16203,MATCH(A12-0.000001,Evenimente!$A$2:$A$16203,1)+1)&amp;" "&amp;TEXT(HOUR(INDEX(Evenimente!$A$2:$A$16203,MATCH(A12-0.000001,Evenimente!$A$2:$A$16203,1)+1)),"00")&amp;":"&amp;TEXT(MINUTE(INDEX(Evenimente!$A$2:$A$16203,MATCH(A12-0.000001,Evenimente!$A$2:$A$16203,1)+1)),"00")&amp;" UTC"&amp;IF(INDEX(Evenimente!$A$2:$A$16203,MATCH(A12-0.000001,Evenimente!$A$2:$A$16203,1)+2)&lt;A12+1,"; "&amp;INDEX(Evenimente!$B$2:$B$16203,MATCH(A12-0.000001,Evenimente!$A$2:$A$16203,1)+2)&amp;" "&amp;INDEX(Evenimente!$C$2:$C$16203,MATCH(A12-0.000001,Evenimente!$A$2:$A$16203,1)+2)&amp;" "&amp;TEXT(HOUR(INDEX(Evenimente!$A$2:$A$16203,MATCH(A12-0.000001,Evenimente!$A$2:$A$16203,1)+2)),"00")&amp;":"&amp;TEXT(MINUTE(INDEX(Evenimente!$A$2:$A$16203,MATCH(A12-0.000001,Evenimente!$A$2:$A$16203,1)+2)),"00")&amp;" UTC",""),""))</f>
        <v/>
      </c>
    </row>
    <row r="13" customFormat="false" ht="15" hidden="false" customHeight="true" outlineLevel="0" collapsed="false">
      <c r="A13" s="45" t="n">
        <f aca="false">IF(B13="","",$B$3+B13-1)</f>
        <v>46020</v>
      </c>
      <c r="B13" s="46" t="n">
        <f aca="false">IF(ROW()-4&lt;=$E$2,ROW()-4,"")</f>
        <v>9</v>
      </c>
      <c r="C13" s="46" t="n">
        <f aca="false">IF(B13="","",IF(B13&lt;='Timp complet'!$B$60,INT((B13-1)/'Timp complet'!$B$58)+1,IF(B13='Timp complet'!$B$60+1,"Ziua anului","Ziua bisectă")))</f>
        <v>1</v>
      </c>
      <c r="D13" s="46" t="n">
        <f aca="false">IF(B13="","",IF(B13&lt;='Timp complet'!$B$60,MOD(B13-1,'Timp complet'!$B$58)+1,"-"))</f>
        <v>9</v>
      </c>
      <c r="E13" s="46" t="str">
        <f aca="false">IF(B13="","",IF(B13&lt;='Timp complet'!$B$60,INDEX('Nume sanscrită'!$B$21:$B$27,MOD(B13-1,7)+1),"-"))</f>
        <v>Marți</v>
      </c>
      <c r="F13" s="46" t="str">
        <f aca="false">IF(B13="","",INDEX('Nume sanscrită'!$B$21:$B$27,WEEKDAY(A13,2)))</f>
        <v>Luni</v>
      </c>
      <c r="G13" s="46" t="n">
        <f aca="false">IF(B13="","",MIN('Timp complet'!$B$54,INT((B13-1)/'Timp complet'!$B$53)+1))</f>
        <v>2</v>
      </c>
      <c r="H13" s="46" t="n">
        <f aca="false">IF(B13="","",INDEX(Evenimente!$G$2:$G$1213,MATCH(A13+1,Evenimente!$F$2:$F$1213,1)))</f>
        <v>1</v>
      </c>
      <c r="I13" s="47" t="str">
        <f aca="false">IF(B13="","",IF(INDEX(Evenimente!$A$2:$A$16203,MATCH(A13-0.000001,Evenimente!$A$2:$A$16203,1)+1)&lt;A13+1,INDEX(Evenimente!$B$2:$B$16203,MATCH(A13-0.000001,Evenimente!$A$2:$A$16203,1)+1)&amp;" "&amp;INDEX(Evenimente!$C$2:$C$16203,MATCH(A13-0.000001,Evenimente!$A$2:$A$16203,1)+1)&amp;" "&amp;TEXT(HOUR(INDEX(Evenimente!$A$2:$A$16203,MATCH(A13-0.000001,Evenimente!$A$2:$A$16203,1)+1)),"00")&amp;":"&amp;TEXT(MINUTE(INDEX(Evenimente!$A$2:$A$16203,MATCH(A13-0.000001,Evenimente!$A$2:$A$16203,1)+1)),"00")&amp;" UTC"&amp;IF(INDEX(Evenimente!$A$2:$A$16203,MATCH(A13-0.000001,Evenimente!$A$2:$A$16203,1)+2)&lt;A13+1,"; "&amp;INDEX(Evenimente!$B$2:$B$16203,MATCH(A13-0.000001,Evenimente!$A$2:$A$16203,1)+2)&amp;" "&amp;INDEX(Evenimente!$C$2:$C$16203,MATCH(A13-0.000001,Evenimente!$A$2:$A$16203,1)+2)&amp;" "&amp;TEXT(HOUR(INDEX(Evenimente!$A$2:$A$16203,MATCH(A13-0.000001,Evenimente!$A$2:$A$16203,1)+2)),"00")&amp;":"&amp;TEXT(MINUTE(INDEX(Evenimente!$A$2:$A$16203,MATCH(A13-0.000001,Evenimente!$A$2:$A$16203,1)+2)),"00")&amp;" UTC",""),""))</f>
        <v/>
      </c>
    </row>
    <row r="14" customFormat="false" ht="15" hidden="false" customHeight="true" outlineLevel="0" collapsed="false">
      <c r="A14" s="45" t="n">
        <f aca="false">IF(B14="","",$B$3+B14-1)</f>
        <v>46021</v>
      </c>
      <c r="B14" s="46" t="n">
        <f aca="false">IF(ROW()-4&lt;=$E$2,ROW()-4,"")</f>
        <v>10</v>
      </c>
      <c r="C14" s="46" t="n">
        <f aca="false">IF(B14="","",IF(B14&lt;='Timp complet'!$B$60,INT((B14-1)/'Timp complet'!$B$58)+1,IF(B14='Timp complet'!$B$60+1,"Ziua anului","Ziua bisectă")))</f>
        <v>1</v>
      </c>
      <c r="D14" s="46" t="n">
        <f aca="false">IF(B14="","",IF(B14&lt;='Timp complet'!$B$60,MOD(B14-1,'Timp complet'!$B$58)+1,"-"))</f>
        <v>10</v>
      </c>
      <c r="E14" s="46" t="str">
        <f aca="false">IF(B14="","",IF(B14&lt;='Timp complet'!$B$60,INDEX('Nume sanscrită'!$B$21:$B$27,MOD(B14-1,7)+1),"-"))</f>
        <v>Miercuri</v>
      </c>
      <c r="F14" s="46" t="str">
        <f aca="false">IF(B14="","",INDEX('Nume sanscrită'!$B$21:$B$27,WEEKDAY(A14,2)))</f>
        <v>Marți</v>
      </c>
      <c r="G14" s="46" t="n">
        <f aca="false">IF(B14="","",MIN('Timp complet'!$B$54,INT((B14-1)/'Timp complet'!$B$53)+1))</f>
        <v>2</v>
      </c>
      <c r="H14" s="46" t="n">
        <f aca="false">IF(B14="","",INDEX(Evenimente!$G$2:$G$1213,MATCH(A14+1,Evenimente!$F$2:$F$1213,1)))</f>
        <v>1</v>
      </c>
      <c r="I14" s="47" t="str">
        <f aca="false">IF(B14="","",IF(INDEX(Evenimente!$A$2:$A$16203,MATCH(A14-0.000001,Evenimente!$A$2:$A$16203,1)+1)&lt;A14+1,INDEX(Evenimente!$B$2:$B$16203,MATCH(A14-0.000001,Evenimente!$A$2:$A$16203,1)+1)&amp;" "&amp;INDEX(Evenimente!$C$2:$C$16203,MATCH(A14-0.000001,Evenimente!$A$2:$A$16203,1)+1)&amp;" "&amp;TEXT(HOUR(INDEX(Evenimente!$A$2:$A$16203,MATCH(A14-0.000001,Evenimente!$A$2:$A$16203,1)+1)),"00")&amp;":"&amp;TEXT(MINUTE(INDEX(Evenimente!$A$2:$A$16203,MATCH(A14-0.000001,Evenimente!$A$2:$A$16203,1)+1)),"00")&amp;" UTC"&amp;IF(INDEX(Evenimente!$A$2:$A$16203,MATCH(A14-0.000001,Evenimente!$A$2:$A$16203,1)+2)&lt;A14+1,"; "&amp;INDEX(Evenimente!$B$2:$B$16203,MATCH(A14-0.000001,Evenimente!$A$2:$A$16203,1)+2)&amp;" "&amp;INDEX(Evenimente!$C$2:$C$16203,MATCH(A14-0.000001,Evenimente!$A$2:$A$16203,1)+2)&amp;" "&amp;TEXT(HOUR(INDEX(Evenimente!$A$2:$A$16203,MATCH(A14-0.000001,Evenimente!$A$2:$A$16203,1)+2)),"00")&amp;":"&amp;TEXT(MINUTE(INDEX(Evenimente!$A$2:$A$16203,MATCH(A14-0.000001,Evenimente!$A$2:$A$16203,1)+2)),"00")&amp;" UTC",""),""))</f>
        <v/>
      </c>
    </row>
    <row r="15" customFormat="false" ht="15" hidden="false" customHeight="true" outlineLevel="0" collapsed="false">
      <c r="A15" s="45" t="n">
        <f aca="false">IF(B15="","",$B$3+B15-1)</f>
        <v>46022</v>
      </c>
      <c r="B15" s="46" t="n">
        <f aca="false">IF(ROW()-4&lt;=$E$2,ROW()-4,"")</f>
        <v>11</v>
      </c>
      <c r="C15" s="46" t="n">
        <f aca="false">IF(B15="","",IF(B15&lt;='Timp complet'!$B$60,INT((B15-1)/'Timp complet'!$B$58)+1,IF(B15='Timp complet'!$B$60+1,"Ziua anului","Ziua bisectă")))</f>
        <v>1</v>
      </c>
      <c r="D15" s="46" t="n">
        <f aca="false">IF(B15="","",IF(B15&lt;='Timp complet'!$B$60,MOD(B15-1,'Timp complet'!$B$58)+1,"-"))</f>
        <v>11</v>
      </c>
      <c r="E15" s="46" t="str">
        <f aca="false">IF(B15="","",IF(B15&lt;='Timp complet'!$B$60,INDEX('Nume sanscrită'!$B$21:$B$27,MOD(B15-1,7)+1),"-"))</f>
        <v>Joi</v>
      </c>
      <c r="F15" s="46" t="str">
        <f aca="false">IF(B15="","",INDEX('Nume sanscrită'!$B$21:$B$27,WEEKDAY(A15,2)))</f>
        <v>Miercuri</v>
      </c>
      <c r="G15" s="46" t="n">
        <f aca="false">IF(B15="","",MIN('Timp complet'!$B$54,INT((B15-1)/'Timp complet'!$B$53)+1))</f>
        <v>3</v>
      </c>
      <c r="H15" s="46" t="n">
        <f aca="false">IF(B15="","",INDEX(Evenimente!$G$2:$G$1213,MATCH(A15+1,Evenimente!$F$2:$F$1213,1)))</f>
        <v>1</v>
      </c>
      <c r="I15" s="47" t="str">
        <f aca="false">IF(B15="","",IF(INDEX(Evenimente!$A$2:$A$16203,MATCH(A15-0.000001,Evenimente!$A$2:$A$16203,1)+1)&lt;A15+1,INDEX(Evenimente!$B$2:$B$16203,MATCH(A15-0.000001,Evenimente!$A$2:$A$16203,1)+1)&amp;" "&amp;INDEX(Evenimente!$C$2:$C$16203,MATCH(A15-0.000001,Evenimente!$A$2:$A$16203,1)+1)&amp;" "&amp;TEXT(HOUR(INDEX(Evenimente!$A$2:$A$16203,MATCH(A15-0.000001,Evenimente!$A$2:$A$16203,1)+1)),"00")&amp;":"&amp;TEXT(MINUTE(INDEX(Evenimente!$A$2:$A$16203,MATCH(A15-0.000001,Evenimente!$A$2:$A$16203,1)+1)),"00")&amp;" UTC"&amp;IF(INDEX(Evenimente!$A$2:$A$16203,MATCH(A15-0.000001,Evenimente!$A$2:$A$16203,1)+2)&lt;A15+1,"; "&amp;INDEX(Evenimente!$B$2:$B$16203,MATCH(A15-0.000001,Evenimente!$A$2:$A$16203,1)+2)&amp;" "&amp;INDEX(Evenimente!$C$2:$C$16203,MATCH(A15-0.000001,Evenimente!$A$2:$A$16203,1)+2)&amp;" "&amp;TEXT(HOUR(INDEX(Evenimente!$A$2:$A$16203,MATCH(A15-0.000001,Evenimente!$A$2:$A$16203,1)+2)),"00")&amp;":"&amp;TEXT(MINUTE(INDEX(Evenimente!$A$2:$A$16203,MATCH(A15-0.000001,Evenimente!$A$2:$A$16203,1)+2)),"00")&amp;" UTC",""),""))</f>
        <v/>
      </c>
    </row>
    <row r="16" customFormat="false" ht="15" hidden="false" customHeight="true" outlineLevel="0" collapsed="false">
      <c r="A16" s="45" t="n">
        <f aca="false">IF(B16="","",$B$3+B16-1)</f>
        <v>46023</v>
      </c>
      <c r="B16" s="46" t="n">
        <f aca="false">IF(ROW()-4&lt;=$E$2,ROW()-4,"")</f>
        <v>12</v>
      </c>
      <c r="C16" s="46" t="n">
        <f aca="false">IF(B16="","",IF(B16&lt;='Timp complet'!$B$60,INT((B16-1)/'Timp complet'!$B$58)+1,IF(B16='Timp complet'!$B$60+1,"Ziua anului","Ziua bisectă")))</f>
        <v>1</v>
      </c>
      <c r="D16" s="46" t="n">
        <f aca="false">IF(B16="","",IF(B16&lt;='Timp complet'!$B$60,MOD(B16-1,'Timp complet'!$B$58)+1,"-"))</f>
        <v>12</v>
      </c>
      <c r="E16" s="46" t="str">
        <f aca="false">IF(B16="","",IF(B16&lt;='Timp complet'!$B$60,INDEX('Nume sanscrită'!$B$21:$B$27,MOD(B16-1,7)+1),"-"))</f>
        <v>Vineri</v>
      </c>
      <c r="F16" s="46" t="str">
        <f aca="false">IF(B16="","",INDEX('Nume sanscrită'!$B$21:$B$27,WEEKDAY(A16,2)))</f>
        <v>Joi</v>
      </c>
      <c r="G16" s="46" t="n">
        <f aca="false">IF(B16="","",MIN('Timp complet'!$B$54,INT((B16-1)/'Timp complet'!$B$53)+1))</f>
        <v>3</v>
      </c>
      <c r="H16" s="46" t="n">
        <f aca="false">IF(B16="","",INDEX(Evenimente!$G$2:$G$1213,MATCH(A16+1,Evenimente!$F$2:$F$1213,1)))</f>
        <v>1</v>
      </c>
      <c r="I16" s="47" t="str">
        <f aca="false">IF(B16="","",IF(INDEX(Evenimente!$A$2:$A$16203,MATCH(A16-0.000001,Evenimente!$A$2:$A$16203,1)+1)&lt;A16+1,INDEX(Evenimente!$B$2:$B$16203,MATCH(A16-0.000001,Evenimente!$A$2:$A$16203,1)+1)&amp;" "&amp;INDEX(Evenimente!$C$2:$C$16203,MATCH(A16-0.000001,Evenimente!$A$2:$A$16203,1)+1)&amp;" "&amp;TEXT(HOUR(INDEX(Evenimente!$A$2:$A$16203,MATCH(A16-0.000001,Evenimente!$A$2:$A$16203,1)+1)),"00")&amp;":"&amp;TEXT(MINUTE(INDEX(Evenimente!$A$2:$A$16203,MATCH(A16-0.000001,Evenimente!$A$2:$A$16203,1)+1)),"00")&amp;" UTC"&amp;IF(INDEX(Evenimente!$A$2:$A$16203,MATCH(A16-0.000001,Evenimente!$A$2:$A$16203,1)+2)&lt;A16+1,"; "&amp;INDEX(Evenimente!$B$2:$B$16203,MATCH(A16-0.000001,Evenimente!$A$2:$A$16203,1)+2)&amp;" "&amp;INDEX(Evenimente!$C$2:$C$16203,MATCH(A16-0.000001,Evenimente!$A$2:$A$16203,1)+2)&amp;" "&amp;TEXT(HOUR(INDEX(Evenimente!$A$2:$A$16203,MATCH(A16-0.000001,Evenimente!$A$2:$A$16203,1)+2)),"00")&amp;":"&amp;TEXT(MINUTE(INDEX(Evenimente!$A$2:$A$16203,MATCH(A16-0.000001,Evenimente!$A$2:$A$16203,1)+2)),"00")&amp;" UTC",""),""))</f>
        <v/>
      </c>
    </row>
    <row r="17" customFormat="false" ht="15" hidden="false" customHeight="true" outlineLevel="0" collapsed="false">
      <c r="A17" s="45" t="n">
        <f aca="false">IF(B17="","",$B$3+B17-1)</f>
        <v>46024</v>
      </c>
      <c r="B17" s="46" t="n">
        <f aca="false">IF(ROW()-4&lt;=$E$2,ROW()-4,"")</f>
        <v>13</v>
      </c>
      <c r="C17" s="46" t="n">
        <f aca="false">IF(B17="","",IF(B17&lt;='Timp complet'!$B$60,INT((B17-1)/'Timp complet'!$B$58)+1,IF(B17='Timp complet'!$B$60+1,"Ziua anului","Ziua bisectă")))</f>
        <v>1</v>
      </c>
      <c r="D17" s="46" t="n">
        <f aca="false">IF(B17="","",IF(B17&lt;='Timp complet'!$B$60,MOD(B17-1,'Timp complet'!$B$58)+1,"-"))</f>
        <v>13</v>
      </c>
      <c r="E17" s="46" t="str">
        <f aca="false">IF(B17="","",IF(B17&lt;='Timp complet'!$B$60,INDEX('Nume sanscrită'!$B$21:$B$27,MOD(B17-1,7)+1),"-"))</f>
        <v>Sâmbătă</v>
      </c>
      <c r="F17" s="46" t="str">
        <f aca="false">IF(B17="","",INDEX('Nume sanscrită'!$B$21:$B$27,WEEKDAY(A17,2)))</f>
        <v>Vineri</v>
      </c>
      <c r="G17" s="46" t="n">
        <f aca="false">IF(B17="","",MIN('Timp complet'!$B$54,INT((B17-1)/'Timp complet'!$B$53)+1))</f>
        <v>3</v>
      </c>
      <c r="H17" s="46" t="n">
        <f aca="false">IF(B17="","",INDEX(Evenimente!$G$2:$G$1213,MATCH(A17+1,Evenimente!$F$2:$F$1213,1)))</f>
        <v>1</v>
      </c>
      <c r="I17" s="47" t="str">
        <f aca="false">IF(B17="","",IF(INDEX(Evenimente!$A$2:$A$16203,MATCH(A17-0.000001,Evenimente!$A$2:$A$16203,1)+1)&lt;A17+1,INDEX(Evenimente!$B$2:$B$16203,MATCH(A17-0.000001,Evenimente!$A$2:$A$16203,1)+1)&amp;" "&amp;INDEX(Evenimente!$C$2:$C$16203,MATCH(A17-0.000001,Evenimente!$A$2:$A$16203,1)+1)&amp;" "&amp;TEXT(HOUR(INDEX(Evenimente!$A$2:$A$16203,MATCH(A17-0.000001,Evenimente!$A$2:$A$16203,1)+1)),"00")&amp;":"&amp;TEXT(MINUTE(INDEX(Evenimente!$A$2:$A$16203,MATCH(A17-0.000001,Evenimente!$A$2:$A$16203,1)+1)),"00")&amp;" UTC"&amp;IF(INDEX(Evenimente!$A$2:$A$16203,MATCH(A17-0.000001,Evenimente!$A$2:$A$16203,1)+2)&lt;A17+1,"; "&amp;INDEX(Evenimente!$B$2:$B$16203,MATCH(A17-0.000001,Evenimente!$A$2:$A$16203,1)+2)&amp;" "&amp;INDEX(Evenimente!$C$2:$C$16203,MATCH(A17-0.000001,Evenimente!$A$2:$A$16203,1)+2)&amp;" "&amp;TEXT(HOUR(INDEX(Evenimente!$A$2:$A$16203,MATCH(A17-0.000001,Evenimente!$A$2:$A$16203,1)+2)),"00")&amp;":"&amp;TEXT(MINUTE(INDEX(Evenimente!$A$2:$A$16203,MATCH(A17-0.000001,Evenimente!$A$2:$A$16203,1)+2)),"00")&amp;" UTC",""),""))</f>
        <v/>
      </c>
    </row>
    <row r="18" customFormat="false" ht="15" hidden="false" customHeight="true" outlineLevel="0" collapsed="false">
      <c r="A18" s="45" t="n">
        <f aca="false">IF(B18="","",$B$3+B18-1)</f>
        <v>46025</v>
      </c>
      <c r="B18" s="46" t="n">
        <f aca="false">IF(ROW()-4&lt;=$E$2,ROW()-4,"")</f>
        <v>14</v>
      </c>
      <c r="C18" s="46" t="n">
        <f aca="false">IF(B18="","",IF(B18&lt;='Timp complet'!$B$60,INT((B18-1)/'Timp complet'!$B$58)+1,IF(B18='Timp complet'!$B$60+1,"Ziua anului","Ziua bisectă")))</f>
        <v>1</v>
      </c>
      <c r="D18" s="46" t="n">
        <f aca="false">IF(B18="","",IF(B18&lt;='Timp complet'!$B$60,MOD(B18-1,'Timp complet'!$B$58)+1,"-"))</f>
        <v>14</v>
      </c>
      <c r="E18" s="46" t="str">
        <f aca="false">IF(B18="","",IF(B18&lt;='Timp complet'!$B$60,INDEX('Nume sanscrită'!$B$21:$B$27,MOD(B18-1,7)+1),"-"))</f>
        <v>Duminică</v>
      </c>
      <c r="F18" s="46" t="str">
        <f aca="false">IF(B18="","",INDEX('Nume sanscrită'!$B$21:$B$27,WEEKDAY(A18,2)))</f>
        <v>Sâmbătă</v>
      </c>
      <c r="G18" s="46" t="n">
        <f aca="false">IF(B18="","",MIN('Timp complet'!$B$54,INT((B18-1)/'Timp complet'!$B$53)+1))</f>
        <v>3</v>
      </c>
      <c r="H18" s="46" t="n">
        <f aca="false">IF(B18="","",INDEX(Evenimente!$G$2:$G$1213,MATCH(A18+1,Evenimente!$F$2:$F$1213,1)))</f>
        <v>1</v>
      </c>
      <c r="I18" s="47" t="str">
        <f aca="false">IF(B18="","",IF(INDEX(Evenimente!$A$2:$A$16203,MATCH(A18-0.000001,Evenimente!$A$2:$A$16203,1)+1)&lt;A18+1,INDEX(Evenimente!$B$2:$B$16203,MATCH(A18-0.000001,Evenimente!$A$2:$A$16203,1)+1)&amp;" "&amp;INDEX(Evenimente!$C$2:$C$16203,MATCH(A18-0.000001,Evenimente!$A$2:$A$16203,1)+1)&amp;" "&amp;TEXT(HOUR(INDEX(Evenimente!$A$2:$A$16203,MATCH(A18-0.000001,Evenimente!$A$2:$A$16203,1)+1)),"00")&amp;":"&amp;TEXT(MINUTE(INDEX(Evenimente!$A$2:$A$16203,MATCH(A18-0.000001,Evenimente!$A$2:$A$16203,1)+1)),"00")&amp;" UTC"&amp;IF(INDEX(Evenimente!$A$2:$A$16203,MATCH(A18-0.000001,Evenimente!$A$2:$A$16203,1)+2)&lt;A18+1,"; "&amp;INDEX(Evenimente!$B$2:$B$16203,MATCH(A18-0.000001,Evenimente!$A$2:$A$16203,1)+2)&amp;" "&amp;INDEX(Evenimente!$C$2:$C$16203,MATCH(A18-0.000001,Evenimente!$A$2:$A$16203,1)+2)&amp;" "&amp;TEXT(HOUR(INDEX(Evenimente!$A$2:$A$16203,MATCH(A18-0.000001,Evenimente!$A$2:$A$16203,1)+2)),"00")&amp;":"&amp;TEXT(MINUTE(INDEX(Evenimente!$A$2:$A$16203,MATCH(A18-0.000001,Evenimente!$A$2:$A$16203,1)+2)),"00")&amp;" UTC",""),""))</f>
        <v>○ lună plină 10:03 UTC</v>
      </c>
    </row>
    <row r="19" customFormat="false" ht="15" hidden="false" customHeight="true" outlineLevel="0" collapsed="false">
      <c r="A19" s="45" t="n">
        <f aca="false">IF(B19="","",$B$3+B19-1)</f>
        <v>46026</v>
      </c>
      <c r="B19" s="46" t="n">
        <f aca="false">IF(ROW()-4&lt;=$E$2,ROW()-4,"")</f>
        <v>15</v>
      </c>
      <c r="C19" s="46" t="n">
        <f aca="false">IF(B19="","",IF(B19&lt;='Timp complet'!$B$60,INT((B19-1)/'Timp complet'!$B$58)+1,IF(B19='Timp complet'!$B$60+1,"Ziua anului","Ziua bisectă")))</f>
        <v>1</v>
      </c>
      <c r="D19" s="46" t="n">
        <f aca="false">IF(B19="","",IF(B19&lt;='Timp complet'!$B$60,MOD(B19-1,'Timp complet'!$B$58)+1,"-"))</f>
        <v>15</v>
      </c>
      <c r="E19" s="46" t="str">
        <f aca="false">IF(B19="","",IF(B19&lt;='Timp complet'!$B$60,INDEX('Nume sanscrită'!$B$21:$B$27,MOD(B19-1,7)+1),"-"))</f>
        <v>Luni</v>
      </c>
      <c r="F19" s="46" t="str">
        <f aca="false">IF(B19="","",INDEX('Nume sanscrită'!$B$21:$B$27,WEEKDAY(A19,2)))</f>
        <v>Duminică</v>
      </c>
      <c r="G19" s="46" t="n">
        <f aca="false">IF(B19="","",MIN('Timp complet'!$B$54,INT((B19-1)/'Timp complet'!$B$53)+1))</f>
        <v>3</v>
      </c>
      <c r="H19" s="46" t="n">
        <f aca="false">IF(B19="","",INDEX(Evenimente!$G$2:$G$1213,MATCH(A19+1,Evenimente!$F$2:$F$1213,1)))</f>
        <v>1</v>
      </c>
      <c r="I19" s="47" t="str">
        <f aca="false">IF(B19="","",IF(INDEX(Evenimente!$A$2:$A$16203,MATCH(A19-0.000001,Evenimente!$A$2:$A$16203,1)+1)&lt;A19+1,INDEX(Evenimente!$B$2:$B$16203,MATCH(A19-0.000001,Evenimente!$A$2:$A$16203,1)+1)&amp;" "&amp;INDEX(Evenimente!$C$2:$C$16203,MATCH(A19-0.000001,Evenimente!$A$2:$A$16203,1)+1)&amp;" "&amp;TEXT(HOUR(INDEX(Evenimente!$A$2:$A$16203,MATCH(A19-0.000001,Evenimente!$A$2:$A$16203,1)+1)),"00")&amp;":"&amp;TEXT(MINUTE(INDEX(Evenimente!$A$2:$A$16203,MATCH(A19-0.000001,Evenimente!$A$2:$A$16203,1)+1)),"00")&amp;" UTC"&amp;IF(INDEX(Evenimente!$A$2:$A$16203,MATCH(A19-0.000001,Evenimente!$A$2:$A$16203,1)+2)&lt;A19+1,"; "&amp;INDEX(Evenimente!$B$2:$B$16203,MATCH(A19-0.000001,Evenimente!$A$2:$A$16203,1)+2)&amp;" "&amp;INDEX(Evenimente!$C$2:$C$16203,MATCH(A19-0.000001,Evenimente!$A$2:$A$16203,1)+2)&amp;" "&amp;TEXT(HOUR(INDEX(Evenimente!$A$2:$A$16203,MATCH(A19-0.000001,Evenimente!$A$2:$A$16203,1)+2)),"00")&amp;":"&amp;TEXT(MINUTE(INDEX(Evenimente!$A$2:$A$16203,MATCH(A19-0.000001,Evenimente!$A$2:$A$16203,1)+2)),"00")&amp;" UTC",""),""))</f>
        <v/>
      </c>
    </row>
    <row r="20" customFormat="false" ht="15" hidden="false" customHeight="true" outlineLevel="0" collapsed="false">
      <c r="A20" s="45" t="n">
        <f aca="false">IF(B20="","",$B$3+B20-1)</f>
        <v>46027</v>
      </c>
      <c r="B20" s="46" t="n">
        <f aca="false">IF(ROW()-4&lt;=$E$2,ROW()-4,"")</f>
        <v>16</v>
      </c>
      <c r="C20" s="46" t="n">
        <f aca="false">IF(B20="","",IF(B20&lt;='Timp complet'!$B$60,INT((B20-1)/'Timp complet'!$B$58)+1,IF(B20='Timp complet'!$B$60+1,"Ziua anului","Ziua bisectă")))</f>
        <v>1</v>
      </c>
      <c r="D20" s="46" t="n">
        <f aca="false">IF(B20="","",IF(B20&lt;='Timp complet'!$B$60,MOD(B20-1,'Timp complet'!$B$58)+1,"-"))</f>
        <v>16</v>
      </c>
      <c r="E20" s="46" t="str">
        <f aca="false">IF(B20="","",IF(B20&lt;='Timp complet'!$B$60,INDEX('Nume sanscrită'!$B$21:$B$27,MOD(B20-1,7)+1),"-"))</f>
        <v>Marți</v>
      </c>
      <c r="F20" s="46" t="str">
        <f aca="false">IF(B20="","",INDEX('Nume sanscrită'!$B$21:$B$27,WEEKDAY(A20,2)))</f>
        <v>Luni</v>
      </c>
      <c r="G20" s="46" t="n">
        <f aca="false">IF(B20="","",MIN('Timp complet'!$B$54,INT((B20-1)/'Timp complet'!$B$53)+1))</f>
        <v>4</v>
      </c>
      <c r="H20" s="46" t="n">
        <f aca="false">IF(B20="","",INDEX(Evenimente!$G$2:$G$1213,MATCH(A20+1,Evenimente!$F$2:$F$1213,1)))</f>
        <v>1</v>
      </c>
      <c r="I20" s="47" t="str">
        <f aca="false">IF(B20="","",IF(INDEX(Evenimente!$A$2:$A$16203,MATCH(A20-0.000001,Evenimente!$A$2:$A$16203,1)+1)&lt;A20+1,INDEX(Evenimente!$B$2:$B$16203,MATCH(A20-0.000001,Evenimente!$A$2:$A$16203,1)+1)&amp;" "&amp;INDEX(Evenimente!$C$2:$C$16203,MATCH(A20-0.000001,Evenimente!$A$2:$A$16203,1)+1)&amp;" "&amp;TEXT(HOUR(INDEX(Evenimente!$A$2:$A$16203,MATCH(A20-0.000001,Evenimente!$A$2:$A$16203,1)+1)),"00")&amp;":"&amp;TEXT(MINUTE(INDEX(Evenimente!$A$2:$A$16203,MATCH(A20-0.000001,Evenimente!$A$2:$A$16203,1)+1)),"00")&amp;" UTC"&amp;IF(INDEX(Evenimente!$A$2:$A$16203,MATCH(A20-0.000001,Evenimente!$A$2:$A$16203,1)+2)&lt;A20+1,"; "&amp;INDEX(Evenimente!$B$2:$B$16203,MATCH(A20-0.000001,Evenimente!$A$2:$A$16203,1)+2)&amp;" "&amp;INDEX(Evenimente!$C$2:$C$16203,MATCH(A20-0.000001,Evenimente!$A$2:$A$16203,1)+2)&amp;" "&amp;TEXT(HOUR(INDEX(Evenimente!$A$2:$A$16203,MATCH(A20-0.000001,Evenimente!$A$2:$A$16203,1)+2)),"00")&amp;":"&amp;TEXT(MINUTE(INDEX(Evenimente!$A$2:$A$16203,MATCH(A20-0.000001,Evenimente!$A$2:$A$16203,1)+2)),"00")&amp;" UTC",""),""))</f>
        <v/>
      </c>
    </row>
    <row r="21" customFormat="false" ht="15" hidden="false" customHeight="true" outlineLevel="0" collapsed="false">
      <c r="A21" s="45" t="n">
        <f aca="false">IF(B21="","",$B$3+B21-1)</f>
        <v>46028</v>
      </c>
      <c r="B21" s="46" t="n">
        <f aca="false">IF(ROW()-4&lt;=$E$2,ROW()-4,"")</f>
        <v>17</v>
      </c>
      <c r="C21" s="46" t="n">
        <f aca="false">IF(B21="","",IF(B21&lt;='Timp complet'!$B$60,INT((B21-1)/'Timp complet'!$B$58)+1,IF(B21='Timp complet'!$B$60+1,"Ziua anului","Ziua bisectă")))</f>
        <v>1</v>
      </c>
      <c r="D21" s="46" t="n">
        <f aca="false">IF(B21="","",IF(B21&lt;='Timp complet'!$B$60,MOD(B21-1,'Timp complet'!$B$58)+1,"-"))</f>
        <v>17</v>
      </c>
      <c r="E21" s="46" t="str">
        <f aca="false">IF(B21="","",IF(B21&lt;='Timp complet'!$B$60,INDEX('Nume sanscrită'!$B$21:$B$27,MOD(B21-1,7)+1),"-"))</f>
        <v>Miercuri</v>
      </c>
      <c r="F21" s="46" t="str">
        <f aca="false">IF(B21="","",INDEX('Nume sanscrită'!$B$21:$B$27,WEEKDAY(A21,2)))</f>
        <v>Marți</v>
      </c>
      <c r="G21" s="46" t="n">
        <f aca="false">IF(B21="","",MIN('Timp complet'!$B$54,INT((B21-1)/'Timp complet'!$B$53)+1))</f>
        <v>4</v>
      </c>
      <c r="H21" s="46" t="n">
        <f aca="false">IF(B21="","",INDEX(Evenimente!$G$2:$G$1213,MATCH(A21+1,Evenimente!$F$2:$F$1213,1)))</f>
        <v>1</v>
      </c>
      <c r="I21" s="47" t="str">
        <f aca="false">IF(B21="","",IF(INDEX(Evenimente!$A$2:$A$16203,MATCH(A21-0.000001,Evenimente!$A$2:$A$16203,1)+1)&lt;A21+1,INDEX(Evenimente!$B$2:$B$16203,MATCH(A21-0.000001,Evenimente!$A$2:$A$16203,1)+1)&amp;" "&amp;INDEX(Evenimente!$C$2:$C$16203,MATCH(A21-0.000001,Evenimente!$A$2:$A$16203,1)+1)&amp;" "&amp;TEXT(HOUR(INDEX(Evenimente!$A$2:$A$16203,MATCH(A21-0.000001,Evenimente!$A$2:$A$16203,1)+1)),"00")&amp;":"&amp;TEXT(MINUTE(INDEX(Evenimente!$A$2:$A$16203,MATCH(A21-0.000001,Evenimente!$A$2:$A$16203,1)+1)),"00")&amp;" UTC"&amp;IF(INDEX(Evenimente!$A$2:$A$16203,MATCH(A21-0.000001,Evenimente!$A$2:$A$16203,1)+2)&lt;A21+1,"; "&amp;INDEX(Evenimente!$B$2:$B$16203,MATCH(A21-0.000001,Evenimente!$A$2:$A$16203,1)+2)&amp;" "&amp;INDEX(Evenimente!$C$2:$C$16203,MATCH(A21-0.000001,Evenimente!$A$2:$A$16203,1)+2)&amp;" "&amp;TEXT(HOUR(INDEX(Evenimente!$A$2:$A$16203,MATCH(A21-0.000001,Evenimente!$A$2:$A$16203,1)+2)),"00")&amp;":"&amp;TEXT(MINUTE(INDEX(Evenimente!$A$2:$A$16203,MATCH(A21-0.000001,Evenimente!$A$2:$A$16203,1)+2)),"00")&amp;" UTC",""),""))</f>
        <v/>
      </c>
    </row>
    <row r="22" customFormat="false" ht="15" hidden="false" customHeight="true" outlineLevel="0" collapsed="false">
      <c r="A22" s="45" t="n">
        <f aca="false">IF(B22="","",$B$3+B22-1)</f>
        <v>46029</v>
      </c>
      <c r="B22" s="46" t="n">
        <f aca="false">IF(ROW()-4&lt;=$E$2,ROW()-4,"")</f>
        <v>18</v>
      </c>
      <c r="C22" s="46" t="n">
        <f aca="false">IF(B22="","",IF(B22&lt;='Timp complet'!$B$60,INT((B22-1)/'Timp complet'!$B$58)+1,IF(B22='Timp complet'!$B$60+1,"Ziua anului","Ziua bisectă")))</f>
        <v>1</v>
      </c>
      <c r="D22" s="46" t="n">
        <f aca="false">IF(B22="","",IF(B22&lt;='Timp complet'!$B$60,MOD(B22-1,'Timp complet'!$B$58)+1,"-"))</f>
        <v>18</v>
      </c>
      <c r="E22" s="46" t="str">
        <f aca="false">IF(B22="","",IF(B22&lt;='Timp complet'!$B$60,INDEX('Nume sanscrită'!$B$21:$B$27,MOD(B22-1,7)+1),"-"))</f>
        <v>Joi</v>
      </c>
      <c r="F22" s="46" t="str">
        <f aca="false">IF(B22="","",INDEX('Nume sanscrită'!$B$21:$B$27,WEEKDAY(A22,2)))</f>
        <v>Miercuri</v>
      </c>
      <c r="G22" s="46" t="n">
        <f aca="false">IF(B22="","",MIN('Timp complet'!$B$54,INT((B22-1)/'Timp complet'!$B$53)+1))</f>
        <v>4</v>
      </c>
      <c r="H22" s="46" t="n">
        <f aca="false">IF(B22="","",INDEX(Evenimente!$G$2:$G$1213,MATCH(A22+1,Evenimente!$F$2:$F$1213,1)))</f>
        <v>1</v>
      </c>
      <c r="I22" s="47" t="str">
        <f aca="false">IF(B22="","",IF(INDEX(Evenimente!$A$2:$A$16203,MATCH(A22-0.000001,Evenimente!$A$2:$A$16203,1)+1)&lt;A22+1,INDEX(Evenimente!$B$2:$B$16203,MATCH(A22-0.000001,Evenimente!$A$2:$A$16203,1)+1)&amp;" "&amp;INDEX(Evenimente!$C$2:$C$16203,MATCH(A22-0.000001,Evenimente!$A$2:$A$16203,1)+1)&amp;" "&amp;TEXT(HOUR(INDEX(Evenimente!$A$2:$A$16203,MATCH(A22-0.000001,Evenimente!$A$2:$A$16203,1)+1)),"00")&amp;":"&amp;TEXT(MINUTE(INDEX(Evenimente!$A$2:$A$16203,MATCH(A22-0.000001,Evenimente!$A$2:$A$16203,1)+1)),"00")&amp;" UTC"&amp;IF(INDEX(Evenimente!$A$2:$A$16203,MATCH(A22-0.000001,Evenimente!$A$2:$A$16203,1)+2)&lt;A22+1,"; "&amp;INDEX(Evenimente!$B$2:$B$16203,MATCH(A22-0.000001,Evenimente!$A$2:$A$16203,1)+2)&amp;" "&amp;INDEX(Evenimente!$C$2:$C$16203,MATCH(A22-0.000001,Evenimente!$A$2:$A$16203,1)+2)&amp;" "&amp;TEXT(HOUR(INDEX(Evenimente!$A$2:$A$16203,MATCH(A22-0.000001,Evenimente!$A$2:$A$16203,1)+2)),"00")&amp;":"&amp;TEXT(MINUTE(INDEX(Evenimente!$A$2:$A$16203,MATCH(A22-0.000001,Evenimente!$A$2:$A$16203,1)+2)),"00")&amp;" UTC",""),""))</f>
        <v/>
      </c>
    </row>
    <row r="23" customFormat="false" ht="15" hidden="false" customHeight="true" outlineLevel="0" collapsed="false">
      <c r="A23" s="45" t="n">
        <f aca="false">IF(B23="","",$B$3+B23-1)</f>
        <v>46030</v>
      </c>
      <c r="B23" s="46" t="n">
        <f aca="false">IF(ROW()-4&lt;=$E$2,ROW()-4,"")</f>
        <v>19</v>
      </c>
      <c r="C23" s="46" t="n">
        <f aca="false">IF(B23="","",IF(B23&lt;='Timp complet'!$B$60,INT((B23-1)/'Timp complet'!$B$58)+1,IF(B23='Timp complet'!$B$60+1,"Ziua anului","Ziua bisectă")))</f>
        <v>1</v>
      </c>
      <c r="D23" s="46" t="n">
        <f aca="false">IF(B23="","",IF(B23&lt;='Timp complet'!$B$60,MOD(B23-1,'Timp complet'!$B$58)+1,"-"))</f>
        <v>19</v>
      </c>
      <c r="E23" s="46" t="str">
        <f aca="false">IF(B23="","",IF(B23&lt;='Timp complet'!$B$60,INDEX('Nume sanscrită'!$B$21:$B$27,MOD(B23-1,7)+1),"-"))</f>
        <v>Vineri</v>
      </c>
      <c r="F23" s="46" t="str">
        <f aca="false">IF(B23="","",INDEX('Nume sanscrită'!$B$21:$B$27,WEEKDAY(A23,2)))</f>
        <v>Joi</v>
      </c>
      <c r="G23" s="46" t="n">
        <f aca="false">IF(B23="","",MIN('Timp complet'!$B$54,INT((B23-1)/'Timp complet'!$B$53)+1))</f>
        <v>4</v>
      </c>
      <c r="H23" s="46" t="n">
        <f aca="false">IF(B23="","",INDEX(Evenimente!$G$2:$G$1213,MATCH(A23+1,Evenimente!$F$2:$F$1213,1)))</f>
        <v>1</v>
      </c>
      <c r="I23" s="47" t="str">
        <f aca="false">IF(B23="","",IF(INDEX(Evenimente!$A$2:$A$16203,MATCH(A23-0.000001,Evenimente!$A$2:$A$16203,1)+1)&lt;A23+1,INDEX(Evenimente!$B$2:$B$16203,MATCH(A23-0.000001,Evenimente!$A$2:$A$16203,1)+1)&amp;" "&amp;INDEX(Evenimente!$C$2:$C$16203,MATCH(A23-0.000001,Evenimente!$A$2:$A$16203,1)+1)&amp;" "&amp;TEXT(HOUR(INDEX(Evenimente!$A$2:$A$16203,MATCH(A23-0.000001,Evenimente!$A$2:$A$16203,1)+1)),"00")&amp;":"&amp;TEXT(MINUTE(INDEX(Evenimente!$A$2:$A$16203,MATCH(A23-0.000001,Evenimente!$A$2:$A$16203,1)+1)),"00")&amp;" UTC"&amp;IF(INDEX(Evenimente!$A$2:$A$16203,MATCH(A23-0.000001,Evenimente!$A$2:$A$16203,1)+2)&lt;A23+1,"; "&amp;INDEX(Evenimente!$B$2:$B$16203,MATCH(A23-0.000001,Evenimente!$A$2:$A$16203,1)+2)&amp;" "&amp;INDEX(Evenimente!$C$2:$C$16203,MATCH(A23-0.000001,Evenimente!$A$2:$A$16203,1)+2)&amp;" "&amp;TEXT(HOUR(INDEX(Evenimente!$A$2:$A$16203,MATCH(A23-0.000001,Evenimente!$A$2:$A$16203,1)+2)),"00")&amp;":"&amp;TEXT(MINUTE(INDEX(Evenimente!$A$2:$A$16203,MATCH(A23-0.000001,Evenimente!$A$2:$A$16203,1)+2)),"00")&amp;" UTC",""),""))</f>
        <v/>
      </c>
    </row>
    <row r="24" customFormat="false" ht="15" hidden="false" customHeight="true" outlineLevel="0" collapsed="false">
      <c r="A24" s="45" t="n">
        <f aca="false">IF(B24="","",$B$3+B24-1)</f>
        <v>46031</v>
      </c>
      <c r="B24" s="46" t="n">
        <f aca="false">IF(ROW()-4&lt;=$E$2,ROW()-4,"")</f>
        <v>20</v>
      </c>
      <c r="C24" s="46" t="n">
        <f aca="false">IF(B24="","",IF(B24&lt;='Timp complet'!$B$60,INT((B24-1)/'Timp complet'!$B$58)+1,IF(B24='Timp complet'!$B$60+1,"Ziua anului","Ziua bisectă")))</f>
        <v>1</v>
      </c>
      <c r="D24" s="46" t="n">
        <f aca="false">IF(B24="","",IF(B24&lt;='Timp complet'!$B$60,MOD(B24-1,'Timp complet'!$B$58)+1,"-"))</f>
        <v>20</v>
      </c>
      <c r="E24" s="46" t="str">
        <f aca="false">IF(B24="","",IF(B24&lt;='Timp complet'!$B$60,INDEX('Nume sanscrită'!$B$21:$B$27,MOD(B24-1,7)+1),"-"))</f>
        <v>Sâmbătă</v>
      </c>
      <c r="F24" s="46" t="str">
        <f aca="false">IF(B24="","",INDEX('Nume sanscrită'!$B$21:$B$27,WEEKDAY(A24,2)))</f>
        <v>Vineri</v>
      </c>
      <c r="G24" s="46" t="n">
        <f aca="false">IF(B24="","",MIN('Timp complet'!$B$54,INT((B24-1)/'Timp complet'!$B$53)+1))</f>
        <v>4</v>
      </c>
      <c r="H24" s="46" t="n">
        <f aca="false">IF(B24="","",INDEX(Evenimente!$G$2:$G$1213,MATCH(A24+1,Evenimente!$F$2:$F$1213,1)))</f>
        <v>1</v>
      </c>
      <c r="I24" s="47" t="str">
        <f aca="false">IF(B24="","",IF(INDEX(Evenimente!$A$2:$A$16203,MATCH(A24-0.000001,Evenimente!$A$2:$A$16203,1)+1)&lt;A24+1,INDEX(Evenimente!$B$2:$B$16203,MATCH(A24-0.000001,Evenimente!$A$2:$A$16203,1)+1)&amp;" "&amp;INDEX(Evenimente!$C$2:$C$16203,MATCH(A24-0.000001,Evenimente!$A$2:$A$16203,1)+1)&amp;" "&amp;TEXT(HOUR(INDEX(Evenimente!$A$2:$A$16203,MATCH(A24-0.000001,Evenimente!$A$2:$A$16203,1)+1)),"00")&amp;":"&amp;TEXT(MINUTE(INDEX(Evenimente!$A$2:$A$16203,MATCH(A24-0.000001,Evenimente!$A$2:$A$16203,1)+1)),"00")&amp;" UTC"&amp;IF(INDEX(Evenimente!$A$2:$A$16203,MATCH(A24-0.000001,Evenimente!$A$2:$A$16203,1)+2)&lt;A24+1,"; "&amp;INDEX(Evenimente!$B$2:$B$16203,MATCH(A24-0.000001,Evenimente!$A$2:$A$16203,1)+2)&amp;" "&amp;INDEX(Evenimente!$C$2:$C$16203,MATCH(A24-0.000001,Evenimente!$A$2:$A$16203,1)+2)&amp;" "&amp;TEXT(HOUR(INDEX(Evenimente!$A$2:$A$16203,MATCH(A24-0.000001,Evenimente!$A$2:$A$16203,1)+2)),"00")&amp;":"&amp;TEXT(MINUTE(INDEX(Evenimente!$A$2:$A$16203,MATCH(A24-0.000001,Evenimente!$A$2:$A$16203,1)+2)),"00")&amp;" UTC",""),""))</f>
        <v/>
      </c>
    </row>
    <row r="25" customFormat="false" ht="15" hidden="false" customHeight="true" outlineLevel="0" collapsed="false">
      <c r="A25" s="45" t="n">
        <f aca="false">IF(B25="","",$B$3+B25-1)</f>
        <v>46032</v>
      </c>
      <c r="B25" s="46" t="n">
        <f aca="false">IF(ROW()-4&lt;=$E$2,ROW()-4,"")</f>
        <v>21</v>
      </c>
      <c r="C25" s="46" t="n">
        <f aca="false">IF(B25="","",IF(B25&lt;='Timp complet'!$B$60,INT((B25-1)/'Timp complet'!$B$58)+1,IF(B25='Timp complet'!$B$60+1,"Ziua anului","Ziua bisectă")))</f>
        <v>1</v>
      </c>
      <c r="D25" s="46" t="n">
        <f aca="false">IF(B25="","",IF(B25&lt;='Timp complet'!$B$60,MOD(B25-1,'Timp complet'!$B$58)+1,"-"))</f>
        <v>21</v>
      </c>
      <c r="E25" s="46" t="str">
        <f aca="false">IF(B25="","",IF(B25&lt;='Timp complet'!$B$60,INDEX('Nume sanscrită'!$B$21:$B$27,MOD(B25-1,7)+1),"-"))</f>
        <v>Duminică</v>
      </c>
      <c r="F25" s="46" t="str">
        <f aca="false">IF(B25="","",INDEX('Nume sanscrită'!$B$21:$B$27,WEEKDAY(A25,2)))</f>
        <v>Sâmbătă</v>
      </c>
      <c r="G25" s="46" t="n">
        <f aca="false">IF(B25="","",MIN('Timp complet'!$B$54,INT((B25-1)/'Timp complet'!$B$53)+1))</f>
        <v>5</v>
      </c>
      <c r="H25" s="46" t="n">
        <f aca="false">IF(B25="","",INDEX(Evenimente!$G$2:$G$1213,MATCH(A25+1,Evenimente!$F$2:$F$1213,1)))</f>
        <v>1</v>
      </c>
      <c r="I25" s="47" t="str">
        <f aca="false">IF(B25="","",IF(INDEX(Evenimente!$A$2:$A$16203,MATCH(A25-0.000001,Evenimente!$A$2:$A$16203,1)+1)&lt;A25+1,INDEX(Evenimente!$B$2:$B$16203,MATCH(A25-0.000001,Evenimente!$A$2:$A$16203,1)+1)&amp;" "&amp;INDEX(Evenimente!$C$2:$C$16203,MATCH(A25-0.000001,Evenimente!$A$2:$A$16203,1)+1)&amp;" "&amp;TEXT(HOUR(INDEX(Evenimente!$A$2:$A$16203,MATCH(A25-0.000001,Evenimente!$A$2:$A$16203,1)+1)),"00")&amp;":"&amp;TEXT(MINUTE(INDEX(Evenimente!$A$2:$A$16203,MATCH(A25-0.000001,Evenimente!$A$2:$A$16203,1)+1)),"00")&amp;" UTC"&amp;IF(INDEX(Evenimente!$A$2:$A$16203,MATCH(A25-0.000001,Evenimente!$A$2:$A$16203,1)+2)&lt;A25+1,"; "&amp;INDEX(Evenimente!$B$2:$B$16203,MATCH(A25-0.000001,Evenimente!$A$2:$A$16203,1)+2)&amp;" "&amp;INDEX(Evenimente!$C$2:$C$16203,MATCH(A25-0.000001,Evenimente!$A$2:$A$16203,1)+2)&amp;" "&amp;TEXT(HOUR(INDEX(Evenimente!$A$2:$A$16203,MATCH(A25-0.000001,Evenimente!$A$2:$A$16203,1)+2)),"00")&amp;":"&amp;TEXT(MINUTE(INDEX(Evenimente!$A$2:$A$16203,MATCH(A25-0.000001,Evenimente!$A$2:$A$16203,1)+2)),"00")&amp;" UTC",""),""))</f>
        <v>◑ ultimul pătrar 15:49 UTC</v>
      </c>
    </row>
    <row r="26" customFormat="false" ht="15" hidden="false" customHeight="true" outlineLevel="0" collapsed="false">
      <c r="A26" s="45" t="n">
        <f aca="false">IF(B26="","",$B$3+B26-1)</f>
        <v>46033</v>
      </c>
      <c r="B26" s="46" t="n">
        <f aca="false">IF(ROW()-4&lt;=$E$2,ROW()-4,"")</f>
        <v>22</v>
      </c>
      <c r="C26" s="46" t="n">
        <f aca="false">IF(B26="","",IF(B26&lt;='Timp complet'!$B$60,INT((B26-1)/'Timp complet'!$B$58)+1,IF(B26='Timp complet'!$B$60+1,"Ziua anului","Ziua bisectă")))</f>
        <v>1</v>
      </c>
      <c r="D26" s="46" t="n">
        <f aca="false">IF(B26="","",IF(B26&lt;='Timp complet'!$B$60,MOD(B26-1,'Timp complet'!$B$58)+1,"-"))</f>
        <v>22</v>
      </c>
      <c r="E26" s="46" t="str">
        <f aca="false">IF(B26="","",IF(B26&lt;='Timp complet'!$B$60,INDEX('Nume sanscrită'!$B$21:$B$27,MOD(B26-1,7)+1),"-"))</f>
        <v>Luni</v>
      </c>
      <c r="F26" s="46" t="str">
        <f aca="false">IF(B26="","",INDEX('Nume sanscrită'!$B$21:$B$27,WEEKDAY(A26,2)))</f>
        <v>Duminică</v>
      </c>
      <c r="G26" s="46" t="n">
        <f aca="false">IF(B26="","",MIN('Timp complet'!$B$54,INT((B26-1)/'Timp complet'!$B$53)+1))</f>
        <v>5</v>
      </c>
      <c r="H26" s="46" t="n">
        <f aca="false">IF(B26="","",INDEX(Evenimente!$G$2:$G$1213,MATCH(A26+1,Evenimente!$F$2:$F$1213,1)))</f>
        <v>1</v>
      </c>
      <c r="I26" s="47" t="str">
        <f aca="false">IF(B26="","",IF(INDEX(Evenimente!$A$2:$A$16203,MATCH(A26-0.000001,Evenimente!$A$2:$A$16203,1)+1)&lt;A26+1,INDEX(Evenimente!$B$2:$B$16203,MATCH(A26-0.000001,Evenimente!$A$2:$A$16203,1)+1)&amp;" "&amp;INDEX(Evenimente!$C$2:$C$16203,MATCH(A26-0.000001,Evenimente!$A$2:$A$16203,1)+1)&amp;" "&amp;TEXT(HOUR(INDEX(Evenimente!$A$2:$A$16203,MATCH(A26-0.000001,Evenimente!$A$2:$A$16203,1)+1)),"00")&amp;":"&amp;TEXT(MINUTE(INDEX(Evenimente!$A$2:$A$16203,MATCH(A26-0.000001,Evenimente!$A$2:$A$16203,1)+1)),"00")&amp;" UTC"&amp;IF(INDEX(Evenimente!$A$2:$A$16203,MATCH(A26-0.000001,Evenimente!$A$2:$A$16203,1)+2)&lt;A26+1,"; "&amp;INDEX(Evenimente!$B$2:$B$16203,MATCH(A26-0.000001,Evenimente!$A$2:$A$16203,1)+2)&amp;" "&amp;INDEX(Evenimente!$C$2:$C$16203,MATCH(A26-0.000001,Evenimente!$A$2:$A$16203,1)+2)&amp;" "&amp;TEXT(HOUR(INDEX(Evenimente!$A$2:$A$16203,MATCH(A26-0.000001,Evenimente!$A$2:$A$16203,1)+2)),"00")&amp;":"&amp;TEXT(MINUTE(INDEX(Evenimente!$A$2:$A$16203,MATCH(A26-0.000001,Evenimente!$A$2:$A$16203,1)+2)),"00")&amp;" UTC",""),""))</f>
        <v/>
      </c>
    </row>
    <row r="27" customFormat="false" ht="15" hidden="false" customHeight="true" outlineLevel="0" collapsed="false">
      <c r="A27" s="45" t="n">
        <f aca="false">IF(B27="","",$B$3+B27-1)</f>
        <v>46034</v>
      </c>
      <c r="B27" s="46" t="n">
        <f aca="false">IF(ROW()-4&lt;=$E$2,ROW()-4,"")</f>
        <v>23</v>
      </c>
      <c r="C27" s="46" t="n">
        <f aca="false">IF(B27="","",IF(B27&lt;='Timp complet'!$B$60,INT((B27-1)/'Timp complet'!$B$58)+1,IF(B27='Timp complet'!$B$60+1,"Ziua anului","Ziua bisectă")))</f>
        <v>1</v>
      </c>
      <c r="D27" s="46" t="n">
        <f aca="false">IF(B27="","",IF(B27&lt;='Timp complet'!$B$60,MOD(B27-1,'Timp complet'!$B$58)+1,"-"))</f>
        <v>23</v>
      </c>
      <c r="E27" s="46" t="str">
        <f aca="false">IF(B27="","",IF(B27&lt;='Timp complet'!$B$60,INDEX('Nume sanscrită'!$B$21:$B$27,MOD(B27-1,7)+1),"-"))</f>
        <v>Marți</v>
      </c>
      <c r="F27" s="46" t="str">
        <f aca="false">IF(B27="","",INDEX('Nume sanscrită'!$B$21:$B$27,WEEKDAY(A27,2)))</f>
        <v>Luni</v>
      </c>
      <c r="G27" s="46" t="n">
        <f aca="false">IF(B27="","",MIN('Timp complet'!$B$54,INT((B27-1)/'Timp complet'!$B$53)+1))</f>
        <v>5</v>
      </c>
      <c r="H27" s="46" t="n">
        <f aca="false">IF(B27="","",INDEX(Evenimente!$G$2:$G$1213,MATCH(A27+1,Evenimente!$F$2:$F$1213,1)))</f>
        <v>1</v>
      </c>
      <c r="I27" s="47" t="str">
        <f aca="false">IF(B27="","",IF(INDEX(Evenimente!$A$2:$A$16203,MATCH(A27-0.000001,Evenimente!$A$2:$A$16203,1)+1)&lt;A27+1,INDEX(Evenimente!$B$2:$B$16203,MATCH(A27-0.000001,Evenimente!$A$2:$A$16203,1)+1)&amp;" "&amp;INDEX(Evenimente!$C$2:$C$16203,MATCH(A27-0.000001,Evenimente!$A$2:$A$16203,1)+1)&amp;" "&amp;TEXT(HOUR(INDEX(Evenimente!$A$2:$A$16203,MATCH(A27-0.000001,Evenimente!$A$2:$A$16203,1)+1)),"00")&amp;":"&amp;TEXT(MINUTE(INDEX(Evenimente!$A$2:$A$16203,MATCH(A27-0.000001,Evenimente!$A$2:$A$16203,1)+1)),"00")&amp;" UTC"&amp;IF(INDEX(Evenimente!$A$2:$A$16203,MATCH(A27-0.000001,Evenimente!$A$2:$A$16203,1)+2)&lt;A27+1,"; "&amp;INDEX(Evenimente!$B$2:$B$16203,MATCH(A27-0.000001,Evenimente!$A$2:$A$16203,1)+2)&amp;" "&amp;INDEX(Evenimente!$C$2:$C$16203,MATCH(A27-0.000001,Evenimente!$A$2:$A$16203,1)+2)&amp;" "&amp;TEXT(HOUR(INDEX(Evenimente!$A$2:$A$16203,MATCH(A27-0.000001,Evenimente!$A$2:$A$16203,1)+2)),"00")&amp;":"&amp;TEXT(MINUTE(INDEX(Evenimente!$A$2:$A$16203,MATCH(A27-0.000001,Evenimente!$A$2:$A$16203,1)+2)),"00")&amp;" UTC",""),""))</f>
        <v/>
      </c>
    </row>
    <row r="28" customFormat="false" ht="15" hidden="false" customHeight="true" outlineLevel="0" collapsed="false">
      <c r="A28" s="45" t="n">
        <f aca="false">IF(B28="","",$B$3+B28-1)</f>
        <v>46035</v>
      </c>
      <c r="B28" s="46" t="n">
        <f aca="false">IF(ROW()-4&lt;=$E$2,ROW()-4,"")</f>
        <v>24</v>
      </c>
      <c r="C28" s="46" t="n">
        <f aca="false">IF(B28="","",IF(B28&lt;='Timp complet'!$B$60,INT((B28-1)/'Timp complet'!$B$58)+1,IF(B28='Timp complet'!$B$60+1,"Ziua anului","Ziua bisectă")))</f>
        <v>1</v>
      </c>
      <c r="D28" s="46" t="n">
        <f aca="false">IF(B28="","",IF(B28&lt;='Timp complet'!$B$60,MOD(B28-1,'Timp complet'!$B$58)+1,"-"))</f>
        <v>24</v>
      </c>
      <c r="E28" s="46" t="str">
        <f aca="false">IF(B28="","",IF(B28&lt;='Timp complet'!$B$60,INDEX('Nume sanscrită'!$B$21:$B$27,MOD(B28-1,7)+1),"-"))</f>
        <v>Miercuri</v>
      </c>
      <c r="F28" s="46" t="str">
        <f aca="false">IF(B28="","",INDEX('Nume sanscrită'!$B$21:$B$27,WEEKDAY(A28,2)))</f>
        <v>Marți</v>
      </c>
      <c r="G28" s="46" t="n">
        <f aca="false">IF(B28="","",MIN('Timp complet'!$B$54,INT((B28-1)/'Timp complet'!$B$53)+1))</f>
        <v>5</v>
      </c>
      <c r="H28" s="46" t="n">
        <f aca="false">IF(B28="","",INDEX(Evenimente!$G$2:$G$1213,MATCH(A28+1,Evenimente!$F$2:$F$1213,1)))</f>
        <v>1</v>
      </c>
      <c r="I28" s="47" t="str">
        <f aca="false">IF(B28="","",IF(INDEX(Evenimente!$A$2:$A$16203,MATCH(A28-0.000001,Evenimente!$A$2:$A$16203,1)+1)&lt;A28+1,INDEX(Evenimente!$B$2:$B$16203,MATCH(A28-0.000001,Evenimente!$A$2:$A$16203,1)+1)&amp;" "&amp;INDEX(Evenimente!$C$2:$C$16203,MATCH(A28-0.000001,Evenimente!$A$2:$A$16203,1)+1)&amp;" "&amp;TEXT(HOUR(INDEX(Evenimente!$A$2:$A$16203,MATCH(A28-0.000001,Evenimente!$A$2:$A$16203,1)+1)),"00")&amp;":"&amp;TEXT(MINUTE(INDEX(Evenimente!$A$2:$A$16203,MATCH(A28-0.000001,Evenimente!$A$2:$A$16203,1)+1)),"00")&amp;" UTC"&amp;IF(INDEX(Evenimente!$A$2:$A$16203,MATCH(A28-0.000001,Evenimente!$A$2:$A$16203,1)+2)&lt;A28+1,"; "&amp;INDEX(Evenimente!$B$2:$B$16203,MATCH(A28-0.000001,Evenimente!$A$2:$A$16203,1)+2)&amp;" "&amp;INDEX(Evenimente!$C$2:$C$16203,MATCH(A28-0.000001,Evenimente!$A$2:$A$16203,1)+2)&amp;" "&amp;TEXT(HOUR(INDEX(Evenimente!$A$2:$A$16203,MATCH(A28-0.000001,Evenimente!$A$2:$A$16203,1)+2)),"00")&amp;":"&amp;TEXT(MINUTE(INDEX(Evenimente!$A$2:$A$16203,MATCH(A28-0.000001,Evenimente!$A$2:$A$16203,1)+2)),"00")&amp;" UTC",""),""))</f>
        <v/>
      </c>
    </row>
    <row r="29" customFormat="false" ht="15" hidden="false" customHeight="true" outlineLevel="0" collapsed="false">
      <c r="A29" s="45" t="n">
        <f aca="false">IF(B29="","",$B$3+B29-1)</f>
        <v>46036</v>
      </c>
      <c r="B29" s="46" t="n">
        <f aca="false">IF(ROW()-4&lt;=$E$2,ROW()-4,"")</f>
        <v>25</v>
      </c>
      <c r="C29" s="46" t="n">
        <f aca="false">IF(B29="","",IF(B29&lt;='Timp complet'!$B$60,INT((B29-1)/'Timp complet'!$B$58)+1,IF(B29='Timp complet'!$B$60+1,"Ziua anului","Ziua bisectă")))</f>
        <v>1</v>
      </c>
      <c r="D29" s="46" t="n">
        <f aca="false">IF(B29="","",IF(B29&lt;='Timp complet'!$B$60,MOD(B29-1,'Timp complet'!$B$58)+1,"-"))</f>
        <v>25</v>
      </c>
      <c r="E29" s="46" t="str">
        <f aca="false">IF(B29="","",IF(B29&lt;='Timp complet'!$B$60,INDEX('Nume sanscrită'!$B$21:$B$27,MOD(B29-1,7)+1),"-"))</f>
        <v>Joi</v>
      </c>
      <c r="F29" s="46" t="str">
        <f aca="false">IF(B29="","",INDEX('Nume sanscrită'!$B$21:$B$27,WEEKDAY(A29,2)))</f>
        <v>Miercuri</v>
      </c>
      <c r="G29" s="46" t="n">
        <f aca="false">IF(B29="","",MIN('Timp complet'!$B$54,INT((B29-1)/'Timp complet'!$B$53)+1))</f>
        <v>5</v>
      </c>
      <c r="H29" s="46" t="n">
        <f aca="false">IF(B29="","",INDEX(Evenimente!$G$2:$G$1213,MATCH(A29+1,Evenimente!$F$2:$F$1213,1)))</f>
        <v>1</v>
      </c>
      <c r="I29" s="47" t="str">
        <f aca="false">IF(B29="","",IF(INDEX(Evenimente!$A$2:$A$16203,MATCH(A29-0.000001,Evenimente!$A$2:$A$16203,1)+1)&lt;A29+1,INDEX(Evenimente!$B$2:$B$16203,MATCH(A29-0.000001,Evenimente!$A$2:$A$16203,1)+1)&amp;" "&amp;INDEX(Evenimente!$C$2:$C$16203,MATCH(A29-0.000001,Evenimente!$A$2:$A$16203,1)+1)&amp;" "&amp;TEXT(HOUR(INDEX(Evenimente!$A$2:$A$16203,MATCH(A29-0.000001,Evenimente!$A$2:$A$16203,1)+1)),"00")&amp;":"&amp;TEXT(MINUTE(INDEX(Evenimente!$A$2:$A$16203,MATCH(A29-0.000001,Evenimente!$A$2:$A$16203,1)+1)),"00")&amp;" UTC"&amp;IF(INDEX(Evenimente!$A$2:$A$16203,MATCH(A29-0.000001,Evenimente!$A$2:$A$16203,1)+2)&lt;A29+1,"; "&amp;INDEX(Evenimente!$B$2:$B$16203,MATCH(A29-0.000001,Evenimente!$A$2:$A$16203,1)+2)&amp;" "&amp;INDEX(Evenimente!$C$2:$C$16203,MATCH(A29-0.000001,Evenimente!$A$2:$A$16203,1)+2)&amp;" "&amp;TEXT(HOUR(INDEX(Evenimente!$A$2:$A$16203,MATCH(A29-0.000001,Evenimente!$A$2:$A$16203,1)+2)),"00")&amp;":"&amp;TEXT(MINUTE(INDEX(Evenimente!$A$2:$A$16203,MATCH(A29-0.000001,Evenimente!$A$2:$A$16203,1)+2)),"00")&amp;" UTC",""),""))</f>
        <v/>
      </c>
    </row>
    <row r="30" customFormat="false" ht="15" hidden="false" customHeight="true" outlineLevel="0" collapsed="false">
      <c r="A30" s="45" t="n">
        <f aca="false">IF(B30="","",$B$3+B30-1)</f>
        <v>46037</v>
      </c>
      <c r="B30" s="46" t="n">
        <f aca="false">IF(ROW()-4&lt;=$E$2,ROW()-4,"")</f>
        <v>26</v>
      </c>
      <c r="C30" s="46" t="n">
        <f aca="false">IF(B30="","",IF(B30&lt;='Timp complet'!$B$60,INT((B30-1)/'Timp complet'!$B$58)+1,IF(B30='Timp complet'!$B$60+1,"Ziua anului","Ziua bisectă")))</f>
        <v>1</v>
      </c>
      <c r="D30" s="46" t="n">
        <f aca="false">IF(B30="","",IF(B30&lt;='Timp complet'!$B$60,MOD(B30-1,'Timp complet'!$B$58)+1,"-"))</f>
        <v>26</v>
      </c>
      <c r="E30" s="46" t="str">
        <f aca="false">IF(B30="","",IF(B30&lt;='Timp complet'!$B$60,INDEX('Nume sanscrită'!$B$21:$B$27,MOD(B30-1,7)+1),"-"))</f>
        <v>Vineri</v>
      </c>
      <c r="F30" s="46" t="str">
        <f aca="false">IF(B30="","",INDEX('Nume sanscrită'!$B$21:$B$27,WEEKDAY(A30,2)))</f>
        <v>Joi</v>
      </c>
      <c r="G30" s="46" t="n">
        <f aca="false">IF(B30="","",MIN('Timp complet'!$B$54,INT((B30-1)/'Timp complet'!$B$53)+1))</f>
        <v>6</v>
      </c>
      <c r="H30" s="46" t="n">
        <f aca="false">IF(B30="","",INDEX(Evenimente!$G$2:$G$1213,MATCH(A30+1,Evenimente!$F$2:$F$1213,1)))</f>
        <v>1</v>
      </c>
      <c r="I30" s="47" t="str">
        <f aca="false">IF(B30="","",IF(INDEX(Evenimente!$A$2:$A$16203,MATCH(A30-0.000001,Evenimente!$A$2:$A$16203,1)+1)&lt;A30+1,INDEX(Evenimente!$B$2:$B$16203,MATCH(A30-0.000001,Evenimente!$A$2:$A$16203,1)+1)&amp;" "&amp;INDEX(Evenimente!$C$2:$C$16203,MATCH(A30-0.000001,Evenimente!$A$2:$A$16203,1)+1)&amp;" "&amp;TEXT(HOUR(INDEX(Evenimente!$A$2:$A$16203,MATCH(A30-0.000001,Evenimente!$A$2:$A$16203,1)+1)),"00")&amp;":"&amp;TEXT(MINUTE(INDEX(Evenimente!$A$2:$A$16203,MATCH(A30-0.000001,Evenimente!$A$2:$A$16203,1)+1)),"00")&amp;" UTC"&amp;IF(INDEX(Evenimente!$A$2:$A$16203,MATCH(A30-0.000001,Evenimente!$A$2:$A$16203,1)+2)&lt;A30+1,"; "&amp;INDEX(Evenimente!$B$2:$B$16203,MATCH(A30-0.000001,Evenimente!$A$2:$A$16203,1)+2)&amp;" "&amp;INDEX(Evenimente!$C$2:$C$16203,MATCH(A30-0.000001,Evenimente!$A$2:$A$16203,1)+2)&amp;" "&amp;TEXT(HOUR(INDEX(Evenimente!$A$2:$A$16203,MATCH(A30-0.000001,Evenimente!$A$2:$A$16203,1)+2)),"00")&amp;":"&amp;TEXT(MINUTE(INDEX(Evenimente!$A$2:$A$16203,MATCH(A30-0.000001,Evenimente!$A$2:$A$16203,1)+2)),"00")&amp;" UTC",""),""))</f>
        <v/>
      </c>
    </row>
    <row r="31" customFormat="false" ht="15" hidden="false" customHeight="true" outlineLevel="0" collapsed="false">
      <c r="A31" s="45" t="n">
        <f aca="false">IF(B31="","",$B$3+B31-1)</f>
        <v>46038</v>
      </c>
      <c r="B31" s="46" t="n">
        <f aca="false">IF(ROW()-4&lt;=$E$2,ROW()-4,"")</f>
        <v>27</v>
      </c>
      <c r="C31" s="46" t="n">
        <f aca="false">IF(B31="","",IF(B31&lt;='Timp complet'!$B$60,INT((B31-1)/'Timp complet'!$B$58)+1,IF(B31='Timp complet'!$B$60+1,"Ziua anului","Ziua bisectă")))</f>
        <v>1</v>
      </c>
      <c r="D31" s="46" t="n">
        <f aca="false">IF(B31="","",IF(B31&lt;='Timp complet'!$B$60,MOD(B31-1,'Timp complet'!$B$58)+1,"-"))</f>
        <v>27</v>
      </c>
      <c r="E31" s="46" t="str">
        <f aca="false">IF(B31="","",IF(B31&lt;='Timp complet'!$B$60,INDEX('Nume sanscrită'!$B$21:$B$27,MOD(B31-1,7)+1),"-"))</f>
        <v>Sâmbătă</v>
      </c>
      <c r="F31" s="46" t="str">
        <f aca="false">IF(B31="","",INDEX('Nume sanscrită'!$B$21:$B$27,WEEKDAY(A31,2)))</f>
        <v>Vineri</v>
      </c>
      <c r="G31" s="46" t="n">
        <f aca="false">IF(B31="","",MIN('Timp complet'!$B$54,INT((B31-1)/'Timp complet'!$B$53)+1))</f>
        <v>6</v>
      </c>
      <c r="H31" s="46" t="n">
        <f aca="false">IF(B31="","",INDEX(Evenimente!$G$2:$G$1213,MATCH(A31+1,Evenimente!$F$2:$F$1213,1)))</f>
        <v>1</v>
      </c>
      <c r="I31" s="47" t="str">
        <f aca="false">IF(B31="","",IF(INDEX(Evenimente!$A$2:$A$16203,MATCH(A31-0.000001,Evenimente!$A$2:$A$16203,1)+1)&lt;A31+1,INDEX(Evenimente!$B$2:$B$16203,MATCH(A31-0.000001,Evenimente!$A$2:$A$16203,1)+1)&amp;" "&amp;INDEX(Evenimente!$C$2:$C$16203,MATCH(A31-0.000001,Evenimente!$A$2:$A$16203,1)+1)&amp;" "&amp;TEXT(HOUR(INDEX(Evenimente!$A$2:$A$16203,MATCH(A31-0.000001,Evenimente!$A$2:$A$16203,1)+1)),"00")&amp;":"&amp;TEXT(MINUTE(INDEX(Evenimente!$A$2:$A$16203,MATCH(A31-0.000001,Evenimente!$A$2:$A$16203,1)+1)),"00")&amp;" UTC"&amp;IF(INDEX(Evenimente!$A$2:$A$16203,MATCH(A31-0.000001,Evenimente!$A$2:$A$16203,1)+2)&lt;A31+1,"; "&amp;INDEX(Evenimente!$B$2:$B$16203,MATCH(A31-0.000001,Evenimente!$A$2:$A$16203,1)+2)&amp;" "&amp;INDEX(Evenimente!$C$2:$C$16203,MATCH(A31-0.000001,Evenimente!$A$2:$A$16203,1)+2)&amp;" "&amp;TEXT(HOUR(INDEX(Evenimente!$A$2:$A$16203,MATCH(A31-0.000001,Evenimente!$A$2:$A$16203,1)+2)),"00")&amp;":"&amp;TEXT(MINUTE(INDEX(Evenimente!$A$2:$A$16203,MATCH(A31-0.000001,Evenimente!$A$2:$A$16203,1)+2)),"00")&amp;" UTC",""),""))</f>
        <v/>
      </c>
    </row>
    <row r="32" customFormat="false" ht="15" hidden="false" customHeight="true" outlineLevel="0" collapsed="false">
      <c r="A32" s="45" t="n">
        <f aca="false">IF(B32="","",$B$3+B32-1)</f>
        <v>46039</v>
      </c>
      <c r="B32" s="46" t="n">
        <f aca="false">IF(ROW()-4&lt;=$E$2,ROW()-4,"")</f>
        <v>28</v>
      </c>
      <c r="C32" s="46" t="n">
        <f aca="false">IF(B32="","",IF(B32&lt;='Timp complet'!$B$60,INT((B32-1)/'Timp complet'!$B$58)+1,IF(B32='Timp complet'!$B$60+1,"Ziua anului","Ziua bisectă")))</f>
        <v>1</v>
      </c>
      <c r="D32" s="46" t="n">
        <f aca="false">IF(B32="","",IF(B32&lt;='Timp complet'!$B$60,MOD(B32-1,'Timp complet'!$B$58)+1,"-"))</f>
        <v>28</v>
      </c>
      <c r="E32" s="46" t="str">
        <f aca="false">IF(B32="","",IF(B32&lt;='Timp complet'!$B$60,INDEX('Nume sanscrită'!$B$21:$B$27,MOD(B32-1,7)+1),"-"))</f>
        <v>Duminică</v>
      </c>
      <c r="F32" s="46" t="str">
        <f aca="false">IF(B32="","",INDEX('Nume sanscrită'!$B$21:$B$27,WEEKDAY(A32,2)))</f>
        <v>Sâmbătă</v>
      </c>
      <c r="G32" s="46" t="n">
        <f aca="false">IF(B32="","",MIN('Timp complet'!$B$54,INT((B32-1)/'Timp complet'!$B$53)+1))</f>
        <v>6</v>
      </c>
      <c r="H32" s="46" t="n">
        <f aca="false">IF(B32="","",INDEX(Evenimente!$G$2:$G$1213,MATCH(A32+1,Evenimente!$F$2:$F$1213,1)))</f>
        <v>1</v>
      </c>
      <c r="I32" s="47" t="str">
        <f aca="false">IF(B32="","",IF(INDEX(Evenimente!$A$2:$A$16203,MATCH(A32-0.000001,Evenimente!$A$2:$A$16203,1)+1)&lt;A32+1,INDEX(Evenimente!$B$2:$B$16203,MATCH(A32-0.000001,Evenimente!$A$2:$A$16203,1)+1)&amp;" "&amp;INDEX(Evenimente!$C$2:$C$16203,MATCH(A32-0.000001,Evenimente!$A$2:$A$16203,1)+1)&amp;" "&amp;TEXT(HOUR(INDEX(Evenimente!$A$2:$A$16203,MATCH(A32-0.000001,Evenimente!$A$2:$A$16203,1)+1)),"00")&amp;":"&amp;TEXT(MINUTE(INDEX(Evenimente!$A$2:$A$16203,MATCH(A32-0.000001,Evenimente!$A$2:$A$16203,1)+1)),"00")&amp;" UTC"&amp;IF(INDEX(Evenimente!$A$2:$A$16203,MATCH(A32-0.000001,Evenimente!$A$2:$A$16203,1)+2)&lt;A32+1,"; "&amp;INDEX(Evenimente!$B$2:$B$16203,MATCH(A32-0.000001,Evenimente!$A$2:$A$16203,1)+2)&amp;" "&amp;INDEX(Evenimente!$C$2:$C$16203,MATCH(A32-0.000001,Evenimente!$A$2:$A$16203,1)+2)&amp;" "&amp;TEXT(HOUR(INDEX(Evenimente!$A$2:$A$16203,MATCH(A32-0.000001,Evenimente!$A$2:$A$16203,1)+2)),"00")&amp;":"&amp;TEXT(MINUTE(INDEX(Evenimente!$A$2:$A$16203,MATCH(A32-0.000001,Evenimente!$A$2:$A$16203,1)+2)),"00")&amp;" UTC",""),""))</f>
        <v/>
      </c>
    </row>
    <row r="33" customFormat="false" ht="15" hidden="false" customHeight="true" outlineLevel="0" collapsed="false">
      <c r="A33" s="45" t="n">
        <f aca="false">IF(B33="","",$B$3+B33-1)</f>
        <v>46040</v>
      </c>
      <c r="B33" s="46" t="n">
        <f aca="false">IF(ROW()-4&lt;=$E$2,ROW()-4,"")</f>
        <v>29</v>
      </c>
      <c r="C33" s="46" t="n">
        <f aca="false">IF(B33="","",IF(B33&lt;='Timp complet'!$B$60,INT((B33-1)/'Timp complet'!$B$58)+1,IF(B33='Timp complet'!$B$60+1,"Ziua anului","Ziua bisectă")))</f>
        <v>2</v>
      </c>
      <c r="D33" s="46" t="n">
        <f aca="false">IF(B33="","",IF(B33&lt;='Timp complet'!$B$60,MOD(B33-1,'Timp complet'!$B$58)+1,"-"))</f>
        <v>1</v>
      </c>
      <c r="E33" s="46" t="str">
        <f aca="false">IF(B33="","",IF(B33&lt;='Timp complet'!$B$60,INDEX('Nume sanscrită'!$B$21:$B$27,MOD(B33-1,7)+1),"-"))</f>
        <v>Luni</v>
      </c>
      <c r="F33" s="46" t="str">
        <f aca="false">IF(B33="","",INDEX('Nume sanscrită'!$B$21:$B$27,WEEKDAY(A33,2)))</f>
        <v>Duminică</v>
      </c>
      <c r="G33" s="46" t="n">
        <f aca="false">IF(B33="","",MIN('Timp complet'!$B$54,INT((B33-1)/'Timp complet'!$B$53)+1))</f>
        <v>6</v>
      </c>
      <c r="H33" s="46" t="n">
        <f aca="false">IF(B33="","",INDEX(Evenimente!$G$2:$G$1213,MATCH(A33+1,Evenimente!$F$2:$F$1213,1)))</f>
        <v>1</v>
      </c>
      <c r="I33" s="47" t="str">
        <f aca="false">IF(B33="","",IF(INDEX(Evenimente!$A$2:$A$16203,MATCH(A33-0.000001,Evenimente!$A$2:$A$16203,1)+1)&lt;A33+1,INDEX(Evenimente!$B$2:$B$16203,MATCH(A33-0.000001,Evenimente!$A$2:$A$16203,1)+1)&amp;" "&amp;INDEX(Evenimente!$C$2:$C$16203,MATCH(A33-0.000001,Evenimente!$A$2:$A$16203,1)+1)&amp;" "&amp;TEXT(HOUR(INDEX(Evenimente!$A$2:$A$16203,MATCH(A33-0.000001,Evenimente!$A$2:$A$16203,1)+1)),"00")&amp;":"&amp;TEXT(MINUTE(INDEX(Evenimente!$A$2:$A$16203,MATCH(A33-0.000001,Evenimente!$A$2:$A$16203,1)+1)),"00")&amp;" UTC"&amp;IF(INDEX(Evenimente!$A$2:$A$16203,MATCH(A33-0.000001,Evenimente!$A$2:$A$16203,1)+2)&lt;A33+1,"; "&amp;INDEX(Evenimente!$B$2:$B$16203,MATCH(A33-0.000001,Evenimente!$A$2:$A$16203,1)+2)&amp;" "&amp;INDEX(Evenimente!$C$2:$C$16203,MATCH(A33-0.000001,Evenimente!$A$2:$A$16203,1)+2)&amp;" "&amp;TEXT(HOUR(INDEX(Evenimente!$A$2:$A$16203,MATCH(A33-0.000001,Evenimente!$A$2:$A$16203,1)+2)),"00")&amp;":"&amp;TEXT(MINUTE(INDEX(Evenimente!$A$2:$A$16203,MATCH(A33-0.000001,Evenimente!$A$2:$A$16203,1)+2)),"00")&amp;" UTC",""),""))</f>
        <v>● lună nouă 19:52 UTC</v>
      </c>
    </row>
    <row r="34" customFormat="false" ht="15" hidden="false" customHeight="true" outlineLevel="0" collapsed="false">
      <c r="A34" s="45" t="n">
        <f aca="false">IF(B34="","",$B$3+B34-1)</f>
        <v>46041</v>
      </c>
      <c r="B34" s="46" t="n">
        <f aca="false">IF(ROW()-4&lt;=$E$2,ROW()-4,"")</f>
        <v>30</v>
      </c>
      <c r="C34" s="46" t="n">
        <f aca="false">IF(B34="","",IF(B34&lt;='Timp complet'!$B$60,INT((B34-1)/'Timp complet'!$B$58)+1,IF(B34='Timp complet'!$B$60+1,"Ziua anului","Ziua bisectă")))</f>
        <v>2</v>
      </c>
      <c r="D34" s="46" t="n">
        <f aca="false">IF(B34="","",IF(B34&lt;='Timp complet'!$B$60,MOD(B34-1,'Timp complet'!$B$58)+1,"-"))</f>
        <v>2</v>
      </c>
      <c r="E34" s="46" t="str">
        <f aca="false">IF(B34="","",IF(B34&lt;='Timp complet'!$B$60,INDEX('Nume sanscrită'!$B$21:$B$27,MOD(B34-1,7)+1),"-"))</f>
        <v>Marți</v>
      </c>
      <c r="F34" s="46" t="str">
        <f aca="false">IF(B34="","",INDEX('Nume sanscrită'!$B$21:$B$27,WEEKDAY(A34,2)))</f>
        <v>Luni</v>
      </c>
      <c r="G34" s="46" t="n">
        <f aca="false">IF(B34="","",MIN('Timp complet'!$B$54,INT((B34-1)/'Timp complet'!$B$53)+1))</f>
        <v>6</v>
      </c>
      <c r="H34" s="46" t="n">
        <f aca="false">IF(B34="","",INDEX(Evenimente!$G$2:$G$1213,MATCH(A34+1,Evenimente!$F$2:$F$1213,1)))</f>
        <v>1</v>
      </c>
      <c r="I34" s="47" t="str">
        <f aca="false">IF(B34="","",IF(INDEX(Evenimente!$A$2:$A$16203,MATCH(A34-0.000001,Evenimente!$A$2:$A$16203,1)+1)&lt;A34+1,INDEX(Evenimente!$B$2:$B$16203,MATCH(A34-0.000001,Evenimente!$A$2:$A$16203,1)+1)&amp;" "&amp;INDEX(Evenimente!$C$2:$C$16203,MATCH(A34-0.000001,Evenimente!$A$2:$A$16203,1)+1)&amp;" "&amp;TEXT(HOUR(INDEX(Evenimente!$A$2:$A$16203,MATCH(A34-0.000001,Evenimente!$A$2:$A$16203,1)+1)),"00")&amp;":"&amp;TEXT(MINUTE(INDEX(Evenimente!$A$2:$A$16203,MATCH(A34-0.000001,Evenimente!$A$2:$A$16203,1)+1)),"00")&amp;" UTC"&amp;IF(INDEX(Evenimente!$A$2:$A$16203,MATCH(A34-0.000001,Evenimente!$A$2:$A$16203,1)+2)&lt;A34+1,"; "&amp;INDEX(Evenimente!$B$2:$B$16203,MATCH(A34-0.000001,Evenimente!$A$2:$A$16203,1)+2)&amp;" "&amp;INDEX(Evenimente!$C$2:$C$16203,MATCH(A34-0.000001,Evenimente!$A$2:$A$16203,1)+2)&amp;" "&amp;TEXT(HOUR(INDEX(Evenimente!$A$2:$A$16203,MATCH(A34-0.000001,Evenimente!$A$2:$A$16203,1)+2)),"00")&amp;":"&amp;TEXT(MINUTE(INDEX(Evenimente!$A$2:$A$16203,MATCH(A34-0.000001,Evenimente!$A$2:$A$16203,1)+2)),"00")&amp;" UTC",""),""))</f>
        <v/>
      </c>
    </row>
    <row r="35" customFormat="false" ht="15" hidden="false" customHeight="true" outlineLevel="0" collapsed="false">
      <c r="A35" s="45" t="n">
        <f aca="false">IF(B35="","",$B$3+B35-1)</f>
        <v>46042</v>
      </c>
      <c r="B35" s="46" t="n">
        <f aca="false">IF(ROW()-4&lt;=$E$2,ROW()-4,"")</f>
        <v>31</v>
      </c>
      <c r="C35" s="46" t="n">
        <f aca="false">IF(B35="","",IF(B35&lt;='Timp complet'!$B$60,INT((B35-1)/'Timp complet'!$B$58)+1,IF(B35='Timp complet'!$B$60+1,"Ziua anului","Ziua bisectă")))</f>
        <v>2</v>
      </c>
      <c r="D35" s="46" t="n">
        <f aca="false">IF(B35="","",IF(B35&lt;='Timp complet'!$B$60,MOD(B35-1,'Timp complet'!$B$58)+1,"-"))</f>
        <v>3</v>
      </c>
      <c r="E35" s="46" t="str">
        <f aca="false">IF(B35="","",IF(B35&lt;='Timp complet'!$B$60,INDEX('Nume sanscrită'!$B$21:$B$27,MOD(B35-1,7)+1),"-"))</f>
        <v>Miercuri</v>
      </c>
      <c r="F35" s="46" t="str">
        <f aca="false">IF(B35="","",INDEX('Nume sanscrită'!$B$21:$B$27,WEEKDAY(A35,2)))</f>
        <v>Marți</v>
      </c>
      <c r="G35" s="46" t="n">
        <f aca="false">IF(B35="","",MIN('Timp complet'!$B$54,INT((B35-1)/'Timp complet'!$B$53)+1))</f>
        <v>7</v>
      </c>
      <c r="H35" s="46" t="n">
        <f aca="false">IF(B35="","",INDEX(Evenimente!$G$2:$G$1213,MATCH(A35+1,Evenimente!$F$2:$F$1213,1)))</f>
        <v>1</v>
      </c>
      <c r="I35" s="47" t="str">
        <f aca="false">IF(B35="","",IF(INDEX(Evenimente!$A$2:$A$16203,MATCH(A35-0.000001,Evenimente!$A$2:$A$16203,1)+1)&lt;A35+1,INDEX(Evenimente!$B$2:$B$16203,MATCH(A35-0.000001,Evenimente!$A$2:$A$16203,1)+1)&amp;" "&amp;INDEX(Evenimente!$C$2:$C$16203,MATCH(A35-0.000001,Evenimente!$A$2:$A$16203,1)+1)&amp;" "&amp;TEXT(HOUR(INDEX(Evenimente!$A$2:$A$16203,MATCH(A35-0.000001,Evenimente!$A$2:$A$16203,1)+1)),"00")&amp;":"&amp;TEXT(MINUTE(INDEX(Evenimente!$A$2:$A$16203,MATCH(A35-0.000001,Evenimente!$A$2:$A$16203,1)+1)),"00")&amp;" UTC"&amp;IF(INDEX(Evenimente!$A$2:$A$16203,MATCH(A35-0.000001,Evenimente!$A$2:$A$16203,1)+2)&lt;A35+1,"; "&amp;INDEX(Evenimente!$B$2:$B$16203,MATCH(A35-0.000001,Evenimente!$A$2:$A$16203,1)+2)&amp;" "&amp;INDEX(Evenimente!$C$2:$C$16203,MATCH(A35-0.000001,Evenimente!$A$2:$A$16203,1)+2)&amp;" "&amp;TEXT(HOUR(INDEX(Evenimente!$A$2:$A$16203,MATCH(A35-0.000001,Evenimente!$A$2:$A$16203,1)+2)),"00")&amp;":"&amp;TEXT(MINUTE(INDEX(Evenimente!$A$2:$A$16203,MATCH(A35-0.000001,Evenimente!$A$2:$A$16203,1)+2)),"00")&amp;" UTC",""),""))</f>
        <v/>
      </c>
    </row>
    <row r="36" customFormat="false" ht="15" hidden="false" customHeight="true" outlineLevel="0" collapsed="false">
      <c r="A36" s="45" t="n">
        <f aca="false">IF(B36="","",$B$3+B36-1)</f>
        <v>46043</v>
      </c>
      <c r="B36" s="46" t="n">
        <f aca="false">IF(ROW()-4&lt;=$E$2,ROW()-4,"")</f>
        <v>32</v>
      </c>
      <c r="C36" s="46" t="n">
        <f aca="false">IF(B36="","",IF(B36&lt;='Timp complet'!$B$60,INT((B36-1)/'Timp complet'!$B$58)+1,IF(B36='Timp complet'!$B$60+1,"Ziua anului","Ziua bisectă")))</f>
        <v>2</v>
      </c>
      <c r="D36" s="46" t="n">
        <f aca="false">IF(B36="","",IF(B36&lt;='Timp complet'!$B$60,MOD(B36-1,'Timp complet'!$B$58)+1,"-"))</f>
        <v>4</v>
      </c>
      <c r="E36" s="46" t="str">
        <f aca="false">IF(B36="","",IF(B36&lt;='Timp complet'!$B$60,INDEX('Nume sanscrită'!$B$21:$B$27,MOD(B36-1,7)+1),"-"))</f>
        <v>Joi</v>
      </c>
      <c r="F36" s="46" t="str">
        <f aca="false">IF(B36="","",INDEX('Nume sanscrită'!$B$21:$B$27,WEEKDAY(A36,2)))</f>
        <v>Miercuri</v>
      </c>
      <c r="G36" s="46" t="n">
        <f aca="false">IF(B36="","",MIN('Timp complet'!$B$54,INT((B36-1)/'Timp complet'!$B$53)+1))</f>
        <v>7</v>
      </c>
      <c r="H36" s="46" t="n">
        <f aca="false">IF(B36="","",INDEX(Evenimente!$G$2:$G$1213,MATCH(A36+1,Evenimente!$F$2:$F$1213,1)))</f>
        <v>1</v>
      </c>
      <c r="I36" s="47" t="str">
        <f aca="false">IF(B36="","",IF(INDEX(Evenimente!$A$2:$A$16203,MATCH(A36-0.000001,Evenimente!$A$2:$A$16203,1)+1)&lt;A36+1,INDEX(Evenimente!$B$2:$B$16203,MATCH(A36-0.000001,Evenimente!$A$2:$A$16203,1)+1)&amp;" "&amp;INDEX(Evenimente!$C$2:$C$16203,MATCH(A36-0.000001,Evenimente!$A$2:$A$16203,1)+1)&amp;" "&amp;TEXT(HOUR(INDEX(Evenimente!$A$2:$A$16203,MATCH(A36-0.000001,Evenimente!$A$2:$A$16203,1)+1)),"00")&amp;":"&amp;TEXT(MINUTE(INDEX(Evenimente!$A$2:$A$16203,MATCH(A36-0.000001,Evenimente!$A$2:$A$16203,1)+1)),"00")&amp;" UTC"&amp;IF(INDEX(Evenimente!$A$2:$A$16203,MATCH(A36-0.000001,Evenimente!$A$2:$A$16203,1)+2)&lt;A36+1,"; "&amp;INDEX(Evenimente!$B$2:$B$16203,MATCH(A36-0.000001,Evenimente!$A$2:$A$16203,1)+2)&amp;" "&amp;INDEX(Evenimente!$C$2:$C$16203,MATCH(A36-0.000001,Evenimente!$A$2:$A$16203,1)+2)&amp;" "&amp;TEXT(HOUR(INDEX(Evenimente!$A$2:$A$16203,MATCH(A36-0.000001,Evenimente!$A$2:$A$16203,1)+2)),"00")&amp;":"&amp;TEXT(MINUTE(INDEX(Evenimente!$A$2:$A$16203,MATCH(A36-0.000001,Evenimente!$A$2:$A$16203,1)+2)),"00")&amp;" UTC",""),""))</f>
        <v/>
      </c>
    </row>
    <row r="37" customFormat="false" ht="15" hidden="false" customHeight="true" outlineLevel="0" collapsed="false">
      <c r="A37" s="45" t="n">
        <f aca="false">IF(B37="","",$B$3+B37-1)</f>
        <v>46044</v>
      </c>
      <c r="B37" s="46" t="n">
        <f aca="false">IF(ROW()-4&lt;=$E$2,ROW()-4,"")</f>
        <v>33</v>
      </c>
      <c r="C37" s="46" t="n">
        <f aca="false">IF(B37="","",IF(B37&lt;='Timp complet'!$B$60,INT((B37-1)/'Timp complet'!$B$58)+1,IF(B37='Timp complet'!$B$60+1,"Ziua anului","Ziua bisectă")))</f>
        <v>2</v>
      </c>
      <c r="D37" s="46" t="n">
        <f aca="false">IF(B37="","",IF(B37&lt;='Timp complet'!$B$60,MOD(B37-1,'Timp complet'!$B$58)+1,"-"))</f>
        <v>5</v>
      </c>
      <c r="E37" s="46" t="str">
        <f aca="false">IF(B37="","",IF(B37&lt;='Timp complet'!$B$60,INDEX('Nume sanscrită'!$B$21:$B$27,MOD(B37-1,7)+1),"-"))</f>
        <v>Vineri</v>
      </c>
      <c r="F37" s="46" t="str">
        <f aca="false">IF(B37="","",INDEX('Nume sanscrită'!$B$21:$B$27,WEEKDAY(A37,2)))</f>
        <v>Joi</v>
      </c>
      <c r="G37" s="46" t="n">
        <f aca="false">IF(B37="","",MIN('Timp complet'!$B$54,INT((B37-1)/'Timp complet'!$B$53)+1))</f>
        <v>7</v>
      </c>
      <c r="H37" s="46" t="n">
        <f aca="false">IF(B37="","",INDEX(Evenimente!$G$2:$G$1213,MATCH(A37+1,Evenimente!$F$2:$F$1213,1)))</f>
        <v>1</v>
      </c>
      <c r="I37" s="47" t="str">
        <f aca="false">IF(B37="","",IF(INDEX(Evenimente!$A$2:$A$16203,MATCH(A37-0.000001,Evenimente!$A$2:$A$16203,1)+1)&lt;A37+1,INDEX(Evenimente!$B$2:$B$16203,MATCH(A37-0.000001,Evenimente!$A$2:$A$16203,1)+1)&amp;" "&amp;INDEX(Evenimente!$C$2:$C$16203,MATCH(A37-0.000001,Evenimente!$A$2:$A$16203,1)+1)&amp;" "&amp;TEXT(HOUR(INDEX(Evenimente!$A$2:$A$16203,MATCH(A37-0.000001,Evenimente!$A$2:$A$16203,1)+1)),"00")&amp;":"&amp;TEXT(MINUTE(INDEX(Evenimente!$A$2:$A$16203,MATCH(A37-0.000001,Evenimente!$A$2:$A$16203,1)+1)),"00")&amp;" UTC"&amp;IF(INDEX(Evenimente!$A$2:$A$16203,MATCH(A37-0.000001,Evenimente!$A$2:$A$16203,1)+2)&lt;A37+1,"; "&amp;INDEX(Evenimente!$B$2:$B$16203,MATCH(A37-0.000001,Evenimente!$A$2:$A$16203,1)+2)&amp;" "&amp;INDEX(Evenimente!$C$2:$C$16203,MATCH(A37-0.000001,Evenimente!$A$2:$A$16203,1)+2)&amp;" "&amp;TEXT(HOUR(INDEX(Evenimente!$A$2:$A$16203,MATCH(A37-0.000001,Evenimente!$A$2:$A$16203,1)+2)),"00")&amp;":"&amp;TEXT(MINUTE(INDEX(Evenimente!$A$2:$A$16203,MATCH(A37-0.000001,Evenimente!$A$2:$A$16203,1)+2)),"00")&amp;" UTC",""),""))</f>
        <v/>
      </c>
    </row>
    <row r="38" customFormat="false" ht="15" hidden="false" customHeight="true" outlineLevel="0" collapsed="false">
      <c r="A38" s="45" t="n">
        <f aca="false">IF(B38="","",$B$3+B38-1)</f>
        <v>46045</v>
      </c>
      <c r="B38" s="46" t="n">
        <f aca="false">IF(ROW()-4&lt;=$E$2,ROW()-4,"")</f>
        <v>34</v>
      </c>
      <c r="C38" s="46" t="n">
        <f aca="false">IF(B38="","",IF(B38&lt;='Timp complet'!$B$60,INT((B38-1)/'Timp complet'!$B$58)+1,IF(B38='Timp complet'!$B$60+1,"Ziua anului","Ziua bisectă")))</f>
        <v>2</v>
      </c>
      <c r="D38" s="46" t="n">
        <f aca="false">IF(B38="","",IF(B38&lt;='Timp complet'!$B$60,MOD(B38-1,'Timp complet'!$B$58)+1,"-"))</f>
        <v>6</v>
      </c>
      <c r="E38" s="46" t="str">
        <f aca="false">IF(B38="","",IF(B38&lt;='Timp complet'!$B$60,INDEX('Nume sanscrită'!$B$21:$B$27,MOD(B38-1,7)+1),"-"))</f>
        <v>Sâmbătă</v>
      </c>
      <c r="F38" s="46" t="str">
        <f aca="false">IF(B38="","",INDEX('Nume sanscrită'!$B$21:$B$27,WEEKDAY(A38,2)))</f>
        <v>Vineri</v>
      </c>
      <c r="G38" s="46" t="n">
        <f aca="false">IF(B38="","",MIN('Timp complet'!$B$54,INT((B38-1)/'Timp complet'!$B$53)+1))</f>
        <v>7</v>
      </c>
      <c r="H38" s="46" t="n">
        <f aca="false">IF(B38="","",INDEX(Evenimente!$G$2:$G$1213,MATCH(A38+1,Evenimente!$F$2:$F$1213,1)))</f>
        <v>1</v>
      </c>
      <c r="I38" s="47" t="str">
        <f aca="false">IF(B38="","",IF(INDEX(Evenimente!$A$2:$A$16203,MATCH(A38-0.000001,Evenimente!$A$2:$A$16203,1)+1)&lt;A38+1,INDEX(Evenimente!$B$2:$B$16203,MATCH(A38-0.000001,Evenimente!$A$2:$A$16203,1)+1)&amp;" "&amp;INDEX(Evenimente!$C$2:$C$16203,MATCH(A38-0.000001,Evenimente!$A$2:$A$16203,1)+1)&amp;" "&amp;TEXT(HOUR(INDEX(Evenimente!$A$2:$A$16203,MATCH(A38-0.000001,Evenimente!$A$2:$A$16203,1)+1)),"00")&amp;":"&amp;TEXT(MINUTE(INDEX(Evenimente!$A$2:$A$16203,MATCH(A38-0.000001,Evenimente!$A$2:$A$16203,1)+1)),"00")&amp;" UTC"&amp;IF(INDEX(Evenimente!$A$2:$A$16203,MATCH(A38-0.000001,Evenimente!$A$2:$A$16203,1)+2)&lt;A38+1,"; "&amp;INDEX(Evenimente!$B$2:$B$16203,MATCH(A38-0.000001,Evenimente!$A$2:$A$16203,1)+2)&amp;" "&amp;INDEX(Evenimente!$C$2:$C$16203,MATCH(A38-0.000001,Evenimente!$A$2:$A$16203,1)+2)&amp;" "&amp;TEXT(HOUR(INDEX(Evenimente!$A$2:$A$16203,MATCH(A38-0.000001,Evenimente!$A$2:$A$16203,1)+2)),"00")&amp;":"&amp;TEXT(MINUTE(INDEX(Evenimente!$A$2:$A$16203,MATCH(A38-0.000001,Evenimente!$A$2:$A$16203,1)+2)),"00")&amp;" UTC",""),""))</f>
        <v/>
      </c>
    </row>
    <row r="39" customFormat="false" ht="15" hidden="false" customHeight="true" outlineLevel="0" collapsed="false">
      <c r="A39" s="45" t="n">
        <f aca="false">IF(B39="","",$B$3+B39-1)</f>
        <v>46046</v>
      </c>
      <c r="B39" s="46" t="n">
        <f aca="false">IF(ROW()-4&lt;=$E$2,ROW()-4,"")</f>
        <v>35</v>
      </c>
      <c r="C39" s="46" t="n">
        <f aca="false">IF(B39="","",IF(B39&lt;='Timp complet'!$B$60,INT((B39-1)/'Timp complet'!$B$58)+1,IF(B39='Timp complet'!$B$60+1,"Ziua anului","Ziua bisectă")))</f>
        <v>2</v>
      </c>
      <c r="D39" s="46" t="n">
        <f aca="false">IF(B39="","",IF(B39&lt;='Timp complet'!$B$60,MOD(B39-1,'Timp complet'!$B$58)+1,"-"))</f>
        <v>7</v>
      </c>
      <c r="E39" s="46" t="str">
        <f aca="false">IF(B39="","",IF(B39&lt;='Timp complet'!$B$60,INDEX('Nume sanscrită'!$B$21:$B$27,MOD(B39-1,7)+1),"-"))</f>
        <v>Duminică</v>
      </c>
      <c r="F39" s="46" t="str">
        <f aca="false">IF(B39="","",INDEX('Nume sanscrită'!$B$21:$B$27,WEEKDAY(A39,2)))</f>
        <v>Sâmbătă</v>
      </c>
      <c r="G39" s="46" t="n">
        <f aca="false">IF(B39="","",MIN('Timp complet'!$B$54,INT((B39-1)/'Timp complet'!$B$53)+1))</f>
        <v>7</v>
      </c>
      <c r="H39" s="46" t="n">
        <f aca="false">IF(B39="","",INDEX(Evenimente!$G$2:$G$1213,MATCH(A39+1,Evenimente!$F$2:$F$1213,1)))</f>
        <v>1</v>
      </c>
      <c r="I39" s="47" t="str">
        <f aca="false">IF(B39="","",IF(INDEX(Evenimente!$A$2:$A$16203,MATCH(A39-0.000001,Evenimente!$A$2:$A$16203,1)+1)&lt;A39+1,INDEX(Evenimente!$B$2:$B$16203,MATCH(A39-0.000001,Evenimente!$A$2:$A$16203,1)+1)&amp;" "&amp;INDEX(Evenimente!$C$2:$C$16203,MATCH(A39-0.000001,Evenimente!$A$2:$A$16203,1)+1)&amp;" "&amp;TEXT(HOUR(INDEX(Evenimente!$A$2:$A$16203,MATCH(A39-0.000001,Evenimente!$A$2:$A$16203,1)+1)),"00")&amp;":"&amp;TEXT(MINUTE(INDEX(Evenimente!$A$2:$A$16203,MATCH(A39-0.000001,Evenimente!$A$2:$A$16203,1)+1)),"00")&amp;" UTC"&amp;IF(INDEX(Evenimente!$A$2:$A$16203,MATCH(A39-0.000001,Evenimente!$A$2:$A$16203,1)+2)&lt;A39+1,"; "&amp;INDEX(Evenimente!$B$2:$B$16203,MATCH(A39-0.000001,Evenimente!$A$2:$A$16203,1)+2)&amp;" "&amp;INDEX(Evenimente!$C$2:$C$16203,MATCH(A39-0.000001,Evenimente!$A$2:$A$16203,1)+2)&amp;" "&amp;TEXT(HOUR(INDEX(Evenimente!$A$2:$A$16203,MATCH(A39-0.000001,Evenimente!$A$2:$A$16203,1)+2)),"00")&amp;":"&amp;TEXT(MINUTE(INDEX(Evenimente!$A$2:$A$16203,MATCH(A39-0.000001,Evenimente!$A$2:$A$16203,1)+2)),"00")&amp;" UTC",""),""))</f>
        <v/>
      </c>
    </row>
    <row r="40" customFormat="false" ht="15" hidden="false" customHeight="true" outlineLevel="0" collapsed="false">
      <c r="A40" s="45" t="n">
        <f aca="false">IF(B40="","",$B$3+B40-1)</f>
        <v>46047</v>
      </c>
      <c r="B40" s="46" t="n">
        <f aca="false">IF(ROW()-4&lt;=$E$2,ROW()-4,"")</f>
        <v>36</v>
      </c>
      <c r="C40" s="46" t="n">
        <f aca="false">IF(B40="","",IF(B40&lt;='Timp complet'!$B$60,INT((B40-1)/'Timp complet'!$B$58)+1,IF(B40='Timp complet'!$B$60+1,"Ziua anului","Ziua bisectă")))</f>
        <v>2</v>
      </c>
      <c r="D40" s="46" t="n">
        <f aca="false">IF(B40="","",IF(B40&lt;='Timp complet'!$B$60,MOD(B40-1,'Timp complet'!$B$58)+1,"-"))</f>
        <v>8</v>
      </c>
      <c r="E40" s="46" t="str">
        <f aca="false">IF(B40="","",IF(B40&lt;='Timp complet'!$B$60,INDEX('Nume sanscrită'!$B$21:$B$27,MOD(B40-1,7)+1),"-"))</f>
        <v>Luni</v>
      </c>
      <c r="F40" s="46" t="str">
        <f aca="false">IF(B40="","",INDEX('Nume sanscrită'!$B$21:$B$27,WEEKDAY(A40,2)))</f>
        <v>Duminică</v>
      </c>
      <c r="G40" s="46" t="n">
        <f aca="false">IF(B40="","",MIN('Timp complet'!$B$54,INT((B40-1)/'Timp complet'!$B$53)+1))</f>
        <v>8</v>
      </c>
      <c r="H40" s="46" t="n">
        <f aca="false">IF(B40="","",INDEX(Evenimente!$G$2:$G$1213,MATCH(A40+1,Evenimente!$F$2:$F$1213,1)))</f>
        <v>1</v>
      </c>
      <c r="I40" s="47" t="str">
        <f aca="false">IF(B40="","",IF(INDEX(Evenimente!$A$2:$A$16203,MATCH(A40-0.000001,Evenimente!$A$2:$A$16203,1)+1)&lt;A40+1,INDEX(Evenimente!$B$2:$B$16203,MATCH(A40-0.000001,Evenimente!$A$2:$A$16203,1)+1)&amp;" "&amp;INDEX(Evenimente!$C$2:$C$16203,MATCH(A40-0.000001,Evenimente!$A$2:$A$16203,1)+1)&amp;" "&amp;TEXT(HOUR(INDEX(Evenimente!$A$2:$A$16203,MATCH(A40-0.000001,Evenimente!$A$2:$A$16203,1)+1)),"00")&amp;":"&amp;TEXT(MINUTE(INDEX(Evenimente!$A$2:$A$16203,MATCH(A40-0.000001,Evenimente!$A$2:$A$16203,1)+1)),"00")&amp;" UTC"&amp;IF(INDEX(Evenimente!$A$2:$A$16203,MATCH(A40-0.000001,Evenimente!$A$2:$A$16203,1)+2)&lt;A40+1,"; "&amp;INDEX(Evenimente!$B$2:$B$16203,MATCH(A40-0.000001,Evenimente!$A$2:$A$16203,1)+2)&amp;" "&amp;INDEX(Evenimente!$C$2:$C$16203,MATCH(A40-0.000001,Evenimente!$A$2:$A$16203,1)+2)&amp;" "&amp;TEXT(HOUR(INDEX(Evenimente!$A$2:$A$16203,MATCH(A40-0.000001,Evenimente!$A$2:$A$16203,1)+2)),"00")&amp;":"&amp;TEXT(MINUTE(INDEX(Evenimente!$A$2:$A$16203,MATCH(A40-0.000001,Evenimente!$A$2:$A$16203,1)+2)),"00")&amp;" UTC",""),""))</f>
        <v/>
      </c>
    </row>
    <row r="41" customFormat="false" ht="15" hidden="false" customHeight="true" outlineLevel="0" collapsed="false">
      <c r="A41" s="45" t="n">
        <f aca="false">IF(B41="","",$B$3+B41-1)</f>
        <v>46048</v>
      </c>
      <c r="B41" s="46" t="n">
        <f aca="false">IF(ROW()-4&lt;=$E$2,ROW()-4,"")</f>
        <v>37</v>
      </c>
      <c r="C41" s="46" t="n">
        <f aca="false">IF(B41="","",IF(B41&lt;='Timp complet'!$B$60,INT((B41-1)/'Timp complet'!$B$58)+1,IF(B41='Timp complet'!$B$60+1,"Ziua anului","Ziua bisectă")))</f>
        <v>2</v>
      </c>
      <c r="D41" s="46" t="n">
        <f aca="false">IF(B41="","",IF(B41&lt;='Timp complet'!$B$60,MOD(B41-1,'Timp complet'!$B$58)+1,"-"))</f>
        <v>9</v>
      </c>
      <c r="E41" s="46" t="str">
        <f aca="false">IF(B41="","",IF(B41&lt;='Timp complet'!$B$60,INDEX('Nume sanscrită'!$B$21:$B$27,MOD(B41-1,7)+1),"-"))</f>
        <v>Marți</v>
      </c>
      <c r="F41" s="46" t="str">
        <f aca="false">IF(B41="","",INDEX('Nume sanscrită'!$B$21:$B$27,WEEKDAY(A41,2)))</f>
        <v>Luni</v>
      </c>
      <c r="G41" s="46" t="n">
        <f aca="false">IF(B41="","",MIN('Timp complet'!$B$54,INT((B41-1)/'Timp complet'!$B$53)+1))</f>
        <v>8</v>
      </c>
      <c r="H41" s="46" t="n">
        <f aca="false">IF(B41="","",INDEX(Evenimente!$G$2:$G$1213,MATCH(A41+1,Evenimente!$F$2:$F$1213,1)))</f>
        <v>1</v>
      </c>
      <c r="I41" s="47" t="str">
        <f aca="false">IF(B41="","",IF(INDEX(Evenimente!$A$2:$A$16203,MATCH(A41-0.000001,Evenimente!$A$2:$A$16203,1)+1)&lt;A41+1,INDEX(Evenimente!$B$2:$B$16203,MATCH(A41-0.000001,Evenimente!$A$2:$A$16203,1)+1)&amp;" "&amp;INDEX(Evenimente!$C$2:$C$16203,MATCH(A41-0.000001,Evenimente!$A$2:$A$16203,1)+1)&amp;" "&amp;TEXT(HOUR(INDEX(Evenimente!$A$2:$A$16203,MATCH(A41-0.000001,Evenimente!$A$2:$A$16203,1)+1)),"00")&amp;":"&amp;TEXT(MINUTE(INDEX(Evenimente!$A$2:$A$16203,MATCH(A41-0.000001,Evenimente!$A$2:$A$16203,1)+1)),"00")&amp;" UTC"&amp;IF(INDEX(Evenimente!$A$2:$A$16203,MATCH(A41-0.000001,Evenimente!$A$2:$A$16203,1)+2)&lt;A41+1,"; "&amp;INDEX(Evenimente!$B$2:$B$16203,MATCH(A41-0.000001,Evenimente!$A$2:$A$16203,1)+2)&amp;" "&amp;INDEX(Evenimente!$C$2:$C$16203,MATCH(A41-0.000001,Evenimente!$A$2:$A$16203,1)+2)&amp;" "&amp;TEXT(HOUR(INDEX(Evenimente!$A$2:$A$16203,MATCH(A41-0.000001,Evenimente!$A$2:$A$16203,1)+2)),"00")&amp;":"&amp;TEXT(MINUTE(INDEX(Evenimente!$A$2:$A$16203,MATCH(A41-0.000001,Evenimente!$A$2:$A$16203,1)+2)),"00")&amp;" UTC",""),""))</f>
        <v>◐ primul pătrar 04:47 UTC</v>
      </c>
    </row>
    <row r="42" customFormat="false" ht="15" hidden="false" customHeight="true" outlineLevel="0" collapsed="false">
      <c r="A42" s="45" t="n">
        <f aca="false">IF(B42="","",$B$3+B42-1)</f>
        <v>46049</v>
      </c>
      <c r="B42" s="46" t="n">
        <f aca="false">IF(ROW()-4&lt;=$E$2,ROW()-4,"")</f>
        <v>38</v>
      </c>
      <c r="C42" s="46" t="n">
        <f aca="false">IF(B42="","",IF(B42&lt;='Timp complet'!$B$60,INT((B42-1)/'Timp complet'!$B$58)+1,IF(B42='Timp complet'!$B$60+1,"Ziua anului","Ziua bisectă")))</f>
        <v>2</v>
      </c>
      <c r="D42" s="46" t="n">
        <f aca="false">IF(B42="","",IF(B42&lt;='Timp complet'!$B$60,MOD(B42-1,'Timp complet'!$B$58)+1,"-"))</f>
        <v>10</v>
      </c>
      <c r="E42" s="46" t="str">
        <f aca="false">IF(B42="","",IF(B42&lt;='Timp complet'!$B$60,INDEX('Nume sanscrită'!$B$21:$B$27,MOD(B42-1,7)+1),"-"))</f>
        <v>Miercuri</v>
      </c>
      <c r="F42" s="46" t="str">
        <f aca="false">IF(B42="","",INDEX('Nume sanscrită'!$B$21:$B$27,WEEKDAY(A42,2)))</f>
        <v>Marți</v>
      </c>
      <c r="G42" s="46" t="n">
        <f aca="false">IF(B42="","",MIN('Timp complet'!$B$54,INT((B42-1)/'Timp complet'!$B$53)+1))</f>
        <v>8</v>
      </c>
      <c r="H42" s="46" t="n">
        <f aca="false">IF(B42="","",INDEX(Evenimente!$G$2:$G$1213,MATCH(A42+1,Evenimente!$F$2:$F$1213,1)))</f>
        <v>1</v>
      </c>
      <c r="I42" s="47" t="str">
        <f aca="false">IF(B42="","",IF(INDEX(Evenimente!$A$2:$A$16203,MATCH(A42-0.000001,Evenimente!$A$2:$A$16203,1)+1)&lt;A42+1,INDEX(Evenimente!$B$2:$B$16203,MATCH(A42-0.000001,Evenimente!$A$2:$A$16203,1)+1)&amp;" "&amp;INDEX(Evenimente!$C$2:$C$16203,MATCH(A42-0.000001,Evenimente!$A$2:$A$16203,1)+1)&amp;" "&amp;TEXT(HOUR(INDEX(Evenimente!$A$2:$A$16203,MATCH(A42-0.000001,Evenimente!$A$2:$A$16203,1)+1)),"00")&amp;":"&amp;TEXT(MINUTE(INDEX(Evenimente!$A$2:$A$16203,MATCH(A42-0.000001,Evenimente!$A$2:$A$16203,1)+1)),"00")&amp;" UTC"&amp;IF(INDEX(Evenimente!$A$2:$A$16203,MATCH(A42-0.000001,Evenimente!$A$2:$A$16203,1)+2)&lt;A42+1,"; "&amp;INDEX(Evenimente!$B$2:$B$16203,MATCH(A42-0.000001,Evenimente!$A$2:$A$16203,1)+2)&amp;" "&amp;INDEX(Evenimente!$C$2:$C$16203,MATCH(A42-0.000001,Evenimente!$A$2:$A$16203,1)+2)&amp;" "&amp;TEXT(HOUR(INDEX(Evenimente!$A$2:$A$16203,MATCH(A42-0.000001,Evenimente!$A$2:$A$16203,1)+2)),"00")&amp;":"&amp;TEXT(MINUTE(INDEX(Evenimente!$A$2:$A$16203,MATCH(A42-0.000001,Evenimente!$A$2:$A$16203,1)+2)),"00")&amp;" UTC",""),""))</f>
        <v/>
      </c>
    </row>
    <row r="43" customFormat="false" ht="15" hidden="false" customHeight="true" outlineLevel="0" collapsed="false">
      <c r="A43" s="45" t="n">
        <f aca="false">IF(B43="","",$B$3+B43-1)</f>
        <v>46050</v>
      </c>
      <c r="B43" s="46" t="n">
        <f aca="false">IF(ROW()-4&lt;=$E$2,ROW()-4,"")</f>
        <v>39</v>
      </c>
      <c r="C43" s="46" t="n">
        <f aca="false">IF(B43="","",IF(B43&lt;='Timp complet'!$B$60,INT((B43-1)/'Timp complet'!$B$58)+1,IF(B43='Timp complet'!$B$60+1,"Ziua anului","Ziua bisectă")))</f>
        <v>2</v>
      </c>
      <c r="D43" s="46" t="n">
        <f aca="false">IF(B43="","",IF(B43&lt;='Timp complet'!$B$60,MOD(B43-1,'Timp complet'!$B$58)+1,"-"))</f>
        <v>11</v>
      </c>
      <c r="E43" s="46" t="str">
        <f aca="false">IF(B43="","",IF(B43&lt;='Timp complet'!$B$60,INDEX('Nume sanscrită'!$B$21:$B$27,MOD(B43-1,7)+1),"-"))</f>
        <v>Joi</v>
      </c>
      <c r="F43" s="46" t="str">
        <f aca="false">IF(B43="","",INDEX('Nume sanscrită'!$B$21:$B$27,WEEKDAY(A43,2)))</f>
        <v>Miercuri</v>
      </c>
      <c r="G43" s="46" t="n">
        <f aca="false">IF(B43="","",MIN('Timp complet'!$B$54,INT((B43-1)/'Timp complet'!$B$53)+1))</f>
        <v>8</v>
      </c>
      <c r="H43" s="46" t="n">
        <f aca="false">IF(B43="","",INDEX(Evenimente!$G$2:$G$1213,MATCH(A43+1,Evenimente!$F$2:$F$1213,1)))</f>
        <v>1</v>
      </c>
      <c r="I43" s="47" t="str">
        <f aca="false">IF(B43="","",IF(INDEX(Evenimente!$A$2:$A$16203,MATCH(A43-0.000001,Evenimente!$A$2:$A$16203,1)+1)&lt;A43+1,INDEX(Evenimente!$B$2:$B$16203,MATCH(A43-0.000001,Evenimente!$A$2:$A$16203,1)+1)&amp;" "&amp;INDEX(Evenimente!$C$2:$C$16203,MATCH(A43-0.000001,Evenimente!$A$2:$A$16203,1)+1)&amp;" "&amp;TEXT(HOUR(INDEX(Evenimente!$A$2:$A$16203,MATCH(A43-0.000001,Evenimente!$A$2:$A$16203,1)+1)),"00")&amp;":"&amp;TEXT(MINUTE(INDEX(Evenimente!$A$2:$A$16203,MATCH(A43-0.000001,Evenimente!$A$2:$A$16203,1)+1)),"00")&amp;" UTC"&amp;IF(INDEX(Evenimente!$A$2:$A$16203,MATCH(A43-0.000001,Evenimente!$A$2:$A$16203,1)+2)&lt;A43+1,"; "&amp;INDEX(Evenimente!$B$2:$B$16203,MATCH(A43-0.000001,Evenimente!$A$2:$A$16203,1)+2)&amp;" "&amp;INDEX(Evenimente!$C$2:$C$16203,MATCH(A43-0.000001,Evenimente!$A$2:$A$16203,1)+2)&amp;" "&amp;TEXT(HOUR(INDEX(Evenimente!$A$2:$A$16203,MATCH(A43-0.000001,Evenimente!$A$2:$A$16203,1)+2)),"00")&amp;":"&amp;TEXT(MINUTE(INDEX(Evenimente!$A$2:$A$16203,MATCH(A43-0.000001,Evenimente!$A$2:$A$16203,1)+2)),"00")&amp;" UTC",""),""))</f>
        <v/>
      </c>
    </row>
    <row r="44" customFormat="false" ht="15" hidden="false" customHeight="true" outlineLevel="0" collapsed="false">
      <c r="A44" s="45" t="n">
        <f aca="false">IF(B44="","",$B$3+B44-1)</f>
        <v>46051</v>
      </c>
      <c r="B44" s="46" t="n">
        <f aca="false">IF(ROW()-4&lt;=$E$2,ROW()-4,"")</f>
        <v>40</v>
      </c>
      <c r="C44" s="46" t="n">
        <f aca="false">IF(B44="","",IF(B44&lt;='Timp complet'!$B$60,INT((B44-1)/'Timp complet'!$B$58)+1,IF(B44='Timp complet'!$B$60+1,"Ziua anului","Ziua bisectă")))</f>
        <v>2</v>
      </c>
      <c r="D44" s="46" t="n">
        <f aca="false">IF(B44="","",IF(B44&lt;='Timp complet'!$B$60,MOD(B44-1,'Timp complet'!$B$58)+1,"-"))</f>
        <v>12</v>
      </c>
      <c r="E44" s="46" t="str">
        <f aca="false">IF(B44="","",IF(B44&lt;='Timp complet'!$B$60,INDEX('Nume sanscrită'!$B$21:$B$27,MOD(B44-1,7)+1),"-"))</f>
        <v>Vineri</v>
      </c>
      <c r="F44" s="46" t="str">
        <f aca="false">IF(B44="","",INDEX('Nume sanscrită'!$B$21:$B$27,WEEKDAY(A44,2)))</f>
        <v>Joi</v>
      </c>
      <c r="G44" s="46" t="n">
        <f aca="false">IF(B44="","",MIN('Timp complet'!$B$54,INT((B44-1)/'Timp complet'!$B$53)+1))</f>
        <v>8</v>
      </c>
      <c r="H44" s="46" t="n">
        <f aca="false">IF(B44="","",INDEX(Evenimente!$G$2:$G$1213,MATCH(A44+1,Evenimente!$F$2:$F$1213,1)))</f>
        <v>1</v>
      </c>
      <c r="I44" s="47" t="str">
        <f aca="false">IF(B44="","",IF(INDEX(Evenimente!$A$2:$A$16203,MATCH(A44-0.000001,Evenimente!$A$2:$A$16203,1)+1)&lt;A44+1,INDEX(Evenimente!$B$2:$B$16203,MATCH(A44-0.000001,Evenimente!$A$2:$A$16203,1)+1)&amp;" "&amp;INDEX(Evenimente!$C$2:$C$16203,MATCH(A44-0.000001,Evenimente!$A$2:$A$16203,1)+1)&amp;" "&amp;TEXT(HOUR(INDEX(Evenimente!$A$2:$A$16203,MATCH(A44-0.000001,Evenimente!$A$2:$A$16203,1)+1)),"00")&amp;":"&amp;TEXT(MINUTE(INDEX(Evenimente!$A$2:$A$16203,MATCH(A44-0.000001,Evenimente!$A$2:$A$16203,1)+1)),"00")&amp;" UTC"&amp;IF(INDEX(Evenimente!$A$2:$A$16203,MATCH(A44-0.000001,Evenimente!$A$2:$A$16203,1)+2)&lt;A44+1,"; "&amp;INDEX(Evenimente!$B$2:$B$16203,MATCH(A44-0.000001,Evenimente!$A$2:$A$16203,1)+2)&amp;" "&amp;INDEX(Evenimente!$C$2:$C$16203,MATCH(A44-0.000001,Evenimente!$A$2:$A$16203,1)+2)&amp;" "&amp;TEXT(HOUR(INDEX(Evenimente!$A$2:$A$16203,MATCH(A44-0.000001,Evenimente!$A$2:$A$16203,1)+2)),"00")&amp;":"&amp;TEXT(MINUTE(INDEX(Evenimente!$A$2:$A$16203,MATCH(A44-0.000001,Evenimente!$A$2:$A$16203,1)+2)),"00")&amp;" UTC",""),""))</f>
        <v/>
      </c>
    </row>
    <row r="45" customFormat="false" ht="15" hidden="false" customHeight="true" outlineLevel="0" collapsed="false">
      <c r="A45" s="45" t="n">
        <f aca="false">IF(B45="","",$B$3+B45-1)</f>
        <v>46052</v>
      </c>
      <c r="B45" s="46" t="n">
        <f aca="false">IF(ROW()-4&lt;=$E$2,ROW()-4,"")</f>
        <v>41</v>
      </c>
      <c r="C45" s="46" t="n">
        <f aca="false">IF(B45="","",IF(B45&lt;='Timp complet'!$B$60,INT((B45-1)/'Timp complet'!$B$58)+1,IF(B45='Timp complet'!$B$60+1,"Ziua anului","Ziua bisectă")))</f>
        <v>2</v>
      </c>
      <c r="D45" s="46" t="n">
        <f aca="false">IF(B45="","",IF(B45&lt;='Timp complet'!$B$60,MOD(B45-1,'Timp complet'!$B$58)+1,"-"))</f>
        <v>13</v>
      </c>
      <c r="E45" s="46" t="str">
        <f aca="false">IF(B45="","",IF(B45&lt;='Timp complet'!$B$60,INDEX('Nume sanscrită'!$B$21:$B$27,MOD(B45-1,7)+1),"-"))</f>
        <v>Sâmbătă</v>
      </c>
      <c r="F45" s="46" t="str">
        <f aca="false">IF(B45="","",INDEX('Nume sanscrită'!$B$21:$B$27,WEEKDAY(A45,2)))</f>
        <v>Vineri</v>
      </c>
      <c r="G45" s="46" t="n">
        <f aca="false">IF(B45="","",MIN('Timp complet'!$B$54,INT((B45-1)/'Timp complet'!$B$53)+1))</f>
        <v>9</v>
      </c>
      <c r="H45" s="46" t="n">
        <f aca="false">IF(B45="","",INDEX(Evenimente!$G$2:$G$1213,MATCH(A45+1,Evenimente!$F$2:$F$1213,1)))</f>
        <v>1</v>
      </c>
      <c r="I45" s="47" t="str">
        <f aca="false">IF(B45="","",IF(INDEX(Evenimente!$A$2:$A$16203,MATCH(A45-0.000001,Evenimente!$A$2:$A$16203,1)+1)&lt;A45+1,INDEX(Evenimente!$B$2:$B$16203,MATCH(A45-0.000001,Evenimente!$A$2:$A$16203,1)+1)&amp;" "&amp;INDEX(Evenimente!$C$2:$C$16203,MATCH(A45-0.000001,Evenimente!$A$2:$A$16203,1)+1)&amp;" "&amp;TEXT(HOUR(INDEX(Evenimente!$A$2:$A$16203,MATCH(A45-0.000001,Evenimente!$A$2:$A$16203,1)+1)),"00")&amp;":"&amp;TEXT(MINUTE(INDEX(Evenimente!$A$2:$A$16203,MATCH(A45-0.000001,Evenimente!$A$2:$A$16203,1)+1)),"00")&amp;" UTC"&amp;IF(INDEX(Evenimente!$A$2:$A$16203,MATCH(A45-0.000001,Evenimente!$A$2:$A$16203,1)+2)&lt;A45+1,"; "&amp;INDEX(Evenimente!$B$2:$B$16203,MATCH(A45-0.000001,Evenimente!$A$2:$A$16203,1)+2)&amp;" "&amp;INDEX(Evenimente!$C$2:$C$16203,MATCH(A45-0.000001,Evenimente!$A$2:$A$16203,1)+2)&amp;" "&amp;TEXT(HOUR(INDEX(Evenimente!$A$2:$A$16203,MATCH(A45-0.000001,Evenimente!$A$2:$A$16203,1)+2)),"00")&amp;":"&amp;TEXT(MINUTE(INDEX(Evenimente!$A$2:$A$16203,MATCH(A45-0.000001,Evenimente!$A$2:$A$16203,1)+2)),"00")&amp;" UTC",""),""))</f>
        <v/>
      </c>
    </row>
    <row r="46" customFormat="false" ht="15" hidden="false" customHeight="true" outlineLevel="0" collapsed="false">
      <c r="A46" s="45" t="n">
        <f aca="false">IF(B46="","",$B$3+B46-1)</f>
        <v>46053</v>
      </c>
      <c r="B46" s="46" t="n">
        <f aca="false">IF(ROW()-4&lt;=$E$2,ROW()-4,"")</f>
        <v>42</v>
      </c>
      <c r="C46" s="46" t="n">
        <f aca="false">IF(B46="","",IF(B46&lt;='Timp complet'!$B$60,INT((B46-1)/'Timp complet'!$B$58)+1,IF(B46='Timp complet'!$B$60+1,"Ziua anului","Ziua bisectă")))</f>
        <v>2</v>
      </c>
      <c r="D46" s="46" t="n">
        <f aca="false">IF(B46="","",IF(B46&lt;='Timp complet'!$B$60,MOD(B46-1,'Timp complet'!$B$58)+1,"-"))</f>
        <v>14</v>
      </c>
      <c r="E46" s="46" t="str">
        <f aca="false">IF(B46="","",IF(B46&lt;='Timp complet'!$B$60,INDEX('Nume sanscrită'!$B$21:$B$27,MOD(B46-1,7)+1),"-"))</f>
        <v>Duminică</v>
      </c>
      <c r="F46" s="46" t="str">
        <f aca="false">IF(B46="","",INDEX('Nume sanscrită'!$B$21:$B$27,WEEKDAY(A46,2)))</f>
        <v>Sâmbătă</v>
      </c>
      <c r="G46" s="46" t="n">
        <f aca="false">IF(B46="","",MIN('Timp complet'!$B$54,INT((B46-1)/'Timp complet'!$B$53)+1))</f>
        <v>9</v>
      </c>
      <c r="H46" s="46" t="n">
        <f aca="false">IF(B46="","",INDEX(Evenimente!$G$2:$G$1213,MATCH(A46+1,Evenimente!$F$2:$F$1213,1)))</f>
        <v>1</v>
      </c>
      <c r="I46" s="47" t="str">
        <f aca="false">IF(B46="","",IF(INDEX(Evenimente!$A$2:$A$16203,MATCH(A46-0.000001,Evenimente!$A$2:$A$16203,1)+1)&lt;A46+1,INDEX(Evenimente!$B$2:$B$16203,MATCH(A46-0.000001,Evenimente!$A$2:$A$16203,1)+1)&amp;" "&amp;INDEX(Evenimente!$C$2:$C$16203,MATCH(A46-0.000001,Evenimente!$A$2:$A$16203,1)+1)&amp;" "&amp;TEXT(HOUR(INDEX(Evenimente!$A$2:$A$16203,MATCH(A46-0.000001,Evenimente!$A$2:$A$16203,1)+1)),"00")&amp;":"&amp;TEXT(MINUTE(INDEX(Evenimente!$A$2:$A$16203,MATCH(A46-0.000001,Evenimente!$A$2:$A$16203,1)+1)),"00")&amp;" UTC"&amp;IF(INDEX(Evenimente!$A$2:$A$16203,MATCH(A46-0.000001,Evenimente!$A$2:$A$16203,1)+2)&lt;A46+1,"; "&amp;INDEX(Evenimente!$B$2:$B$16203,MATCH(A46-0.000001,Evenimente!$A$2:$A$16203,1)+2)&amp;" "&amp;INDEX(Evenimente!$C$2:$C$16203,MATCH(A46-0.000001,Evenimente!$A$2:$A$16203,1)+2)&amp;" "&amp;TEXT(HOUR(INDEX(Evenimente!$A$2:$A$16203,MATCH(A46-0.000001,Evenimente!$A$2:$A$16203,1)+2)),"00")&amp;":"&amp;TEXT(MINUTE(INDEX(Evenimente!$A$2:$A$16203,MATCH(A46-0.000001,Evenimente!$A$2:$A$16203,1)+2)),"00")&amp;" UTC",""),""))</f>
        <v/>
      </c>
    </row>
    <row r="47" customFormat="false" ht="15" hidden="false" customHeight="true" outlineLevel="0" collapsed="false">
      <c r="A47" s="45" t="n">
        <f aca="false">IF(B47="","",$B$3+B47-1)</f>
        <v>46054</v>
      </c>
      <c r="B47" s="46" t="n">
        <f aca="false">IF(ROW()-4&lt;=$E$2,ROW()-4,"")</f>
        <v>43</v>
      </c>
      <c r="C47" s="46" t="n">
        <f aca="false">IF(B47="","",IF(B47&lt;='Timp complet'!$B$60,INT((B47-1)/'Timp complet'!$B$58)+1,IF(B47='Timp complet'!$B$60+1,"Ziua anului","Ziua bisectă")))</f>
        <v>2</v>
      </c>
      <c r="D47" s="46" t="n">
        <f aca="false">IF(B47="","",IF(B47&lt;='Timp complet'!$B$60,MOD(B47-1,'Timp complet'!$B$58)+1,"-"))</f>
        <v>15</v>
      </c>
      <c r="E47" s="46" t="str">
        <f aca="false">IF(B47="","",IF(B47&lt;='Timp complet'!$B$60,INDEX('Nume sanscrită'!$B$21:$B$27,MOD(B47-1,7)+1),"-"))</f>
        <v>Luni</v>
      </c>
      <c r="F47" s="46" t="str">
        <f aca="false">IF(B47="","",INDEX('Nume sanscrită'!$B$21:$B$27,WEEKDAY(A47,2)))</f>
        <v>Duminică</v>
      </c>
      <c r="G47" s="46" t="n">
        <f aca="false">IF(B47="","",MIN('Timp complet'!$B$54,INT((B47-1)/'Timp complet'!$B$53)+1))</f>
        <v>9</v>
      </c>
      <c r="H47" s="46" t="n">
        <f aca="false">IF(B47="","",INDEX(Evenimente!$G$2:$G$1213,MATCH(A47+1,Evenimente!$F$2:$F$1213,1)))</f>
        <v>1</v>
      </c>
      <c r="I47" s="47" t="str">
        <f aca="false">IF(B47="","",IF(INDEX(Evenimente!$A$2:$A$16203,MATCH(A47-0.000001,Evenimente!$A$2:$A$16203,1)+1)&lt;A47+1,INDEX(Evenimente!$B$2:$B$16203,MATCH(A47-0.000001,Evenimente!$A$2:$A$16203,1)+1)&amp;" "&amp;INDEX(Evenimente!$C$2:$C$16203,MATCH(A47-0.000001,Evenimente!$A$2:$A$16203,1)+1)&amp;" "&amp;TEXT(HOUR(INDEX(Evenimente!$A$2:$A$16203,MATCH(A47-0.000001,Evenimente!$A$2:$A$16203,1)+1)),"00")&amp;":"&amp;TEXT(MINUTE(INDEX(Evenimente!$A$2:$A$16203,MATCH(A47-0.000001,Evenimente!$A$2:$A$16203,1)+1)),"00")&amp;" UTC"&amp;IF(INDEX(Evenimente!$A$2:$A$16203,MATCH(A47-0.000001,Evenimente!$A$2:$A$16203,1)+2)&lt;A47+1,"; "&amp;INDEX(Evenimente!$B$2:$B$16203,MATCH(A47-0.000001,Evenimente!$A$2:$A$16203,1)+2)&amp;" "&amp;INDEX(Evenimente!$C$2:$C$16203,MATCH(A47-0.000001,Evenimente!$A$2:$A$16203,1)+2)&amp;" "&amp;TEXT(HOUR(INDEX(Evenimente!$A$2:$A$16203,MATCH(A47-0.000001,Evenimente!$A$2:$A$16203,1)+2)),"00")&amp;":"&amp;TEXT(MINUTE(INDEX(Evenimente!$A$2:$A$16203,MATCH(A47-0.000001,Evenimente!$A$2:$A$16203,1)+2)),"00")&amp;" UTC",""),""))</f>
        <v>○ lună plină 22:09 UTC</v>
      </c>
    </row>
    <row r="48" customFormat="false" ht="15" hidden="false" customHeight="true" outlineLevel="0" collapsed="false">
      <c r="A48" s="45" t="n">
        <f aca="false">IF(B48="","",$B$3+B48-1)</f>
        <v>46055</v>
      </c>
      <c r="B48" s="46" t="n">
        <f aca="false">IF(ROW()-4&lt;=$E$2,ROW()-4,"")</f>
        <v>44</v>
      </c>
      <c r="C48" s="46" t="n">
        <f aca="false">IF(B48="","",IF(B48&lt;='Timp complet'!$B$60,INT((B48-1)/'Timp complet'!$B$58)+1,IF(B48='Timp complet'!$B$60+1,"Ziua anului","Ziua bisectă")))</f>
        <v>2</v>
      </c>
      <c r="D48" s="46" t="n">
        <f aca="false">IF(B48="","",IF(B48&lt;='Timp complet'!$B$60,MOD(B48-1,'Timp complet'!$B$58)+1,"-"))</f>
        <v>16</v>
      </c>
      <c r="E48" s="46" t="str">
        <f aca="false">IF(B48="","",IF(B48&lt;='Timp complet'!$B$60,INDEX('Nume sanscrită'!$B$21:$B$27,MOD(B48-1,7)+1),"-"))</f>
        <v>Marți</v>
      </c>
      <c r="F48" s="46" t="str">
        <f aca="false">IF(B48="","",INDEX('Nume sanscrită'!$B$21:$B$27,WEEKDAY(A48,2)))</f>
        <v>Luni</v>
      </c>
      <c r="G48" s="46" t="n">
        <f aca="false">IF(B48="","",MIN('Timp complet'!$B$54,INT((B48-1)/'Timp complet'!$B$53)+1))</f>
        <v>9</v>
      </c>
      <c r="H48" s="46" t="n">
        <f aca="false">IF(B48="","",INDEX(Evenimente!$G$2:$G$1213,MATCH(A48+1,Evenimente!$F$2:$F$1213,1)))</f>
        <v>1</v>
      </c>
      <c r="I48" s="47" t="str">
        <f aca="false">IF(B48="","",IF(INDEX(Evenimente!$A$2:$A$16203,MATCH(A48-0.000001,Evenimente!$A$2:$A$16203,1)+1)&lt;A48+1,INDEX(Evenimente!$B$2:$B$16203,MATCH(A48-0.000001,Evenimente!$A$2:$A$16203,1)+1)&amp;" "&amp;INDEX(Evenimente!$C$2:$C$16203,MATCH(A48-0.000001,Evenimente!$A$2:$A$16203,1)+1)&amp;" "&amp;TEXT(HOUR(INDEX(Evenimente!$A$2:$A$16203,MATCH(A48-0.000001,Evenimente!$A$2:$A$16203,1)+1)),"00")&amp;":"&amp;TEXT(MINUTE(INDEX(Evenimente!$A$2:$A$16203,MATCH(A48-0.000001,Evenimente!$A$2:$A$16203,1)+1)),"00")&amp;" UTC"&amp;IF(INDEX(Evenimente!$A$2:$A$16203,MATCH(A48-0.000001,Evenimente!$A$2:$A$16203,1)+2)&lt;A48+1,"; "&amp;INDEX(Evenimente!$B$2:$B$16203,MATCH(A48-0.000001,Evenimente!$A$2:$A$16203,1)+2)&amp;" "&amp;INDEX(Evenimente!$C$2:$C$16203,MATCH(A48-0.000001,Evenimente!$A$2:$A$16203,1)+2)&amp;" "&amp;TEXT(HOUR(INDEX(Evenimente!$A$2:$A$16203,MATCH(A48-0.000001,Evenimente!$A$2:$A$16203,1)+2)),"00")&amp;":"&amp;TEXT(MINUTE(INDEX(Evenimente!$A$2:$A$16203,MATCH(A48-0.000001,Evenimente!$A$2:$A$16203,1)+2)),"00")&amp;" UTC",""),""))</f>
        <v/>
      </c>
    </row>
    <row r="49" customFormat="false" ht="15" hidden="false" customHeight="true" outlineLevel="0" collapsed="false">
      <c r="A49" s="45" t="n">
        <f aca="false">IF(B49="","",$B$3+B49-1)</f>
        <v>46056</v>
      </c>
      <c r="B49" s="46" t="n">
        <f aca="false">IF(ROW()-4&lt;=$E$2,ROW()-4,"")</f>
        <v>45</v>
      </c>
      <c r="C49" s="46" t="n">
        <f aca="false">IF(B49="","",IF(B49&lt;='Timp complet'!$B$60,INT((B49-1)/'Timp complet'!$B$58)+1,IF(B49='Timp complet'!$B$60+1,"Ziua anului","Ziua bisectă")))</f>
        <v>2</v>
      </c>
      <c r="D49" s="46" t="n">
        <f aca="false">IF(B49="","",IF(B49&lt;='Timp complet'!$B$60,MOD(B49-1,'Timp complet'!$B$58)+1,"-"))</f>
        <v>17</v>
      </c>
      <c r="E49" s="46" t="str">
        <f aca="false">IF(B49="","",IF(B49&lt;='Timp complet'!$B$60,INDEX('Nume sanscrită'!$B$21:$B$27,MOD(B49-1,7)+1),"-"))</f>
        <v>Miercuri</v>
      </c>
      <c r="F49" s="46" t="str">
        <f aca="false">IF(B49="","",INDEX('Nume sanscrită'!$B$21:$B$27,WEEKDAY(A49,2)))</f>
        <v>Marți</v>
      </c>
      <c r="G49" s="46" t="n">
        <f aca="false">IF(B49="","",MIN('Timp complet'!$B$54,INT((B49-1)/'Timp complet'!$B$53)+1))</f>
        <v>9</v>
      </c>
      <c r="H49" s="46" t="n">
        <f aca="false">IF(B49="","",INDEX(Evenimente!$G$2:$G$1213,MATCH(A49+1,Evenimente!$F$2:$F$1213,1)))</f>
        <v>1</v>
      </c>
      <c r="I49" s="47" t="str">
        <f aca="false">IF(B49="","",IF(INDEX(Evenimente!$A$2:$A$16203,MATCH(A49-0.000001,Evenimente!$A$2:$A$16203,1)+1)&lt;A49+1,INDEX(Evenimente!$B$2:$B$16203,MATCH(A49-0.000001,Evenimente!$A$2:$A$16203,1)+1)&amp;" "&amp;INDEX(Evenimente!$C$2:$C$16203,MATCH(A49-0.000001,Evenimente!$A$2:$A$16203,1)+1)&amp;" "&amp;TEXT(HOUR(INDEX(Evenimente!$A$2:$A$16203,MATCH(A49-0.000001,Evenimente!$A$2:$A$16203,1)+1)),"00")&amp;":"&amp;TEXT(MINUTE(INDEX(Evenimente!$A$2:$A$16203,MATCH(A49-0.000001,Evenimente!$A$2:$A$16203,1)+1)),"00")&amp;" UTC"&amp;IF(INDEX(Evenimente!$A$2:$A$16203,MATCH(A49-0.000001,Evenimente!$A$2:$A$16203,1)+2)&lt;A49+1,"; "&amp;INDEX(Evenimente!$B$2:$B$16203,MATCH(A49-0.000001,Evenimente!$A$2:$A$16203,1)+2)&amp;" "&amp;INDEX(Evenimente!$C$2:$C$16203,MATCH(A49-0.000001,Evenimente!$A$2:$A$16203,1)+2)&amp;" "&amp;TEXT(HOUR(INDEX(Evenimente!$A$2:$A$16203,MATCH(A49-0.000001,Evenimente!$A$2:$A$16203,1)+2)),"00")&amp;":"&amp;TEXT(MINUTE(INDEX(Evenimente!$A$2:$A$16203,MATCH(A49-0.000001,Evenimente!$A$2:$A$16203,1)+2)),"00")&amp;" UTC",""),""))</f>
        <v/>
      </c>
    </row>
    <row r="50" customFormat="false" ht="15" hidden="false" customHeight="true" outlineLevel="0" collapsed="false">
      <c r="A50" s="45" t="n">
        <f aca="false">IF(B50="","",$B$3+B50-1)</f>
        <v>46057</v>
      </c>
      <c r="B50" s="46" t="n">
        <f aca="false">IF(ROW()-4&lt;=$E$2,ROW()-4,"")</f>
        <v>46</v>
      </c>
      <c r="C50" s="46" t="n">
        <f aca="false">IF(B50="","",IF(B50&lt;='Timp complet'!$B$60,INT((B50-1)/'Timp complet'!$B$58)+1,IF(B50='Timp complet'!$B$60+1,"Ziua anului","Ziua bisectă")))</f>
        <v>2</v>
      </c>
      <c r="D50" s="46" t="n">
        <f aca="false">IF(B50="","",IF(B50&lt;='Timp complet'!$B$60,MOD(B50-1,'Timp complet'!$B$58)+1,"-"))</f>
        <v>18</v>
      </c>
      <c r="E50" s="46" t="str">
        <f aca="false">IF(B50="","",IF(B50&lt;='Timp complet'!$B$60,INDEX('Nume sanscrită'!$B$21:$B$27,MOD(B50-1,7)+1),"-"))</f>
        <v>Joi</v>
      </c>
      <c r="F50" s="46" t="str">
        <f aca="false">IF(B50="","",INDEX('Nume sanscrită'!$B$21:$B$27,WEEKDAY(A50,2)))</f>
        <v>Miercuri</v>
      </c>
      <c r="G50" s="46" t="n">
        <f aca="false">IF(B50="","",MIN('Timp complet'!$B$54,INT((B50-1)/'Timp complet'!$B$53)+1))</f>
        <v>10</v>
      </c>
      <c r="H50" s="46" t="n">
        <f aca="false">IF(B50="","",INDEX(Evenimente!$G$2:$G$1213,MATCH(A50+1,Evenimente!$F$2:$F$1213,1)))</f>
        <v>1</v>
      </c>
      <c r="I50" s="47" t="str">
        <f aca="false">IF(B50="","",IF(INDEX(Evenimente!$A$2:$A$16203,MATCH(A50-0.000001,Evenimente!$A$2:$A$16203,1)+1)&lt;A50+1,INDEX(Evenimente!$B$2:$B$16203,MATCH(A50-0.000001,Evenimente!$A$2:$A$16203,1)+1)&amp;" "&amp;INDEX(Evenimente!$C$2:$C$16203,MATCH(A50-0.000001,Evenimente!$A$2:$A$16203,1)+1)&amp;" "&amp;TEXT(HOUR(INDEX(Evenimente!$A$2:$A$16203,MATCH(A50-0.000001,Evenimente!$A$2:$A$16203,1)+1)),"00")&amp;":"&amp;TEXT(MINUTE(INDEX(Evenimente!$A$2:$A$16203,MATCH(A50-0.000001,Evenimente!$A$2:$A$16203,1)+1)),"00")&amp;" UTC"&amp;IF(INDEX(Evenimente!$A$2:$A$16203,MATCH(A50-0.000001,Evenimente!$A$2:$A$16203,1)+2)&lt;A50+1,"; "&amp;INDEX(Evenimente!$B$2:$B$16203,MATCH(A50-0.000001,Evenimente!$A$2:$A$16203,1)+2)&amp;" "&amp;INDEX(Evenimente!$C$2:$C$16203,MATCH(A50-0.000001,Evenimente!$A$2:$A$16203,1)+2)&amp;" "&amp;TEXT(HOUR(INDEX(Evenimente!$A$2:$A$16203,MATCH(A50-0.000001,Evenimente!$A$2:$A$16203,1)+2)),"00")&amp;":"&amp;TEXT(MINUTE(INDEX(Evenimente!$A$2:$A$16203,MATCH(A50-0.000001,Evenimente!$A$2:$A$16203,1)+2)),"00")&amp;" UTC",""),""))</f>
        <v/>
      </c>
    </row>
    <row r="51" customFormat="false" ht="15" hidden="false" customHeight="true" outlineLevel="0" collapsed="false">
      <c r="A51" s="45" t="n">
        <f aca="false">IF(B51="","",$B$3+B51-1)</f>
        <v>46058</v>
      </c>
      <c r="B51" s="46" t="n">
        <f aca="false">IF(ROW()-4&lt;=$E$2,ROW()-4,"")</f>
        <v>47</v>
      </c>
      <c r="C51" s="46" t="n">
        <f aca="false">IF(B51="","",IF(B51&lt;='Timp complet'!$B$60,INT((B51-1)/'Timp complet'!$B$58)+1,IF(B51='Timp complet'!$B$60+1,"Ziua anului","Ziua bisectă")))</f>
        <v>2</v>
      </c>
      <c r="D51" s="46" t="n">
        <f aca="false">IF(B51="","",IF(B51&lt;='Timp complet'!$B$60,MOD(B51-1,'Timp complet'!$B$58)+1,"-"))</f>
        <v>19</v>
      </c>
      <c r="E51" s="46" t="str">
        <f aca="false">IF(B51="","",IF(B51&lt;='Timp complet'!$B$60,INDEX('Nume sanscrită'!$B$21:$B$27,MOD(B51-1,7)+1),"-"))</f>
        <v>Vineri</v>
      </c>
      <c r="F51" s="46" t="str">
        <f aca="false">IF(B51="","",INDEX('Nume sanscrită'!$B$21:$B$27,WEEKDAY(A51,2)))</f>
        <v>Joi</v>
      </c>
      <c r="G51" s="46" t="n">
        <f aca="false">IF(B51="","",MIN('Timp complet'!$B$54,INT((B51-1)/'Timp complet'!$B$53)+1))</f>
        <v>10</v>
      </c>
      <c r="H51" s="46" t="n">
        <f aca="false">IF(B51="","",INDEX(Evenimente!$G$2:$G$1213,MATCH(A51+1,Evenimente!$F$2:$F$1213,1)))</f>
        <v>1</v>
      </c>
      <c r="I51" s="47" t="str">
        <f aca="false">IF(B51="","",IF(INDEX(Evenimente!$A$2:$A$16203,MATCH(A51-0.000001,Evenimente!$A$2:$A$16203,1)+1)&lt;A51+1,INDEX(Evenimente!$B$2:$B$16203,MATCH(A51-0.000001,Evenimente!$A$2:$A$16203,1)+1)&amp;" "&amp;INDEX(Evenimente!$C$2:$C$16203,MATCH(A51-0.000001,Evenimente!$A$2:$A$16203,1)+1)&amp;" "&amp;TEXT(HOUR(INDEX(Evenimente!$A$2:$A$16203,MATCH(A51-0.000001,Evenimente!$A$2:$A$16203,1)+1)),"00")&amp;":"&amp;TEXT(MINUTE(INDEX(Evenimente!$A$2:$A$16203,MATCH(A51-0.000001,Evenimente!$A$2:$A$16203,1)+1)),"00")&amp;" UTC"&amp;IF(INDEX(Evenimente!$A$2:$A$16203,MATCH(A51-0.000001,Evenimente!$A$2:$A$16203,1)+2)&lt;A51+1,"; "&amp;INDEX(Evenimente!$B$2:$B$16203,MATCH(A51-0.000001,Evenimente!$A$2:$A$16203,1)+2)&amp;" "&amp;INDEX(Evenimente!$C$2:$C$16203,MATCH(A51-0.000001,Evenimente!$A$2:$A$16203,1)+2)&amp;" "&amp;TEXT(HOUR(INDEX(Evenimente!$A$2:$A$16203,MATCH(A51-0.000001,Evenimente!$A$2:$A$16203,1)+2)),"00")&amp;":"&amp;TEXT(MINUTE(INDEX(Evenimente!$A$2:$A$16203,MATCH(A51-0.000001,Evenimente!$A$2:$A$16203,1)+2)),"00")&amp;" UTC",""),""))</f>
        <v/>
      </c>
    </row>
    <row r="52" customFormat="false" ht="15" hidden="false" customHeight="true" outlineLevel="0" collapsed="false">
      <c r="A52" s="45" t="n">
        <f aca="false">IF(B52="","",$B$3+B52-1)</f>
        <v>46059</v>
      </c>
      <c r="B52" s="46" t="n">
        <f aca="false">IF(ROW()-4&lt;=$E$2,ROW()-4,"")</f>
        <v>48</v>
      </c>
      <c r="C52" s="46" t="n">
        <f aca="false">IF(B52="","",IF(B52&lt;='Timp complet'!$B$60,INT((B52-1)/'Timp complet'!$B$58)+1,IF(B52='Timp complet'!$B$60+1,"Ziua anului","Ziua bisectă")))</f>
        <v>2</v>
      </c>
      <c r="D52" s="46" t="n">
        <f aca="false">IF(B52="","",IF(B52&lt;='Timp complet'!$B$60,MOD(B52-1,'Timp complet'!$B$58)+1,"-"))</f>
        <v>20</v>
      </c>
      <c r="E52" s="46" t="str">
        <f aca="false">IF(B52="","",IF(B52&lt;='Timp complet'!$B$60,INDEX('Nume sanscrită'!$B$21:$B$27,MOD(B52-1,7)+1),"-"))</f>
        <v>Sâmbătă</v>
      </c>
      <c r="F52" s="46" t="str">
        <f aca="false">IF(B52="","",INDEX('Nume sanscrită'!$B$21:$B$27,WEEKDAY(A52,2)))</f>
        <v>Vineri</v>
      </c>
      <c r="G52" s="46" t="n">
        <f aca="false">IF(B52="","",MIN('Timp complet'!$B$54,INT((B52-1)/'Timp complet'!$B$53)+1))</f>
        <v>10</v>
      </c>
      <c r="H52" s="46" t="n">
        <f aca="false">IF(B52="","",INDEX(Evenimente!$G$2:$G$1213,MATCH(A52+1,Evenimente!$F$2:$F$1213,1)))</f>
        <v>1</v>
      </c>
      <c r="I52" s="47" t="str">
        <f aca="false">IF(B52="","",IF(INDEX(Evenimente!$A$2:$A$16203,MATCH(A52-0.000001,Evenimente!$A$2:$A$16203,1)+1)&lt;A52+1,INDEX(Evenimente!$B$2:$B$16203,MATCH(A52-0.000001,Evenimente!$A$2:$A$16203,1)+1)&amp;" "&amp;INDEX(Evenimente!$C$2:$C$16203,MATCH(A52-0.000001,Evenimente!$A$2:$A$16203,1)+1)&amp;" "&amp;TEXT(HOUR(INDEX(Evenimente!$A$2:$A$16203,MATCH(A52-0.000001,Evenimente!$A$2:$A$16203,1)+1)),"00")&amp;":"&amp;TEXT(MINUTE(INDEX(Evenimente!$A$2:$A$16203,MATCH(A52-0.000001,Evenimente!$A$2:$A$16203,1)+1)),"00")&amp;" UTC"&amp;IF(INDEX(Evenimente!$A$2:$A$16203,MATCH(A52-0.000001,Evenimente!$A$2:$A$16203,1)+2)&lt;A52+1,"; "&amp;INDEX(Evenimente!$B$2:$B$16203,MATCH(A52-0.000001,Evenimente!$A$2:$A$16203,1)+2)&amp;" "&amp;INDEX(Evenimente!$C$2:$C$16203,MATCH(A52-0.000001,Evenimente!$A$2:$A$16203,1)+2)&amp;" "&amp;TEXT(HOUR(INDEX(Evenimente!$A$2:$A$16203,MATCH(A52-0.000001,Evenimente!$A$2:$A$16203,1)+2)),"00")&amp;":"&amp;TEXT(MINUTE(INDEX(Evenimente!$A$2:$A$16203,MATCH(A52-0.000001,Evenimente!$A$2:$A$16203,1)+2)),"00")&amp;" UTC",""),""))</f>
        <v/>
      </c>
    </row>
    <row r="53" customFormat="false" ht="15" hidden="false" customHeight="true" outlineLevel="0" collapsed="false">
      <c r="A53" s="45" t="n">
        <f aca="false">IF(B53="","",$B$3+B53-1)</f>
        <v>46060</v>
      </c>
      <c r="B53" s="46" t="n">
        <f aca="false">IF(ROW()-4&lt;=$E$2,ROW()-4,"")</f>
        <v>49</v>
      </c>
      <c r="C53" s="46" t="n">
        <f aca="false">IF(B53="","",IF(B53&lt;='Timp complet'!$B$60,INT((B53-1)/'Timp complet'!$B$58)+1,IF(B53='Timp complet'!$B$60+1,"Ziua anului","Ziua bisectă")))</f>
        <v>2</v>
      </c>
      <c r="D53" s="46" t="n">
        <f aca="false">IF(B53="","",IF(B53&lt;='Timp complet'!$B$60,MOD(B53-1,'Timp complet'!$B$58)+1,"-"))</f>
        <v>21</v>
      </c>
      <c r="E53" s="46" t="str">
        <f aca="false">IF(B53="","",IF(B53&lt;='Timp complet'!$B$60,INDEX('Nume sanscrită'!$B$21:$B$27,MOD(B53-1,7)+1),"-"))</f>
        <v>Duminică</v>
      </c>
      <c r="F53" s="46" t="str">
        <f aca="false">IF(B53="","",INDEX('Nume sanscrită'!$B$21:$B$27,WEEKDAY(A53,2)))</f>
        <v>Sâmbătă</v>
      </c>
      <c r="G53" s="46" t="n">
        <f aca="false">IF(B53="","",MIN('Timp complet'!$B$54,INT((B53-1)/'Timp complet'!$B$53)+1))</f>
        <v>10</v>
      </c>
      <c r="H53" s="46" t="n">
        <f aca="false">IF(B53="","",INDEX(Evenimente!$G$2:$G$1213,MATCH(A53+1,Evenimente!$F$2:$F$1213,1)))</f>
        <v>1</v>
      </c>
      <c r="I53" s="47" t="str">
        <f aca="false">IF(B53="","",IF(INDEX(Evenimente!$A$2:$A$16203,MATCH(A53-0.000001,Evenimente!$A$2:$A$16203,1)+1)&lt;A53+1,INDEX(Evenimente!$B$2:$B$16203,MATCH(A53-0.000001,Evenimente!$A$2:$A$16203,1)+1)&amp;" "&amp;INDEX(Evenimente!$C$2:$C$16203,MATCH(A53-0.000001,Evenimente!$A$2:$A$16203,1)+1)&amp;" "&amp;TEXT(HOUR(INDEX(Evenimente!$A$2:$A$16203,MATCH(A53-0.000001,Evenimente!$A$2:$A$16203,1)+1)),"00")&amp;":"&amp;TEXT(MINUTE(INDEX(Evenimente!$A$2:$A$16203,MATCH(A53-0.000001,Evenimente!$A$2:$A$16203,1)+1)),"00")&amp;" UTC"&amp;IF(INDEX(Evenimente!$A$2:$A$16203,MATCH(A53-0.000001,Evenimente!$A$2:$A$16203,1)+2)&lt;A53+1,"; "&amp;INDEX(Evenimente!$B$2:$B$16203,MATCH(A53-0.000001,Evenimente!$A$2:$A$16203,1)+2)&amp;" "&amp;INDEX(Evenimente!$C$2:$C$16203,MATCH(A53-0.000001,Evenimente!$A$2:$A$16203,1)+2)&amp;" "&amp;TEXT(HOUR(INDEX(Evenimente!$A$2:$A$16203,MATCH(A53-0.000001,Evenimente!$A$2:$A$16203,1)+2)),"00")&amp;":"&amp;TEXT(MINUTE(INDEX(Evenimente!$A$2:$A$16203,MATCH(A53-0.000001,Evenimente!$A$2:$A$16203,1)+2)),"00")&amp;" UTC",""),""))</f>
        <v/>
      </c>
    </row>
    <row r="54" customFormat="false" ht="15" hidden="false" customHeight="true" outlineLevel="0" collapsed="false">
      <c r="A54" s="45" t="n">
        <f aca="false">IF(B54="","",$B$3+B54-1)</f>
        <v>46061</v>
      </c>
      <c r="B54" s="46" t="n">
        <f aca="false">IF(ROW()-4&lt;=$E$2,ROW()-4,"")</f>
        <v>50</v>
      </c>
      <c r="C54" s="46" t="n">
        <f aca="false">IF(B54="","",IF(B54&lt;='Timp complet'!$B$60,INT((B54-1)/'Timp complet'!$B$58)+1,IF(B54='Timp complet'!$B$60+1,"Ziua anului","Ziua bisectă")))</f>
        <v>2</v>
      </c>
      <c r="D54" s="46" t="n">
        <f aca="false">IF(B54="","",IF(B54&lt;='Timp complet'!$B$60,MOD(B54-1,'Timp complet'!$B$58)+1,"-"))</f>
        <v>22</v>
      </c>
      <c r="E54" s="46" t="str">
        <f aca="false">IF(B54="","",IF(B54&lt;='Timp complet'!$B$60,INDEX('Nume sanscrită'!$B$21:$B$27,MOD(B54-1,7)+1),"-"))</f>
        <v>Luni</v>
      </c>
      <c r="F54" s="46" t="str">
        <f aca="false">IF(B54="","",INDEX('Nume sanscrită'!$B$21:$B$27,WEEKDAY(A54,2)))</f>
        <v>Duminică</v>
      </c>
      <c r="G54" s="46" t="n">
        <f aca="false">IF(B54="","",MIN('Timp complet'!$B$54,INT((B54-1)/'Timp complet'!$B$53)+1))</f>
        <v>10</v>
      </c>
      <c r="H54" s="46" t="n">
        <f aca="false">IF(B54="","",INDEX(Evenimente!$G$2:$G$1213,MATCH(A54+1,Evenimente!$F$2:$F$1213,1)))</f>
        <v>1</v>
      </c>
      <c r="I54" s="47" t="str">
        <f aca="false">IF(B54="","",IF(INDEX(Evenimente!$A$2:$A$16203,MATCH(A54-0.000001,Evenimente!$A$2:$A$16203,1)+1)&lt;A54+1,INDEX(Evenimente!$B$2:$B$16203,MATCH(A54-0.000001,Evenimente!$A$2:$A$16203,1)+1)&amp;" "&amp;INDEX(Evenimente!$C$2:$C$16203,MATCH(A54-0.000001,Evenimente!$A$2:$A$16203,1)+1)&amp;" "&amp;TEXT(HOUR(INDEX(Evenimente!$A$2:$A$16203,MATCH(A54-0.000001,Evenimente!$A$2:$A$16203,1)+1)),"00")&amp;":"&amp;TEXT(MINUTE(INDEX(Evenimente!$A$2:$A$16203,MATCH(A54-0.000001,Evenimente!$A$2:$A$16203,1)+1)),"00")&amp;" UTC"&amp;IF(INDEX(Evenimente!$A$2:$A$16203,MATCH(A54-0.000001,Evenimente!$A$2:$A$16203,1)+2)&lt;A54+1,"; "&amp;INDEX(Evenimente!$B$2:$B$16203,MATCH(A54-0.000001,Evenimente!$A$2:$A$16203,1)+2)&amp;" "&amp;INDEX(Evenimente!$C$2:$C$16203,MATCH(A54-0.000001,Evenimente!$A$2:$A$16203,1)+2)&amp;" "&amp;TEXT(HOUR(INDEX(Evenimente!$A$2:$A$16203,MATCH(A54-0.000001,Evenimente!$A$2:$A$16203,1)+2)),"00")&amp;":"&amp;TEXT(MINUTE(INDEX(Evenimente!$A$2:$A$16203,MATCH(A54-0.000001,Evenimente!$A$2:$A$16203,1)+2)),"00")&amp;" UTC",""),""))</f>
        <v/>
      </c>
    </row>
    <row r="55" customFormat="false" ht="15" hidden="false" customHeight="true" outlineLevel="0" collapsed="false">
      <c r="A55" s="45" t="n">
        <f aca="false">IF(B55="","",$B$3+B55-1)</f>
        <v>46062</v>
      </c>
      <c r="B55" s="46" t="n">
        <f aca="false">IF(ROW()-4&lt;=$E$2,ROW()-4,"")</f>
        <v>51</v>
      </c>
      <c r="C55" s="46" t="n">
        <f aca="false">IF(B55="","",IF(B55&lt;='Timp complet'!$B$60,INT((B55-1)/'Timp complet'!$B$58)+1,IF(B55='Timp complet'!$B$60+1,"Ziua anului","Ziua bisectă")))</f>
        <v>2</v>
      </c>
      <c r="D55" s="46" t="n">
        <f aca="false">IF(B55="","",IF(B55&lt;='Timp complet'!$B$60,MOD(B55-1,'Timp complet'!$B$58)+1,"-"))</f>
        <v>23</v>
      </c>
      <c r="E55" s="46" t="str">
        <f aca="false">IF(B55="","",IF(B55&lt;='Timp complet'!$B$60,INDEX('Nume sanscrită'!$B$21:$B$27,MOD(B55-1,7)+1),"-"))</f>
        <v>Marți</v>
      </c>
      <c r="F55" s="46" t="str">
        <f aca="false">IF(B55="","",INDEX('Nume sanscrită'!$B$21:$B$27,WEEKDAY(A55,2)))</f>
        <v>Luni</v>
      </c>
      <c r="G55" s="46" t="n">
        <f aca="false">IF(B55="","",MIN('Timp complet'!$B$54,INT((B55-1)/'Timp complet'!$B$53)+1))</f>
        <v>11</v>
      </c>
      <c r="H55" s="46" t="n">
        <f aca="false">IF(B55="","",INDEX(Evenimente!$G$2:$G$1213,MATCH(A55+1,Evenimente!$F$2:$F$1213,1)))</f>
        <v>1</v>
      </c>
      <c r="I55" s="47" t="str">
        <f aca="false">IF(B55="","",IF(INDEX(Evenimente!$A$2:$A$16203,MATCH(A55-0.000001,Evenimente!$A$2:$A$16203,1)+1)&lt;A55+1,INDEX(Evenimente!$B$2:$B$16203,MATCH(A55-0.000001,Evenimente!$A$2:$A$16203,1)+1)&amp;" "&amp;INDEX(Evenimente!$C$2:$C$16203,MATCH(A55-0.000001,Evenimente!$A$2:$A$16203,1)+1)&amp;" "&amp;TEXT(HOUR(INDEX(Evenimente!$A$2:$A$16203,MATCH(A55-0.000001,Evenimente!$A$2:$A$16203,1)+1)),"00")&amp;":"&amp;TEXT(MINUTE(INDEX(Evenimente!$A$2:$A$16203,MATCH(A55-0.000001,Evenimente!$A$2:$A$16203,1)+1)),"00")&amp;" UTC"&amp;IF(INDEX(Evenimente!$A$2:$A$16203,MATCH(A55-0.000001,Evenimente!$A$2:$A$16203,1)+2)&lt;A55+1,"; "&amp;INDEX(Evenimente!$B$2:$B$16203,MATCH(A55-0.000001,Evenimente!$A$2:$A$16203,1)+2)&amp;" "&amp;INDEX(Evenimente!$C$2:$C$16203,MATCH(A55-0.000001,Evenimente!$A$2:$A$16203,1)+2)&amp;" "&amp;TEXT(HOUR(INDEX(Evenimente!$A$2:$A$16203,MATCH(A55-0.000001,Evenimente!$A$2:$A$16203,1)+2)),"00")&amp;":"&amp;TEXT(MINUTE(INDEX(Evenimente!$A$2:$A$16203,MATCH(A55-0.000001,Evenimente!$A$2:$A$16203,1)+2)),"00")&amp;" UTC",""),""))</f>
        <v>◑ ultimul pătrar 12:43 UTC</v>
      </c>
    </row>
    <row r="56" customFormat="false" ht="15" hidden="false" customHeight="true" outlineLevel="0" collapsed="false">
      <c r="A56" s="45" t="n">
        <f aca="false">IF(B56="","",$B$3+B56-1)</f>
        <v>46063</v>
      </c>
      <c r="B56" s="46" t="n">
        <f aca="false">IF(ROW()-4&lt;=$E$2,ROW()-4,"")</f>
        <v>52</v>
      </c>
      <c r="C56" s="46" t="n">
        <f aca="false">IF(B56="","",IF(B56&lt;='Timp complet'!$B$60,INT((B56-1)/'Timp complet'!$B$58)+1,IF(B56='Timp complet'!$B$60+1,"Ziua anului","Ziua bisectă")))</f>
        <v>2</v>
      </c>
      <c r="D56" s="46" t="n">
        <f aca="false">IF(B56="","",IF(B56&lt;='Timp complet'!$B$60,MOD(B56-1,'Timp complet'!$B$58)+1,"-"))</f>
        <v>24</v>
      </c>
      <c r="E56" s="46" t="str">
        <f aca="false">IF(B56="","",IF(B56&lt;='Timp complet'!$B$60,INDEX('Nume sanscrită'!$B$21:$B$27,MOD(B56-1,7)+1),"-"))</f>
        <v>Miercuri</v>
      </c>
      <c r="F56" s="46" t="str">
        <f aca="false">IF(B56="","",INDEX('Nume sanscrită'!$B$21:$B$27,WEEKDAY(A56,2)))</f>
        <v>Marți</v>
      </c>
      <c r="G56" s="46" t="n">
        <f aca="false">IF(B56="","",MIN('Timp complet'!$B$54,INT((B56-1)/'Timp complet'!$B$53)+1))</f>
        <v>11</v>
      </c>
      <c r="H56" s="46" t="n">
        <f aca="false">IF(B56="","",INDEX(Evenimente!$G$2:$G$1213,MATCH(A56+1,Evenimente!$F$2:$F$1213,1)))</f>
        <v>1</v>
      </c>
      <c r="I56" s="47" t="str">
        <f aca="false">IF(B56="","",IF(INDEX(Evenimente!$A$2:$A$16203,MATCH(A56-0.000001,Evenimente!$A$2:$A$16203,1)+1)&lt;A56+1,INDEX(Evenimente!$B$2:$B$16203,MATCH(A56-0.000001,Evenimente!$A$2:$A$16203,1)+1)&amp;" "&amp;INDEX(Evenimente!$C$2:$C$16203,MATCH(A56-0.000001,Evenimente!$A$2:$A$16203,1)+1)&amp;" "&amp;TEXT(HOUR(INDEX(Evenimente!$A$2:$A$16203,MATCH(A56-0.000001,Evenimente!$A$2:$A$16203,1)+1)),"00")&amp;":"&amp;TEXT(MINUTE(INDEX(Evenimente!$A$2:$A$16203,MATCH(A56-0.000001,Evenimente!$A$2:$A$16203,1)+1)),"00")&amp;" UTC"&amp;IF(INDEX(Evenimente!$A$2:$A$16203,MATCH(A56-0.000001,Evenimente!$A$2:$A$16203,1)+2)&lt;A56+1,"; "&amp;INDEX(Evenimente!$B$2:$B$16203,MATCH(A56-0.000001,Evenimente!$A$2:$A$16203,1)+2)&amp;" "&amp;INDEX(Evenimente!$C$2:$C$16203,MATCH(A56-0.000001,Evenimente!$A$2:$A$16203,1)+2)&amp;" "&amp;TEXT(HOUR(INDEX(Evenimente!$A$2:$A$16203,MATCH(A56-0.000001,Evenimente!$A$2:$A$16203,1)+2)),"00")&amp;":"&amp;TEXT(MINUTE(INDEX(Evenimente!$A$2:$A$16203,MATCH(A56-0.000001,Evenimente!$A$2:$A$16203,1)+2)),"00")&amp;" UTC",""),""))</f>
        <v/>
      </c>
    </row>
    <row r="57" customFormat="false" ht="15" hidden="false" customHeight="true" outlineLevel="0" collapsed="false">
      <c r="A57" s="45" t="n">
        <f aca="false">IF(B57="","",$B$3+B57-1)</f>
        <v>46064</v>
      </c>
      <c r="B57" s="46" t="n">
        <f aca="false">IF(ROW()-4&lt;=$E$2,ROW()-4,"")</f>
        <v>53</v>
      </c>
      <c r="C57" s="46" t="n">
        <f aca="false">IF(B57="","",IF(B57&lt;='Timp complet'!$B$60,INT((B57-1)/'Timp complet'!$B$58)+1,IF(B57='Timp complet'!$B$60+1,"Ziua anului","Ziua bisectă")))</f>
        <v>2</v>
      </c>
      <c r="D57" s="46" t="n">
        <f aca="false">IF(B57="","",IF(B57&lt;='Timp complet'!$B$60,MOD(B57-1,'Timp complet'!$B$58)+1,"-"))</f>
        <v>25</v>
      </c>
      <c r="E57" s="46" t="str">
        <f aca="false">IF(B57="","",IF(B57&lt;='Timp complet'!$B$60,INDEX('Nume sanscrită'!$B$21:$B$27,MOD(B57-1,7)+1),"-"))</f>
        <v>Joi</v>
      </c>
      <c r="F57" s="46" t="str">
        <f aca="false">IF(B57="","",INDEX('Nume sanscrită'!$B$21:$B$27,WEEKDAY(A57,2)))</f>
        <v>Miercuri</v>
      </c>
      <c r="G57" s="46" t="n">
        <f aca="false">IF(B57="","",MIN('Timp complet'!$B$54,INT((B57-1)/'Timp complet'!$B$53)+1))</f>
        <v>11</v>
      </c>
      <c r="H57" s="46" t="n">
        <f aca="false">IF(B57="","",INDEX(Evenimente!$G$2:$G$1213,MATCH(A57+1,Evenimente!$F$2:$F$1213,1)))</f>
        <v>1</v>
      </c>
      <c r="I57" s="47" t="str">
        <f aca="false">IF(B57="","",IF(INDEX(Evenimente!$A$2:$A$16203,MATCH(A57-0.000001,Evenimente!$A$2:$A$16203,1)+1)&lt;A57+1,INDEX(Evenimente!$B$2:$B$16203,MATCH(A57-0.000001,Evenimente!$A$2:$A$16203,1)+1)&amp;" "&amp;INDEX(Evenimente!$C$2:$C$16203,MATCH(A57-0.000001,Evenimente!$A$2:$A$16203,1)+1)&amp;" "&amp;TEXT(HOUR(INDEX(Evenimente!$A$2:$A$16203,MATCH(A57-0.000001,Evenimente!$A$2:$A$16203,1)+1)),"00")&amp;":"&amp;TEXT(MINUTE(INDEX(Evenimente!$A$2:$A$16203,MATCH(A57-0.000001,Evenimente!$A$2:$A$16203,1)+1)),"00")&amp;" UTC"&amp;IF(INDEX(Evenimente!$A$2:$A$16203,MATCH(A57-0.000001,Evenimente!$A$2:$A$16203,1)+2)&lt;A57+1,"; "&amp;INDEX(Evenimente!$B$2:$B$16203,MATCH(A57-0.000001,Evenimente!$A$2:$A$16203,1)+2)&amp;" "&amp;INDEX(Evenimente!$C$2:$C$16203,MATCH(A57-0.000001,Evenimente!$A$2:$A$16203,1)+2)&amp;" "&amp;TEXT(HOUR(INDEX(Evenimente!$A$2:$A$16203,MATCH(A57-0.000001,Evenimente!$A$2:$A$16203,1)+2)),"00")&amp;":"&amp;TEXT(MINUTE(INDEX(Evenimente!$A$2:$A$16203,MATCH(A57-0.000001,Evenimente!$A$2:$A$16203,1)+2)),"00")&amp;" UTC",""),""))</f>
        <v/>
      </c>
    </row>
    <row r="58" customFormat="false" ht="15" hidden="false" customHeight="true" outlineLevel="0" collapsed="false">
      <c r="A58" s="45" t="n">
        <f aca="false">IF(B58="","",$B$3+B58-1)</f>
        <v>46065</v>
      </c>
      <c r="B58" s="46" t="n">
        <f aca="false">IF(ROW()-4&lt;=$E$2,ROW()-4,"")</f>
        <v>54</v>
      </c>
      <c r="C58" s="46" t="n">
        <f aca="false">IF(B58="","",IF(B58&lt;='Timp complet'!$B$60,INT((B58-1)/'Timp complet'!$B$58)+1,IF(B58='Timp complet'!$B$60+1,"Ziua anului","Ziua bisectă")))</f>
        <v>2</v>
      </c>
      <c r="D58" s="46" t="n">
        <f aca="false">IF(B58="","",IF(B58&lt;='Timp complet'!$B$60,MOD(B58-1,'Timp complet'!$B$58)+1,"-"))</f>
        <v>26</v>
      </c>
      <c r="E58" s="46" t="str">
        <f aca="false">IF(B58="","",IF(B58&lt;='Timp complet'!$B$60,INDEX('Nume sanscrită'!$B$21:$B$27,MOD(B58-1,7)+1),"-"))</f>
        <v>Vineri</v>
      </c>
      <c r="F58" s="46" t="str">
        <f aca="false">IF(B58="","",INDEX('Nume sanscrită'!$B$21:$B$27,WEEKDAY(A58,2)))</f>
        <v>Joi</v>
      </c>
      <c r="G58" s="46" t="n">
        <f aca="false">IF(B58="","",MIN('Timp complet'!$B$54,INT((B58-1)/'Timp complet'!$B$53)+1))</f>
        <v>11</v>
      </c>
      <c r="H58" s="46" t="n">
        <f aca="false">IF(B58="","",INDEX(Evenimente!$G$2:$G$1213,MATCH(A58+1,Evenimente!$F$2:$F$1213,1)))</f>
        <v>1</v>
      </c>
      <c r="I58" s="47" t="str">
        <f aca="false">IF(B58="","",IF(INDEX(Evenimente!$A$2:$A$16203,MATCH(A58-0.000001,Evenimente!$A$2:$A$16203,1)+1)&lt;A58+1,INDEX(Evenimente!$B$2:$B$16203,MATCH(A58-0.000001,Evenimente!$A$2:$A$16203,1)+1)&amp;" "&amp;INDEX(Evenimente!$C$2:$C$16203,MATCH(A58-0.000001,Evenimente!$A$2:$A$16203,1)+1)&amp;" "&amp;TEXT(HOUR(INDEX(Evenimente!$A$2:$A$16203,MATCH(A58-0.000001,Evenimente!$A$2:$A$16203,1)+1)),"00")&amp;":"&amp;TEXT(MINUTE(INDEX(Evenimente!$A$2:$A$16203,MATCH(A58-0.000001,Evenimente!$A$2:$A$16203,1)+1)),"00")&amp;" UTC"&amp;IF(INDEX(Evenimente!$A$2:$A$16203,MATCH(A58-0.000001,Evenimente!$A$2:$A$16203,1)+2)&lt;A58+1,"; "&amp;INDEX(Evenimente!$B$2:$B$16203,MATCH(A58-0.000001,Evenimente!$A$2:$A$16203,1)+2)&amp;" "&amp;INDEX(Evenimente!$C$2:$C$16203,MATCH(A58-0.000001,Evenimente!$A$2:$A$16203,1)+2)&amp;" "&amp;TEXT(HOUR(INDEX(Evenimente!$A$2:$A$16203,MATCH(A58-0.000001,Evenimente!$A$2:$A$16203,1)+2)),"00")&amp;":"&amp;TEXT(MINUTE(INDEX(Evenimente!$A$2:$A$16203,MATCH(A58-0.000001,Evenimente!$A$2:$A$16203,1)+2)),"00")&amp;" UTC",""),""))</f>
        <v/>
      </c>
    </row>
    <row r="59" customFormat="false" ht="15" hidden="false" customHeight="true" outlineLevel="0" collapsed="false">
      <c r="A59" s="45" t="n">
        <f aca="false">IF(B59="","",$B$3+B59-1)</f>
        <v>46066</v>
      </c>
      <c r="B59" s="46" t="n">
        <f aca="false">IF(ROW()-4&lt;=$E$2,ROW()-4,"")</f>
        <v>55</v>
      </c>
      <c r="C59" s="46" t="n">
        <f aca="false">IF(B59="","",IF(B59&lt;='Timp complet'!$B$60,INT((B59-1)/'Timp complet'!$B$58)+1,IF(B59='Timp complet'!$B$60+1,"Ziua anului","Ziua bisectă")))</f>
        <v>2</v>
      </c>
      <c r="D59" s="46" t="n">
        <f aca="false">IF(B59="","",IF(B59&lt;='Timp complet'!$B$60,MOD(B59-1,'Timp complet'!$B$58)+1,"-"))</f>
        <v>27</v>
      </c>
      <c r="E59" s="46" t="str">
        <f aca="false">IF(B59="","",IF(B59&lt;='Timp complet'!$B$60,INDEX('Nume sanscrită'!$B$21:$B$27,MOD(B59-1,7)+1),"-"))</f>
        <v>Sâmbătă</v>
      </c>
      <c r="F59" s="46" t="str">
        <f aca="false">IF(B59="","",INDEX('Nume sanscrită'!$B$21:$B$27,WEEKDAY(A59,2)))</f>
        <v>Vineri</v>
      </c>
      <c r="G59" s="46" t="n">
        <f aca="false">IF(B59="","",MIN('Timp complet'!$B$54,INT((B59-1)/'Timp complet'!$B$53)+1))</f>
        <v>11</v>
      </c>
      <c r="H59" s="46" t="n">
        <f aca="false">IF(B59="","",INDEX(Evenimente!$G$2:$G$1213,MATCH(A59+1,Evenimente!$F$2:$F$1213,1)))</f>
        <v>1</v>
      </c>
      <c r="I59" s="47" t="str">
        <f aca="false">IF(B59="","",IF(INDEX(Evenimente!$A$2:$A$16203,MATCH(A59-0.000001,Evenimente!$A$2:$A$16203,1)+1)&lt;A59+1,INDEX(Evenimente!$B$2:$B$16203,MATCH(A59-0.000001,Evenimente!$A$2:$A$16203,1)+1)&amp;" "&amp;INDEX(Evenimente!$C$2:$C$16203,MATCH(A59-0.000001,Evenimente!$A$2:$A$16203,1)+1)&amp;" "&amp;TEXT(HOUR(INDEX(Evenimente!$A$2:$A$16203,MATCH(A59-0.000001,Evenimente!$A$2:$A$16203,1)+1)),"00")&amp;":"&amp;TEXT(MINUTE(INDEX(Evenimente!$A$2:$A$16203,MATCH(A59-0.000001,Evenimente!$A$2:$A$16203,1)+1)),"00")&amp;" UTC"&amp;IF(INDEX(Evenimente!$A$2:$A$16203,MATCH(A59-0.000001,Evenimente!$A$2:$A$16203,1)+2)&lt;A59+1,"; "&amp;INDEX(Evenimente!$B$2:$B$16203,MATCH(A59-0.000001,Evenimente!$A$2:$A$16203,1)+2)&amp;" "&amp;INDEX(Evenimente!$C$2:$C$16203,MATCH(A59-0.000001,Evenimente!$A$2:$A$16203,1)+2)&amp;" "&amp;TEXT(HOUR(INDEX(Evenimente!$A$2:$A$16203,MATCH(A59-0.000001,Evenimente!$A$2:$A$16203,1)+2)),"00")&amp;":"&amp;TEXT(MINUTE(INDEX(Evenimente!$A$2:$A$16203,MATCH(A59-0.000001,Evenimente!$A$2:$A$16203,1)+2)),"00")&amp;" UTC",""),""))</f>
        <v/>
      </c>
    </row>
    <row r="60" customFormat="false" ht="15" hidden="false" customHeight="true" outlineLevel="0" collapsed="false">
      <c r="A60" s="45" t="n">
        <f aca="false">IF(B60="","",$B$3+B60-1)</f>
        <v>46067</v>
      </c>
      <c r="B60" s="46" t="n">
        <f aca="false">IF(ROW()-4&lt;=$E$2,ROW()-4,"")</f>
        <v>56</v>
      </c>
      <c r="C60" s="46" t="n">
        <f aca="false">IF(B60="","",IF(B60&lt;='Timp complet'!$B$60,INT((B60-1)/'Timp complet'!$B$58)+1,IF(B60='Timp complet'!$B$60+1,"Ziua anului","Ziua bisectă")))</f>
        <v>2</v>
      </c>
      <c r="D60" s="46" t="n">
        <f aca="false">IF(B60="","",IF(B60&lt;='Timp complet'!$B$60,MOD(B60-1,'Timp complet'!$B$58)+1,"-"))</f>
        <v>28</v>
      </c>
      <c r="E60" s="46" t="str">
        <f aca="false">IF(B60="","",IF(B60&lt;='Timp complet'!$B$60,INDEX('Nume sanscrită'!$B$21:$B$27,MOD(B60-1,7)+1),"-"))</f>
        <v>Duminică</v>
      </c>
      <c r="F60" s="46" t="str">
        <f aca="false">IF(B60="","",INDEX('Nume sanscrită'!$B$21:$B$27,WEEKDAY(A60,2)))</f>
        <v>Sâmbătă</v>
      </c>
      <c r="G60" s="46" t="n">
        <f aca="false">IF(B60="","",MIN('Timp complet'!$B$54,INT((B60-1)/'Timp complet'!$B$53)+1))</f>
        <v>12</v>
      </c>
      <c r="H60" s="46" t="n">
        <f aca="false">IF(B60="","",INDEX(Evenimente!$G$2:$G$1213,MATCH(A60+1,Evenimente!$F$2:$F$1213,1)))</f>
        <v>1</v>
      </c>
      <c r="I60" s="47" t="str">
        <f aca="false">IF(B60="","",IF(INDEX(Evenimente!$A$2:$A$16203,MATCH(A60-0.000001,Evenimente!$A$2:$A$16203,1)+1)&lt;A60+1,INDEX(Evenimente!$B$2:$B$16203,MATCH(A60-0.000001,Evenimente!$A$2:$A$16203,1)+1)&amp;" "&amp;INDEX(Evenimente!$C$2:$C$16203,MATCH(A60-0.000001,Evenimente!$A$2:$A$16203,1)+1)&amp;" "&amp;TEXT(HOUR(INDEX(Evenimente!$A$2:$A$16203,MATCH(A60-0.000001,Evenimente!$A$2:$A$16203,1)+1)),"00")&amp;":"&amp;TEXT(MINUTE(INDEX(Evenimente!$A$2:$A$16203,MATCH(A60-0.000001,Evenimente!$A$2:$A$16203,1)+1)),"00")&amp;" UTC"&amp;IF(INDEX(Evenimente!$A$2:$A$16203,MATCH(A60-0.000001,Evenimente!$A$2:$A$16203,1)+2)&lt;A60+1,"; "&amp;INDEX(Evenimente!$B$2:$B$16203,MATCH(A60-0.000001,Evenimente!$A$2:$A$16203,1)+2)&amp;" "&amp;INDEX(Evenimente!$C$2:$C$16203,MATCH(A60-0.000001,Evenimente!$A$2:$A$16203,1)+2)&amp;" "&amp;TEXT(HOUR(INDEX(Evenimente!$A$2:$A$16203,MATCH(A60-0.000001,Evenimente!$A$2:$A$16203,1)+2)),"00")&amp;":"&amp;TEXT(MINUTE(INDEX(Evenimente!$A$2:$A$16203,MATCH(A60-0.000001,Evenimente!$A$2:$A$16203,1)+2)),"00")&amp;" UTC",""),""))</f>
        <v/>
      </c>
    </row>
    <row r="61" customFormat="false" ht="15" hidden="false" customHeight="true" outlineLevel="0" collapsed="false">
      <c r="A61" s="45" t="n">
        <f aca="false">IF(B61="","",$B$3+B61-1)</f>
        <v>46068</v>
      </c>
      <c r="B61" s="46" t="n">
        <f aca="false">IF(ROW()-4&lt;=$E$2,ROW()-4,"")</f>
        <v>57</v>
      </c>
      <c r="C61" s="46" t="n">
        <f aca="false">IF(B61="","",IF(B61&lt;='Timp complet'!$B$60,INT((B61-1)/'Timp complet'!$B$58)+1,IF(B61='Timp complet'!$B$60+1,"Ziua anului","Ziua bisectă")))</f>
        <v>3</v>
      </c>
      <c r="D61" s="46" t="n">
        <f aca="false">IF(B61="","",IF(B61&lt;='Timp complet'!$B$60,MOD(B61-1,'Timp complet'!$B$58)+1,"-"))</f>
        <v>1</v>
      </c>
      <c r="E61" s="46" t="str">
        <f aca="false">IF(B61="","",IF(B61&lt;='Timp complet'!$B$60,INDEX('Nume sanscrită'!$B$21:$B$27,MOD(B61-1,7)+1),"-"))</f>
        <v>Luni</v>
      </c>
      <c r="F61" s="46" t="str">
        <f aca="false">IF(B61="","",INDEX('Nume sanscrită'!$B$21:$B$27,WEEKDAY(A61,2)))</f>
        <v>Duminică</v>
      </c>
      <c r="G61" s="46" t="n">
        <f aca="false">IF(B61="","",MIN('Timp complet'!$B$54,INT((B61-1)/'Timp complet'!$B$53)+1))</f>
        <v>12</v>
      </c>
      <c r="H61" s="46" t="n">
        <f aca="false">IF(B61="","",INDEX(Evenimente!$G$2:$G$1213,MATCH(A61+1,Evenimente!$F$2:$F$1213,1)))</f>
        <v>1</v>
      </c>
      <c r="I61" s="47" t="str">
        <f aca="false">IF(B61="","",IF(INDEX(Evenimente!$A$2:$A$16203,MATCH(A61-0.000001,Evenimente!$A$2:$A$16203,1)+1)&lt;A61+1,INDEX(Evenimente!$B$2:$B$16203,MATCH(A61-0.000001,Evenimente!$A$2:$A$16203,1)+1)&amp;" "&amp;INDEX(Evenimente!$C$2:$C$16203,MATCH(A61-0.000001,Evenimente!$A$2:$A$16203,1)+1)&amp;" "&amp;TEXT(HOUR(INDEX(Evenimente!$A$2:$A$16203,MATCH(A61-0.000001,Evenimente!$A$2:$A$16203,1)+1)),"00")&amp;":"&amp;TEXT(MINUTE(INDEX(Evenimente!$A$2:$A$16203,MATCH(A61-0.000001,Evenimente!$A$2:$A$16203,1)+1)),"00")&amp;" UTC"&amp;IF(INDEX(Evenimente!$A$2:$A$16203,MATCH(A61-0.000001,Evenimente!$A$2:$A$16203,1)+2)&lt;A61+1,"; "&amp;INDEX(Evenimente!$B$2:$B$16203,MATCH(A61-0.000001,Evenimente!$A$2:$A$16203,1)+2)&amp;" "&amp;INDEX(Evenimente!$C$2:$C$16203,MATCH(A61-0.000001,Evenimente!$A$2:$A$16203,1)+2)&amp;" "&amp;TEXT(HOUR(INDEX(Evenimente!$A$2:$A$16203,MATCH(A61-0.000001,Evenimente!$A$2:$A$16203,1)+2)),"00")&amp;":"&amp;TEXT(MINUTE(INDEX(Evenimente!$A$2:$A$16203,MATCH(A61-0.000001,Evenimente!$A$2:$A$16203,1)+2)),"00")&amp;" UTC",""),""))</f>
        <v/>
      </c>
    </row>
    <row r="62" customFormat="false" ht="15" hidden="false" customHeight="true" outlineLevel="0" collapsed="false">
      <c r="A62" s="45" t="n">
        <f aca="false">IF(B62="","",$B$3+B62-1)</f>
        <v>46069</v>
      </c>
      <c r="B62" s="46" t="n">
        <f aca="false">IF(ROW()-4&lt;=$E$2,ROW()-4,"")</f>
        <v>58</v>
      </c>
      <c r="C62" s="46" t="n">
        <f aca="false">IF(B62="","",IF(B62&lt;='Timp complet'!$B$60,INT((B62-1)/'Timp complet'!$B$58)+1,IF(B62='Timp complet'!$B$60+1,"Ziua anului","Ziua bisectă")))</f>
        <v>3</v>
      </c>
      <c r="D62" s="46" t="n">
        <f aca="false">IF(B62="","",IF(B62&lt;='Timp complet'!$B$60,MOD(B62-1,'Timp complet'!$B$58)+1,"-"))</f>
        <v>2</v>
      </c>
      <c r="E62" s="46" t="str">
        <f aca="false">IF(B62="","",IF(B62&lt;='Timp complet'!$B$60,INDEX('Nume sanscrită'!$B$21:$B$27,MOD(B62-1,7)+1),"-"))</f>
        <v>Marți</v>
      </c>
      <c r="F62" s="46" t="str">
        <f aca="false">IF(B62="","",INDEX('Nume sanscrită'!$B$21:$B$27,WEEKDAY(A62,2)))</f>
        <v>Luni</v>
      </c>
      <c r="G62" s="46" t="n">
        <f aca="false">IF(B62="","",MIN('Timp complet'!$B$54,INT((B62-1)/'Timp complet'!$B$53)+1))</f>
        <v>12</v>
      </c>
      <c r="H62" s="46" t="n">
        <f aca="false">IF(B62="","",INDEX(Evenimente!$G$2:$G$1213,MATCH(A62+1,Evenimente!$F$2:$F$1213,1)))</f>
        <v>1</v>
      </c>
      <c r="I62" s="47" t="str">
        <f aca="false">IF(B62="","",IF(INDEX(Evenimente!$A$2:$A$16203,MATCH(A62-0.000001,Evenimente!$A$2:$A$16203,1)+1)&lt;A62+1,INDEX(Evenimente!$B$2:$B$16203,MATCH(A62-0.000001,Evenimente!$A$2:$A$16203,1)+1)&amp;" "&amp;INDEX(Evenimente!$C$2:$C$16203,MATCH(A62-0.000001,Evenimente!$A$2:$A$16203,1)+1)&amp;" "&amp;TEXT(HOUR(INDEX(Evenimente!$A$2:$A$16203,MATCH(A62-0.000001,Evenimente!$A$2:$A$16203,1)+1)),"00")&amp;":"&amp;TEXT(MINUTE(INDEX(Evenimente!$A$2:$A$16203,MATCH(A62-0.000001,Evenimente!$A$2:$A$16203,1)+1)),"00")&amp;" UTC"&amp;IF(INDEX(Evenimente!$A$2:$A$16203,MATCH(A62-0.000001,Evenimente!$A$2:$A$16203,1)+2)&lt;A62+1,"; "&amp;INDEX(Evenimente!$B$2:$B$16203,MATCH(A62-0.000001,Evenimente!$A$2:$A$16203,1)+2)&amp;" "&amp;INDEX(Evenimente!$C$2:$C$16203,MATCH(A62-0.000001,Evenimente!$A$2:$A$16203,1)+2)&amp;" "&amp;TEXT(HOUR(INDEX(Evenimente!$A$2:$A$16203,MATCH(A62-0.000001,Evenimente!$A$2:$A$16203,1)+2)),"00")&amp;":"&amp;TEXT(MINUTE(INDEX(Evenimente!$A$2:$A$16203,MATCH(A62-0.000001,Evenimente!$A$2:$A$16203,1)+2)),"00")&amp;" UTC",""),""))</f>
        <v/>
      </c>
    </row>
    <row r="63" customFormat="false" ht="15" hidden="false" customHeight="true" outlineLevel="0" collapsed="false">
      <c r="A63" s="45" t="n">
        <f aca="false">IF(B63="","",$B$3+B63-1)</f>
        <v>46070</v>
      </c>
      <c r="B63" s="46" t="n">
        <f aca="false">IF(ROW()-4&lt;=$E$2,ROW()-4,"")</f>
        <v>59</v>
      </c>
      <c r="C63" s="46" t="n">
        <f aca="false">IF(B63="","",IF(B63&lt;='Timp complet'!$B$60,INT((B63-1)/'Timp complet'!$B$58)+1,IF(B63='Timp complet'!$B$60+1,"Ziua anului","Ziua bisectă")))</f>
        <v>3</v>
      </c>
      <c r="D63" s="46" t="n">
        <f aca="false">IF(B63="","",IF(B63&lt;='Timp complet'!$B$60,MOD(B63-1,'Timp complet'!$B$58)+1,"-"))</f>
        <v>3</v>
      </c>
      <c r="E63" s="46" t="str">
        <f aca="false">IF(B63="","",IF(B63&lt;='Timp complet'!$B$60,INDEX('Nume sanscrită'!$B$21:$B$27,MOD(B63-1,7)+1),"-"))</f>
        <v>Miercuri</v>
      </c>
      <c r="F63" s="46" t="str">
        <f aca="false">IF(B63="","",INDEX('Nume sanscrită'!$B$21:$B$27,WEEKDAY(A63,2)))</f>
        <v>Marți</v>
      </c>
      <c r="G63" s="46" t="n">
        <f aca="false">IF(B63="","",MIN('Timp complet'!$B$54,INT((B63-1)/'Timp complet'!$B$53)+1))</f>
        <v>12</v>
      </c>
      <c r="H63" s="46" t="n">
        <f aca="false">IF(B63="","",INDEX(Evenimente!$G$2:$G$1213,MATCH(A63+1,Evenimente!$F$2:$F$1213,1)))</f>
        <v>1</v>
      </c>
      <c r="I63" s="47" t="str">
        <f aca="false">IF(B63="","",IF(INDEX(Evenimente!$A$2:$A$16203,MATCH(A63-0.000001,Evenimente!$A$2:$A$16203,1)+1)&lt;A63+1,INDEX(Evenimente!$B$2:$B$16203,MATCH(A63-0.000001,Evenimente!$A$2:$A$16203,1)+1)&amp;" "&amp;INDEX(Evenimente!$C$2:$C$16203,MATCH(A63-0.000001,Evenimente!$A$2:$A$16203,1)+1)&amp;" "&amp;TEXT(HOUR(INDEX(Evenimente!$A$2:$A$16203,MATCH(A63-0.000001,Evenimente!$A$2:$A$16203,1)+1)),"00")&amp;":"&amp;TEXT(MINUTE(INDEX(Evenimente!$A$2:$A$16203,MATCH(A63-0.000001,Evenimente!$A$2:$A$16203,1)+1)),"00")&amp;" UTC"&amp;IF(INDEX(Evenimente!$A$2:$A$16203,MATCH(A63-0.000001,Evenimente!$A$2:$A$16203,1)+2)&lt;A63+1,"; "&amp;INDEX(Evenimente!$B$2:$B$16203,MATCH(A63-0.000001,Evenimente!$A$2:$A$16203,1)+2)&amp;" "&amp;INDEX(Evenimente!$C$2:$C$16203,MATCH(A63-0.000001,Evenimente!$A$2:$A$16203,1)+2)&amp;" "&amp;TEXT(HOUR(INDEX(Evenimente!$A$2:$A$16203,MATCH(A63-0.000001,Evenimente!$A$2:$A$16203,1)+2)),"00")&amp;":"&amp;TEXT(MINUTE(INDEX(Evenimente!$A$2:$A$16203,MATCH(A63-0.000001,Evenimente!$A$2:$A$16203,1)+2)),"00")&amp;" UTC",""),""))</f>
        <v>●⊗ lună nouă · eclipsă de Soare posibilă 12:01 UTC</v>
      </c>
    </row>
    <row r="64" customFormat="false" ht="15" hidden="false" customHeight="true" outlineLevel="0" collapsed="false">
      <c r="A64" s="45" t="n">
        <f aca="false">IF(B64="","",$B$3+B64-1)</f>
        <v>46071</v>
      </c>
      <c r="B64" s="46" t="n">
        <f aca="false">IF(ROW()-4&lt;=$E$2,ROW()-4,"")</f>
        <v>60</v>
      </c>
      <c r="C64" s="46" t="n">
        <f aca="false">IF(B64="","",IF(B64&lt;='Timp complet'!$B$60,INT((B64-1)/'Timp complet'!$B$58)+1,IF(B64='Timp complet'!$B$60+1,"Ziua anului","Ziua bisectă")))</f>
        <v>3</v>
      </c>
      <c r="D64" s="46" t="n">
        <f aca="false">IF(B64="","",IF(B64&lt;='Timp complet'!$B$60,MOD(B64-1,'Timp complet'!$B$58)+1,"-"))</f>
        <v>4</v>
      </c>
      <c r="E64" s="46" t="str">
        <f aca="false">IF(B64="","",IF(B64&lt;='Timp complet'!$B$60,INDEX('Nume sanscrită'!$B$21:$B$27,MOD(B64-1,7)+1),"-"))</f>
        <v>Joi</v>
      </c>
      <c r="F64" s="46" t="str">
        <f aca="false">IF(B64="","",INDEX('Nume sanscrită'!$B$21:$B$27,WEEKDAY(A64,2)))</f>
        <v>Miercuri</v>
      </c>
      <c r="G64" s="46" t="n">
        <f aca="false">IF(B64="","",MIN('Timp complet'!$B$54,INT((B64-1)/'Timp complet'!$B$53)+1))</f>
        <v>12</v>
      </c>
      <c r="H64" s="46" t="n">
        <f aca="false">IF(B64="","",INDEX(Evenimente!$G$2:$G$1213,MATCH(A64+1,Evenimente!$F$2:$F$1213,1)))</f>
        <v>1</v>
      </c>
      <c r="I64" s="47" t="str">
        <f aca="false">IF(B64="","",IF(INDEX(Evenimente!$A$2:$A$16203,MATCH(A64-0.000001,Evenimente!$A$2:$A$16203,1)+1)&lt;A64+1,INDEX(Evenimente!$B$2:$B$16203,MATCH(A64-0.000001,Evenimente!$A$2:$A$16203,1)+1)&amp;" "&amp;INDEX(Evenimente!$C$2:$C$16203,MATCH(A64-0.000001,Evenimente!$A$2:$A$16203,1)+1)&amp;" "&amp;TEXT(HOUR(INDEX(Evenimente!$A$2:$A$16203,MATCH(A64-0.000001,Evenimente!$A$2:$A$16203,1)+1)),"00")&amp;":"&amp;TEXT(MINUTE(INDEX(Evenimente!$A$2:$A$16203,MATCH(A64-0.000001,Evenimente!$A$2:$A$16203,1)+1)),"00")&amp;" UTC"&amp;IF(INDEX(Evenimente!$A$2:$A$16203,MATCH(A64-0.000001,Evenimente!$A$2:$A$16203,1)+2)&lt;A64+1,"; "&amp;INDEX(Evenimente!$B$2:$B$16203,MATCH(A64-0.000001,Evenimente!$A$2:$A$16203,1)+2)&amp;" "&amp;INDEX(Evenimente!$C$2:$C$16203,MATCH(A64-0.000001,Evenimente!$A$2:$A$16203,1)+2)&amp;" "&amp;TEXT(HOUR(INDEX(Evenimente!$A$2:$A$16203,MATCH(A64-0.000001,Evenimente!$A$2:$A$16203,1)+2)),"00")&amp;":"&amp;TEXT(MINUTE(INDEX(Evenimente!$A$2:$A$16203,MATCH(A64-0.000001,Evenimente!$A$2:$A$16203,1)+2)),"00")&amp;" UTC",""),""))</f>
        <v/>
      </c>
    </row>
    <row r="65" customFormat="false" ht="15" hidden="false" customHeight="true" outlineLevel="0" collapsed="false">
      <c r="A65" s="45" t="n">
        <f aca="false">IF(B65="","",$B$3+B65-1)</f>
        <v>46072</v>
      </c>
      <c r="B65" s="46" t="n">
        <f aca="false">IF(ROW()-4&lt;=$E$2,ROW()-4,"")</f>
        <v>61</v>
      </c>
      <c r="C65" s="46" t="n">
        <f aca="false">IF(B65="","",IF(B65&lt;='Timp complet'!$B$60,INT((B65-1)/'Timp complet'!$B$58)+1,IF(B65='Timp complet'!$B$60+1,"Ziua anului","Ziua bisectă")))</f>
        <v>3</v>
      </c>
      <c r="D65" s="46" t="n">
        <f aca="false">IF(B65="","",IF(B65&lt;='Timp complet'!$B$60,MOD(B65-1,'Timp complet'!$B$58)+1,"-"))</f>
        <v>5</v>
      </c>
      <c r="E65" s="46" t="str">
        <f aca="false">IF(B65="","",IF(B65&lt;='Timp complet'!$B$60,INDEX('Nume sanscrită'!$B$21:$B$27,MOD(B65-1,7)+1),"-"))</f>
        <v>Vineri</v>
      </c>
      <c r="F65" s="46" t="str">
        <f aca="false">IF(B65="","",INDEX('Nume sanscrită'!$B$21:$B$27,WEEKDAY(A65,2)))</f>
        <v>Joi</v>
      </c>
      <c r="G65" s="46" t="n">
        <f aca="false">IF(B65="","",MIN('Timp complet'!$B$54,INT((B65-1)/'Timp complet'!$B$53)+1))</f>
        <v>13</v>
      </c>
      <c r="H65" s="46" t="n">
        <f aca="false">IF(B65="","",INDEX(Evenimente!$G$2:$G$1213,MATCH(A65+1,Evenimente!$F$2:$F$1213,1)))</f>
        <v>1</v>
      </c>
      <c r="I65" s="47" t="str">
        <f aca="false">IF(B65="","",IF(INDEX(Evenimente!$A$2:$A$16203,MATCH(A65-0.000001,Evenimente!$A$2:$A$16203,1)+1)&lt;A65+1,INDEX(Evenimente!$B$2:$B$16203,MATCH(A65-0.000001,Evenimente!$A$2:$A$16203,1)+1)&amp;" "&amp;INDEX(Evenimente!$C$2:$C$16203,MATCH(A65-0.000001,Evenimente!$A$2:$A$16203,1)+1)&amp;" "&amp;TEXT(HOUR(INDEX(Evenimente!$A$2:$A$16203,MATCH(A65-0.000001,Evenimente!$A$2:$A$16203,1)+1)),"00")&amp;":"&amp;TEXT(MINUTE(INDEX(Evenimente!$A$2:$A$16203,MATCH(A65-0.000001,Evenimente!$A$2:$A$16203,1)+1)),"00")&amp;" UTC"&amp;IF(INDEX(Evenimente!$A$2:$A$16203,MATCH(A65-0.000001,Evenimente!$A$2:$A$16203,1)+2)&lt;A65+1,"; "&amp;INDEX(Evenimente!$B$2:$B$16203,MATCH(A65-0.000001,Evenimente!$A$2:$A$16203,1)+2)&amp;" "&amp;INDEX(Evenimente!$C$2:$C$16203,MATCH(A65-0.000001,Evenimente!$A$2:$A$16203,1)+2)&amp;" "&amp;TEXT(HOUR(INDEX(Evenimente!$A$2:$A$16203,MATCH(A65-0.000001,Evenimente!$A$2:$A$16203,1)+2)),"00")&amp;":"&amp;TEXT(MINUTE(INDEX(Evenimente!$A$2:$A$16203,MATCH(A65-0.000001,Evenimente!$A$2:$A$16203,1)+2)),"00")&amp;" UTC",""),""))</f>
        <v/>
      </c>
    </row>
    <row r="66" customFormat="false" ht="15" hidden="false" customHeight="true" outlineLevel="0" collapsed="false">
      <c r="A66" s="45" t="n">
        <f aca="false">IF(B66="","",$B$3+B66-1)</f>
        <v>46073</v>
      </c>
      <c r="B66" s="46" t="n">
        <f aca="false">IF(ROW()-4&lt;=$E$2,ROW()-4,"")</f>
        <v>62</v>
      </c>
      <c r="C66" s="46" t="n">
        <f aca="false">IF(B66="","",IF(B66&lt;='Timp complet'!$B$60,INT((B66-1)/'Timp complet'!$B$58)+1,IF(B66='Timp complet'!$B$60+1,"Ziua anului","Ziua bisectă")))</f>
        <v>3</v>
      </c>
      <c r="D66" s="46" t="n">
        <f aca="false">IF(B66="","",IF(B66&lt;='Timp complet'!$B$60,MOD(B66-1,'Timp complet'!$B$58)+1,"-"))</f>
        <v>6</v>
      </c>
      <c r="E66" s="46" t="str">
        <f aca="false">IF(B66="","",IF(B66&lt;='Timp complet'!$B$60,INDEX('Nume sanscrită'!$B$21:$B$27,MOD(B66-1,7)+1),"-"))</f>
        <v>Sâmbătă</v>
      </c>
      <c r="F66" s="46" t="str">
        <f aca="false">IF(B66="","",INDEX('Nume sanscrită'!$B$21:$B$27,WEEKDAY(A66,2)))</f>
        <v>Vineri</v>
      </c>
      <c r="G66" s="46" t="n">
        <f aca="false">IF(B66="","",MIN('Timp complet'!$B$54,INT((B66-1)/'Timp complet'!$B$53)+1))</f>
        <v>13</v>
      </c>
      <c r="H66" s="46" t="n">
        <f aca="false">IF(B66="","",INDEX(Evenimente!$G$2:$G$1213,MATCH(A66+1,Evenimente!$F$2:$F$1213,1)))</f>
        <v>1</v>
      </c>
      <c r="I66" s="47" t="str">
        <f aca="false">IF(B66="","",IF(INDEX(Evenimente!$A$2:$A$16203,MATCH(A66-0.000001,Evenimente!$A$2:$A$16203,1)+1)&lt;A66+1,INDEX(Evenimente!$B$2:$B$16203,MATCH(A66-0.000001,Evenimente!$A$2:$A$16203,1)+1)&amp;" "&amp;INDEX(Evenimente!$C$2:$C$16203,MATCH(A66-0.000001,Evenimente!$A$2:$A$16203,1)+1)&amp;" "&amp;TEXT(HOUR(INDEX(Evenimente!$A$2:$A$16203,MATCH(A66-0.000001,Evenimente!$A$2:$A$16203,1)+1)),"00")&amp;":"&amp;TEXT(MINUTE(INDEX(Evenimente!$A$2:$A$16203,MATCH(A66-0.000001,Evenimente!$A$2:$A$16203,1)+1)),"00")&amp;" UTC"&amp;IF(INDEX(Evenimente!$A$2:$A$16203,MATCH(A66-0.000001,Evenimente!$A$2:$A$16203,1)+2)&lt;A66+1,"; "&amp;INDEX(Evenimente!$B$2:$B$16203,MATCH(A66-0.000001,Evenimente!$A$2:$A$16203,1)+2)&amp;" "&amp;INDEX(Evenimente!$C$2:$C$16203,MATCH(A66-0.000001,Evenimente!$A$2:$A$16203,1)+2)&amp;" "&amp;TEXT(HOUR(INDEX(Evenimente!$A$2:$A$16203,MATCH(A66-0.000001,Evenimente!$A$2:$A$16203,1)+2)),"00")&amp;":"&amp;TEXT(MINUTE(INDEX(Evenimente!$A$2:$A$16203,MATCH(A66-0.000001,Evenimente!$A$2:$A$16203,1)+2)),"00")&amp;" UTC",""),""))</f>
        <v/>
      </c>
    </row>
    <row r="67" customFormat="false" ht="15" hidden="false" customHeight="true" outlineLevel="0" collapsed="false">
      <c r="A67" s="45" t="n">
        <f aca="false">IF(B67="","",$B$3+B67-1)</f>
        <v>46074</v>
      </c>
      <c r="B67" s="46" t="n">
        <f aca="false">IF(ROW()-4&lt;=$E$2,ROW()-4,"")</f>
        <v>63</v>
      </c>
      <c r="C67" s="46" t="n">
        <f aca="false">IF(B67="","",IF(B67&lt;='Timp complet'!$B$60,INT((B67-1)/'Timp complet'!$B$58)+1,IF(B67='Timp complet'!$B$60+1,"Ziua anului","Ziua bisectă")))</f>
        <v>3</v>
      </c>
      <c r="D67" s="46" t="n">
        <f aca="false">IF(B67="","",IF(B67&lt;='Timp complet'!$B$60,MOD(B67-1,'Timp complet'!$B$58)+1,"-"))</f>
        <v>7</v>
      </c>
      <c r="E67" s="46" t="str">
        <f aca="false">IF(B67="","",IF(B67&lt;='Timp complet'!$B$60,INDEX('Nume sanscrită'!$B$21:$B$27,MOD(B67-1,7)+1),"-"))</f>
        <v>Duminică</v>
      </c>
      <c r="F67" s="46" t="str">
        <f aca="false">IF(B67="","",INDEX('Nume sanscrită'!$B$21:$B$27,WEEKDAY(A67,2)))</f>
        <v>Sâmbătă</v>
      </c>
      <c r="G67" s="46" t="n">
        <f aca="false">IF(B67="","",MIN('Timp complet'!$B$54,INT((B67-1)/'Timp complet'!$B$53)+1))</f>
        <v>13</v>
      </c>
      <c r="H67" s="46" t="n">
        <f aca="false">IF(B67="","",INDEX(Evenimente!$G$2:$G$1213,MATCH(A67+1,Evenimente!$F$2:$F$1213,1)))</f>
        <v>1</v>
      </c>
      <c r="I67" s="47" t="str">
        <f aca="false">IF(B67="","",IF(INDEX(Evenimente!$A$2:$A$16203,MATCH(A67-0.000001,Evenimente!$A$2:$A$16203,1)+1)&lt;A67+1,INDEX(Evenimente!$B$2:$B$16203,MATCH(A67-0.000001,Evenimente!$A$2:$A$16203,1)+1)&amp;" "&amp;INDEX(Evenimente!$C$2:$C$16203,MATCH(A67-0.000001,Evenimente!$A$2:$A$16203,1)+1)&amp;" "&amp;TEXT(HOUR(INDEX(Evenimente!$A$2:$A$16203,MATCH(A67-0.000001,Evenimente!$A$2:$A$16203,1)+1)),"00")&amp;":"&amp;TEXT(MINUTE(INDEX(Evenimente!$A$2:$A$16203,MATCH(A67-0.000001,Evenimente!$A$2:$A$16203,1)+1)),"00")&amp;" UTC"&amp;IF(INDEX(Evenimente!$A$2:$A$16203,MATCH(A67-0.000001,Evenimente!$A$2:$A$16203,1)+2)&lt;A67+1,"; "&amp;INDEX(Evenimente!$B$2:$B$16203,MATCH(A67-0.000001,Evenimente!$A$2:$A$16203,1)+2)&amp;" "&amp;INDEX(Evenimente!$C$2:$C$16203,MATCH(A67-0.000001,Evenimente!$A$2:$A$16203,1)+2)&amp;" "&amp;TEXT(HOUR(INDEX(Evenimente!$A$2:$A$16203,MATCH(A67-0.000001,Evenimente!$A$2:$A$16203,1)+2)),"00")&amp;":"&amp;TEXT(MINUTE(INDEX(Evenimente!$A$2:$A$16203,MATCH(A67-0.000001,Evenimente!$A$2:$A$16203,1)+2)),"00")&amp;" UTC",""),""))</f>
        <v/>
      </c>
    </row>
    <row r="68" customFormat="false" ht="15" hidden="false" customHeight="true" outlineLevel="0" collapsed="false">
      <c r="A68" s="45" t="n">
        <f aca="false">IF(B68="","",$B$3+B68-1)</f>
        <v>46075</v>
      </c>
      <c r="B68" s="46" t="n">
        <f aca="false">IF(ROW()-4&lt;=$E$2,ROW()-4,"")</f>
        <v>64</v>
      </c>
      <c r="C68" s="46" t="n">
        <f aca="false">IF(B68="","",IF(B68&lt;='Timp complet'!$B$60,INT((B68-1)/'Timp complet'!$B$58)+1,IF(B68='Timp complet'!$B$60+1,"Ziua anului","Ziua bisectă")))</f>
        <v>3</v>
      </c>
      <c r="D68" s="46" t="n">
        <f aca="false">IF(B68="","",IF(B68&lt;='Timp complet'!$B$60,MOD(B68-1,'Timp complet'!$B$58)+1,"-"))</f>
        <v>8</v>
      </c>
      <c r="E68" s="46" t="str">
        <f aca="false">IF(B68="","",IF(B68&lt;='Timp complet'!$B$60,INDEX('Nume sanscrită'!$B$21:$B$27,MOD(B68-1,7)+1),"-"))</f>
        <v>Luni</v>
      </c>
      <c r="F68" s="46" t="str">
        <f aca="false">IF(B68="","",INDEX('Nume sanscrită'!$B$21:$B$27,WEEKDAY(A68,2)))</f>
        <v>Duminică</v>
      </c>
      <c r="G68" s="46" t="n">
        <f aca="false">IF(B68="","",MIN('Timp complet'!$B$54,INT((B68-1)/'Timp complet'!$B$53)+1))</f>
        <v>13</v>
      </c>
      <c r="H68" s="46" t="n">
        <f aca="false">IF(B68="","",INDEX(Evenimente!$G$2:$G$1213,MATCH(A68+1,Evenimente!$F$2:$F$1213,1)))</f>
        <v>1</v>
      </c>
      <c r="I68" s="47" t="str">
        <f aca="false">IF(B68="","",IF(INDEX(Evenimente!$A$2:$A$16203,MATCH(A68-0.000001,Evenimente!$A$2:$A$16203,1)+1)&lt;A68+1,INDEX(Evenimente!$B$2:$B$16203,MATCH(A68-0.000001,Evenimente!$A$2:$A$16203,1)+1)&amp;" "&amp;INDEX(Evenimente!$C$2:$C$16203,MATCH(A68-0.000001,Evenimente!$A$2:$A$16203,1)+1)&amp;" "&amp;TEXT(HOUR(INDEX(Evenimente!$A$2:$A$16203,MATCH(A68-0.000001,Evenimente!$A$2:$A$16203,1)+1)),"00")&amp;":"&amp;TEXT(MINUTE(INDEX(Evenimente!$A$2:$A$16203,MATCH(A68-0.000001,Evenimente!$A$2:$A$16203,1)+1)),"00")&amp;" UTC"&amp;IF(INDEX(Evenimente!$A$2:$A$16203,MATCH(A68-0.000001,Evenimente!$A$2:$A$16203,1)+2)&lt;A68+1,"; "&amp;INDEX(Evenimente!$B$2:$B$16203,MATCH(A68-0.000001,Evenimente!$A$2:$A$16203,1)+2)&amp;" "&amp;INDEX(Evenimente!$C$2:$C$16203,MATCH(A68-0.000001,Evenimente!$A$2:$A$16203,1)+2)&amp;" "&amp;TEXT(HOUR(INDEX(Evenimente!$A$2:$A$16203,MATCH(A68-0.000001,Evenimente!$A$2:$A$16203,1)+2)),"00")&amp;":"&amp;TEXT(MINUTE(INDEX(Evenimente!$A$2:$A$16203,MATCH(A68-0.000001,Evenimente!$A$2:$A$16203,1)+2)),"00")&amp;" UTC",""),""))</f>
        <v/>
      </c>
    </row>
    <row r="69" customFormat="false" ht="15" hidden="false" customHeight="true" outlineLevel="0" collapsed="false">
      <c r="A69" s="45" t="n">
        <f aca="false">IF(B69="","",$B$3+B69-1)</f>
        <v>46076</v>
      </c>
      <c r="B69" s="46" t="n">
        <f aca="false">IF(ROW()-4&lt;=$E$2,ROW()-4,"")</f>
        <v>65</v>
      </c>
      <c r="C69" s="46" t="n">
        <f aca="false">IF(B69="","",IF(B69&lt;='Timp complet'!$B$60,INT((B69-1)/'Timp complet'!$B$58)+1,IF(B69='Timp complet'!$B$60+1,"Ziua anului","Ziua bisectă")))</f>
        <v>3</v>
      </c>
      <c r="D69" s="46" t="n">
        <f aca="false">IF(B69="","",IF(B69&lt;='Timp complet'!$B$60,MOD(B69-1,'Timp complet'!$B$58)+1,"-"))</f>
        <v>9</v>
      </c>
      <c r="E69" s="46" t="str">
        <f aca="false">IF(B69="","",IF(B69&lt;='Timp complet'!$B$60,INDEX('Nume sanscrită'!$B$21:$B$27,MOD(B69-1,7)+1),"-"))</f>
        <v>Marți</v>
      </c>
      <c r="F69" s="46" t="str">
        <f aca="false">IF(B69="","",INDEX('Nume sanscrită'!$B$21:$B$27,WEEKDAY(A69,2)))</f>
        <v>Luni</v>
      </c>
      <c r="G69" s="46" t="n">
        <f aca="false">IF(B69="","",MIN('Timp complet'!$B$54,INT((B69-1)/'Timp complet'!$B$53)+1))</f>
        <v>13</v>
      </c>
      <c r="H69" s="46" t="n">
        <f aca="false">IF(B69="","",INDEX(Evenimente!$G$2:$G$1213,MATCH(A69+1,Evenimente!$F$2:$F$1213,1)))</f>
        <v>1</v>
      </c>
      <c r="I69" s="47" t="str">
        <f aca="false">IF(B69="","",IF(INDEX(Evenimente!$A$2:$A$16203,MATCH(A69-0.000001,Evenimente!$A$2:$A$16203,1)+1)&lt;A69+1,INDEX(Evenimente!$B$2:$B$16203,MATCH(A69-0.000001,Evenimente!$A$2:$A$16203,1)+1)&amp;" "&amp;INDEX(Evenimente!$C$2:$C$16203,MATCH(A69-0.000001,Evenimente!$A$2:$A$16203,1)+1)&amp;" "&amp;TEXT(HOUR(INDEX(Evenimente!$A$2:$A$16203,MATCH(A69-0.000001,Evenimente!$A$2:$A$16203,1)+1)),"00")&amp;":"&amp;TEXT(MINUTE(INDEX(Evenimente!$A$2:$A$16203,MATCH(A69-0.000001,Evenimente!$A$2:$A$16203,1)+1)),"00")&amp;" UTC"&amp;IF(INDEX(Evenimente!$A$2:$A$16203,MATCH(A69-0.000001,Evenimente!$A$2:$A$16203,1)+2)&lt;A69+1,"; "&amp;INDEX(Evenimente!$B$2:$B$16203,MATCH(A69-0.000001,Evenimente!$A$2:$A$16203,1)+2)&amp;" "&amp;INDEX(Evenimente!$C$2:$C$16203,MATCH(A69-0.000001,Evenimente!$A$2:$A$16203,1)+2)&amp;" "&amp;TEXT(HOUR(INDEX(Evenimente!$A$2:$A$16203,MATCH(A69-0.000001,Evenimente!$A$2:$A$16203,1)+2)),"00")&amp;":"&amp;TEXT(MINUTE(INDEX(Evenimente!$A$2:$A$16203,MATCH(A69-0.000001,Evenimente!$A$2:$A$16203,1)+2)),"00")&amp;" UTC",""),""))</f>
        <v/>
      </c>
    </row>
    <row r="70" customFormat="false" ht="15" hidden="false" customHeight="true" outlineLevel="0" collapsed="false">
      <c r="A70" s="45" t="n">
        <f aca="false">IF(B70="","",$B$3+B70-1)</f>
        <v>46077</v>
      </c>
      <c r="B70" s="46" t="n">
        <f aca="false">IF(ROW()-4&lt;=$E$2,ROW()-4,"")</f>
        <v>66</v>
      </c>
      <c r="C70" s="46" t="n">
        <f aca="false">IF(B70="","",IF(B70&lt;='Timp complet'!$B$60,INT((B70-1)/'Timp complet'!$B$58)+1,IF(B70='Timp complet'!$B$60+1,"Ziua anului","Ziua bisectă")))</f>
        <v>3</v>
      </c>
      <c r="D70" s="46" t="n">
        <f aca="false">IF(B70="","",IF(B70&lt;='Timp complet'!$B$60,MOD(B70-1,'Timp complet'!$B$58)+1,"-"))</f>
        <v>10</v>
      </c>
      <c r="E70" s="46" t="str">
        <f aca="false">IF(B70="","",IF(B70&lt;='Timp complet'!$B$60,INDEX('Nume sanscrită'!$B$21:$B$27,MOD(B70-1,7)+1),"-"))</f>
        <v>Miercuri</v>
      </c>
      <c r="F70" s="46" t="str">
        <f aca="false">IF(B70="","",INDEX('Nume sanscrită'!$B$21:$B$27,WEEKDAY(A70,2)))</f>
        <v>Marți</v>
      </c>
      <c r="G70" s="46" t="n">
        <f aca="false">IF(B70="","",MIN('Timp complet'!$B$54,INT((B70-1)/'Timp complet'!$B$53)+1))</f>
        <v>14</v>
      </c>
      <c r="H70" s="46" t="n">
        <f aca="false">IF(B70="","",INDEX(Evenimente!$G$2:$G$1213,MATCH(A70+1,Evenimente!$F$2:$F$1213,1)))</f>
        <v>1</v>
      </c>
      <c r="I70" s="47" t="str">
        <f aca="false">IF(B70="","",IF(INDEX(Evenimente!$A$2:$A$16203,MATCH(A70-0.000001,Evenimente!$A$2:$A$16203,1)+1)&lt;A70+1,INDEX(Evenimente!$B$2:$B$16203,MATCH(A70-0.000001,Evenimente!$A$2:$A$16203,1)+1)&amp;" "&amp;INDEX(Evenimente!$C$2:$C$16203,MATCH(A70-0.000001,Evenimente!$A$2:$A$16203,1)+1)&amp;" "&amp;TEXT(HOUR(INDEX(Evenimente!$A$2:$A$16203,MATCH(A70-0.000001,Evenimente!$A$2:$A$16203,1)+1)),"00")&amp;":"&amp;TEXT(MINUTE(INDEX(Evenimente!$A$2:$A$16203,MATCH(A70-0.000001,Evenimente!$A$2:$A$16203,1)+1)),"00")&amp;" UTC"&amp;IF(INDEX(Evenimente!$A$2:$A$16203,MATCH(A70-0.000001,Evenimente!$A$2:$A$16203,1)+2)&lt;A70+1,"; "&amp;INDEX(Evenimente!$B$2:$B$16203,MATCH(A70-0.000001,Evenimente!$A$2:$A$16203,1)+2)&amp;" "&amp;INDEX(Evenimente!$C$2:$C$16203,MATCH(A70-0.000001,Evenimente!$A$2:$A$16203,1)+2)&amp;" "&amp;TEXT(HOUR(INDEX(Evenimente!$A$2:$A$16203,MATCH(A70-0.000001,Evenimente!$A$2:$A$16203,1)+2)),"00")&amp;":"&amp;TEXT(MINUTE(INDEX(Evenimente!$A$2:$A$16203,MATCH(A70-0.000001,Evenimente!$A$2:$A$16203,1)+2)),"00")&amp;" UTC",""),""))</f>
        <v>◐ primul pătrar 12:27 UTC</v>
      </c>
    </row>
    <row r="71" customFormat="false" ht="15" hidden="false" customHeight="true" outlineLevel="0" collapsed="false">
      <c r="A71" s="45" t="n">
        <f aca="false">IF(B71="","",$B$3+B71-1)</f>
        <v>46078</v>
      </c>
      <c r="B71" s="46" t="n">
        <f aca="false">IF(ROW()-4&lt;=$E$2,ROW()-4,"")</f>
        <v>67</v>
      </c>
      <c r="C71" s="46" t="n">
        <f aca="false">IF(B71="","",IF(B71&lt;='Timp complet'!$B$60,INT((B71-1)/'Timp complet'!$B$58)+1,IF(B71='Timp complet'!$B$60+1,"Ziua anului","Ziua bisectă")))</f>
        <v>3</v>
      </c>
      <c r="D71" s="46" t="n">
        <f aca="false">IF(B71="","",IF(B71&lt;='Timp complet'!$B$60,MOD(B71-1,'Timp complet'!$B$58)+1,"-"))</f>
        <v>11</v>
      </c>
      <c r="E71" s="46" t="str">
        <f aca="false">IF(B71="","",IF(B71&lt;='Timp complet'!$B$60,INDEX('Nume sanscrită'!$B$21:$B$27,MOD(B71-1,7)+1),"-"))</f>
        <v>Joi</v>
      </c>
      <c r="F71" s="46" t="str">
        <f aca="false">IF(B71="","",INDEX('Nume sanscrită'!$B$21:$B$27,WEEKDAY(A71,2)))</f>
        <v>Miercuri</v>
      </c>
      <c r="G71" s="46" t="n">
        <f aca="false">IF(B71="","",MIN('Timp complet'!$B$54,INT((B71-1)/'Timp complet'!$B$53)+1))</f>
        <v>14</v>
      </c>
      <c r="H71" s="46" t="n">
        <f aca="false">IF(B71="","",INDEX(Evenimente!$G$2:$G$1213,MATCH(A71+1,Evenimente!$F$2:$F$1213,1)))</f>
        <v>1</v>
      </c>
      <c r="I71" s="47" t="str">
        <f aca="false">IF(B71="","",IF(INDEX(Evenimente!$A$2:$A$16203,MATCH(A71-0.000001,Evenimente!$A$2:$A$16203,1)+1)&lt;A71+1,INDEX(Evenimente!$B$2:$B$16203,MATCH(A71-0.000001,Evenimente!$A$2:$A$16203,1)+1)&amp;" "&amp;INDEX(Evenimente!$C$2:$C$16203,MATCH(A71-0.000001,Evenimente!$A$2:$A$16203,1)+1)&amp;" "&amp;TEXT(HOUR(INDEX(Evenimente!$A$2:$A$16203,MATCH(A71-0.000001,Evenimente!$A$2:$A$16203,1)+1)),"00")&amp;":"&amp;TEXT(MINUTE(INDEX(Evenimente!$A$2:$A$16203,MATCH(A71-0.000001,Evenimente!$A$2:$A$16203,1)+1)),"00")&amp;" UTC"&amp;IF(INDEX(Evenimente!$A$2:$A$16203,MATCH(A71-0.000001,Evenimente!$A$2:$A$16203,1)+2)&lt;A71+1,"; "&amp;INDEX(Evenimente!$B$2:$B$16203,MATCH(A71-0.000001,Evenimente!$A$2:$A$16203,1)+2)&amp;" "&amp;INDEX(Evenimente!$C$2:$C$16203,MATCH(A71-0.000001,Evenimente!$A$2:$A$16203,1)+2)&amp;" "&amp;TEXT(HOUR(INDEX(Evenimente!$A$2:$A$16203,MATCH(A71-0.000001,Evenimente!$A$2:$A$16203,1)+2)),"00")&amp;":"&amp;TEXT(MINUTE(INDEX(Evenimente!$A$2:$A$16203,MATCH(A71-0.000001,Evenimente!$A$2:$A$16203,1)+2)),"00")&amp;" UTC",""),""))</f>
        <v/>
      </c>
    </row>
    <row r="72" customFormat="false" ht="15" hidden="false" customHeight="true" outlineLevel="0" collapsed="false">
      <c r="A72" s="45" t="n">
        <f aca="false">IF(B72="","",$B$3+B72-1)</f>
        <v>46079</v>
      </c>
      <c r="B72" s="46" t="n">
        <f aca="false">IF(ROW()-4&lt;=$E$2,ROW()-4,"")</f>
        <v>68</v>
      </c>
      <c r="C72" s="46" t="n">
        <f aca="false">IF(B72="","",IF(B72&lt;='Timp complet'!$B$60,INT((B72-1)/'Timp complet'!$B$58)+1,IF(B72='Timp complet'!$B$60+1,"Ziua anului","Ziua bisectă")))</f>
        <v>3</v>
      </c>
      <c r="D72" s="46" t="n">
        <f aca="false">IF(B72="","",IF(B72&lt;='Timp complet'!$B$60,MOD(B72-1,'Timp complet'!$B$58)+1,"-"))</f>
        <v>12</v>
      </c>
      <c r="E72" s="46" t="str">
        <f aca="false">IF(B72="","",IF(B72&lt;='Timp complet'!$B$60,INDEX('Nume sanscrită'!$B$21:$B$27,MOD(B72-1,7)+1),"-"))</f>
        <v>Vineri</v>
      </c>
      <c r="F72" s="46" t="str">
        <f aca="false">IF(B72="","",INDEX('Nume sanscrită'!$B$21:$B$27,WEEKDAY(A72,2)))</f>
        <v>Joi</v>
      </c>
      <c r="G72" s="46" t="n">
        <f aca="false">IF(B72="","",MIN('Timp complet'!$B$54,INT((B72-1)/'Timp complet'!$B$53)+1))</f>
        <v>14</v>
      </c>
      <c r="H72" s="46" t="n">
        <f aca="false">IF(B72="","",INDEX(Evenimente!$G$2:$G$1213,MATCH(A72+1,Evenimente!$F$2:$F$1213,1)))</f>
        <v>1</v>
      </c>
      <c r="I72" s="47" t="str">
        <f aca="false">IF(B72="","",IF(INDEX(Evenimente!$A$2:$A$16203,MATCH(A72-0.000001,Evenimente!$A$2:$A$16203,1)+1)&lt;A72+1,INDEX(Evenimente!$B$2:$B$16203,MATCH(A72-0.000001,Evenimente!$A$2:$A$16203,1)+1)&amp;" "&amp;INDEX(Evenimente!$C$2:$C$16203,MATCH(A72-0.000001,Evenimente!$A$2:$A$16203,1)+1)&amp;" "&amp;TEXT(HOUR(INDEX(Evenimente!$A$2:$A$16203,MATCH(A72-0.000001,Evenimente!$A$2:$A$16203,1)+1)),"00")&amp;":"&amp;TEXT(MINUTE(INDEX(Evenimente!$A$2:$A$16203,MATCH(A72-0.000001,Evenimente!$A$2:$A$16203,1)+1)),"00")&amp;" UTC"&amp;IF(INDEX(Evenimente!$A$2:$A$16203,MATCH(A72-0.000001,Evenimente!$A$2:$A$16203,1)+2)&lt;A72+1,"; "&amp;INDEX(Evenimente!$B$2:$B$16203,MATCH(A72-0.000001,Evenimente!$A$2:$A$16203,1)+2)&amp;" "&amp;INDEX(Evenimente!$C$2:$C$16203,MATCH(A72-0.000001,Evenimente!$A$2:$A$16203,1)+2)&amp;" "&amp;TEXT(HOUR(INDEX(Evenimente!$A$2:$A$16203,MATCH(A72-0.000001,Evenimente!$A$2:$A$16203,1)+2)),"00")&amp;":"&amp;TEXT(MINUTE(INDEX(Evenimente!$A$2:$A$16203,MATCH(A72-0.000001,Evenimente!$A$2:$A$16203,1)+2)),"00")&amp;" UTC",""),""))</f>
        <v/>
      </c>
    </row>
    <row r="73" customFormat="false" ht="15" hidden="false" customHeight="true" outlineLevel="0" collapsed="false">
      <c r="A73" s="45" t="n">
        <f aca="false">IF(B73="","",$B$3+B73-1)</f>
        <v>46080</v>
      </c>
      <c r="B73" s="46" t="n">
        <f aca="false">IF(ROW()-4&lt;=$E$2,ROW()-4,"")</f>
        <v>69</v>
      </c>
      <c r="C73" s="46" t="n">
        <f aca="false">IF(B73="","",IF(B73&lt;='Timp complet'!$B$60,INT((B73-1)/'Timp complet'!$B$58)+1,IF(B73='Timp complet'!$B$60+1,"Ziua anului","Ziua bisectă")))</f>
        <v>3</v>
      </c>
      <c r="D73" s="46" t="n">
        <f aca="false">IF(B73="","",IF(B73&lt;='Timp complet'!$B$60,MOD(B73-1,'Timp complet'!$B$58)+1,"-"))</f>
        <v>13</v>
      </c>
      <c r="E73" s="46" t="str">
        <f aca="false">IF(B73="","",IF(B73&lt;='Timp complet'!$B$60,INDEX('Nume sanscrită'!$B$21:$B$27,MOD(B73-1,7)+1),"-"))</f>
        <v>Sâmbătă</v>
      </c>
      <c r="F73" s="46" t="str">
        <f aca="false">IF(B73="","",INDEX('Nume sanscrită'!$B$21:$B$27,WEEKDAY(A73,2)))</f>
        <v>Vineri</v>
      </c>
      <c r="G73" s="46" t="n">
        <f aca="false">IF(B73="","",MIN('Timp complet'!$B$54,INT((B73-1)/'Timp complet'!$B$53)+1))</f>
        <v>14</v>
      </c>
      <c r="H73" s="46" t="n">
        <f aca="false">IF(B73="","",INDEX(Evenimente!$G$2:$G$1213,MATCH(A73+1,Evenimente!$F$2:$F$1213,1)))</f>
        <v>1</v>
      </c>
      <c r="I73" s="47" t="str">
        <f aca="false">IF(B73="","",IF(INDEX(Evenimente!$A$2:$A$16203,MATCH(A73-0.000001,Evenimente!$A$2:$A$16203,1)+1)&lt;A73+1,INDEX(Evenimente!$B$2:$B$16203,MATCH(A73-0.000001,Evenimente!$A$2:$A$16203,1)+1)&amp;" "&amp;INDEX(Evenimente!$C$2:$C$16203,MATCH(A73-0.000001,Evenimente!$A$2:$A$16203,1)+1)&amp;" "&amp;TEXT(HOUR(INDEX(Evenimente!$A$2:$A$16203,MATCH(A73-0.000001,Evenimente!$A$2:$A$16203,1)+1)),"00")&amp;":"&amp;TEXT(MINUTE(INDEX(Evenimente!$A$2:$A$16203,MATCH(A73-0.000001,Evenimente!$A$2:$A$16203,1)+1)),"00")&amp;" UTC"&amp;IF(INDEX(Evenimente!$A$2:$A$16203,MATCH(A73-0.000001,Evenimente!$A$2:$A$16203,1)+2)&lt;A73+1,"; "&amp;INDEX(Evenimente!$B$2:$B$16203,MATCH(A73-0.000001,Evenimente!$A$2:$A$16203,1)+2)&amp;" "&amp;INDEX(Evenimente!$C$2:$C$16203,MATCH(A73-0.000001,Evenimente!$A$2:$A$16203,1)+2)&amp;" "&amp;TEXT(HOUR(INDEX(Evenimente!$A$2:$A$16203,MATCH(A73-0.000001,Evenimente!$A$2:$A$16203,1)+2)),"00")&amp;":"&amp;TEXT(MINUTE(INDEX(Evenimente!$A$2:$A$16203,MATCH(A73-0.000001,Evenimente!$A$2:$A$16203,1)+2)),"00")&amp;" UTC",""),""))</f>
        <v/>
      </c>
    </row>
    <row r="74" customFormat="false" ht="15" hidden="false" customHeight="true" outlineLevel="0" collapsed="false">
      <c r="A74" s="45" t="n">
        <f aca="false">IF(B74="","",$B$3+B74-1)</f>
        <v>46081</v>
      </c>
      <c r="B74" s="46" t="n">
        <f aca="false">IF(ROW()-4&lt;=$E$2,ROW()-4,"")</f>
        <v>70</v>
      </c>
      <c r="C74" s="46" t="n">
        <f aca="false">IF(B74="","",IF(B74&lt;='Timp complet'!$B$60,INT((B74-1)/'Timp complet'!$B$58)+1,IF(B74='Timp complet'!$B$60+1,"Ziua anului","Ziua bisectă")))</f>
        <v>3</v>
      </c>
      <c r="D74" s="46" t="n">
        <f aca="false">IF(B74="","",IF(B74&lt;='Timp complet'!$B$60,MOD(B74-1,'Timp complet'!$B$58)+1,"-"))</f>
        <v>14</v>
      </c>
      <c r="E74" s="46" t="str">
        <f aca="false">IF(B74="","",IF(B74&lt;='Timp complet'!$B$60,INDEX('Nume sanscrită'!$B$21:$B$27,MOD(B74-1,7)+1),"-"))</f>
        <v>Duminică</v>
      </c>
      <c r="F74" s="46" t="str">
        <f aca="false">IF(B74="","",INDEX('Nume sanscrită'!$B$21:$B$27,WEEKDAY(A74,2)))</f>
        <v>Sâmbătă</v>
      </c>
      <c r="G74" s="46" t="n">
        <f aca="false">IF(B74="","",MIN('Timp complet'!$B$54,INT((B74-1)/'Timp complet'!$B$53)+1))</f>
        <v>14</v>
      </c>
      <c r="H74" s="46" t="n">
        <f aca="false">IF(B74="","",INDEX(Evenimente!$G$2:$G$1213,MATCH(A74+1,Evenimente!$F$2:$F$1213,1)))</f>
        <v>1</v>
      </c>
      <c r="I74" s="47" t="str">
        <f aca="false">IF(B74="","",IF(INDEX(Evenimente!$A$2:$A$16203,MATCH(A74-0.000001,Evenimente!$A$2:$A$16203,1)+1)&lt;A74+1,INDEX(Evenimente!$B$2:$B$16203,MATCH(A74-0.000001,Evenimente!$A$2:$A$16203,1)+1)&amp;" "&amp;INDEX(Evenimente!$C$2:$C$16203,MATCH(A74-0.000001,Evenimente!$A$2:$A$16203,1)+1)&amp;" "&amp;TEXT(HOUR(INDEX(Evenimente!$A$2:$A$16203,MATCH(A74-0.000001,Evenimente!$A$2:$A$16203,1)+1)),"00")&amp;":"&amp;TEXT(MINUTE(INDEX(Evenimente!$A$2:$A$16203,MATCH(A74-0.000001,Evenimente!$A$2:$A$16203,1)+1)),"00")&amp;" UTC"&amp;IF(INDEX(Evenimente!$A$2:$A$16203,MATCH(A74-0.000001,Evenimente!$A$2:$A$16203,1)+2)&lt;A74+1,"; "&amp;INDEX(Evenimente!$B$2:$B$16203,MATCH(A74-0.000001,Evenimente!$A$2:$A$16203,1)+2)&amp;" "&amp;INDEX(Evenimente!$C$2:$C$16203,MATCH(A74-0.000001,Evenimente!$A$2:$A$16203,1)+2)&amp;" "&amp;TEXT(HOUR(INDEX(Evenimente!$A$2:$A$16203,MATCH(A74-0.000001,Evenimente!$A$2:$A$16203,1)+2)),"00")&amp;":"&amp;TEXT(MINUTE(INDEX(Evenimente!$A$2:$A$16203,MATCH(A74-0.000001,Evenimente!$A$2:$A$16203,1)+2)),"00")&amp;" UTC",""),""))</f>
        <v/>
      </c>
    </row>
    <row r="75" customFormat="false" ht="15" hidden="false" customHeight="true" outlineLevel="0" collapsed="false">
      <c r="A75" s="45" t="n">
        <f aca="false">IF(B75="","",$B$3+B75-1)</f>
        <v>46082</v>
      </c>
      <c r="B75" s="46" t="n">
        <f aca="false">IF(ROW()-4&lt;=$E$2,ROW()-4,"")</f>
        <v>71</v>
      </c>
      <c r="C75" s="46" t="n">
        <f aca="false">IF(B75="","",IF(B75&lt;='Timp complet'!$B$60,INT((B75-1)/'Timp complet'!$B$58)+1,IF(B75='Timp complet'!$B$60+1,"Ziua anului","Ziua bisectă")))</f>
        <v>3</v>
      </c>
      <c r="D75" s="46" t="n">
        <f aca="false">IF(B75="","",IF(B75&lt;='Timp complet'!$B$60,MOD(B75-1,'Timp complet'!$B$58)+1,"-"))</f>
        <v>15</v>
      </c>
      <c r="E75" s="46" t="str">
        <f aca="false">IF(B75="","",IF(B75&lt;='Timp complet'!$B$60,INDEX('Nume sanscrită'!$B$21:$B$27,MOD(B75-1,7)+1),"-"))</f>
        <v>Luni</v>
      </c>
      <c r="F75" s="46" t="str">
        <f aca="false">IF(B75="","",INDEX('Nume sanscrită'!$B$21:$B$27,WEEKDAY(A75,2)))</f>
        <v>Duminică</v>
      </c>
      <c r="G75" s="46" t="n">
        <f aca="false">IF(B75="","",MIN('Timp complet'!$B$54,INT((B75-1)/'Timp complet'!$B$53)+1))</f>
        <v>15</v>
      </c>
      <c r="H75" s="46" t="n">
        <f aca="false">IF(B75="","",INDEX(Evenimente!$G$2:$G$1213,MATCH(A75+1,Evenimente!$F$2:$F$1213,1)))</f>
        <v>1</v>
      </c>
      <c r="I75" s="47" t="str">
        <f aca="false">IF(B75="","",IF(INDEX(Evenimente!$A$2:$A$16203,MATCH(A75-0.000001,Evenimente!$A$2:$A$16203,1)+1)&lt;A75+1,INDEX(Evenimente!$B$2:$B$16203,MATCH(A75-0.000001,Evenimente!$A$2:$A$16203,1)+1)&amp;" "&amp;INDEX(Evenimente!$C$2:$C$16203,MATCH(A75-0.000001,Evenimente!$A$2:$A$16203,1)+1)&amp;" "&amp;TEXT(HOUR(INDEX(Evenimente!$A$2:$A$16203,MATCH(A75-0.000001,Evenimente!$A$2:$A$16203,1)+1)),"00")&amp;":"&amp;TEXT(MINUTE(INDEX(Evenimente!$A$2:$A$16203,MATCH(A75-0.000001,Evenimente!$A$2:$A$16203,1)+1)),"00")&amp;" UTC"&amp;IF(INDEX(Evenimente!$A$2:$A$16203,MATCH(A75-0.000001,Evenimente!$A$2:$A$16203,1)+2)&lt;A75+1,"; "&amp;INDEX(Evenimente!$B$2:$B$16203,MATCH(A75-0.000001,Evenimente!$A$2:$A$16203,1)+2)&amp;" "&amp;INDEX(Evenimente!$C$2:$C$16203,MATCH(A75-0.000001,Evenimente!$A$2:$A$16203,1)+2)&amp;" "&amp;TEXT(HOUR(INDEX(Evenimente!$A$2:$A$16203,MATCH(A75-0.000001,Evenimente!$A$2:$A$16203,1)+2)),"00")&amp;":"&amp;TEXT(MINUTE(INDEX(Evenimente!$A$2:$A$16203,MATCH(A75-0.000001,Evenimente!$A$2:$A$16203,1)+2)),"00")&amp;" UTC",""),""))</f>
        <v/>
      </c>
    </row>
    <row r="76" customFormat="false" ht="15" hidden="false" customHeight="true" outlineLevel="0" collapsed="false">
      <c r="A76" s="45" t="n">
        <f aca="false">IF(B76="","",$B$3+B76-1)</f>
        <v>46083</v>
      </c>
      <c r="B76" s="46" t="n">
        <f aca="false">IF(ROW()-4&lt;=$E$2,ROW()-4,"")</f>
        <v>72</v>
      </c>
      <c r="C76" s="46" t="n">
        <f aca="false">IF(B76="","",IF(B76&lt;='Timp complet'!$B$60,INT((B76-1)/'Timp complet'!$B$58)+1,IF(B76='Timp complet'!$B$60+1,"Ziua anului","Ziua bisectă")))</f>
        <v>3</v>
      </c>
      <c r="D76" s="46" t="n">
        <f aca="false">IF(B76="","",IF(B76&lt;='Timp complet'!$B$60,MOD(B76-1,'Timp complet'!$B$58)+1,"-"))</f>
        <v>16</v>
      </c>
      <c r="E76" s="46" t="str">
        <f aca="false">IF(B76="","",IF(B76&lt;='Timp complet'!$B$60,INDEX('Nume sanscrită'!$B$21:$B$27,MOD(B76-1,7)+1),"-"))</f>
        <v>Marți</v>
      </c>
      <c r="F76" s="46" t="str">
        <f aca="false">IF(B76="","",INDEX('Nume sanscrită'!$B$21:$B$27,WEEKDAY(A76,2)))</f>
        <v>Luni</v>
      </c>
      <c r="G76" s="46" t="n">
        <f aca="false">IF(B76="","",MIN('Timp complet'!$B$54,INT((B76-1)/'Timp complet'!$B$53)+1))</f>
        <v>15</v>
      </c>
      <c r="H76" s="46" t="n">
        <f aca="false">IF(B76="","",INDEX(Evenimente!$G$2:$G$1213,MATCH(A76+1,Evenimente!$F$2:$F$1213,1)))</f>
        <v>1</v>
      </c>
      <c r="I76" s="47" t="str">
        <f aca="false">IF(B76="","",IF(INDEX(Evenimente!$A$2:$A$16203,MATCH(A76-0.000001,Evenimente!$A$2:$A$16203,1)+1)&lt;A76+1,INDEX(Evenimente!$B$2:$B$16203,MATCH(A76-0.000001,Evenimente!$A$2:$A$16203,1)+1)&amp;" "&amp;INDEX(Evenimente!$C$2:$C$16203,MATCH(A76-0.000001,Evenimente!$A$2:$A$16203,1)+1)&amp;" "&amp;TEXT(HOUR(INDEX(Evenimente!$A$2:$A$16203,MATCH(A76-0.000001,Evenimente!$A$2:$A$16203,1)+1)),"00")&amp;":"&amp;TEXT(MINUTE(INDEX(Evenimente!$A$2:$A$16203,MATCH(A76-0.000001,Evenimente!$A$2:$A$16203,1)+1)),"00")&amp;" UTC"&amp;IF(INDEX(Evenimente!$A$2:$A$16203,MATCH(A76-0.000001,Evenimente!$A$2:$A$16203,1)+2)&lt;A76+1,"; "&amp;INDEX(Evenimente!$B$2:$B$16203,MATCH(A76-0.000001,Evenimente!$A$2:$A$16203,1)+2)&amp;" "&amp;INDEX(Evenimente!$C$2:$C$16203,MATCH(A76-0.000001,Evenimente!$A$2:$A$16203,1)+2)&amp;" "&amp;TEXT(HOUR(INDEX(Evenimente!$A$2:$A$16203,MATCH(A76-0.000001,Evenimente!$A$2:$A$16203,1)+2)),"00")&amp;":"&amp;TEXT(MINUTE(INDEX(Evenimente!$A$2:$A$16203,MATCH(A76-0.000001,Evenimente!$A$2:$A$16203,1)+2)),"00")&amp;" UTC",""),""))</f>
        <v/>
      </c>
    </row>
    <row r="77" customFormat="false" ht="15" hidden="false" customHeight="true" outlineLevel="0" collapsed="false">
      <c r="A77" s="45" t="n">
        <f aca="false">IF(B77="","",$B$3+B77-1)</f>
        <v>46084</v>
      </c>
      <c r="B77" s="46" t="n">
        <f aca="false">IF(ROW()-4&lt;=$E$2,ROW()-4,"")</f>
        <v>73</v>
      </c>
      <c r="C77" s="46" t="n">
        <f aca="false">IF(B77="","",IF(B77&lt;='Timp complet'!$B$60,INT((B77-1)/'Timp complet'!$B$58)+1,IF(B77='Timp complet'!$B$60+1,"Ziua anului","Ziua bisectă")))</f>
        <v>3</v>
      </c>
      <c r="D77" s="46" t="n">
        <f aca="false">IF(B77="","",IF(B77&lt;='Timp complet'!$B$60,MOD(B77-1,'Timp complet'!$B$58)+1,"-"))</f>
        <v>17</v>
      </c>
      <c r="E77" s="46" t="str">
        <f aca="false">IF(B77="","",IF(B77&lt;='Timp complet'!$B$60,INDEX('Nume sanscrită'!$B$21:$B$27,MOD(B77-1,7)+1),"-"))</f>
        <v>Miercuri</v>
      </c>
      <c r="F77" s="46" t="str">
        <f aca="false">IF(B77="","",INDEX('Nume sanscrită'!$B$21:$B$27,WEEKDAY(A77,2)))</f>
        <v>Marți</v>
      </c>
      <c r="G77" s="46" t="n">
        <f aca="false">IF(B77="","",MIN('Timp complet'!$B$54,INT((B77-1)/'Timp complet'!$B$53)+1))</f>
        <v>15</v>
      </c>
      <c r="H77" s="46" t="n">
        <f aca="false">IF(B77="","",INDEX(Evenimente!$G$2:$G$1213,MATCH(A77+1,Evenimente!$F$2:$F$1213,1)))</f>
        <v>1</v>
      </c>
      <c r="I77" s="47" t="str">
        <f aca="false">IF(B77="","",IF(INDEX(Evenimente!$A$2:$A$16203,MATCH(A77-0.000001,Evenimente!$A$2:$A$16203,1)+1)&lt;A77+1,INDEX(Evenimente!$B$2:$B$16203,MATCH(A77-0.000001,Evenimente!$A$2:$A$16203,1)+1)&amp;" "&amp;INDEX(Evenimente!$C$2:$C$16203,MATCH(A77-0.000001,Evenimente!$A$2:$A$16203,1)+1)&amp;" "&amp;TEXT(HOUR(INDEX(Evenimente!$A$2:$A$16203,MATCH(A77-0.000001,Evenimente!$A$2:$A$16203,1)+1)),"00")&amp;":"&amp;TEXT(MINUTE(INDEX(Evenimente!$A$2:$A$16203,MATCH(A77-0.000001,Evenimente!$A$2:$A$16203,1)+1)),"00")&amp;" UTC"&amp;IF(INDEX(Evenimente!$A$2:$A$16203,MATCH(A77-0.000001,Evenimente!$A$2:$A$16203,1)+2)&lt;A77+1,"; "&amp;INDEX(Evenimente!$B$2:$B$16203,MATCH(A77-0.000001,Evenimente!$A$2:$A$16203,1)+2)&amp;" "&amp;INDEX(Evenimente!$C$2:$C$16203,MATCH(A77-0.000001,Evenimente!$A$2:$A$16203,1)+2)&amp;" "&amp;TEXT(HOUR(INDEX(Evenimente!$A$2:$A$16203,MATCH(A77-0.000001,Evenimente!$A$2:$A$16203,1)+2)),"00")&amp;":"&amp;TEXT(MINUTE(INDEX(Evenimente!$A$2:$A$16203,MATCH(A77-0.000001,Evenimente!$A$2:$A$16203,1)+2)),"00")&amp;" UTC",""),""))</f>
        <v>○⊗ lună plină · eclipsă de Lună posibilă 11:38 UTC</v>
      </c>
    </row>
    <row r="78" customFormat="false" ht="15" hidden="false" customHeight="true" outlineLevel="0" collapsed="false">
      <c r="A78" s="45" t="n">
        <f aca="false">IF(B78="","",$B$3+B78-1)</f>
        <v>46085</v>
      </c>
      <c r="B78" s="46" t="n">
        <f aca="false">IF(ROW()-4&lt;=$E$2,ROW()-4,"")</f>
        <v>74</v>
      </c>
      <c r="C78" s="46" t="n">
        <f aca="false">IF(B78="","",IF(B78&lt;='Timp complet'!$B$60,INT((B78-1)/'Timp complet'!$B$58)+1,IF(B78='Timp complet'!$B$60+1,"Ziua anului","Ziua bisectă")))</f>
        <v>3</v>
      </c>
      <c r="D78" s="46" t="n">
        <f aca="false">IF(B78="","",IF(B78&lt;='Timp complet'!$B$60,MOD(B78-1,'Timp complet'!$B$58)+1,"-"))</f>
        <v>18</v>
      </c>
      <c r="E78" s="46" t="str">
        <f aca="false">IF(B78="","",IF(B78&lt;='Timp complet'!$B$60,INDEX('Nume sanscrită'!$B$21:$B$27,MOD(B78-1,7)+1),"-"))</f>
        <v>Joi</v>
      </c>
      <c r="F78" s="46" t="str">
        <f aca="false">IF(B78="","",INDEX('Nume sanscrită'!$B$21:$B$27,WEEKDAY(A78,2)))</f>
        <v>Miercuri</v>
      </c>
      <c r="G78" s="46" t="n">
        <f aca="false">IF(B78="","",MIN('Timp complet'!$B$54,INT((B78-1)/'Timp complet'!$B$53)+1))</f>
        <v>15</v>
      </c>
      <c r="H78" s="46" t="n">
        <f aca="false">IF(B78="","",INDEX(Evenimente!$G$2:$G$1213,MATCH(A78+1,Evenimente!$F$2:$F$1213,1)))</f>
        <v>1</v>
      </c>
      <c r="I78" s="47" t="str">
        <f aca="false">IF(B78="","",IF(INDEX(Evenimente!$A$2:$A$16203,MATCH(A78-0.000001,Evenimente!$A$2:$A$16203,1)+1)&lt;A78+1,INDEX(Evenimente!$B$2:$B$16203,MATCH(A78-0.000001,Evenimente!$A$2:$A$16203,1)+1)&amp;" "&amp;INDEX(Evenimente!$C$2:$C$16203,MATCH(A78-0.000001,Evenimente!$A$2:$A$16203,1)+1)&amp;" "&amp;TEXT(HOUR(INDEX(Evenimente!$A$2:$A$16203,MATCH(A78-0.000001,Evenimente!$A$2:$A$16203,1)+1)),"00")&amp;":"&amp;TEXT(MINUTE(INDEX(Evenimente!$A$2:$A$16203,MATCH(A78-0.000001,Evenimente!$A$2:$A$16203,1)+1)),"00")&amp;" UTC"&amp;IF(INDEX(Evenimente!$A$2:$A$16203,MATCH(A78-0.000001,Evenimente!$A$2:$A$16203,1)+2)&lt;A78+1,"; "&amp;INDEX(Evenimente!$B$2:$B$16203,MATCH(A78-0.000001,Evenimente!$A$2:$A$16203,1)+2)&amp;" "&amp;INDEX(Evenimente!$C$2:$C$16203,MATCH(A78-0.000001,Evenimente!$A$2:$A$16203,1)+2)&amp;" "&amp;TEXT(HOUR(INDEX(Evenimente!$A$2:$A$16203,MATCH(A78-0.000001,Evenimente!$A$2:$A$16203,1)+2)),"00")&amp;":"&amp;TEXT(MINUTE(INDEX(Evenimente!$A$2:$A$16203,MATCH(A78-0.000001,Evenimente!$A$2:$A$16203,1)+2)),"00")&amp;" UTC",""),""))</f>
        <v/>
      </c>
    </row>
    <row r="79" customFormat="false" ht="15" hidden="false" customHeight="true" outlineLevel="0" collapsed="false">
      <c r="A79" s="45" t="n">
        <f aca="false">IF(B79="","",$B$3+B79-1)</f>
        <v>46086</v>
      </c>
      <c r="B79" s="46" t="n">
        <f aca="false">IF(ROW()-4&lt;=$E$2,ROW()-4,"")</f>
        <v>75</v>
      </c>
      <c r="C79" s="46" t="n">
        <f aca="false">IF(B79="","",IF(B79&lt;='Timp complet'!$B$60,INT((B79-1)/'Timp complet'!$B$58)+1,IF(B79='Timp complet'!$B$60+1,"Ziua anului","Ziua bisectă")))</f>
        <v>3</v>
      </c>
      <c r="D79" s="46" t="n">
        <f aca="false">IF(B79="","",IF(B79&lt;='Timp complet'!$B$60,MOD(B79-1,'Timp complet'!$B$58)+1,"-"))</f>
        <v>19</v>
      </c>
      <c r="E79" s="46" t="str">
        <f aca="false">IF(B79="","",IF(B79&lt;='Timp complet'!$B$60,INDEX('Nume sanscrită'!$B$21:$B$27,MOD(B79-1,7)+1),"-"))</f>
        <v>Vineri</v>
      </c>
      <c r="F79" s="46" t="str">
        <f aca="false">IF(B79="","",INDEX('Nume sanscrită'!$B$21:$B$27,WEEKDAY(A79,2)))</f>
        <v>Joi</v>
      </c>
      <c r="G79" s="46" t="n">
        <f aca="false">IF(B79="","",MIN('Timp complet'!$B$54,INT((B79-1)/'Timp complet'!$B$53)+1))</f>
        <v>15</v>
      </c>
      <c r="H79" s="46" t="n">
        <f aca="false">IF(B79="","",INDEX(Evenimente!$G$2:$G$1213,MATCH(A79+1,Evenimente!$F$2:$F$1213,1)))</f>
        <v>1</v>
      </c>
      <c r="I79" s="47" t="str">
        <f aca="false">IF(B79="","",IF(INDEX(Evenimente!$A$2:$A$16203,MATCH(A79-0.000001,Evenimente!$A$2:$A$16203,1)+1)&lt;A79+1,INDEX(Evenimente!$B$2:$B$16203,MATCH(A79-0.000001,Evenimente!$A$2:$A$16203,1)+1)&amp;" "&amp;INDEX(Evenimente!$C$2:$C$16203,MATCH(A79-0.000001,Evenimente!$A$2:$A$16203,1)+1)&amp;" "&amp;TEXT(HOUR(INDEX(Evenimente!$A$2:$A$16203,MATCH(A79-0.000001,Evenimente!$A$2:$A$16203,1)+1)),"00")&amp;":"&amp;TEXT(MINUTE(INDEX(Evenimente!$A$2:$A$16203,MATCH(A79-0.000001,Evenimente!$A$2:$A$16203,1)+1)),"00")&amp;" UTC"&amp;IF(INDEX(Evenimente!$A$2:$A$16203,MATCH(A79-0.000001,Evenimente!$A$2:$A$16203,1)+2)&lt;A79+1,"; "&amp;INDEX(Evenimente!$B$2:$B$16203,MATCH(A79-0.000001,Evenimente!$A$2:$A$16203,1)+2)&amp;" "&amp;INDEX(Evenimente!$C$2:$C$16203,MATCH(A79-0.000001,Evenimente!$A$2:$A$16203,1)+2)&amp;" "&amp;TEXT(HOUR(INDEX(Evenimente!$A$2:$A$16203,MATCH(A79-0.000001,Evenimente!$A$2:$A$16203,1)+2)),"00")&amp;":"&amp;TEXT(MINUTE(INDEX(Evenimente!$A$2:$A$16203,MATCH(A79-0.000001,Evenimente!$A$2:$A$16203,1)+2)),"00")&amp;" UTC",""),""))</f>
        <v/>
      </c>
    </row>
    <row r="80" customFormat="false" ht="15" hidden="false" customHeight="true" outlineLevel="0" collapsed="false">
      <c r="A80" s="45" t="n">
        <f aca="false">IF(B80="","",$B$3+B80-1)</f>
        <v>46087</v>
      </c>
      <c r="B80" s="46" t="n">
        <f aca="false">IF(ROW()-4&lt;=$E$2,ROW()-4,"")</f>
        <v>76</v>
      </c>
      <c r="C80" s="46" t="n">
        <f aca="false">IF(B80="","",IF(B80&lt;='Timp complet'!$B$60,INT((B80-1)/'Timp complet'!$B$58)+1,IF(B80='Timp complet'!$B$60+1,"Ziua anului","Ziua bisectă")))</f>
        <v>3</v>
      </c>
      <c r="D80" s="46" t="n">
        <f aca="false">IF(B80="","",IF(B80&lt;='Timp complet'!$B$60,MOD(B80-1,'Timp complet'!$B$58)+1,"-"))</f>
        <v>20</v>
      </c>
      <c r="E80" s="46" t="str">
        <f aca="false">IF(B80="","",IF(B80&lt;='Timp complet'!$B$60,INDEX('Nume sanscrită'!$B$21:$B$27,MOD(B80-1,7)+1),"-"))</f>
        <v>Sâmbătă</v>
      </c>
      <c r="F80" s="46" t="str">
        <f aca="false">IF(B80="","",INDEX('Nume sanscrită'!$B$21:$B$27,WEEKDAY(A80,2)))</f>
        <v>Vineri</v>
      </c>
      <c r="G80" s="46" t="n">
        <f aca="false">IF(B80="","",MIN('Timp complet'!$B$54,INT((B80-1)/'Timp complet'!$B$53)+1))</f>
        <v>16</v>
      </c>
      <c r="H80" s="46" t="n">
        <f aca="false">IF(B80="","",INDEX(Evenimente!$G$2:$G$1213,MATCH(A80+1,Evenimente!$F$2:$F$1213,1)))</f>
        <v>1</v>
      </c>
      <c r="I80" s="47" t="str">
        <f aca="false">IF(B80="","",IF(INDEX(Evenimente!$A$2:$A$16203,MATCH(A80-0.000001,Evenimente!$A$2:$A$16203,1)+1)&lt;A80+1,INDEX(Evenimente!$B$2:$B$16203,MATCH(A80-0.000001,Evenimente!$A$2:$A$16203,1)+1)&amp;" "&amp;INDEX(Evenimente!$C$2:$C$16203,MATCH(A80-0.000001,Evenimente!$A$2:$A$16203,1)+1)&amp;" "&amp;TEXT(HOUR(INDEX(Evenimente!$A$2:$A$16203,MATCH(A80-0.000001,Evenimente!$A$2:$A$16203,1)+1)),"00")&amp;":"&amp;TEXT(MINUTE(INDEX(Evenimente!$A$2:$A$16203,MATCH(A80-0.000001,Evenimente!$A$2:$A$16203,1)+1)),"00")&amp;" UTC"&amp;IF(INDEX(Evenimente!$A$2:$A$16203,MATCH(A80-0.000001,Evenimente!$A$2:$A$16203,1)+2)&lt;A80+1,"; "&amp;INDEX(Evenimente!$B$2:$B$16203,MATCH(A80-0.000001,Evenimente!$A$2:$A$16203,1)+2)&amp;" "&amp;INDEX(Evenimente!$C$2:$C$16203,MATCH(A80-0.000001,Evenimente!$A$2:$A$16203,1)+2)&amp;" "&amp;TEXT(HOUR(INDEX(Evenimente!$A$2:$A$16203,MATCH(A80-0.000001,Evenimente!$A$2:$A$16203,1)+2)),"00")&amp;":"&amp;TEXT(MINUTE(INDEX(Evenimente!$A$2:$A$16203,MATCH(A80-0.000001,Evenimente!$A$2:$A$16203,1)+2)),"00")&amp;" UTC",""),""))</f>
        <v/>
      </c>
    </row>
    <row r="81" customFormat="false" ht="15" hidden="false" customHeight="true" outlineLevel="0" collapsed="false">
      <c r="A81" s="45" t="n">
        <f aca="false">IF(B81="","",$B$3+B81-1)</f>
        <v>46088</v>
      </c>
      <c r="B81" s="46" t="n">
        <f aca="false">IF(ROW()-4&lt;=$E$2,ROW()-4,"")</f>
        <v>77</v>
      </c>
      <c r="C81" s="46" t="n">
        <f aca="false">IF(B81="","",IF(B81&lt;='Timp complet'!$B$60,INT((B81-1)/'Timp complet'!$B$58)+1,IF(B81='Timp complet'!$B$60+1,"Ziua anului","Ziua bisectă")))</f>
        <v>3</v>
      </c>
      <c r="D81" s="46" t="n">
        <f aca="false">IF(B81="","",IF(B81&lt;='Timp complet'!$B$60,MOD(B81-1,'Timp complet'!$B$58)+1,"-"))</f>
        <v>21</v>
      </c>
      <c r="E81" s="46" t="str">
        <f aca="false">IF(B81="","",IF(B81&lt;='Timp complet'!$B$60,INDEX('Nume sanscrită'!$B$21:$B$27,MOD(B81-1,7)+1),"-"))</f>
        <v>Duminică</v>
      </c>
      <c r="F81" s="46" t="str">
        <f aca="false">IF(B81="","",INDEX('Nume sanscrită'!$B$21:$B$27,WEEKDAY(A81,2)))</f>
        <v>Sâmbătă</v>
      </c>
      <c r="G81" s="46" t="n">
        <f aca="false">IF(B81="","",MIN('Timp complet'!$B$54,INT((B81-1)/'Timp complet'!$B$53)+1))</f>
        <v>16</v>
      </c>
      <c r="H81" s="46" t="n">
        <f aca="false">IF(B81="","",INDEX(Evenimente!$G$2:$G$1213,MATCH(A81+1,Evenimente!$F$2:$F$1213,1)))</f>
        <v>1</v>
      </c>
      <c r="I81" s="47" t="str">
        <f aca="false">IF(B81="","",IF(INDEX(Evenimente!$A$2:$A$16203,MATCH(A81-0.000001,Evenimente!$A$2:$A$16203,1)+1)&lt;A81+1,INDEX(Evenimente!$B$2:$B$16203,MATCH(A81-0.000001,Evenimente!$A$2:$A$16203,1)+1)&amp;" "&amp;INDEX(Evenimente!$C$2:$C$16203,MATCH(A81-0.000001,Evenimente!$A$2:$A$16203,1)+1)&amp;" "&amp;TEXT(HOUR(INDEX(Evenimente!$A$2:$A$16203,MATCH(A81-0.000001,Evenimente!$A$2:$A$16203,1)+1)),"00")&amp;":"&amp;TEXT(MINUTE(INDEX(Evenimente!$A$2:$A$16203,MATCH(A81-0.000001,Evenimente!$A$2:$A$16203,1)+1)),"00")&amp;" UTC"&amp;IF(INDEX(Evenimente!$A$2:$A$16203,MATCH(A81-0.000001,Evenimente!$A$2:$A$16203,1)+2)&lt;A81+1,"; "&amp;INDEX(Evenimente!$B$2:$B$16203,MATCH(A81-0.000001,Evenimente!$A$2:$A$16203,1)+2)&amp;" "&amp;INDEX(Evenimente!$C$2:$C$16203,MATCH(A81-0.000001,Evenimente!$A$2:$A$16203,1)+2)&amp;" "&amp;TEXT(HOUR(INDEX(Evenimente!$A$2:$A$16203,MATCH(A81-0.000001,Evenimente!$A$2:$A$16203,1)+2)),"00")&amp;":"&amp;TEXT(MINUTE(INDEX(Evenimente!$A$2:$A$16203,MATCH(A81-0.000001,Evenimente!$A$2:$A$16203,1)+2)),"00")&amp;" UTC",""),""))</f>
        <v/>
      </c>
    </row>
    <row r="82" customFormat="false" ht="15" hidden="false" customHeight="true" outlineLevel="0" collapsed="false">
      <c r="A82" s="45" t="n">
        <f aca="false">IF(B82="","",$B$3+B82-1)</f>
        <v>46089</v>
      </c>
      <c r="B82" s="46" t="n">
        <f aca="false">IF(ROW()-4&lt;=$E$2,ROW()-4,"")</f>
        <v>78</v>
      </c>
      <c r="C82" s="46" t="n">
        <f aca="false">IF(B82="","",IF(B82&lt;='Timp complet'!$B$60,INT((B82-1)/'Timp complet'!$B$58)+1,IF(B82='Timp complet'!$B$60+1,"Ziua anului","Ziua bisectă")))</f>
        <v>3</v>
      </c>
      <c r="D82" s="46" t="n">
        <f aca="false">IF(B82="","",IF(B82&lt;='Timp complet'!$B$60,MOD(B82-1,'Timp complet'!$B$58)+1,"-"))</f>
        <v>22</v>
      </c>
      <c r="E82" s="46" t="str">
        <f aca="false">IF(B82="","",IF(B82&lt;='Timp complet'!$B$60,INDEX('Nume sanscrită'!$B$21:$B$27,MOD(B82-1,7)+1),"-"))</f>
        <v>Luni</v>
      </c>
      <c r="F82" s="46" t="str">
        <f aca="false">IF(B82="","",INDEX('Nume sanscrită'!$B$21:$B$27,WEEKDAY(A82,2)))</f>
        <v>Duminică</v>
      </c>
      <c r="G82" s="46" t="n">
        <f aca="false">IF(B82="","",MIN('Timp complet'!$B$54,INT((B82-1)/'Timp complet'!$B$53)+1))</f>
        <v>16</v>
      </c>
      <c r="H82" s="46" t="n">
        <f aca="false">IF(B82="","",INDEX(Evenimente!$G$2:$G$1213,MATCH(A82+1,Evenimente!$F$2:$F$1213,1)))</f>
        <v>1</v>
      </c>
      <c r="I82" s="47" t="str">
        <f aca="false">IF(B82="","",IF(INDEX(Evenimente!$A$2:$A$16203,MATCH(A82-0.000001,Evenimente!$A$2:$A$16203,1)+1)&lt;A82+1,INDEX(Evenimente!$B$2:$B$16203,MATCH(A82-0.000001,Evenimente!$A$2:$A$16203,1)+1)&amp;" "&amp;INDEX(Evenimente!$C$2:$C$16203,MATCH(A82-0.000001,Evenimente!$A$2:$A$16203,1)+1)&amp;" "&amp;TEXT(HOUR(INDEX(Evenimente!$A$2:$A$16203,MATCH(A82-0.000001,Evenimente!$A$2:$A$16203,1)+1)),"00")&amp;":"&amp;TEXT(MINUTE(INDEX(Evenimente!$A$2:$A$16203,MATCH(A82-0.000001,Evenimente!$A$2:$A$16203,1)+1)),"00")&amp;" UTC"&amp;IF(INDEX(Evenimente!$A$2:$A$16203,MATCH(A82-0.000001,Evenimente!$A$2:$A$16203,1)+2)&lt;A82+1,"; "&amp;INDEX(Evenimente!$B$2:$B$16203,MATCH(A82-0.000001,Evenimente!$A$2:$A$16203,1)+2)&amp;" "&amp;INDEX(Evenimente!$C$2:$C$16203,MATCH(A82-0.000001,Evenimente!$A$2:$A$16203,1)+2)&amp;" "&amp;TEXT(HOUR(INDEX(Evenimente!$A$2:$A$16203,MATCH(A82-0.000001,Evenimente!$A$2:$A$16203,1)+2)),"00")&amp;":"&amp;TEXT(MINUTE(INDEX(Evenimente!$A$2:$A$16203,MATCH(A82-0.000001,Evenimente!$A$2:$A$16203,1)+2)),"00")&amp;" UTC",""),""))</f>
        <v/>
      </c>
    </row>
    <row r="83" customFormat="false" ht="15" hidden="false" customHeight="true" outlineLevel="0" collapsed="false">
      <c r="A83" s="45" t="n">
        <f aca="false">IF(B83="","",$B$3+B83-1)</f>
        <v>46090</v>
      </c>
      <c r="B83" s="46" t="n">
        <f aca="false">IF(ROW()-4&lt;=$E$2,ROW()-4,"")</f>
        <v>79</v>
      </c>
      <c r="C83" s="46" t="n">
        <f aca="false">IF(B83="","",IF(B83&lt;='Timp complet'!$B$60,INT((B83-1)/'Timp complet'!$B$58)+1,IF(B83='Timp complet'!$B$60+1,"Ziua anului","Ziua bisectă")))</f>
        <v>3</v>
      </c>
      <c r="D83" s="46" t="n">
        <f aca="false">IF(B83="","",IF(B83&lt;='Timp complet'!$B$60,MOD(B83-1,'Timp complet'!$B$58)+1,"-"))</f>
        <v>23</v>
      </c>
      <c r="E83" s="46" t="str">
        <f aca="false">IF(B83="","",IF(B83&lt;='Timp complet'!$B$60,INDEX('Nume sanscrită'!$B$21:$B$27,MOD(B83-1,7)+1),"-"))</f>
        <v>Marți</v>
      </c>
      <c r="F83" s="46" t="str">
        <f aca="false">IF(B83="","",INDEX('Nume sanscrită'!$B$21:$B$27,WEEKDAY(A83,2)))</f>
        <v>Luni</v>
      </c>
      <c r="G83" s="46" t="n">
        <f aca="false">IF(B83="","",MIN('Timp complet'!$B$54,INT((B83-1)/'Timp complet'!$B$53)+1))</f>
        <v>16</v>
      </c>
      <c r="H83" s="46" t="n">
        <f aca="false">IF(B83="","",INDEX(Evenimente!$G$2:$G$1213,MATCH(A83+1,Evenimente!$F$2:$F$1213,1)))</f>
        <v>1</v>
      </c>
      <c r="I83" s="47" t="str">
        <f aca="false">IF(B83="","",IF(INDEX(Evenimente!$A$2:$A$16203,MATCH(A83-0.000001,Evenimente!$A$2:$A$16203,1)+1)&lt;A83+1,INDEX(Evenimente!$B$2:$B$16203,MATCH(A83-0.000001,Evenimente!$A$2:$A$16203,1)+1)&amp;" "&amp;INDEX(Evenimente!$C$2:$C$16203,MATCH(A83-0.000001,Evenimente!$A$2:$A$16203,1)+1)&amp;" "&amp;TEXT(HOUR(INDEX(Evenimente!$A$2:$A$16203,MATCH(A83-0.000001,Evenimente!$A$2:$A$16203,1)+1)),"00")&amp;":"&amp;TEXT(MINUTE(INDEX(Evenimente!$A$2:$A$16203,MATCH(A83-0.000001,Evenimente!$A$2:$A$16203,1)+1)),"00")&amp;" UTC"&amp;IF(INDEX(Evenimente!$A$2:$A$16203,MATCH(A83-0.000001,Evenimente!$A$2:$A$16203,1)+2)&lt;A83+1,"; "&amp;INDEX(Evenimente!$B$2:$B$16203,MATCH(A83-0.000001,Evenimente!$A$2:$A$16203,1)+2)&amp;" "&amp;INDEX(Evenimente!$C$2:$C$16203,MATCH(A83-0.000001,Evenimente!$A$2:$A$16203,1)+2)&amp;" "&amp;TEXT(HOUR(INDEX(Evenimente!$A$2:$A$16203,MATCH(A83-0.000001,Evenimente!$A$2:$A$16203,1)+2)),"00")&amp;":"&amp;TEXT(MINUTE(INDEX(Evenimente!$A$2:$A$16203,MATCH(A83-0.000001,Evenimente!$A$2:$A$16203,1)+2)),"00")&amp;" UTC",""),""))</f>
        <v/>
      </c>
    </row>
    <row r="84" customFormat="false" ht="15" hidden="false" customHeight="true" outlineLevel="0" collapsed="false">
      <c r="A84" s="45" t="n">
        <f aca="false">IF(B84="","",$B$3+B84-1)</f>
        <v>46091</v>
      </c>
      <c r="B84" s="46" t="n">
        <f aca="false">IF(ROW()-4&lt;=$E$2,ROW()-4,"")</f>
        <v>80</v>
      </c>
      <c r="C84" s="46" t="n">
        <f aca="false">IF(B84="","",IF(B84&lt;='Timp complet'!$B$60,INT((B84-1)/'Timp complet'!$B$58)+1,IF(B84='Timp complet'!$B$60+1,"Ziua anului","Ziua bisectă")))</f>
        <v>3</v>
      </c>
      <c r="D84" s="46" t="n">
        <f aca="false">IF(B84="","",IF(B84&lt;='Timp complet'!$B$60,MOD(B84-1,'Timp complet'!$B$58)+1,"-"))</f>
        <v>24</v>
      </c>
      <c r="E84" s="46" t="str">
        <f aca="false">IF(B84="","",IF(B84&lt;='Timp complet'!$B$60,INDEX('Nume sanscrită'!$B$21:$B$27,MOD(B84-1,7)+1),"-"))</f>
        <v>Miercuri</v>
      </c>
      <c r="F84" s="46" t="str">
        <f aca="false">IF(B84="","",INDEX('Nume sanscrită'!$B$21:$B$27,WEEKDAY(A84,2)))</f>
        <v>Marți</v>
      </c>
      <c r="G84" s="46" t="n">
        <f aca="false">IF(B84="","",MIN('Timp complet'!$B$54,INT((B84-1)/'Timp complet'!$B$53)+1))</f>
        <v>16</v>
      </c>
      <c r="H84" s="46" t="n">
        <f aca="false">IF(B84="","",INDEX(Evenimente!$G$2:$G$1213,MATCH(A84+1,Evenimente!$F$2:$F$1213,1)))</f>
        <v>1</v>
      </c>
      <c r="I84" s="47" t="str">
        <f aca="false">IF(B84="","",IF(INDEX(Evenimente!$A$2:$A$16203,MATCH(A84-0.000001,Evenimente!$A$2:$A$16203,1)+1)&lt;A84+1,INDEX(Evenimente!$B$2:$B$16203,MATCH(A84-0.000001,Evenimente!$A$2:$A$16203,1)+1)&amp;" "&amp;INDEX(Evenimente!$C$2:$C$16203,MATCH(A84-0.000001,Evenimente!$A$2:$A$16203,1)+1)&amp;" "&amp;TEXT(HOUR(INDEX(Evenimente!$A$2:$A$16203,MATCH(A84-0.000001,Evenimente!$A$2:$A$16203,1)+1)),"00")&amp;":"&amp;TEXT(MINUTE(INDEX(Evenimente!$A$2:$A$16203,MATCH(A84-0.000001,Evenimente!$A$2:$A$16203,1)+1)),"00")&amp;" UTC"&amp;IF(INDEX(Evenimente!$A$2:$A$16203,MATCH(A84-0.000001,Evenimente!$A$2:$A$16203,1)+2)&lt;A84+1,"; "&amp;INDEX(Evenimente!$B$2:$B$16203,MATCH(A84-0.000001,Evenimente!$A$2:$A$16203,1)+2)&amp;" "&amp;INDEX(Evenimente!$C$2:$C$16203,MATCH(A84-0.000001,Evenimente!$A$2:$A$16203,1)+2)&amp;" "&amp;TEXT(HOUR(INDEX(Evenimente!$A$2:$A$16203,MATCH(A84-0.000001,Evenimente!$A$2:$A$16203,1)+2)),"00")&amp;":"&amp;TEXT(MINUTE(INDEX(Evenimente!$A$2:$A$16203,MATCH(A84-0.000001,Evenimente!$A$2:$A$16203,1)+2)),"00")&amp;" UTC",""),""))</f>
        <v/>
      </c>
    </row>
    <row r="85" customFormat="false" ht="15" hidden="false" customHeight="true" outlineLevel="0" collapsed="false">
      <c r="A85" s="45" t="n">
        <f aca="false">IF(B85="","",$B$3+B85-1)</f>
        <v>46092</v>
      </c>
      <c r="B85" s="46" t="n">
        <f aca="false">IF(ROW()-4&lt;=$E$2,ROW()-4,"")</f>
        <v>81</v>
      </c>
      <c r="C85" s="46" t="n">
        <f aca="false">IF(B85="","",IF(B85&lt;='Timp complet'!$B$60,INT((B85-1)/'Timp complet'!$B$58)+1,IF(B85='Timp complet'!$B$60+1,"Ziua anului","Ziua bisectă")))</f>
        <v>3</v>
      </c>
      <c r="D85" s="46" t="n">
        <f aca="false">IF(B85="","",IF(B85&lt;='Timp complet'!$B$60,MOD(B85-1,'Timp complet'!$B$58)+1,"-"))</f>
        <v>25</v>
      </c>
      <c r="E85" s="46" t="str">
        <f aca="false">IF(B85="","",IF(B85&lt;='Timp complet'!$B$60,INDEX('Nume sanscrită'!$B$21:$B$27,MOD(B85-1,7)+1),"-"))</f>
        <v>Joi</v>
      </c>
      <c r="F85" s="46" t="str">
        <f aca="false">IF(B85="","",INDEX('Nume sanscrită'!$B$21:$B$27,WEEKDAY(A85,2)))</f>
        <v>Miercuri</v>
      </c>
      <c r="G85" s="46" t="n">
        <f aca="false">IF(B85="","",MIN('Timp complet'!$B$54,INT((B85-1)/'Timp complet'!$B$53)+1))</f>
        <v>17</v>
      </c>
      <c r="H85" s="46" t="n">
        <f aca="false">IF(B85="","",INDEX(Evenimente!$G$2:$G$1213,MATCH(A85+1,Evenimente!$F$2:$F$1213,1)))</f>
        <v>1</v>
      </c>
      <c r="I85" s="47" t="str">
        <f aca="false">IF(B85="","",IF(INDEX(Evenimente!$A$2:$A$16203,MATCH(A85-0.000001,Evenimente!$A$2:$A$16203,1)+1)&lt;A85+1,INDEX(Evenimente!$B$2:$B$16203,MATCH(A85-0.000001,Evenimente!$A$2:$A$16203,1)+1)&amp;" "&amp;INDEX(Evenimente!$C$2:$C$16203,MATCH(A85-0.000001,Evenimente!$A$2:$A$16203,1)+1)&amp;" "&amp;TEXT(HOUR(INDEX(Evenimente!$A$2:$A$16203,MATCH(A85-0.000001,Evenimente!$A$2:$A$16203,1)+1)),"00")&amp;":"&amp;TEXT(MINUTE(INDEX(Evenimente!$A$2:$A$16203,MATCH(A85-0.000001,Evenimente!$A$2:$A$16203,1)+1)),"00")&amp;" UTC"&amp;IF(INDEX(Evenimente!$A$2:$A$16203,MATCH(A85-0.000001,Evenimente!$A$2:$A$16203,1)+2)&lt;A85+1,"; "&amp;INDEX(Evenimente!$B$2:$B$16203,MATCH(A85-0.000001,Evenimente!$A$2:$A$16203,1)+2)&amp;" "&amp;INDEX(Evenimente!$C$2:$C$16203,MATCH(A85-0.000001,Evenimente!$A$2:$A$16203,1)+2)&amp;" "&amp;TEXT(HOUR(INDEX(Evenimente!$A$2:$A$16203,MATCH(A85-0.000001,Evenimente!$A$2:$A$16203,1)+2)),"00")&amp;":"&amp;TEXT(MINUTE(INDEX(Evenimente!$A$2:$A$16203,MATCH(A85-0.000001,Evenimente!$A$2:$A$16203,1)+2)),"00")&amp;" UTC",""),""))</f>
        <v>◑ ultimul pătrar 09:39 UTC</v>
      </c>
    </row>
    <row r="86" customFormat="false" ht="15" hidden="false" customHeight="true" outlineLevel="0" collapsed="false">
      <c r="A86" s="45" t="n">
        <f aca="false">IF(B86="","",$B$3+B86-1)</f>
        <v>46093</v>
      </c>
      <c r="B86" s="46" t="n">
        <f aca="false">IF(ROW()-4&lt;=$E$2,ROW()-4,"")</f>
        <v>82</v>
      </c>
      <c r="C86" s="46" t="n">
        <f aca="false">IF(B86="","",IF(B86&lt;='Timp complet'!$B$60,INT((B86-1)/'Timp complet'!$B$58)+1,IF(B86='Timp complet'!$B$60+1,"Ziua anului","Ziua bisectă")))</f>
        <v>3</v>
      </c>
      <c r="D86" s="46" t="n">
        <f aca="false">IF(B86="","",IF(B86&lt;='Timp complet'!$B$60,MOD(B86-1,'Timp complet'!$B$58)+1,"-"))</f>
        <v>26</v>
      </c>
      <c r="E86" s="46" t="str">
        <f aca="false">IF(B86="","",IF(B86&lt;='Timp complet'!$B$60,INDEX('Nume sanscrită'!$B$21:$B$27,MOD(B86-1,7)+1),"-"))</f>
        <v>Vineri</v>
      </c>
      <c r="F86" s="46" t="str">
        <f aca="false">IF(B86="","",INDEX('Nume sanscrită'!$B$21:$B$27,WEEKDAY(A86,2)))</f>
        <v>Joi</v>
      </c>
      <c r="G86" s="46" t="n">
        <f aca="false">IF(B86="","",MIN('Timp complet'!$B$54,INT((B86-1)/'Timp complet'!$B$53)+1))</f>
        <v>17</v>
      </c>
      <c r="H86" s="46" t="n">
        <f aca="false">IF(B86="","",INDEX(Evenimente!$G$2:$G$1213,MATCH(A86+1,Evenimente!$F$2:$F$1213,1)))</f>
        <v>1</v>
      </c>
      <c r="I86" s="47" t="str">
        <f aca="false">IF(B86="","",IF(INDEX(Evenimente!$A$2:$A$16203,MATCH(A86-0.000001,Evenimente!$A$2:$A$16203,1)+1)&lt;A86+1,INDEX(Evenimente!$B$2:$B$16203,MATCH(A86-0.000001,Evenimente!$A$2:$A$16203,1)+1)&amp;" "&amp;INDEX(Evenimente!$C$2:$C$16203,MATCH(A86-0.000001,Evenimente!$A$2:$A$16203,1)+1)&amp;" "&amp;TEXT(HOUR(INDEX(Evenimente!$A$2:$A$16203,MATCH(A86-0.000001,Evenimente!$A$2:$A$16203,1)+1)),"00")&amp;":"&amp;TEXT(MINUTE(INDEX(Evenimente!$A$2:$A$16203,MATCH(A86-0.000001,Evenimente!$A$2:$A$16203,1)+1)),"00")&amp;" UTC"&amp;IF(INDEX(Evenimente!$A$2:$A$16203,MATCH(A86-0.000001,Evenimente!$A$2:$A$16203,1)+2)&lt;A86+1,"; "&amp;INDEX(Evenimente!$B$2:$B$16203,MATCH(A86-0.000001,Evenimente!$A$2:$A$16203,1)+2)&amp;" "&amp;INDEX(Evenimente!$C$2:$C$16203,MATCH(A86-0.000001,Evenimente!$A$2:$A$16203,1)+2)&amp;" "&amp;TEXT(HOUR(INDEX(Evenimente!$A$2:$A$16203,MATCH(A86-0.000001,Evenimente!$A$2:$A$16203,1)+2)),"00")&amp;":"&amp;TEXT(MINUTE(INDEX(Evenimente!$A$2:$A$16203,MATCH(A86-0.000001,Evenimente!$A$2:$A$16203,1)+2)),"00")&amp;" UTC",""),""))</f>
        <v/>
      </c>
    </row>
    <row r="87" customFormat="false" ht="15" hidden="false" customHeight="true" outlineLevel="0" collapsed="false">
      <c r="A87" s="45" t="n">
        <f aca="false">IF(B87="","",$B$3+B87-1)</f>
        <v>46094</v>
      </c>
      <c r="B87" s="46" t="n">
        <f aca="false">IF(ROW()-4&lt;=$E$2,ROW()-4,"")</f>
        <v>83</v>
      </c>
      <c r="C87" s="46" t="n">
        <f aca="false">IF(B87="","",IF(B87&lt;='Timp complet'!$B$60,INT((B87-1)/'Timp complet'!$B$58)+1,IF(B87='Timp complet'!$B$60+1,"Ziua anului","Ziua bisectă")))</f>
        <v>3</v>
      </c>
      <c r="D87" s="46" t="n">
        <f aca="false">IF(B87="","",IF(B87&lt;='Timp complet'!$B$60,MOD(B87-1,'Timp complet'!$B$58)+1,"-"))</f>
        <v>27</v>
      </c>
      <c r="E87" s="46" t="str">
        <f aca="false">IF(B87="","",IF(B87&lt;='Timp complet'!$B$60,INDEX('Nume sanscrită'!$B$21:$B$27,MOD(B87-1,7)+1),"-"))</f>
        <v>Sâmbătă</v>
      </c>
      <c r="F87" s="46" t="str">
        <f aca="false">IF(B87="","",INDEX('Nume sanscrită'!$B$21:$B$27,WEEKDAY(A87,2)))</f>
        <v>Vineri</v>
      </c>
      <c r="G87" s="46" t="n">
        <f aca="false">IF(B87="","",MIN('Timp complet'!$B$54,INT((B87-1)/'Timp complet'!$B$53)+1))</f>
        <v>17</v>
      </c>
      <c r="H87" s="46" t="n">
        <f aca="false">IF(B87="","",INDEX(Evenimente!$G$2:$G$1213,MATCH(A87+1,Evenimente!$F$2:$F$1213,1)))</f>
        <v>1</v>
      </c>
      <c r="I87" s="47" t="str">
        <f aca="false">IF(B87="","",IF(INDEX(Evenimente!$A$2:$A$16203,MATCH(A87-0.000001,Evenimente!$A$2:$A$16203,1)+1)&lt;A87+1,INDEX(Evenimente!$B$2:$B$16203,MATCH(A87-0.000001,Evenimente!$A$2:$A$16203,1)+1)&amp;" "&amp;INDEX(Evenimente!$C$2:$C$16203,MATCH(A87-0.000001,Evenimente!$A$2:$A$16203,1)+1)&amp;" "&amp;TEXT(HOUR(INDEX(Evenimente!$A$2:$A$16203,MATCH(A87-0.000001,Evenimente!$A$2:$A$16203,1)+1)),"00")&amp;":"&amp;TEXT(MINUTE(INDEX(Evenimente!$A$2:$A$16203,MATCH(A87-0.000001,Evenimente!$A$2:$A$16203,1)+1)),"00")&amp;" UTC"&amp;IF(INDEX(Evenimente!$A$2:$A$16203,MATCH(A87-0.000001,Evenimente!$A$2:$A$16203,1)+2)&lt;A87+1,"; "&amp;INDEX(Evenimente!$B$2:$B$16203,MATCH(A87-0.000001,Evenimente!$A$2:$A$16203,1)+2)&amp;" "&amp;INDEX(Evenimente!$C$2:$C$16203,MATCH(A87-0.000001,Evenimente!$A$2:$A$16203,1)+2)&amp;" "&amp;TEXT(HOUR(INDEX(Evenimente!$A$2:$A$16203,MATCH(A87-0.000001,Evenimente!$A$2:$A$16203,1)+2)),"00")&amp;":"&amp;TEXT(MINUTE(INDEX(Evenimente!$A$2:$A$16203,MATCH(A87-0.000001,Evenimente!$A$2:$A$16203,1)+2)),"00")&amp;" UTC",""),""))</f>
        <v/>
      </c>
    </row>
    <row r="88" customFormat="false" ht="15" hidden="false" customHeight="true" outlineLevel="0" collapsed="false">
      <c r="A88" s="45" t="n">
        <f aca="false">IF(B88="","",$B$3+B88-1)</f>
        <v>46095</v>
      </c>
      <c r="B88" s="46" t="n">
        <f aca="false">IF(ROW()-4&lt;=$E$2,ROW()-4,"")</f>
        <v>84</v>
      </c>
      <c r="C88" s="46" t="n">
        <f aca="false">IF(B88="","",IF(B88&lt;='Timp complet'!$B$60,INT((B88-1)/'Timp complet'!$B$58)+1,IF(B88='Timp complet'!$B$60+1,"Ziua anului","Ziua bisectă")))</f>
        <v>3</v>
      </c>
      <c r="D88" s="46" t="n">
        <f aca="false">IF(B88="","",IF(B88&lt;='Timp complet'!$B$60,MOD(B88-1,'Timp complet'!$B$58)+1,"-"))</f>
        <v>28</v>
      </c>
      <c r="E88" s="46" t="str">
        <f aca="false">IF(B88="","",IF(B88&lt;='Timp complet'!$B$60,INDEX('Nume sanscrită'!$B$21:$B$27,MOD(B88-1,7)+1),"-"))</f>
        <v>Duminică</v>
      </c>
      <c r="F88" s="46" t="str">
        <f aca="false">IF(B88="","",INDEX('Nume sanscrită'!$B$21:$B$27,WEEKDAY(A88,2)))</f>
        <v>Sâmbătă</v>
      </c>
      <c r="G88" s="46" t="n">
        <f aca="false">IF(B88="","",MIN('Timp complet'!$B$54,INT((B88-1)/'Timp complet'!$B$53)+1))</f>
        <v>17</v>
      </c>
      <c r="H88" s="46" t="n">
        <f aca="false">IF(B88="","",INDEX(Evenimente!$G$2:$G$1213,MATCH(A88+1,Evenimente!$F$2:$F$1213,1)))</f>
        <v>1</v>
      </c>
      <c r="I88" s="47" t="str">
        <f aca="false">IF(B88="","",IF(INDEX(Evenimente!$A$2:$A$16203,MATCH(A88-0.000001,Evenimente!$A$2:$A$16203,1)+1)&lt;A88+1,INDEX(Evenimente!$B$2:$B$16203,MATCH(A88-0.000001,Evenimente!$A$2:$A$16203,1)+1)&amp;" "&amp;INDEX(Evenimente!$C$2:$C$16203,MATCH(A88-0.000001,Evenimente!$A$2:$A$16203,1)+1)&amp;" "&amp;TEXT(HOUR(INDEX(Evenimente!$A$2:$A$16203,MATCH(A88-0.000001,Evenimente!$A$2:$A$16203,1)+1)),"00")&amp;":"&amp;TEXT(MINUTE(INDEX(Evenimente!$A$2:$A$16203,MATCH(A88-0.000001,Evenimente!$A$2:$A$16203,1)+1)),"00")&amp;" UTC"&amp;IF(INDEX(Evenimente!$A$2:$A$16203,MATCH(A88-0.000001,Evenimente!$A$2:$A$16203,1)+2)&lt;A88+1,"; "&amp;INDEX(Evenimente!$B$2:$B$16203,MATCH(A88-0.000001,Evenimente!$A$2:$A$16203,1)+2)&amp;" "&amp;INDEX(Evenimente!$C$2:$C$16203,MATCH(A88-0.000001,Evenimente!$A$2:$A$16203,1)+2)&amp;" "&amp;TEXT(HOUR(INDEX(Evenimente!$A$2:$A$16203,MATCH(A88-0.000001,Evenimente!$A$2:$A$16203,1)+2)),"00")&amp;":"&amp;TEXT(MINUTE(INDEX(Evenimente!$A$2:$A$16203,MATCH(A88-0.000001,Evenimente!$A$2:$A$16203,1)+2)),"00")&amp;" UTC",""),""))</f>
        <v/>
      </c>
    </row>
    <row r="89" customFormat="false" ht="15" hidden="false" customHeight="true" outlineLevel="0" collapsed="false">
      <c r="A89" s="45" t="n">
        <f aca="false">IF(B89="","",$B$3+B89-1)</f>
        <v>46096</v>
      </c>
      <c r="B89" s="46" t="n">
        <f aca="false">IF(ROW()-4&lt;=$E$2,ROW()-4,"")</f>
        <v>85</v>
      </c>
      <c r="C89" s="46" t="n">
        <f aca="false">IF(B89="","",IF(B89&lt;='Timp complet'!$B$60,INT((B89-1)/'Timp complet'!$B$58)+1,IF(B89='Timp complet'!$B$60+1,"Ziua anului","Ziua bisectă")))</f>
        <v>4</v>
      </c>
      <c r="D89" s="46" t="n">
        <f aca="false">IF(B89="","",IF(B89&lt;='Timp complet'!$B$60,MOD(B89-1,'Timp complet'!$B$58)+1,"-"))</f>
        <v>1</v>
      </c>
      <c r="E89" s="46" t="str">
        <f aca="false">IF(B89="","",IF(B89&lt;='Timp complet'!$B$60,INDEX('Nume sanscrită'!$B$21:$B$27,MOD(B89-1,7)+1),"-"))</f>
        <v>Luni</v>
      </c>
      <c r="F89" s="46" t="str">
        <f aca="false">IF(B89="","",INDEX('Nume sanscrită'!$B$21:$B$27,WEEKDAY(A89,2)))</f>
        <v>Duminică</v>
      </c>
      <c r="G89" s="46" t="n">
        <f aca="false">IF(B89="","",MIN('Timp complet'!$B$54,INT((B89-1)/'Timp complet'!$B$53)+1))</f>
        <v>17</v>
      </c>
      <c r="H89" s="46" t="n">
        <f aca="false">IF(B89="","",INDEX(Evenimente!$G$2:$G$1213,MATCH(A89+1,Evenimente!$F$2:$F$1213,1)))</f>
        <v>1</v>
      </c>
      <c r="I89" s="47" t="str">
        <f aca="false">IF(B89="","",IF(INDEX(Evenimente!$A$2:$A$16203,MATCH(A89-0.000001,Evenimente!$A$2:$A$16203,1)+1)&lt;A89+1,INDEX(Evenimente!$B$2:$B$16203,MATCH(A89-0.000001,Evenimente!$A$2:$A$16203,1)+1)&amp;" "&amp;INDEX(Evenimente!$C$2:$C$16203,MATCH(A89-0.000001,Evenimente!$A$2:$A$16203,1)+1)&amp;" "&amp;TEXT(HOUR(INDEX(Evenimente!$A$2:$A$16203,MATCH(A89-0.000001,Evenimente!$A$2:$A$16203,1)+1)),"00")&amp;":"&amp;TEXT(MINUTE(INDEX(Evenimente!$A$2:$A$16203,MATCH(A89-0.000001,Evenimente!$A$2:$A$16203,1)+1)),"00")&amp;" UTC"&amp;IF(INDEX(Evenimente!$A$2:$A$16203,MATCH(A89-0.000001,Evenimente!$A$2:$A$16203,1)+2)&lt;A89+1,"; "&amp;INDEX(Evenimente!$B$2:$B$16203,MATCH(A89-0.000001,Evenimente!$A$2:$A$16203,1)+2)&amp;" "&amp;INDEX(Evenimente!$C$2:$C$16203,MATCH(A89-0.000001,Evenimente!$A$2:$A$16203,1)+2)&amp;" "&amp;TEXT(HOUR(INDEX(Evenimente!$A$2:$A$16203,MATCH(A89-0.000001,Evenimente!$A$2:$A$16203,1)+2)),"00")&amp;":"&amp;TEXT(MINUTE(INDEX(Evenimente!$A$2:$A$16203,MATCH(A89-0.000001,Evenimente!$A$2:$A$16203,1)+2)),"00")&amp;" UTC",""),""))</f>
        <v/>
      </c>
    </row>
    <row r="90" customFormat="false" ht="15" hidden="false" customHeight="true" outlineLevel="0" collapsed="false">
      <c r="A90" s="45" t="n">
        <f aca="false">IF(B90="","",$B$3+B90-1)</f>
        <v>46097</v>
      </c>
      <c r="B90" s="46" t="n">
        <f aca="false">IF(ROW()-4&lt;=$E$2,ROW()-4,"")</f>
        <v>86</v>
      </c>
      <c r="C90" s="46" t="n">
        <f aca="false">IF(B90="","",IF(B90&lt;='Timp complet'!$B$60,INT((B90-1)/'Timp complet'!$B$58)+1,IF(B90='Timp complet'!$B$60+1,"Ziua anului","Ziua bisectă")))</f>
        <v>4</v>
      </c>
      <c r="D90" s="46" t="n">
        <f aca="false">IF(B90="","",IF(B90&lt;='Timp complet'!$B$60,MOD(B90-1,'Timp complet'!$B$58)+1,"-"))</f>
        <v>2</v>
      </c>
      <c r="E90" s="46" t="str">
        <f aca="false">IF(B90="","",IF(B90&lt;='Timp complet'!$B$60,INDEX('Nume sanscrită'!$B$21:$B$27,MOD(B90-1,7)+1),"-"))</f>
        <v>Marți</v>
      </c>
      <c r="F90" s="46" t="str">
        <f aca="false">IF(B90="","",INDEX('Nume sanscrită'!$B$21:$B$27,WEEKDAY(A90,2)))</f>
        <v>Luni</v>
      </c>
      <c r="G90" s="46" t="n">
        <f aca="false">IF(B90="","",MIN('Timp complet'!$B$54,INT((B90-1)/'Timp complet'!$B$53)+1))</f>
        <v>18</v>
      </c>
      <c r="H90" s="46" t="n">
        <f aca="false">IF(B90="","",INDEX(Evenimente!$G$2:$G$1213,MATCH(A90+1,Evenimente!$F$2:$F$1213,1)))</f>
        <v>1</v>
      </c>
      <c r="I90" s="47" t="str">
        <f aca="false">IF(B90="","",IF(INDEX(Evenimente!$A$2:$A$16203,MATCH(A90-0.000001,Evenimente!$A$2:$A$16203,1)+1)&lt;A90+1,INDEX(Evenimente!$B$2:$B$16203,MATCH(A90-0.000001,Evenimente!$A$2:$A$16203,1)+1)&amp;" "&amp;INDEX(Evenimente!$C$2:$C$16203,MATCH(A90-0.000001,Evenimente!$A$2:$A$16203,1)+1)&amp;" "&amp;TEXT(HOUR(INDEX(Evenimente!$A$2:$A$16203,MATCH(A90-0.000001,Evenimente!$A$2:$A$16203,1)+1)),"00")&amp;":"&amp;TEXT(MINUTE(INDEX(Evenimente!$A$2:$A$16203,MATCH(A90-0.000001,Evenimente!$A$2:$A$16203,1)+1)),"00")&amp;" UTC"&amp;IF(INDEX(Evenimente!$A$2:$A$16203,MATCH(A90-0.000001,Evenimente!$A$2:$A$16203,1)+2)&lt;A90+1,"; "&amp;INDEX(Evenimente!$B$2:$B$16203,MATCH(A90-0.000001,Evenimente!$A$2:$A$16203,1)+2)&amp;" "&amp;INDEX(Evenimente!$C$2:$C$16203,MATCH(A90-0.000001,Evenimente!$A$2:$A$16203,1)+2)&amp;" "&amp;TEXT(HOUR(INDEX(Evenimente!$A$2:$A$16203,MATCH(A90-0.000001,Evenimente!$A$2:$A$16203,1)+2)),"00")&amp;":"&amp;TEXT(MINUTE(INDEX(Evenimente!$A$2:$A$16203,MATCH(A90-0.000001,Evenimente!$A$2:$A$16203,1)+2)),"00")&amp;" UTC",""),""))</f>
        <v/>
      </c>
    </row>
    <row r="91" customFormat="false" ht="15" hidden="false" customHeight="true" outlineLevel="0" collapsed="false">
      <c r="A91" s="45" t="n">
        <f aca="false">IF(B91="","",$B$3+B91-1)</f>
        <v>46098</v>
      </c>
      <c r="B91" s="46" t="n">
        <f aca="false">IF(ROW()-4&lt;=$E$2,ROW()-4,"")</f>
        <v>87</v>
      </c>
      <c r="C91" s="46" t="n">
        <f aca="false">IF(B91="","",IF(B91&lt;='Timp complet'!$B$60,INT((B91-1)/'Timp complet'!$B$58)+1,IF(B91='Timp complet'!$B$60+1,"Ziua anului","Ziua bisectă")))</f>
        <v>4</v>
      </c>
      <c r="D91" s="46" t="n">
        <f aca="false">IF(B91="","",IF(B91&lt;='Timp complet'!$B$60,MOD(B91-1,'Timp complet'!$B$58)+1,"-"))</f>
        <v>3</v>
      </c>
      <c r="E91" s="46" t="str">
        <f aca="false">IF(B91="","",IF(B91&lt;='Timp complet'!$B$60,INDEX('Nume sanscrită'!$B$21:$B$27,MOD(B91-1,7)+1),"-"))</f>
        <v>Miercuri</v>
      </c>
      <c r="F91" s="46" t="str">
        <f aca="false">IF(B91="","",INDEX('Nume sanscrită'!$B$21:$B$27,WEEKDAY(A91,2)))</f>
        <v>Marți</v>
      </c>
      <c r="G91" s="46" t="n">
        <f aca="false">IF(B91="","",MIN('Timp complet'!$B$54,INT((B91-1)/'Timp complet'!$B$53)+1))</f>
        <v>18</v>
      </c>
      <c r="H91" s="46" t="n">
        <f aca="false">IF(B91="","",INDEX(Evenimente!$G$2:$G$1213,MATCH(A91+1,Evenimente!$F$2:$F$1213,1)))</f>
        <v>1</v>
      </c>
      <c r="I91" s="47" t="str">
        <f aca="false">IF(B91="","",IF(INDEX(Evenimente!$A$2:$A$16203,MATCH(A91-0.000001,Evenimente!$A$2:$A$16203,1)+1)&lt;A91+1,INDEX(Evenimente!$B$2:$B$16203,MATCH(A91-0.000001,Evenimente!$A$2:$A$16203,1)+1)&amp;" "&amp;INDEX(Evenimente!$C$2:$C$16203,MATCH(A91-0.000001,Evenimente!$A$2:$A$16203,1)+1)&amp;" "&amp;TEXT(HOUR(INDEX(Evenimente!$A$2:$A$16203,MATCH(A91-0.000001,Evenimente!$A$2:$A$16203,1)+1)),"00")&amp;":"&amp;TEXT(MINUTE(INDEX(Evenimente!$A$2:$A$16203,MATCH(A91-0.000001,Evenimente!$A$2:$A$16203,1)+1)),"00")&amp;" UTC"&amp;IF(INDEX(Evenimente!$A$2:$A$16203,MATCH(A91-0.000001,Evenimente!$A$2:$A$16203,1)+2)&lt;A91+1,"; "&amp;INDEX(Evenimente!$B$2:$B$16203,MATCH(A91-0.000001,Evenimente!$A$2:$A$16203,1)+2)&amp;" "&amp;INDEX(Evenimente!$C$2:$C$16203,MATCH(A91-0.000001,Evenimente!$A$2:$A$16203,1)+2)&amp;" "&amp;TEXT(HOUR(INDEX(Evenimente!$A$2:$A$16203,MATCH(A91-0.000001,Evenimente!$A$2:$A$16203,1)+2)),"00")&amp;":"&amp;TEXT(MINUTE(INDEX(Evenimente!$A$2:$A$16203,MATCH(A91-0.000001,Evenimente!$A$2:$A$16203,1)+2)),"00")&amp;" UTC",""),""))</f>
        <v/>
      </c>
    </row>
    <row r="92" customFormat="false" ht="15" hidden="false" customHeight="true" outlineLevel="0" collapsed="false">
      <c r="A92" s="45" t="n">
        <f aca="false">IF(B92="","",$B$3+B92-1)</f>
        <v>46099</v>
      </c>
      <c r="B92" s="46" t="n">
        <f aca="false">IF(ROW()-4&lt;=$E$2,ROW()-4,"")</f>
        <v>88</v>
      </c>
      <c r="C92" s="46" t="n">
        <f aca="false">IF(B92="","",IF(B92&lt;='Timp complet'!$B$60,INT((B92-1)/'Timp complet'!$B$58)+1,IF(B92='Timp complet'!$B$60+1,"Ziua anului","Ziua bisectă")))</f>
        <v>4</v>
      </c>
      <c r="D92" s="46" t="n">
        <f aca="false">IF(B92="","",IF(B92&lt;='Timp complet'!$B$60,MOD(B92-1,'Timp complet'!$B$58)+1,"-"))</f>
        <v>4</v>
      </c>
      <c r="E92" s="46" t="str">
        <f aca="false">IF(B92="","",IF(B92&lt;='Timp complet'!$B$60,INDEX('Nume sanscrită'!$B$21:$B$27,MOD(B92-1,7)+1),"-"))</f>
        <v>Joi</v>
      </c>
      <c r="F92" s="46" t="str">
        <f aca="false">IF(B92="","",INDEX('Nume sanscrită'!$B$21:$B$27,WEEKDAY(A92,2)))</f>
        <v>Miercuri</v>
      </c>
      <c r="G92" s="46" t="n">
        <f aca="false">IF(B92="","",MIN('Timp complet'!$B$54,INT((B92-1)/'Timp complet'!$B$53)+1))</f>
        <v>18</v>
      </c>
      <c r="H92" s="46" t="n">
        <f aca="false">IF(B92="","",INDEX(Evenimente!$G$2:$G$1213,MATCH(A92+1,Evenimente!$F$2:$F$1213,1)))</f>
        <v>1</v>
      </c>
      <c r="I92" s="47" t="str">
        <f aca="false">IF(B92="","",IF(INDEX(Evenimente!$A$2:$A$16203,MATCH(A92-0.000001,Evenimente!$A$2:$A$16203,1)+1)&lt;A92+1,INDEX(Evenimente!$B$2:$B$16203,MATCH(A92-0.000001,Evenimente!$A$2:$A$16203,1)+1)&amp;" "&amp;INDEX(Evenimente!$C$2:$C$16203,MATCH(A92-0.000001,Evenimente!$A$2:$A$16203,1)+1)&amp;" "&amp;TEXT(HOUR(INDEX(Evenimente!$A$2:$A$16203,MATCH(A92-0.000001,Evenimente!$A$2:$A$16203,1)+1)),"00")&amp;":"&amp;TEXT(MINUTE(INDEX(Evenimente!$A$2:$A$16203,MATCH(A92-0.000001,Evenimente!$A$2:$A$16203,1)+1)),"00")&amp;" UTC"&amp;IF(INDEX(Evenimente!$A$2:$A$16203,MATCH(A92-0.000001,Evenimente!$A$2:$A$16203,1)+2)&lt;A92+1,"; "&amp;INDEX(Evenimente!$B$2:$B$16203,MATCH(A92-0.000001,Evenimente!$A$2:$A$16203,1)+2)&amp;" "&amp;INDEX(Evenimente!$C$2:$C$16203,MATCH(A92-0.000001,Evenimente!$A$2:$A$16203,1)+2)&amp;" "&amp;TEXT(HOUR(INDEX(Evenimente!$A$2:$A$16203,MATCH(A92-0.000001,Evenimente!$A$2:$A$16203,1)+2)),"00")&amp;":"&amp;TEXT(MINUTE(INDEX(Evenimente!$A$2:$A$16203,MATCH(A92-0.000001,Evenimente!$A$2:$A$16203,1)+2)),"00")&amp;" UTC",""),""))</f>
        <v/>
      </c>
    </row>
    <row r="93" customFormat="false" ht="15" hidden="false" customHeight="true" outlineLevel="0" collapsed="false">
      <c r="A93" s="45" t="n">
        <f aca="false">IF(B93="","",$B$3+B93-1)</f>
        <v>46100</v>
      </c>
      <c r="B93" s="46" t="n">
        <f aca="false">IF(ROW()-4&lt;=$E$2,ROW()-4,"")</f>
        <v>89</v>
      </c>
      <c r="C93" s="46" t="n">
        <f aca="false">IF(B93="","",IF(B93&lt;='Timp complet'!$B$60,INT((B93-1)/'Timp complet'!$B$58)+1,IF(B93='Timp complet'!$B$60+1,"Ziua anului","Ziua bisectă")))</f>
        <v>4</v>
      </c>
      <c r="D93" s="46" t="n">
        <f aca="false">IF(B93="","",IF(B93&lt;='Timp complet'!$B$60,MOD(B93-1,'Timp complet'!$B$58)+1,"-"))</f>
        <v>5</v>
      </c>
      <c r="E93" s="46" t="str">
        <f aca="false">IF(B93="","",IF(B93&lt;='Timp complet'!$B$60,INDEX('Nume sanscrită'!$B$21:$B$27,MOD(B93-1,7)+1),"-"))</f>
        <v>Vineri</v>
      </c>
      <c r="F93" s="46" t="str">
        <f aca="false">IF(B93="","",INDEX('Nume sanscrită'!$B$21:$B$27,WEEKDAY(A93,2)))</f>
        <v>Joi</v>
      </c>
      <c r="G93" s="46" t="n">
        <f aca="false">IF(B93="","",MIN('Timp complet'!$B$54,INT((B93-1)/'Timp complet'!$B$53)+1))</f>
        <v>18</v>
      </c>
      <c r="H93" s="46" t="n">
        <f aca="false">IF(B93="","",INDEX(Evenimente!$G$2:$G$1213,MATCH(A93+1,Evenimente!$F$2:$F$1213,1)))</f>
        <v>1</v>
      </c>
      <c r="I93" s="47" t="str">
        <f aca="false">IF(B93="","",IF(INDEX(Evenimente!$A$2:$A$16203,MATCH(A93-0.000001,Evenimente!$A$2:$A$16203,1)+1)&lt;A93+1,INDEX(Evenimente!$B$2:$B$16203,MATCH(A93-0.000001,Evenimente!$A$2:$A$16203,1)+1)&amp;" "&amp;INDEX(Evenimente!$C$2:$C$16203,MATCH(A93-0.000001,Evenimente!$A$2:$A$16203,1)+1)&amp;" "&amp;TEXT(HOUR(INDEX(Evenimente!$A$2:$A$16203,MATCH(A93-0.000001,Evenimente!$A$2:$A$16203,1)+1)),"00")&amp;":"&amp;TEXT(MINUTE(INDEX(Evenimente!$A$2:$A$16203,MATCH(A93-0.000001,Evenimente!$A$2:$A$16203,1)+1)),"00")&amp;" UTC"&amp;IF(INDEX(Evenimente!$A$2:$A$16203,MATCH(A93-0.000001,Evenimente!$A$2:$A$16203,1)+2)&lt;A93+1,"; "&amp;INDEX(Evenimente!$B$2:$B$16203,MATCH(A93-0.000001,Evenimente!$A$2:$A$16203,1)+2)&amp;" "&amp;INDEX(Evenimente!$C$2:$C$16203,MATCH(A93-0.000001,Evenimente!$A$2:$A$16203,1)+2)&amp;" "&amp;TEXT(HOUR(INDEX(Evenimente!$A$2:$A$16203,MATCH(A93-0.000001,Evenimente!$A$2:$A$16203,1)+2)),"00")&amp;":"&amp;TEXT(MINUTE(INDEX(Evenimente!$A$2:$A$16203,MATCH(A93-0.000001,Evenimente!$A$2:$A$16203,1)+2)),"00")&amp;" UTC",""),""))</f>
        <v>● lună nouă 01:24 UTC</v>
      </c>
    </row>
    <row r="94" customFormat="false" ht="15" hidden="false" customHeight="true" outlineLevel="0" collapsed="false">
      <c r="A94" s="45" t="n">
        <f aca="false">IF(B94="","",$B$3+B94-1)</f>
        <v>46101</v>
      </c>
      <c r="B94" s="46" t="n">
        <f aca="false">IF(ROW()-4&lt;=$E$2,ROW()-4,"")</f>
        <v>90</v>
      </c>
      <c r="C94" s="46" t="n">
        <f aca="false">IF(B94="","",IF(B94&lt;='Timp complet'!$B$60,INT((B94-1)/'Timp complet'!$B$58)+1,IF(B94='Timp complet'!$B$60+1,"Ziua anului","Ziua bisectă")))</f>
        <v>4</v>
      </c>
      <c r="D94" s="46" t="n">
        <f aca="false">IF(B94="","",IF(B94&lt;='Timp complet'!$B$60,MOD(B94-1,'Timp complet'!$B$58)+1,"-"))</f>
        <v>6</v>
      </c>
      <c r="E94" s="46" t="str">
        <f aca="false">IF(B94="","",IF(B94&lt;='Timp complet'!$B$60,INDEX('Nume sanscrită'!$B$21:$B$27,MOD(B94-1,7)+1),"-"))</f>
        <v>Sâmbătă</v>
      </c>
      <c r="F94" s="46" t="str">
        <f aca="false">IF(B94="","",INDEX('Nume sanscrită'!$B$21:$B$27,WEEKDAY(A94,2)))</f>
        <v>Vineri</v>
      </c>
      <c r="G94" s="46" t="n">
        <f aca="false">IF(B94="","",MIN('Timp complet'!$B$54,INT((B94-1)/'Timp complet'!$B$53)+1))</f>
        <v>18</v>
      </c>
      <c r="H94" s="46" t="n">
        <f aca="false">IF(B94="","",INDEX(Evenimente!$G$2:$G$1213,MATCH(A94+1,Evenimente!$F$2:$F$1213,1)))</f>
        <v>2</v>
      </c>
      <c r="I94" s="47" t="str">
        <f aca="false">IF(B94="","",IF(INDEX(Evenimente!$A$2:$A$16203,MATCH(A94-0.000001,Evenimente!$A$2:$A$16203,1)+1)&lt;A94+1,INDEX(Evenimente!$B$2:$B$16203,MATCH(A94-0.000001,Evenimente!$A$2:$A$16203,1)+1)&amp;" "&amp;INDEX(Evenimente!$C$2:$C$16203,MATCH(A94-0.000001,Evenimente!$A$2:$A$16203,1)+1)&amp;" "&amp;TEXT(HOUR(INDEX(Evenimente!$A$2:$A$16203,MATCH(A94-0.000001,Evenimente!$A$2:$A$16203,1)+1)),"00")&amp;":"&amp;TEXT(MINUTE(INDEX(Evenimente!$A$2:$A$16203,MATCH(A94-0.000001,Evenimente!$A$2:$A$16203,1)+1)),"00")&amp;" UTC"&amp;IF(INDEX(Evenimente!$A$2:$A$16203,MATCH(A94-0.000001,Evenimente!$A$2:$A$16203,1)+2)&lt;A94+1,"; "&amp;INDEX(Evenimente!$B$2:$B$16203,MATCH(A94-0.000001,Evenimente!$A$2:$A$16203,1)+2)&amp;" "&amp;INDEX(Evenimente!$C$2:$C$16203,MATCH(A94-0.000001,Evenimente!$A$2:$A$16203,1)+2)&amp;" "&amp;TEXT(HOUR(INDEX(Evenimente!$A$2:$A$16203,MATCH(A94-0.000001,Evenimente!$A$2:$A$16203,1)+2)),"00")&amp;":"&amp;TEXT(MINUTE(INDEX(Evenimente!$A$2:$A$16203,MATCH(A94-0.000001,Evenimente!$A$2:$A$16203,1)+2)),"00")&amp;" UTC",""),""))</f>
        <v>☀ echinocțiul din martie 14:45 UTC</v>
      </c>
    </row>
    <row r="95" customFormat="false" ht="15" hidden="false" customHeight="true" outlineLevel="0" collapsed="false">
      <c r="A95" s="45" t="n">
        <f aca="false">IF(B95="","",$B$3+B95-1)</f>
        <v>46102</v>
      </c>
      <c r="B95" s="46" t="n">
        <f aca="false">IF(ROW()-4&lt;=$E$2,ROW()-4,"")</f>
        <v>91</v>
      </c>
      <c r="C95" s="46" t="n">
        <f aca="false">IF(B95="","",IF(B95&lt;='Timp complet'!$B$60,INT((B95-1)/'Timp complet'!$B$58)+1,IF(B95='Timp complet'!$B$60+1,"Ziua anului","Ziua bisectă")))</f>
        <v>4</v>
      </c>
      <c r="D95" s="46" t="n">
        <f aca="false">IF(B95="","",IF(B95&lt;='Timp complet'!$B$60,MOD(B95-1,'Timp complet'!$B$58)+1,"-"))</f>
        <v>7</v>
      </c>
      <c r="E95" s="46" t="str">
        <f aca="false">IF(B95="","",IF(B95&lt;='Timp complet'!$B$60,INDEX('Nume sanscrită'!$B$21:$B$27,MOD(B95-1,7)+1),"-"))</f>
        <v>Duminică</v>
      </c>
      <c r="F95" s="46" t="str">
        <f aca="false">IF(B95="","",INDEX('Nume sanscrită'!$B$21:$B$27,WEEKDAY(A95,2)))</f>
        <v>Sâmbătă</v>
      </c>
      <c r="G95" s="46" t="n">
        <f aca="false">IF(B95="","",MIN('Timp complet'!$B$54,INT((B95-1)/'Timp complet'!$B$53)+1))</f>
        <v>19</v>
      </c>
      <c r="H95" s="46" t="n">
        <f aca="false">IF(B95="","",INDEX(Evenimente!$G$2:$G$1213,MATCH(A95+1,Evenimente!$F$2:$F$1213,1)))</f>
        <v>2</v>
      </c>
      <c r="I95" s="47" t="str">
        <f aca="false">IF(B95="","",IF(INDEX(Evenimente!$A$2:$A$16203,MATCH(A95-0.000001,Evenimente!$A$2:$A$16203,1)+1)&lt;A95+1,INDEX(Evenimente!$B$2:$B$16203,MATCH(A95-0.000001,Evenimente!$A$2:$A$16203,1)+1)&amp;" "&amp;INDEX(Evenimente!$C$2:$C$16203,MATCH(A95-0.000001,Evenimente!$A$2:$A$16203,1)+1)&amp;" "&amp;TEXT(HOUR(INDEX(Evenimente!$A$2:$A$16203,MATCH(A95-0.000001,Evenimente!$A$2:$A$16203,1)+1)),"00")&amp;":"&amp;TEXT(MINUTE(INDEX(Evenimente!$A$2:$A$16203,MATCH(A95-0.000001,Evenimente!$A$2:$A$16203,1)+1)),"00")&amp;" UTC"&amp;IF(INDEX(Evenimente!$A$2:$A$16203,MATCH(A95-0.000001,Evenimente!$A$2:$A$16203,1)+2)&lt;A95+1,"; "&amp;INDEX(Evenimente!$B$2:$B$16203,MATCH(A95-0.000001,Evenimente!$A$2:$A$16203,1)+2)&amp;" "&amp;INDEX(Evenimente!$C$2:$C$16203,MATCH(A95-0.000001,Evenimente!$A$2:$A$16203,1)+2)&amp;" "&amp;TEXT(HOUR(INDEX(Evenimente!$A$2:$A$16203,MATCH(A95-0.000001,Evenimente!$A$2:$A$16203,1)+2)),"00")&amp;":"&amp;TEXT(MINUTE(INDEX(Evenimente!$A$2:$A$16203,MATCH(A95-0.000001,Evenimente!$A$2:$A$16203,1)+2)),"00")&amp;" UTC",""),""))</f>
        <v/>
      </c>
    </row>
    <row r="96" customFormat="false" ht="15" hidden="false" customHeight="true" outlineLevel="0" collapsed="false">
      <c r="A96" s="45" t="n">
        <f aca="false">IF(B96="","",$B$3+B96-1)</f>
        <v>46103</v>
      </c>
      <c r="B96" s="46" t="n">
        <f aca="false">IF(ROW()-4&lt;=$E$2,ROW()-4,"")</f>
        <v>92</v>
      </c>
      <c r="C96" s="46" t="n">
        <f aca="false">IF(B96="","",IF(B96&lt;='Timp complet'!$B$60,INT((B96-1)/'Timp complet'!$B$58)+1,IF(B96='Timp complet'!$B$60+1,"Ziua anului","Ziua bisectă")))</f>
        <v>4</v>
      </c>
      <c r="D96" s="46" t="n">
        <f aca="false">IF(B96="","",IF(B96&lt;='Timp complet'!$B$60,MOD(B96-1,'Timp complet'!$B$58)+1,"-"))</f>
        <v>8</v>
      </c>
      <c r="E96" s="46" t="str">
        <f aca="false">IF(B96="","",IF(B96&lt;='Timp complet'!$B$60,INDEX('Nume sanscrită'!$B$21:$B$27,MOD(B96-1,7)+1),"-"))</f>
        <v>Luni</v>
      </c>
      <c r="F96" s="46" t="str">
        <f aca="false">IF(B96="","",INDEX('Nume sanscrită'!$B$21:$B$27,WEEKDAY(A96,2)))</f>
        <v>Duminică</v>
      </c>
      <c r="G96" s="46" t="n">
        <f aca="false">IF(B96="","",MIN('Timp complet'!$B$54,INT((B96-1)/'Timp complet'!$B$53)+1))</f>
        <v>19</v>
      </c>
      <c r="H96" s="46" t="n">
        <f aca="false">IF(B96="","",INDEX(Evenimente!$G$2:$G$1213,MATCH(A96+1,Evenimente!$F$2:$F$1213,1)))</f>
        <v>2</v>
      </c>
      <c r="I96" s="47" t="str">
        <f aca="false">IF(B96="","",IF(INDEX(Evenimente!$A$2:$A$16203,MATCH(A96-0.000001,Evenimente!$A$2:$A$16203,1)+1)&lt;A96+1,INDEX(Evenimente!$B$2:$B$16203,MATCH(A96-0.000001,Evenimente!$A$2:$A$16203,1)+1)&amp;" "&amp;INDEX(Evenimente!$C$2:$C$16203,MATCH(A96-0.000001,Evenimente!$A$2:$A$16203,1)+1)&amp;" "&amp;TEXT(HOUR(INDEX(Evenimente!$A$2:$A$16203,MATCH(A96-0.000001,Evenimente!$A$2:$A$16203,1)+1)),"00")&amp;":"&amp;TEXT(MINUTE(INDEX(Evenimente!$A$2:$A$16203,MATCH(A96-0.000001,Evenimente!$A$2:$A$16203,1)+1)),"00")&amp;" UTC"&amp;IF(INDEX(Evenimente!$A$2:$A$16203,MATCH(A96-0.000001,Evenimente!$A$2:$A$16203,1)+2)&lt;A96+1,"; "&amp;INDEX(Evenimente!$B$2:$B$16203,MATCH(A96-0.000001,Evenimente!$A$2:$A$16203,1)+2)&amp;" "&amp;INDEX(Evenimente!$C$2:$C$16203,MATCH(A96-0.000001,Evenimente!$A$2:$A$16203,1)+2)&amp;" "&amp;TEXT(HOUR(INDEX(Evenimente!$A$2:$A$16203,MATCH(A96-0.000001,Evenimente!$A$2:$A$16203,1)+2)),"00")&amp;":"&amp;TEXT(MINUTE(INDEX(Evenimente!$A$2:$A$16203,MATCH(A96-0.000001,Evenimente!$A$2:$A$16203,1)+2)),"00")&amp;" UTC",""),""))</f>
        <v/>
      </c>
    </row>
    <row r="97" customFormat="false" ht="15" hidden="false" customHeight="true" outlineLevel="0" collapsed="false">
      <c r="A97" s="45" t="n">
        <f aca="false">IF(B97="","",$B$3+B97-1)</f>
        <v>46104</v>
      </c>
      <c r="B97" s="46" t="n">
        <f aca="false">IF(ROW()-4&lt;=$E$2,ROW()-4,"")</f>
        <v>93</v>
      </c>
      <c r="C97" s="46" t="n">
        <f aca="false">IF(B97="","",IF(B97&lt;='Timp complet'!$B$60,INT((B97-1)/'Timp complet'!$B$58)+1,IF(B97='Timp complet'!$B$60+1,"Ziua anului","Ziua bisectă")))</f>
        <v>4</v>
      </c>
      <c r="D97" s="46" t="n">
        <f aca="false">IF(B97="","",IF(B97&lt;='Timp complet'!$B$60,MOD(B97-1,'Timp complet'!$B$58)+1,"-"))</f>
        <v>9</v>
      </c>
      <c r="E97" s="46" t="str">
        <f aca="false">IF(B97="","",IF(B97&lt;='Timp complet'!$B$60,INDEX('Nume sanscrită'!$B$21:$B$27,MOD(B97-1,7)+1),"-"))</f>
        <v>Marți</v>
      </c>
      <c r="F97" s="46" t="str">
        <f aca="false">IF(B97="","",INDEX('Nume sanscrită'!$B$21:$B$27,WEEKDAY(A97,2)))</f>
        <v>Luni</v>
      </c>
      <c r="G97" s="46" t="n">
        <f aca="false">IF(B97="","",MIN('Timp complet'!$B$54,INT((B97-1)/'Timp complet'!$B$53)+1))</f>
        <v>19</v>
      </c>
      <c r="H97" s="46" t="n">
        <f aca="false">IF(B97="","",INDEX(Evenimente!$G$2:$G$1213,MATCH(A97+1,Evenimente!$F$2:$F$1213,1)))</f>
        <v>2</v>
      </c>
      <c r="I97" s="47" t="str">
        <f aca="false">IF(B97="","",IF(INDEX(Evenimente!$A$2:$A$16203,MATCH(A97-0.000001,Evenimente!$A$2:$A$16203,1)+1)&lt;A97+1,INDEX(Evenimente!$B$2:$B$16203,MATCH(A97-0.000001,Evenimente!$A$2:$A$16203,1)+1)&amp;" "&amp;INDEX(Evenimente!$C$2:$C$16203,MATCH(A97-0.000001,Evenimente!$A$2:$A$16203,1)+1)&amp;" "&amp;TEXT(HOUR(INDEX(Evenimente!$A$2:$A$16203,MATCH(A97-0.000001,Evenimente!$A$2:$A$16203,1)+1)),"00")&amp;":"&amp;TEXT(MINUTE(INDEX(Evenimente!$A$2:$A$16203,MATCH(A97-0.000001,Evenimente!$A$2:$A$16203,1)+1)),"00")&amp;" UTC"&amp;IF(INDEX(Evenimente!$A$2:$A$16203,MATCH(A97-0.000001,Evenimente!$A$2:$A$16203,1)+2)&lt;A97+1,"; "&amp;INDEX(Evenimente!$B$2:$B$16203,MATCH(A97-0.000001,Evenimente!$A$2:$A$16203,1)+2)&amp;" "&amp;INDEX(Evenimente!$C$2:$C$16203,MATCH(A97-0.000001,Evenimente!$A$2:$A$16203,1)+2)&amp;" "&amp;TEXT(HOUR(INDEX(Evenimente!$A$2:$A$16203,MATCH(A97-0.000001,Evenimente!$A$2:$A$16203,1)+2)),"00")&amp;":"&amp;TEXT(MINUTE(INDEX(Evenimente!$A$2:$A$16203,MATCH(A97-0.000001,Evenimente!$A$2:$A$16203,1)+2)),"00")&amp;" UTC",""),""))</f>
        <v/>
      </c>
    </row>
    <row r="98" customFormat="false" ht="15" hidden="false" customHeight="true" outlineLevel="0" collapsed="false">
      <c r="A98" s="45" t="n">
        <f aca="false">IF(B98="","",$B$3+B98-1)</f>
        <v>46105</v>
      </c>
      <c r="B98" s="46" t="n">
        <f aca="false">IF(ROW()-4&lt;=$E$2,ROW()-4,"")</f>
        <v>94</v>
      </c>
      <c r="C98" s="46" t="n">
        <f aca="false">IF(B98="","",IF(B98&lt;='Timp complet'!$B$60,INT((B98-1)/'Timp complet'!$B$58)+1,IF(B98='Timp complet'!$B$60+1,"Ziua anului","Ziua bisectă")))</f>
        <v>4</v>
      </c>
      <c r="D98" s="46" t="n">
        <f aca="false">IF(B98="","",IF(B98&lt;='Timp complet'!$B$60,MOD(B98-1,'Timp complet'!$B$58)+1,"-"))</f>
        <v>10</v>
      </c>
      <c r="E98" s="46" t="str">
        <f aca="false">IF(B98="","",IF(B98&lt;='Timp complet'!$B$60,INDEX('Nume sanscrită'!$B$21:$B$27,MOD(B98-1,7)+1),"-"))</f>
        <v>Miercuri</v>
      </c>
      <c r="F98" s="46" t="str">
        <f aca="false">IF(B98="","",INDEX('Nume sanscrită'!$B$21:$B$27,WEEKDAY(A98,2)))</f>
        <v>Marți</v>
      </c>
      <c r="G98" s="46" t="n">
        <f aca="false">IF(B98="","",MIN('Timp complet'!$B$54,INT((B98-1)/'Timp complet'!$B$53)+1))</f>
        <v>19</v>
      </c>
      <c r="H98" s="46" t="n">
        <f aca="false">IF(B98="","",INDEX(Evenimente!$G$2:$G$1213,MATCH(A98+1,Evenimente!$F$2:$F$1213,1)))</f>
        <v>2</v>
      </c>
      <c r="I98" s="47" t="str">
        <f aca="false">IF(B98="","",IF(INDEX(Evenimente!$A$2:$A$16203,MATCH(A98-0.000001,Evenimente!$A$2:$A$16203,1)+1)&lt;A98+1,INDEX(Evenimente!$B$2:$B$16203,MATCH(A98-0.000001,Evenimente!$A$2:$A$16203,1)+1)&amp;" "&amp;INDEX(Evenimente!$C$2:$C$16203,MATCH(A98-0.000001,Evenimente!$A$2:$A$16203,1)+1)&amp;" "&amp;TEXT(HOUR(INDEX(Evenimente!$A$2:$A$16203,MATCH(A98-0.000001,Evenimente!$A$2:$A$16203,1)+1)),"00")&amp;":"&amp;TEXT(MINUTE(INDEX(Evenimente!$A$2:$A$16203,MATCH(A98-0.000001,Evenimente!$A$2:$A$16203,1)+1)),"00")&amp;" UTC"&amp;IF(INDEX(Evenimente!$A$2:$A$16203,MATCH(A98-0.000001,Evenimente!$A$2:$A$16203,1)+2)&lt;A98+1,"; "&amp;INDEX(Evenimente!$B$2:$B$16203,MATCH(A98-0.000001,Evenimente!$A$2:$A$16203,1)+2)&amp;" "&amp;INDEX(Evenimente!$C$2:$C$16203,MATCH(A98-0.000001,Evenimente!$A$2:$A$16203,1)+2)&amp;" "&amp;TEXT(HOUR(INDEX(Evenimente!$A$2:$A$16203,MATCH(A98-0.000001,Evenimente!$A$2:$A$16203,1)+2)),"00")&amp;":"&amp;TEXT(MINUTE(INDEX(Evenimente!$A$2:$A$16203,MATCH(A98-0.000001,Evenimente!$A$2:$A$16203,1)+2)),"00")&amp;" UTC",""),""))</f>
        <v/>
      </c>
    </row>
    <row r="99" customFormat="false" ht="15" hidden="false" customHeight="true" outlineLevel="0" collapsed="false">
      <c r="A99" s="45" t="n">
        <f aca="false">IF(B99="","",$B$3+B99-1)</f>
        <v>46106</v>
      </c>
      <c r="B99" s="46" t="n">
        <f aca="false">IF(ROW()-4&lt;=$E$2,ROW()-4,"")</f>
        <v>95</v>
      </c>
      <c r="C99" s="46" t="n">
        <f aca="false">IF(B99="","",IF(B99&lt;='Timp complet'!$B$60,INT((B99-1)/'Timp complet'!$B$58)+1,IF(B99='Timp complet'!$B$60+1,"Ziua anului","Ziua bisectă")))</f>
        <v>4</v>
      </c>
      <c r="D99" s="46" t="n">
        <f aca="false">IF(B99="","",IF(B99&lt;='Timp complet'!$B$60,MOD(B99-1,'Timp complet'!$B$58)+1,"-"))</f>
        <v>11</v>
      </c>
      <c r="E99" s="46" t="str">
        <f aca="false">IF(B99="","",IF(B99&lt;='Timp complet'!$B$60,INDEX('Nume sanscrită'!$B$21:$B$27,MOD(B99-1,7)+1),"-"))</f>
        <v>Joi</v>
      </c>
      <c r="F99" s="46" t="str">
        <f aca="false">IF(B99="","",INDEX('Nume sanscrită'!$B$21:$B$27,WEEKDAY(A99,2)))</f>
        <v>Miercuri</v>
      </c>
      <c r="G99" s="46" t="n">
        <f aca="false">IF(B99="","",MIN('Timp complet'!$B$54,INT((B99-1)/'Timp complet'!$B$53)+1))</f>
        <v>19</v>
      </c>
      <c r="H99" s="46" t="n">
        <f aca="false">IF(B99="","",INDEX(Evenimente!$G$2:$G$1213,MATCH(A99+1,Evenimente!$F$2:$F$1213,1)))</f>
        <v>2</v>
      </c>
      <c r="I99" s="47" t="str">
        <f aca="false">IF(B99="","",IF(INDEX(Evenimente!$A$2:$A$16203,MATCH(A99-0.000001,Evenimente!$A$2:$A$16203,1)+1)&lt;A99+1,INDEX(Evenimente!$B$2:$B$16203,MATCH(A99-0.000001,Evenimente!$A$2:$A$16203,1)+1)&amp;" "&amp;INDEX(Evenimente!$C$2:$C$16203,MATCH(A99-0.000001,Evenimente!$A$2:$A$16203,1)+1)&amp;" "&amp;TEXT(HOUR(INDEX(Evenimente!$A$2:$A$16203,MATCH(A99-0.000001,Evenimente!$A$2:$A$16203,1)+1)),"00")&amp;":"&amp;TEXT(MINUTE(INDEX(Evenimente!$A$2:$A$16203,MATCH(A99-0.000001,Evenimente!$A$2:$A$16203,1)+1)),"00")&amp;" UTC"&amp;IF(INDEX(Evenimente!$A$2:$A$16203,MATCH(A99-0.000001,Evenimente!$A$2:$A$16203,1)+2)&lt;A99+1,"; "&amp;INDEX(Evenimente!$B$2:$B$16203,MATCH(A99-0.000001,Evenimente!$A$2:$A$16203,1)+2)&amp;" "&amp;INDEX(Evenimente!$C$2:$C$16203,MATCH(A99-0.000001,Evenimente!$A$2:$A$16203,1)+2)&amp;" "&amp;TEXT(HOUR(INDEX(Evenimente!$A$2:$A$16203,MATCH(A99-0.000001,Evenimente!$A$2:$A$16203,1)+2)),"00")&amp;":"&amp;TEXT(MINUTE(INDEX(Evenimente!$A$2:$A$16203,MATCH(A99-0.000001,Evenimente!$A$2:$A$16203,1)+2)),"00")&amp;" UTC",""),""))</f>
        <v>◐ primul pătrar 19:18 UTC</v>
      </c>
    </row>
    <row r="100" customFormat="false" ht="15" hidden="false" customHeight="true" outlineLevel="0" collapsed="false">
      <c r="A100" s="45" t="n">
        <f aca="false">IF(B100="","",$B$3+B100-1)</f>
        <v>46107</v>
      </c>
      <c r="B100" s="46" t="n">
        <f aca="false">IF(ROW()-4&lt;=$E$2,ROW()-4,"")</f>
        <v>96</v>
      </c>
      <c r="C100" s="46" t="n">
        <f aca="false">IF(B100="","",IF(B100&lt;='Timp complet'!$B$60,INT((B100-1)/'Timp complet'!$B$58)+1,IF(B100='Timp complet'!$B$60+1,"Ziua anului","Ziua bisectă")))</f>
        <v>4</v>
      </c>
      <c r="D100" s="46" t="n">
        <f aca="false">IF(B100="","",IF(B100&lt;='Timp complet'!$B$60,MOD(B100-1,'Timp complet'!$B$58)+1,"-"))</f>
        <v>12</v>
      </c>
      <c r="E100" s="46" t="str">
        <f aca="false">IF(B100="","",IF(B100&lt;='Timp complet'!$B$60,INDEX('Nume sanscrită'!$B$21:$B$27,MOD(B100-1,7)+1),"-"))</f>
        <v>Vineri</v>
      </c>
      <c r="F100" s="46" t="str">
        <f aca="false">IF(B100="","",INDEX('Nume sanscrită'!$B$21:$B$27,WEEKDAY(A100,2)))</f>
        <v>Joi</v>
      </c>
      <c r="G100" s="46" t="n">
        <f aca="false">IF(B100="","",MIN('Timp complet'!$B$54,INT((B100-1)/'Timp complet'!$B$53)+1))</f>
        <v>20</v>
      </c>
      <c r="H100" s="46" t="n">
        <f aca="false">IF(B100="","",INDEX(Evenimente!$G$2:$G$1213,MATCH(A100+1,Evenimente!$F$2:$F$1213,1)))</f>
        <v>2</v>
      </c>
      <c r="I100" s="47" t="str">
        <f aca="false">IF(B100="","",IF(INDEX(Evenimente!$A$2:$A$16203,MATCH(A100-0.000001,Evenimente!$A$2:$A$16203,1)+1)&lt;A100+1,INDEX(Evenimente!$B$2:$B$16203,MATCH(A100-0.000001,Evenimente!$A$2:$A$16203,1)+1)&amp;" "&amp;INDEX(Evenimente!$C$2:$C$16203,MATCH(A100-0.000001,Evenimente!$A$2:$A$16203,1)+1)&amp;" "&amp;TEXT(HOUR(INDEX(Evenimente!$A$2:$A$16203,MATCH(A100-0.000001,Evenimente!$A$2:$A$16203,1)+1)),"00")&amp;":"&amp;TEXT(MINUTE(INDEX(Evenimente!$A$2:$A$16203,MATCH(A100-0.000001,Evenimente!$A$2:$A$16203,1)+1)),"00")&amp;" UTC"&amp;IF(INDEX(Evenimente!$A$2:$A$16203,MATCH(A100-0.000001,Evenimente!$A$2:$A$16203,1)+2)&lt;A100+1,"; "&amp;INDEX(Evenimente!$B$2:$B$16203,MATCH(A100-0.000001,Evenimente!$A$2:$A$16203,1)+2)&amp;" "&amp;INDEX(Evenimente!$C$2:$C$16203,MATCH(A100-0.000001,Evenimente!$A$2:$A$16203,1)+2)&amp;" "&amp;TEXT(HOUR(INDEX(Evenimente!$A$2:$A$16203,MATCH(A100-0.000001,Evenimente!$A$2:$A$16203,1)+2)),"00")&amp;":"&amp;TEXT(MINUTE(INDEX(Evenimente!$A$2:$A$16203,MATCH(A100-0.000001,Evenimente!$A$2:$A$16203,1)+2)),"00")&amp;" UTC",""),""))</f>
        <v/>
      </c>
    </row>
    <row r="101" customFormat="false" ht="15" hidden="false" customHeight="true" outlineLevel="0" collapsed="false">
      <c r="A101" s="45" t="n">
        <f aca="false">IF(B101="","",$B$3+B101-1)</f>
        <v>46108</v>
      </c>
      <c r="B101" s="46" t="n">
        <f aca="false">IF(ROW()-4&lt;=$E$2,ROW()-4,"")</f>
        <v>97</v>
      </c>
      <c r="C101" s="46" t="n">
        <f aca="false">IF(B101="","",IF(B101&lt;='Timp complet'!$B$60,INT((B101-1)/'Timp complet'!$B$58)+1,IF(B101='Timp complet'!$B$60+1,"Ziua anului","Ziua bisectă")))</f>
        <v>4</v>
      </c>
      <c r="D101" s="46" t="n">
        <f aca="false">IF(B101="","",IF(B101&lt;='Timp complet'!$B$60,MOD(B101-1,'Timp complet'!$B$58)+1,"-"))</f>
        <v>13</v>
      </c>
      <c r="E101" s="46" t="str">
        <f aca="false">IF(B101="","",IF(B101&lt;='Timp complet'!$B$60,INDEX('Nume sanscrită'!$B$21:$B$27,MOD(B101-1,7)+1),"-"))</f>
        <v>Sâmbătă</v>
      </c>
      <c r="F101" s="46" t="str">
        <f aca="false">IF(B101="","",INDEX('Nume sanscrită'!$B$21:$B$27,WEEKDAY(A101,2)))</f>
        <v>Vineri</v>
      </c>
      <c r="G101" s="46" t="n">
        <f aca="false">IF(B101="","",MIN('Timp complet'!$B$54,INT((B101-1)/'Timp complet'!$B$53)+1))</f>
        <v>20</v>
      </c>
      <c r="H101" s="46" t="n">
        <f aca="false">IF(B101="","",INDEX(Evenimente!$G$2:$G$1213,MATCH(A101+1,Evenimente!$F$2:$F$1213,1)))</f>
        <v>2</v>
      </c>
      <c r="I101" s="47" t="str">
        <f aca="false">IF(B101="","",IF(INDEX(Evenimente!$A$2:$A$16203,MATCH(A101-0.000001,Evenimente!$A$2:$A$16203,1)+1)&lt;A101+1,INDEX(Evenimente!$B$2:$B$16203,MATCH(A101-0.000001,Evenimente!$A$2:$A$16203,1)+1)&amp;" "&amp;INDEX(Evenimente!$C$2:$C$16203,MATCH(A101-0.000001,Evenimente!$A$2:$A$16203,1)+1)&amp;" "&amp;TEXT(HOUR(INDEX(Evenimente!$A$2:$A$16203,MATCH(A101-0.000001,Evenimente!$A$2:$A$16203,1)+1)),"00")&amp;":"&amp;TEXT(MINUTE(INDEX(Evenimente!$A$2:$A$16203,MATCH(A101-0.000001,Evenimente!$A$2:$A$16203,1)+1)),"00")&amp;" UTC"&amp;IF(INDEX(Evenimente!$A$2:$A$16203,MATCH(A101-0.000001,Evenimente!$A$2:$A$16203,1)+2)&lt;A101+1,"; "&amp;INDEX(Evenimente!$B$2:$B$16203,MATCH(A101-0.000001,Evenimente!$A$2:$A$16203,1)+2)&amp;" "&amp;INDEX(Evenimente!$C$2:$C$16203,MATCH(A101-0.000001,Evenimente!$A$2:$A$16203,1)+2)&amp;" "&amp;TEXT(HOUR(INDEX(Evenimente!$A$2:$A$16203,MATCH(A101-0.000001,Evenimente!$A$2:$A$16203,1)+2)),"00")&amp;":"&amp;TEXT(MINUTE(INDEX(Evenimente!$A$2:$A$16203,MATCH(A101-0.000001,Evenimente!$A$2:$A$16203,1)+2)),"00")&amp;" UTC",""),""))</f>
        <v/>
      </c>
    </row>
    <row r="102" customFormat="false" ht="15" hidden="false" customHeight="true" outlineLevel="0" collapsed="false">
      <c r="A102" s="45" t="n">
        <f aca="false">IF(B102="","",$B$3+B102-1)</f>
        <v>46109</v>
      </c>
      <c r="B102" s="46" t="n">
        <f aca="false">IF(ROW()-4&lt;=$E$2,ROW()-4,"")</f>
        <v>98</v>
      </c>
      <c r="C102" s="46" t="n">
        <f aca="false">IF(B102="","",IF(B102&lt;='Timp complet'!$B$60,INT((B102-1)/'Timp complet'!$B$58)+1,IF(B102='Timp complet'!$B$60+1,"Ziua anului","Ziua bisectă")))</f>
        <v>4</v>
      </c>
      <c r="D102" s="46" t="n">
        <f aca="false">IF(B102="","",IF(B102&lt;='Timp complet'!$B$60,MOD(B102-1,'Timp complet'!$B$58)+1,"-"))</f>
        <v>14</v>
      </c>
      <c r="E102" s="46" t="str">
        <f aca="false">IF(B102="","",IF(B102&lt;='Timp complet'!$B$60,INDEX('Nume sanscrită'!$B$21:$B$27,MOD(B102-1,7)+1),"-"))</f>
        <v>Duminică</v>
      </c>
      <c r="F102" s="46" t="str">
        <f aca="false">IF(B102="","",INDEX('Nume sanscrită'!$B$21:$B$27,WEEKDAY(A102,2)))</f>
        <v>Sâmbătă</v>
      </c>
      <c r="G102" s="46" t="n">
        <f aca="false">IF(B102="","",MIN('Timp complet'!$B$54,INT((B102-1)/'Timp complet'!$B$53)+1))</f>
        <v>20</v>
      </c>
      <c r="H102" s="46" t="n">
        <f aca="false">IF(B102="","",INDEX(Evenimente!$G$2:$G$1213,MATCH(A102+1,Evenimente!$F$2:$F$1213,1)))</f>
        <v>2</v>
      </c>
      <c r="I102" s="47" t="str">
        <f aca="false">IF(B102="","",IF(INDEX(Evenimente!$A$2:$A$16203,MATCH(A102-0.000001,Evenimente!$A$2:$A$16203,1)+1)&lt;A102+1,INDEX(Evenimente!$B$2:$B$16203,MATCH(A102-0.000001,Evenimente!$A$2:$A$16203,1)+1)&amp;" "&amp;INDEX(Evenimente!$C$2:$C$16203,MATCH(A102-0.000001,Evenimente!$A$2:$A$16203,1)+1)&amp;" "&amp;TEXT(HOUR(INDEX(Evenimente!$A$2:$A$16203,MATCH(A102-0.000001,Evenimente!$A$2:$A$16203,1)+1)),"00")&amp;":"&amp;TEXT(MINUTE(INDEX(Evenimente!$A$2:$A$16203,MATCH(A102-0.000001,Evenimente!$A$2:$A$16203,1)+1)),"00")&amp;" UTC"&amp;IF(INDEX(Evenimente!$A$2:$A$16203,MATCH(A102-0.000001,Evenimente!$A$2:$A$16203,1)+2)&lt;A102+1,"; "&amp;INDEX(Evenimente!$B$2:$B$16203,MATCH(A102-0.000001,Evenimente!$A$2:$A$16203,1)+2)&amp;" "&amp;INDEX(Evenimente!$C$2:$C$16203,MATCH(A102-0.000001,Evenimente!$A$2:$A$16203,1)+2)&amp;" "&amp;TEXT(HOUR(INDEX(Evenimente!$A$2:$A$16203,MATCH(A102-0.000001,Evenimente!$A$2:$A$16203,1)+2)),"00")&amp;":"&amp;TEXT(MINUTE(INDEX(Evenimente!$A$2:$A$16203,MATCH(A102-0.000001,Evenimente!$A$2:$A$16203,1)+2)),"00")&amp;" UTC",""),""))</f>
        <v/>
      </c>
    </row>
    <row r="103" customFormat="false" ht="15" hidden="false" customHeight="true" outlineLevel="0" collapsed="false">
      <c r="A103" s="45" t="n">
        <f aca="false">IF(B103="","",$B$3+B103-1)</f>
        <v>46110</v>
      </c>
      <c r="B103" s="46" t="n">
        <f aca="false">IF(ROW()-4&lt;=$E$2,ROW()-4,"")</f>
        <v>99</v>
      </c>
      <c r="C103" s="46" t="n">
        <f aca="false">IF(B103="","",IF(B103&lt;='Timp complet'!$B$60,INT((B103-1)/'Timp complet'!$B$58)+1,IF(B103='Timp complet'!$B$60+1,"Ziua anului","Ziua bisectă")))</f>
        <v>4</v>
      </c>
      <c r="D103" s="46" t="n">
        <f aca="false">IF(B103="","",IF(B103&lt;='Timp complet'!$B$60,MOD(B103-1,'Timp complet'!$B$58)+1,"-"))</f>
        <v>15</v>
      </c>
      <c r="E103" s="46" t="str">
        <f aca="false">IF(B103="","",IF(B103&lt;='Timp complet'!$B$60,INDEX('Nume sanscrită'!$B$21:$B$27,MOD(B103-1,7)+1),"-"))</f>
        <v>Luni</v>
      </c>
      <c r="F103" s="46" t="str">
        <f aca="false">IF(B103="","",INDEX('Nume sanscrită'!$B$21:$B$27,WEEKDAY(A103,2)))</f>
        <v>Duminică</v>
      </c>
      <c r="G103" s="46" t="n">
        <f aca="false">IF(B103="","",MIN('Timp complet'!$B$54,INT((B103-1)/'Timp complet'!$B$53)+1))</f>
        <v>20</v>
      </c>
      <c r="H103" s="46" t="n">
        <f aca="false">IF(B103="","",INDEX(Evenimente!$G$2:$G$1213,MATCH(A103+1,Evenimente!$F$2:$F$1213,1)))</f>
        <v>2</v>
      </c>
      <c r="I103" s="47" t="str">
        <f aca="false">IF(B103="","",IF(INDEX(Evenimente!$A$2:$A$16203,MATCH(A103-0.000001,Evenimente!$A$2:$A$16203,1)+1)&lt;A103+1,INDEX(Evenimente!$B$2:$B$16203,MATCH(A103-0.000001,Evenimente!$A$2:$A$16203,1)+1)&amp;" "&amp;INDEX(Evenimente!$C$2:$C$16203,MATCH(A103-0.000001,Evenimente!$A$2:$A$16203,1)+1)&amp;" "&amp;TEXT(HOUR(INDEX(Evenimente!$A$2:$A$16203,MATCH(A103-0.000001,Evenimente!$A$2:$A$16203,1)+1)),"00")&amp;":"&amp;TEXT(MINUTE(INDEX(Evenimente!$A$2:$A$16203,MATCH(A103-0.000001,Evenimente!$A$2:$A$16203,1)+1)),"00")&amp;" UTC"&amp;IF(INDEX(Evenimente!$A$2:$A$16203,MATCH(A103-0.000001,Evenimente!$A$2:$A$16203,1)+2)&lt;A103+1,"; "&amp;INDEX(Evenimente!$B$2:$B$16203,MATCH(A103-0.000001,Evenimente!$A$2:$A$16203,1)+2)&amp;" "&amp;INDEX(Evenimente!$C$2:$C$16203,MATCH(A103-0.000001,Evenimente!$A$2:$A$16203,1)+2)&amp;" "&amp;TEXT(HOUR(INDEX(Evenimente!$A$2:$A$16203,MATCH(A103-0.000001,Evenimente!$A$2:$A$16203,1)+2)),"00")&amp;":"&amp;TEXT(MINUTE(INDEX(Evenimente!$A$2:$A$16203,MATCH(A103-0.000001,Evenimente!$A$2:$A$16203,1)+2)),"00")&amp;" UTC",""),""))</f>
        <v/>
      </c>
    </row>
    <row r="104" customFormat="false" ht="15" hidden="false" customHeight="true" outlineLevel="0" collapsed="false">
      <c r="A104" s="45" t="n">
        <f aca="false">IF(B104="","",$B$3+B104-1)</f>
        <v>46111</v>
      </c>
      <c r="B104" s="46" t="n">
        <f aca="false">IF(ROW()-4&lt;=$E$2,ROW()-4,"")</f>
        <v>100</v>
      </c>
      <c r="C104" s="46" t="n">
        <f aca="false">IF(B104="","",IF(B104&lt;='Timp complet'!$B$60,INT((B104-1)/'Timp complet'!$B$58)+1,IF(B104='Timp complet'!$B$60+1,"Ziua anului","Ziua bisectă")))</f>
        <v>4</v>
      </c>
      <c r="D104" s="46" t="n">
        <f aca="false">IF(B104="","",IF(B104&lt;='Timp complet'!$B$60,MOD(B104-1,'Timp complet'!$B$58)+1,"-"))</f>
        <v>16</v>
      </c>
      <c r="E104" s="46" t="str">
        <f aca="false">IF(B104="","",IF(B104&lt;='Timp complet'!$B$60,INDEX('Nume sanscrită'!$B$21:$B$27,MOD(B104-1,7)+1),"-"))</f>
        <v>Marți</v>
      </c>
      <c r="F104" s="46" t="str">
        <f aca="false">IF(B104="","",INDEX('Nume sanscrită'!$B$21:$B$27,WEEKDAY(A104,2)))</f>
        <v>Luni</v>
      </c>
      <c r="G104" s="46" t="n">
        <f aca="false">IF(B104="","",MIN('Timp complet'!$B$54,INT((B104-1)/'Timp complet'!$B$53)+1))</f>
        <v>20</v>
      </c>
      <c r="H104" s="46" t="n">
        <f aca="false">IF(B104="","",INDEX(Evenimente!$G$2:$G$1213,MATCH(A104+1,Evenimente!$F$2:$F$1213,1)))</f>
        <v>2</v>
      </c>
      <c r="I104" s="47" t="str">
        <f aca="false">IF(B104="","",IF(INDEX(Evenimente!$A$2:$A$16203,MATCH(A104-0.000001,Evenimente!$A$2:$A$16203,1)+1)&lt;A104+1,INDEX(Evenimente!$B$2:$B$16203,MATCH(A104-0.000001,Evenimente!$A$2:$A$16203,1)+1)&amp;" "&amp;INDEX(Evenimente!$C$2:$C$16203,MATCH(A104-0.000001,Evenimente!$A$2:$A$16203,1)+1)&amp;" "&amp;TEXT(HOUR(INDEX(Evenimente!$A$2:$A$16203,MATCH(A104-0.000001,Evenimente!$A$2:$A$16203,1)+1)),"00")&amp;":"&amp;TEXT(MINUTE(INDEX(Evenimente!$A$2:$A$16203,MATCH(A104-0.000001,Evenimente!$A$2:$A$16203,1)+1)),"00")&amp;" UTC"&amp;IF(INDEX(Evenimente!$A$2:$A$16203,MATCH(A104-0.000001,Evenimente!$A$2:$A$16203,1)+2)&lt;A104+1,"; "&amp;INDEX(Evenimente!$B$2:$B$16203,MATCH(A104-0.000001,Evenimente!$A$2:$A$16203,1)+2)&amp;" "&amp;INDEX(Evenimente!$C$2:$C$16203,MATCH(A104-0.000001,Evenimente!$A$2:$A$16203,1)+2)&amp;" "&amp;TEXT(HOUR(INDEX(Evenimente!$A$2:$A$16203,MATCH(A104-0.000001,Evenimente!$A$2:$A$16203,1)+2)),"00")&amp;":"&amp;TEXT(MINUTE(INDEX(Evenimente!$A$2:$A$16203,MATCH(A104-0.000001,Evenimente!$A$2:$A$16203,1)+2)),"00")&amp;" UTC",""),""))</f>
        <v/>
      </c>
    </row>
    <row r="105" customFormat="false" ht="15" hidden="false" customHeight="true" outlineLevel="0" collapsed="false">
      <c r="A105" s="45" t="n">
        <f aca="false">IF(B105="","",$B$3+B105-1)</f>
        <v>46112</v>
      </c>
      <c r="B105" s="46" t="n">
        <f aca="false">IF(ROW()-4&lt;=$E$2,ROW()-4,"")</f>
        <v>101</v>
      </c>
      <c r="C105" s="46" t="n">
        <f aca="false">IF(B105="","",IF(B105&lt;='Timp complet'!$B$60,INT((B105-1)/'Timp complet'!$B$58)+1,IF(B105='Timp complet'!$B$60+1,"Ziua anului","Ziua bisectă")))</f>
        <v>4</v>
      </c>
      <c r="D105" s="46" t="n">
        <f aca="false">IF(B105="","",IF(B105&lt;='Timp complet'!$B$60,MOD(B105-1,'Timp complet'!$B$58)+1,"-"))</f>
        <v>17</v>
      </c>
      <c r="E105" s="46" t="str">
        <f aca="false">IF(B105="","",IF(B105&lt;='Timp complet'!$B$60,INDEX('Nume sanscrită'!$B$21:$B$27,MOD(B105-1,7)+1),"-"))</f>
        <v>Miercuri</v>
      </c>
      <c r="F105" s="46" t="str">
        <f aca="false">IF(B105="","",INDEX('Nume sanscrită'!$B$21:$B$27,WEEKDAY(A105,2)))</f>
        <v>Marți</v>
      </c>
      <c r="G105" s="46" t="n">
        <f aca="false">IF(B105="","",MIN('Timp complet'!$B$54,INT((B105-1)/'Timp complet'!$B$53)+1))</f>
        <v>21</v>
      </c>
      <c r="H105" s="46" t="n">
        <f aca="false">IF(B105="","",INDEX(Evenimente!$G$2:$G$1213,MATCH(A105+1,Evenimente!$F$2:$F$1213,1)))</f>
        <v>2</v>
      </c>
      <c r="I105" s="47" t="str">
        <f aca="false">IF(B105="","",IF(INDEX(Evenimente!$A$2:$A$16203,MATCH(A105-0.000001,Evenimente!$A$2:$A$16203,1)+1)&lt;A105+1,INDEX(Evenimente!$B$2:$B$16203,MATCH(A105-0.000001,Evenimente!$A$2:$A$16203,1)+1)&amp;" "&amp;INDEX(Evenimente!$C$2:$C$16203,MATCH(A105-0.000001,Evenimente!$A$2:$A$16203,1)+1)&amp;" "&amp;TEXT(HOUR(INDEX(Evenimente!$A$2:$A$16203,MATCH(A105-0.000001,Evenimente!$A$2:$A$16203,1)+1)),"00")&amp;":"&amp;TEXT(MINUTE(INDEX(Evenimente!$A$2:$A$16203,MATCH(A105-0.000001,Evenimente!$A$2:$A$16203,1)+1)),"00")&amp;" UTC"&amp;IF(INDEX(Evenimente!$A$2:$A$16203,MATCH(A105-0.000001,Evenimente!$A$2:$A$16203,1)+2)&lt;A105+1,"; "&amp;INDEX(Evenimente!$B$2:$B$16203,MATCH(A105-0.000001,Evenimente!$A$2:$A$16203,1)+2)&amp;" "&amp;INDEX(Evenimente!$C$2:$C$16203,MATCH(A105-0.000001,Evenimente!$A$2:$A$16203,1)+2)&amp;" "&amp;TEXT(HOUR(INDEX(Evenimente!$A$2:$A$16203,MATCH(A105-0.000001,Evenimente!$A$2:$A$16203,1)+2)),"00")&amp;":"&amp;TEXT(MINUTE(INDEX(Evenimente!$A$2:$A$16203,MATCH(A105-0.000001,Evenimente!$A$2:$A$16203,1)+2)),"00")&amp;" UTC",""),""))</f>
        <v/>
      </c>
    </row>
    <row r="106" customFormat="false" ht="15" hidden="false" customHeight="true" outlineLevel="0" collapsed="false">
      <c r="A106" s="45" t="n">
        <f aca="false">IF(B106="","",$B$3+B106-1)</f>
        <v>46113</v>
      </c>
      <c r="B106" s="46" t="n">
        <f aca="false">IF(ROW()-4&lt;=$E$2,ROW()-4,"")</f>
        <v>102</v>
      </c>
      <c r="C106" s="46" t="n">
        <f aca="false">IF(B106="","",IF(B106&lt;='Timp complet'!$B$60,INT((B106-1)/'Timp complet'!$B$58)+1,IF(B106='Timp complet'!$B$60+1,"Ziua anului","Ziua bisectă")))</f>
        <v>4</v>
      </c>
      <c r="D106" s="46" t="n">
        <f aca="false">IF(B106="","",IF(B106&lt;='Timp complet'!$B$60,MOD(B106-1,'Timp complet'!$B$58)+1,"-"))</f>
        <v>18</v>
      </c>
      <c r="E106" s="46" t="str">
        <f aca="false">IF(B106="","",IF(B106&lt;='Timp complet'!$B$60,INDEX('Nume sanscrită'!$B$21:$B$27,MOD(B106-1,7)+1),"-"))</f>
        <v>Joi</v>
      </c>
      <c r="F106" s="46" t="str">
        <f aca="false">IF(B106="","",INDEX('Nume sanscrită'!$B$21:$B$27,WEEKDAY(A106,2)))</f>
        <v>Miercuri</v>
      </c>
      <c r="G106" s="46" t="n">
        <f aca="false">IF(B106="","",MIN('Timp complet'!$B$54,INT((B106-1)/'Timp complet'!$B$53)+1))</f>
        <v>21</v>
      </c>
      <c r="H106" s="46" t="n">
        <f aca="false">IF(B106="","",INDEX(Evenimente!$G$2:$G$1213,MATCH(A106+1,Evenimente!$F$2:$F$1213,1)))</f>
        <v>2</v>
      </c>
      <c r="I106" s="47" t="str">
        <f aca="false">IF(B106="","",IF(INDEX(Evenimente!$A$2:$A$16203,MATCH(A106-0.000001,Evenimente!$A$2:$A$16203,1)+1)&lt;A106+1,INDEX(Evenimente!$B$2:$B$16203,MATCH(A106-0.000001,Evenimente!$A$2:$A$16203,1)+1)&amp;" "&amp;INDEX(Evenimente!$C$2:$C$16203,MATCH(A106-0.000001,Evenimente!$A$2:$A$16203,1)+1)&amp;" "&amp;TEXT(HOUR(INDEX(Evenimente!$A$2:$A$16203,MATCH(A106-0.000001,Evenimente!$A$2:$A$16203,1)+1)),"00")&amp;":"&amp;TEXT(MINUTE(INDEX(Evenimente!$A$2:$A$16203,MATCH(A106-0.000001,Evenimente!$A$2:$A$16203,1)+1)),"00")&amp;" UTC"&amp;IF(INDEX(Evenimente!$A$2:$A$16203,MATCH(A106-0.000001,Evenimente!$A$2:$A$16203,1)+2)&lt;A106+1,"; "&amp;INDEX(Evenimente!$B$2:$B$16203,MATCH(A106-0.000001,Evenimente!$A$2:$A$16203,1)+2)&amp;" "&amp;INDEX(Evenimente!$C$2:$C$16203,MATCH(A106-0.000001,Evenimente!$A$2:$A$16203,1)+2)&amp;" "&amp;TEXT(HOUR(INDEX(Evenimente!$A$2:$A$16203,MATCH(A106-0.000001,Evenimente!$A$2:$A$16203,1)+2)),"00")&amp;":"&amp;TEXT(MINUTE(INDEX(Evenimente!$A$2:$A$16203,MATCH(A106-0.000001,Evenimente!$A$2:$A$16203,1)+2)),"00")&amp;" UTC",""),""))</f>
        <v/>
      </c>
    </row>
    <row r="107" customFormat="false" ht="15" hidden="false" customHeight="true" outlineLevel="0" collapsed="false">
      <c r="A107" s="45" t="n">
        <f aca="false">IF(B107="","",$B$3+B107-1)</f>
        <v>46114</v>
      </c>
      <c r="B107" s="46" t="n">
        <f aca="false">IF(ROW()-4&lt;=$E$2,ROW()-4,"")</f>
        <v>103</v>
      </c>
      <c r="C107" s="46" t="n">
        <f aca="false">IF(B107="","",IF(B107&lt;='Timp complet'!$B$60,INT((B107-1)/'Timp complet'!$B$58)+1,IF(B107='Timp complet'!$B$60+1,"Ziua anului","Ziua bisectă")))</f>
        <v>4</v>
      </c>
      <c r="D107" s="46" t="n">
        <f aca="false">IF(B107="","",IF(B107&lt;='Timp complet'!$B$60,MOD(B107-1,'Timp complet'!$B$58)+1,"-"))</f>
        <v>19</v>
      </c>
      <c r="E107" s="46" t="str">
        <f aca="false">IF(B107="","",IF(B107&lt;='Timp complet'!$B$60,INDEX('Nume sanscrită'!$B$21:$B$27,MOD(B107-1,7)+1),"-"))</f>
        <v>Vineri</v>
      </c>
      <c r="F107" s="46" t="str">
        <f aca="false">IF(B107="","",INDEX('Nume sanscrită'!$B$21:$B$27,WEEKDAY(A107,2)))</f>
        <v>Joi</v>
      </c>
      <c r="G107" s="46" t="n">
        <f aca="false">IF(B107="","",MIN('Timp complet'!$B$54,INT((B107-1)/'Timp complet'!$B$53)+1))</f>
        <v>21</v>
      </c>
      <c r="H107" s="46" t="n">
        <f aca="false">IF(B107="","",INDEX(Evenimente!$G$2:$G$1213,MATCH(A107+1,Evenimente!$F$2:$F$1213,1)))</f>
        <v>2</v>
      </c>
      <c r="I107" s="47" t="str">
        <f aca="false">IF(B107="","",IF(INDEX(Evenimente!$A$2:$A$16203,MATCH(A107-0.000001,Evenimente!$A$2:$A$16203,1)+1)&lt;A107+1,INDEX(Evenimente!$B$2:$B$16203,MATCH(A107-0.000001,Evenimente!$A$2:$A$16203,1)+1)&amp;" "&amp;INDEX(Evenimente!$C$2:$C$16203,MATCH(A107-0.000001,Evenimente!$A$2:$A$16203,1)+1)&amp;" "&amp;TEXT(HOUR(INDEX(Evenimente!$A$2:$A$16203,MATCH(A107-0.000001,Evenimente!$A$2:$A$16203,1)+1)),"00")&amp;":"&amp;TEXT(MINUTE(INDEX(Evenimente!$A$2:$A$16203,MATCH(A107-0.000001,Evenimente!$A$2:$A$16203,1)+1)),"00")&amp;" UTC"&amp;IF(INDEX(Evenimente!$A$2:$A$16203,MATCH(A107-0.000001,Evenimente!$A$2:$A$16203,1)+2)&lt;A107+1,"; "&amp;INDEX(Evenimente!$B$2:$B$16203,MATCH(A107-0.000001,Evenimente!$A$2:$A$16203,1)+2)&amp;" "&amp;INDEX(Evenimente!$C$2:$C$16203,MATCH(A107-0.000001,Evenimente!$A$2:$A$16203,1)+2)&amp;" "&amp;TEXT(HOUR(INDEX(Evenimente!$A$2:$A$16203,MATCH(A107-0.000001,Evenimente!$A$2:$A$16203,1)+2)),"00")&amp;":"&amp;TEXT(MINUTE(INDEX(Evenimente!$A$2:$A$16203,MATCH(A107-0.000001,Evenimente!$A$2:$A$16203,1)+2)),"00")&amp;" UTC",""),""))</f>
        <v>○ lună plină 02:12 UTC</v>
      </c>
    </row>
    <row r="108" customFormat="false" ht="15" hidden="false" customHeight="true" outlineLevel="0" collapsed="false">
      <c r="A108" s="45" t="n">
        <f aca="false">IF(B108="","",$B$3+B108-1)</f>
        <v>46115</v>
      </c>
      <c r="B108" s="46" t="n">
        <f aca="false">IF(ROW()-4&lt;=$E$2,ROW()-4,"")</f>
        <v>104</v>
      </c>
      <c r="C108" s="46" t="n">
        <f aca="false">IF(B108="","",IF(B108&lt;='Timp complet'!$B$60,INT((B108-1)/'Timp complet'!$B$58)+1,IF(B108='Timp complet'!$B$60+1,"Ziua anului","Ziua bisectă")))</f>
        <v>4</v>
      </c>
      <c r="D108" s="46" t="n">
        <f aca="false">IF(B108="","",IF(B108&lt;='Timp complet'!$B$60,MOD(B108-1,'Timp complet'!$B$58)+1,"-"))</f>
        <v>20</v>
      </c>
      <c r="E108" s="46" t="str">
        <f aca="false">IF(B108="","",IF(B108&lt;='Timp complet'!$B$60,INDEX('Nume sanscrită'!$B$21:$B$27,MOD(B108-1,7)+1),"-"))</f>
        <v>Sâmbătă</v>
      </c>
      <c r="F108" s="46" t="str">
        <f aca="false">IF(B108="","",INDEX('Nume sanscrită'!$B$21:$B$27,WEEKDAY(A108,2)))</f>
        <v>Vineri</v>
      </c>
      <c r="G108" s="46" t="n">
        <f aca="false">IF(B108="","",MIN('Timp complet'!$B$54,INT((B108-1)/'Timp complet'!$B$53)+1))</f>
        <v>21</v>
      </c>
      <c r="H108" s="46" t="n">
        <f aca="false">IF(B108="","",INDEX(Evenimente!$G$2:$G$1213,MATCH(A108+1,Evenimente!$F$2:$F$1213,1)))</f>
        <v>2</v>
      </c>
      <c r="I108" s="47" t="str">
        <f aca="false">IF(B108="","",IF(INDEX(Evenimente!$A$2:$A$16203,MATCH(A108-0.000001,Evenimente!$A$2:$A$16203,1)+1)&lt;A108+1,INDEX(Evenimente!$B$2:$B$16203,MATCH(A108-0.000001,Evenimente!$A$2:$A$16203,1)+1)&amp;" "&amp;INDEX(Evenimente!$C$2:$C$16203,MATCH(A108-0.000001,Evenimente!$A$2:$A$16203,1)+1)&amp;" "&amp;TEXT(HOUR(INDEX(Evenimente!$A$2:$A$16203,MATCH(A108-0.000001,Evenimente!$A$2:$A$16203,1)+1)),"00")&amp;":"&amp;TEXT(MINUTE(INDEX(Evenimente!$A$2:$A$16203,MATCH(A108-0.000001,Evenimente!$A$2:$A$16203,1)+1)),"00")&amp;" UTC"&amp;IF(INDEX(Evenimente!$A$2:$A$16203,MATCH(A108-0.000001,Evenimente!$A$2:$A$16203,1)+2)&lt;A108+1,"; "&amp;INDEX(Evenimente!$B$2:$B$16203,MATCH(A108-0.000001,Evenimente!$A$2:$A$16203,1)+2)&amp;" "&amp;INDEX(Evenimente!$C$2:$C$16203,MATCH(A108-0.000001,Evenimente!$A$2:$A$16203,1)+2)&amp;" "&amp;TEXT(HOUR(INDEX(Evenimente!$A$2:$A$16203,MATCH(A108-0.000001,Evenimente!$A$2:$A$16203,1)+2)),"00")&amp;":"&amp;TEXT(MINUTE(INDEX(Evenimente!$A$2:$A$16203,MATCH(A108-0.000001,Evenimente!$A$2:$A$16203,1)+2)),"00")&amp;" UTC",""),""))</f>
        <v/>
      </c>
    </row>
    <row r="109" customFormat="false" ht="15" hidden="false" customHeight="true" outlineLevel="0" collapsed="false">
      <c r="A109" s="45" t="n">
        <f aca="false">IF(B109="","",$B$3+B109-1)</f>
        <v>46116</v>
      </c>
      <c r="B109" s="46" t="n">
        <f aca="false">IF(ROW()-4&lt;=$E$2,ROW()-4,"")</f>
        <v>105</v>
      </c>
      <c r="C109" s="46" t="n">
        <f aca="false">IF(B109="","",IF(B109&lt;='Timp complet'!$B$60,INT((B109-1)/'Timp complet'!$B$58)+1,IF(B109='Timp complet'!$B$60+1,"Ziua anului","Ziua bisectă")))</f>
        <v>4</v>
      </c>
      <c r="D109" s="46" t="n">
        <f aca="false">IF(B109="","",IF(B109&lt;='Timp complet'!$B$60,MOD(B109-1,'Timp complet'!$B$58)+1,"-"))</f>
        <v>21</v>
      </c>
      <c r="E109" s="46" t="str">
        <f aca="false">IF(B109="","",IF(B109&lt;='Timp complet'!$B$60,INDEX('Nume sanscrită'!$B$21:$B$27,MOD(B109-1,7)+1),"-"))</f>
        <v>Duminică</v>
      </c>
      <c r="F109" s="46" t="str">
        <f aca="false">IF(B109="","",INDEX('Nume sanscrită'!$B$21:$B$27,WEEKDAY(A109,2)))</f>
        <v>Sâmbătă</v>
      </c>
      <c r="G109" s="46" t="n">
        <f aca="false">IF(B109="","",MIN('Timp complet'!$B$54,INT((B109-1)/'Timp complet'!$B$53)+1))</f>
        <v>21</v>
      </c>
      <c r="H109" s="46" t="n">
        <f aca="false">IF(B109="","",INDEX(Evenimente!$G$2:$G$1213,MATCH(A109+1,Evenimente!$F$2:$F$1213,1)))</f>
        <v>2</v>
      </c>
      <c r="I109" s="47" t="str">
        <f aca="false">IF(B109="","",IF(INDEX(Evenimente!$A$2:$A$16203,MATCH(A109-0.000001,Evenimente!$A$2:$A$16203,1)+1)&lt;A109+1,INDEX(Evenimente!$B$2:$B$16203,MATCH(A109-0.000001,Evenimente!$A$2:$A$16203,1)+1)&amp;" "&amp;INDEX(Evenimente!$C$2:$C$16203,MATCH(A109-0.000001,Evenimente!$A$2:$A$16203,1)+1)&amp;" "&amp;TEXT(HOUR(INDEX(Evenimente!$A$2:$A$16203,MATCH(A109-0.000001,Evenimente!$A$2:$A$16203,1)+1)),"00")&amp;":"&amp;TEXT(MINUTE(INDEX(Evenimente!$A$2:$A$16203,MATCH(A109-0.000001,Evenimente!$A$2:$A$16203,1)+1)),"00")&amp;" UTC"&amp;IF(INDEX(Evenimente!$A$2:$A$16203,MATCH(A109-0.000001,Evenimente!$A$2:$A$16203,1)+2)&lt;A109+1,"; "&amp;INDEX(Evenimente!$B$2:$B$16203,MATCH(A109-0.000001,Evenimente!$A$2:$A$16203,1)+2)&amp;" "&amp;INDEX(Evenimente!$C$2:$C$16203,MATCH(A109-0.000001,Evenimente!$A$2:$A$16203,1)+2)&amp;" "&amp;TEXT(HOUR(INDEX(Evenimente!$A$2:$A$16203,MATCH(A109-0.000001,Evenimente!$A$2:$A$16203,1)+2)),"00")&amp;":"&amp;TEXT(MINUTE(INDEX(Evenimente!$A$2:$A$16203,MATCH(A109-0.000001,Evenimente!$A$2:$A$16203,1)+2)),"00")&amp;" UTC",""),""))</f>
        <v/>
      </c>
    </row>
    <row r="110" customFormat="false" ht="15" hidden="false" customHeight="true" outlineLevel="0" collapsed="false">
      <c r="A110" s="45" t="n">
        <f aca="false">IF(B110="","",$B$3+B110-1)</f>
        <v>46117</v>
      </c>
      <c r="B110" s="46" t="n">
        <f aca="false">IF(ROW()-4&lt;=$E$2,ROW()-4,"")</f>
        <v>106</v>
      </c>
      <c r="C110" s="46" t="n">
        <f aca="false">IF(B110="","",IF(B110&lt;='Timp complet'!$B$60,INT((B110-1)/'Timp complet'!$B$58)+1,IF(B110='Timp complet'!$B$60+1,"Ziua anului","Ziua bisectă")))</f>
        <v>4</v>
      </c>
      <c r="D110" s="46" t="n">
        <f aca="false">IF(B110="","",IF(B110&lt;='Timp complet'!$B$60,MOD(B110-1,'Timp complet'!$B$58)+1,"-"))</f>
        <v>22</v>
      </c>
      <c r="E110" s="46" t="str">
        <f aca="false">IF(B110="","",IF(B110&lt;='Timp complet'!$B$60,INDEX('Nume sanscrită'!$B$21:$B$27,MOD(B110-1,7)+1),"-"))</f>
        <v>Luni</v>
      </c>
      <c r="F110" s="46" t="str">
        <f aca="false">IF(B110="","",INDEX('Nume sanscrită'!$B$21:$B$27,WEEKDAY(A110,2)))</f>
        <v>Duminică</v>
      </c>
      <c r="G110" s="46" t="n">
        <f aca="false">IF(B110="","",MIN('Timp complet'!$B$54,INT((B110-1)/'Timp complet'!$B$53)+1))</f>
        <v>22</v>
      </c>
      <c r="H110" s="46" t="n">
        <f aca="false">IF(B110="","",INDEX(Evenimente!$G$2:$G$1213,MATCH(A110+1,Evenimente!$F$2:$F$1213,1)))</f>
        <v>2</v>
      </c>
      <c r="I110" s="47" t="str">
        <f aca="false">IF(B110="","",IF(INDEX(Evenimente!$A$2:$A$16203,MATCH(A110-0.000001,Evenimente!$A$2:$A$16203,1)+1)&lt;A110+1,INDEX(Evenimente!$B$2:$B$16203,MATCH(A110-0.000001,Evenimente!$A$2:$A$16203,1)+1)&amp;" "&amp;INDEX(Evenimente!$C$2:$C$16203,MATCH(A110-0.000001,Evenimente!$A$2:$A$16203,1)+1)&amp;" "&amp;TEXT(HOUR(INDEX(Evenimente!$A$2:$A$16203,MATCH(A110-0.000001,Evenimente!$A$2:$A$16203,1)+1)),"00")&amp;":"&amp;TEXT(MINUTE(INDEX(Evenimente!$A$2:$A$16203,MATCH(A110-0.000001,Evenimente!$A$2:$A$16203,1)+1)),"00")&amp;" UTC"&amp;IF(INDEX(Evenimente!$A$2:$A$16203,MATCH(A110-0.000001,Evenimente!$A$2:$A$16203,1)+2)&lt;A110+1,"; "&amp;INDEX(Evenimente!$B$2:$B$16203,MATCH(A110-0.000001,Evenimente!$A$2:$A$16203,1)+2)&amp;" "&amp;INDEX(Evenimente!$C$2:$C$16203,MATCH(A110-0.000001,Evenimente!$A$2:$A$16203,1)+2)&amp;" "&amp;TEXT(HOUR(INDEX(Evenimente!$A$2:$A$16203,MATCH(A110-0.000001,Evenimente!$A$2:$A$16203,1)+2)),"00")&amp;":"&amp;TEXT(MINUTE(INDEX(Evenimente!$A$2:$A$16203,MATCH(A110-0.000001,Evenimente!$A$2:$A$16203,1)+2)),"00")&amp;" UTC",""),""))</f>
        <v/>
      </c>
    </row>
    <row r="111" customFormat="false" ht="15" hidden="false" customHeight="true" outlineLevel="0" collapsed="false">
      <c r="A111" s="45" t="n">
        <f aca="false">IF(B111="","",$B$3+B111-1)</f>
        <v>46118</v>
      </c>
      <c r="B111" s="46" t="n">
        <f aca="false">IF(ROW()-4&lt;=$E$2,ROW()-4,"")</f>
        <v>107</v>
      </c>
      <c r="C111" s="46" t="n">
        <f aca="false">IF(B111="","",IF(B111&lt;='Timp complet'!$B$60,INT((B111-1)/'Timp complet'!$B$58)+1,IF(B111='Timp complet'!$B$60+1,"Ziua anului","Ziua bisectă")))</f>
        <v>4</v>
      </c>
      <c r="D111" s="46" t="n">
        <f aca="false">IF(B111="","",IF(B111&lt;='Timp complet'!$B$60,MOD(B111-1,'Timp complet'!$B$58)+1,"-"))</f>
        <v>23</v>
      </c>
      <c r="E111" s="46" t="str">
        <f aca="false">IF(B111="","",IF(B111&lt;='Timp complet'!$B$60,INDEX('Nume sanscrită'!$B$21:$B$27,MOD(B111-1,7)+1),"-"))</f>
        <v>Marți</v>
      </c>
      <c r="F111" s="46" t="str">
        <f aca="false">IF(B111="","",INDEX('Nume sanscrită'!$B$21:$B$27,WEEKDAY(A111,2)))</f>
        <v>Luni</v>
      </c>
      <c r="G111" s="46" t="n">
        <f aca="false">IF(B111="","",MIN('Timp complet'!$B$54,INT((B111-1)/'Timp complet'!$B$53)+1))</f>
        <v>22</v>
      </c>
      <c r="H111" s="46" t="n">
        <f aca="false">IF(B111="","",INDEX(Evenimente!$G$2:$G$1213,MATCH(A111+1,Evenimente!$F$2:$F$1213,1)))</f>
        <v>2</v>
      </c>
      <c r="I111" s="47" t="str">
        <f aca="false">IF(B111="","",IF(INDEX(Evenimente!$A$2:$A$16203,MATCH(A111-0.000001,Evenimente!$A$2:$A$16203,1)+1)&lt;A111+1,INDEX(Evenimente!$B$2:$B$16203,MATCH(A111-0.000001,Evenimente!$A$2:$A$16203,1)+1)&amp;" "&amp;INDEX(Evenimente!$C$2:$C$16203,MATCH(A111-0.000001,Evenimente!$A$2:$A$16203,1)+1)&amp;" "&amp;TEXT(HOUR(INDEX(Evenimente!$A$2:$A$16203,MATCH(A111-0.000001,Evenimente!$A$2:$A$16203,1)+1)),"00")&amp;":"&amp;TEXT(MINUTE(INDEX(Evenimente!$A$2:$A$16203,MATCH(A111-0.000001,Evenimente!$A$2:$A$16203,1)+1)),"00")&amp;" UTC"&amp;IF(INDEX(Evenimente!$A$2:$A$16203,MATCH(A111-0.000001,Evenimente!$A$2:$A$16203,1)+2)&lt;A111+1,"; "&amp;INDEX(Evenimente!$B$2:$B$16203,MATCH(A111-0.000001,Evenimente!$A$2:$A$16203,1)+2)&amp;" "&amp;INDEX(Evenimente!$C$2:$C$16203,MATCH(A111-0.000001,Evenimente!$A$2:$A$16203,1)+2)&amp;" "&amp;TEXT(HOUR(INDEX(Evenimente!$A$2:$A$16203,MATCH(A111-0.000001,Evenimente!$A$2:$A$16203,1)+2)),"00")&amp;":"&amp;TEXT(MINUTE(INDEX(Evenimente!$A$2:$A$16203,MATCH(A111-0.000001,Evenimente!$A$2:$A$16203,1)+2)),"00")&amp;" UTC",""),""))</f>
        <v/>
      </c>
    </row>
    <row r="112" customFormat="false" ht="15" hidden="false" customHeight="true" outlineLevel="0" collapsed="false">
      <c r="A112" s="45" t="n">
        <f aca="false">IF(B112="","",$B$3+B112-1)</f>
        <v>46119</v>
      </c>
      <c r="B112" s="46" t="n">
        <f aca="false">IF(ROW()-4&lt;=$E$2,ROW()-4,"")</f>
        <v>108</v>
      </c>
      <c r="C112" s="46" t="n">
        <f aca="false">IF(B112="","",IF(B112&lt;='Timp complet'!$B$60,INT((B112-1)/'Timp complet'!$B$58)+1,IF(B112='Timp complet'!$B$60+1,"Ziua anului","Ziua bisectă")))</f>
        <v>4</v>
      </c>
      <c r="D112" s="46" t="n">
        <f aca="false">IF(B112="","",IF(B112&lt;='Timp complet'!$B$60,MOD(B112-1,'Timp complet'!$B$58)+1,"-"))</f>
        <v>24</v>
      </c>
      <c r="E112" s="46" t="str">
        <f aca="false">IF(B112="","",IF(B112&lt;='Timp complet'!$B$60,INDEX('Nume sanscrită'!$B$21:$B$27,MOD(B112-1,7)+1),"-"))</f>
        <v>Miercuri</v>
      </c>
      <c r="F112" s="46" t="str">
        <f aca="false">IF(B112="","",INDEX('Nume sanscrită'!$B$21:$B$27,WEEKDAY(A112,2)))</f>
        <v>Marți</v>
      </c>
      <c r="G112" s="46" t="n">
        <f aca="false">IF(B112="","",MIN('Timp complet'!$B$54,INT((B112-1)/'Timp complet'!$B$53)+1))</f>
        <v>22</v>
      </c>
      <c r="H112" s="46" t="n">
        <f aca="false">IF(B112="","",INDEX(Evenimente!$G$2:$G$1213,MATCH(A112+1,Evenimente!$F$2:$F$1213,1)))</f>
        <v>2</v>
      </c>
      <c r="I112" s="47" t="str">
        <f aca="false">IF(B112="","",IF(INDEX(Evenimente!$A$2:$A$16203,MATCH(A112-0.000001,Evenimente!$A$2:$A$16203,1)+1)&lt;A112+1,INDEX(Evenimente!$B$2:$B$16203,MATCH(A112-0.000001,Evenimente!$A$2:$A$16203,1)+1)&amp;" "&amp;INDEX(Evenimente!$C$2:$C$16203,MATCH(A112-0.000001,Evenimente!$A$2:$A$16203,1)+1)&amp;" "&amp;TEXT(HOUR(INDEX(Evenimente!$A$2:$A$16203,MATCH(A112-0.000001,Evenimente!$A$2:$A$16203,1)+1)),"00")&amp;":"&amp;TEXT(MINUTE(INDEX(Evenimente!$A$2:$A$16203,MATCH(A112-0.000001,Evenimente!$A$2:$A$16203,1)+1)),"00")&amp;" UTC"&amp;IF(INDEX(Evenimente!$A$2:$A$16203,MATCH(A112-0.000001,Evenimente!$A$2:$A$16203,1)+2)&lt;A112+1,"; "&amp;INDEX(Evenimente!$B$2:$B$16203,MATCH(A112-0.000001,Evenimente!$A$2:$A$16203,1)+2)&amp;" "&amp;INDEX(Evenimente!$C$2:$C$16203,MATCH(A112-0.000001,Evenimente!$A$2:$A$16203,1)+2)&amp;" "&amp;TEXT(HOUR(INDEX(Evenimente!$A$2:$A$16203,MATCH(A112-0.000001,Evenimente!$A$2:$A$16203,1)+2)),"00")&amp;":"&amp;TEXT(MINUTE(INDEX(Evenimente!$A$2:$A$16203,MATCH(A112-0.000001,Evenimente!$A$2:$A$16203,1)+2)),"00")&amp;" UTC",""),""))</f>
        <v/>
      </c>
    </row>
    <row r="113" customFormat="false" ht="15" hidden="false" customHeight="true" outlineLevel="0" collapsed="false">
      <c r="A113" s="45" t="n">
        <f aca="false">IF(B113="","",$B$3+B113-1)</f>
        <v>46120</v>
      </c>
      <c r="B113" s="46" t="n">
        <f aca="false">IF(ROW()-4&lt;=$E$2,ROW()-4,"")</f>
        <v>109</v>
      </c>
      <c r="C113" s="46" t="n">
        <f aca="false">IF(B113="","",IF(B113&lt;='Timp complet'!$B$60,INT((B113-1)/'Timp complet'!$B$58)+1,IF(B113='Timp complet'!$B$60+1,"Ziua anului","Ziua bisectă")))</f>
        <v>4</v>
      </c>
      <c r="D113" s="46" t="n">
        <f aca="false">IF(B113="","",IF(B113&lt;='Timp complet'!$B$60,MOD(B113-1,'Timp complet'!$B$58)+1,"-"))</f>
        <v>25</v>
      </c>
      <c r="E113" s="46" t="str">
        <f aca="false">IF(B113="","",IF(B113&lt;='Timp complet'!$B$60,INDEX('Nume sanscrită'!$B$21:$B$27,MOD(B113-1,7)+1),"-"))</f>
        <v>Joi</v>
      </c>
      <c r="F113" s="46" t="str">
        <f aca="false">IF(B113="","",INDEX('Nume sanscrită'!$B$21:$B$27,WEEKDAY(A113,2)))</f>
        <v>Miercuri</v>
      </c>
      <c r="G113" s="46" t="n">
        <f aca="false">IF(B113="","",MIN('Timp complet'!$B$54,INT((B113-1)/'Timp complet'!$B$53)+1))</f>
        <v>22</v>
      </c>
      <c r="H113" s="46" t="n">
        <f aca="false">IF(B113="","",INDEX(Evenimente!$G$2:$G$1213,MATCH(A113+1,Evenimente!$F$2:$F$1213,1)))</f>
        <v>2</v>
      </c>
      <c r="I113" s="47" t="str">
        <f aca="false">IF(B113="","",IF(INDEX(Evenimente!$A$2:$A$16203,MATCH(A113-0.000001,Evenimente!$A$2:$A$16203,1)+1)&lt;A113+1,INDEX(Evenimente!$B$2:$B$16203,MATCH(A113-0.000001,Evenimente!$A$2:$A$16203,1)+1)&amp;" "&amp;INDEX(Evenimente!$C$2:$C$16203,MATCH(A113-0.000001,Evenimente!$A$2:$A$16203,1)+1)&amp;" "&amp;TEXT(HOUR(INDEX(Evenimente!$A$2:$A$16203,MATCH(A113-0.000001,Evenimente!$A$2:$A$16203,1)+1)),"00")&amp;":"&amp;TEXT(MINUTE(INDEX(Evenimente!$A$2:$A$16203,MATCH(A113-0.000001,Evenimente!$A$2:$A$16203,1)+1)),"00")&amp;" UTC"&amp;IF(INDEX(Evenimente!$A$2:$A$16203,MATCH(A113-0.000001,Evenimente!$A$2:$A$16203,1)+2)&lt;A113+1,"; "&amp;INDEX(Evenimente!$B$2:$B$16203,MATCH(A113-0.000001,Evenimente!$A$2:$A$16203,1)+2)&amp;" "&amp;INDEX(Evenimente!$C$2:$C$16203,MATCH(A113-0.000001,Evenimente!$A$2:$A$16203,1)+2)&amp;" "&amp;TEXT(HOUR(INDEX(Evenimente!$A$2:$A$16203,MATCH(A113-0.000001,Evenimente!$A$2:$A$16203,1)+2)),"00")&amp;":"&amp;TEXT(MINUTE(INDEX(Evenimente!$A$2:$A$16203,MATCH(A113-0.000001,Evenimente!$A$2:$A$16203,1)+2)),"00")&amp;" UTC",""),""))</f>
        <v/>
      </c>
    </row>
    <row r="114" customFormat="false" ht="15" hidden="false" customHeight="true" outlineLevel="0" collapsed="false">
      <c r="A114" s="45" t="n">
        <f aca="false">IF(B114="","",$B$3+B114-1)</f>
        <v>46121</v>
      </c>
      <c r="B114" s="46" t="n">
        <f aca="false">IF(ROW()-4&lt;=$E$2,ROW()-4,"")</f>
        <v>110</v>
      </c>
      <c r="C114" s="46" t="n">
        <f aca="false">IF(B114="","",IF(B114&lt;='Timp complet'!$B$60,INT((B114-1)/'Timp complet'!$B$58)+1,IF(B114='Timp complet'!$B$60+1,"Ziua anului","Ziua bisectă")))</f>
        <v>4</v>
      </c>
      <c r="D114" s="46" t="n">
        <f aca="false">IF(B114="","",IF(B114&lt;='Timp complet'!$B$60,MOD(B114-1,'Timp complet'!$B$58)+1,"-"))</f>
        <v>26</v>
      </c>
      <c r="E114" s="46" t="str">
        <f aca="false">IF(B114="","",IF(B114&lt;='Timp complet'!$B$60,INDEX('Nume sanscrită'!$B$21:$B$27,MOD(B114-1,7)+1),"-"))</f>
        <v>Vineri</v>
      </c>
      <c r="F114" s="46" t="str">
        <f aca="false">IF(B114="","",INDEX('Nume sanscrită'!$B$21:$B$27,WEEKDAY(A114,2)))</f>
        <v>Joi</v>
      </c>
      <c r="G114" s="46" t="n">
        <f aca="false">IF(B114="","",MIN('Timp complet'!$B$54,INT((B114-1)/'Timp complet'!$B$53)+1))</f>
        <v>22</v>
      </c>
      <c r="H114" s="46" t="n">
        <f aca="false">IF(B114="","",INDEX(Evenimente!$G$2:$G$1213,MATCH(A114+1,Evenimente!$F$2:$F$1213,1)))</f>
        <v>2</v>
      </c>
      <c r="I114" s="47" t="str">
        <f aca="false">IF(B114="","",IF(INDEX(Evenimente!$A$2:$A$16203,MATCH(A114-0.000001,Evenimente!$A$2:$A$16203,1)+1)&lt;A114+1,INDEX(Evenimente!$B$2:$B$16203,MATCH(A114-0.000001,Evenimente!$A$2:$A$16203,1)+1)&amp;" "&amp;INDEX(Evenimente!$C$2:$C$16203,MATCH(A114-0.000001,Evenimente!$A$2:$A$16203,1)+1)&amp;" "&amp;TEXT(HOUR(INDEX(Evenimente!$A$2:$A$16203,MATCH(A114-0.000001,Evenimente!$A$2:$A$16203,1)+1)),"00")&amp;":"&amp;TEXT(MINUTE(INDEX(Evenimente!$A$2:$A$16203,MATCH(A114-0.000001,Evenimente!$A$2:$A$16203,1)+1)),"00")&amp;" UTC"&amp;IF(INDEX(Evenimente!$A$2:$A$16203,MATCH(A114-0.000001,Evenimente!$A$2:$A$16203,1)+2)&lt;A114+1,"; "&amp;INDEX(Evenimente!$B$2:$B$16203,MATCH(A114-0.000001,Evenimente!$A$2:$A$16203,1)+2)&amp;" "&amp;INDEX(Evenimente!$C$2:$C$16203,MATCH(A114-0.000001,Evenimente!$A$2:$A$16203,1)+2)&amp;" "&amp;TEXT(HOUR(INDEX(Evenimente!$A$2:$A$16203,MATCH(A114-0.000001,Evenimente!$A$2:$A$16203,1)+2)),"00")&amp;":"&amp;TEXT(MINUTE(INDEX(Evenimente!$A$2:$A$16203,MATCH(A114-0.000001,Evenimente!$A$2:$A$16203,1)+2)),"00")&amp;" UTC",""),""))</f>
        <v/>
      </c>
    </row>
    <row r="115" customFormat="false" ht="15" hidden="false" customHeight="true" outlineLevel="0" collapsed="false">
      <c r="A115" s="45" t="n">
        <f aca="false">IF(B115="","",$B$3+B115-1)</f>
        <v>46122</v>
      </c>
      <c r="B115" s="46" t="n">
        <f aca="false">IF(ROW()-4&lt;=$E$2,ROW()-4,"")</f>
        <v>111</v>
      </c>
      <c r="C115" s="46" t="n">
        <f aca="false">IF(B115="","",IF(B115&lt;='Timp complet'!$B$60,INT((B115-1)/'Timp complet'!$B$58)+1,IF(B115='Timp complet'!$B$60+1,"Ziua anului","Ziua bisectă")))</f>
        <v>4</v>
      </c>
      <c r="D115" s="46" t="n">
        <f aca="false">IF(B115="","",IF(B115&lt;='Timp complet'!$B$60,MOD(B115-1,'Timp complet'!$B$58)+1,"-"))</f>
        <v>27</v>
      </c>
      <c r="E115" s="46" t="str">
        <f aca="false">IF(B115="","",IF(B115&lt;='Timp complet'!$B$60,INDEX('Nume sanscrită'!$B$21:$B$27,MOD(B115-1,7)+1),"-"))</f>
        <v>Sâmbătă</v>
      </c>
      <c r="F115" s="46" t="str">
        <f aca="false">IF(B115="","",INDEX('Nume sanscrită'!$B$21:$B$27,WEEKDAY(A115,2)))</f>
        <v>Vineri</v>
      </c>
      <c r="G115" s="46" t="n">
        <f aca="false">IF(B115="","",MIN('Timp complet'!$B$54,INT((B115-1)/'Timp complet'!$B$53)+1))</f>
        <v>23</v>
      </c>
      <c r="H115" s="46" t="n">
        <f aca="false">IF(B115="","",INDEX(Evenimente!$G$2:$G$1213,MATCH(A115+1,Evenimente!$F$2:$F$1213,1)))</f>
        <v>2</v>
      </c>
      <c r="I115" s="47" t="str">
        <f aca="false">IF(B115="","",IF(INDEX(Evenimente!$A$2:$A$16203,MATCH(A115-0.000001,Evenimente!$A$2:$A$16203,1)+1)&lt;A115+1,INDEX(Evenimente!$B$2:$B$16203,MATCH(A115-0.000001,Evenimente!$A$2:$A$16203,1)+1)&amp;" "&amp;INDEX(Evenimente!$C$2:$C$16203,MATCH(A115-0.000001,Evenimente!$A$2:$A$16203,1)+1)&amp;" "&amp;TEXT(HOUR(INDEX(Evenimente!$A$2:$A$16203,MATCH(A115-0.000001,Evenimente!$A$2:$A$16203,1)+1)),"00")&amp;":"&amp;TEXT(MINUTE(INDEX(Evenimente!$A$2:$A$16203,MATCH(A115-0.000001,Evenimente!$A$2:$A$16203,1)+1)),"00")&amp;" UTC"&amp;IF(INDEX(Evenimente!$A$2:$A$16203,MATCH(A115-0.000001,Evenimente!$A$2:$A$16203,1)+2)&lt;A115+1,"; "&amp;INDEX(Evenimente!$B$2:$B$16203,MATCH(A115-0.000001,Evenimente!$A$2:$A$16203,1)+2)&amp;" "&amp;INDEX(Evenimente!$C$2:$C$16203,MATCH(A115-0.000001,Evenimente!$A$2:$A$16203,1)+2)&amp;" "&amp;TEXT(HOUR(INDEX(Evenimente!$A$2:$A$16203,MATCH(A115-0.000001,Evenimente!$A$2:$A$16203,1)+2)),"00")&amp;":"&amp;TEXT(MINUTE(INDEX(Evenimente!$A$2:$A$16203,MATCH(A115-0.000001,Evenimente!$A$2:$A$16203,1)+2)),"00")&amp;" UTC",""),""))</f>
        <v>◑ ultimul pătrar 04:52 UTC</v>
      </c>
    </row>
    <row r="116" customFormat="false" ht="15" hidden="false" customHeight="true" outlineLevel="0" collapsed="false">
      <c r="A116" s="45" t="n">
        <f aca="false">IF(B116="","",$B$3+B116-1)</f>
        <v>46123</v>
      </c>
      <c r="B116" s="46" t="n">
        <f aca="false">IF(ROW()-4&lt;=$E$2,ROW()-4,"")</f>
        <v>112</v>
      </c>
      <c r="C116" s="46" t="n">
        <f aca="false">IF(B116="","",IF(B116&lt;='Timp complet'!$B$60,INT((B116-1)/'Timp complet'!$B$58)+1,IF(B116='Timp complet'!$B$60+1,"Ziua anului","Ziua bisectă")))</f>
        <v>4</v>
      </c>
      <c r="D116" s="46" t="n">
        <f aca="false">IF(B116="","",IF(B116&lt;='Timp complet'!$B$60,MOD(B116-1,'Timp complet'!$B$58)+1,"-"))</f>
        <v>28</v>
      </c>
      <c r="E116" s="46" t="str">
        <f aca="false">IF(B116="","",IF(B116&lt;='Timp complet'!$B$60,INDEX('Nume sanscrită'!$B$21:$B$27,MOD(B116-1,7)+1),"-"))</f>
        <v>Duminică</v>
      </c>
      <c r="F116" s="46" t="str">
        <f aca="false">IF(B116="","",INDEX('Nume sanscrită'!$B$21:$B$27,WEEKDAY(A116,2)))</f>
        <v>Sâmbătă</v>
      </c>
      <c r="G116" s="46" t="n">
        <f aca="false">IF(B116="","",MIN('Timp complet'!$B$54,INT((B116-1)/'Timp complet'!$B$53)+1))</f>
        <v>23</v>
      </c>
      <c r="H116" s="46" t="n">
        <f aca="false">IF(B116="","",INDEX(Evenimente!$G$2:$G$1213,MATCH(A116+1,Evenimente!$F$2:$F$1213,1)))</f>
        <v>2</v>
      </c>
      <c r="I116" s="47" t="str">
        <f aca="false">IF(B116="","",IF(INDEX(Evenimente!$A$2:$A$16203,MATCH(A116-0.000001,Evenimente!$A$2:$A$16203,1)+1)&lt;A116+1,INDEX(Evenimente!$B$2:$B$16203,MATCH(A116-0.000001,Evenimente!$A$2:$A$16203,1)+1)&amp;" "&amp;INDEX(Evenimente!$C$2:$C$16203,MATCH(A116-0.000001,Evenimente!$A$2:$A$16203,1)+1)&amp;" "&amp;TEXT(HOUR(INDEX(Evenimente!$A$2:$A$16203,MATCH(A116-0.000001,Evenimente!$A$2:$A$16203,1)+1)),"00")&amp;":"&amp;TEXT(MINUTE(INDEX(Evenimente!$A$2:$A$16203,MATCH(A116-0.000001,Evenimente!$A$2:$A$16203,1)+1)),"00")&amp;" UTC"&amp;IF(INDEX(Evenimente!$A$2:$A$16203,MATCH(A116-0.000001,Evenimente!$A$2:$A$16203,1)+2)&lt;A116+1,"; "&amp;INDEX(Evenimente!$B$2:$B$16203,MATCH(A116-0.000001,Evenimente!$A$2:$A$16203,1)+2)&amp;" "&amp;INDEX(Evenimente!$C$2:$C$16203,MATCH(A116-0.000001,Evenimente!$A$2:$A$16203,1)+2)&amp;" "&amp;TEXT(HOUR(INDEX(Evenimente!$A$2:$A$16203,MATCH(A116-0.000001,Evenimente!$A$2:$A$16203,1)+2)),"00")&amp;":"&amp;TEXT(MINUTE(INDEX(Evenimente!$A$2:$A$16203,MATCH(A116-0.000001,Evenimente!$A$2:$A$16203,1)+2)),"00")&amp;" UTC",""),""))</f>
        <v/>
      </c>
    </row>
    <row r="117" customFormat="false" ht="15" hidden="false" customHeight="true" outlineLevel="0" collapsed="false">
      <c r="A117" s="45" t="n">
        <f aca="false">IF(B117="","",$B$3+B117-1)</f>
        <v>46124</v>
      </c>
      <c r="B117" s="46" t="n">
        <f aca="false">IF(ROW()-4&lt;=$E$2,ROW()-4,"")</f>
        <v>113</v>
      </c>
      <c r="C117" s="46" t="n">
        <f aca="false">IF(B117="","",IF(B117&lt;='Timp complet'!$B$60,INT((B117-1)/'Timp complet'!$B$58)+1,IF(B117='Timp complet'!$B$60+1,"Ziua anului","Ziua bisectă")))</f>
        <v>5</v>
      </c>
      <c r="D117" s="46" t="n">
        <f aca="false">IF(B117="","",IF(B117&lt;='Timp complet'!$B$60,MOD(B117-1,'Timp complet'!$B$58)+1,"-"))</f>
        <v>1</v>
      </c>
      <c r="E117" s="46" t="str">
        <f aca="false">IF(B117="","",IF(B117&lt;='Timp complet'!$B$60,INDEX('Nume sanscrită'!$B$21:$B$27,MOD(B117-1,7)+1),"-"))</f>
        <v>Luni</v>
      </c>
      <c r="F117" s="46" t="str">
        <f aca="false">IF(B117="","",INDEX('Nume sanscrită'!$B$21:$B$27,WEEKDAY(A117,2)))</f>
        <v>Duminică</v>
      </c>
      <c r="G117" s="46" t="n">
        <f aca="false">IF(B117="","",MIN('Timp complet'!$B$54,INT((B117-1)/'Timp complet'!$B$53)+1))</f>
        <v>23</v>
      </c>
      <c r="H117" s="46" t="n">
        <f aca="false">IF(B117="","",INDEX(Evenimente!$G$2:$G$1213,MATCH(A117+1,Evenimente!$F$2:$F$1213,1)))</f>
        <v>2</v>
      </c>
      <c r="I117" s="47" t="str">
        <f aca="false">IF(B117="","",IF(INDEX(Evenimente!$A$2:$A$16203,MATCH(A117-0.000001,Evenimente!$A$2:$A$16203,1)+1)&lt;A117+1,INDEX(Evenimente!$B$2:$B$16203,MATCH(A117-0.000001,Evenimente!$A$2:$A$16203,1)+1)&amp;" "&amp;INDEX(Evenimente!$C$2:$C$16203,MATCH(A117-0.000001,Evenimente!$A$2:$A$16203,1)+1)&amp;" "&amp;TEXT(HOUR(INDEX(Evenimente!$A$2:$A$16203,MATCH(A117-0.000001,Evenimente!$A$2:$A$16203,1)+1)),"00")&amp;":"&amp;TEXT(MINUTE(INDEX(Evenimente!$A$2:$A$16203,MATCH(A117-0.000001,Evenimente!$A$2:$A$16203,1)+1)),"00")&amp;" UTC"&amp;IF(INDEX(Evenimente!$A$2:$A$16203,MATCH(A117-0.000001,Evenimente!$A$2:$A$16203,1)+2)&lt;A117+1,"; "&amp;INDEX(Evenimente!$B$2:$B$16203,MATCH(A117-0.000001,Evenimente!$A$2:$A$16203,1)+2)&amp;" "&amp;INDEX(Evenimente!$C$2:$C$16203,MATCH(A117-0.000001,Evenimente!$A$2:$A$16203,1)+2)&amp;" "&amp;TEXT(HOUR(INDEX(Evenimente!$A$2:$A$16203,MATCH(A117-0.000001,Evenimente!$A$2:$A$16203,1)+2)),"00")&amp;":"&amp;TEXT(MINUTE(INDEX(Evenimente!$A$2:$A$16203,MATCH(A117-0.000001,Evenimente!$A$2:$A$16203,1)+2)),"00")&amp;" UTC",""),""))</f>
        <v/>
      </c>
    </row>
    <row r="118" customFormat="false" ht="15" hidden="false" customHeight="true" outlineLevel="0" collapsed="false">
      <c r="A118" s="45" t="n">
        <f aca="false">IF(B118="","",$B$3+B118-1)</f>
        <v>46125</v>
      </c>
      <c r="B118" s="46" t="n">
        <f aca="false">IF(ROW()-4&lt;=$E$2,ROW()-4,"")</f>
        <v>114</v>
      </c>
      <c r="C118" s="46" t="n">
        <f aca="false">IF(B118="","",IF(B118&lt;='Timp complet'!$B$60,INT((B118-1)/'Timp complet'!$B$58)+1,IF(B118='Timp complet'!$B$60+1,"Ziua anului","Ziua bisectă")))</f>
        <v>5</v>
      </c>
      <c r="D118" s="46" t="n">
        <f aca="false">IF(B118="","",IF(B118&lt;='Timp complet'!$B$60,MOD(B118-1,'Timp complet'!$B$58)+1,"-"))</f>
        <v>2</v>
      </c>
      <c r="E118" s="46" t="str">
        <f aca="false">IF(B118="","",IF(B118&lt;='Timp complet'!$B$60,INDEX('Nume sanscrită'!$B$21:$B$27,MOD(B118-1,7)+1),"-"))</f>
        <v>Marți</v>
      </c>
      <c r="F118" s="46" t="str">
        <f aca="false">IF(B118="","",INDEX('Nume sanscrită'!$B$21:$B$27,WEEKDAY(A118,2)))</f>
        <v>Luni</v>
      </c>
      <c r="G118" s="46" t="n">
        <f aca="false">IF(B118="","",MIN('Timp complet'!$B$54,INT((B118-1)/'Timp complet'!$B$53)+1))</f>
        <v>23</v>
      </c>
      <c r="H118" s="46" t="n">
        <f aca="false">IF(B118="","",INDEX(Evenimente!$G$2:$G$1213,MATCH(A118+1,Evenimente!$F$2:$F$1213,1)))</f>
        <v>2</v>
      </c>
      <c r="I118" s="47" t="str">
        <f aca="false">IF(B118="","",IF(INDEX(Evenimente!$A$2:$A$16203,MATCH(A118-0.000001,Evenimente!$A$2:$A$16203,1)+1)&lt;A118+1,INDEX(Evenimente!$B$2:$B$16203,MATCH(A118-0.000001,Evenimente!$A$2:$A$16203,1)+1)&amp;" "&amp;INDEX(Evenimente!$C$2:$C$16203,MATCH(A118-0.000001,Evenimente!$A$2:$A$16203,1)+1)&amp;" "&amp;TEXT(HOUR(INDEX(Evenimente!$A$2:$A$16203,MATCH(A118-0.000001,Evenimente!$A$2:$A$16203,1)+1)),"00")&amp;":"&amp;TEXT(MINUTE(INDEX(Evenimente!$A$2:$A$16203,MATCH(A118-0.000001,Evenimente!$A$2:$A$16203,1)+1)),"00")&amp;" UTC"&amp;IF(INDEX(Evenimente!$A$2:$A$16203,MATCH(A118-0.000001,Evenimente!$A$2:$A$16203,1)+2)&lt;A118+1,"; "&amp;INDEX(Evenimente!$B$2:$B$16203,MATCH(A118-0.000001,Evenimente!$A$2:$A$16203,1)+2)&amp;" "&amp;INDEX(Evenimente!$C$2:$C$16203,MATCH(A118-0.000001,Evenimente!$A$2:$A$16203,1)+2)&amp;" "&amp;TEXT(HOUR(INDEX(Evenimente!$A$2:$A$16203,MATCH(A118-0.000001,Evenimente!$A$2:$A$16203,1)+2)),"00")&amp;":"&amp;TEXT(MINUTE(INDEX(Evenimente!$A$2:$A$16203,MATCH(A118-0.000001,Evenimente!$A$2:$A$16203,1)+2)),"00")&amp;" UTC",""),""))</f>
        <v/>
      </c>
    </row>
    <row r="119" customFormat="false" ht="15" hidden="false" customHeight="true" outlineLevel="0" collapsed="false">
      <c r="A119" s="45" t="n">
        <f aca="false">IF(B119="","",$B$3+B119-1)</f>
        <v>46126</v>
      </c>
      <c r="B119" s="46" t="n">
        <f aca="false">IF(ROW()-4&lt;=$E$2,ROW()-4,"")</f>
        <v>115</v>
      </c>
      <c r="C119" s="46" t="n">
        <f aca="false">IF(B119="","",IF(B119&lt;='Timp complet'!$B$60,INT((B119-1)/'Timp complet'!$B$58)+1,IF(B119='Timp complet'!$B$60+1,"Ziua anului","Ziua bisectă")))</f>
        <v>5</v>
      </c>
      <c r="D119" s="46" t="n">
        <f aca="false">IF(B119="","",IF(B119&lt;='Timp complet'!$B$60,MOD(B119-1,'Timp complet'!$B$58)+1,"-"))</f>
        <v>3</v>
      </c>
      <c r="E119" s="46" t="str">
        <f aca="false">IF(B119="","",IF(B119&lt;='Timp complet'!$B$60,INDEX('Nume sanscrită'!$B$21:$B$27,MOD(B119-1,7)+1),"-"))</f>
        <v>Miercuri</v>
      </c>
      <c r="F119" s="46" t="str">
        <f aca="false">IF(B119="","",INDEX('Nume sanscrită'!$B$21:$B$27,WEEKDAY(A119,2)))</f>
        <v>Marți</v>
      </c>
      <c r="G119" s="46" t="n">
        <f aca="false">IF(B119="","",MIN('Timp complet'!$B$54,INT((B119-1)/'Timp complet'!$B$53)+1))</f>
        <v>23</v>
      </c>
      <c r="H119" s="46" t="n">
        <f aca="false">IF(B119="","",INDEX(Evenimente!$G$2:$G$1213,MATCH(A119+1,Evenimente!$F$2:$F$1213,1)))</f>
        <v>2</v>
      </c>
      <c r="I119" s="47" t="str">
        <f aca="false">IF(B119="","",IF(INDEX(Evenimente!$A$2:$A$16203,MATCH(A119-0.000001,Evenimente!$A$2:$A$16203,1)+1)&lt;A119+1,INDEX(Evenimente!$B$2:$B$16203,MATCH(A119-0.000001,Evenimente!$A$2:$A$16203,1)+1)&amp;" "&amp;INDEX(Evenimente!$C$2:$C$16203,MATCH(A119-0.000001,Evenimente!$A$2:$A$16203,1)+1)&amp;" "&amp;TEXT(HOUR(INDEX(Evenimente!$A$2:$A$16203,MATCH(A119-0.000001,Evenimente!$A$2:$A$16203,1)+1)),"00")&amp;":"&amp;TEXT(MINUTE(INDEX(Evenimente!$A$2:$A$16203,MATCH(A119-0.000001,Evenimente!$A$2:$A$16203,1)+1)),"00")&amp;" UTC"&amp;IF(INDEX(Evenimente!$A$2:$A$16203,MATCH(A119-0.000001,Evenimente!$A$2:$A$16203,1)+2)&lt;A119+1,"; "&amp;INDEX(Evenimente!$B$2:$B$16203,MATCH(A119-0.000001,Evenimente!$A$2:$A$16203,1)+2)&amp;" "&amp;INDEX(Evenimente!$C$2:$C$16203,MATCH(A119-0.000001,Evenimente!$A$2:$A$16203,1)+2)&amp;" "&amp;TEXT(HOUR(INDEX(Evenimente!$A$2:$A$16203,MATCH(A119-0.000001,Evenimente!$A$2:$A$16203,1)+2)),"00")&amp;":"&amp;TEXT(MINUTE(INDEX(Evenimente!$A$2:$A$16203,MATCH(A119-0.000001,Evenimente!$A$2:$A$16203,1)+2)),"00")&amp;" UTC",""),""))</f>
        <v/>
      </c>
    </row>
    <row r="120" customFormat="false" ht="15" hidden="false" customHeight="true" outlineLevel="0" collapsed="false">
      <c r="A120" s="45" t="n">
        <f aca="false">IF(B120="","",$B$3+B120-1)</f>
        <v>46127</v>
      </c>
      <c r="B120" s="46" t="n">
        <f aca="false">IF(ROW()-4&lt;=$E$2,ROW()-4,"")</f>
        <v>116</v>
      </c>
      <c r="C120" s="46" t="n">
        <f aca="false">IF(B120="","",IF(B120&lt;='Timp complet'!$B$60,INT((B120-1)/'Timp complet'!$B$58)+1,IF(B120='Timp complet'!$B$60+1,"Ziua anului","Ziua bisectă")))</f>
        <v>5</v>
      </c>
      <c r="D120" s="46" t="n">
        <f aca="false">IF(B120="","",IF(B120&lt;='Timp complet'!$B$60,MOD(B120-1,'Timp complet'!$B$58)+1,"-"))</f>
        <v>4</v>
      </c>
      <c r="E120" s="46" t="str">
        <f aca="false">IF(B120="","",IF(B120&lt;='Timp complet'!$B$60,INDEX('Nume sanscrită'!$B$21:$B$27,MOD(B120-1,7)+1),"-"))</f>
        <v>Joi</v>
      </c>
      <c r="F120" s="46" t="str">
        <f aca="false">IF(B120="","",INDEX('Nume sanscrită'!$B$21:$B$27,WEEKDAY(A120,2)))</f>
        <v>Miercuri</v>
      </c>
      <c r="G120" s="46" t="n">
        <f aca="false">IF(B120="","",MIN('Timp complet'!$B$54,INT((B120-1)/'Timp complet'!$B$53)+1))</f>
        <v>24</v>
      </c>
      <c r="H120" s="46" t="n">
        <f aca="false">IF(B120="","",INDEX(Evenimente!$G$2:$G$1213,MATCH(A120+1,Evenimente!$F$2:$F$1213,1)))</f>
        <v>2</v>
      </c>
      <c r="I120" s="47" t="str">
        <f aca="false">IF(B120="","",IF(INDEX(Evenimente!$A$2:$A$16203,MATCH(A120-0.000001,Evenimente!$A$2:$A$16203,1)+1)&lt;A120+1,INDEX(Evenimente!$B$2:$B$16203,MATCH(A120-0.000001,Evenimente!$A$2:$A$16203,1)+1)&amp;" "&amp;INDEX(Evenimente!$C$2:$C$16203,MATCH(A120-0.000001,Evenimente!$A$2:$A$16203,1)+1)&amp;" "&amp;TEXT(HOUR(INDEX(Evenimente!$A$2:$A$16203,MATCH(A120-0.000001,Evenimente!$A$2:$A$16203,1)+1)),"00")&amp;":"&amp;TEXT(MINUTE(INDEX(Evenimente!$A$2:$A$16203,MATCH(A120-0.000001,Evenimente!$A$2:$A$16203,1)+1)),"00")&amp;" UTC"&amp;IF(INDEX(Evenimente!$A$2:$A$16203,MATCH(A120-0.000001,Evenimente!$A$2:$A$16203,1)+2)&lt;A120+1,"; "&amp;INDEX(Evenimente!$B$2:$B$16203,MATCH(A120-0.000001,Evenimente!$A$2:$A$16203,1)+2)&amp;" "&amp;INDEX(Evenimente!$C$2:$C$16203,MATCH(A120-0.000001,Evenimente!$A$2:$A$16203,1)+2)&amp;" "&amp;TEXT(HOUR(INDEX(Evenimente!$A$2:$A$16203,MATCH(A120-0.000001,Evenimente!$A$2:$A$16203,1)+2)),"00")&amp;":"&amp;TEXT(MINUTE(INDEX(Evenimente!$A$2:$A$16203,MATCH(A120-0.000001,Evenimente!$A$2:$A$16203,1)+2)),"00")&amp;" UTC",""),""))</f>
        <v/>
      </c>
    </row>
    <row r="121" customFormat="false" ht="15" hidden="false" customHeight="true" outlineLevel="0" collapsed="false">
      <c r="A121" s="45" t="n">
        <f aca="false">IF(B121="","",$B$3+B121-1)</f>
        <v>46128</v>
      </c>
      <c r="B121" s="46" t="n">
        <f aca="false">IF(ROW()-4&lt;=$E$2,ROW()-4,"")</f>
        <v>117</v>
      </c>
      <c r="C121" s="46" t="n">
        <f aca="false">IF(B121="","",IF(B121&lt;='Timp complet'!$B$60,INT((B121-1)/'Timp complet'!$B$58)+1,IF(B121='Timp complet'!$B$60+1,"Ziua anului","Ziua bisectă")))</f>
        <v>5</v>
      </c>
      <c r="D121" s="46" t="n">
        <f aca="false">IF(B121="","",IF(B121&lt;='Timp complet'!$B$60,MOD(B121-1,'Timp complet'!$B$58)+1,"-"))</f>
        <v>5</v>
      </c>
      <c r="E121" s="46" t="str">
        <f aca="false">IF(B121="","",IF(B121&lt;='Timp complet'!$B$60,INDEX('Nume sanscrită'!$B$21:$B$27,MOD(B121-1,7)+1),"-"))</f>
        <v>Vineri</v>
      </c>
      <c r="F121" s="46" t="str">
        <f aca="false">IF(B121="","",INDEX('Nume sanscrită'!$B$21:$B$27,WEEKDAY(A121,2)))</f>
        <v>Joi</v>
      </c>
      <c r="G121" s="46" t="n">
        <f aca="false">IF(B121="","",MIN('Timp complet'!$B$54,INT((B121-1)/'Timp complet'!$B$53)+1))</f>
        <v>24</v>
      </c>
      <c r="H121" s="46" t="n">
        <f aca="false">IF(B121="","",INDEX(Evenimente!$G$2:$G$1213,MATCH(A121+1,Evenimente!$F$2:$F$1213,1)))</f>
        <v>2</v>
      </c>
      <c r="I121" s="47" t="str">
        <f aca="false">IF(B121="","",IF(INDEX(Evenimente!$A$2:$A$16203,MATCH(A121-0.000001,Evenimente!$A$2:$A$16203,1)+1)&lt;A121+1,INDEX(Evenimente!$B$2:$B$16203,MATCH(A121-0.000001,Evenimente!$A$2:$A$16203,1)+1)&amp;" "&amp;INDEX(Evenimente!$C$2:$C$16203,MATCH(A121-0.000001,Evenimente!$A$2:$A$16203,1)+1)&amp;" "&amp;TEXT(HOUR(INDEX(Evenimente!$A$2:$A$16203,MATCH(A121-0.000001,Evenimente!$A$2:$A$16203,1)+1)),"00")&amp;":"&amp;TEXT(MINUTE(INDEX(Evenimente!$A$2:$A$16203,MATCH(A121-0.000001,Evenimente!$A$2:$A$16203,1)+1)),"00")&amp;" UTC"&amp;IF(INDEX(Evenimente!$A$2:$A$16203,MATCH(A121-0.000001,Evenimente!$A$2:$A$16203,1)+2)&lt;A121+1,"; "&amp;INDEX(Evenimente!$B$2:$B$16203,MATCH(A121-0.000001,Evenimente!$A$2:$A$16203,1)+2)&amp;" "&amp;INDEX(Evenimente!$C$2:$C$16203,MATCH(A121-0.000001,Evenimente!$A$2:$A$16203,1)+2)&amp;" "&amp;TEXT(HOUR(INDEX(Evenimente!$A$2:$A$16203,MATCH(A121-0.000001,Evenimente!$A$2:$A$16203,1)+2)),"00")&amp;":"&amp;TEXT(MINUTE(INDEX(Evenimente!$A$2:$A$16203,MATCH(A121-0.000001,Evenimente!$A$2:$A$16203,1)+2)),"00")&amp;" UTC",""),""))</f>
        <v/>
      </c>
    </row>
    <row r="122" customFormat="false" ht="15" hidden="false" customHeight="true" outlineLevel="0" collapsed="false">
      <c r="A122" s="45" t="n">
        <f aca="false">IF(B122="","",$B$3+B122-1)</f>
        <v>46129</v>
      </c>
      <c r="B122" s="46" t="n">
        <f aca="false">IF(ROW()-4&lt;=$E$2,ROW()-4,"")</f>
        <v>118</v>
      </c>
      <c r="C122" s="46" t="n">
        <f aca="false">IF(B122="","",IF(B122&lt;='Timp complet'!$B$60,INT((B122-1)/'Timp complet'!$B$58)+1,IF(B122='Timp complet'!$B$60+1,"Ziua anului","Ziua bisectă")))</f>
        <v>5</v>
      </c>
      <c r="D122" s="46" t="n">
        <f aca="false">IF(B122="","",IF(B122&lt;='Timp complet'!$B$60,MOD(B122-1,'Timp complet'!$B$58)+1,"-"))</f>
        <v>6</v>
      </c>
      <c r="E122" s="46" t="str">
        <f aca="false">IF(B122="","",IF(B122&lt;='Timp complet'!$B$60,INDEX('Nume sanscrită'!$B$21:$B$27,MOD(B122-1,7)+1),"-"))</f>
        <v>Sâmbătă</v>
      </c>
      <c r="F122" s="46" t="str">
        <f aca="false">IF(B122="","",INDEX('Nume sanscrită'!$B$21:$B$27,WEEKDAY(A122,2)))</f>
        <v>Vineri</v>
      </c>
      <c r="G122" s="46" t="n">
        <f aca="false">IF(B122="","",MIN('Timp complet'!$B$54,INT((B122-1)/'Timp complet'!$B$53)+1))</f>
        <v>24</v>
      </c>
      <c r="H122" s="46" t="n">
        <f aca="false">IF(B122="","",INDEX(Evenimente!$G$2:$G$1213,MATCH(A122+1,Evenimente!$F$2:$F$1213,1)))</f>
        <v>2</v>
      </c>
      <c r="I122" s="47" t="str">
        <f aca="false">IF(B122="","",IF(INDEX(Evenimente!$A$2:$A$16203,MATCH(A122-0.000001,Evenimente!$A$2:$A$16203,1)+1)&lt;A122+1,INDEX(Evenimente!$B$2:$B$16203,MATCH(A122-0.000001,Evenimente!$A$2:$A$16203,1)+1)&amp;" "&amp;INDEX(Evenimente!$C$2:$C$16203,MATCH(A122-0.000001,Evenimente!$A$2:$A$16203,1)+1)&amp;" "&amp;TEXT(HOUR(INDEX(Evenimente!$A$2:$A$16203,MATCH(A122-0.000001,Evenimente!$A$2:$A$16203,1)+1)),"00")&amp;":"&amp;TEXT(MINUTE(INDEX(Evenimente!$A$2:$A$16203,MATCH(A122-0.000001,Evenimente!$A$2:$A$16203,1)+1)),"00")&amp;" UTC"&amp;IF(INDEX(Evenimente!$A$2:$A$16203,MATCH(A122-0.000001,Evenimente!$A$2:$A$16203,1)+2)&lt;A122+1,"; "&amp;INDEX(Evenimente!$B$2:$B$16203,MATCH(A122-0.000001,Evenimente!$A$2:$A$16203,1)+2)&amp;" "&amp;INDEX(Evenimente!$C$2:$C$16203,MATCH(A122-0.000001,Evenimente!$A$2:$A$16203,1)+2)&amp;" "&amp;TEXT(HOUR(INDEX(Evenimente!$A$2:$A$16203,MATCH(A122-0.000001,Evenimente!$A$2:$A$16203,1)+2)),"00")&amp;":"&amp;TEXT(MINUTE(INDEX(Evenimente!$A$2:$A$16203,MATCH(A122-0.000001,Evenimente!$A$2:$A$16203,1)+2)),"00")&amp;" UTC",""),""))</f>
        <v>● lună nouă 11:52 UTC</v>
      </c>
    </row>
    <row r="123" customFormat="false" ht="15" hidden="false" customHeight="true" outlineLevel="0" collapsed="false">
      <c r="A123" s="45" t="n">
        <f aca="false">IF(B123="","",$B$3+B123-1)</f>
        <v>46130</v>
      </c>
      <c r="B123" s="46" t="n">
        <f aca="false">IF(ROW()-4&lt;=$E$2,ROW()-4,"")</f>
        <v>119</v>
      </c>
      <c r="C123" s="46" t="n">
        <f aca="false">IF(B123="","",IF(B123&lt;='Timp complet'!$B$60,INT((B123-1)/'Timp complet'!$B$58)+1,IF(B123='Timp complet'!$B$60+1,"Ziua anului","Ziua bisectă")))</f>
        <v>5</v>
      </c>
      <c r="D123" s="46" t="n">
        <f aca="false">IF(B123="","",IF(B123&lt;='Timp complet'!$B$60,MOD(B123-1,'Timp complet'!$B$58)+1,"-"))</f>
        <v>7</v>
      </c>
      <c r="E123" s="46" t="str">
        <f aca="false">IF(B123="","",IF(B123&lt;='Timp complet'!$B$60,INDEX('Nume sanscrită'!$B$21:$B$27,MOD(B123-1,7)+1),"-"))</f>
        <v>Duminică</v>
      </c>
      <c r="F123" s="46" t="str">
        <f aca="false">IF(B123="","",INDEX('Nume sanscrită'!$B$21:$B$27,WEEKDAY(A123,2)))</f>
        <v>Sâmbătă</v>
      </c>
      <c r="G123" s="46" t="n">
        <f aca="false">IF(B123="","",MIN('Timp complet'!$B$54,INT((B123-1)/'Timp complet'!$B$53)+1))</f>
        <v>24</v>
      </c>
      <c r="H123" s="46" t="n">
        <f aca="false">IF(B123="","",INDEX(Evenimente!$G$2:$G$1213,MATCH(A123+1,Evenimente!$F$2:$F$1213,1)))</f>
        <v>2</v>
      </c>
      <c r="I123" s="47" t="str">
        <f aca="false">IF(B123="","",IF(INDEX(Evenimente!$A$2:$A$16203,MATCH(A123-0.000001,Evenimente!$A$2:$A$16203,1)+1)&lt;A123+1,INDEX(Evenimente!$B$2:$B$16203,MATCH(A123-0.000001,Evenimente!$A$2:$A$16203,1)+1)&amp;" "&amp;INDEX(Evenimente!$C$2:$C$16203,MATCH(A123-0.000001,Evenimente!$A$2:$A$16203,1)+1)&amp;" "&amp;TEXT(HOUR(INDEX(Evenimente!$A$2:$A$16203,MATCH(A123-0.000001,Evenimente!$A$2:$A$16203,1)+1)),"00")&amp;":"&amp;TEXT(MINUTE(INDEX(Evenimente!$A$2:$A$16203,MATCH(A123-0.000001,Evenimente!$A$2:$A$16203,1)+1)),"00")&amp;" UTC"&amp;IF(INDEX(Evenimente!$A$2:$A$16203,MATCH(A123-0.000001,Evenimente!$A$2:$A$16203,1)+2)&lt;A123+1,"; "&amp;INDEX(Evenimente!$B$2:$B$16203,MATCH(A123-0.000001,Evenimente!$A$2:$A$16203,1)+2)&amp;" "&amp;INDEX(Evenimente!$C$2:$C$16203,MATCH(A123-0.000001,Evenimente!$A$2:$A$16203,1)+2)&amp;" "&amp;TEXT(HOUR(INDEX(Evenimente!$A$2:$A$16203,MATCH(A123-0.000001,Evenimente!$A$2:$A$16203,1)+2)),"00")&amp;":"&amp;TEXT(MINUTE(INDEX(Evenimente!$A$2:$A$16203,MATCH(A123-0.000001,Evenimente!$A$2:$A$16203,1)+2)),"00")&amp;" UTC",""),""))</f>
        <v/>
      </c>
    </row>
    <row r="124" customFormat="false" ht="15" hidden="false" customHeight="true" outlineLevel="0" collapsed="false">
      <c r="A124" s="45" t="n">
        <f aca="false">IF(B124="","",$B$3+B124-1)</f>
        <v>46131</v>
      </c>
      <c r="B124" s="46" t="n">
        <f aca="false">IF(ROW()-4&lt;=$E$2,ROW()-4,"")</f>
        <v>120</v>
      </c>
      <c r="C124" s="46" t="n">
        <f aca="false">IF(B124="","",IF(B124&lt;='Timp complet'!$B$60,INT((B124-1)/'Timp complet'!$B$58)+1,IF(B124='Timp complet'!$B$60+1,"Ziua anului","Ziua bisectă")))</f>
        <v>5</v>
      </c>
      <c r="D124" s="46" t="n">
        <f aca="false">IF(B124="","",IF(B124&lt;='Timp complet'!$B$60,MOD(B124-1,'Timp complet'!$B$58)+1,"-"))</f>
        <v>8</v>
      </c>
      <c r="E124" s="46" t="str">
        <f aca="false">IF(B124="","",IF(B124&lt;='Timp complet'!$B$60,INDEX('Nume sanscrită'!$B$21:$B$27,MOD(B124-1,7)+1),"-"))</f>
        <v>Luni</v>
      </c>
      <c r="F124" s="46" t="str">
        <f aca="false">IF(B124="","",INDEX('Nume sanscrită'!$B$21:$B$27,WEEKDAY(A124,2)))</f>
        <v>Duminică</v>
      </c>
      <c r="G124" s="46" t="n">
        <f aca="false">IF(B124="","",MIN('Timp complet'!$B$54,INT((B124-1)/'Timp complet'!$B$53)+1))</f>
        <v>24</v>
      </c>
      <c r="H124" s="46" t="n">
        <f aca="false">IF(B124="","",INDEX(Evenimente!$G$2:$G$1213,MATCH(A124+1,Evenimente!$F$2:$F$1213,1)))</f>
        <v>2</v>
      </c>
      <c r="I124" s="47" t="str">
        <f aca="false">IF(B124="","",IF(INDEX(Evenimente!$A$2:$A$16203,MATCH(A124-0.000001,Evenimente!$A$2:$A$16203,1)+1)&lt;A124+1,INDEX(Evenimente!$B$2:$B$16203,MATCH(A124-0.000001,Evenimente!$A$2:$A$16203,1)+1)&amp;" "&amp;INDEX(Evenimente!$C$2:$C$16203,MATCH(A124-0.000001,Evenimente!$A$2:$A$16203,1)+1)&amp;" "&amp;TEXT(HOUR(INDEX(Evenimente!$A$2:$A$16203,MATCH(A124-0.000001,Evenimente!$A$2:$A$16203,1)+1)),"00")&amp;":"&amp;TEXT(MINUTE(INDEX(Evenimente!$A$2:$A$16203,MATCH(A124-0.000001,Evenimente!$A$2:$A$16203,1)+1)),"00")&amp;" UTC"&amp;IF(INDEX(Evenimente!$A$2:$A$16203,MATCH(A124-0.000001,Evenimente!$A$2:$A$16203,1)+2)&lt;A124+1,"; "&amp;INDEX(Evenimente!$B$2:$B$16203,MATCH(A124-0.000001,Evenimente!$A$2:$A$16203,1)+2)&amp;" "&amp;INDEX(Evenimente!$C$2:$C$16203,MATCH(A124-0.000001,Evenimente!$A$2:$A$16203,1)+2)&amp;" "&amp;TEXT(HOUR(INDEX(Evenimente!$A$2:$A$16203,MATCH(A124-0.000001,Evenimente!$A$2:$A$16203,1)+2)),"00")&amp;":"&amp;TEXT(MINUTE(INDEX(Evenimente!$A$2:$A$16203,MATCH(A124-0.000001,Evenimente!$A$2:$A$16203,1)+2)),"00")&amp;" UTC",""),""))</f>
        <v/>
      </c>
    </row>
    <row r="125" customFormat="false" ht="15" hidden="false" customHeight="true" outlineLevel="0" collapsed="false">
      <c r="A125" s="45" t="n">
        <f aca="false">IF(B125="","",$B$3+B125-1)</f>
        <v>46132</v>
      </c>
      <c r="B125" s="46" t="n">
        <f aca="false">IF(ROW()-4&lt;=$E$2,ROW()-4,"")</f>
        <v>121</v>
      </c>
      <c r="C125" s="46" t="n">
        <f aca="false">IF(B125="","",IF(B125&lt;='Timp complet'!$B$60,INT((B125-1)/'Timp complet'!$B$58)+1,IF(B125='Timp complet'!$B$60+1,"Ziua anului","Ziua bisectă")))</f>
        <v>5</v>
      </c>
      <c r="D125" s="46" t="n">
        <f aca="false">IF(B125="","",IF(B125&lt;='Timp complet'!$B$60,MOD(B125-1,'Timp complet'!$B$58)+1,"-"))</f>
        <v>9</v>
      </c>
      <c r="E125" s="46" t="str">
        <f aca="false">IF(B125="","",IF(B125&lt;='Timp complet'!$B$60,INDEX('Nume sanscrită'!$B$21:$B$27,MOD(B125-1,7)+1),"-"))</f>
        <v>Marți</v>
      </c>
      <c r="F125" s="46" t="str">
        <f aca="false">IF(B125="","",INDEX('Nume sanscrită'!$B$21:$B$27,WEEKDAY(A125,2)))</f>
        <v>Luni</v>
      </c>
      <c r="G125" s="46" t="n">
        <f aca="false">IF(B125="","",MIN('Timp complet'!$B$54,INT((B125-1)/'Timp complet'!$B$53)+1))</f>
        <v>25</v>
      </c>
      <c r="H125" s="46" t="n">
        <f aca="false">IF(B125="","",INDEX(Evenimente!$G$2:$G$1213,MATCH(A125+1,Evenimente!$F$2:$F$1213,1)))</f>
        <v>2</v>
      </c>
      <c r="I125" s="47" t="str">
        <f aca="false">IF(B125="","",IF(INDEX(Evenimente!$A$2:$A$16203,MATCH(A125-0.000001,Evenimente!$A$2:$A$16203,1)+1)&lt;A125+1,INDEX(Evenimente!$B$2:$B$16203,MATCH(A125-0.000001,Evenimente!$A$2:$A$16203,1)+1)&amp;" "&amp;INDEX(Evenimente!$C$2:$C$16203,MATCH(A125-0.000001,Evenimente!$A$2:$A$16203,1)+1)&amp;" "&amp;TEXT(HOUR(INDEX(Evenimente!$A$2:$A$16203,MATCH(A125-0.000001,Evenimente!$A$2:$A$16203,1)+1)),"00")&amp;":"&amp;TEXT(MINUTE(INDEX(Evenimente!$A$2:$A$16203,MATCH(A125-0.000001,Evenimente!$A$2:$A$16203,1)+1)),"00")&amp;" UTC"&amp;IF(INDEX(Evenimente!$A$2:$A$16203,MATCH(A125-0.000001,Evenimente!$A$2:$A$16203,1)+2)&lt;A125+1,"; "&amp;INDEX(Evenimente!$B$2:$B$16203,MATCH(A125-0.000001,Evenimente!$A$2:$A$16203,1)+2)&amp;" "&amp;INDEX(Evenimente!$C$2:$C$16203,MATCH(A125-0.000001,Evenimente!$A$2:$A$16203,1)+2)&amp;" "&amp;TEXT(HOUR(INDEX(Evenimente!$A$2:$A$16203,MATCH(A125-0.000001,Evenimente!$A$2:$A$16203,1)+2)),"00")&amp;":"&amp;TEXT(MINUTE(INDEX(Evenimente!$A$2:$A$16203,MATCH(A125-0.000001,Evenimente!$A$2:$A$16203,1)+2)),"00")&amp;" UTC",""),""))</f>
        <v/>
      </c>
    </row>
    <row r="126" customFormat="false" ht="15" hidden="false" customHeight="true" outlineLevel="0" collapsed="false">
      <c r="A126" s="45" t="n">
        <f aca="false">IF(B126="","",$B$3+B126-1)</f>
        <v>46133</v>
      </c>
      <c r="B126" s="46" t="n">
        <f aca="false">IF(ROW()-4&lt;=$E$2,ROW()-4,"")</f>
        <v>122</v>
      </c>
      <c r="C126" s="46" t="n">
        <f aca="false">IF(B126="","",IF(B126&lt;='Timp complet'!$B$60,INT((B126-1)/'Timp complet'!$B$58)+1,IF(B126='Timp complet'!$B$60+1,"Ziua anului","Ziua bisectă")))</f>
        <v>5</v>
      </c>
      <c r="D126" s="46" t="n">
        <f aca="false">IF(B126="","",IF(B126&lt;='Timp complet'!$B$60,MOD(B126-1,'Timp complet'!$B$58)+1,"-"))</f>
        <v>10</v>
      </c>
      <c r="E126" s="46" t="str">
        <f aca="false">IF(B126="","",IF(B126&lt;='Timp complet'!$B$60,INDEX('Nume sanscrită'!$B$21:$B$27,MOD(B126-1,7)+1),"-"))</f>
        <v>Miercuri</v>
      </c>
      <c r="F126" s="46" t="str">
        <f aca="false">IF(B126="","",INDEX('Nume sanscrită'!$B$21:$B$27,WEEKDAY(A126,2)))</f>
        <v>Marți</v>
      </c>
      <c r="G126" s="46" t="n">
        <f aca="false">IF(B126="","",MIN('Timp complet'!$B$54,INT((B126-1)/'Timp complet'!$B$53)+1))</f>
        <v>25</v>
      </c>
      <c r="H126" s="46" t="n">
        <f aca="false">IF(B126="","",INDEX(Evenimente!$G$2:$G$1213,MATCH(A126+1,Evenimente!$F$2:$F$1213,1)))</f>
        <v>2</v>
      </c>
      <c r="I126" s="47" t="str">
        <f aca="false">IF(B126="","",IF(INDEX(Evenimente!$A$2:$A$16203,MATCH(A126-0.000001,Evenimente!$A$2:$A$16203,1)+1)&lt;A126+1,INDEX(Evenimente!$B$2:$B$16203,MATCH(A126-0.000001,Evenimente!$A$2:$A$16203,1)+1)&amp;" "&amp;INDEX(Evenimente!$C$2:$C$16203,MATCH(A126-0.000001,Evenimente!$A$2:$A$16203,1)+1)&amp;" "&amp;TEXT(HOUR(INDEX(Evenimente!$A$2:$A$16203,MATCH(A126-0.000001,Evenimente!$A$2:$A$16203,1)+1)),"00")&amp;":"&amp;TEXT(MINUTE(INDEX(Evenimente!$A$2:$A$16203,MATCH(A126-0.000001,Evenimente!$A$2:$A$16203,1)+1)),"00")&amp;" UTC"&amp;IF(INDEX(Evenimente!$A$2:$A$16203,MATCH(A126-0.000001,Evenimente!$A$2:$A$16203,1)+2)&lt;A126+1,"; "&amp;INDEX(Evenimente!$B$2:$B$16203,MATCH(A126-0.000001,Evenimente!$A$2:$A$16203,1)+2)&amp;" "&amp;INDEX(Evenimente!$C$2:$C$16203,MATCH(A126-0.000001,Evenimente!$A$2:$A$16203,1)+2)&amp;" "&amp;TEXT(HOUR(INDEX(Evenimente!$A$2:$A$16203,MATCH(A126-0.000001,Evenimente!$A$2:$A$16203,1)+2)),"00")&amp;":"&amp;TEXT(MINUTE(INDEX(Evenimente!$A$2:$A$16203,MATCH(A126-0.000001,Evenimente!$A$2:$A$16203,1)+2)),"00")&amp;" UTC",""),""))</f>
        <v/>
      </c>
    </row>
    <row r="127" customFormat="false" ht="15" hidden="false" customHeight="true" outlineLevel="0" collapsed="false">
      <c r="A127" s="45" t="n">
        <f aca="false">IF(B127="","",$B$3+B127-1)</f>
        <v>46134</v>
      </c>
      <c r="B127" s="46" t="n">
        <f aca="false">IF(ROW()-4&lt;=$E$2,ROW()-4,"")</f>
        <v>123</v>
      </c>
      <c r="C127" s="46" t="n">
        <f aca="false">IF(B127="","",IF(B127&lt;='Timp complet'!$B$60,INT((B127-1)/'Timp complet'!$B$58)+1,IF(B127='Timp complet'!$B$60+1,"Ziua anului","Ziua bisectă")))</f>
        <v>5</v>
      </c>
      <c r="D127" s="46" t="n">
        <f aca="false">IF(B127="","",IF(B127&lt;='Timp complet'!$B$60,MOD(B127-1,'Timp complet'!$B$58)+1,"-"))</f>
        <v>11</v>
      </c>
      <c r="E127" s="46" t="str">
        <f aca="false">IF(B127="","",IF(B127&lt;='Timp complet'!$B$60,INDEX('Nume sanscrită'!$B$21:$B$27,MOD(B127-1,7)+1),"-"))</f>
        <v>Joi</v>
      </c>
      <c r="F127" s="46" t="str">
        <f aca="false">IF(B127="","",INDEX('Nume sanscrită'!$B$21:$B$27,WEEKDAY(A127,2)))</f>
        <v>Miercuri</v>
      </c>
      <c r="G127" s="46" t="n">
        <f aca="false">IF(B127="","",MIN('Timp complet'!$B$54,INT((B127-1)/'Timp complet'!$B$53)+1))</f>
        <v>25</v>
      </c>
      <c r="H127" s="46" t="n">
        <f aca="false">IF(B127="","",INDEX(Evenimente!$G$2:$G$1213,MATCH(A127+1,Evenimente!$F$2:$F$1213,1)))</f>
        <v>2</v>
      </c>
      <c r="I127" s="47" t="str">
        <f aca="false">IF(B127="","",IF(INDEX(Evenimente!$A$2:$A$16203,MATCH(A127-0.000001,Evenimente!$A$2:$A$16203,1)+1)&lt;A127+1,INDEX(Evenimente!$B$2:$B$16203,MATCH(A127-0.000001,Evenimente!$A$2:$A$16203,1)+1)&amp;" "&amp;INDEX(Evenimente!$C$2:$C$16203,MATCH(A127-0.000001,Evenimente!$A$2:$A$16203,1)+1)&amp;" "&amp;TEXT(HOUR(INDEX(Evenimente!$A$2:$A$16203,MATCH(A127-0.000001,Evenimente!$A$2:$A$16203,1)+1)),"00")&amp;":"&amp;TEXT(MINUTE(INDEX(Evenimente!$A$2:$A$16203,MATCH(A127-0.000001,Evenimente!$A$2:$A$16203,1)+1)),"00")&amp;" UTC"&amp;IF(INDEX(Evenimente!$A$2:$A$16203,MATCH(A127-0.000001,Evenimente!$A$2:$A$16203,1)+2)&lt;A127+1,"; "&amp;INDEX(Evenimente!$B$2:$B$16203,MATCH(A127-0.000001,Evenimente!$A$2:$A$16203,1)+2)&amp;" "&amp;INDEX(Evenimente!$C$2:$C$16203,MATCH(A127-0.000001,Evenimente!$A$2:$A$16203,1)+2)&amp;" "&amp;TEXT(HOUR(INDEX(Evenimente!$A$2:$A$16203,MATCH(A127-0.000001,Evenimente!$A$2:$A$16203,1)+2)),"00")&amp;":"&amp;TEXT(MINUTE(INDEX(Evenimente!$A$2:$A$16203,MATCH(A127-0.000001,Evenimente!$A$2:$A$16203,1)+2)),"00")&amp;" UTC",""),""))</f>
        <v/>
      </c>
    </row>
    <row r="128" customFormat="false" ht="15" hidden="false" customHeight="true" outlineLevel="0" collapsed="false">
      <c r="A128" s="45" t="n">
        <f aca="false">IF(B128="","",$B$3+B128-1)</f>
        <v>46135</v>
      </c>
      <c r="B128" s="46" t="n">
        <f aca="false">IF(ROW()-4&lt;=$E$2,ROW()-4,"")</f>
        <v>124</v>
      </c>
      <c r="C128" s="46" t="n">
        <f aca="false">IF(B128="","",IF(B128&lt;='Timp complet'!$B$60,INT((B128-1)/'Timp complet'!$B$58)+1,IF(B128='Timp complet'!$B$60+1,"Ziua anului","Ziua bisectă")))</f>
        <v>5</v>
      </c>
      <c r="D128" s="46" t="n">
        <f aca="false">IF(B128="","",IF(B128&lt;='Timp complet'!$B$60,MOD(B128-1,'Timp complet'!$B$58)+1,"-"))</f>
        <v>12</v>
      </c>
      <c r="E128" s="46" t="str">
        <f aca="false">IF(B128="","",IF(B128&lt;='Timp complet'!$B$60,INDEX('Nume sanscrită'!$B$21:$B$27,MOD(B128-1,7)+1),"-"))</f>
        <v>Vineri</v>
      </c>
      <c r="F128" s="46" t="str">
        <f aca="false">IF(B128="","",INDEX('Nume sanscrită'!$B$21:$B$27,WEEKDAY(A128,2)))</f>
        <v>Joi</v>
      </c>
      <c r="G128" s="46" t="n">
        <f aca="false">IF(B128="","",MIN('Timp complet'!$B$54,INT((B128-1)/'Timp complet'!$B$53)+1))</f>
        <v>25</v>
      </c>
      <c r="H128" s="46" t="n">
        <f aca="false">IF(B128="","",INDEX(Evenimente!$G$2:$G$1213,MATCH(A128+1,Evenimente!$F$2:$F$1213,1)))</f>
        <v>2</v>
      </c>
      <c r="I128" s="47" t="str">
        <f aca="false">IF(B128="","",IF(INDEX(Evenimente!$A$2:$A$16203,MATCH(A128-0.000001,Evenimente!$A$2:$A$16203,1)+1)&lt;A128+1,INDEX(Evenimente!$B$2:$B$16203,MATCH(A128-0.000001,Evenimente!$A$2:$A$16203,1)+1)&amp;" "&amp;INDEX(Evenimente!$C$2:$C$16203,MATCH(A128-0.000001,Evenimente!$A$2:$A$16203,1)+1)&amp;" "&amp;TEXT(HOUR(INDEX(Evenimente!$A$2:$A$16203,MATCH(A128-0.000001,Evenimente!$A$2:$A$16203,1)+1)),"00")&amp;":"&amp;TEXT(MINUTE(INDEX(Evenimente!$A$2:$A$16203,MATCH(A128-0.000001,Evenimente!$A$2:$A$16203,1)+1)),"00")&amp;" UTC"&amp;IF(INDEX(Evenimente!$A$2:$A$16203,MATCH(A128-0.000001,Evenimente!$A$2:$A$16203,1)+2)&lt;A128+1,"; "&amp;INDEX(Evenimente!$B$2:$B$16203,MATCH(A128-0.000001,Evenimente!$A$2:$A$16203,1)+2)&amp;" "&amp;INDEX(Evenimente!$C$2:$C$16203,MATCH(A128-0.000001,Evenimente!$A$2:$A$16203,1)+2)&amp;" "&amp;TEXT(HOUR(INDEX(Evenimente!$A$2:$A$16203,MATCH(A128-0.000001,Evenimente!$A$2:$A$16203,1)+2)),"00")&amp;":"&amp;TEXT(MINUTE(INDEX(Evenimente!$A$2:$A$16203,MATCH(A128-0.000001,Evenimente!$A$2:$A$16203,1)+2)),"00")&amp;" UTC",""),""))</f>
        <v/>
      </c>
    </row>
    <row r="129" customFormat="false" ht="15" hidden="false" customHeight="true" outlineLevel="0" collapsed="false">
      <c r="A129" s="45" t="n">
        <f aca="false">IF(B129="","",$B$3+B129-1)</f>
        <v>46136</v>
      </c>
      <c r="B129" s="46" t="n">
        <f aca="false">IF(ROW()-4&lt;=$E$2,ROW()-4,"")</f>
        <v>125</v>
      </c>
      <c r="C129" s="46" t="n">
        <f aca="false">IF(B129="","",IF(B129&lt;='Timp complet'!$B$60,INT((B129-1)/'Timp complet'!$B$58)+1,IF(B129='Timp complet'!$B$60+1,"Ziua anului","Ziua bisectă")))</f>
        <v>5</v>
      </c>
      <c r="D129" s="46" t="n">
        <f aca="false">IF(B129="","",IF(B129&lt;='Timp complet'!$B$60,MOD(B129-1,'Timp complet'!$B$58)+1,"-"))</f>
        <v>13</v>
      </c>
      <c r="E129" s="46" t="str">
        <f aca="false">IF(B129="","",IF(B129&lt;='Timp complet'!$B$60,INDEX('Nume sanscrită'!$B$21:$B$27,MOD(B129-1,7)+1),"-"))</f>
        <v>Sâmbătă</v>
      </c>
      <c r="F129" s="46" t="str">
        <f aca="false">IF(B129="","",INDEX('Nume sanscrită'!$B$21:$B$27,WEEKDAY(A129,2)))</f>
        <v>Vineri</v>
      </c>
      <c r="G129" s="46" t="n">
        <f aca="false">IF(B129="","",MIN('Timp complet'!$B$54,INT((B129-1)/'Timp complet'!$B$53)+1))</f>
        <v>25</v>
      </c>
      <c r="H129" s="46" t="n">
        <f aca="false">IF(B129="","",INDEX(Evenimente!$G$2:$G$1213,MATCH(A129+1,Evenimente!$F$2:$F$1213,1)))</f>
        <v>2</v>
      </c>
      <c r="I129" s="47" t="str">
        <f aca="false">IF(B129="","",IF(INDEX(Evenimente!$A$2:$A$16203,MATCH(A129-0.000001,Evenimente!$A$2:$A$16203,1)+1)&lt;A129+1,INDEX(Evenimente!$B$2:$B$16203,MATCH(A129-0.000001,Evenimente!$A$2:$A$16203,1)+1)&amp;" "&amp;INDEX(Evenimente!$C$2:$C$16203,MATCH(A129-0.000001,Evenimente!$A$2:$A$16203,1)+1)&amp;" "&amp;TEXT(HOUR(INDEX(Evenimente!$A$2:$A$16203,MATCH(A129-0.000001,Evenimente!$A$2:$A$16203,1)+1)),"00")&amp;":"&amp;TEXT(MINUTE(INDEX(Evenimente!$A$2:$A$16203,MATCH(A129-0.000001,Evenimente!$A$2:$A$16203,1)+1)),"00")&amp;" UTC"&amp;IF(INDEX(Evenimente!$A$2:$A$16203,MATCH(A129-0.000001,Evenimente!$A$2:$A$16203,1)+2)&lt;A129+1,"; "&amp;INDEX(Evenimente!$B$2:$B$16203,MATCH(A129-0.000001,Evenimente!$A$2:$A$16203,1)+2)&amp;" "&amp;INDEX(Evenimente!$C$2:$C$16203,MATCH(A129-0.000001,Evenimente!$A$2:$A$16203,1)+2)&amp;" "&amp;TEXT(HOUR(INDEX(Evenimente!$A$2:$A$16203,MATCH(A129-0.000001,Evenimente!$A$2:$A$16203,1)+2)),"00")&amp;":"&amp;TEXT(MINUTE(INDEX(Evenimente!$A$2:$A$16203,MATCH(A129-0.000001,Evenimente!$A$2:$A$16203,1)+2)),"00")&amp;" UTC",""),""))</f>
        <v>◐ primul pătrar 02:32 UTC</v>
      </c>
    </row>
    <row r="130" customFormat="false" ht="15" hidden="false" customHeight="true" outlineLevel="0" collapsed="false">
      <c r="A130" s="45" t="n">
        <f aca="false">IF(B130="","",$B$3+B130-1)</f>
        <v>46137</v>
      </c>
      <c r="B130" s="46" t="n">
        <f aca="false">IF(ROW()-4&lt;=$E$2,ROW()-4,"")</f>
        <v>126</v>
      </c>
      <c r="C130" s="46" t="n">
        <f aca="false">IF(B130="","",IF(B130&lt;='Timp complet'!$B$60,INT((B130-1)/'Timp complet'!$B$58)+1,IF(B130='Timp complet'!$B$60+1,"Ziua anului","Ziua bisectă")))</f>
        <v>5</v>
      </c>
      <c r="D130" s="46" t="n">
        <f aca="false">IF(B130="","",IF(B130&lt;='Timp complet'!$B$60,MOD(B130-1,'Timp complet'!$B$58)+1,"-"))</f>
        <v>14</v>
      </c>
      <c r="E130" s="46" t="str">
        <f aca="false">IF(B130="","",IF(B130&lt;='Timp complet'!$B$60,INDEX('Nume sanscrită'!$B$21:$B$27,MOD(B130-1,7)+1),"-"))</f>
        <v>Duminică</v>
      </c>
      <c r="F130" s="46" t="str">
        <f aca="false">IF(B130="","",INDEX('Nume sanscrită'!$B$21:$B$27,WEEKDAY(A130,2)))</f>
        <v>Sâmbătă</v>
      </c>
      <c r="G130" s="46" t="n">
        <f aca="false">IF(B130="","",MIN('Timp complet'!$B$54,INT((B130-1)/'Timp complet'!$B$53)+1))</f>
        <v>26</v>
      </c>
      <c r="H130" s="46" t="n">
        <f aca="false">IF(B130="","",INDEX(Evenimente!$G$2:$G$1213,MATCH(A130+1,Evenimente!$F$2:$F$1213,1)))</f>
        <v>2</v>
      </c>
      <c r="I130" s="47" t="str">
        <f aca="false">IF(B130="","",IF(INDEX(Evenimente!$A$2:$A$16203,MATCH(A130-0.000001,Evenimente!$A$2:$A$16203,1)+1)&lt;A130+1,INDEX(Evenimente!$B$2:$B$16203,MATCH(A130-0.000001,Evenimente!$A$2:$A$16203,1)+1)&amp;" "&amp;INDEX(Evenimente!$C$2:$C$16203,MATCH(A130-0.000001,Evenimente!$A$2:$A$16203,1)+1)&amp;" "&amp;TEXT(HOUR(INDEX(Evenimente!$A$2:$A$16203,MATCH(A130-0.000001,Evenimente!$A$2:$A$16203,1)+1)),"00")&amp;":"&amp;TEXT(MINUTE(INDEX(Evenimente!$A$2:$A$16203,MATCH(A130-0.000001,Evenimente!$A$2:$A$16203,1)+1)),"00")&amp;" UTC"&amp;IF(INDEX(Evenimente!$A$2:$A$16203,MATCH(A130-0.000001,Evenimente!$A$2:$A$16203,1)+2)&lt;A130+1,"; "&amp;INDEX(Evenimente!$B$2:$B$16203,MATCH(A130-0.000001,Evenimente!$A$2:$A$16203,1)+2)&amp;" "&amp;INDEX(Evenimente!$C$2:$C$16203,MATCH(A130-0.000001,Evenimente!$A$2:$A$16203,1)+2)&amp;" "&amp;TEXT(HOUR(INDEX(Evenimente!$A$2:$A$16203,MATCH(A130-0.000001,Evenimente!$A$2:$A$16203,1)+2)),"00")&amp;":"&amp;TEXT(MINUTE(INDEX(Evenimente!$A$2:$A$16203,MATCH(A130-0.000001,Evenimente!$A$2:$A$16203,1)+2)),"00")&amp;" UTC",""),""))</f>
        <v/>
      </c>
    </row>
    <row r="131" customFormat="false" ht="15" hidden="false" customHeight="true" outlineLevel="0" collapsed="false">
      <c r="A131" s="45" t="n">
        <f aca="false">IF(B131="","",$B$3+B131-1)</f>
        <v>46138</v>
      </c>
      <c r="B131" s="46" t="n">
        <f aca="false">IF(ROW()-4&lt;=$E$2,ROW()-4,"")</f>
        <v>127</v>
      </c>
      <c r="C131" s="46" t="n">
        <f aca="false">IF(B131="","",IF(B131&lt;='Timp complet'!$B$60,INT((B131-1)/'Timp complet'!$B$58)+1,IF(B131='Timp complet'!$B$60+1,"Ziua anului","Ziua bisectă")))</f>
        <v>5</v>
      </c>
      <c r="D131" s="46" t="n">
        <f aca="false">IF(B131="","",IF(B131&lt;='Timp complet'!$B$60,MOD(B131-1,'Timp complet'!$B$58)+1,"-"))</f>
        <v>15</v>
      </c>
      <c r="E131" s="46" t="str">
        <f aca="false">IF(B131="","",IF(B131&lt;='Timp complet'!$B$60,INDEX('Nume sanscrită'!$B$21:$B$27,MOD(B131-1,7)+1),"-"))</f>
        <v>Luni</v>
      </c>
      <c r="F131" s="46" t="str">
        <f aca="false">IF(B131="","",INDEX('Nume sanscrită'!$B$21:$B$27,WEEKDAY(A131,2)))</f>
        <v>Duminică</v>
      </c>
      <c r="G131" s="46" t="n">
        <f aca="false">IF(B131="","",MIN('Timp complet'!$B$54,INT((B131-1)/'Timp complet'!$B$53)+1))</f>
        <v>26</v>
      </c>
      <c r="H131" s="46" t="n">
        <f aca="false">IF(B131="","",INDEX(Evenimente!$G$2:$G$1213,MATCH(A131+1,Evenimente!$F$2:$F$1213,1)))</f>
        <v>2</v>
      </c>
      <c r="I131" s="47" t="str">
        <f aca="false">IF(B131="","",IF(INDEX(Evenimente!$A$2:$A$16203,MATCH(A131-0.000001,Evenimente!$A$2:$A$16203,1)+1)&lt;A131+1,INDEX(Evenimente!$B$2:$B$16203,MATCH(A131-0.000001,Evenimente!$A$2:$A$16203,1)+1)&amp;" "&amp;INDEX(Evenimente!$C$2:$C$16203,MATCH(A131-0.000001,Evenimente!$A$2:$A$16203,1)+1)&amp;" "&amp;TEXT(HOUR(INDEX(Evenimente!$A$2:$A$16203,MATCH(A131-0.000001,Evenimente!$A$2:$A$16203,1)+1)),"00")&amp;":"&amp;TEXT(MINUTE(INDEX(Evenimente!$A$2:$A$16203,MATCH(A131-0.000001,Evenimente!$A$2:$A$16203,1)+1)),"00")&amp;" UTC"&amp;IF(INDEX(Evenimente!$A$2:$A$16203,MATCH(A131-0.000001,Evenimente!$A$2:$A$16203,1)+2)&lt;A131+1,"; "&amp;INDEX(Evenimente!$B$2:$B$16203,MATCH(A131-0.000001,Evenimente!$A$2:$A$16203,1)+2)&amp;" "&amp;INDEX(Evenimente!$C$2:$C$16203,MATCH(A131-0.000001,Evenimente!$A$2:$A$16203,1)+2)&amp;" "&amp;TEXT(HOUR(INDEX(Evenimente!$A$2:$A$16203,MATCH(A131-0.000001,Evenimente!$A$2:$A$16203,1)+2)),"00")&amp;":"&amp;TEXT(MINUTE(INDEX(Evenimente!$A$2:$A$16203,MATCH(A131-0.000001,Evenimente!$A$2:$A$16203,1)+2)),"00")&amp;" UTC",""),""))</f>
        <v/>
      </c>
    </row>
    <row r="132" customFormat="false" ht="15" hidden="false" customHeight="true" outlineLevel="0" collapsed="false">
      <c r="A132" s="45" t="n">
        <f aca="false">IF(B132="","",$B$3+B132-1)</f>
        <v>46139</v>
      </c>
      <c r="B132" s="46" t="n">
        <f aca="false">IF(ROW()-4&lt;=$E$2,ROW()-4,"")</f>
        <v>128</v>
      </c>
      <c r="C132" s="46" t="n">
        <f aca="false">IF(B132="","",IF(B132&lt;='Timp complet'!$B$60,INT((B132-1)/'Timp complet'!$B$58)+1,IF(B132='Timp complet'!$B$60+1,"Ziua anului","Ziua bisectă")))</f>
        <v>5</v>
      </c>
      <c r="D132" s="46" t="n">
        <f aca="false">IF(B132="","",IF(B132&lt;='Timp complet'!$B$60,MOD(B132-1,'Timp complet'!$B$58)+1,"-"))</f>
        <v>16</v>
      </c>
      <c r="E132" s="46" t="str">
        <f aca="false">IF(B132="","",IF(B132&lt;='Timp complet'!$B$60,INDEX('Nume sanscrită'!$B$21:$B$27,MOD(B132-1,7)+1),"-"))</f>
        <v>Marți</v>
      </c>
      <c r="F132" s="46" t="str">
        <f aca="false">IF(B132="","",INDEX('Nume sanscrită'!$B$21:$B$27,WEEKDAY(A132,2)))</f>
        <v>Luni</v>
      </c>
      <c r="G132" s="46" t="n">
        <f aca="false">IF(B132="","",MIN('Timp complet'!$B$54,INT((B132-1)/'Timp complet'!$B$53)+1))</f>
        <v>26</v>
      </c>
      <c r="H132" s="46" t="n">
        <f aca="false">IF(B132="","",INDEX(Evenimente!$G$2:$G$1213,MATCH(A132+1,Evenimente!$F$2:$F$1213,1)))</f>
        <v>2</v>
      </c>
      <c r="I132" s="47" t="str">
        <f aca="false">IF(B132="","",IF(INDEX(Evenimente!$A$2:$A$16203,MATCH(A132-0.000001,Evenimente!$A$2:$A$16203,1)+1)&lt;A132+1,INDEX(Evenimente!$B$2:$B$16203,MATCH(A132-0.000001,Evenimente!$A$2:$A$16203,1)+1)&amp;" "&amp;INDEX(Evenimente!$C$2:$C$16203,MATCH(A132-0.000001,Evenimente!$A$2:$A$16203,1)+1)&amp;" "&amp;TEXT(HOUR(INDEX(Evenimente!$A$2:$A$16203,MATCH(A132-0.000001,Evenimente!$A$2:$A$16203,1)+1)),"00")&amp;":"&amp;TEXT(MINUTE(INDEX(Evenimente!$A$2:$A$16203,MATCH(A132-0.000001,Evenimente!$A$2:$A$16203,1)+1)),"00")&amp;" UTC"&amp;IF(INDEX(Evenimente!$A$2:$A$16203,MATCH(A132-0.000001,Evenimente!$A$2:$A$16203,1)+2)&lt;A132+1,"; "&amp;INDEX(Evenimente!$B$2:$B$16203,MATCH(A132-0.000001,Evenimente!$A$2:$A$16203,1)+2)&amp;" "&amp;INDEX(Evenimente!$C$2:$C$16203,MATCH(A132-0.000001,Evenimente!$A$2:$A$16203,1)+2)&amp;" "&amp;TEXT(HOUR(INDEX(Evenimente!$A$2:$A$16203,MATCH(A132-0.000001,Evenimente!$A$2:$A$16203,1)+2)),"00")&amp;":"&amp;TEXT(MINUTE(INDEX(Evenimente!$A$2:$A$16203,MATCH(A132-0.000001,Evenimente!$A$2:$A$16203,1)+2)),"00")&amp;" UTC",""),""))</f>
        <v/>
      </c>
    </row>
    <row r="133" customFormat="false" ht="15" hidden="false" customHeight="true" outlineLevel="0" collapsed="false">
      <c r="A133" s="45" t="n">
        <f aca="false">IF(B133="","",$B$3+B133-1)</f>
        <v>46140</v>
      </c>
      <c r="B133" s="46" t="n">
        <f aca="false">IF(ROW()-4&lt;=$E$2,ROW()-4,"")</f>
        <v>129</v>
      </c>
      <c r="C133" s="46" t="n">
        <f aca="false">IF(B133="","",IF(B133&lt;='Timp complet'!$B$60,INT((B133-1)/'Timp complet'!$B$58)+1,IF(B133='Timp complet'!$B$60+1,"Ziua anului","Ziua bisectă")))</f>
        <v>5</v>
      </c>
      <c r="D133" s="46" t="n">
        <f aca="false">IF(B133="","",IF(B133&lt;='Timp complet'!$B$60,MOD(B133-1,'Timp complet'!$B$58)+1,"-"))</f>
        <v>17</v>
      </c>
      <c r="E133" s="46" t="str">
        <f aca="false">IF(B133="","",IF(B133&lt;='Timp complet'!$B$60,INDEX('Nume sanscrită'!$B$21:$B$27,MOD(B133-1,7)+1),"-"))</f>
        <v>Miercuri</v>
      </c>
      <c r="F133" s="46" t="str">
        <f aca="false">IF(B133="","",INDEX('Nume sanscrită'!$B$21:$B$27,WEEKDAY(A133,2)))</f>
        <v>Marți</v>
      </c>
      <c r="G133" s="46" t="n">
        <f aca="false">IF(B133="","",MIN('Timp complet'!$B$54,INT((B133-1)/'Timp complet'!$B$53)+1))</f>
        <v>26</v>
      </c>
      <c r="H133" s="46" t="n">
        <f aca="false">IF(B133="","",INDEX(Evenimente!$G$2:$G$1213,MATCH(A133+1,Evenimente!$F$2:$F$1213,1)))</f>
        <v>2</v>
      </c>
      <c r="I133" s="47" t="str">
        <f aca="false">IF(B133="","",IF(INDEX(Evenimente!$A$2:$A$16203,MATCH(A133-0.000001,Evenimente!$A$2:$A$16203,1)+1)&lt;A133+1,INDEX(Evenimente!$B$2:$B$16203,MATCH(A133-0.000001,Evenimente!$A$2:$A$16203,1)+1)&amp;" "&amp;INDEX(Evenimente!$C$2:$C$16203,MATCH(A133-0.000001,Evenimente!$A$2:$A$16203,1)+1)&amp;" "&amp;TEXT(HOUR(INDEX(Evenimente!$A$2:$A$16203,MATCH(A133-0.000001,Evenimente!$A$2:$A$16203,1)+1)),"00")&amp;":"&amp;TEXT(MINUTE(INDEX(Evenimente!$A$2:$A$16203,MATCH(A133-0.000001,Evenimente!$A$2:$A$16203,1)+1)),"00")&amp;" UTC"&amp;IF(INDEX(Evenimente!$A$2:$A$16203,MATCH(A133-0.000001,Evenimente!$A$2:$A$16203,1)+2)&lt;A133+1,"; "&amp;INDEX(Evenimente!$B$2:$B$16203,MATCH(A133-0.000001,Evenimente!$A$2:$A$16203,1)+2)&amp;" "&amp;INDEX(Evenimente!$C$2:$C$16203,MATCH(A133-0.000001,Evenimente!$A$2:$A$16203,1)+2)&amp;" "&amp;TEXT(HOUR(INDEX(Evenimente!$A$2:$A$16203,MATCH(A133-0.000001,Evenimente!$A$2:$A$16203,1)+2)),"00")&amp;":"&amp;TEXT(MINUTE(INDEX(Evenimente!$A$2:$A$16203,MATCH(A133-0.000001,Evenimente!$A$2:$A$16203,1)+2)),"00")&amp;" UTC",""),""))</f>
        <v/>
      </c>
    </row>
    <row r="134" customFormat="false" ht="15" hidden="false" customHeight="true" outlineLevel="0" collapsed="false">
      <c r="A134" s="45" t="n">
        <f aca="false">IF(B134="","",$B$3+B134-1)</f>
        <v>46141</v>
      </c>
      <c r="B134" s="46" t="n">
        <f aca="false">IF(ROW()-4&lt;=$E$2,ROW()-4,"")</f>
        <v>130</v>
      </c>
      <c r="C134" s="46" t="n">
        <f aca="false">IF(B134="","",IF(B134&lt;='Timp complet'!$B$60,INT((B134-1)/'Timp complet'!$B$58)+1,IF(B134='Timp complet'!$B$60+1,"Ziua anului","Ziua bisectă")))</f>
        <v>5</v>
      </c>
      <c r="D134" s="46" t="n">
        <f aca="false">IF(B134="","",IF(B134&lt;='Timp complet'!$B$60,MOD(B134-1,'Timp complet'!$B$58)+1,"-"))</f>
        <v>18</v>
      </c>
      <c r="E134" s="46" t="str">
        <f aca="false">IF(B134="","",IF(B134&lt;='Timp complet'!$B$60,INDEX('Nume sanscrită'!$B$21:$B$27,MOD(B134-1,7)+1),"-"))</f>
        <v>Joi</v>
      </c>
      <c r="F134" s="46" t="str">
        <f aca="false">IF(B134="","",INDEX('Nume sanscrită'!$B$21:$B$27,WEEKDAY(A134,2)))</f>
        <v>Miercuri</v>
      </c>
      <c r="G134" s="46" t="n">
        <f aca="false">IF(B134="","",MIN('Timp complet'!$B$54,INT((B134-1)/'Timp complet'!$B$53)+1))</f>
        <v>26</v>
      </c>
      <c r="H134" s="46" t="n">
        <f aca="false">IF(B134="","",INDEX(Evenimente!$G$2:$G$1213,MATCH(A134+1,Evenimente!$F$2:$F$1213,1)))</f>
        <v>2</v>
      </c>
      <c r="I134" s="47" t="str">
        <f aca="false">IF(B134="","",IF(INDEX(Evenimente!$A$2:$A$16203,MATCH(A134-0.000001,Evenimente!$A$2:$A$16203,1)+1)&lt;A134+1,INDEX(Evenimente!$B$2:$B$16203,MATCH(A134-0.000001,Evenimente!$A$2:$A$16203,1)+1)&amp;" "&amp;INDEX(Evenimente!$C$2:$C$16203,MATCH(A134-0.000001,Evenimente!$A$2:$A$16203,1)+1)&amp;" "&amp;TEXT(HOUR(INDEX(Evenimente!$A$2:$A$16203,MATCH(A134-0.000001,Evenimente!$A$2:$A$16203,1)+1)),"00")&amp;":"&amp;TEXT(MINUTE(INDEX(Evenimente!$A$2:$A$16203,MATCH(A134-0.000001,Evenimente!$A$2:$A$16203,1)+1)),"00")&amp;" UTC"&amp;IF(INDEX(Evenimente!$A$2:$A$16203,MATCH(A134-0.000001,Evenimente!$A$2:$A$16203,1)+2)&lt;A134+1,"; "&amp;INDEX(Evenimente!$B$2:$B$16203,MATCH(A134-0.000001,Evenimente!$A$2:$A$16203,1)+2)&amp;" "&amp;INDEX(Evenimente!$C$2:$C$16203,MATCH(A134-0.000001,Evenimente!$A$2:$A$16203,1)+2)&amp;" "&amp;TEXT(HOUR(INDEX(Evenimente!$A$2:$A$16203,MATCH(A134-0.000001,Evenimente!$A$2:$A$16203,1)+2)),"00")&amp;":"&amp;TEXT(MINUTE(INDEX(Evenimente!$A$2:$A$16203,MATCH(A134-0.000001,Evenimente!$A$2:$A$16203,1)+2)),"00")&amp;" UTC",""),""))</f>
        <v/>
      </c>
    </row>
    <row r="135" customFormat="false" ht="15" hidden="false" customHeight="true" outlineLevel="0" collapsed="false">
      <c r="A135" s="45" t="n">
        <f aca="false">IF(B135="","",$B$3+B135-1)</f>
        <v>46142</v>
      </c>
      <c r="B135" s="46" t="n">
        <f aca="false">IF(ROW()-4&lt;=$E$2,ROW()-4,"")</f>
        <v>131</v>
      </c>
      <c r="C135" s="46" t="n">
        <f aca="false">IF(B135="","",IF(B135&lt;='Timp complet'!$B$60,INT((B135-1)/'Timp complet'!$B$58)+1,IF(B135='Timp complet'!$B$60+1,"Ziua anului","Ziua bisectă")))</f>
        <v>5</v>
      </c>
      <c r="D135" s="46" t="n">
        <f aca="false">IF(B135="","",IF(B135&lt;='Timp complet'!$B$60,MOD(B135-1,'Timp complet'!$B$58)+1,"-"))</f>
        <v>19</v>
      </c>
      <c r="E135" s="46" t="str">
        <f aca="false">IF(B135="","",IF(B135&lt;='Timp complet'!$B$60,INDEX('Nume sanscrită'!$B$21:$B$27,MOD(B135-1,7)+1),"-"))</f>
        <v>Vineri</v>
      </c>
      <c r="F135" s="46" t="str">
        <f aca="false">IF(B135="","",INDEX('Nume sanscrită'!$B$21:$B$27,WEEKDAY(A135,2)))</f>
        <v>Joi</v>
      </c>
      <c r="G135" s="46" t="n">
        <f aca="false">IF(B135="","",MIN('Timp complet'!$B$54,INT((B135-1)/'Timp complet'!$B$53)+1))</f>
        <v>27</v>
      </c>
      <c r="H135" s="46" t="n">
        <f aca="false">IF(B135="","",INDEX(Evenimente!$G$2:$G$1213,MATCH(A135+1,Evenimente!$F$2:$F$1213,1)))</f>
        <v>2</v>
      </c>
      <c r="I135" s="47" t="str">
        <f aca="false">IF(B135="","",IF(INDEX(Evenimente!$A$2:$A$16203,MATCH(A135-0.000001,Evenimente!$A$2:$A$16203,1)+1)&lt;A135+1,INDEX(Evenimente!$B$2:$B$16203,MATCH(A135-0.000001,Evenimente!$A$2:$A$16203,1)+1)&amp;" "&amp;INDEX(Evenimente!$C$2:$C$16203,MATCH(A135-0.000001,Evenimente!$A$2:$A$16203,1)+1)&amp;" "&amp;TEXT(HOUR(INDEX(Evenimente!$A$2:$A$16203,MATCH(A135-0.000001,Evenimente!$A$2:$A$16203,1)+1)),"00")&amp;":"&amp;TEXT(MINUTE(INDEX(Evenimente!$A$2:$A$16203,MATCH(A135-0.000001,Evenimente!$A$2:$A$16203,1)+1)),"00")&amp;" UTC"&amp;IF(INDEX(Evenimente!$A$2:$A$16203,MATCH(A135-0.000001,Evenimente!$A$2:$A$16203,1)+2)&lt;A135+1,"; "&amp;INDEX(Evenimente!$B$2:$B$16203,MATCH(A135-0.000001,Evenimente!$A$2:$A$16203,1)+2)&amp;" "&amp;INDEX(Evenimente!$C$2:$C$16203,MATCH(A135-0.000001,Evenimente!$A$2:$A$16203,1)+2)&amp;" "&amp;TEXT(HOUR(INDEX(Evenimente!$A$2:$A$16203,MATCH(A135-0.000001,Evenimente!$A$2:$A$16203,1)+2)),"00")&amp;":"&amp;TEXT(MINUTE(INDEX(Evenimente!$A$2:$A$16203,MATCH(A135-0.000001,Evenimente!$A$2:$A$16203,1)+2)),"00")&amp;" UTC",""),""))</f>
        <v/>
      </c>
    </row>
    <row r="136" customFormat="false" ht="15" hidden="false" customHeight="true" outlineLevel="0" collapsed="false">
      <c r="A136" s="45" t="n">
        <f aca="false">IF(B136="","",$B$3+B136-1)</f>
        <v>46143</v>
      </c>
      <c r="B136" s="46" t="n">
        <f aca="false">IF(ROW()-4&lt;=$E$2,ROW()-4,"")</f>
        <v>132</v>
      </c>
      <c r="C136" s="46" t="n">
        <f aca="false">IF(B136="","",IF(B136&lt;='Timp complet'!$B$60,INT((B136-1)/'Timp complet'!$B$58)+1,IF(B136='Timp complet'!$B$60+1,"Ziua anului","Ziua bisectă")))</f>
        <v>5</v>
      </c>
      <c r="D136" s="46" t="n">
        <f aca="false">IF(B136="","",IF(B136&lt;='Timp complet'!$B$60,MOD(B136-1,'Timp complet'!$B$58)+1,"-"))</f>
        <v>20</v>
      </c>
      <c r="E136" s="46" t="str">
        <f aca="false">IF(B136="","",IF(B136&lt;='Timp complet'!$B$60,INDEX('Nume sanscrită'!$B$21:$B$27,MOD(B136-1,7)+1),"-"))</f>
        <v>Sâmbătă</v>
      </c>
      <c r="F136" s="46" t="str">
        <f aca="false">IF(B136="","",INDEX('Nume sanscrită'!$B$21:$B$27,WEEKDAY(A136,2)))</f>
        <v>Vineri</v>
      </c>
      <c r="G136" s="46" t="n">
        <f aca="false">IF(B136="","",MIN('Timp complet'!$B$54,INT((B136-1)/'Timp complet'!$B$53)+1))</f>
        <v>27</v>
      </c>
      <c r="H136" s="46" t="n">
        <f aca="false">IF(B136="","",INDEX(Evenimente!$G$2:$G$1213,MATCH(A136+1,Evenimente!$F$2:$F$1213,1)))</f>
        <v>2</v>
      </c>
      <c r="I136" s="47" t="str">
        <f aca="false">IF(B136="","",IF(INDEX(Evenimente!$A$2:$A$16203,MATCH(A136-0.000001,Evenimente!$A$2:$A$16203,1)+1)&lt;A136+1,INDEX(Evenimente!$B$2:$B$16203,MATCH(A136-0.000001,Evenimente!$A$2:$A$16203,1)+1)&amp;" "&amp;INDEX(Evenimente!$C$2:$C$16203,MATCH(A136-0.000001,Evenimente!$A$2:$A$16203,1)+1)&amp;" "&amp;TEXT(HOUR(INDEX(Evenimente!$A$2:$A$16203,MATCH(A136-0.000001,Evenimente!$A$2:$A$16203,1)+1)),"00")&amp;":"&amp;TEXT(MINUTE(INDEX(Evenimente!$A$2:$A$16203,MATCH(A136-0.000001,Evenimente!$A$2:$A$16203,1)+1)),"00")&amp;" UTC"&amp;IF(INDEX(Evenimente!$A$2:$A$16203,MATCH(A136-0.000001,Evenimente!$A$2:$A$16203,1)+2)&lt;A136+1,"; "&amp;INDEX(Evenimente!$B$2:$B$16203,MATCH(A136-0.000001,Evenimente!$A$2:$A$16203,1)+2)&amp;" "&amp;INDEX(Evenimente!$C$2:$C$16203,MATCH(A136-0.000001,Evenimente!$A$2:$A$16203,1)+2)&amp;" "&amp;TEXT(HOUR(INDEX(Evenimente!$A$2:$A$16203,MATCH(A136-0.000001,Evenimente!$A$2:$A$16203,1)+2)),"00")&amp;":"&amp;TEXT(MINUTE(INDEX(Evenimente!$A$2:$A$16203,MATCH(A136-0.000001,Evenimente!$A$2:$A$16203,1)+2)),"00")&amp;" UTC",""),""))</f>
        <v>○ lună plină 17:24 UTC</v>
      </c>
    </row>
    <row r="137" customFormat="false" ht="15" hidden="false" customHeight="true" outlineLevel="0" collapsed="false">
      <c r="A137" s="45" t="n">
        <f aca="false">IF(B137="","",$B$3+B137-1)</f>
        <v>46144</v>
      </c>
      <c r="B137" s="46" t="n">
        <f aca="false">IF(ROW()-4&lt;=$E$2,ROW()-4,"")</f>
        <v>133</v>
      </c>
      <c r="C137" s="46" t="n">
        <f aca="false">IF(B137="","",IF(B137&lt;='Timp complet'!$B$60,INT((B137-1)/'Timp complet'!$B$58)+1,IF(B137='Timp complet'!$B$60+1,"Ziua anului","Ziua bisectă")))</f>
        <v>5</v>
      </c>
      <c r="D137" s="46" t="n">
        <f aca="false">IF(B137="","",IF(B137&lt;='Timp complet'!$B$60,MOD(B137-1,'Timp complet'!$B$58)+1,"-"))</f>
        <v>21</v>
      </c>
      <c r="E137" s="46" t="str">
        <f aca="false">IF(B137="","",IF(B137&lt;='Timp complet'!$B$60,INDEX('Nume sanscrită'!$B$21:$B$27,MOD(B137-1,7)+1),"-"))</f>
        <v>Duminică</v>
      </c>
      <c r="F137" s="46" t="str">
        <f aca="false">IF(B137="","",INDEX('Nume sanscrită'!$B$21:$B$27,WEEKDAY(A137,2)))</f>
        <v>Sâmbătă</v>
      </c>
      <c r="G137" s="46" t="n">
        <f aca="false">IF(B137="","",MIN('Timp complet'!$B$54,INT((B137-1)/'Timp complet'!$B$53)+1))</f>
        <v>27</v>
      </c>
      <c r="H137" s="46" t="n">
        <f aca="false">IF(B137="","",INDEX(Evenimente!$G$2:$G$1213,MATCH(A137+1,Evenimente!$F$2:$F$1213,1)))</f>
        <v>2</v>
      </c>
      <c r="I137" s="47" t="str">
        <f aca="false">IF(B137="","",IF(INDEX(Evenimente!$A$2:$A$16203,MATCH(A137-0.000001,Evenimente!$A$2:$A$16203,1)+1)&lt;A137+1,INDEX(Evenimente!$B$2:$B$16203,MATCH(A137-0.000001,Evenimente!$A$2:$A$16203,1)+1)&amp;" "&amp;INDEX(Evenimente!$C$2:$C$16203,MATCH(A137-0.000001,Evenimente!$A$2:$A$16203,1)+1)&amp;" "&amp;TEXT(HOUR(INDEX(Evenimente!$A$2:$A$16203,MATCH(A137-0.000001,Evenimente!$A$2:$A$16203,1)+1)),"00")&amp;":"&amp;TEXT(MINUTE(INDEX(Evenimente!$A$2:$A$16203,MATCH(A137-0.000001,Evenimente!$A$2:$A$16203,1)+1)),"00")&amp;" UTC"&amp;IF(INDEX(Evenimente!$A$2:$A$16203,MATCH(A137-0.000001,Evenimente!$A$2:$A$16203,1)+2)&lt;A137+1,"; "&amp;INDEX(Evenimente!$B$2:$B$16203,MATCH(A137-0.000001,Evenimente!$A$2:$A$16203,1)+2)&amp;" "&amp;INDEX(Evenimente!$C$2:$C$16203,MATCH(A137-0.000001,Evenimente!$A$2:$A$16203,1)+2)&amp;" "&amp;TEXT(HOUR(INDEX(Evenimente!$A$2:$A$16203,MATCH(A137-0.000001,Evenimente!$A$2:$A$16203,1)+2)),"00")&amp;":"&amp;TEXT(MINUTE(INDEX(Evenimente!$A$2:$A$16203,MATCH(A137-0.000001,Evenimente!$A$2:$A$16203,1)+2)),"00")&amp;" UTC",""),""))</f>
        <v/>
      </c>
    </row>
    <row r="138" customFormat="false" ht="15" hidden="false" customHeight="true" outlineLevel="0" collapsed="false">
      <c r="A138" s="45" t="n">
        <f aca="false">IF(B138="","",$B$3+B138-1)</f>
        <v>46145</v>
      </c>
      <c r="B138" s="46" t="n">
        <f aca="false">IF(ROW()-4&lt;=$E$2,ROW()-4,"")</f>
        <v>134</v>
      </c>
      <c r="C138" s="46" t="n">
        <f aca="false">IF(B138="","",IF(B138&lt;='Timp complet'!$B$60,INT((B138-1)/'Timp complet'!$B$58)+1,IF(B138='Timp complet'!$B$60+1,"Ziua anului","Ziua bisectă")))</f>
        <v>5</v>
      </c>
      <c r="D138" s="46" t="n">
        <f aca="false">IF(B138="","",IF(B138&lt;='Timp complet'!$B$60,MOD(B138-1,'Timp complet'!$B$58)+1,"-"))</f>
        <v>22</v>
      </c>
      <c r="E138" s="46" t="str">
        <f aca="false">IF(B138="","",IF(B138&lt;='Timp complet'!$B$60,INDEX('Nume sanscrită'!$B$21:$B$27,MOD(B138-1,7)+1),"-"))</f>
        <v>Luni</v>
      </c>
      <c r="F138" s="46" t="str">
        <f aca="false">IF(B138="","",INDEX('Nume sanscrită'!$B$21:$B$27,WEEKDAY(A138,2)))</f>
        <v>Duminică</v>
      </c>
      <c r="G138" s="46" t="n">
        <f aca="false">IF(B138="","",MIN('Timp complet'!$B$54,INT((B138-1)/'Timp complet'!$B$53)+1))</f>
        <v>27</v>
      </c>
      <c r="H138" s="46" t="n">
        <f aca="false">IF(B138="","",INDEX(Evenimente!$G$2:$G$1213,MATCH(A138+1,Evenimente!$F$2:$F$1213,1)))</f>
        <v>2</v>
      </c>
      <c r="I138" s="47" t="str">
        <f aca="false">IF(B138="","",IF(INDEX(Evenimente!$A$2:$A$16203,MATCH(A138-0.000001,Evenimente!$A$2:$A$16203,1)+1)&lt;A138+1,INDEX(Evenimente!$B$2:$B$16203,MATCH(A138-0.000001,Evenimente!$A$2:$A$16203,1)+1)&amp;" "&amp;INDEX(Evenimente!$C$2:$C$16203,MATCH(A138-0.000001,Evenimente!$A$2:$A$16203,1)+1)&amp;" "&amp;TEXT(HOUR(INDEX(Evenimente!$A$2:$A$16203,MATCH(A138-0.000001,Evenimente!$A$2:$A$16203,1)+1)),"00")&amp;":"&amp;TEXT(MINUTE(INDEX(Evenimente!$A$2:$A$16203,MATCH(A138-0.000001,Evenimente!$A$2:$A$16203,1)+1)),"00")&amp;" UTC"&amp;IF(INDEX(Evenimente!$A$2:$A$16203,MATCH(A138-0.000001,Evenimente!$A$2:$A$16203,1)+2)&lt;A138+1,"; "&amp;INDEX(Evenimente!$B$2:$B$16203,MATCH(A138-0.000001,Evenimente!$A$2:$A$16203,1)+2)&amp;" "&amp;INDEX(Evenimente!$C$2:$C$16203,MATCH(A138-0.000001,Evenimente!$A$2:$A$16203,1)+2)&amp;" "&amp;TEXT(HOUR(INDEX(Evenimente!$A$2:$A$16203,MATCH(A138-0.000001,Evenimente!$A$2:$A$16203,1)+2)),"00")&amp;":"&amp;TEXT(MINUTE(INDEX(Evenimente!$A$2:$A$16203,MATCH(A138-0.000001,Evenimente!$A$2:$A$16203,1)+2)),"00")&amp;" UTC",""),""))</f>
        <v/>
      </c>
    </row>
    <row r="139" customFormat="false" ht="15" hidden="false" customHeight="true" outlineLevel="0" collapsed="false">
      <c r="A139" s="45" t="n">
        <f aca="false">IF(B139="","",$B$3+B139-1)</f>
        <v>46146</v>
      </c>
      <c r="B139" s="46" t="n">
        <f aca="false">IF(ROW()-4&lt;=$E$2,ROW()-4,"")</f>
        <v>135</v>
      </c>
      <c r="C139" s="46" t="n">
        <f aca="false">IF(B139="","",IF(B139&lt;='Timp complet'!$B$60,INT((B139-1)/'Timp complet'!$B$58)+1,IF(B139='Timp complet'!$B$60+1,"Ziua anului","Ziua bisectă")))</f>
        <v>5</v>
      </c>
      <c r="D139" s="46" t="n">
        <f aca="false">IF(B139="","",IF(B139&lt;='Timp complet'!$B$60,MOD(B139-1,'Timp complet'!$B$58)+1,"-"))</f>
        <v>23</v>
      </c>
      <c r="E139" s="46" t="str">
        <f aca="false">IF(B139="","",IF(B139&lt;='Timp complet'!$B$60,INDEX('Nume sanscrită'!$B$21:$B$27,MOD(B139-1,7)+1),"-"))</f>
        <v>Marți</v>
      </c>
      <c r="F139" s="46" t="str">
        <f aca="false">IF(B139="","",INDEX('Nume sanscrită'!$B$21:$B$27,WEEKDAY(A139,2)))</f>
        <v>Luni</v>
      </c>
      <c r="G139" s="46" t="n">
        <f aca="false">IF(B139="","",MIN('Timp complet'!$B$54,INT((B139-1)/'Timp complet'!$B$53)+1))</f>
        <v>27</v>
      </c>
      <c r="H139" s="46" t="n">
        <f aca="false">IF(B139="","",INDEX(Evenimente!$G$2:$G$1213,MATCH(A139+1,Evenimente!$F$2:$F$1213,1)))</f>
        <v>2</v>
      </c>
      <c r="I139" s="47" t="str">
        <f aca="false">IF(B139="","",IF(INDEX(Evenimente!$A$2:$A$16203,MATCH(A139-0.000001,Evenimente!$A$2:$A$16203,1)+1)&lt;A139+1,INDEX(Evenimente!$B$2:$B$16203,MATCH(A139-0.000001,Evenimente!$A$2:$A$16203,1)+1)&amp;" "&amp;INDEX(Evenimente!$C$2:$C$16203,MATCH(A139-0.000001,Evenimente!$A$2:$A$16203,1)+1)&amp;" "&amp;TEXT(HOUR(INDEX(Evenimente!$A$2:$A$16203,MATCH(A139-0.000001,Evenimente!$A$2:$A$16203,1)+1)),"00")&amp;":"&amp;TEXT(MINUTE(INDEX(Evenimente!$A$2:$A$16203,MATCH(A139-0.000001,Evenimente!$A$2:$A$16203,1)+1)),"00")&amp;" UTC"&amp;IF(INDEX(Evenimente!$A$2:$A$16203,MATCH(A139-0.000001,Evenimente!$A$2:$A$16203,1)+2)&lt;A139+1,"; "&amp;INDEX(Evenimente!$B$2:$B$16203,MATCH(A139-0.000001,Evenimente!$A$2:$A$16203,1)+2)&amp;" "&amp;INDEX(Evenimente!$C$2:$C$16203,MATCH(A139-0.000001,Evenimente!$A$2:$A$16203,1)+2)&amp;" "&amp;TEXT(HOUR(INDEX(Evenimente!$A$2:$A$16203,MATCH(A139-0.000001,Evenimente!$A$2:$A$16203,1)+2)),"00")&amp;":"&amp;TEXT(MINUTE(INDEX(Evenimente!$A$2:$A$16203,MATCH(A139-0.000001,Evenimente!$A$2:$A$16203,1)+2)),"00")&amp;" UTC",""),""))</f>
        <v/>
      </c>
    </row>
    <row r="140" customFormat="false" ht="15" hidden="false" customHeight="true" outlineLevel="0" collapsed="false">
      <c r="A140" s="45" t="n">
        <f aca="false">IF(B140="","",$B$3+B140-1)</f>
        <v>46147</v>
      </c>
      <c r="B140" s="46" t="n">
        <f aca="false">IF(ROW()-4&lt;=$E$2,ROW()-4,"")</f>
        <v>136</v>
      </c>
      <c r="C140" s="46" t="n">
        <f aca="false">IF(B140="","",IF(B140&lt;='Timp complet'!$B$60,INT((B140-1)/'Timp complet'!$B$58)+1,IF(B140='Timp complet'!$B$60+1,"Ziua anului","Ziua bisectă")))</f>
        <v>5</v>
      </c>
      <c r="D140" s="46" t="n">
        <f aca="false">IF(B140="","",IF(B140&lt;='Timp complet'!$B$60,MOD(B140-1,'Timp complet'!$B$58)+1,"-"))</f>
        <v>24</v>
      </c>
      <c r="E140" s="46" t="str">
        <f aca="false">IF(B140="","",IF(B140&lt;='Timp complet'!$B$60,INDEX('Nume sanscrită'!$B$21:$B$27,MOD(B140-1,7)+1),"-"))</f>
        <v>Miercuri</v>
      </c>
      <c r="F140" s="46" t="str">
        <f aca="false">IF(B140="","",INDEX('Nume sanscrită'!$B$21:$B$27,WEEKDAY(A140,2)))</f>
        <v>Marți</v>
      </c>
      <c r="G140" s="46" t="n">
        <f aca="false">IF(B140="","",MIN('Timp complet'!$B$54,INT((B140-1)/'Timp complet'!$B$53)+1))</f>
        <v>28</v>
      </c>
      <c r="H140" s="46" t="n">
        <f aca="false">IF(B140="","",INDEX(Evenimente!$G$2:$G$1213,MATCH(A140+1,Evenimente!$F$2:$F$1213,1)))</f>
        <v>2</v>
      </c>
      <c r="I140" s="47" t="str">
        <f aca="false">IF(B140="","",IF(INDEX(Evenimente!$A$2:$A$16203,MATCH(A140-0.000001,Evenimente!$A$2:$A$16203,1)+1)&lt;A140+1,INDEX(Evenimente!$B$2:$B$16203,MATCH(A140-0.000001,Evenimente!$A$2:$A$16203,1)+1)&amp;" "&amp;INDEX(Evenimente!$C$2:$C$16203,MATCH(A140-0.000001,Evenimente!$A$2:$A$16203,1)+1)&amp;" "&amp;TEXT(HOUR(INDEX(Evenimente!$A$2:$A$16203,MATCH(A140-0.000001,Evenimente!$A$2:$A$16203,1)+1)),"00")&amp;":"&amp;TEXT(MINUTE(INDEX(Evenimente!$A$2:$A$16203,MATCH(A140-0.000001,Evenimente!$A$2:$A$16203,1)+1)),"00")&amp;" UTC"&amp;IF(INDEX(Evenimente!$A$2:$A$16203,MATCH(A140-0.000001,Evenimente!$A$2:$A$16203,1)+2)&lt;A140+1,"; "&amp;INDEX(Evenimente!$B$2:$B$16203,MATCH(A140-0.000001,Evenimente!$A$2:$A$16203,1)+2)&amp;" "&amp;INDEX(Evenimente!$C$2:$C$16203,MATCH(A140-0.000001,Evenimente!$A$2:$A$16203,1)+2)&amp;" "&amp;TEXT(HOUR(INDEX(Evenimente!$A$2:$A$16203,MATCH(A140-0.000001,Evenimente!$A$2:$A$16203,1)+2)),"00")&amp;":"&amp;TEXT(MINUTE(INDEX(Evenimente!$A$2:$A$16203,MATCH(A140-0.000001,Evenimente!$A$2:$A$16203,1)+2)),"00")&amp;" UTC",""),""))</f>
        <v/>
      </c>
    </row>
    <row r="141" customFormat="false" ht="15" hidden="false" customHeight="true" outlineLevel="0" collapsed="false">
      <c r="A141" s="45" t="n">
        <f aca="false">IF(B141="","",$B$3+B141-1)</f>
        <v>46148</v>
      </c>
      <c r="B141" s="46" t="n">
        <f aca="false">IF(ROW()-4&lt;=$E$2,ROW()-4,"")</f>
        <v>137</v>
      </c>
      <c r="C141" s="46" t="n">
        <f aca="false">IF(B141="","",IF(B141&lt;='Timp complet'!$B$60,INT((B141-1)/'Timp complet'!$B$58)+1,IF(B141='Timp complet'!$B$60+1,"Ziua anului","Ziua bisectă")))</f>
        <v>5</v>
      </c>
      <c r="D141" s="46" t="n">
        <f aca="false">IF(B141="","",IF(B141&lt;='Timp complet'!$B$60,MOD(B141-1,'Timp complet'!$B$58)+1,"-"))</f>
        <v>25</v>
      </c>
      <c r="E141" s="46" t="str">
        <f aca="false">IF(B141="","",IF(B141&lt;='Timp complet'!$B$60,INDEX('Nume sanscrită'!$B$21:$B$27,MOD(B141-1,7)+1),"-"))</f>
        <v>Joi</v>
      </c>
      <c r="F141" s="46" t="str">
        <f aca="false">IF(B141="","",INDEX('Nume sanscrită'!$B$21:$B$27,WEEKDAY(A141,2)))</f>
        <v>Miercuri</v>
      </c>
      <c r="G141" s="46" t="n">
        <f aca="false">IF(B141="","",MIN('Timp complet'!$B$54,INT((B141-1)/'Timp complet'!$B$53)+1))</f>
        <v>28</v>
      </c>
      <c r="H141" s="46" t="n">
        <f aca="false">IF(B141="","",INDEX(Evenimente!$G$2:$G$1213,MATCH(A141+1,Evenimente!$F$2:$F$1213,1)))</f>
        <v>2</v>
      </c>
      <c r="I141" s="47" t="str">
        <f aca="false">IF(B141="","",IF(INDEX(Evenimente!$A$2:$A$16203,MATCH(A141-0.000001,Evenimente!$A$2:$A$16203,1)+1)&lt;A141+1,INDEX(Evenimente!$B$2:$B$16203,MATCH(A141-0.000001,Evenimente!$A$2:$A$16203,1)+1)&amp;" "&amp;INDEX(Evenimente!$C$2:$C$16203,MATCH(A141-0.000001,Evenimente!$A$2:$A$16203,1)+1)&amp;" "&amp;TEXT(HOUR(INDEX(Evenimente!$A$2:$A$16203,MATCH(A141-0.000001,Evenimente!$A$2:$A$16203,1)+1)),"00")&amp;":"&amp;TEXT(MINUTE(INDEX(Evenimente!$A$2:$A$16203,MATCH(A141-0.000001,Evenimente!$A$2:$A$16203,1)+1)),"00")&amp;" UTC"&amp;IF(INDEX(Evenimente!$A$2:$A$16203,MATCH(A141-0.000001,Evenimente!$A$2:$A$16203,1)+2)&lt;A141+1,"; "&amp;INDEX(Evenimente!$B$2:$B$16203,MATCH(A141-0.000001,Evenimente!$A$2:$A$16203,1)+2)&amp;" "&amp;INDEX(Evenimente!$C$2:$C$16203,MATCH(A141-0.000001,Evenimente!$A$2:$A$16203,1)+2)&amp;" "&amp;TEXT(HOUR(INDEX(Evenimente!$A$2:$A$16203,MATCH(A141-0.000001,Evenimente!$A$2:$A$16203,1)+2)),"00")&amp;":"&amp;TEXT(MINUTE(INDEX(Evenimente!$A$2:$A$16203,MATCH(A141-0.000001,Evenimente!$A$2:$A$16203,1)+2)),"00")&amp;" UTC",""),""))</f>
        <v/>
      </c>
    </row>
    <row r="142" customFormat="false" ht="15" hidden="false" customHeight="true" outlineLevel="0" collapsed="false">
      <c r="A142" s="45" t="n">
        <f aca="false">IF(B142="","",$B$3+B142-1)</f>
        <v>46149</v>
      </c>
      <c r="B142" s="46" t="n">
        <f aca="false">IF(ROW()-4&lt;=$E$2,ROW()-4,"")</f>
        <v>138</v>
      </c>
      <c r="C142" s="46" t="n">
        <f aca="false">IF(B142="","",IF(B142&lt;='Timp complet'!$B$60,INT((B142-1)/'Timp complet'!$B$58)+1,IF(B142='Timp complet'!$B$60+1,"Ziua anului","Ziua bisectă")))</f>
        <v>5</v>
      </c>
      <c r="D142" s="46" t="n">
        <f aca="false">IF(B142="","",IF(B142&lt;='Timp complet'!$B$60,MOD(B142-1,'Timp complet'!$B$58)+1,"-"))</f>
        <v>26</v>
      </c>
      <c r="E142" s="46" t="str">
        <f aca="false">IF(B142="","",IF(B142&lt;='Timp complet'!$B$60,INDEX('Nume sanscrită'!$B$21:$B$27,MOD(B142-1,7)+1),"-"))</f>
        <v>Vineri</v>
      </c>
      <c r="F142" s="46" t="str">
        <f aca="false">IF(B142="","",INDEX('Nume sanscrită'!$B$21:$B$27,WEEKDAY(A142,2)))</f>
        <v>Joi</v>
      </c>
      <c r="G142" s="46" t="n">
        <f aca="false">IF(B142="","",MIN('Timp complet'!$B$54,INT((B142-1)/'Timp complet'!$B$53)+1))</f>
        <v>28</v>
      </c>
      <c r="H142" s="46" t="n">
        <f aca="false">IF(B142="","",INDEX(Evenimente!$G$2:$G$1213,MATCH(A142+1,Evenimente!$F$2:$F$1213,1)))</f>
        <v>2</v>
      </c>
      <c r="I142" s="47" t="str">
        <f aca="false">IF(B142="","",IF(INDEX(Evenimente!$A$2:$A$16203,MATCH(A142-0.000001,Evenimente!$A$2:$A$16203,1)+1)&lt;A142+1,INDEX(Evenimente!$B$2:$B$16203,MATCH(A142-0.000001,Evenimente!$A$2:$A$16203,1)+1)&amp;" "&amp;INDEX(Evenimente!$C$2:$C$16203,MATCH(A142-0.000001,Evenimente!$A$2:$A$16203,1)+1)&amp;" "&amp;TEXT(HOUR(INDEX(Evenimente!$A$2:$A$16203,MATCH(A142-0.000001,Evenimente!$A$2:$A$16203,1)+1)),"00")&amp;":"&amp;TEXT(MINUTE(INDEX(Evenimente!$A$2:$A$16203,MATCH(A142-0.000001,Evenimente!$A$2:$A$16203,1)+1)),"00")&amp;" UTC"&amp;IF(INDEX(Evenimente!$A$2:$A$16203,MATCH(A142-0.000001,Evenimente!$A$2:$A$16203,1)+2)&lt;A142+1,"; "&amp;INDEX(Evenimente!$B$2:$B$16203,MATCH(A142-0.000001,Evenimente!$A$2:$A$16203,1)+2)&amp;" "&amp;INDEX(Evenimente!$C$2:$C$16203,MATCH(A142-0.000001,Evenimente!$A$2:$A$16203,1)+2)&amp;" "&amp;TEXT(HOUR(INDEX(Evenimente!$A$2:$A$16203,MATCH(A142-0.000001,Evenimente!$A$2:$A$16203,1)+2)),"00")&amp;":"&amp;TEXT(MINUTE(INDEX(Evenimente!$A$2:$A$16203,MATCH(A142-0.000001,Evenimente!$A$2:$A$16203,1)+2)),"00")&amp;" UTC",""),""))</f>
        <v/>
      </c>
    </row>
    <row r="143" customFormat="false" ht="15" hidden="false" customHeight="true" outlineLevel="0" collapsed="false">
      <c r="A143" s="45" t="n">
        <f aca="false">IF(B143="","",$B$3+B143-1)</f>
        <v>46150</v>
      </c>
      <c r="B143" s="46" t="n">
        <f aca="false">IF(ROW()-4&lt;=$E$2,ROW()-4,"")</f>
        <v>139</v>
      </c>
      <c r="C143" s="46" t="n">
        <f aca="false">IF(B143="","",IF(B143&lt;='Timp complet'!$B$60,INT((B143-1)/'Timp complet'!$B$58)+1,IF(B143='Timp complet'!$B$60+1,"Ziua anului","Ziua bisectă")))</f>
        <v>5</v>
      </c>
      <c r="D143" s="46" t="n">
        <f aca="false">IF(B143="","",IF(B143&lt;='Timp complet'!$B$60,MOD(B143-1,'Timp complet'!$B$58)+1,"-"))</f>
        <v>27</v>
      </c>
      <c r="E143" s="46" t="str">
        <f aca="false">IF(B143="","",IF(B143&lt;='Timp complet'!$B$60,INDEX('Nume sanscrită'!$B$21:$B$27,MOD(B143-1,7)+1),"-"))</f>
        <v>Sâmbătă</v>
      </c>
      <c r="F143" s="46" t="str">
        <f aca="false">IF(B143="","",INDEX('Nume sanscrită'!$B$21:$B$27,WEEKDAY(A143,2)))</f>
        <v>Vineri</v>
      </c>
      <c r="G143" s="46" t="n">
        <f aca="false">IF(B143="","",MIN('Timp complet'!$B$54,INT((B143-1)/'Timp complet'!$B$53)+1))</f>
        <v>28</v>
      </c>
      <c r="H143" s="46" t="n">
        <f aca="false">IF(B143="","",INDEX(Evenimente!$G$2:$G$1213,MATCH(A143+1,Evenimente!$F$2:$F$1213,1)))</f>
        <v>2</v>
      </c>
      <c r="I143" s="47" t="str">
        <f aca="false">IF(B143="","",IF(INDEX(Evenimente!$A$2:$A$16203,MATCH(A143-0.000001,Evenimente!$A$2:$A$16203,1)+1)&lt;A143+1,INDEX(Evenimente!$B$2:$B$16203,MATCH(A143-0.000001,Evenimente!$A$2:$A$16203,1)+1)&amp;" "&amp;INDEX(Evenimente!$C$2:$C$16203,MATCH(A143-0.000001,Evenimente!$A$2:$A$16203,1)+1)&amp;" "&amp;TEXT(HOUR(INDEX(Evenimente!$A$2:$A$16203,MATCH(A143-0.000001,Evenimente!$A$2:$A$16203,1)+1)),"00")&amp;":"&amp;TEXT(MINUTE(INDEX(Evenimente!$A$2:$A$16203,MATCH(A143-0.000001,Evenimente!$A$2:$A$16203,1)+1)),"00")&amp;" UTC"&amp;IF(INDEX(Evenimente!$A$2:$A$16203,MATCH(A143-0.000001,Evenimente!$A$2:$A$16203,1)+2)&lt;A143+1,"; "&amp;INDEX(Evenimente!$B$2:$B$16203,MATCH(A143-0.000001,Evenimente!$A$2:$A$16203,1)+2)&amp;" "&amp;INDEX(Evenimente!$C$2:$C$16203,MATCH(A143-0.000001,Evenimente!$A$2:$A$16203,1)+2)&amp;" "&amp;TEXT(HOUR(INDEX(Evenimente!$A$2:$A$16203,MATCH(A143-0.000001,Evenimente!$A$2:$A$16203,1)+2)),"00")&amp;":"&amp;TEXT(MINUTE(INDEX(Evenimente!$A$2:$A$16203,MATCH(A143-0.000001,Evenimente!$A$2:$A$16203,1)+2)),"00")&amp;" UTC",""),""))</f>
        <v/>
      </c>
    </row>
    <row r="144" customFormat="false" ht="15" hidden="false" customHeight="true" outlineLevel="0" collapsed="false">
      <c r="A144" s="45" t="n">
        <f aca="false">IF(B144="","",$B$3+B144-1)</f>
        <v>46151</v>
      </c>
      <c r="B144" s="46" t="n">
        <f aca="false">IF(ROW()-4&lt;=$E$2,ROW()-4,"")</f>
        <v>140</v>
      </c>
      <c r="C144" s="46" t="n">
        <f aca="false">IF(B144="","",IF(B144&lt;='Timp complet'!$B$60,INT((B144-1)/'Timp complet'!$B$58)+1,IF(B144='Timp complet'!$B$60+1,"Ziua anului","Ziua bisectă")))</f>
        <v>5</v>
      </c>
      <c r="D144" s="46" t="n">
        <f aca="false">IF(B144="","",IF(B144&lt;='Timp complet'!$B$60,MOD(B144-1,'Timp complet'!$B$58)+1,"-"))</f>
        <v>28</v>
      </c>
      <c r="E144" s="46" t="str">
        <f aca="false">IF(B144="","",IF(B144&lt;='Timp complet'!$B$60,INDEX('Nume sanscrită'!$B$21:$B$27,MOD(B144-1,7)+1),"-"))</f>
        <v>Duminică</v>
      </c>
      <c r="F144" s="46" t="str">
        <f aca="false">IF(B144="","",INDEX('Nume sanscrită'!$B$21:$B$27,WEEKDAY(A144,2)))</f>
        <v>Sâmbătă</v>
      </c>
      <c r="G144" s="46" t="n">
        <f aca="false">IF(B144="","",MIN('Timp complet'!$B$54,INT((B144-1)/'Timp complet'!$B$53)+1))</f>
        <v>28</v>
      </c>
      <c r="H144" s="46" t="n">
        <f aca="false">IF(B144="","",INDEX(Evenimente!$G$2:$G$1213,MATCH(A144+1,Evenimente!$F$2:$F$1213,1)))</f>
        <v>2</v>
      </c>
      <c r="I144" s="47" t="str">
        <f aca="false">IF(B144="","",IF(INDEX(Evenimente!$A$2:$A$16203,MATCH(A144-0.000001,Evenimente!$A$2:$A$16203,1)+1)&lt;A144+1,INDEX(Evenimente!$B$2:$B$16203,MATCH(A144-0.000001,Evenimente!$A$2:$A$16203,1)+1)&amp;" "&amp;INDEX(Evenimente!$C$2:$C$16203,MATCH(A144-0.000001,Evenimente!$A$2:$A$16203,1)+1)&amp;" "&amp;TEXT(HOUR(INDEX(Evenimente!$A$2:$A$16203,MATCH(A144-0.000001,Evenimente!$A$2:$A$16203,1)+1)),"00")&amp;":"&amp;TEXT(MINUTE(INDEX(Evenimente!$A$2:$A$16203,MATCH(A144-0.000001,Evenimente!$A$2:$A$16203,1)+1)),"00")&amp;" UTC"&amp;IF(INDEX(Evenimente!$A$2:$A$16203,MATCH(A144-0.000001,Evenimente!$A$2:$A$16203,1)+2)&lt;A144+1,"; "&amp;INDEX(Evenimente!$B$2:$B$16203,MATCH(A144-0.000001,Evenimente!$A$2:$A$16203,1)+2)&amp;" "&amp;INDEX(Evenimente!$C$2:$C$16203,MATCH(A144-0.000001,Evenimente!$A$2:$A$16203,1)+2)&amp;" "&amp;TEXT(HOUR(INDEX(Evenimente!$A$2:$A$16203,MATCH(A144-0.000001,Evenimente!$A$2:$A$16203,1)+2)),"00")&amp;":"&amp;TEXT(MINUTE(INDEX(Evenimente!$A$2:$A$16203,MATCH(A144-0.000001,Evenimente!$A$2:$A$16203,1)+2)),"00")&amp;" UTC",""),""))</f>
        <v>◑ ultimul pătrar 21:11 UTC</v>
      </c>
    </row>
    <row r="145" customFormat="false" ht="15" hidden="false" customHeight="true" outlineLevel="0" collapsed="false">
      <c r="A145" s="45" t="n">
        <f aca="false">IF(B145="","",$B$3+B145-1)</f>
        <v>46152</v>
      </c>
      <c r="B145" s="46" t="n">
        <f aca="false">IF(ROW()-4&lt;=$E$2,ROW()-4,"")</f>
        <v>141</v>
      </c>
      <c r="C145" s="46" t="n">
        <f aca="false">IF(B145="","",IF(B145&lt;='Timp complet'!$B$60,INT((B145-1)/'Timp complet'!$B$58)+1,IF(B145='Timp complet'!$B$60+1,"Ziua anului","Ziua bisectă")))</f>
        <v>6</v>
      </c>
      <c r="D145" s="46" t="n">
        <f aca="false">IF(B145="","",IF(B145&lt;='Timp complet'!$B$60,MOD(B145-1,'Timp complet'!$B$58)+1,"-"))</f>
        <v>1</v>
      </c>
      <c r="E145" s="46" t="str">
        <f aca="false">IF(B145="","",IF(B145&lt;='Timp complet'!$B$60,INDEX('Nume sanscrită'!$B$21:$B$27,MOD(B145-1,7)+1),"-"))</f>
        <v>Luni</v>
      </c>
      <c r="F145" s="46" t="str">
        <f aca="false">IF(B145="","",INDEX('Nume sanscrită'!$B$21:$B$27,WEEKDAY(A145,2)))</f>
        <v>Duminică</v>
      </c>
      <c r="G145" s="46" t="n">
        <f aca="false">IF(B145="","",MIN('Timp complet'!$B$54,INT((B145-1)/'Timp complet'!$B$53)+1))</f>
        <v>29</v>
      </c>
      <c r="H145" s="46" t="n">
        <f aca="false">IF(B145="","",INDEX(Evenimente!$G$2:$G$1213,MATCH(A145+1,Evenimente!$F$2:$F$1213,1)))</f>
        <v>2</v>
      </c>
      <c r="I145" s="47" t="str">
        <f aca="false">IF(B145="","",IF(INDEX(Evenimente!$A$2:$A$16203,MATCH(A145-0.000001,Evenimente!$A$2:$A$16203,1)+1)&lt;A145+1,INDEX(Evenimente!$B$2:$B$16203,MATCH(A145-0.000001,Evenimente!$A$2:$A$16203,1)+1)&amp;" "&amp;INDEX(Evenimente!$C$2:$C$16203,MATCH(A145-0.000001,Evenimente!$A$2:$A$16203,1)+1)&amp;" "&amp;TEXT(HOUR(INDEX(Evenimente!$A$2:$A$16203,MATCH(A145-0.000001,Evenimente!$A$2:$A$16203,1)+1)),"00")&amp;":"&amp;TEXT(MINUTE(INDEX(Evenimente!$A$2:$A$16203,MATCH(A145-0.000001,Evenimente!$A$2:$A$16203,1)+1)),"00")&amp;" UTC"&amp;IF(INDEX(Evenimente!$A$2:$A$16203,MATCH(A145-0.000001,Evenimente!$A$2:$A$16203,1)+2)&lt;A145+1,"; "&amp;INDEX(Evenimente!$B$2:$B$16203,MATCH(A145-0.000001,Evenimente!$A$2:$A$16203,1)+2)&amp;" "&amp;INDEX(Evenimente!$C$2:$C$16203,MATCH(A145-0.000001,Evenimente!$A$2:$A$16203,1)+2)&amp;" "&amp;TEXT(HOUR(INDEX(Evenimente!$A$2:$A$16203,MATCH(A145-0.000001,Evenimente!$A$2:$A$16203,1)+2)),"00")&amp;":"&amp;TEXT(MINUTE(INDEX(Evenimente!$A$2:$A$16203,MATCH(A145-0.000001,Evenimente!$A$2:$A$16203,1)+2)),"00")&amp;" UTC",""),""))</f>
        <v/>
      </c>
    </row>
    <row r="146" customFormat="false" ht="15" hidden="false" customHeight="true" outlineLevel="0" collapsed="false">
      <c r="A146" s="45" t="n">
        <f aca="false">IF(B146="","",$B$3+B146-1)</f>
        <v>46153</v>
      </c>
      <c r="B146" s="46" t="n">
        <f aca="false">IF(ROW()-4&lt;=$E$2,ROW()-4,"")</f>
        <v>142</v>
      </c>
      <c r="C146" s="46" t="n">
        <f aca="false">IF(B146="","",IF(B146&lt;='Timp complet'!$B$60,INT((B146-1)/'Timp complet'!$B$58)+1,IF(B146='Timp complet'!$B$60+1,"Ziua anului","Ziua bisectă")))</f>
        <v>6</v>
      </c>
      <c r="D146" s="46" t="n">
        <f aca="false">IF(B146="","",IF(B146&lt;='Timp complet'!$B$60,MOD(B146-1,'Timp complet'!$B$58)+1,"-"))</f>
        <v>2</v>
      </c>
      <c r="E146" s="46" t="str">
        <f aca="false">IF(B146="","",IF(B146&lt;='Timp complet'!$B$60,INDEX('Nume sanscrită'!$B$21:$B$27,MOD(B146-1,7)+1),"-"))</f>
        <v>Marți</v>
      </c>
      <c r="F146" s="46" t="str">
        <f aca="false">IF(B146="","",INDEX('Nume sanscrită'!$B$21:$B$27,WEEKDAY(A146,2)))</f>
        <v>Luni</v>
      </c>
      <c r="G146" s="46" t="n">
        <f aca="false">IF(B146="","",MIN('Timp complet'!$B$54,INT((B146-1)/'Timp complet'!$B$53)+1))</f>
        <v>29</v>
      </c>
      <c r="H146" s="46" t="n">
        <f aca="false">IF(B146="","",INDEX(Evenimente!$G$2:$G$1213,MATCH(A146+1,Evenimente!$F$2:$F$1213,1)))</f>
        <v>2</v>
      </c>
      <c r="I146" s="47" t="str">
        <f aca="false">IF(B146="","",IF(INDEX(Evenimente!$A$2:$A$16203,MATCH(A146-0.000001,Evenimente!$A$2:$A$16203,1)+1)&lt;A146+1,INDEX(Evenimente!$B$2:$B$16203,MATCH(A146-0.000001,Evenimente!$A$2:$A$16203,1)+1)&amp;" "&amp;INDEX(Evenimente!$C$2:$C$16203,MATCH(A146-0.000001,Evenimente!$A$2:$A$16203,1)+1)&amp;" "&amp;TEXT(HOUR(INDEX(Evenimente!$A$2:$A$16203,MATCH(A146-0.000001,Evenimente!$A$2:$A$16203,1)+1)),"00")&amp;":"&amp;TEXT(MINUTE(INDEX(Evenimente!$A$2:$A$16203,MATCH(A146-0.000001,Evenimente!$A$2:$A$16203,1)+1)),"00")&amp;" UTC"&amp;IF(INDEX(Evenimente!$A$2:$A$16203,MATCH(A146-0.000001,Evenimente!$A$2:$A$16203,1)+2)&lt;A146+1,"; "&amp;INDEX(Evenimente!$B$2:$B$16203,MATCH(A146-0.000001,Evenimente!$A$2:$A$16203,1)+2)&amp;" "&amp;INDEX(Evenimente!$C$2:$C$16203,MATCH(A146-0.000001,Evenimente!$A$2:$A$16203,1)+2)&amp;" "&amp;TEXT(HOUR(INDEX(Evenimente!$A$2:$A$16203,MATCH(A146-0.000001,Evenimente!$A$2:$A$16203,1)+2)),"00")&amp;":"&amp;TEXT(MINUTE(INDEX(Evenimente!$A$2:$A$16203,MATCH(A146-0.000001,Evenimente!$A$2:$A$16203,1)+2)),"00")&amp;" UTC",""),""))</f>
        <v/>
      </c>
    </row>
    <row r="147" customFormat="false" ht="15" hidden="false" customHeight="true" outlineLevel="0" collapsed="false">
      <c r="A147" s="45" t="n">
        <f aca="false">IF(B147="","",$B$3+B147-1)</f>
        <v>46154</v>
      </c>
      <c r="B147" s="46" t="n">
        <f aca="false">IF(ROW()-4&lt;=$E$2,ROW()-4,"")</f>
        <v>143</v>
      </c>
      <c r="C147" s="46" t="n">
        <f aca="false">IF(B147="","",IF(B147&lt;='Timp complet'!$B$60,INT((B147-1)/'Timp complet'!$B$58)+1,IF(B147='Timp complet'!$B$60+1,"Ziua anului","Ziua bisectă")))</f>
        <v>6</v>
      </c>
      <c r="D147" s="46" t="n">
        <f aca="false">IF(B147="","",IF(B147&lt;='Timp complet'!$B$60,MOD(B147-1,'Timp complet'!$B$58)+1,"-"))</f>
        <v>3</v>
      </c>
      <c r="E147" s="46" t="str">
        <f aca="false">IF(B147="","",IF(B147&lt;='Timp complet'!$B$60,INDEX('Nume sanscrită'!$B$21:$B$27,MOD(B147-1,7)+1),"-"))</f>
        <v>Miercuri</v>
      </c>
      <c r="F147" s="46" t="str">
        <f aca="false">IF(B147="","",INDEX('Nume sanscrită'!$B$21:$B$27,WEEKDAY(A147,2)))</f>
        <v>Marți</v>
      </c>
      <c r="G147" s="46" t="n">
        <f aca="false">IF(B147="","",MIN('Timp complet'!$B$54,INT((B147-1)/'Timp complet'!$B$53)+1))</f>
        <v>29</v>
      </c>
      <c r="H147" s="46" t="n">
        <f aca="false">IF(B147="","",INDEX(Evenimente!$G$2:$G$1213,MATCH(A147+1,Evenimente!$F$2:$F$1213,1)))</f>
        <v>2</v>
      </c>
      <c r="I147" s="47" t="str">
        <f aca="false">IF(B147="","",IF(INDEX(Evenimente!$A$2:$A$16203,MATCH(A147-0.000001,Evenimente!$A$2:$A$16203,1)+1)&lt;A147+1,INDEX(Evenimente!$B$2:$B$16203,MATCH(A147-0.000001,Evenimente!$A$2:$A$16203,1)+1)&amp;" "&amp;INDEX(Evenimente!$C$2:$C$16203,MATCH(A147-0.000001,Evenimente!$A$2:$A$16203,1)+1)&amp;" "&amp;TEXT(HOUR(INDEX(Evenimente!$A$2:$A$16203,MATCH(A147-0.000001,Evenimente!$A$2:$A$16203,1)+1)),"00")&amp;":"&amp;TEXT(MINUTE(INDEX(Evenimente!$A$2:$A$16203,MATCH(A147-0.000001,Evenimente!$A$2:$A$16203,1)+1)),"00")&amp;" UTC"&amp;IF(INDEX(Evenimente!$A$2:$A$16203,MATCH(A147-0.000001,Evenimente!$A$2:$A$16203,1)+2)&lt;A147+1,"; "&amp;INDEX(Evenimente!$B$2:$B$16203,MATCH(A147-0.000001,Evenimente!$A$2:$A$16203,1)+2)&amp;" "&amp;INDEX(Evenimente!$C$2:$C$16203,MATCH(A147-0.000001,Evenimente!$A$2:$A$16203,1)+2)&amp;" "&amp;TEXT(HOUR(INDEX(Evenimente!$A$2:$A$16203,MATCH(A147-0.000001,Evenimente!$A$2:$A$16203,1)+2)),"00")&amp;":"&amp;TEXT(MINUTE(INDEX(Evenimente!$A$2:$A$16203,MATCH(A147-0.000001,Evenimente!$A$2:$A$16203,1)+2)),"00")&amp;" UTC",""),""))</f>
        <v/>
      </c>
    </row>
    <row r="148" customFormat="false" ht="15" hidden="false" customHeight="true" outlineLevel="0" collapsed="false">
      <c r="A148" s="45" t="n">
        <f aca="false">IF(B148="","",$B$3+B148-1)</f>
        <v>46155</v>
      </c>
      <c r="B148" s="46" t="n">
        <f aca="false">IF(ROW()-4&lt;=$E$2,ROW()-4,"")</f>
        <v>144</v>
      </c>
      <c r="C148" s="46" t="n">
        <f aca="false">IF(B148="","",IF(B148&lt;='Timp complet'!$B$60,INT((B148-1)/'Timp complet'!$B$58)+1,IF(B148='Timp complet'!$B$60+1,"Ziua anului","Ziua bisectă")))</f>
        <v>6</v>
      </c>
      <c r="D148" s="46" t="n">
        <f aca="false">IF(B148="","",IF(B148&lt;='Timp complet'!$B$60,MOD(B148-1,'Timp complet'!$B$58)+1,"-"))</f>
        <v>4</v>
      </c>
      <c r="E148" s="46" t="str">
        <f aca="false">IF(B148="","",IF(B148&lt;='Timp complet'!$B$60,INDEX('Nume sanscrită'!$B$21:$B$27,MOD(B148-1,7)+1),"-"))</f>
        <v>Joi</v>
      </c>
      <c r="F148" s="46" t="str">
        <f aca="false">IF(B148="","",INDEX('Nume sanscrită'!$B$21:$B$27,WEEKDAY(A148,2)))</f>
        <v>Miercuri</v>
      </c>
      <c r="G148" s="46" t="n">
        <f aca="false">IF(B148="","",MIN('Timp complet'!$B$54,INT((B148-1)/'Timp complet'!$B$53)+1))</f>
        <v>29</v>
      </c>
      <c r="H148" s="46" t="n">
        <f aca="false">IF(B148="","",INDEX(Evenimente!$G$2:$G$1213,MATCH(A148+1,Evenimente!$F$2:$F$1213,1)))</f>
        <v>2</v>
      </c>
      <c r="I148" s="47" t="str">
        <f aca="false">IF(B148="","",IF(INDEX(Evenimente!$A$2:$A$16203,MATCH(A148-0.000001,Evenimente!$A$2:$A$16203,1)+1)&lt;A148+1,INDEX(Evenimente!$B$2:$B$16203,MATCH(A148-0.000001,Evenimente!$A$2:$A$16203,1)+1)&amp;" "&amp;INDEX(Evenimente!$C$2:$C$16203,MATCH(A148-0.000001,Evenimente!$A$2:$A$16203,1)+1)&amp;" "&amp;TEXT(HOUR(INDEX(Evenimente!$A$2:$A$16203,MATCH(A148-0.000001,Evenimente!$A$2:$A$16203,1)+1)),"00")&amp;":"&amp;TEXT(MINUTE(INDEX(Evenimente!$A$2:$A$16203,MATCH(A148-0.000001,Evenimente!$A$2:$A$16203,1)+1)),"00")&amp;" UTC"&amp;IF(INDEX(Evenimente!$A$2:$A$16203,MATCH(A148-0.000001,Evenimente!$A$2:$A$16203,1)+2)&lt;A148+1,"; "&amp;INDEX(Evenimente!$B$2:$B$16203,MATCH(A148-0.000001,Evenimente!$A$2:$A$16203,1)+2)&amp;" "&amp;INDEX(Evenimente!$C$2:$C$16203,MATCH(A148-0.000001,Evenimente!$A$2:$A$16203,1)+2)&amp;" "&amp;TEXT(HOUR(INDEX(Evenimente!$A$2:$A$16203,MATCH(A148-0.000001,Evenimente!$A$2:$A$16203,1)+2)),"00")&amp;":"&amp;TEXT(MINUTE(INDEX(Evenimente!$A$2:$A$16203,MATCH(A148-0.000001,Evenimente!$A$2:$A$16203,1)+2)),"00")&amp;" UTC",""),""))</f>
        <v/>
      </c>
    </row>
    <row r="149" customFormat="false" ht="15" hidden="false" customHeight="true" outlineLevel="0" collapsed="false">
      <c r="A149" s="45" t="n">
        <f aca="false">IF(B149="","",$B$3+B149-1)</f>
        <v>46156</v>
      </c>
      <c r="B149" s="46" t="n">
        <f aca="false">IF(ROW()-4&lt;=$E$2,ROW()-4,"")</f>
        <v>145</v>
      </c>
      <c r="C149" s="46" t="n">
        <f aca="false">IF(B149="","",IF(B149&lt;='Timp complet'!$B$60,INT((B149-1)/'Timp complet'!$B$58)+1,IF(B149='Timp complet'!$B$60+1,"Ziua anului","Ziua bisectă")))</f>
        <v>6</v>
      </c>
      <c r="D149" s="46" t="n">
        <f aca="false">IF(B149="","",IF(B149&lt;='Timp complet'!$B$60,MOD(B149-1,'Timp complet'!$B$58)+1,"-"))</f>
        <v>5</v>
      </c>
      <c r="E149" s="46" t="str">
        <f aca="false">IF(B149="","",IF(B149&lt;='Timp complet'!$B$60,INDEX('Nume sanscrită'!$B$21:$B$27,MOD(B149-1,7)+1),"-"))</f>
        <v>Vineri</v>
      </c>
      <c r="F149" s="46" t="str">
        <f aca="false">IF(B149="","",INDEX('Nume sanscrită'!$B$21:$B$27,WEEKDAY(A149,2)))</f>
        <v>Joi</v>
      </c>
      <c r="G149" s="46" t="n">
        <f aca="false">IF(B149="","",MIN('Timp complet'!$B$54,INT((B149-1)/'Timp complet'!$B$53)+1))</f>
        <v>29</v>
      </c>
      <c r="H149" s="46" t="n">
        <f aca="false">IF(B149="","",INDEX(Evenimente!$G$2:$G$1213,MATCH(A149+1,Evenimente!$F$2:$F$1213,1)))</f>
        <v>2</v>
      </c>
      <c r="I149" s="47" t="str">
        <f aca="false">IF(B149="","",IF(INDEX(Evenimente!$A$2:$A$16203,MATCH(A149-0.000001,Evenimente!$A$2:$A$16203,1)+1)&lt;A149+1,INDEX(Evenimente!$B$2:$B$16203,MATCH(A149-0.000001,Evenimente!$A$2:$A$16203,1)+1)&amp;" "&amp;INDEX(Evenimente!$C$2:$C$16203,MATCH(A149-0.000001,Evenimente!$A$2:$A$16203,1)+1)&amp;" "&amp;TEXT(HOUR(INDEX(Evenimente!$A$2:$A$16203,MATCH(A149-0.000001,Evenimente!$A$2:$A$16203,1)+1)),"00")&amp;":"&amp;TEXT(MINUTE(INDEX(Evenimente!$A$2:$A$16203,MATCH(A149-0.000001,Evenimente!$A$2:$A$16203,1)+1)),"00")&amp;" UTC"&amp;IF(INDEX(Evenimente!$A$2:$A$16203,MATCH(A149-0.000001,Evenimente!$A$2:$A$16203,1)+2)&lt;A149+1,"; "&amp;INDEX(Evenimente!$B$2:$B$16203,MATCH(A149-0.000001,Evenimente!$A$2:$A$16203,1)+2)&amp;" "&amp;INDEX(Evenimente!$C$2:$C$16203,MATCH(A149-0.000001,Evenimente!$A$2:$A$16203,1)+2)&amp;" "&amp;TEXT(HOUR(INDEX(Evenimente!$A$2:$A$16203,MATCH(A149-0.000001,Evenimente!$A$2:$A$16203,1)+2)),"00")&amp;":"&amp;TEXT(MINUTE(INDEX(Evenimente!$A$2:$A$16203,MATCH(A149-0.000001,Evenimente!$A$2:$A$16203,1)+2)),"00")&amp;" UTC",""),""))</f>
        <v/>
      </c>
    </row>
    <row r="150" customFormat="false" ht="15" hidden="false" customHeight="true" outlineLevel="0" collapsed="false">
      <c r="A150" s="45" t="n">
        <f aca="false">IF(B150="","",$B$3+B150-1)</f>
        <v>46157</v>
      </c>
      <c r="B150" s="46" t="n">
        <f aca="false">IF(ROW()-4&lt;=$E$2,ROW()-4,"")</f>
        <v>146</v>
      </c>
      <c r="C150" s="46" t="n">
        <f aca="false">IF(B150="","",IF(B150&lt;='Timp complet'!$B$60,INT((B150-1)/'Timp complet'!$B$58)+1,IF(B150='Timp complet'!$B$60+1,"Ziua anului","Ziua bisectă")))</f>
        <v>6</v>
      </c>
      <c r="D150" s="46" t="n">
        <f aca="false">IF(B150="","",IF(B150&lt;='Timp complet'!$B$60,MOD(B150-1,'Timp complet'!$B$58)+1,"-"))</f>
        <v>6</v>
      </c>
      <c r="E150" s="46" t="str">
        <f aca="false">IF(B150="","",IF(B150&lt;='Timp complet'!$B$60,INDEX('Nume sanscrită'!$B$21:$B$27,MOD(B150-1,7)+1),"-"))</f>
        <v>Sâmbătă</v>
      </c>
      <c r="F150" s="46" t="str">
        <f aca="false">IF(B150="","",INDEX('Nume sanscrită'!$B$21:$B$27,WEEKDAY(A150,2)))</f>
        <v>Vineri</v>
      </c>
      <c r="G150" s="46" t="n">
        <f aca="false">IF(B150="","",MIN('Timp complet'!$B$54,INT((B150-1)/'Timp complet'!$B$53)+1))</f>
        <v>30</v>
      </c>
      <c r="H150" s="46" t="n">
        <f aca="false">IF(B150="","",INDEX(Evenimente!$G$2:$G$1213,MATCH(A150+1,Evenimente!$F$2:$F$1213,1)))</f>
        <v>2</v>
      </c>
      <c r="I150" s="47" t="str">
        <f aca="false">IF(B150="","",IF(INDEX(Evenimente!$A$2:$A$16203,MATCH(A150-0.000001,Evenimente!$A$2:$A$16203,1)+1)&lt;A150+1,INDEX(Evenimente!$B$2:$B$16203,MATCH(A150-0.000001,Evenimente!$A$2:$A$16203,1)+1)&amp;" "&amp;INDEX(Evenimente!$C$2:$C$16203,MATCH(A150-0.000001,Evenimente!$A$2:$A$16203,1)+1)&amp;" "&amp;TEXT(HOUR(INDEX(Evenimente!$A$2:$A$16203,MATCH(A150-0.000001,Evenimente!$A$2:$A$16203,1)+1)),"00")&amp;":"&amp;TEXT(MINUTE(INDEX(Evenimente!$A$2:$A$16203,MATCH(A150-0.000001,Evenimente!$A$2:$A$16203,1)+1)),"00")&amp;" UTC"&amp;IF(INDEX(Evenimente!$A$2:$A$16203,MATCH(A150-0.000001,Evenimente!$A$2:$A$16203,1)+2)&lt;A150+1,"; "&amp;INDEX(Evenimente!$B$2:$B$16203,MATCH(A150-0.000001,Evenimente!$A$2:$A$16203,1)+2)&amp;" "&amp;INDEX(Evenimente!$C$2:$C$16203,MATCH(A150-0.000001,Evenimente!$A$2:$A$16203,1)+2)&amp;" "&amp;TEXT(HOUR(INDEX(Evenimente!$A$2:$A$16203,MATCH(A150-0.000001,Evenimente!$A$2:$A$16203,1)+2)),"00")&amp;":"&amp;TEXT(MINUTE(INDEX(Evenimente!$A$2:$A$16203,MATCH(A150-0.000001,Evenimente!$A$2:$A$16203,1)+2)),"00")&amp;" UTC",""),""))</f>
        <v/>
      </c>
    </row>
    <row r="151" customFormat="false" ht="15" hidden="false" customHeight="true" outlineLevel="0" collapsed="false">
      <c r="A151" s="45" t="n">
        <f aca="false">IF(B151="","",$B$3+B151-1)</f>
        <v>46158</v>
      </c>
      <c r="B151" s="46" t="n">
        <f aca="false">IF(ROW()-4&lt;=$E$2,ROW()-4,"")</f>
        <v>147</v>
      </c>
      <c r="C151" s="46" t="n">
        <f aca="false">IF(B151="","",IF(B151&lt;='Timp complet'!$B$60,INT((B151-1)/'Timp complet'!$B$58)+1,IF(B151='Timp complet'!$B$60+1,"Ziua anului","Ziua bisectă")))</f>
        <v>6</v>
      </c>
      <c r="D151" s="46" t="n">
        <f aca="false">IF(B151="","",IF(B151&lt;='Timp complet'!$B$60,MOD(B151-1,'Timp complet'!$B$58)+1,"-"))</f>
        <v>7</v>
      </c>
      <c r="E151" s="46" t="str">
        <f aca="false">IF(B151="","",IF(B151&lt;='Timp complet'!$B$60,INDEX('Nume sanscrită'!$B$21:$B$27,MOD(B151-1,7)+1),"-"))</f>
        <v>Duminică</v>
      </c>
      <c r="F151" s="46" t="str">
        <f aca="false">IF(B151="","",INDEX('Nume sanscrită'!$B$21:$B$27,WEEKDAY(A151,2)))</f>
        <v>Sâmbătă</v>
      </c>
      <c r="G151" s="46" t="n">
        <f aca="false">IF(B151="","",MIN('Timp complet'!$B$54,INT((B151-1)/'Timp complet'!$B$53)+1))</f>
        <v>30</v>
      </c>
      <c r="H151" s="46" t="n">
        <f aca="false">IF(B151="","",INDEX(Evenimente!$G$2:$G$1213,MATCH(A151+1,Evenimente!$F$2:$F$1213,1)))</f>
        <v>2</v>
      </c>
      <c r="I151" s="47" t="str">
        <f aca="false">IF(B151="","",IF(INDEX(Evenimente!$A$2:$A$16203,MATCH(A151-0.000001,Evenimente!$A$2:$A$16203,1)+1)&lt;A151+1,INDEX(Evenimente!$B$2:$B$16203,MATCH(A151-0.000001,Evenimente!$A$2:$A$16203,1)+1)&amp;" "&amp;INDEX(Evenimente!$C$2:$C$16203,MATCH(A151-0.000001,Evenimente!$A$2:$A$16203,1)+1)&amp;" "&amp;TEXT(HOUR(INDEX(Evenimente!$A$2:$A$16203,MATCH(A151-0.000001,Evenimente!$A$2:$A$16203,1)+1)),"00")&amp;":"&amp;TEXT(MINUTE(INDEX(Evenimente!$A$2:$A$16203,MATCH(A151-0.000001,Evenimente!$A$2:$A$16203,1)+1)),"00")&amp;" UTC"&amp;IF(INDEX(Evenimente!$A$2:$A$16203,MATCH(A151-0.000001,Evenimente!$A$2:$A$16203,1)+2)&lt;A151+1,"; "&amp;INDEX(Evenimente!$B$2:$B$16203,MATCH(A151-0.000001,Evenimente!$A$2:$A$16203,1)+2)&amp;" "&amp;INDEX(Evenimente!$C$2:$C$16203,MATCH(A151-0.000001,Evenimente!$A$2:$A$16203,1)+2)&amp;" "&amp;TEXT(HOUR(INDEX(Evenimente!$A$2:$A$16203,MATCH(A151-0.000001,Evenimente!$A$2:$A$16203,1)+2)),"00")&amp;":"&amp;TEXT(MINUTE(INDEX(Evenimente!$A$2:$A$16203,MATCH(A151-0.000001,Evenimente!$A$2:$A$16203,1)+2)),"00")&amp;" UTC",""),""))</f>
        <v>● lună nouă 20:01 UTC</v>
      </c>
    </row>
    <row r="152" customFormat="false" ht="15" hidden="false" customHeight="true" outlineLevel="0" collapsed="false">
      <c r="A152" s="45" t="n">
        <f aca="false">IF(B152="","",$B$3+B152-1)</f>
        <v>46159</v>
      </c>
      <c r="B152" s="46" t="n">
        <f aca="false">IF(ROW()-4&lt;=$E$2,ROW()-4,"")</f>
        <v>148</v>
      </c>
      <c r="C152" s="46" t="n">
        <f aca="false">IF(B152="","",IF(B152&lt;='Timp complet'!$B$60,INT((B152-1)/'Timp complet'!$B$58)+1,IF(B152='Timp complet'!$B$60+1,"Ziua anului","Ziua bisectă")))</f>
        <v>6</v>
      </c>
      <c r="D152" s="46" t="n">
        <f aca="false">IF(B152="","",IF(B152&lt;='Timp complet'!$B$60,MOD(B152-1,'Timp complet'!$B$58)+1,"-"))</f>
        <v>8</v>
      </c>
      <c r="E152" s="46" t="str">
        <f aca="false">IF(B152="","",IF(B152&lt;='Timp complet'!$B$60,INDEX('Nume sanscrită'!$B$21:$B$27,MOD(B152-1,7)+1),"-"))</f>
        <v>Luni</v>
      </c>
      <c r="F152" s="46" t="str">
        <f aca="false">IF(B152="","",INDEX('Nume sanscrită'!$B$21:$B$27,WEEKDAY(A152,2)))</f>
        <v>Duminică</v>
      </c>
      <c r="G152" s="46" t="n">
        <f aca="false">IF(B152="","",MIN('Timp complet'!$B$54,INT((B152-1)/'Timp complet'!$B$53)+1))</f>
        <v>30</v>
      </c>
      <c r="H152" s="46" t="n">
        <f aca="false">IF(B152="","",INDEX(Evenimente!$G$2:$G$1213,MATCH(A152+1,Evenimente!$F$2:$F$1213,1)))</f>
        <v>2</v>
      </c>
      <c r="I152" s="47" t="str">
        <f aca="false">IF(B152="","",IF(INDEX(Evenimente!$A$2:$A$16203,MATCH(A152-0.000001,Evenimente!$A$2:$A$16203,1)+1)&lt;A152+1,INDEX(Evenimente!$B$2:$B$16203,MATCH(A152-0.000001,Evenimente!$A$2:$A$16203,1)+1)&amp;" "&amp;INDEX(Evenimente!$C$2:$C$16203,MATCH(A152-0.000001,Evenimente!$A$2:$A$16203,1)+1)&amp;" "&amp;TEXT(HOUR(INDEX(Evenimente!$A$2:$A$16203,MATCH(A152-0.000001,Evenimente!$A$2:$A$16203,1)+1)),"00")&amp;":"&amp;TEXT(MINUTE(INDEX(Evenimente!$A$2:$A$16203,MATCH(A152-0.000001,Evenimente!$A$2:$A$16203,1)+1)),"00")&amp;" UTC"&amp;IF(INDEX(Evenimente!$A$2:$A$16203,MATCH(A152-0.000001,Evenimente!$A$2:$A$16203,1)+2)&lt;A152+1,"; "&amp;INDEX(Evenimente!$B$2:$B$16203,MATCH(A152-0.000001,Evenimente!$A$2:$A$16203,1)+2)&amp;" "&amp;INDEX(Evenimente!$C$2:$C$16203,MATCH(A152-0.000001,Evenimente!$A$2:$A$16203,1)+2)&amp;" "&amp;TEXT(HOUR(INDEX(Evenimente!$A$2:$A$16203,MATCH(A152-0.000001,Evenimente!$A$2:$A$16203,1)+2)),"00")&amp;":"&amp;TEXT(MINUTE(INDEX(Evenimente!$A$2:$A$16203,MATCH(A152-0.000001,Evenimente!$A$2:$A$16203,1)+2)),"00")&amp;" UTC",""),""))</f>
        <v/>
      </c>
    </row>
    <row r="153" customFormat="false" ht="15" hidden="false" customHeight="true" outlineLevel="0" collapsed="false">
      <c r="A153" s="45" t="n">
        <f aca="false">IF(B153="","",$B$3+B153-1)</f>
        <v>46160</v>
      </c>
      <c r="B153" s="46" t="n">
        <f aca="false">IF(ROW()-4&lt;=$E$2,ROW()-4,"")</f>
        <v>149</v>
      </c>
      <c r="C153" s="46" t="n">
        <f aca="false">IF(B153="","",IF(B153&lt;='Timp complet'!$B$60,INT((B153-1)/'Timp complet'!$B$58)+1,IF(B153='Timp complet'!$B$60+1,"Ziua anului","Ziua bisectă")))</f>
        <v>6</v>
      </c>
      <c r="D153" s="46" t="n">
        <f aca="false">IF(B153="","",IF(B153&lt;='Timp complet'!$B$60,MOD(B153-1,'Timp complet'!$B$58)+1,"-"))</f>
        <v>9</v>
      </c>
      <c r="E153" s="46" t="str">
        <f aca="false">IF(B153="","",IF(B153&lt;='Timp complet'!$B$60,INDEX('Nume sanscrită'!$B$21:$B$27,MOD(B153-1,7)+1),"-"))</f>
        <v>Marți</v>
      </c>
      <c r="F153" s="46" t="str">
        <f aca="false">IF(B153="","",INDEX('Nume sanscrită'!$B$21:$B$27,WEEKDAY(A153,2)))</f>
        <v>Luni</v>
      </c>
      <c r="G153" s="46" t="n">
        <f aca="false">IF(B153="","",MIN('Timp complet'!$B$54,INT((B153-1)/'Timp complet'!$B$53)+1))</f>
        <v>30</v>
      </c>
      <c r="H153" s="46" t="n">
        <f aca="false">IF(B153="","",INDEX(Evenimente!$G$2:$G$1213,MATCH(A153+1,Evenimente!$F$2:$F$1213,1)))</f>
        <v>2</v>
      </c>
      <c r="I153" s="47" t="str">
        <f aca="false">IF(B153="","",IF(INDEX(Evenimente!$A$2:$A$16203,MATCH(A153-0.000001,Evenimente!$A$2:$A$16203,1)+1)&lt;A153+1,INDEX(Evenimente!$B$2:$B$16203,MATCH(A153-0.000001,Evenimente!$A$2:$A$16203,1)+1)&amp;" "&amp;INDEX(Evenimente!$C$2:$C$16203,MATCH(A153-0.000001,Evenimente!$A$2:$A$16203,1)+1)&amp;" "&amp;TEXT(HOUR(INDEX(Evenimente!$A$2:$A$16203,MATCH(A153-0.000001,Evenimente!$A$2:$A$16203,1)+1)),"00")&amp;":"&amp;TEXT(MINUTE(INDEX(Evenimente!$A$2:$A$16203,MATCH(A153-0.000001,Evenimente!$A$2:$A$16203,1)+1)),"00")&amp;" UTC"&amp;IF(INDEX(Evenimente!$A$2:$A$16203,MATCH(A153-0.000001,Evenimente!$A$2:$A$16203,1)+2)&lt;A153+1,"; "&amp;INDEX(Evenimente!$B$2:$B$16203,MATCH(A153-0.000001,Evenimente!$A$2:$A$16203,1)+2)&amp;" "&amp;INDEX(Evenimente!$C$2:$C$16203,MATCH(A153-0.000001,Evenimente!$A$2:$A$16203,1)+2)&amp;" "&amp;TEXT(HOUR(INDEX(Evenimente!$A$2:$A$16203,MATCH(A153-0.000001,Evenimente!$A$2:$A$16203,1)+2)),"00")&amp;":"&amp;TEXT(MINUTE(INDEX(Evenimente!$A$2:$A$16203,MATCH(A153-0.000001,Evenimente!$A$2:$A$16203,1)+2)),"00")&amp;" UTC",""),""))</f>
        <v/>
      </c>
    </row>
    <row r="154" customFormat="false" ht="15" hidden="false" customHeight="true" outlineLevel="0" collapsed="false">
      <c r="A154" s="45" t="n">
        <f aca="false">IF(B154="","",$B$3+B154-1)</f>
        <v>46161</v>
      </c>
      <c r="B154" s="46" t="n">
        <f aca="false">IF(ROW()-4&lt;=$E$2,ROW()-4,"")</f>
        <v>150</v>
      </c>
      <c r="C154" s="46" t="n">
        <f aca="false">IF(B154="","",IF(B154&lt;='Timp complet'!$B$60,INT((B154-1)/'Timp complet'!$B$58)+1,IF(B154='Timp complet'!$B$60+1,"Ziua anului","Ziua bisectă")))</f>
        <v>6</v>
      </c>
      <c r="D154" s="46" t="n">
        <f aca="false">IF(B154="","",IF(B154&lt;='Timp complet'!$B$60,MOD(B154-1,'Timp complet'!$B$58)+1,"-"))</f>
        <v>10</v>
      </c>
      <c r="E154" s="46" t="str">
        <f aca="false">IF(B154="","",IF(B154&lt;='Timp complet'!$B$60,INDEX('Nume sanscrită'!$B$21:$B$27,MOD(B154-1,7)+1),"-"))</f>
        <v>Miercuri</v>
      </c>
      <c r="F154" s="46" t="str">
        <f aca="false">IF(B154="","",INDEX('Nume sanscrită'!$B$21:$B$27,WEEKDAY(A154,2)))</f>
        <v>Marți</v>
      </c>
      <c r="G154" s="46" t="n">
        <f aca="false">IF(B154="","",MIN('Timp complet'!$B$54,INT((B154-1)/'Timp complet'!$B$53)+1))</f>
        <v>30</v>
      </c>
      <c r="H154" s="46" t="n">
        <f aca="false">IF(B154="","",INDEX(Evenimente!$G$2:$G$1213,MATCH(A154+1,Evenimente!$F$2:$F$1213,1)))</f>
        <v>2</v>
      </c>
      <c r="I154" s="47" t="str">
        <f aca="false">IF(B154="","",IF(INDEX(Evenimente!$A$2:$A$16203,MATCH(A154-0.000001,Evenimente!$A$2:$A$16203,1)+1)&lt;A154+1,INDEX(Evenimente!$B$2:$B$16203,MATCH(A154-0.000001,Evenimente!$A$2:$A$16203,1)+1)&amp;" "&amp;INDEX(Evenimente!$C$2:$C$16203,MATCH(A154-0.000001,Evenimente!$A$2:$A$16203,1)+1)&amp;" "&amp;TEXT(HOUR(INDEX(Evenimente!$A$2:$A$16203,MATCH(A154-0.000001,Evenimente!$A$2:$A$16203,1)+1)),"00")&amp;":"&amp;TEXT(MINUTE(INDEX(Evenimente!$A$2:$A$16203,MATCH(A154-0.000001,Evenimente!$A$2:$A$16203,1)+1)),"00")&amp;" UTC"&amp;IF(INDEX(Evenimente!$A$2:$A$16203,MATCH(A154-0.000001,Evenimente!$A$2:$A$16203,1)+2)&lt;A154+1,"; "&amp;INDEX(Evenimente!$B$2:$B$16203,MATCH(A154-0.000001,Evenimente!$A$2:$A$16203,1)+2)&amp;" "&amp;INDEX(Evenimente!$C$2:$C$16203,MATCH(A154-0.000001,Evenimente!$A$2:$A$16203,1)+2)&amp;" "&amp;TEXT(HOUR(INDEX(Evenimente!$A$2:$A$16203,MATCH(A154-0.000001,Evenimente!$A$2:$A$16203,1)+2)),"00")&amp;":"&amp;TEXT(MINUTE(INDEX(Evenimente!$A$2:$A$16203,MATCH(A154-0.000001,Evenimente!$A$2:$A$16203,1)+2)),"00")&amp;" UTC",""),""))</f>
        <v/>
      </c>
    </row>
    <row r="155" customFormat="false" ht="15" hidden="false" customHeight="true" outlineLevel="0" collapsed="false">
      <c r="A155" s="45" t="n">
        <f aca="false">IF(B155="","",$B$3+B155-1)</f>
        <v>46162</v>
      </c>
      <c r="B155" s="46" t="n">
        <f aca="false">IF(ROW()-4&lt;=$E$2,ROW()-4,"")</f>
        <v>151</v>
      </c>
      <c r="C155" s="46" t="n">
        <f aca="false">IF(B155="","",IF(B155&lt;='Timp complet'!$B$60,INT((B155-1)/'Timp complet'!$B$58)+1,IF(B155='Timp complet'!$B$60+1,"Ziua anului","Ziua bisectă")))</f>
        <v>6</v>
      </c>
      <c r="D155" s="46" t="n">
        <f aca="false">IF(B155="","",IF(B155&lt;='Timp complet'!$B$60,MOD(B155-1,'Timp complet'!$B$58)+1,"-"))</f>
        <v>11</v>
      </c>
      <c r="E155" s="46" t="str">
        <f aca="false">IF(B155="","",IF(B155&lt;='Timp complet'!$B$60,INDEX('Nume sanscrită'!$B$21:$B$27,MOD(B155-1,7)+1),"-"))</f>
        <v>Joi</v>
      </c>
      <c r="F155" s="46" t="str">
        <f aca="false">IF(B155="","",INDEX('Nume sanscrită'!$B$21:$B$27,WEEKDAY(A155,2)))</f>
        <v>Miercuri</v>
      </c>
      <c r="G155" s="46" t="n">
        <f aca="false">IF(B155="","",MIN('Timp complet'!$B$54,INT((B155-1)/'Timp complet'!$B$53)+1))</f>
        <v>31</v>
      </c>
      <c r="H155" s="46" t="n">
        <f aca="false">IF(B155="","",INDEX(Evenimente!$G$2:$G$1213,MATCH(A155+1,Evenimente!$F$2:$F$1213,1)))</f>
        <v>2</v>
      </c>
      <c r="I155" s="47" t="str">
        <f aca="false">IF(B155="","",IF(INDEX(Evenimente!$A$2:$A$16203,MATCH(A155-0.000001,Evenimente!$A$2:$A$16203,1)+1)&lt;A155+1,INDEX(Evenimente!$B$2:$B$16203,MATCH(A155-0.000001,Evenimente!$A$2:$A$16203,1)+1)&amp;" "&amp;INDEX(Evenimente!$C$2:$C$16203,MATCH(A155-0.000001,Evenimente!$A$2:$A$16203,1)+1)&amp;" "&amp;TEXT(HOUR(INDEX(Evenimente!$A$2:$A$16203,MATCH(A155-0.000001,Evenimente!$A$2:$A$16203,1)+1)),"00")&amp;":"&amp;TEXT(MINUTE(INDEX(Evenimente!$A$2:$A$16203,MATCH(A155-0.000001,Evenimente!$A$2:$A$16203,1)+1)),"00")&amp;" UTC"&amp;IF(INDEX(Evenimente!$A$2:$A$16203,MATCH(A155-0.000001,Evenimente!$A$2:$A$16203,1)+2)&lt;A155+1,"; "&amp;INDEX(Evenimente!$B$2:$B$16203,MATCH(A155-0.000001,Evenimente!$A$2:$A$16203,1)+2)&amp;" "&amp;INDEX(Evenimente!$C$2:$C$16203,MATCH(A155-0.000001,Evenimente!$A$2:$A$16203,1)+2)&amp;" "&amp;TEXT(HOUR(INDEX(Evenimente!$A$2:$A$16203,MATCH(A155-0.000001,Evenimente!$A$2:$A$16203,1)+2)),"00")&amp;":"&amp;TEXT(MINUTE(INDEX(Evenimente!$A$2:$A$16203,MATCH(A155-0.000001,Evenimente!$A$2:$A$16203,1)+2)),"00")&amp;" UTC",""),""))</f>
        <v/>
      </c>
    </row>
    <row r="156" customFormat="false" ht="15" hidden="false" customHeight="true" outlineLevel="0" collapsed="false">
      <c r="A156" s="45" t="n">
        <f aca="false">IF(B156="","",$B$3+B156-1)</f>
        <v>46163</v>
      </c>
      <c r="B156" s="46" t="n">
        <f aca="false">IF(ROW()-4&lt;=$E$2,ROW()-4,"")</f>
        <v>152</v>
      </c>
      <c r="C156" s="46" t="n">
        <f aca="false">IF(B156="","",IF(B156&lt;='Timp complet'!$B$60,INT((B156-1)/'Timp complet'!$B$58)+1,IF(B156='Timp complet'!$B$60+1,"Ziua anului","Ziua bisectă")))</f>
        <v>6</v>
      </c>
      <c r="D156" s="46" t="n">
        <f aca="false">IF(B156="","",IF(B156&lt;='Timp complet'!$B$60,MOD(B156-1,'Timp complet'!$B$58)+1,"-"))</f>
        <v>12</v>
      </c>
      <c r="E156" s="46" t="str">
        <f aca="false">IF(B156="","",IF(B156&lt;='Timp complet'!$B$60,INDEX('Nume sanscrită'!$B$21:$B$27,MOD(B156-1,7)+1),"-"))</f>
        <v>Vineri</v>
      </c>
      <c r="F156" s="46" t="str">
        <f aca="false">IF(B156="","",INDEX('Nume sanscrită'!$B$21:$B$27,WEEKDAY(A156,2)))</f>
        <v>Joi</v>
      </c>
      <c r="G156" s="46" t="n">
        <f aca="false">IF(B156="","",MIN('Timp complet'!$B$54,INT((B156-1)/'Timp complet'!$B$53)+1))</f>
        <v>31</v>
      </c>
      <c r="H156" s="46" t="n">
        <f aca="false">IF(B156="","",INDEX(Evenimente!$G$2:$G$1213,MATCH(A156+1,Evenimente!$F$2:$F$1213,1)))</f>
        <v>2</v>
      </c>
      <c r="I156" s="47" t="str">
        <f aca="false">IF(B156="","",IF(INDEX(Evenimente!$A$2:$A$16203,MATCH(A156-0.000001,Evenimente!$A$2:$A$16203,1)+1)&lt;A156+1,INDEX(Evenimente!$B$2:$B$16203,MATCH(A156-0.000001,Evenimente!$A$2:$A$16203,1)+1)&amp;" "&amp;INDEX(Evenimente!$C$2:$C$16203,MATCH(A156-0.000001,Evenimente!$A$2:$A$16203,1)+1)&amp;" "&amp;TEXT(HOUR(INDEX(Evenimente!$A$2:$A$16203,MATCH(A156-0.000001,Evenimente!$A$2:$A$16203,1)+1)),"00")&amp;":"&amp;TEXT(MINUTE(INDEX(Evenimente!$A$2:$A$16203,MATCH(A156-0.000001,Evenimente!$A$2:$A$16203,1)+1)),"00")&amp;" UTC"&amp;IF(INDEX(Evenimente!$A$2:$A$16203,MATCH(A156-0.000001,Evenimente!$A$2:$A$16203,1)+2)&lt;A156+1,"; "&amp;INDEX(Evenimente!$B$2:$B$16203,MATCH(A156-0.000001,Evenimente!$A$2:$A$16203,1)+2)&amp;" "&amp;INDEX(Evenimente!$C$2:$C$16203,MATCH(A156-0.000001,Evenimente!$A$2:$A$16203,1)+2)&amp;" "&amp;TEXT(HOUR(INDEX(Evenimente!$A$2:$A$16203,MATCH(A156-0.000001,Evenimente!$A$2:$A$16203,1)+2)),"00")&amp;":"&amp;TEXT(MINUTE(INDEX(Evenimente!$A$2:$A$16203,MATCH(A156-0.000001,Evenimente!$A$2:$A$16203,1)+2)),"00")&amp;" UTC",""),""))</f>
        <v/>
      </c>
    </row>
    <row r="157" customFormat="false" ht="15" hidden="false" customHeight="true" outlineLevel="0" collapsed="false">
      <c r="A157" s="45" t="n">
        <f aca="false">IF(B157="","",$B$3+B157-1)</f>
        <v>46164</v>
      </c>
      <c r="B157" s="46" t="n">
        <f aca="false">IF(ROW()-4&lt;=$E$2,ROW()-4,"")</f>
        <v>153</v>
      </c>
      <c r="C157" s="46" t="n">
        <f aca="false">IF(B157="","",IF(B157&lt;='Timp complet'!$B$60,INT((B157-1)/'Timp complet'!$B$58)+1,IF(B157='Timp complet'!$B$60+1,"Ziua anului","Ziua bisectă")))</f>
        <v>6</v>
      </c>
      <c r="D157" s="46" t="n">
        <f aca="false">IF(B157="","",IF(B157&lt;='Timp complet'!$B$60,MOD(B157-1,'Timp complet'!$B$58)+1,"-"))</f>
        <v>13</v>
      </c>
      <c r="E157" s="46" t="str">
        <f aca="false">IF(B157="","",IF(B157&lt;='Timp complet'!$B$60,INDEX('Nume sanscrită'!$B$21:$B$27,MOD(B157-1,7)+1),"-"))</f>
        <v>Sâmbătă</v>
      </c>
      <c r="F157" s="46" t="str">
        <f aca="false">IF(B157="","",INDEX('Nume sanscrită'!$B$21:$B$27,WEEKDAY(A157,2)))</f>
        <v>Vineri</v>
      </c>
      <c r="G157" s="46" t="n">
        <f aca="false">IF(B157="","",MIN('Timp complet'!$B$54,INT((B157-1)/'Timp complet'!$B$53)+1))</f>
        <v>31</v>
      </c>
      <c r="H157" s="46" t="n">
        <f aca="false">IF(B157="","",INDEX(Evenimente!$G$2:$G$1213,MATCH(A157+1,Evenimente!$F$2:$F$1213,1)))</f>
        <v>2</v>
      </c>
      <c r="I157" s="47" t="str">
        <f aca="false">IF(B157="","",IF(INDEX(Evenimente!$A$2:$A$16203,MATCH(A157-0.000001,Evenimente!$A$2:$A$16203,1)+1)&lt;A157+1,INDEX(Evenimente!$B$2:$B$16203,MATCH(A157-0.000001,Evenimente!$A$2:$A$16203,1)+1)&amp;" "&amp;INDEX(Evenimente!$C$2:$C$16203,MATCH(A157-0.000001,Evenimente!$A$2:$A$16203,1)+1)&amp;" "&amp;TEXT(HOUR(INDEX(Evenimente!$A$2:$A$16203,MATCH(A157-0.000001,Evenimente!$A$2:$A$16203,1)+1)),"00")&amp;":"&amp;TEXT(MINUTE(INDEX(Evenimente!$A$2:$A$16203,MATCH(A157-0.000001,Evenimente!$A$2:$A$16203,1)+1)),"00")&amp;" UTC"&amp;IF(INDEX(Evenimente!$A$2:$A$16203,MATCH(A157-0.000001,Evenimente!$A$2:$A$16203,1)+2)&lt;A157+1,"; "&amp;INDEX(Evenimente!$B$2:$B$16203,MATCH(A157-0.000001,Evenimente!$A$2:$A$16203,1)+2)&amp;" "&amp;INDEX(Evenimente!$C$2:$C$16203,MATCH(A157-0.000001,Evenimente!$A$2:$A$16203,1)+2)&amp;" "&amp;TEXT(HOUR(INDEX(Evenimente!$A$2:$A$16203,MATCH(A157-0.000001,Evenimente!$A$2:$A$16203,1)+2)),"00")&amp;":"&amp;TEXT(MINUTE(INDEX(Evenimente!$A$2:$A$16203,MATCH(A157-0.000001,Evenimente!$A$2:$A$16203,1)+2)),"00")&amp;" UTC",""),""))</f>
        <v/>
      </c>
    </row>
    <row r="158" customFormat="false" ht="15" hidden="false" customHeight="true" outlineLevel="0" collapsed="false">
      <c r="A158" s="45" t="n">
        <f aca="false">IF(B158="","",$B$3+B158-1)</f>
        <v>46165</v>
      </c>
      <c r="B158" s="46" t="n">
        <f aca="false">IF(ROW()-4&lt;=$E$2,ROW()-4,"")</f>
        <v>154</v>
      </c>
      <c r="C158" s="46" t="n">
        <f aca="false">IF(B158="","",IF(B158&lt;='Timp complet'!$B$60,INT((B158-1)/'Timp complet'!$B$58)+1,IF(B158='Timp complet'!$B$60+1,"Ziua anului","Ziua bisectă")))</f>
        <v>6</v>
      </c>
      <c r="D158" s="46" t="n">
        <f aca="false">IF(B158="","",IF(B158&lt;='Timp complet'!$B$60,MOD(B158-1,'Timp complet'!$B$58)+1,"-"))</f>
        <v>14</v>
      </c>
      <c r="E158" s="46" t="str">
        <f aca="false">IF(B158="","",IF(B158&lt;='Timp complet'!$B$60,INDEX('Nume sanscrită'!$B$21:$B$27,MOD(B158-1,7)+1),"-"))</f>
        <v>Duminică</v>
      </c>
      <c r="F158" s="46" t="str">
        <f aca="false">IF(B158="","",INDEX('Nume sanscrită'!$B$21:$B$27,WEEKDAY(A158,2)))</f>
        <v>Sâmbătă</v>
      </c>
      <c r="G158" s="46" t="n">
        <f aca="false">IF(B158="","",MIN('Timp complet'!$B$54,INT((B158-1)/'Timp complet'!$B$53)+1))</f>
        <v>31</v>
      </c>
      <c r="H158" s="46" t="n">
        <f aca="false">IF(B158="","",INDEX(Evenimente!$G$2:$G$1213,MATCH(A158+1,Evenimente!$F$2:$F$1213,1)))</f>
        <v>2</v>
      </c>
      <c r="I158" s="47" t="str">
        <f aca="false">IF(B158="","",IF(INDEX(Evenimente!$A$2:$A$16203,MATCH(A158-0.000001,Evenimente!$A$2:$A$16203,1)+1)&lt;A158+1,INDEX(Evenimente!$B$2:$B$16203,MATCH(A158-0.000001,Evenimente!$A$2:$A$16203,1)+1)&amp;" "&amp;INDEX(Evenimente!$C$2:$C$16203,MATCH(A158-0.000001,Evenimente!$A$2:$A$16203,1)+1)&amp;" "&amp;TEXT(HOUR(INDEX(Evenimente!$A$2:$A$16203,MATCH(A158-0.000001,Evenimente!$A$2:$A$16203,1)+1)),"00")&amp;":"&amp;TEXT(MINUTE(INDEX(Evenimente!$A$2:$A$16203,MATCH(A158-0.000001,Evenimente!$A$2:$A$16203,1)+1)),"00")&amp;" UTC"&amp;IF(INDEX(Evenimente!$A$2:$A$16203,MATCH(A158-0.000001,Evenimente!$A$2:$A$16203,1)+2)&lt;A158+1,"; "&amp;INDEX(Evenimente!$B$2:$B$16203,MATCH(A158-0.000001,Evenimente!$A$2:$A$16203,1)+2)&amp;" "&amp;INDEX(Evenimente!$C$2:$C$16203,MATCH(A158-0.000001,Evenimente!$A$2:$A$16203,1)+2)&amp;" "&amp;TEXT(HOUR(INDEX(Evenimente!$A$2:$A$16203,MATCH(A158-0.000001,Evenimente!$A$2:$A$16203,1)+2)),"00")&amp;":"&amp;TEXT(MINUTE(INDEX(Evenimente!$A$2:$A$16203,MATCH(A158-0.000001,Evenimente!$A$2:$A$16203,1)+2)),"00")&amp;" UTC",""),""))</f>
        <v>◐ primul pătrar 11:11 UTC</v>
      </c>
    </row>
    <row r="159" customFormat="false" ht="15" hidden="false" customHeight="true" outlineLevel="0" collapsed="false">
      <c r="A159" s="45" t="n">
        <f aca="false">IF(B159="","",$B$3+B159-1)</f>
        <v>46166</v>
      </c>
      <c r="B159" s="46" t="n">
        <f aca="false">IF(ROW()-4&lt;=$E$2,ROW()-4,"")</f>
        <v>155</v>
      </c>
      <c r="C159" s="46" t="n">
        <f aca="false">IF(B159="","",IF(B159&lt;='Timp complet'!$B$60,INT((B159-1)/'Timp complet'!$B$58)+1,IF(B159='Timp complet'!$B$60+1,"Ziua anului","Ziua bisectă")))</f>
        <v>6</v>
      </c>
      <c r="D159" s="46" t="n">
        <f aca="false">IF(B159="","",IF(B159&lt;='Timp complet'!$B$60,MOD(B159-1,'Timp complet'!$B$58)+1,"-"))</f>
        <v>15</v>
      </c>
      <c r="E159" s="46" t="str">
        <f aca="false">IF(B159="","",IF(B159&lt;='Timp complet'!$B$60,INDEX('Nume sanscrită'!$B$21:$B$27,MOD(B159-1,7)+1),"-"))</f>
        <v>Luni</v>
      </c>
      <c r="F159" s="46" t="str">
        <f aca="false">IF(B159="","",INDEX('Nume sanscrită'!$B$21:$B$27,WEEKDAY(A159,2)))</f>
        <v>Duminică</v>
      </c>
      <c r="G159" s="46" t="n">
        <f aca="false">IF(B159="","",MIN('Timp complet'!$B$54,INT((B159-1)/'Timp complet'!$B$53)+1))</f>
        <v>31</v>
      </c>
      <c r="H159" s="46" t="n">
        <f aca="false">IF(B159="","",INDEX(Evenimente!$G$2:$G$1213,MATCH(A159+1,Evenimente!$F$2:$F$1213,1)))</f>
        <v>2</v>
      </c>
      <c r="I159" s="47" t="str">
        <f aca="false">IF(B159="","",IF(INDEX(Evenimente!$A$2:$A$16203,MATCH(A159-0.000001,Evenimente!$A$2:$A$16203,1)+1)&lt;A159+1,INDEX(Evenimente!$B$2:$B$16203,MATCH(A159-0.000001,Evenimente!$A$2:$A$16203,1)+1)&amp;" "&amp;INDEX(Evenimente!$C$2:$C$16203,MATCH(A159-0.000001,Evenimente!$A$2:$A$16203,1)+1)&amp;" "&amp;TEXT(HOUR(INDEX(Evenimente!$A$2:$A$16203,MATCH(A159-0.000001,Evenimente!$A$2:$A$16203,1)+1)),"00")&amp;":"&amp;TEXT(MINUTE(INDEX(Evenimente!$A$2:$A$16203,MATCH(A159-0.000001,Evenimente!$A$2:$A$16203,1)+1)),"00")&amp;" UTC"&amp;IF(INDEX(Evenimente!$A$2:$A$16203,MATCH(A159-0.000001,Evenimente!$A$2:$A$16203,1)+2)&lt;A159+1,"; "&amp;INDEX(Evenimente!$B$2:$B$16203,MATCH(A159-0.000001,Evenimente!$A$2:$A$16203,1)+2)&amp;" "&amp;INDEX(Evenimente!$C$2:$C$16203,MATCH(A159-0.000001,Evenimente!$A$2:$A$16203,1)+2)&amp;" "&amp;TEXT(HOUR(INDEX(Evenimente!$A$2:$A$16203,MATCH(A159-0.000001,Evenimente!$A$2:$A$16203,1)+2)),"00")&amp;":"&amp;TEXT(MINUTE(INDEX(Evenimente!$A$2:$A$16203,MATCH(A159-0.000001,Evenimente!$A$2:$A$16203,1)+2)),"00")&amp;" UTC",""),""))</f>
        <v/>
      </c>
    </row>
    <row r="160" customFormat="false" ht="15" hidden="false" customHeight="true" outlineLevel="0" collapsed="false">
      <c r="A160" s="45" t="n">
        <f aca="false">IF(B160="","",$B$3+B160-1)</f>
        <v>46167</v>
      </c>
      <c r="B160" s="46" t="n">
        <f aca="false">IF(ROW()-4&lt;=$E$2,ROW()-4,"")</f>
        <v>156</v>
      </c>
      <c r="C160" s="46" t="n">
        <f aca="false">IF(B160="","",IF(B160&lt;='Timp complet'!$B$60,INT((B160-1)/'Timp complet'!$B$58)+1,IF(B160='Timp complet'!$B$60+1,"Ziua anului","Ziua bisectă")))</f>
        <v>6</v>
      </c>
      <c r="D160" s="46" t="n">
        <f aca="false">IF(B160="","",IF(B160&lt;='Timp complet'!$B$60,MOD(B160-1,'Timp complet'!$B$58)+1,"-"))</f>
        <v>16</v>
      </c>
      <c r="E160" s="46" t="str">
        <f aca="false">IF(B160="","",IF(B160&lt;='Timp complet'!$B$60,INDEX('Nume sanscrită'!$B$21:$B$27,MOD(B160-1,7)+1),"-"))</f>
        <v>Marți</v>
      </c>
      <c r="F160" s="46" t="str">
        <f aca="false">IF(B160="","",INDEX('Nume sanscrită'!$B$21:$B$27,WEEKDAY(A160,2)))</f>
        <v>Luni</v>
      </c>
      <c r="G160" s="46" t="n">
        <f aca="false">IF(B160="","",MIN('Timp complet'!$B$54,INT((B160-1)/'Timp complet'!$B$53)+1))</f>
        <v>32</v>
      </c>
      <c r="H160" s="46" t="n">
        <f aca="false">IF(B160="","",INDEX(Evenimente!$G$2:$G$1213,MATCH(A160+1,Evenimente!$F$2:$F$1213,1)))</f>
        <v>2</v>
      </c>
      <c r="I160" s="47" t="str">
        <f aca="false">IF(B160="","",IF(INDEX(Evenimente!$A$2:$A$16203,MATCH(A160-0.000001,Evenimente!$A$2:$A$16203,1)+1)&lt;A160+1,INDEX(Evenimente!$B$2:$B$16203,MATCH(A160-0.000001,Evenimente!$A$2:$A$16203,1)+1)&amp;" "&amp;INDEX(Evenimente!$C$2:$C$16203,MATCH(A160-0.000001,Evenimente!$A$2:$A$16203,1)+1)&amp;" "&amp;TEXT(HOUR(INDEX(Evenimente!$A$2:$A$16203,MATCH(A160-0.000001,Evenimente!$A$2:$A$16203,1)+1)),"00")&amp;":"&amp;TEXT(MINUTE(INDEX(Evenimente!$A$2:$A$16203,MATCH(A160-0.000001,Evenimente!$A$2:$A$16203,1)+1)),"00")&amp;" UTC"&amp;IF(INDEX(Evenimente!$A$2:$A$16203,MATCH(A160-0.000001,Evenimente!$A$2:$A$16203,1)+2)&lt;A160+1,"; "&amp;INDEX(Evenimente!$B$2:$B$16203,MATCH(A160-0.000001,Evenimente!$A$2:$A$16203,1)+2)&amp;" "&amp;INDEX(Evenimente!$C$2:$C$16203,MATCH(A160-0.000001,Evenimente!$A$2:$A$16203,1)+2)&amp;" "&amp;TEXT(HOUR(INDEX(Evenimente!$A$2:$A$16203,MATCH(A160-0.000001,Evenimente!$A$2:$A$16203,1)+2)),"00")&amp;":"&amp;TEXT(MINUTE(INDEX(Evenimente!$A$2:$A$16203,MATCH(A160-0.000001,Evenimente!$A$2:$A$16203,1)+2)),"00")&amp;" UTC",""),""))</f>
        <v/>
      </c>
    </row>
    <row r="161" customFormat="false" ht="15" hidden="false" customHeight="true" outlineLevel="0" collapsed="false">
      <c r="A161" s="45" t="n">
        <f aca="false">IF(B161="","",$B$3+B161-1)</f>
        <v>46168</v>
      </c>
      <c r="B161" s="46" t="n">
        <f aca="false">IF(ROW()-4&lt;=$E$2,ROW()-4,"")</f>
        <v>157</v>
      </c>
      <c r="C161" s="46" t="n">
        <f aca="false">IF(B161="","",IF(B161&lt;='Timp complet'!$B$60,INT((B161-1)/'Timp complet'!$B$58)+1,IF(B161='Timp complet'!$B$60+1,"Ziua anului","Ziua bisectă")))</f>
        <v>6</v>
      </c>
      <c r="D161" s="46" t="n">
        <f aca="false">IF(B161="","",IF(B161&lt;='Timp complet'!$B$60,MOD(B161-1,'Timp complet'!$B$58)+1,"-"))</f>
        <v>17</v>
      </c>
      <c r="E161" s="46" t="str">
        <f aca="false">IF(B161="","",IF(B161&lt;='Timp complet'!$B$60,INDEX('Nume sanscrită'!$B$21:$B$27,MOD(B161-1,7)+1),"-"))</f>
        <v>Miercuri</v>
      </c>
      <c r="F161" s="46" t="str">
        <f aca="false">IF(B161="","",INDEX('Nume sanscrită'!$B$21:$B$27,WEEKDAY(A161,2)))</f>
        <v>Marți</v>
      </c>
      <c r="G161" s="46" t="n">
        <f aca="false">IF(B161="","",MIN('Timp complet'!$B$54,INT((B161-1)/'Timp complet'!$B$53)+1))</f>
        <v>32</v>
      </c>
      <c r="H161" s="46" t="n">
        <f aca="false">IF(B161="","",INDEX(Evenimente!$G$2:$G$1213,MATCH(A161+1,Evenimente!$F$2:$F$1213,1)))</f>
        <v>2</v>
      </c>
      <c r="I161" s="47" t="str">
        <f aca="false">IF(B161="","",IF(INDEX(Evenimente!$A$2:$A$16203,MATCH(A161-0.000001,Evenimente!$A$2:$A$16203,1)+1)&lt;A161+1,INDEX(Evenimente!$B$2:$B$16203,MATCH(A161-0.000001,Evenimente!$A$2:$A$16203,1)+1)&amp;" "&amp;INDEX(Evenimente!$C$2:$C$16203,MATCH(A161-0.000001,Evenimente!$A$2:$A$16203,1)+1)&amp;" "&amp;TEXT(HOUR(INDEX(Evenimente!$A$2:$A$16203,MATCH(A161-0.000001,Evenimente!$A$2:$A$16203,1)+1)),"00")&amp;":"&amp;TEXT(MINUTE(INDEX(Evenimente!$A$2:$A$16203,MATCH(A161-0.000001,Evenimente!$A$2:$A$16203,1)+1)),"00")&amp;" UTC"&amp;IF(INDEX(Evenimente!$A$2:$A$16203,MATCH(A161-0.000001,Evenimente!$A$2:$A$16203,1)+2)&lt;A161+1,"; "&amp;INDEX(Evenimente!$B$2:$B$16203,MATCH(A161-0.000001,Evenimente!$A$2:$A$16203,1)+2)&amp;" "&amp;INDEX(Evenimente!$C$2:$C$16203,MATCH(A161-0.000001,Evenimente!$A$2:$A$16203,1)+2)&amp;" "&amp;TEXT(HOUR(INDEX(Evenimente!$A$2:$A$16203,MATCH(A161-0.000001,Evenimente!$A$2:$A$16203,1)+2)),"00")&amp;":"&amp;TEXT(MINUTE(INDEX(Evenimente!$A$2:$A$16203,MATCH(A161-0.000001,Evenimente!$A$2:$A$16203,1)+2)),"00")&amp;" UTC",""),""))</f>
        <v/>
      </c>
    </row>
    <row r="162" customFormat="false" ht="15" hidden="false" customHeight="true" outlineLevel="0" collapsed="false">
      <c r="A162" s="45" t="n">
        <f aca="false">IF(B162="","",$B$3+B162-1)</f>
        <v>46169</v>
      </c>
      <c r="B162" s="46" t="n">
        <f aca="false">IF(ROW()-4&lt;=$E$2,ROW()-4,"")</f>
        <v>158</v>
      </c>
      <c r="C162" s="46" t="n">
        <f aca="false">IF(B162="","",IF(B162&lt;='Timp complet'!$B$60,INT((B162-1)/'Timp complet'!$B$58)+1,IF(B162='Timp complet'!$B$60+1,"Ziua anului","Ziua bisectă")))</f>
        <v>6</v>
      </c>
      <c r="D162" s="46" t="n">
        <f aca="false">IF(B162="","",IF(B162&lt;='Timp complet'!$B$60,MOD(B162-1,'Timp complet'!$B$58)+1,"-"))</f>
        <v>18</v>
      </c>
      <c r="E162" s="46" t="str">
        <f aca="false">IF(B162="","",IF(B162&lt;='Timp complet'!$B$60,INDEX('Nume sanscrită'!$B$21:$B$27,MOD(B162-1,7)+1),"-"))</f>
        <v>Joi</v>
      </c>
      <c r="F162" s="46" t="str">
        <f aca="false">IF(B162="","",INDEX('Nume sanscrită'!$B$21:$B$27,WEEKDAY(A162,2)))</f>
        <v>Miercuri</v>
      </c>
      <c r="G162" s="46" t="n">
        <f aca="false">IF(B162="","",MIN('Timp complet'!$B$54,INT((B162-1)/'Timp complet'!$B$53)+1))</f>
        <v>32</v>
      </c>
      <c r="H162" s="46" t="n">
        <f aca="false">IF(B162="","",INDEX(Evenimente!$G$2:$G$1213,MATCH(A162+1,Evenimente!$F$2:$F$1213,1)))</f>
        <v>2</v>
      </c>
      <c r="I162" s="47" t="str">
        <f aca="false">IF(B162="","",IF(INDEX(Evenimente!$A$2:$A$16203,MATCH(A162-0.000001,Evenimente!$A$2:$A$16203,1)+1)&lt;A162+1,INDEX(Evenimente!$B$2:$B$16203,MATCH(A162-0.000001,Evenimente!$A$2:$A$16203,1)+1)&amp;" "&amp;INDEX(Evenimente!$C$2:$C$16203,MATCH(A162-0.000001,Evenimente!$A$2:$A$16203,1)+1)&amp;" "&amp;TEXT(HOUR(INDEX(Evenimente!$A$2:$A$16203,MATCH(A162-0.000001,Evenimente!$A$2:$A$16203,1)+1)),"00")&amp;":"&amp;TEXT(MINUTE(INDEX(Evenimente!$A$2:$A$16203,MATCH(A162-0.000001,Evenimente!$A$2:$A$16203,1)+1)),"00")&amp;" UTC"&amp;IF(INDEX(Evenimente!$A$2:$A$16203,MATCH(A162-0.000001,Evenimente!$A$2:$A$16203,1)+2)&lt;A162+1,"; "&amp;INDEX(Evenimente!$B$2:$B$16203,MATCH(A162-0.000001,Evenimente!$A$2:$A$16203,1)+2)&amp;" "&amp;INDEX(Evenimente!$C$2:$C$16203,MATCH(A162-0.000001,Evenimente!$A$2:$A$16203,1)+2)&amp;" "&amp;TEXT(HOUR(INDEX(Evenimente!$A$2:$A$16203,MATCH(A162-0.000001,Evenimente!$A$2:$A$16203,1)+2)),"00")&amp;":"&amp;TEXT(MINUTE(INDEX(Evenimente!$A$2:$A$16203,MATCH(A162-0.000001,Evenimente!$A$2:$A$16203,1)+2)),"00")&amp;" UTC",""),""))</f>
        <v/>
      </c>
    </row>
    <row r="163" customFormat="false" ht="15" hidden="false" customHeight="true" outlineLevel="0" collapsed="false">
      <c r="A163" s="45" t="n">
        <f aca="false">IF(B163="","",$B$3+B163-1)</f>
        <v>46170</v>
      </c>
      <c r="B163" s="46" t="n">
        <f aca="false">IF(ROW()-4&lt;=$E$2,ROW()-4,"")</f>
        <v>159</v>
      </c>
      <c r="C163" s="46" t="n">
        <f aca="false">IF(B163="","",IF(B163&lt;='Timp complet'!$B$60,INT((B163-1)/'Timp complet'!$B$58)+1,IF(B163='Timp complet'!$B$60+1,"Ziua anului","Ziua bisectă")))</f>
        <v>6</v>
      </c>
      <c r="D163" s="46" t="n">
        <f aca="false">IF(B163="","",IF(B163&lt;='Timp complet'!$B$60,MOD(B163-1,'Timp complet'!$B$58)+1,"-"))</f>
        <v>19</v>
      </c>
      <c r="E163" s="46" t="str">
        <f aca="false">IF(B163="","",IF(B163&lt;='Timp complet'!$B$60,INDEX('Nume sanscrită'!$B$21:$B$27,MOD(B163-1,7)+1),"-"))</f>
        <v>Vineri</v>
      </c>
      <c r="F163" s="46" t="str">
        <f aca="false">IF(B163="","",INDEX('Nume sanscrită'!$B$21:$B$27,WEEKDAY(A163,2)))</f>
        <v>Joi</v>
      </c>
      <c r="G163" s="46" t="n">
        <f aca="false">IF(B163="","",MIN('Timp complet'!$B$54,INT((B163-1)/'Timp complet'!$B$53)+1))</f>
        <v>32</v>
      </c>
      <c r="H163" s="46" t="n">
        <f aca="false">IF(B163="","",INDEX(Evenimente!$G$2:$G$1213,MATCH(A163+1,Evenimente!$F$2:$F$1213,1)))</f>
        <v>2</v>
      </c>
      <c r="I163" s="47" t="str">
        <f aca="false">IF(B163="","",IF(INDEX(Evenimente!$A$2:$A$16203,MATCH(A163-0.000001,Evenimente!$A$2:$A$16203,1)+1)&lt;A163+1,INDEX(Evenimente!$B$2:$B$16203,MATCH(A163-0.000001,Evenimente!$A$2:$A$16203,1)+1)&amp;" "&amp;INDEX(Evenimente!$C$2:$C$16203,MATCH(A163-0.000001,Evenimente!$A$2:$A$16203,1)+1)&amp;" "&amp;TEXT(HOUR(INDEX(Evenimente!$A$2:$A$16203,MATCH(A163-0.000001,Evenimente!$A$2:$A$16203,1)+1)),"00")&amp;":"&amp;TEXT(MINUTE(INDEX(Evenimente!$A$2:$A$16203,MATCH(A163-0.000001,Evenimente!$A$2:$A$16203,1)+1)),"00")&amp;" UTC"&amp;IF(INDEX(Evenimente!$A$2:$A$16203,MATCH(A163-0.000001,Evenimente!$A$2:$A$16203,1)+2)&lt;A163+1,"; "&amp;INDEX(Evenimente!$B$2:$B$16203,MATCH(A163-0.000001,Evenimente!$A$2:$A$16203,1)+2)&amp;" "&amp;INDEX(Evenimente!$C$2:$C$16203,MATCH(A163-0.000001,Evenimente!$A$2:$A$16203,1)+2)&amp;" "&amp;TEXT(HOUR(INDEX(Evenimente!$A$2:$A$16203,MATCH(A163-0.000001,Evenimente!$A$2:$A$16203,1)+2)),"00")&amp;":"&amp;TEXT(MINUTE(INDEX(Evenimente!$A$2:$A$16203,MATCH(A163-0.000001,Evenimente!$A$2:$A$16203,1)+2)),"00")&amp;" UTC",""),""))</f>
        <v/>
      </c>
    </row>
    <row r="164" customFormat="false" ht="15" hidden="false" customHeight="true" outlineLevel="0" collapsed="false">
      <c r="A164" s="45" t="n">
        <f aca="false">IF(B164="","",$B$3+B164-1)</f>
        <v>46171</v>
      </c>
      <c r="B164" s="46" t="n">
        <f aca="false">IF(ROW()-4&lt;=$E$2,ROW()-4,"")</f>
        <v>160</v>
      </c>
      <c r="C164" s="46" t="n">
        <f aca="false">IF(B164="","",IF(B164&lt;='Timp complet'!$B$60,INT((B164-1)/'Timp complet'!$B$58)+1,IF(B164='Timp complet'!$B$60+1,"Ziua anului","Ziua bisectă")))</f>
        <v>6</v>
      </c>
      <c r="D164" s="46" t="n">
        <f aca="false">IF(B164="","",IF(B164&lt;='Timp complet'!$B$60,MOD(B164-1,'Timp complet'!$B$58)+1,"-"))</f>
        <v>20</v>
      </c>
      <c r="E164" s="46" t="str">
        <f aca="false">IF(B164="","",IF(B164&lt;='Timp complet'!$B$60,INDEX('Nume sanscrită'!$B$21:$B$27,MOD(B164-1,7)+1),"-"))</f>
        <v>Sâmbătă</v>
      </c>
      <c r="F164" s="46" t="str">
        <f aca="false">IF(B164="","",INDEX('Nume sanscrită'!$B$21:$B$27,WEEKDAY(A164,2)))</f>
        <v>Vineri</v>
      </c>
      <c r="G164" s="46" t="n">
        <f aca="false">IF(B164="","",MIN('Timp complet'!$B$54,INT((B164-1)/'Timp complet'!$B$53)+1))</f>
        <v>32</v>
      </c>
      <c r="H164" s="46" t="n">
        <f aca="false">IF(B164="","",INDEX(Evenimente!$G$2:$G$1213,MATCH(A164+1,Evenimente!$F$2:$F$1213,1)))</f>
        <v>2</v>
      </c>
      <c r="I164" s="47" t="str">
        <f aca="false">IF(B164="","",IF(INDEX(Evenimente!$A$2:$A$16203,MATCH(A164-0.000001,Evenimente!$A$2:$A$16203,1)+1)&lt;A164+1,INDEX(Evenimente!$B$2:$B$16203,MATCH(A164-0.000001,Evenimente!$A$2:$A$16203,1)+1)&amp;" "&amp;INDEX(Evenimente!$C$2:$C$16203,MATCH(A164-0.000001,Evenimente!$A$2:$A$16203,1)+1)&amp;" "&amp;TEXT(HOUR(INDEX(Evenimente!$A$2:$A$16203,MATCH(A164-0.000001,Evenimente!$A$2:$A$16203,1)+1)),"00")&amp;":"&amp;TEXT(MINUTE(INDEX(Evenimente!$A$2:$A$16203,MATCH(A164-0.000001,Evenimente!$A$2:$A$16203,1)+1)),"00")&amp;" UTC"&amp;IF(INDEX(Evenimente!$A$2:$A$16203,MATCH(A164-0.000001,Evenimente!$A$2:$A$16203,1)+2)&lt;A164+1,"; "&amp;INDEX(Evenimente!$B$2:$B$16203,MATCH(A164-0.000001,Evenimente!$A$2:$A$16203,1)+2)&amp;" "&amp;INDEX(Evenimente!$C$2:$C$16203,MATCH(A164-0.000001,Evenimente!$A$2:$A$16203,1)+2)&amp;" "&amp;TEXT(HOUR(INDEX(Evenimente!$A$2:$A$16203,MATCH(A164-0.000001,Evenimente!$A$2:$A$16203,1)+2)),"00")&amp;":"&amp;TEXT(MINUTE(INDEX(Evenimente!$A$2:$A$16203,MATCH(A164-0.000001,Evenimente!$A$2:$A$16203,1)+2)),"00")&amp;" UTC",""),""))</f>
        <v/>
      </c>
    </row>
    <row r="165" customFormat="false" ht="15" hidden="false" customHeight="true" outlineLevel="0" collapsed="false">
      <c r="A165" s="45" t="n">
        <f aca="false">IF(B165="","",$B$3+B165-1)</f>
        <v>46172</v>
      </c>
      <c r="B165" s="46" t="n">
        <f aca="false">IF(ROW()-4&lt;=$E$2,ROW()-4,"")</f>
        <v>161</v>
      </c>
      <c r="C165" s="46" t="n">
        <f aca="false">IF(B165="","",IF(B165&lt;='Timp complet'!$B$60,INT((B165-1)/'Timp complet'!$B$58)+1,IF(B165='Timp complet'!$B$60+1,"Ziua anului","Ziua bisectă")))</f>
        <v>6</v>
      </c>
      <c r="D165" s="46" t="n">
        <f aca="false">IF(B165="","",IF(B165&lt;='Timp complet'!$B$60,MOD(B165-1,'Timp complet'!$B$58)+1,"-"))</f>
        <v>21</v>
      </c>
      <c r="E165" s="46" t="str">
        <f aca="false">IF(B165="","",IF(B165&lt;='Timp complet'!$B$60,INDEX('Nume sanscrită'!$B$21:$B$27,MOD(B165-1,7)+1),"-"))</f>
        <v>Duminică</v>
      </c>
      <c r="F165" s="46" t="str">
        <f aca="false">IF(B165="","",INDEX('Nume sanscrită'!$B$21:$B$27,WEEKDAY(A165,2)))</f>
        <v>Sâmbătă</v>
      </c>
      <c r="G165" s="46" t="n">
        <f aca="false">IF(B165="","",MIN('Timp complet'!$B$54,INT((B165-1)/'Timp complet'!$B$53)+1))</f>
        <v>33</v>
      </c>
      <c r="H165" s="46" t="n">
        <f aca="false">IF(B165="","",INDEX(Evenimente!$G$2:$G$1213,MATCH(A165+1,Evenimente!$F$2:$F$1213,1)))</f>
        <v>2</v>
      </c>
      <c r="I165" s="47" t="str">
        <f aca="false">IF(B165="","",IF(INDEX(Evenimente!$A$2:$A$16203,MATCH(A165-0.000001,Evenimente!$A$2:$A$16203,1)+1)&lt;A165+1,INDEX(Evenimente!$B$2:$B$16203,MATCH(A165-0.000001,Evenimente!$A$2:$A$16203,1)+1)&amp;" "&amp;INDEX(Evenimente!$C$2:$C$16203,MATCH(A165-0.000001,Evenimente!$A$2:$A$16203,1)+1)&amp;" "&amp;TEXT(HOUR(INDEX(Evenimente!$A$2:$A$16203,MATCH(A165-0.000001,Evenimente!$A$2:$A$16203,1)+1)),"00")&amp;":"&amp;TEXT(MINUTE(INDEX(Evenimente!$A$2:$A$16203,MATCH(A165-0.000001,Evenimente!$A$2:$A$16203,1)+1)),"00")&amp;" UTC"&amp;IF(INDEX(Evenimente!$A$2:$A$16203,MATCH(A165-0.000001,Evenimente!$A$2:$A$16203,1)+2)&lt;A165+1,"; "&amp;INDEX(Evenimente!$B$2:$B$16203,MATCH(A165-0.000001,Evenimente!$A$2:$A$16203,1)+2)&amp;" "&amp;INDEX(Evenimente!$C$2:$C$16203,MATCH(A165-0.000001,Evenimente!$A$2:$A$16203,1)+2)&amp;" "&amp;TEXT(HOUR(INDEX(Evenimente!$A$2:$A$16203,MATCH(A165-0.000001,Evenimente!$A$2:$A$16203,1)+2)),"00")&amp;":"&amp;TEXT(MINUTE(INDEX(Evenimente!$A$2:$A$16203,MATCH(A165-0.000001,Evenimente!$A$2:$A$16203,1)+2)),"00")&amp;" UTC",""),""))</f>
        <v/>
      </c>
    </row>
    <row r="166" customFormat="false" ht="15" hidden="false" customHeight="true" outlineLevel="0" collapsed="false">
      <c r="A166" s="45" t="n">
        <f aca="false">IF(B166="","",$B$3+B166-1)</f>
        <v>46173</v>
      </c>
      <c r="B166" s="46" t="n">
        <f aca="false">IF(ROW()-4&lt;=$E$2,ROW()-4,"")</f>
        <v>162</v>
      </c>
      <c r="C166" s="46" t="n">
        <f aca="false">IF(B166="","",IF(B166&lt;='Timp complet'!$B$60,INT((B166-1)/'Timp complet'!$B$58)+1,IF(B166='Timp complet'!$B$60+1,"Ziua anului","Ziua bisectă")))</f>
        <v>6</v>
      </c>
      <c r="D166" s="46" t="n">
        <f aca="false">IF(B166="","",IF(B166&lt;='Timp complet'!$B$60,MOD(B166-1,'Timp complet'!$B$58)+1,"-"))</f>
        <v>22</v>
      </c>
      <c r="E166" s="46" t="str">
        <f aca="false">IF(B166="","",IF(B166&lt;='Timp complet'!$B$60,INDEX('Nume sanscrită'!$B$21:$B$27,MOD(B166-1,7)+1),"-"))</f>
        <v>Luni</v>
      </c>
      <c r="F166" s="46" t="str">
        <f aca="false">IF(B166="","",INDEX('Nume sanscrită'!$B$21:$B$27,WEEKDAY(A166,2)))</f>
        <v>Duminică</v>
      </c>
      <c r="G166" s="46" t="n">
        <f aca="false">IF(B166="","",MIN('Timp complet'!$B$54,INT((B166-1)/'Timp complet'!$B$53)+1))</f>
        <v>33</v>
      </c>
      <c r="H166" s="46" t="n">
        <f aca="false">IF(B166="","",INDEX(Evenimente!$G$2:$G$1213,MATCH(A166+1,Evenimente!$F$2:$F$1213,1)))</f>
        <v>2</v>
      </c>
      <c r="I166" s="47" t="str">
        <f aca="false">IF(B166="","",IF(INDEX(Evenimente!$A$2:$A$16203,MATCH(A166-0.000001,Evenimente!$A$2:$A$16203,1)+1)&lt;A166+1,INDEX(Evenimente!$B$2:$B$16203,MATCH(A166-0.000001,Evenimente!$A$2:$A$16203,1)+1)&amp;" "&amp;INDEX(Evenimente!$C$2:$C$16203,MATCH(A166-0.000001,Evenimente!$A$2:$A$16203,1)+1)&amp;" "&amp;TEXT(HOUR(INDEX(Evenimente!$A$2:$A$16203,MATCH(A166-0.000001,Evenimente!$A$2:$A$16203,1)+1)),"00")&amp;":"&amp;TEXT(MINUTE(INDEX(Evenimente!$A$2:$A$16203,MATCH(A166-0.000001,Evenimente!$A$2:$A$16203,1)+1)),"00")&amp;" UTC"&amp;IF(INDEX(Evenimente!$A$2:$A$16203,MATCH(A166-0.000001,Evenimente!$A$2:$A$16203,1)+2)&lt;A166+1,"; "&amp;INDEX(Evenimente!$B$2:$B$16203,MATCH(A166-0.000001,Evenimente!$A$2:$A$16203,1)+2)&amp;" "&amp;INDEX(Evenimente!$C$2:$C$16203,MATCH(A166-0.000001,Evenimente!$A$2:$A$16203,1)+2)&amp;" "&amp;TEXT(HOUR(INDEX(Evenimente!$A$2:$A$16203,MATCH(A166-0.000001,Evenimente!$A$2:$A$16203,1)+2)),"00")&amp;":"&amp;TEXT(MINUTE(INDEX(Evenimente!$A$2:$A$16203,MATCH(A166-0.000001,Evenimente!$A$2:$A$16203,1)+2)),"00")&amp;" UTC",""),""))</f>
        <v>○ lună plină 08:45 UTC</v>
      </c>
    </row>
    <row r="167" customFormat="false" ht="15" hidden="false" customHeight="true" outlineLevel="0" collapsed="false">
      <c r="A167" s="45" t="n">
        <f aca="false">IF(B167="","",$B$3+B167-1)</f>
        <v>46174</v>
      </c>
      <c r="B167" s="46" t="n">
        <f aca="false">IF(ROW()-4&lt;=$E$2,ROW()-4,"")</f>
        <v>163</v>
      </c>
      <c r="C167" s="46" t="n">
        <f aca="false">IF(B167="","",IF(B167&lt;='Timp complet'!$B$60,INT((B167-1)/'Timp complet'!$B$58)+1,IF(B167='Timp complet'!$B$60+1,"Ziua anului","Ziua bisectă")))</f>
        <v>6</v>
      </c>
      <c r="D167" s="46" t="n">
        <f aca="false">IF(B167="","",IF(B167&lt;='Timp complet'!$B$60,MOD(B167-1,'Timp complet'!$B$58)+1,"-"))</f>
        <v>23</v>
      </c>
      <c r="E167" s="46" t="str">
        <f aca="false">IF(B167="","",IF(B167&lt;='Timp complet'!$B$60,INDEX('Nume sanscrită'!$B$21:$B$27,MOD(B167-1,7)+1),"-"))</f>
        <v>Marți</v>
      </c>
      <c r="F167" s="46" t="str">
        <f aca="false">IF(B167="","",INDEX('Nume sanscrită'!$B$21:$B$27,WEEKDAY(A167,2)))</f>
        <v>Luni</v>
      </c>
      <c r="G167" s="46" t="n">
        <f aca="false">IF(B167="","",MIN('Timp complet'!$B$54,INT((B167-1)/'Timp complet'!$B$53)+1))</f>
        <v>33</v>
      </c>
      <c r="H167" s="46" t="n">
        <f aca="false">IF(B167="","",INDEX(Evenimente!$G$2:$G$1213,MATCH(A167+1,Evenimente!$F$2:$F$1213,1)))</f>
        <v>2</v>
      </c>
      <c r="I167" s="47" t="str">
        <f aca="false">IF(B167="","",IF(INDEX(Evenimente!$A$2:$A$16203,MATCH(A167-0.000001,Evenimente!$A$2:$A$16203,1)+1)&lt;A167+1,INDEX(Evenimente!$B$2:$B$16203,MATCH(A167-0.000001,Evenimente!$A$2:$A$16203,1)+1)&amp;" "&amp;INDEX(Evenimente!$C$2:$C$16203,MATCH(A167-0.000001,Evenimente!$A$2:$A$16203,1)+1)&amp;" "&amp;TEXT(HOUR(INDEX(Evenimente!$A$2:$A$16203,MATCH(A167-0.000001,Evenimente!$A$2:$A$16203,1)+1)),"00")&amp;":"&amp;TEXT(MINUTE(INDEX(Evenimente!$A$2:$A$16203,MATCH(A167-0.000001,Evenimente!$A$2:$A$16203,1)+1)),"00")&amp;" UTC"&amp;IF(INDEX(Evenimente!$A$2:$A$16203,MATCH(A167-0.000001,Evenimente!$A$2:$A$16203,1)+2)&lt;A167+1,"; "&amp;INDEX(Evenimente!$B$2:$B$16203,MATCH(A167-0.000001,Evenimente!$A$2:$A$16203,1)+2)&amp;" "&amp;INDEX(Evenimente!$C$2:$C$16203,MATCH(A167-0.000001,Evenimente!$A$2:$A$16203,1)+2)&amp;" "&amp;TEXT(HOUR(INDEX(Evenimente!$A$2:$A$16203,MATCH(A167-0.000001,Evenimente!$A$2:$A$16203,1)+2)),"00")&amp;":"&amp;TEXT(MINUTE(INDEX(Evenimente!$A$2:$A$16203,MATCH(A167-0.000001,Evenimente!$A$2:$A$16203,1)+2)),"00")&amp;" UTC",""),""))</f>
        <v/>
      </c>
    </row>
    <row r="168" customFormat="false" ht="15" hidden="false" customHeight="true" outlineLevel="0" collapsed="false">
      <c r="A168" s="45" t="n">
        <f aca="false">IF(B168="","",$B$3+B168-1)</f>
        <v>46175</v>
      </c>
      <c r="B168" s="46" t="n">
        <f aca="false">IF(ROW()-4&lt;=$E$2,ROW()-4,"")</f>
        <v>164</v>
      </c>
      <c r="C168" s="46" t="n">
        <f aca="false">IF(B168="","",IF(B168&lt;='Timp complet'!$B$60,INT((B168-1)/'Timp complet'!$B$58)+1,IF(B168='Timp complet'!$B$60+1,"Ziua anului","Ziua bisectă")))</f>
        <v>6</v>
      </c>
      <c r="D168" s="46" t="n">
        <f aca="false">IF(B168="","",IF(B168&lt;='Timp complet'!$B$60,MOD(B168-1,'Timp complet'!$B$58)+1,"-"))</f>
        <v>24</v>
      </c>
      <c r="E168" s="46" t="str">
        <f aca="false">IF(B168="","",IF(B168&lt;='Timp complet'!$B$60,INDEX('Nume sanscrită'!$B$21:$B$27,MOD(B168-1,7)+1),"-"))</f>
        <v>Miercuri</v>
      </c>
      <c r="F168" s="46" t="str">
        <f aca="false">IF(B168="","",INDEX('Nume sanscrită'!$B$21:$B$27,WEEKDAY(A168,2)))</f>
        <v>Marți</v>
      </c>
      <c r="G168" s="46" t="n">
        <f aca="false">IF(B168="","",MIN('Timp complet'!$B$54,INT((B168-1)/'Timp complet'!$B$53)+1))</f>
        <v>33</v>
      </c>
      <c r="H168" s="46" t="n">
        <f aca="false">IF(B168="","",INDEX(Evenimente!$G$2:$G$1213,MATCH(A168+1,Evenimente!$F$2:$F$1213,1)))</f>
        <v>2</v>
      </c>
      <c r="I168" s="47" t="str">
        <f aca="false">IF(B168="","",IF(INDEX(Evenimente!$A$2:$A$16203,MATCH(A168-0.000001,Evenimente!$A$2:$A$16203,1)+1)&lt;A168+1,INDEX(Evenimente!$B$2:$B$16203,MATCH(A168-0.000001,Evenimente!$A$2:$A$16203,1)+1)&amp;" "&amp;INDEX(Evenimente!$C$2:$C$16203,MATCH(A168-0.000001,Evenimente!$A$2:$A$16203,1)+1)&amp;" "&amp;TEXT(HOUR(INDEX(Evenimente!$A$2:$A$16203,MATCH(A168-0.000001,Evenimente!$A$2:$A$16203,1)+1)),"00")&amp;":"&amp;TEXT(MINUTE(INDEX(Evenimente!$A$2:$A$16203,MATCH(A168-0.000001,Evenimente!$A$2:$A$16203,1)+1)),"00")&amp;" UTC"&amp;IF(INDEX(Evenimente!$A$2:$A$16203,MATCH(A168-0.000001,Evenimente!$A$2:$A$16203,1)+2)&lt;A168+1,"; "&amp;INDEX(Evenimente!$B$2:$B$16203,MATCH(A168-0.000001,Evenimente!$A$2:$A$16203,1)+2)&amp;" "&amp;INDEX(Evenimente!$C$2:$C$16203,MATCH(A168-0.000001,Evenimente!$A$2:$A$16203,1)+2)&amp;" "&amp;TEXT(HOUR(INDEX(Evenimente!$A$2:$A$16203,MATCH(A168-0.000001,Evenimente!$A$2:$A$16203,1)+2)),"00")&amp;":"&amp;TEXT(MINUTE(INDEX(Evenimente!$A$2:$A$16203,MATCH(A168-0.000001,Evenimente!$A$2:$A$16203,1)+2)),"00")&amp;" UTC",""),""))</f>
        <v/>
      </c>
    </row>
    <row r="169" customFormat="false" ht="15" hidden="false" customHeight="true" outlineLevel="0" collapsed="false">
      <c r="A169" s="45" t="n">
        <f aca="false">IF(B169="","",$B$3+B169-1)</f>
        <v>46176</v>
      </c>
      <c r="B169" s="46" t="n">
        <f aca="false">IF(ROW()-4&lt;=$E$2,ROW()-4,"")</f>
        <v>165</v>
      </c>
      <c r="C169" s="46" t="n">
        <f aca="false">IF(B169="","",IF(B169&lt;='Timp complet'!$B$60,INT((B169-1)/'Timp complet'!$B$58)+1,IF(B169='Timp complet'!$B$60+1,"Ziua anului","Ziua bisectă")))</f>
        <v>6</v>
      </c>
      <c r="D169" s="46" t="n">
        <f aca="false">IF(B169="","",IF(B169&lt;='Timp complet'!$B$60,MOD(B169-1,'Timp complet'!$B$58)+1,"-"))</f>
        <v>25</v>
      </c>
      <c r="E169" s="46" t="str">
        <f aca="false">IF(B169="","",IF(B169&lt;='Timp complet'!$B$60,INDEX('Nume sanscrită'!$B$21:$B$27,MOD(B169-1,7)+1),"-"))</f>
        <v>Joi</v>
      </c>
      <c r="F169" s="46" t="str">
        <f aca="false">IF(B169="","",INDEX('Nume sanscrită'!$B$21:$B$27,WEEKDAY(A169,2)))</f>
        <v>Miercuri</v>
      </c>
      <c r="G169" s="46" t="n">
        <f aca="false">IF(B169="","",MIN('Timp complet'!$B$54,INT((B169-1)/'Timp complet'!$B$53)+1))</f>
        <v>33</v>
      </c>
      <c r="H169" s="46" t="n">
        <f aca="false">IF(B169="","",INDEX(Evenimente!$G$2:$G$1213,MATCH(A169+1,Evenimente!$F$2:$F$1213,1)))</f>
        <v>2</v>
      </c>
      <c r="I169" s="47" t="str">
        <f aca="false">IF(B169="","",IF(INDEX(Evenimente!$A$2:$A$16203,MATCH(A169-0.000001,Evenimente!$A$2:$A$16203,1)+1)&lt;A169+1,INDEX(Evenimente!$B$2:$B$16203,MATCH(A169-0.000001,Evenimente!$A$2:$A$16203,1)+1)&amp;" "&amp;INDEX(Evenimente!$C$2:$C$16203,MATCH(A169-0.000001,Evenimente!$A$2:$A$16203,1)+1)&amp;" "&amp;TEXT(HOUR(INDEX(Evenimente!$A$2:$A$16203,MATCH(A169-0.000001,Evenimente!$A$2:$A$16203,1)+1)),"00")&amp;":"&amp;TEXT(MINUTE(INDEX(Evenimente!$A$2:$A$16203,MATCH(A169-0.000001,Evenimente!$A$2:$A$16203,1)+1)),"00")&amp;" UTC"&amp;IF(INDEX(Evenimente!$A$2:$A$16203,MATCH(A169-0.000001,Evenimente!$A$2:$A$16203,1)+2)&lt;A169+1,"; "&amp;INDEX(Evenimente!$B$2:$B$16203,MATCH(A169-0.000001,Evenimente!$A$2:$A$16203,1)+2)&amp;" "&amp;INDEX(Evenimente!$C$2:$C$16203,MATCH(A169-0.000001,Evenimente!$A$2:$A$16203,1)+2)&amp;" "&amp;TEXT(HOUR(INDEX(Evenimente!$A$2:$A$16203,MATCH(A169-0.000001,Evenimente!$A$2:$A$16203,1)+2)),"00")&amp;":"&amp;TEXT(MINUTE(INDEX(Evenimente!$A$2:$A$16203,MATCH(A169-0.000001,Evenimente!$A$2:$A$16203,1)+2)),"00")&amp;" UTC",""),""))</f>
        <v/>
      </c>
    </row>
    <row r="170" customFormat="false" ht="15" hidden="false" customHeight="true" outlineLevel="0" collapsed="false">
      <c r="A170" s="45" t="n">
        <f aca="false">IF(B170="","",$B$3+B170-1)</f>
        <v>46177</v>
      </c>
      <c r="B170" s="46" t="n">
        <f aca="false">IF(ROW()-4&lt;=$E$2,ROW()-4,"")</f>
        <v>166</v>
      </c>
      <c r="C170" s="46" t="n">
        <f aca="false">IF(B170="","",IF(B170&lt;='Timp complet'!$B$60,INT((B170-1)/'Timp complet'!$B$58)+1,IF(B170='Timp complet'!$B$60+1,"Ziua anului","Ziua bisectă")))</f>
        <v>6</v>
      </c>
      <c r="D170" s="46" t="n">
        <f aca="false">IF(B170="","",IF(B170&lt;='Timp complet'!$B$60,MOD(B170-1,'Timp complet'!$B$58)+1,"-"))</f>
        <v>26</v>
      </c>
      <c r="E170" s="46" t="str">
        <f aca="false">IF(B170="","",IF(B170&lt;='Timp complet'!$B$60,INDEX('Nume sanscrită'!$B$21:$B$27,MOD(B170-1,7)+1),"-"))</f>
        <v>Vineri</v>
      </c>
      <c r="F170" s="46" t="str">
        <f aca="false">IF(B170="","",INDEX('Nume sanscrită'!$B$21:$B$27,WEEKDAY(A170,2)))</f>
        <v>Joi</v>
      </c>
      <c r="G170" s="46" t="n">
        <f aca="false">IF(B170="","",MIN('Timp complet'!$B$54,INT((B170-1)/'Timp complet'!$B$53)+1))</f>
        <v>34</v>
      </c>
      <c r="H170" s="46" t="n">
        <f aca="false">IF(B170="","",INDEX(Evenimente!$G$2:$G$1213,MATCH(A170+1,Evenimente!$F$2:$F$1213,1)))</f>
        <v>2</v>
      </c>
      <c r="I170" s="47" t="str">
        <f aca="false">IF(B170="","",IF(INDEX(Evenimente!$A$2:$A$16203,MATCH(A170-0.000001,Evenimente!$A$2:$A$16203,1)+1)&lt;A170+1,INDEX(Evenimente!$B$2:$B$16203,MATCH(A170-0.000001,Evenimente!$A$2:$A$16203,1)+1)&amp;" "&amp;INDEX(Evenimente!$C$2:$C$16203,MATCH(A170-0.000001,Evenimente!$A$2:$A$16203,1)+1)&amp;" "&amp;TEXT(HOUR(INDEX(Evenimente!$A$2:$A$16203,MATCH(A170-0.000001,Evenimente!$A$2:$A$16203,1)+1)),"00")&amp;":"&amp;TEXT(MINUTE(INDEX(Evenimente!$A$2:$A$16203,MATCH(A170-0.000001,Evenimente!$A$2:$A$16203,1)+1)),"00")&amp;" UTC"&amp;IF(INDEX(Evenimente!$A$2:$A$16203,MATCH(A170-0.000001,Evenimente!$A$2:$A$16203,1)+2)&lt;A170+1,"; "&amp;INDEX(Evenimente!$B$2:$B$16203,MATCH(A170-0.000001,Evenimente!$A$2:$A$16203,1)+2)&amp;" "&amp;INDEX(Evenimente!$C$2:$C$16203,MATCH(A170-0.000001,Evenimente!$A$2:$A$16203,1)+2)&amp;" "&amp;TEXT(HOUR(INDEX(Evenimente!$A$2:$A$16203,MATCH(A170-0.000001,Evenimente!$A$2:$A$16203,1)+2)),"00")&amp;":"&amp;TEXT(MINUTE(INDEX(Evenimente!$A$2:$A$16203,MATCH(A170-0.000001,Evenimente!$A$2:$A$16203,1)+2)),"00")&amp;" UTC",""),""))</f>
        <v/>
      </c>
    </row>
    <row r="171" customFormat="false" ht="15" hidden="false" customHeight="true" outlineLevel="0" collapsed="false">
      <c r="A171" s="45" t="n">
        <f aca="false">IF(B171="","",$B$3+B171-1)</f>
        <v>46178</v>
      </c>
      <c r="B171" s="46" t="n">
        <f aca="false">IF(ROW()-4&lt;=$E$2,ROW()-4,"")</f>
        <v>167</v>
      </c>
      <c r="C171" s="46" t="n">
        <f aca="false">IF(B171="","",IF(B171&lt;='Timp complet'!$B$60,INT((B171-1)/'Timp complet'!$B$58)+1,IF(B171='Timp complet'!$B$60+1,"Ziua anului","Ziua bisectă")))</f>
        <v>6</v>
      </c>
      <c r="D171" s="46" t="n">
        <f aca="false">IF(B171="","",IF(B171&lt;='Timp complet'!$B$60,MOD(B171-1,'Timp complet'!$B$58)+1,"-"))</f>
        <v>27</v>
      </c>
      <c r="E171" s="46" t="str">
        <f aca="false">IF(B171="","",IF(B171&lt;='Timp complet'!$B$60,INDEX('Nume sanscrită'!$B$21:$B$27,MOD(B171-1,7)+1),"-"))</f>
        <v>Sâmbătă</v>
      </c>
      <c r="F171" s="46" t="str">
        <f aca="false">IF(B171="","",INDEX('Nume sanscrită'!$B$21:$B$27,WEEKDAY(A171,2)))</f>
        <v>Vineri</v>
      </c>
      <c r="G171" s="46" t="n">
        <f aca="false">IF(B171="","",MIN('Timp complet'!$B$54,INT((B171-1)/'Timp complet'!$B$53)+1))</f>
        <v>34</v>
      </c>
      <c r="H171" s="46" t="n">
        <f aca="false">IF(B171="","",INDEX(Evenimente!$G$2:$G$1213,MATCH(A171+1,Evenimente!$F$2:$F$1213,1)))</f>
        <v>2</v>
      </c>
      <c r="I171" s="47" t="str">
        <f aca="false">IF(B171="","",IF(INDEX(Evenimente!$A$2:$A$16203,MATCH(A171-0.000001,Evenimente!$A$2:$A$16203,1)+1)&lt;A171+1,INDEX(Evenimente!$B$2:$B$16203,MATCH(A171-0.000001,Evenimente!$A$2:$A$16203,1)+1)&amp;" "&amp;INDEX(Evenimente!$C$2:$C$16203,MATCH(A171-0.000001,Evenimente!$A$2:$A$16203,1)+1)&amp;" "&amp;TEXT(HOUR(INDEX(Evenimente!$A$2:$A$16203,MATCH(A171-0.000001,Evenimente!$A$2:$A$16203,1)+1)),"00")&amp;":"&amp;TEXT(MINUTE(INDEX(Evenimente!$A$2:$A$16203,MATCH(A171-0.000001,Evenimente!$A$2:$A$16203,1)+1)),"00")&amp;" UTC"&amp;IF(INDEX(Evenimente!$A$2:$A$16203,MATCH(A171-0.000001,Evenimente!$A$2:$A$16203,1)+2)&lt;A171+1,"; "&amp;INDEX(Evenimente!$B$2:$B$16203,MATCH(A171-0.000001,Evenimente!$A$2:$A$16203,1)+2)&amp;" "&amp;INDEX(Evenimente!$C$2:$C$16203,MATCH(A171-0.000001,Evenimente!$A$2:$A$16203,1)+2)&amp;" "&amp;TEXT(HOUR(INDEX(Evenimente!$A$2:$A$16203,MATCH(A171-0.000001,Evenimente!$A$2:$A$16203,1)+2)),"00")&amp;":"&amp;TEXT(MINUTE(INDEX(Evenimente!$A$2:$A$16203,MATCH(A171-0.000001,Evenimente!$A$2:$A$16203,1)+2)),"00")&amp;" UTC",""),""))</f>
        <v/>
      </c>
    </row>
    <row r="172" customFormat="false" ht="15" hidden="false" customHeight="true" outlineLevel="0" collapsed="false">
      <c r="A172" s="45" t="n">
        <f aca="false">IF(B172="","",$B$3+B172-1)</f>
        <v>46179</v>
      </c>
      <c r="B172" s="46" t="n">
        <f aca="false">IF(ROW()-4&lt;=$E$2,ROW()-4,"")</f>
        <v>168</v>
      </c>
      <c r="C172" s="46" t="n">
        <f aca="false">IF(B172="","",IF(B172&lt;='Timp complet'!$B$60,INT((B172-1)/'Timp complet'!$B$58)+1,IF(B172='Timp complet'!$B$60+1,"Ziua anului","Ziua bisectă")))</f>
        <v>6</v>
      </c>
      <c r="D172" s="46" t="n">
        <f aca="false">IF(B172="","",IF(B172&lt;='Timp complet'!$B$60,MOD(B172-1,'Timp complet'!$B$58)+1,"-"))</f>
        <v>28</v>
      </c>
      <c r="E172" s="46" t="str">
        <f aca="false">IF(B172="","",IF(B172&lt;='Timp complet'!$B$60,INDEX('Nume sanscrită'!$B$21:$B$27,MOD(B172-1,7)+1),"-"))</f>
        <v>Duminică</v>
      </c>
      <c r="F172" s="46" t="str">
        <f aca="false">IF(B172="","",INDEX('Nume sanscrită'!$B$21:$B$27,WEEKDAY(A172,2)))</f>
        <v>Sâmbătă</v>
      </c>
      <c r="G172" s="46" t="n">
        <f aca="false">IF(B172="","",MIN('Timp complet'!$B$54,INT((B172-1)/'Timp complet'!$B$53)+1))</f>
        <v>34</v>
      </c>
      <c r="H172" s="46" t="n">
        <f aca="false">IF(B172="","",INDEX(Evenimente!$G$2:$G$1213,MATCH(A172+1,Evenimente!$F$2:$F$1213,1)))</f>
        <v>2</v>
      </c>
      <c r="I172" s="47" t="str">
        <f aca="false">IF(B172="","",IF(INDEX(Evenimente!$A$2:$A$16203,MATCH(A172-0.000001,Evenimente!$A$2:$A$16203,1)+1)&lt;A172+1,INDEX(Evenimente!$B$2:$B$16203,MATCH(A172-0.000001,Evenimente!$A$2:$A$16203,1)+1)&amp;" "&amp;INDEX(Evenimente!$C$2:$C$16203,MATCH(A172-0.000001,Evenimente!$A$2:$A$16203,1)+1)&amp;" "&amp;TEXT(HOUR(INDEX(Evenimente!$A$2:$A$16203,MATCH(A172-0.000001,Evenimente!$A$2:$A$16203,1)+1)),"00")&amp;":"&amp;TEXT(MINUTE(INDEX(Evenimente!$A$2:$A$16203,MATCH(A172-0.000001,Evenimente!$A$2:$A$16203,1)+1)),"00")&amp;" UTC"&amp;IF(INDEX(Evenimente!$A$2:$A$16203,MATCH(A172-0.000001,Evenimente!$A$2:$A$16203,1)+2)&lt;A172+1,"; "&amp;INDEX(Evenimente!$B$2:$B$16203,MATCH(A172-0.000001,Evenimente!$A$2:$A$16203,1)+2)&amp;" "&amp;INDEX(Evenimente!$C$2:$C$16203,MATCH(A172-0.000001,Evenimente!$A$2:$A$16203,1)+2)&amp;" "&amp;TEXT(HOUR(INDEX(Evenimente!$A$2:$A$16203,MATCH(A172-0.000001,Evenimente!$A$2:$A$16203,1)+2)),"00")&amp;":"&amp;TEXT(MINUTE(INDEX(Evenimente!$A$2:$A$16203,MATCH(A172-0.000001,Evenimente!$A$2:$A$16203,1)+2)),"00")&amp;" UTC",""),""))</f>
        <v/>
      </c>
    </row>
    <row r="173" customFormat="false" ht="15" hidden="false" customHeight="true" outlineLevel="0" collapsed="false">
      <c r="A173" s="45" t="n">
        <f aca="false">IF(B173="","",$B$3+B173-1)</f>
        <v>46180</v>
      </c>
      <c r="B173" s="46" t="n">
        <f aca="false">IF(ROW()-4&lt;=$E$2,ROW()-4,"")</f>
        <v>169</v>
      </c>
      <c r="C173" s="46" t="n">
        <f aca="false">IF(B173="","",IF(B173&lt;='Timp complet'!$B$60,INT((B173-1)/'Timp complet'!$B$58)+1,IF(B173='Timp complet'!$B$60+1,"Ziua anului","Ziua bisectă")))</f>
        <v>7</v>
      </c>
      <c r="D173" s="46" t="n">
        <f aca="false">IF(B173="","",IF(B173&lt;='Timp complet'!$B$60,MOD(B173-1,'Timp complet'!$B$58)+1,"-"))</f>
        <v>1</v>
      </c>
      <c r="E173" s="46" t="str">
        <f aca="false">IF(B173="","",IF(B173&lt;='Timp complet'!$B$60,INDEX('Nume sanscrită'!$B$21:$B$27,MOD(B173-1,7)+1),"-"))</f>
        <v>Luni</v>
      </c>
      <c r="F173" s="46" t="str">
        <f aca="false">IF(B173="","",INDEX('Nume sanscrită'!$B$21:$B$27,WEEKDAY(A173,2)))</f>
        <v>Duminică</v>
      </c>
      <c r="G173" s="46" t="n">
        <f aca="false">IF(B173="","",MIN('Timp complet'!$B$54,INT((B173-1)/'Timp complet'!$B$53)+1))</f>
        <v>34</v>
      </c>
      <c r="H173" s="46" t="n">
        <f aca="false">IF(B173="","",INDEX(Evenimente!$G$2:$G$1213,MATCH(A173+1,Evenimente!$F$2:$F$1213,1)))</f>
        <v>2</v>
      </c>
      <c r="I173" s="47" t="str">
        <f aca="false">IF(B173="","",IF(INDEX(Evenimente!$A$2:$A$16203,MATCH(A173-0.000001,Evenimente!$A$2:$A$16203,1)+1)&lt;A173+1,INDEX(Evenimente!$B$2:$B$16203,MATCH(A173-0.000001,Evenimente!$A$2:$A$16203,1)+1)&amp;" "&amp;INDEX(Evenimente!$C$2:$C$16203,MATCH(A173-0.000001,Evenimente!$A$2:$A$16203,1)+1)&amp;" "&amp;TEXT(HOUR(INDEX(Evenimente!$A$2:$A$16203,MATCH(A173-0.000001,Evenimente!$A$2:$A$16203,1)+1)),"00")&amp;":"&amp;TEXT(MINUTE(INDEX(Evenimente!$A$2:$A$16203,MATCH(A173-0.000001,Evenimente!$A$2:$A$16203,1)+1)),"00")&amp;" UTC"&amp;IF(INDEX(Evenimente!$A$2:$A$16203,MATCH(A173-0.000001,Evenimente!$A$2:$A$16203,1)+2)&lt;A173+1,"; "&amp;INDEX(Evenimente!$B$2:$B$16203,MATCH(A173-0.000001,Evenimente!$A$2:$A$16203,1)+2)&amp;" "&amp;INDEX(Evenimente!$C$2:$C$16203,MATCH(A173-0.000001,Evenimente!$A$2:$A$16203,1)+2)&amp;" "&amp;TEXT(HOUR(INDEX(Evenimente!$A$2:$A$16203,MATCH(A173-0.000001,Evenimente!$A$2:$A$16203,1)+2)),"00")&amp;":"&amp;TEXT(MINUTE(INDEX(Evenimente!$A$2:$A$16203,MATCH(A173-0.000001,Evenimente!$A$2:$A$16203,1)+2)),"00")&amp;" UTC",""),""))</f>
        <v/>
      </c>
    </row>
    <row r="174" customFormat="false" ht="15" hidden="false" customHeight="true" outlineLevel="0" collapsed="false">
      <c r="A174" s="45" t="n">
        <f aca="false">IF(B174="","",$B$3+B174-1)</f>
        <v>46181</v>
      </c>
      <c r="B174" s="46" t="n">
        <f aca="false">IF(ROW()-4&lt;=$E$2,ROW()-4,"")</f>
        <v>170</v>
      </c>
      <c r="C174" s="46" t="n">
        <f aca="false">IF(B174="","",IF(B174&lt;='Timp complet'!$B$60,INT((B174-1)/'Timp complet'!$B$58)+1,IF(B174='Timp complet'!$B$60+1,"Ziua anului","Ziua bisectă")))</f>
        <v>7</v>
      </c>
      <c r="D174" s="46" t="n">
        <f aca="false">IF(B174="","",IF(B174&lt;='Timp complet'!$B$60,MOD(B174-1,'Timp complet'!$B$58)+1,"-"))</f>
        <v>2</v>
      </c>
      <c r="E174" s="46" t="str">
        <f aca="false">IF(B174="","",IF(B174&lt;='Timp complet'!$B$60,INDEX('Nume sanscrită'!$B$21:$B$27,MOD(B174-1,7)+1),"-"))</f>
        <v>Marți</v>
      </c>
      <c r="F174" s="46" t="str">
        <f aca="false">IF(B174="","",INDEX('Nume sanscrită'!$B$21:$B$27,WEEKDAY(A174,2)))</f>
        <v>Luni</v>
      </c>
      <c r="G174" s="46" t="n">
        <f aca="false">IF(B174="","",MIN('Timp complet'!$B$54,INT((B174-1)/'Timp complet'!$B$53)+1))</f>
        <v>34</v>
      </c>
      <c r="H174" s="46" t="n">
        <f aca="false">IF(B174="","",INDEX(Evenimente!$G$2:$G$1213,MATCH(A174+1,Evenimente!$F$2:$F$1213,1)))</f>
        <v>2</v>
      </c>
      <c r="I174" s="47" t="str">
        <f aca="false">IF(B174="","",IF(INDEX(Evenimente!$A$2:$A$16203,MATCH(A174-0.000001,Evenimente!$A$2:$A$16203,1)+1)&lt;A174+1,INDEX(Evenimente!$B$2:$B$16203,MATCH(A174-0.000001,Evenimente!$A$2:$A$16203,1)+1)&amp;" "&amp;INDEX(Evenimente!$C$2:$C$16203,MATCH(A174-0.000001,Evenimente!$A$2:$A$16203,1)+1)&amp;" "&amp;TEXT(HOUR(INDEX(Evenimente!$A$2:$A$16203,MATCH(A174-0.000001,Evenimente!$A$2:$A$16203,1)+1)),"00")&amp;":"&amp;TEXT(MINUTE(INDEX(Evenimente!$A$2:$A$16203,MATCH(A174-0.000001,Evenimente!$A$2:$A$16203,1)+1)),"00")&amp;" UTC"&amp;IF(INDEX(Evenimente!$A$2:$A$16203,MATCH(A174-0.000001,Evenimente!$A$2:$A$16203,1)+2)&lt;A174+1,"; "&amp;INDEX(Evenimente!$B$2:$B$16203,MATCH(A174-0.000001,Evenimente!$A$2:$A$16203,1)+2)&amp;" "&amp;INDEX(Evenimente!$C$2:$C$16203,MATCH(A174-0.000001,Evenimente!$A$2:$A$16203,1)+2)&amp;" "&amp;TEXT(HOUR(INDEX(Evenimente!$A$2:$A$16203,MATCH(A174-0.000001,Evenimente!$A$2:$A$16203,1)+2)),"00")&amp;":"&amp;TEXT(MINUTE(INDEX(Evenimente!$A$2:$A$16203,MATCH(A174-0.000001,Evenimente!$A$2:$A$16203,1)+2)),"00")&amp;" UTC",""),""))</f>
        <v>◑ ultimul pătrar 10:01 UTC</v>
      </c>
    </row>
    <row r="175" customFormat="false" ht="15" hidden="false" customHeight="true" outlineLevel="0" collapsed="false">
      <c r="A175" s="45" t="n">
        <f aca="false">IF(B175="","",$B$3+B175-1)</f>
        <v>46182</v>
      </c>
      <c r="B175" s="46" t="n">
        <f aca="false">IF(ROW()-4&lt;=$E$2,ROW()-4,"")</f>
        <v>171</v>
      </c>
      <c r="C175" s="46" t="n">
        <f aca="false">IF(B175="","",IF(B175&lt;='Timp complet'!$B$60,INT((B175-1)/'Timp complet'!$B$58)+1,IF(B175='Timp complet'!$B$60+1,"Ziua anului","Ziua bisectă")))</f>
        <v>7</v>
      </c>
      <c r="D175" s="46" t="n">
        <f aca="false">IF(B175="","",IF(B175&lt;='Timp complet'!$B$60,MOD(B175-1,'Timp complet'!$B$58)+1,"-"))</f>
        <v>3</v>
      </c>
      <c r="E175" s="46" t="str">
        <f aca="false">IF(B175="","",IF(B175&lt;='Timp complet'!$B$60,INDEX('Nume sanscrită'!$B$21:$B$27,MOD(B175-1,7)+1),"-"))</f>
        <v>Miercuri</v>
      </c>
      <c r="F175" s="46" t="str">
        <f aca="false">IF(B175="","",INDEX('Nume sanscrită'!$B$21:$B$27,WEEKDAY(A175,2)))</f>
        <v>Marți</v>
      </c>
      <c r="G175" s="46" t="n">
        <f aca="false">IF(B175="","",MIN('Timp complet'!$B$54,INT((B175-1)/'Timp complet'!$B$53)+1))</f>
        <v>35</v>
      </c>
      <c r="H175" s="46" t="n">
        <f aca="false">IF(B175="","",INDEX(Evenimente!$G$2:$G$1213,MATCH(A175+1,Evenimente!$F$2:$F$1213,1)))</f>
        <v>2</v>
      </c>
      <c r="I175" s="47" t="str">
        <f aca="false">IF(B175="","",IF(INDEX(Evenimente!$A$2:$A$16203,MATCH(A175-0.000001,Evenimente!$A$2:$A$16203,1)+1)&lt;A175+1,INDEX(Evenimente!$B$2:$B$16203,MATCH(A175-0.000001,Evenimente!$A$2:$A$16203,1)+1)&amp;" "&amp;INDEX(Evenimente!$C$2:$C$16203,MATCH(A175-0.000001,Evenimente!$A$2:$A$16203,1)+1)&amp;" "&amp;TEXT(HOUR(INDEX(Evenimente!$A$2:$A$16203,MATCH(A175-0.000001,Evenimente!$A$2:$A$16203,1)+1)),"00")&amp;":"&amp;TEXT(MINUTE(INDEX(Evenimente!$A$2:$A$16203,MATCH(A175-0.000001,Evenimente!$A$2:$A$16203,1)+1)),"00")&amp;" UTC"&amp;IF(INDEX(Evenimente!$A$2:$A$16203,MATCH(A175-0.000001,Evenimente!$A$2:$A$16203,1)+2)&lt;A175+1,"; "&amp;INDEX(Evenimente!$B$2:$B$16203,MATCH(A175-0.000001,Evenimente!$A$2:$A$16203,1)+2)&amp;" "&amp;INDEX(Evenimente!$C$2:$C$16203,MATCH(A175-0.000001,Evenimente!$A$2:$A$16203,1)+2)&amp;" "&amp;TEXT(HOUR(INDEX(Evenimente!$A$2:$A$16203,MATCH(A175-0.000001,Evenimente!$A$2:$A$16203,1)+2)),"00")&amp;":"&amp;TEXT(MINUTE(INDEX(Evenimente!$A$2:$A$16203,MATCH(A175-0.000001,Evenimente!$A$2:$A$16203,1)+2)),"00")&amp;" UTC",""),""))</f>
        <v/>
      </c>
    </row>
    <row r="176" customFormat="false" ht="15" hidden="false" customHeight="true" outlineLevel="0" collapsed="false">
      <c r="A176" s="45" t="n">
        <f aca="false">IF(B176="","",$B$3+B176-1)</f>
        <v>46183</v>
      </c>
      <c r="B176" s="46" t="n">
        <f aca="false">IF(ROW()-4&lt;=$E$2,ROW()-4,"")</f>
        <v>172</v>
      </c>
      <c r="C176" s="46" t="n">
        <f aca="false">IF(B176="","",IF(B176&lt;='Timp complet'!$B$60,INT((B176-1)/'Timp complet'!$B$58)+1,IF(B176='Timp complet'!$B$60+1,"Ziua anului","Ziua bisectă")))</f>
        <v>7</v>
      </c>
      <c r="D176" s="46" t="n">
        <f aca="false">IF(B176="","",IF(B176&lt;='Timp complet'!$B$60,MOD(B176-1,'Timp complet'!$B$58)+1,"-"))</f>
        <v>4</v>
      </c>
      <c r="E176" s="46" t="str">
        <f aca="false">IF(B176="","",IF(B176&lt;='Timp complet'!$B$60,INDEX('Nume sanscrită'!$B$21:$B$27,MOD(B176-1,7)+1),"-"))</f>
        <v>Joi</v>
      </c>
      <c r="F176" s="46" t="str">
        <f aca="false">IF(B176="","",INDEX('Nume sanscrită'!$B$21:$B$27,WEEKDAY(A176,2)))</f>
        <v>Miercuri</v>
      </c>
      <c r="G176" s="46" t="n">
        <f aca="false">IF(B176="","",MIN('Timp complet'!$B$54,INT((B176-1)/'Timp complet'!$B$53)+1))</f>
        <v>35</v>
      </c>
      <c r="H176" s="46" t="n">
        <f aca="false">IF(B176="","",INDEX(Evenimente!$G$2:$G$1213,MATCH(A176+1,Evenimente!$F$2:$F$1213,1)))</f>
        <v>2</v>
      </c>
      <c r="I176" s="47" t="str">
        <f aca="false">IF(B176="","",IF(INDEX(Evenimente!$A$2:$A$16203,MATCH(A176-0.000001,Evenimente!$A$2:$A$16203,1)+1)&lt;A176+1,INDEX(Evenimente!$B$2:$B$16203,MATCH(A176-0.000001,Evenimente!$A$2:$A$16203,1)+1)&amp;" "&amp;INDEX(Evenimente!$C$2:$C$16203,MATCH(A176-0.000001,Evenimente!$A$2:$A$16203,1)+1)&amp;" "&amp;TEXT(HOUR(INDEX(Evenimente!$A$2:$A$16203,MATCH(A176-0.000001,Evenimente!$A$2:$A$16203,1)+1)),"00")&amp;":"&amp;TEXT(MINUTE(INDEX(Evenimente!$A$2:$A$16203,MATCH(A176-0.000001,Evenimente!$A$2:$A$16203,1)+1)),"00")&amp;" UTC"&amp;IF(INDEX(Evenimente!$A$2:$A$16203,MATCH(A176-0.000001,Evenimente!$A$2:$A$16203,1)+2)&lt;A176+1,"; "&amp;INDEX(Evenimente!$B$2:$B$16203,MATCH(A176-0.000001,Evenimente!$A$2:$A$16203,1)+2)&amp;" "&amp;INDEX(Evenimente!$C$2:$C$16203,MATCH(A176-0.000001,Evenimente!$A$2:$A$16203,1)+2)&amp;" "&amp;TEXT(HOUR(INDEX(Evenimente!$A$2:$A$16203,MATCH(A176-0.000001,Evenimente!$A$2:$A$16203,1)+2)),"00")&amp;":"&amp;TEXT(MINUTE(INDEX(Evenimente!$A$2:$A$16203,MATCH(A176-0.000001,Evenimente!$A$2:$A$16203,1)+2)),"00")&amp;" UTC",""),""))</f>
        <v/>
      </c>
    </row>
    <row r="177" customFormat="false" ht="15" hidden="false" customHeight="true" outlineLevel="0" collapsed="false">
      <c r="A177" s="45" t="n">
        <f aca="false">IF(B177="","",$B$3+B177-1)</f>
        <v>46184</v>
      </c>
      <c r="B177" s="46" t="n">
        <f aca="false">IF(ROW()-4&lt;=$E$2,ROW()-4,"")</f>
        <v>173</v>
      </c>
      <c r="C177" s="46" t="n">
        <f aca="false">IF(B177="","",IF(B177&lt;='Timp complet'!$B$60,INT((B177-1)/'Timp complet'!$B$58)+1,IF(B177='Timp complet'!$B$60+1,"Ziua anului","Ziua bisectă")))</f>
        <v>7</v>
      </c>
      <c r="D177" s="46" t="n">
        <f aca="false">IF(B177="","",IF(B177&lt;='Timp complet'!$B$60,MOD(B177-1,'Timp complet'!$B$58)+1,"-"))</f>
        <v>5</v>
      </c>
      <c r="E177" s="46" t="str">
        <f aca="false">IF(B177="","",IF(B177&lt;='Timp complet'!$B$60,INDEX('Nume sanscrită'!$B$21:$B$27,MOD(B177-1,7)+1),"-"))</f>
        <v>Vineri</v>
      </c>
      <c r="F177" s="46" t="str">
        <f aca="false">IF(B177="","",INDEX('Nume sanscrită'!$B$21:$B$27,WEEKDAY(A177,2)))</f>
        <v>Joi</v>
      </c>
      <c r="G177" s="46" t="n">
        <f aca="false">IF(B177="","",MIN('Timp complet'!$B$54,INT((B177-1)/'Timp complet'!$B$53)+1))</f>
        <v>35</v>
      </c>
      <c r="H177" s="46" t="n">
        <f aca="false">IF(B177="","",INDEX(Evenimente!$G$2:$G$1213,MATCH(A177+1,Evenimente!$F$2:$F$1213,1)))</f>
        <v>2</v>
      </c>
      <c r="I177" s="47" t="str">
        <f aca="false">IF(B177="","",IF(INDEX(Evenimente!$A$2:$A$16203,MATCH(A177-0.000001,Evenimente!$A$2:$A$16203,1)+1)&lt;A177+1,INDEX(Evenimente!$B$2:$B$16203,MATCH(A177-0.000001,Evenimente!$A$2:$A$16203,1)+1)&amp;" "&amp;INDEX(Evenimente!$C$2:$C$16203,MATCH(A177-0.000001,Evenimente!$A$2:$A$16203,1)+1)&amp;" "&amp;TEXT(HOUR(INDEX(Evenimente!$A$2:$A$16203,MATCH(A177-0.000001,Evenimente!$A$2:$A$16203,1)+1)),"00")&amp;":"&amp;TEXT(MINUTE(INDEX(Evenimente!$A$2:$A$16203,MATCH(A177-0.000001,Evenimente!$A$2:$A$16203,1)+1)),"00")&amp;" UTC"&amp;IF(INDEX(Evenimente!$A$2:$A$16203,MATCH(A177-0.000001,Evenimente!$A$2:$A$16203,1)+2)&lt;A177+1,"; "&amp;INDEX(Evenimente!$B$2:$B$16203,MATCH(A177-0.000001,Evenimente!$A$2:$A$16203,1)+2)&amp;" "&amp;INDEX(Evenimente!$C$2:$C$16203,MATCH(A177-0.000001,Evenimente!$A$2:$A$16203,1)+2)&amp;" "&amp;TEXT(HOUR(INDEX(Evenimente!$A$2:$A$16203,MATCH(A177-0.000001,Evenimente!$A$2:$A$16203,1)+2)),"00")&amp;":"&amp;TEXT(MINUTE(INDEX(Evenimente!$A$2:$A$16203,MATCH(A177-0.000001,Evenimente!$A$2:$A$16203,1)+2)),"00")&amp;" UTC",""),""))</f>
        <v/>
      </c>
    </row>
    <row r="178" customFormat="false" ht="15" hidden="false" customHeight="true" outlineLevel="0" collapsed="false">
      <c r="A178" s="45" t="n">
        <f aca="false">IF(B178="","",$B$3+B178-1)</f>
        <v>46185</v>
      </c>
      <c r="B178" s="46" t="n">
        <f aca="false">IF(ROW()-4&lt;=$E$2,ROW()-4,"")</f>
        <v>174</v>
      </c>
      <c r="C178" s="46" t="n">
        <f aca="false">IF(B178="","",IF(B178&lt;='Timp complet'!$B$60,INT((B178-1)/'Timp complet'!$B$58)+1,IF(B178='Timp complet'!$B$60+1,"Ziua anului","Ziua bisectă")))</f>
        <v>7</v>
      </c>
      <c r="D178" s="46" t="n">
        <f aca="false">IF(B178="","",IF(B178&lt;='Timp complet'!$B$60,MOD(B178-1,'Timp complet'!$B$58)+1,"-"))</f>
        <v>6</v>
      </c>
      <c r="E178" s="46" t="str">
        <f aca="false">IF(B178="","",IF(B178&lt;='Timp complet'!$B$60,INDEX('Nume sanscrită'!$B$21:$B$27,MOD(B178-1,7)+1),"-"))</f>
        <v>Sâmbătă</v>
      </c>
      <c r="F178" s="46" t="str">
        <f aca="false">IF(B178="","",INDEX('Nume sanscrită'!$B$21:$B$27,WEEKDAY(A178,2)))</f>
        <v>Vineri</v>
      </c>
      <c r="G178" s="46" t="n">
        <f aca="false">IF(B178="","",MIN('Timp complet'!$B$54,INT((B178-1)/'Timp complet'!$B$53)+1))</f>
        <v>35</v>
      </c>
      <c r="H178" s="46" t="n">
        <f aca="false">IF(B178="","",INDEX(Evenimente!$G$2:$G$1213,MATCH(A178+1,Evenimente!$F$2:$F$1213,1)))</f>
        <v>2</v>
      </c>
      <c r="I178" s="47" t="str">
        <f aca="false">IF(B178="","",IF(INDEX(Evenimente!$A$2:$A$16203,MATCH(A178-0.000001,Evenimente!$A$2:$A$16203,1)+1)&lt;A178+1,INDEX(Evenimente!$B$2:$B$16203,MATCH(A178-0.000001,Evenimente!$A$2:$A$16203,1)+1)&amp;" "&amp;INDEX(Evenimente!$C$2:$C$16203,MATCH(A178-0.000001,Evenimente!$A$2:$A$16203,1)+1)&amp;" "&amp;TEXT(HOUR(INDEX(Evenimente!$A$2:$A$16203,MATCH(A178-0.000001,Evenimente!$A$2:$A$16203,1)+1)),"00")&amp;":"&amp;TEXT(MINUTE(INDEX(Evenimente!$A$2:$A$16203,MATCH(A178-0.000001,Evenimente!$A$2:$A$16203,1)+1)),"00")&amp;" UTC"&amp;IF(INDEX(Evenimente!$A$2:$A$16203,MATCH(A178-0.000001,Evenimente!$A$2:$A$16203,1)+2)&lt;A178+1,"; "&amp;INDEX(Evenimente!$B$2:$B$16203,MATCH(A178-0.000001,Evenimente!$A$2:$A$16203,1)+2)&amp;" "&amp;INDEX(Evenimente!$C$2:$C$16203,MATCH(A178-0.000001,Evenimente!$A$2:$A$16203,1)+2)&amp;" "&amp;TEXT(HOUR(INDEX(Evenimente!$A$2:$A$16203,MATCH(A178-0.000001,Evenimente!$A$2:$A$16203,1)+2)),"00")&amp;":"&amp;TEXT(MINUTE(INDEX(Evenimente!$A$2:$A$16203,MATCH(A178-0.000001,Evenimente!$A$2:$A$16203,1)+2)),"00")&amp;" UTC",""),""))</f>
        <v/>
      </c>
    </row>
    <row r="179" customFormat="false" ht="15" hidden="false" customHeight="true" outlineLevel="0" collapsed="false">
      <c r="A179" s="45" t="n">
        <f aca="false">IF(B179="","",$B$3+B179-1)</f>
        <v>46186</v>
      </c>
      <c r="B179" s="46" t="n">
        <f aca="false">IF(ROW()-4&lt;=$E$2,ROW()-4,"")</f>
        <v>175</v>
      </c>
      <c r="C179" s="46" t="n">
        <f aca="false">IF(B179="","",IF(B179&lt;='Timp complet'!$B$60,INT((B179-1)/'Timp complet'!$B$58)+1,IF(B179='Timp complet'!$B$60+1,"Ziua anului","Ziua bisectă")))</f>
        <v>7</v>
      </c>
      <c r="D179" s="46" t="n">
        <f aca="false">IF(B179="","",IF(B179&lt;='Timp complet'!$B$60,MOD(B179-1,'Timp complet'!$B$58)+1,"-"))</f>
        <v>7</v>
      </c>
      <c r="E179" s="46" t="str">
        <f aca="false">IF(B179="","",IF(B179&lt;='Timp complet'!$B$60,INDEX('Nume sanscrită'!$B$21:$B$27,MOD(B179-1,7)+1),"-"))</f>
        <v>Duminică</v>
      </c>
      <c r="F179" s="46" t="str">
        <f aca="false">IF(B179="","",INDEX('Nume sanscrită'!$B$21:$B$27,WEEKDAY(A179,2)))</f>
        <v>Sâmbătă</v>
      </c>
      <c r="G179" s="46" t="n">
        <f aca="false">IF(B179="","",MIN('Timp complet'!$B$54,INT((B179-1)/'Timp complet'!$B$53)+1))</f>
        <v>35</v>
      </c>
      <c r="H179" s="46" t="n">
        <f aca="false">IF(B179="","",INDEX(Evenimente!$G$2:$G$1213,MATCH(A179+1,Evenimente!$F$2:$F$1213,1)))</f>
        <v>2</v>
      </c>
      <c r="I179" s="47" t="str">
        <f aca="false">IF(B179="","",IF(INDEX(Evenimente!$A$2:$A$16203,MATCH(A179-0.000001,Evenimente!$A$2:$A$16203,1)+1)&lt;A179+1,INDEX(Evenimente!$B$2:$B$16203,MATCH(A179-0.000001,Evenimente!$A$2:$A$16203,1)+1)&amp;" "&amp;INDEX(Evenimente!$C$2:$C$16203,MATCH(A179-0.000001,Evenimente!$A$2:$A$16203,1)+1)&amp;" "&amp;TEXT(HOUR(INDEX(Evenimente!$A$2:$A$16203,MATCH(A179-0.000001,Evenimente!$A$2:$A$16203,1)+1)),"00")&amp;":"&amp;TEXT(MINUTE(INDEX(Evenimente!$A$2:$A$16203,MATCH(A179-0.000001,Evenimente!$A$2:$A$16203,1)+1)),"00")&amp;" UTC"&amp;IF(INDEX(Evenimente!$A$2:$A$16203,MATCH(A179-0.000001,Evenimente!$A$2:$A$16203,1)+2)&lt;A179+1,"; "&amp;INDEX(Evenimente!$B$2:$B$16203,MATCH(A179-0.000001,Evenimente!$A$2:$A$16203,1)+2)&amp;" "&amp;INDEX(Evenimente!$C$2:$C$16203,MATCH(A179-0.000001,Evenimente!$A$2:$A$16203,1)+2)&amp;" "&amp;TEXT(HOUR(INDEX(Evenimente!$A$2:$A$16203,MATCH(A179-0.000001,Evenimente!$A$2:$A$16203,1)+2)),"00")&amp;":"&amp;TEXT(MINUTE(INDEX(Evenimente!$A$2:$A$16203,MATCH(A179-0.000001,Evenimente!$A$2:$A$16203,1)+2)),"00")&amp;" UTC",""),""))</f>
        <v/>
      </c>
    </row>
    <row r="180" customFormat="false" ht="15" hidden="false" customHeight="true" outlineLevel="0" collapsed="false">
      <c r="A180" s="45" t="n">
        <f aca="false">IF(B180="","",$B$3+B180-1)</f>
        <v>46187</v>
      </c>
      <c r="B180" s="46" t="n">
        <f aca="false">IF(ROW()-4&lt;=$E$2,ROW()-4,"")</f>
        <v>176</v>
      </c>
      <c r="C180" s="46" t="n">
        <f aca="false">IF(B180="","",IF(B180&lt;='Timp complet'!$B$60,INT((B180-1)/'Timp complet'!$B$58)+1,IF(B180='Timp complet'!$B$60+1,"Ziua anului","Ziua bisectă")))</f>
        <v>7</v>
      </c>
      <c r="D180" s="46" t="n">
        <f aca="false">IF(B180="","",IF(B180&lt;='Timp complet'!$B$60,MOD(B180-1,'Timp complet'!$B$58)+1,"-"))</f>
        <v>8</v>
      </c>
      <c r="E180" s="46" t="str">
        <f aca="false">IF(B180="","",IF(B180&lt;='Timp complet'!$B$60,INDEX('Nume sanscrită'!$B$21:$B$27,MOD(B180-1,7)+1),"-"))</f>
        <v>Luni</v>
      </c>
      <c r="F180" s="46" t="str">
        <f aca="false">IF(B180="","",INDEX('Nume sanscrită'!$B$21:$B$27,WEEKDAY(A180,2)))</f>
        <v>Duminică</v>
      </c>
      <c r="G180" s="46" t="n">
        <f aca="false">IF(B180="","",MIN('Timp complet'!$B$54,INT((B180-1)/'Timp complet'!$B$53)+1))</f>
        <v>36</v>
      </c>
      <c r="H180" s="46" t="n">
        <f aca="false">IF(B180="","",INDEX(Evenimente!$G$2:$G$1213,MATCH(A180+1,Evenimente!$F$2:$F$1213,1)))</f>
        <v>2</v>
      </c>
      <c r="I180" s="47" t="str">
        <f aca="false">IF(B180="","",IF(INDEX(Evenimente!$A$2:$A$16203,MATCH(A180-0.000001,Evenimente!$A$2:$A$16203,1)+1)&lt;A180+1,INDEX(Evenimente!$B$2:$B$16203,MATCH(A180-0.000001,Evenimente!$A$2:$A$16203,1)+1)&amp;" "&amp;INDEX(Evenimente!$C$2:$C$16203,MATCH(A180-0.000001,Evenimente!$A$2:$A$16203,1)+1)&amp;" "&amp;TEXT(HOUR(INDEX(Evenimente!$A$2:$A$16203,MATCH(A180-0.000001,Evenimente!$A$2:$A$16203,1)+1)),"00")&amp;":"&amp;TEXT(MINUTE(INDEX(Evenimente!$A$2:$A$16203,MATCH(A180-0.000001,Evenimente!$A$2:$A$16203,1)+1)),"00")&amp;" UTC"&amp;IF(INDEX(Evenimente!$A$2:$A$16203,MATCH(A180-0.000001,Evenimente!$A$2:$A$16203,1)+2)&lt;A180+1,"; "&amp;INDEX(Evenimente!$B$2:$B$16203,MATCH(A180-0.000001,Evenimente!$A$2:$A$16203,1)+2)&amp;" "&amp;INDEX(Evenimente!$C$2:$C$16203,MATCH(A180-0.000001,Evenimente!$A$2:$A$16203,1)+2)&amp;" "&amp;TEXT(HOUR(INDEX(Evenimente!$A$2:$A$16203,MATCH(A180-0.000001,Evenimente!$A$2:$A$16203,1)+2)),"00")&amp;":"&amp;TEXT(MINUTE(INDEX(Evenimente!$A$2:$A$16203,MATCH(A180-0.000001,Evenimente!$A$2:$A$16203,1)+2)),"00")&amp;" UTC",""),""))</f>
        <v/>
      </c>
    </row>
    <row r="181" customFormat="false" ht="15" hidden="false" customHeight="true" outlineLevel="0" collapsed="false">
      <c r="A181" s="45" t="n">
        <f aca="false">IF(B181="","",$B$3+B181-1)</f>
        <v>46188</v>
      </c>
      <c r="B181" s="46" t="n">
        <f aca="false">IF(ROW()-4&lt;=$E$2,ROW()-4,"")</f>
        <v>177</v>
      </c>
      <c r="C181" s="46" t="n">
        <f aca="false">IF(B181="","",IF(B181&lt;='Timp complet'!$B$60,INT((B181-1)/'Timp complet'!$B$58)+1,IF(B181='Timp complet'!$B$60+1,"Ziua anului","Ziua bisectă")))</f>
        <v>7</v>
      </c>
      <c r="D181" s="46" t="n">
        <f aca="false">IF(B181="","",IF(B181&lt;='Timp complet'!$B$60,MOD(B181-1,'Timp complet'!$B$58)+1,"-"))</f>
        <v>9</v>
      </c>
      <c r="E181" s="46" t="str">
        <f aca="false">IF(B181="","",IF(B181&lt;='Timp complet'!$B$60,INDEX('Nume sanscrită'!$B$21:$B$27,MOD(B181-1,7)+1),"-"))</f>
        <v>Marți</v>
      </c>
      <c r="F181" s="46" t="str">
        <f aca="false">IF(B181="","",INDEX('Nume sanscrită'!$B$21:$B$27,WEEKDAY(A181,2)))</f>
        <v>Luni</v>
      </c>
      <c r="G181" s="46" t="n">
        <f aca="false">IF(B181="","",MIN('Timp complet'!$B$54,INT((B181-1)/'Timp complet'!$B$53)+1))</f>
        <v>36</v>
      </c>
      <c r="H181" s="46" t="n">
        <f aca="false">IF(B181="","",INDEX(Evenimente!$G$2:$G$1213,MATCH(A181+1,Evenimente!$F$2:$F$1213,1)))</f>
        <v>2</v>
      </c>
      <c r="I181" s="47" t="str">
        <f aca="false">IF(B181="","",IF(INDEX(Evenimente!$A$2:$A$16203,MATCH(A181-0.000001,Evenimente!$A$2:$A$16203,1)+1)&lt;A181+1,INDEX(Evenimente!$B$2:$B$16203,MATCH(A181-0.000001,Evenimente!$A$2:$A$16203,1)+1)&amp;" "&amp;INDEX(Evenimente!$C$2:$C$16203,MATCH(A181-0.000001,Evenimente!$A$2:$A$16203,1)+1)&amp;" "&amp;TEXT(HOUR(INDEX(Evenimente!$A$2:$A$16203,MATCH(A181-0.000001,Evenimente!$A$2:$A$16203,1)+1)),"00")&amp;":"&amp;TEXT(MINUTE(INDEX(Evenimente!$A$2:$A$16203,MATCH(A181-0.000001,Evenimente!$A$2:$A$16203,1)+1)),"00")&amp;" UTC"&amp;IF(INDEX(Evenimente!$A$2:$A$16203,MATCH(A181-0.000001,Evenimente!$A$2:$A$16203,1)+2)&lt;A181+1,"; "&amp;INDEX(Evenimente!$B$2:$B$16203,MATCH(A181-0.000001,Evenimente!$A$2:$A$16203,1)+2)&amp;" "&amp;INDEX(Evenimente!$C$2:$C$16203,MATCH(A181-0.000001,Evenimente!$A$2:$A$16203,1)+2)&amp;" "&amp;TEXT(HOUR(INDEX(Evenimente!$A$2:$A$16203,MATCH(A181-0.000001,Evenimente!$A$2:$A$16203,1)+2)),"00")&amp;":"&amp;TEXT(MINUTE(INDEX(Evenimente!$A$2:$A$16203,MATCH(A181-0.000001,Evenimente!$A$2:$A$16203,1)+2)),"00")&amp;" UTC",""),""))</f>
        <v>● lună nouă 02:54 UTC</v>
      </c>
    </row>
    <row r="182" customFormat="false" ht="15" hidden="false" customHeight="true" outlineLevel="0" collapsed="false">
      <c r="A182" s="45" t="n">
        <f aca="false">IF(B182="","",$B$3+B182-1)</f>
        <v>46189</v>
      </c>
      <c r="B182" s="46" t="n">
        <f aca="false">IF(ROW()-4&lt;=$E$2,ROW()-4,"")</f>
        <v>178</v>
      </c>
      <c r="C182" s="46" t="n">
        <f aca="false">IF(B182="","",IF(B182&lt;='Timp complet'!$B$60,INT((B182-1)/'Timp complet'!$B$58)+1,IF(B182='Timp complet'!$B$60+1,"Ziua anului","Ziua bisectă")))</f>
        <v>7</v>
      </c>
      <c r="D182" s="46" t="n">
        <f aca="false">IF(B182="","",IF(B182&lt;='Timp complet'!$B$60,MOD(B182-1,'Timp complet'!$B$58)+1,"-"))</f>
        <v>10</v>
      </c>
      <c r="E182" s="46" t="str">
        <f aca="false">IF(B182="","",IF(B182&lt;='Timp complet'!$B$60,INDEX('Nume sanscrită'!$B$21:$B$27,MOD(B182-1,7)+1),"-"))</f>
        <v>Miercuri</v>
      </c>
      <c r="F182" s="46" t="str">
        <f aca="false">IF(B182="","",INDEX('Nume sanscrită'!$B$21:$B$27,WEEKDAY(A182,2)))</f>
        <v>Marți</v>
      </c>
      <c r="G182" s="46" t="n">
        <f aca="false">IF(B182="","",MIN('Timp complet'!$B$54,INT((B182-1)/'Timp complet'!$B$53)+1))</f>
        <v>36</v>
      </c>
      <c r="H182" s="46" t="n">
        <f aca="false">IF(B182="","",INDEX(Evenimente!$G$2:$G$1213,MATCH(A182+1,Evenimente!$F$2:$F$1213,1)))</f>
        <v>2</v>
      </c>
      <c r="I182" s="47" t="str">
        <f aca="false">IF(B182="","",IF(INDEX(Evenimente!$A$2:$A$16203,MATCH(A182-0.000001,Evenimente!$A$2:$A$16203,1)+1)&lt;A182+1,INDEX(Evenimente!$B$2:$B$16203,MATCH(A182-0.000001,Evenimente!$A$2:$A$16203,1)+1)&amp;" "&amp;INDEX(Evenimente!$C$2:$C$16203,MATCH(A182-0.000001,Evenimente!$A$2:$A$16203,1)+1)&amp;" "&amp;TEXT(HOUR(INDEX(Evenimente!$A$2:$A$16203,MATCH(A182-0.000001,Evenimente!$A$2:$A$16203,1)+1)),"00")&amp;":"&amp;TEXT(MINUTE(INDEX(Evenimente!$A$2:$A$16203,MATCH(A182-0.000001,Evenimente!$A$2:$A$16203,1)+1)),"00")&amp;" UTC"&amp;IF(INDEX(Evenimente!$A$2:$A$16203,MATCH(A182-0.000001,Evenimente!$A$2:$A$16203,1)+2)&lt;A182+1,"; "&amp;INDEX(Evenimente!$B$2:$B$16203,MATCH(A182-0.000001,Evenimente!$A$2:$A$16203,1)+2)&amp;" "&amp;INDEX(Evenimente!$C$2:$C$16203,MATCH(A182-0.000001,Evenimente!$A$2:$A$16203,1)+2)&amp;" "&amp;TEXT(HOUR(INDEX(Evenimente!$A$2:$A$16203,MATCH(A182-0.000001,Evenimente!$A$2:$A$16203,1)+2)),"00")&amp;":"&amp;TEXT(MINUTE(INDEX(Evenimente!$A$2:$A$16203,MATCH(A182-0.000001,Evenimente!$A$2:$A$16203,1)+2)),"00")&amp;" UTC",""),""))</f>
        <v/>
      </c>
    </row>
    <row r="183" customFormat="false" ht="15" hidden="false" customHeight="true" outlineLevel="0" collapsed="false">
      <c r="A183" s="45" t="n">
        <f aca="false">IF(B183="","",$B$3+B183-1)</f>
        <v>46190</v>
      </c>
      <c r="B183" s="46" t="n">
        <f aca="false">IF(ROW()-4&lt;=$E$2,ROW()-4,"")</f>
        <v>179</v>
      </c>
      <c r="C183" s="46" t="n">
        <f aca="false">IF(B183="","",IF(B183&lt;='Timp complet'!$B$60,INT((B183-1)/'Timp complet'!$B$58)+1,IF(B183='Timp complet'!$B$60+1,"Ziua anului","Ziua bisectă")))</f>
        <v>7</v>
      </c>
      <c r="D183" s="46" t="n">
        <f aca="false">IF(B183="","",IF(B183&lt;='Timp complet'!$B$60,MOD(B183-1,'Timp complet'!$B$58)+1,"-"))</f>
        <v>11</v>
      </c>
      <c r="E183" s="46" t="str">
        <f aca="false">IF(B183="","",IF(B183&lt;='Timp complet'!$B$60,INDEX('Nume sanscrită'!$B$21:$B$27,MOD(B183-1,7)+1),"-"))</f>
        <v>Joi</v>
      </c>
      <c r="F183" s="46" t="str">
        <f aca="false">IF(B183="","",INDEX('Nume sanscrită'!$B$21:$B$27,WEEKDAY(A183,2)))</f>
        <v>Miercuri</v>
      </c>
      <c r="G183" s="46" t="n">
        <f aca="false">IF(B183="","",MIN('Timp complet'!$B$54,INT((B183-1)/'Timp complet'!$B$53)+1))</f>
        <v>36</v>
      </c>
      <c r="H183" s="46" t="n">
        <f aca="false">IF(B183="","",INDEX(Evenimente!$G$2:$G$1213,MATCH(A183+1,Evenimente!$F$2:$F$1213,1)))</f>
        <v>2</v>
      </c>
      <c r="I183" s="47" t="str">
        <f aca="false">IF(B183="","",IF(INDEX(Evenimente!$A$2:$A$16203,MATCH(A183-0.000001,Evenimente!$A$2:$A$16203,1)+1)&lt;A183+1,INDEX(Evenimente!$B$2:$B$16203,MATCH(A183-0.000001,Evenimente!$A$2:$A$16203,1)+1)&amp;" "&amp;INDEX(Evenimente!$C$2:$C$16203,MATCH(A183-0.000001,Evenimente!$A$2:$A$16203,1)+1)&amp;" "&amp;TEXT(HOUR(INDEX(Evenimente!$A$2:$A$16203,MATCH(A183-0.000001,Evenimente!$A$2:$A$16203,1)+1)),"00")&amp;":"&amp;TEXT(MINUTE(INDEX(Evenimente!$A$2:$A$16203,MATCH(A183-0.000001,Evenimente!$A$2:$A$16203,1)+1)),"00")&amp;" UTC"&amp;IF(INDEX(Evenimente!$A$2:$A$16203,MATCH(A183-0.000001,Evenimente!$A$2:$A$16203,1)+2)&lt;A183+1,"; "&amp;INDEX(Evenimente!$B$2:$B$16203,MATCH(A183-0.000001,Evenimente!$A$2:$A$16203,1)+2)&amp;" "&amp;INDEX(Evenimente!$C$2:$C$16203,MATCH(A183-0.000001,Evenimente!$A$2:$A$16203,1)+2)&amp;" "&amp;TEXT(HOUR(INDEX(Evenimente!$A$2:$A$16203,MATCH(A183-0.000001,Evenimente!$A$2:$A$16203,1)+2)),"00")&amp;":"&amp;TEXT(MINUTE(INDEX(Evenimente!$A$2:$A$16203,MATCH(A183-0.000001,Evenimente!$A$2:$A$16203,1)+2)),"00")&amp;" UTC",""),""))</f>
        <v/>
      </c>
    </row>
    <row r="184" customFormat="false" ht="15" hidden="false" customHeight="true" outlineLevel="0" collapsed="false">
      <c r="A184" s="45" t="n">
        <f aca="false">IF(B184="","",$B$3+B184-1)</f>
        <v>46191</v>
      </c>
      <c r="B184" s="46" t="n">
        <f aca="false">IF(ROW()-4&lt;=$E$2,ROW()-4,"")</f>
        <v>180</v>
      </c>
      <c r="C184" s="46" t="n">
        <f aca="false">IF(B184="","",IF(B184&lt;='Timp complet'!$B$60,INT((B184-1)/'Timp complet'!$B$58)+1,IF(B184='Timp complet'!$B$60+1,"Ziua anului","Ziua bisectă")))</f>
        <v>7</v>
      </c>
      <c r="D184" s="46" t="n">
        <f aca="false">IF(B184="","",IF(B184&lt;='Timp complet'!$B$60,MOD(B184-1,'Timp complet'!$B$58)+1,"-"))</f>
        <v>12</v>
      </c>
      <c r="E184" s="46" t="str">
        <f aca="false">IF(B184="","",IF(B184&lt;='Timp complet'!$B$60,INDEX('Nume sanscrită'!$B$21:$B$27,MOD(B184-1,7)+1),"-"))</f>
        <v>Vineri</v>
      </c>
      <c r="F184" s="46" t="str">
        <f aca="false">IF(B184="","",INDEX('Nume sanscrită'!$B$21:$B$27,WEEKDAY(A184,2)))</f>
        <v>Joi</v>
      </c>
      <c r="G184" s="46" t="n">
        <f aca="false">IF(B184="","",MIN('Timp complet'!$B$54,INT((B184-1)/'Timp complet'!$B$53)+1))</f>
        <v>36</v>
      </c>
      <c r="H184" s="46" t="n">
        <f aca="false">IF(B184="","",INDEX(Evenimente!$G$2:$G$1213,MATCH(A184+1,Evenimente!$F$2:$F$1213,1)))</f>
        <v>2</v>
      </c>
      <c r="I184" s="47" t="str">
        <f aca="false">IF(B184="","",IF(INDEX(Evenimente!$A$2:$A$16203,MATCH(A184-0.000001,Evenimente!$A$2:$A$16203,1)+1)&lt;A184+1,INDEX(Evenimente!$B$2:$B$16203,MATCH(A184-0.000001,Evenimente!$A$2:$A$16203,1)+1)&amp;" "&amp;INDEX(Evenimente!$C$2:$C$16203,MATCH(A184-0.000001,Evenimente!$A$2:$A$16203,1)+1)&amp;" "&amp;TEXT(HOUR(INDEX(Evenimente!$A$2:$A$16203,MATCH(A184-0.000001,Evenimente!$A$2:$A$16203,1)+1)),"00")&amp;":"&amp;TEXT(MINUTE(INDEX(Evenimente!$A$2:$A$16203,MATCH(A184-0.000001,Evenimente!$A$2:$A$16203,1)+1)),"00")&amp;" UTC"&amp;IF(INDEX(Evenimente!$A$2:$A$16203,MATCH(A184-0.000001,Evenimente!$A$2:$A$16203,1)+2)&lt;A184+1,"; "&amp;INDEX(Evenimente!$B$2:$B$16203,MATCH(A184-0.000001,Evenimente!$A$2:$A$16203,1)+2)&amp;" "&amp;INDEX(Evenimente!$C$2:$C$16203,MATCH(A184-0.000001,Evenimente!$A$2:$A$16203,1)+2)&amp;" "&amp;TEXT(HOUR(INDEX(Evenimente!$A$2:$A$16203,MATCH(A184-0.000001,Evenimente!$A$2:$A$16203,1)+2)),"00")&amp;":"&amp;TEXT(MINUTE(INDEX(Evenimente!$A$2:$A$16203,MATCH(A184-0.000001,Evenimente!$A$2:$A$16203,1)+2)),"00")&amp;" UTC",""),""))</f>
        <v/>
      </c>
    </row>
    <row r="185" customFormat="false" ht="15" hidden="false" customHeight="true" outlineLevel="0" collapsed="false">
      <c r="A185" s="45" t="n">
        <f aca="false">IF(B185="","",$B$3+B185-1)</f>
        <v>46192</v>
      </c>
      <c r="B185" s="46" t="n">
        <f aca="false">IF(ROW()-4&lt;=$E$2,ROW()-4,"")</f>
        <v>181</v>
      </c>
      <c r="C185" s="46" t="n">
        <f aca="false">IF(B185="","",IF(B185&lt;='Timp complet'!$B$60,INT((B185-1)/'Timp complet'!$B$58)+1,IF(B185='Timp complet'!$B$60+1,"Ziua anului","Ziua bisectă")))</f>
        <v>7</v>
      </c>
      <c r="D185" s="46" t="n">
        <f aca="false">IF(B185="","",IF(B185&lt;='Timp complet'!$B$60,MOD(B185-1,'Timp complet'!$B$58)+1,"-"))</f>
        <v>13</v>
      </c>
      <c r="E185" s="46" t="str">
        <f aca="false">IF(B185="","",IF(B185&lt;='Timp complet'!$B$60,INDEX('Nume sanscrită'!$B$21:$B$27,MOD(B185-1,7)+1),"-"))</f>
        <v>Sâmbătă</v>
      </c>
      <c r="F185" s="46" t="str">
        <f aca="false">IF(B185="","",INDEX('Nume sanscrită'!$B$21:$B$27,WEEKDAY(A185,2)))</f>
        <v>Vineri</v>
      </c>
      <c r="G185" s="46" t="n">
        <f aca="false">IF(B185="","",MIN('Timp complet'!$B$54,INT((B185-1)/'Timp complet'!$B$53)+1))</f>
        <v>37</v>
      </c>
      <c r="H185" s="46" t="n">
        <f aca="false">IF(B185="","",INDEX(Evenimente!$G$2:$G$1213,MATCH(A185+1,Evenimente!$F$2:$F$1213,1)))</f>
        <v>2</v>
      </c>
      <c r="I185" s="47" t="str">
        <f aca="false">IF(B185="","",IF(INDEX(Evenimente!$A$2:$A$16203,MATCH(A185-0.000001,Evenimente!$A$2:$A$16203,1)+1)&lt;A185+1,INDEX(Evenimente!$B$2:$B$16203,MATCH(A185-0.000001,Evenimente!$A$2:$A$16203,1)+1)&amp;" "&amp;INDEX(Evenimente!$C$2:$C$16203,MATCH(A185-0.000001,Evenimente!$A$2:$A$16203,1)+1)&amp;" "&amp;TEXT(HOUR(INDEX(Evenimente!$A$2:$A$16203,MATCH(A185-0.000001,Evenimente!$A$2:$A$16203,1)+1)),"00")&amp;":"&amp;TEXT(MINUTE(INDEX(Evenimente!$A$2:$A$16203,MATCH(A185-0.000001,Evenimente!$A$2:$A$16203,1)+1)),"00")&amp;" UTC"&amp;IF(INDEX(Evenimente!$A$2:$A$16203,MATCH(A185-0.000001,Evenimente!$A$2:$A$16203,1)+2)&lt;A185+1,"; "&amp;INDEX(Evenimente!$B$2:$B$16203,MATCH(A185-0.000001,Evenimente!$A$2:$A$16203,1)+2)&amp;" "&amp;INDEX(Evenimente!$C$2:$C$16203,MATCH(A185-0.000001,Evenimente!$A$2:$A$16203,1)+2)&amp;" "&amp;TEXT(HOUR(INDEX(Evenimente!$A$2:$A$16203,MATCH(A185-0.000001,Evenimente!$A$2:$A$16203,1)+2)),"00")&amp;":"&amp;TEXT(MINUTE(INDEX(Evenimente!$A$2:$A$16203,MATCH(A185-0.000001,Evenimente!$A$2:$A$16203,1)+2)),"00")&amp;" UTC",""),""))</f>
        <v/>
      </c>
    </row>
    <row r="186" customFormat="false" ht="15" hidden="false" customHeight="true" outlineLevel="0" collapsed="false">
      <c r="A186" s="45" t="n">
        <f aca="false">IF(B186="","",$B$3+B186-1)</f>
        <v>46193</v>
      </c>
      <c r="B186" s="46" t="n">
        <f aca="false">IF(ROW()-4&lt;=$E$2,ROW()-4,"")</f>
        <v>182</v>
      </c>
      <c r="C186" s="46" t="n">
        <f aca="false">IF(B186="","",IF(B186&lt;='Timp complet'!$B$60,INT((B186-1)/'Timp complet'!$B$58)+1,IF(B186='Timp complet'!$B$60+1,"Ziua anului","Ziua bisectă")))</f>
        <v>7</v>
      </c>
      <c r="D186" s="46" t="n">
        <f aca="false">IF(B186="","",IF(B186&lt;='Timp complet'!$B$60,MOD(B186-1,'Timp complet'!$B$58)+1,"-"))</f>
        <v>14</v>
      </c>
      <c r="E186" s="46" t="str">
        <f aca="false">IF(B186="","",IF(B186&lt;='Timp complet'!$B$60,INDEX('Nume sanscrită'!$B$21:$B$27,MOD(B186-1,7)+1),"-"))</f>
        <v>Duminică</v>
      </c>
      <c r="F186" s="46" t="str">
        <f aca="false">IF(B186="","",INDEX('Nume sanscrită'!$B$21:$B$27,WEEKDAY(A186,2)))</f>
        <v>Sâmbătă</v>
      </c>
      <c r="G186" s="46" t="n">
        <f aca="false">IF(B186="","",MIN('Timp complet'!$B$54,INT((B186-1)/'Timp complet'!$B$53)+1))</f>
        <v>37</v>
      </c>
      <c r="H186" s="46" t="n">
        <f aca="false">IF(B186="","",INDEX(Evenimente!$G$2:$G$1213,MATCH(A186+1,Evenimente!$F$2:$F$1213,1)))</f>
        <v>2</v>
      </c>
      <c r="I186" s="47" t="str">
        <f aca="false">IF(B186="","",IF(INDEX(Evenimente!$A$2:$A$16203,MATCH(A186-0.000001,Evenimente!$A$2:$A$16203,1)+1)&lt;A186+1,INDEX(Evenimente!$B$2:$B$16203,MATCH(A186-0.000001,Evenimente!$A$2:$A$16203,1)+1)&amp;" "&amp;INDEX(Evenimente!$C$2:$C$16203,MATCH(A186-0.000001,Evenimente!$A$2:$A$16203,1)+1)&amp;" "&amp;TEXT(HOUR(INDEX(Evenimente!$A$2:$A$16203,MATCH(A186-0.000001,Evenimente!$A$2:$A$16203,1)+1)),"00")&amp;":"&amp;TEXT(MINUTE(INDEX(Evenimente!$A$2:$A$16203,MATCH(A186-0.000001,Evenimente!$A$2:$A$16203,1)+1)),"00")&amp;" UTC"&amp;IF(INDEX(Evenimente!$A$2:$A$16203,MATCH(A186-0.000001,Evenimente!$A$2:$A$16203,1)+2)&lt;A186+1,"; "&amp;INDEX(Evenimente!$B$2:$B$16203,MATCH(A186-0.000001,Evenimente!$A$2:$A$16203,1)+2)&amp;" "&amp;INDEX(Evenimente!$C$2:$C$16203,MATCH(A186-0.000001,Evenimente!$A$2:$A$16203,1)+2)&amp;" "&amp;TEXT(HOUR(INDEX(Evenimente!$A$2:$A$16203,MATCH(A186-0.000001,Evenimente!$A$2:$A$16203,1)+2)),"00")&amp;":"&amp;TEXT(MINUTE(INDEX(Evenimente!$A$2:$A$16203,MATCH(A186-0.000001,Evenimente!$A$2:$A$16203,1)+2)),"00")&amp;" UTC",""),""))</f>
        <v/>
      </c>
    </row>
    <row r="187" customFormat="false" ht="15" hidden="false" customHeight="true" outlineLevel="0" collapsed="false">
      <c r="A187" s="45" t="n">
        <f aca="false">IF(B187="","",$B$3+B187-1)</f>
        <v>46194</v>
      </c>
      <c r="B187" s="46" t="n">
        <f aca="false">IF(ROW()-4&lt;=$E$2,ROW()-4,"")</f>
        <v>183</v>
      </c>
      <c r="C187" s="46" t="n">
        <f aca="false">IF(B187="","",IF(B187&lt;='Timp complet'!$B$60,INT((B187-1)/'Timp complet'!$B$58)+1,IF(B187='Timp complet'!$B$60+1,"Ziua anului","Ziua bisectă")))</f>
        <v>7</v>
      </c>
      <c r="D187" s="46" t="n">
        <f aca="false">IF(B187="","",IF(B187&lt;='Timp complet'!$B$60,MOD(B187-1,'Timp complet'!$B$58)+1,"-"))</f>
        <v>15</v>
      </c>
      <c r="E187" s="46" t="str">
        <f aca="false">IF(B187="","",IF(B187&lt;='Timp complet'!$B$60,INDEX('Nume sanscrită'!$B$21:$B$27,MOD(B187-1,7)+1),"-"))</f>
        <v>Luni</v>
      </c>
      <c r="F187" s="46" t="str">
        <f aca="false">IF(B187="","",INDEX('Nume sanscrită'!$B$21:$B$27,WEEKDAY(A187,2)))</f>
        <v>Duminică</v>
      </c>
      <c r="G187" s="46" t="n">
        <f aca="false">IF(B187="","",MIN('Timp complet'!$B$54,INT((B187-1)/'Timp complet'!$B$53)+1))</f>
        <v>37</v>
      </c>
      <c r="H187" s="46" t="n">
        <f aca="false">IF(B187="","",INDEX(Evenimente!$G$2:$G$1213,MATCH(A187+1,Evenimente!$F$2:$F$1213,1)))</f>
        <v>3</v>
      </c>
      <c r="I187" s="47" t="str">
        <f aca="false">IF(B187="","",IF(INDEX(Evenimente!$A$2:$A$16203,MATCH(A187-0.000001,Evenimente!$A$2:$A$16203,1)+1)&lt;A187+1,INDEX(Evenimente!$B$2:$B$16203,MATCH(A187-0.000001,Evenimente!$A$2:$A$16203,1)+1)&amp;" "&amp;INDEX(Evenimente!$C$2:$C$16203,MATCH(A187-0.000001,Evenimente!$A$2:$A$16203,1)+1)&amp;" "&amp;TEXT(HOUR(INDEX(Evenimente!$A$2:$A$16203,MATCH(A187-0.000001,Evenimente!$A$2:$A$16203,1)+1)),"00")&amp;":"&amp;TEXT(MINUTE(INDEX(Evenimente!$A$2:$A$16203,MATCH(A187-0.000001,Evenimente!$A$2:$A$16203,1)+1)),"00")&amp;" UTC"&amp;IF(INDEX(Evenimente!$A$2:$A$16203,MATCH(A187-0.000001,Evenimente!$A$2:$A$16203,1)+2)&lt;A187+1,"; "&amp;INDEX(Evenimente!$B$2:$B$16203,MATCH(A187-0.000001,Evenimente!$A$2:$A$16203,1)+2)&amp;" "&amp;INDEX(Evenimente!$C$2:$C$16203,MATCH(A187-0.000001,Evenimente!$A$2:$A$16203,1)+2)&amp;" "&amp;TEXT(HOUR(INDEX(Evenimente!$A$2:$A$16203,MATCH(A187-0.000001,Evenimente!$A$2:$A$16203,1)+2)),"00")&amp;":"&amp;TEXT(MINUTE(INDEX(Evenimente!$A$2:$A$16203,MATCH(A187-0.000001,Evenimente!$A$2:$A$16203,1)+2)),"00")&amp;" UTC",""),""))</f>
        <v>☀ solstițiul din iunie 08:24 UTC; ◐ primul pătrar 21:55 UTC</v>
      </c>
    </row>
    <row r="188" customFormat="false" ht="15" hidden="false" customHeight="true" outlineLevel="0" collapsed="false">
      <c r="A188" s="45" t="n">
        <f aca="false">IF(B188="","",$B$3+B188-1)</f>
        <v>46195</v>
      </c>
      <c r="B188" s="46" t="n">
        <f aca="false">IF(ROW()-4&lt;=$E$2,ROW()-4,"")</f>
        <v>184</v>
      </c>
      <c r="C188" s="46" t="n">
        <f aca="false">IF(B188="","",IF(B188&lt;='Timp complet'!$B$60,INT((B188-1)/'Timp complet'!$B$58)+1,IF(B188='Timp complet'!$B$60+1,"Ziua anului","Ziua bisectă")))</f>
        <v>7</v>
      </c>
      <c r="D188" s="46" t="n">
        <f aca="false">IF(B188="","",IF(B188&lt;='Timp complet'!$B$60,MOD(B188-1,'Timp complet'!$B$58)+1,"-"))</f>
        <v>16</v>
      </c>
      <c r="E188" s="46" t="str">
        <f aca="false">IF(B188="","",IF(B188&lt;='Timp complet'!$B$60,INDEX('Nume sanscrită'!$B$21:$B$27,MOD(B188-1,7)+1),"-"))</f>
        <v>Marți</v>
      </c>
      <c r="F188" s="46" t="str">
        <f aca="false">IF(B188="","",INDEX('Nume sanscrită'!$B$21:$B$27,WEEKDAY(A188,2)))</f>
        <v>Luni</v>
      </c>
      <c r="G188" s="46" t="n">
        <f aca="false">IF(B188="","",MIN('Timp complet'!$B$54,INT((B188-1)/'Timp complet'!$B$53)+1))</f>
        <v>37</v>
      </c>
      <c r="H188" s="46" t="n">
        <f aca="false">IF(B188="","",INDEX(Evenimente!$G$2:$G$1213,MATCH(A188+1,Evenimente!$F$2:$F$1213,1)))</f>
        <v>3</v>
      </c>
      <c r="I188" s="47" t="str">
        <f aca="false">IF(B188="","",IF(INDEX(Evenimente!$A$2:$A$16203,MATCH(A188-0.000001,Evenimente!$A$2:$A$16203,1)+1)&lt;A188+1,INDEX(Evenimente!$B$2:$B$16203,MATCH(A188-0.000001,Evenimente!$A$2:$A$16203,1)+1)&amp;" "&amp;INDEX(Evenimente!$C$2:$C$16203,MATCH(A188-0.000001,Evenimente!$A$2:$A$16203,1)+1)&amp;" "&amp;TEXT(HOUR(INDEX(Evenimente!$A$2:$A$16203,MATCH(A188-0.000001,Evenimente!$A$2:$A$16203,1)+1)),"00")&amp;":"&amp;TEXT(MINUTE(INDEX(Evenimente!$A$2:$A$16203,MATCH(A188-0.000001,Evenimente!$A$2:$A$16203,1)+1)),"00")&amp;" UTC"&amp;IF(INDEX(Evenimente!$A$2:$A$16203,MATCH(A188-0.000001,Evenimente!$A$2:$A$16203,1)+2)&lt;A188+1,"; "&amp;INDEX(Evenimente!$B$2:$B$16203,MATCH(A188-0.000001,Evenimente!$A$2:$A$16203,1)+2)&amp;" "&amp;INDEX(Evenimente!$C$2:$C$16203,MATCH(A188-0.000001,Evenimente!$A$2:$A$16203,1)+2)&amp;" "&amp;TEXT(HOUR(INDEX(Evenimente!$A$2:$A$16203,MATCH(A188-0.000001,Evenimente!$A$2:$A$16203,1)+2)),"00")&amp;":"&amp;TEXT(MINUTE(INDEX(Evenimente!$A$2:$A$16203,MATCH(A188-0.000001,Evenimente!$A$2:$A$16203,1)+2)),"00")&amp;" UTC",""),""))</f>
        <v/>
      </c>
    </row>
    <row r="189" customFormat="false" ht="15" hidden="false" customHeight="true" outlineLevel="0" collapsed="false">
      <c r="A189" s="45" t="n">
        <f aca="false">IF(B189="","",$B$3+B189-1)</f>
        <v>46196</v>
      </c>
      <c r="B189" s="46" t="n">
        <f aca="false">IF(ROW()-4&lt;=$E$2,ROW()-4,"")</f>
        <v>185</v>
      </c>
      <c r="C189" s="46" t="n">
        <f aca="false">IF(B189="","",IF(B189&lt;='Timp complet'!$B$60,INT((B189-1)/'Timp complet'!$B$58)+1,IF(B189='Timp complet'!$B$60+1,"Ziua anului","Ziua bisectă")))</f>
        <v>7</v>
      </c>
      <c r="D189" s="46" t="n">
        <f aca="false">IF(B189="","",IF(B189&lt;='Timp complet'!$B$60,MOD(B189-1,'Timp complet'!$B$58)+1,"-"))</f>
        <v>17</v>
      </c>
      <c r="E189" s="46" t="str">
        <f aca="false">IF(B189="","",IF(B189&lt;='Timp complet'!$B$60,INDEX('Nume sanscrită'!$B$21:$B$27,MOD(B189-1,7)+1),"-"))</f>
        <v>Miercuri</v>
      </c>
      <c r="F189" s="46" t="str">
        <f aca="false">IF(B189="","",INDEX('Nume sanscrită'!$B$21:$B$27,WEEKDAY(A189,2)))</f>
        <v>Marți</v>
      </c>
      <c r="G189" s="46" t="n">
        <f aca="false">IF(B189="","",MIN('Timp complet'!$B$54,INT((B189-1)/'Timp complet'!$B$53)+1))</f>
        <v>37</v>
      </c>
      <c r="H189" s="46" t="n">
        <f aca="false">IF(B189="","",INDEX(Evenimente!$G$2:$G$1213,MATCH(A189+1,Evenimente!$F$2:$F$1213,1)))</f>
        <v>3</v>
      </c>
      <c r="I189" s="47" t="str">
        <f aca="false">IF(B189="","",IF(INDEX(Evenimente!$A$2:$A$16203,MATCH(A189-0.000001,Evenimente!$A$2:$A$16203,1)+1)&lt;A189+1,INDEX(Evenimente!$B$2:$B$16203,MATCH(A189-0.000001,Evenimente!$A$2:$A$16203,1)+1)&amp;" "&amp;INDEX(Evenimente!$C$2:$C$16203,MATCH(A189-0.000001,Evenimente!$A$2:$A$16203,1)+1)&amp;" "&amp;TEXT(HOUR(INDEX(Evenimente!$A$2:$A$16203,MATCH(A189-0.000001,Evenimente!$A$2:$A$16203,1)+1)),"00")&amp;":"&amp;TEXT(MINUTE(INDEX(Evenimente!$A$2:$A$16203,MATCH(A189-0.000001,Evenimente!$A$2:$A$16203,1)+1)),"00")&amp;" UTC"&amp;IF(INDEX(Evenimente!$A$2:$A$16203,MATCH(A189-0.000001,Evenimente!$A$2:$A$16203,1)+2)&lt;A189+1,"; "&amp;INDEX(Evenimente!$B$2:$B$16203,MATCH(A189-0.000001,Evenimente!$A$2:$A$16203,1)+2)&amp;" "&amp;INDEX(Evenimente!$C$2:$C$16203,MATCH(A189-0.000001,Evenimente!$A$2:$A$16203,1)+2)&amp;" "&amp;TEXT(HOUR(INDEX(Evenimente!$A$2:$A$16203,MATCH(A189-0.000001,Evenimente!$A$2:$A$16203,1)+2)),"00")&amp;":"&amp;TEXT(MINUTE(INDEX(Evenimente!$A$2:$A$16203,MATCH(A189-0.000001,Evenimente!$A$2:$A$16203,1)+2)),"00")&amp;" UTC",""),""))</f>
        <v/>
      </c>
    </row>
    <row r="190" customFormat="false" ht="15" hidden="false" customHeight="true" outlineLevel="0" collapsed="false">
      <c r="A190" s="45" t="n">
        <f aca="false">IF(B190="","",$B$3+B190-1)</f>
        <v>46197</v>
      </c>
      <c r="B190" s="46" t="n">
        <f aca="false">IF(ROW()-4&lt;=$E$2,ROW()-4,"")</f>
        <v>186</v>
      </c>
      <c r="C190" s="46" t="n">
        <f aca="false">IF(B190="","",IF(B190&lt;='Timp complet'!$B$60,INT((B190-1)/'Timp complet'!$B$58)+1,IF(B190='Timp complet'!$B$60+1,"Ziua anului","Ziua bisectă")))</f>
        <v>7</v>
      </c>
      <c r="D190" s="46" t="n">
        <f aca="false">IF(B190="","",IF(B190&lt;='Timp complet'!$B$60,MOD(B190-1,'Timp complet'!$B$58)+1,"-"))</f>
        <v>18</v>
      </c>
      <c r="E190" s="46" t="str">
        <f aca="false">IF(B190="","",IF(B190&lt;='Timp complet'!$B$60,INDEX('Nume sanscrită'!$B$21:$B$27,MOD(B190-1,7)+1),"-"))</f>
        <v>Joi</v>
      </c>
      <c r="F190" s="46" t="str">
        <f aca="false">IF(B190="","",INDEX('Nume sanscrită'!$B$21:$B$27,WEEKDAY(A190,2)))</f>
        <v>Miercuri</v>
      </c>
      <c r="G190" s="46" t="n">
        <f aca="false">IF(B190="","",MIN('Timp complet'!$B$54,INT((B190-1)/'Timp complet'!$B$53)+1))</f>
        <v>38</v>
      </c>
      <c r="H190" s="46" t="n">
        <f aca="false">IF(B190="","",INDEX(Evenimente!$G$2:$G$1213,MATCH(A190+1,Evenimente!$F$2:$F$1213,1)))</f>
        <v>3</v>
      </c>
      <c r="I190" s="47" t="str">
        <f aca="false">IF(B190="","",IF(INDEX(Evenimente!$A$2:$A$16203,MATCH(A190-0.000001,Evenimente!$A$2:$A$16203,1)+1)&lt;A190+1,INDEX(Evenimente!$B$2:$B$16203,MATCH(A190-0.000001,Evenimente!$A$2:$A$16203,1)+1)&amp;" "&amp;INDEX(Evenimente!$C$2:$C$16203,MATCH(A190-0.000001,Evenimente!$A$2:$A$16203,1)+1)&amp;" "&amp;TEXT(HOUR(INDEX(Evenimente!$A$2:$A$16203,MATCH(A190-0.000001,Evenimente!$A$2:$A$16203,1)+1)),"00")&amp;":"&amp;TEXT(MINUTE(INDEX(Evenimente!$A$2:$A$16203,MATCH(A190-0.000001,Evenimente!$A$2:$A$16203,1)+1)),"00")&amp;" UTC"&amp;IF(INDEX(Evenimente!$A$2:$A$16203,MATCH(A190-0.000001,Evenimente!$A$2:$A$16203,1)+2)&lt;A190+1,"; "&amp;INDEX(Evenimente!$B$2:$B$16203,MATCH(A190-0.000001,Evenimente!$A$2:$A$16203,1)+2)&amp;" "&amp;INDEX(Evenimente!$C$2:$C$16203,MATCH(A190-0.000001,Evenimente!$A$2:$A$16203,1)+2)&amp;" "&amp;TEXT(HOUR(INDEX(Evenimente!$A$2:$A$16203,MATCH(A190-0.000001,Evenimente!$A$2:$A$16203,1)+2)),"00")&amp;":"&amp;TEXT(MINUTE(INDEX(Evenimente!$A$2:$A$16203,MATCH(A190-0.000001,Evenimente!$A$2:$A$16203,1)+2)),"00")&amp;" UTC",""),""))</f>
        <v/>
      </c>
    </row>
    <row r="191" customFormat="false" ht="15" hidden="false" customHeight="true" outlineLevel="0" collapsed="false">
      <c r="A191" s="45" t="n">
        <f aca="false">IF(B191="","",$B$3+B191-1)</f>
        <v>46198</v>
      </c>
      <c r="B191" s="46" t="n">
        <f aca="false">IF(ROW()-4&lt;=$E$2,ROW()-4,"")</f>
        <v>187</v>
      </c>
      <c r="C191" s="46" t="n">
        <f aca="false">IF(B191="","",IF(B191&lt;='Timp complet'!$B$60,INT((B191-1)/'Timp complet'!$B$58)+1,IF(B191='Timp complet'!$B$60+1,"Ziua anului","Ziua bisectă")))</f>
        <v>7</v>
      </c>
      <c r="D191" s="46" t="n">
        <f aca="false">IF(B191="","",IF(B191&lt;='Timp complet'!$B$60,MOD(B191-1,'Timp complet'!$B$58)+1,"-"))</f>
        <v>19</v>
      </c>
      <c r="E191" s="46" t="str">
        <f aca="false">IF(B191="","",IF(B191&lt;='Timp complet'!$B$60,INDEX('Nume sanscrită'!$B$21:$B$27,MOD(B191-1,7)+1),"-"))</f>
        <v>Vineri</v>
      </c>
      <c r="F191" s="46" t="str">
        <f aca="false">IF(B191="","",INDEX('Nume sanscrită'!$B$21:$B$27,WEEKDAY(A191,2)))</f>
        <v>Joi</v>
      </c>
      <c r="G191" s="46" t="n">
        <f aca="false">IF(B191="","",MIN('Timp complet'!$B$54,INT((B191-1)/'Timp complet'!$B$53)+1))</f>
        <v>38</v>
      </c>
      <c r="H191" s="46" t="n">
        <f aca="false">IF(B191="","",INDEX(Evenimente!$G$2:$G$1213,MATCH(A191+1,Evenimente!$F$2:$F$1213,1)))</f>
        <v>3</v>
      </c>
      <c r="I191" s="47" t="str">
        <f aca="false">IF(B191="","",IF(INDEX(Evenimente!$A$2:$A$16203,MATCH(A191-0.000001,Evenimente!$A$2:$A$16203,1)+1)&lt;A191+1,INDEX(Evenimente!$B$2:$B$16203,MATCH(A191-0.000001,Evenimente!$A$2:$A$16203,1)+1)&amp;" "&amp;INDEX(Evenimente!$C$2:$C$16203,MATCH(A191-0.000001,Evenimente!$A$2:$A$16203,1)+1)&amp;" "&amp;TEXT(HOUR(INDEX(Evenimente!$A$2:$A$16203,MATCH(A191-0.000001,Evenimente!$A$2:$A$16203,1)+1)),"00")&amp;":"&amp;TEXT(MINUTE(INDEX(Evenimente!$A$2:$A$16203,MATCH(A191-0.000001,Evenimente!$A$2:$A$16203,1)+1)),"00")&amp;" UTC"&amp;IF(INDEX(Evenimente!$A$2:$A$16203,MATCH(A191-0.000001,Evenimente!$A$2:$A$16203,1)+2)&lt;A191+1,"; "&amp;INDEX(Evenimente!$B$2:$B$16203,MATCH(A191-0.000001,Evenimente!$A$2:$A$16203,1)+2)&amp;" "&amp;INDEX(Evenimente!$C$2:$C$16203,MATCH(A191-0.000001,Evenimente!$A$2:$A$16203,1)+2)&amp;" "&amp;TEXT(HOUR(INDEX(Evenimente!$A$2:$A$16203,MATCH(A191-0.000001,Evenimente!$A$2:$A$16203,1)+2)),"00")&amp;":"&amp;TEXT(MINUTE(INDEX(Evenimente!$A$2:$A$16203,MATCH(A191-0.000001,Evenimente!$A$2:$A$16203,1)+2)),"00")&amp;" UTC",""),""))</f>
        <v/>
      </c>
    </row>
    <row r="192" customFormat="false" ht="15" hidden="false" customHeight="true" outlineLevel="0" collapsed="false">
      <c r="A192" s="45" t="n">
        <f aca="false">IF(B192="","",$B$3+B192-1)</f>
        <v>46199</v>
      </c>
      <c r="B192" s="46" t="n">
        <f aca="false">IF(ROW()-4&lt;=$E$2,ROW()-4,"")</f>
        <v>188</v>
      </c>
      <c r="C192" s="46" t="n">
        <f aca="false">IF(B192="","",IF(B192&lt;='Timp complet'!$B$60,INT((B192-1)/'Timp complet'!$B$58)+1,IF(B192='Timp complet'!$B$60+1,"Ziua anului","Ziua bisectă")))</f>
        <v>7</v>
      </c>
      <c r="D192" s="46" t="n">
        <f aca="false">IF(B192="","",IF(B192&lt;='Timp complet'!$B$60,MOD(B192-1,'Timp complet'!$B$58)+1,"-"))</f>
        <v>20</v>
      </c>
      <c r="E192" s="46" t="str">
        <f aca="false">IF(B192="","",IF(B192&lt;='Timp complet'!$B$60,INDEX('Nume sanscrită'!$B$21:$B$27,MOD(B192-1,7)+1),"-"))</f>
        <v>Sâmbătă</v>
      </c>
      <c r="F192" s="46" t="str">
        <f aca="false">IF(B192="","",INDEX('Nume sanscrită'!$B$21:$B$27,WEEKDAY(A192,2)))</f>
        <v>Vineri</v>
      </c>
      <c r="G192" s="46" t="n">
        <f aca="false">IF(B192="","",MIN('Timp complet'!$B$54,INT((B192-1)/'Timp complet'!$B$53)+1))</f>
        <v>38</v>
      </c>
      <c r="H192" s="46" t="n">
        <f aca="false">IF(B192="","",INDEX(Evenimente!$G$2:$G$1213,MATCH(A192+1,Evenimente!$F$2:$F$1213,1)))</f>
        <v>3</v>
      </c>
      <c r="I192" s="47" t="str">
        <f aca="false">IF(B192="","",IF(INDEX(Evenimente!$A$2:$A$16203,MATCH(A192-0.000001,Evenimente!$A$2:$A$16203,1)+1)&lt;A192+1,INDEX(Evenimente!$B$2:$B$16203,MATCH(A192-0.000001,Evenimente!$A$2:$A$16203,1)+1)&amp;" "&amp;INDEX(Evenimente!$C$2:$C$16203,MATCH(A192-0.000001,Evenimente!$A$2:$A$16203,1)+1)&amp;" "&amp;TEXT(HOUR(INDEX(Evenimente!$A$2:$A$16203,MATCH(A192-0.000001,Evenimente!$A$2:$A$16203,1)+1)),"00")&amp;":"&amp;TEXT(MINUTE(INDEX(Evenimente!$A$2:$A$16203,MATCH(A192-0.000001,Evenimente!$A$2:$A$16203,1)+1)),"00")&amp;" UTC"&amp;IF(INDEX(Evenimente!$A$2:$A$16203,MATCH(A192-0.000001,Evenimente!$A$2:$A$16203,1)+2)&lt;A192+1,"; "&amp;INDEX(Evenimente!$B$2:$B$16203,MATCH(A192-0.000001,Evenimente!$A$2:$A$16203,1)+2)&amp;" "&amp;INDEX(Evenimente!$C$2:$C$16203,MATCH(A192-0.000001,Evenimente!$A$2:$A$16203,1)+2)&amp;" "&amp;TEXT(HOUR(INDEX(Evenimente!$A$2:$A$16203,MATCH(A192-0.000001,Evenimente!$A$2:$A$16203,1)+2)),"00")&amp;":"&amp;TEXT(MINUTE(INDEX(Evenimente!$A$2:$A$16203,MATCH(A192-0.000001,Evenimente!$A$2:$A$16203,1)+2)),"00")&amp;" UTC",""),""))</f>
        <v/>
      </c>
    </row>
    <row r="193" customFormat="false" ht="15" hidden="false" customHeight="true" outlineLevel="0" collapsed="false">
      <c r="A193" s="45" t="n">
        <f aca="false">IF(B193="","",$B$3+B193-1)</f>
        <v>46200</v>
      </c>
      <c r="B193" s="46" t="n">
        <f aca="false">IF(ROW()-4&lt;=$E$2,ROW()-4,"")</f>
        <v>189</v>
      </c>
      <c r="C193" s="46" t="n">
        <f aca="false">IF(B193="","",IF(B193&lt;='Timp complet'!$B$60,INT((B193-1)/'Timp complet'!$B$58)+1,IF(B193='Timp complet'!$B$60+1,"Ziua anului","Ziua bisectă")))</f>
        <v>7</v>
      </c>
      <c r="D193" s="46" t="n">
        <f aca="false">IF(B193="","",IF(B193&lt;='Timp complet'!$B$60,MOD(B193-1,'Timp complet'!$B$58)+1,"-"))</f>
        <v>21</v>
      </c>
      <c r="E193" s="46" t="str">
        <f aca="false">IF(B193="","",IF(B193&lt;='Timp complet'!$B$60,INDEX('Nume sanscrită'!$B$21:$B$27,MOD(B193-1,7)+1),"-"))</f>
        <v>Duminică</v>
      </c>
      <c r="F193" s="46" t="str">
        <f aca="false">IF(B193="","",INDEX('Nume sanscrită'!$B$21:$B$27,WEEKDAY(A193,2)))</f>
        <v>Sâmbătă</v>
      </c>
      <c r="G193" s="46" t="n">
        <f aca="false">IF(B193="","",MIN('Timp complet'!$B$54,INT((B193-1)/'Timp complet'!$B$53)+1))</f>
        <v>38</v>
      </c>
      <c r="H193" s="46" t="n">
        <f aca="false">IF(B193="","",INDEX(Evenimente!$G$2:$G$1213,MATCH(A193+1,Evenimente!$F$2:$F$1213,1)))</f>
        <v>3</v>
      </c>
      <c r="I193" s="47" t="str">
        <f aca="false">IF(B193="","",IF(INDEX(Evenimente!$A$2:$A$16203,MATCH(A193-0.000001,Evenimente!$A$2:$A$16203,1)+1)&lt;A193+1,INDEX(Evenimente!$B$2:$B$16203,MATCH(A193-0.000001,Evenimente!$A$2:$A$16203,1)+1)&amp;" "&amp;INDEX(Evenimente!$C$2:$C$16203,MATCH(A193-0.000001,Evenimente!$A$2:$A$16203,1)+1)&amp;" "&amp;TEXT(HOUR(INDEX(Evenimente!$A$2:$A$16203,MATCH(A193-0.000001,Evenimente!$A$2:$A$16203,1)+1)),"00")&amp;":"&amp;TEXT(MINUTE(INDEX(Evenimente!$A$2:$A$16203,MATCH(A193-0.000001,Evenimente!$A$2:$A$16203,1)+1)),"00")&amp;" UTC"&amp;IF(INDEX(Evenimente!$A$2:$A$16203,MATCH(A193-0.000001,Evenimente!$A$2:$A$16203,1)+2)&lt;A193+1,"; "&amp;INDEX(Evenimente!$B$2:$B$16203,MATCH(A193-0.000001,Evenimente!$A$2:$A$16203,1)+2)&amp;" "&amp;INDEX(Evenimente!$C$2:$C$16203,MATCH(A193-0.000001,Evenimente!$A$2:$A$16203,1)+2)&amp;" "&amp;TEXT(HOUR(INDEX(Evenimente!$A$2:$A$16203,MATCH(A193-0.000001,Evenimente!$A$2:$A$16203,1)+2)),"00")&amp;":"&amp;TEXT(MINUTE(INDEX(Evenimente!$A$2:$A$16203,MATCH(A193-0.000001,Evenimente!$A$2:$A$16203,1)+2)),"00")&amp;" UTC",""),""))</f>
        <v/>
      </c>
    </row>
    <row r="194" customFormat="false" ht="15" hidden="false" customHeight="true" outlineLevel="0" collapsed="false">
      <c r="A194" s="45" t="n">
        <f aca="false">IF(B194="","",$B$3+B194-1)</f>
        <v>46201</v>
      </c>
      <c r="B194" s="46" t="n">
        <f aca="false">IF(ROW()-4&lt;=$E$2,ROW()-4,"")</f>
        <v>190</v>
      </c>
      <c r="C194" s="46" t="n">
        <f aca="false">IF(B194="","",IF(B194&lt;='Timp complet'!$B$60,INT((B194-1)/'Timp complet'!$B$58)+1,IF(B194='Timp complet'!$B$60+1,"Ziua anului","Ziua bisectă")))</f>
        <v>7</v>
      </c>
      <c r="D194" s="46" t="n">
        <f aca="false">IF(B194="","",IF(B194&lt;='Timp complet'!$B$60,MOD(B194-1,'Timp complet'!$B$58)+1,"-"))</f>
        <v>22</v>
      </c>
      <c r="E194" s="46" t="str">
        <f aca="false">IF(B194="","",IF(B194&lt;='Timp complet'!$B$60,INDEX('Nume sanscrită'!$B$21:$B$27,MOD(B194-1,7)+1),"-"))</f>
        <v>Luni</v>
      </c>
      <c r="F194" s="46" t="str">
        <f aca="false">IF(B194="","",INDEX('Nume sanscrită'!$B$21:$B$27,WEEKDAY(A194,2)))</f>
        <v>Duminică</v>
      </c>
      <c r="G194" s="46" t="n">
        <f aca="false">IF(B194="","",MIN('Timp complet'!$B$54,INT((B194-1)/'Timp complet'!$B$53)+1))</f>
        <v>38</v>
      </c>
      <c r="H194" s="46" t="n">
        <f aca="false">IF(B194="","",INDEX(Evenimente!$G$2:$G$1213,MATCH(A194+1,Evenimente!$F$2:$F$1213,1)))</f>
        <v>3</v>
      </c>
      <c r="I194" s="47" t="str">
        <f aca="false">IF(B194="","",IF(INDEX(Evenimente!$A$2:$A$16203,MATCH(A194-0.000001,Evenimente!$A$2:$A$16203,1)+1)&lt;A194+1,INDEX(Evenimente!$B$2:$B$16203,MATCH(A194-0.000001,Evenimente!$A$2:$A$16203,1)+1)&amp;" "&amp;INDEX(Evenimente!$C$2:$C$16203,MATCH(A194-0.000001,Evenimente!$A$2:$A$16203,1)+1)&amp;" "&amp;TEXT(HOUR(INDEX(Evenimente!$A$2:$A$16203,MATCH(A194-0.000001,Evenimente!$A$2:$A$16203,1)+1)),"00")&amp;":"&amp;TEXT(MINUTE(INDEX(Evenimente!$A$2:$A$16203,MATCH(A194-0.000001,Evenimente!$A$2:$A$16203,1)+1)),"00")&amp;" UTC"&amp;IF(INDEX(Evenimente!$A$2:$A$16203,MATCH(A194-0.000001,Evenimente!$A$2:$A$16203,1)+2)&lt;A194+1,"; "&amp;INDEX(Evenimente!$B$2:$B$16203,MATCH(A194-0.000001,Evenimente!$A$2:$A$16203,1)+2)&amp;" "&amp;INDEX(Evenimente!$C$2:$C$16203,MATCH(A194-0.000001,Evenimente!$A$2:$A$16203,1)+2)&amp;" "&amp;TEXT(HOUR(INDEX(Evenimente!$A$2:$A$16203,MATCH(A194-0.000001,Evenimente!$A$2:$A$16203,1)+2)),"00")&amp;":"&amp;TEXT(MINUTE(INDEX(Evenimente!$A$2:$A$16203,MATCH(A194-0.000001,Evenimente!$A$2:$A$16203,1)+2)),"00")&amp;" UTC",""),""))</f>
        <v/>
      </c>
    </row>
    <row r="195" customFormat="false" ht="15" hidden="false" customHeight="true" outlineLevel="0" collapsed="false">
      <c r="A195" s="45" t="n">
        <f aca="false">IF(B195="","",$B$3+B195-1)</f>
        <v>46202</v>
      </c>
      <c r="B195" s="46" t="n">
        <f aca="false">IF(ROW()-4&lt;=$E$2,ROW()-4,"")</f>
        <v>191</v>
      </c>
      <c r="C195" s="46" t="n">
        <f aca="false">IF(B195="","",IF(B195&lt;='Timp complet'!$B$60,INT((B195-1)/'Timp complet'!$B$58)+1,IF(B195='Timp complet'!$B$60+1,"Ziua anului","Ziua bisectă")))</f>
        <v>7</v>
      </c>
      <c r="D195" s="46" t="n">
        <f aca="false">IF(B195="","",IF(B195&lt;='Timp complet'!$B$60,MOD(B195-1,'Timp complet'!$B$58)+1,"-"))</f>
        <v>23</v>
      </c>
      <c r="E195" s="46" t="str">
        <f aca="false">IF(B195="","",IF(B195&lt;='Timp complet'!$B$60,INDEX('Nume sanscrită'!$B$21:$B$27,MOD(B195-1,7)+1),"-"))</f>
        <v>Marți</v>
      </c>
      <c r="F195" s="46" t="str">
        <f aca="false">IF(B195="","",INDEX('Nume sanscrită'!$B$21:$B$27,WEEKDAY(A195,2)))</f>
        <v>Luni</v>
      </c>
      <c r="G195" s="46" t="n">
        <f aca="false">IF(B195="","",MIN('Timp complet'!$B$54,INT((B195-1)/'Timp complet'!$B$53)+1))</f>
        <v>39</v>
      </c>
      <c r="H195" s="46" t="n">
        <f aca="false">IF(B195="","",INDEX(Evenimente!$G$2:$G$1213,MATCH(A195+1,Evenimente!$F$2:$F$1213,1)))</f>
        <v>3</v>
      </c>
      <c r="I195" s="47" t="str">
        <f aca="false">IF(B195="","",IF(INDEX(Evenimente!$A$2:$A$16203,MATCH(A195-0.000001,Evenimente!$A$2:$A$16203,1)+1)&lt;A195+1,INDEX(Evenimente!$B$2:$B$16203,MATCH(A195-0.000001,Evenimente!$A$2:$A$16203,1)+1)&amp;" "&amp;INDEX(Evenimente!$C$2:$C$16203,MATCH(A195-0.000001,Evenimente!$A$2:$A$16203,1)+1)&amp;" "&amp;TEXT(HOUR(INDEX(Evenimente!$A$2:$A$16203,MATCH(A195-0.000001,Evenimente!$A$2:$A$16203,1)+1)),"00")&amp;":"&amp;TEXT(MINUTE(INDEX(Evenimente!$A$2:$A$16203,MATCH(A195-0.000001,Evenimente!$A$2:$A$16203,1)+1)),"00")&amp;" UTC"&amp;IF(INDEX(Evenimente!$A$2:$A$16203,MATCH(A195-0.000001,Evenimente!$A$2:$A$16203,1)+2)&lt;A195+1,"; "&amp;INDEX(Evenimente!$B$2:$B$16203,MATCH(A195-0.000001,Evenimente!$A$2:$A$16203,1)+2)&amp;" "&amp;INDEX(Evenimente!$C$2:$C$16203,MATCH(A195-0.000001,Evenimente!$A$2:$A$16203,1)+2)&amp;" "&amp;TEXT(HOUR(INDEX(Evenimente!$A$2:$A$16203,MATCH(A195-0.000001,Evenimente!$A$2:$A$16203,1)+2)),"00")&amp;":"&amp;TEXT(MINUTE(INDEX(Evenimente!$A$2:$A$16203,MATCH(A195-0.000001,Evenimente!$A$2:$A$16203,1)+2)),"00")&amp;" UTC",""),""))</f>
        <v>○ lună plină 23:57 UTC</v>
      </c>
    </row>
    <row r="196" customFormat="false" ht="15" hidden="false" customHeight="true" outlineLevel="0" collapsed="false">
      <c r="A196" s="45" t="n">
        <f aca="false">IF(B196="","",$B$3+B196-1)</f>
        <v>46203</v>
      </c>
      <c r="B196" s="46" t="n">
        <f aca="false">IF(ROW()-4&lt;=$E$2,ROW()-4,"")</f>
        <v>192</v>
      </c>
      <c r="C196" s="46" t="n">
        <f aca="false">IF(B196="","",IF(B196&lt;='Timp complet'!$B$60,INT((B196-1)/'Timp complet'!$B$58)+1,IF(B196='Timp complet'!$B$60+1,"Ziua anului","Ziua bisectă")))</f>
        <v>7</v>
      </c>
      <c r="D196" s="46" t="n">
        <f aca="false">IF(B196="","",IF(B196&lt;='Timp complet'!$B$60,MOD(B196-1,'Timp complet'!$B$58)+1,"-"))</f>
        <v>24</v>
      </c>
      <c r="E196" s="46" t="str">
        <f aca="false">IF(B196="","",IF(B196&lt;='Timp complet'!$B$60,INDEX('Nume sanscrită'!$B$21:$B$27,MOD(B196-1,7)+1),"-"))</f>
        <v>Miercuri</v>
      </c>
      <c r="F196" s="46" t="str">
        <f aca="false">IF(B196="","",INDEX('Nume sanscrită'!$B$21:$B$27,WEEKDAY(A196,2)))</f>
        <v>Marți</v>
      </c>
      <c r="G196" s="46" t="n">
        <f aca="false">IF(B196="","",MIN('Timp complet'!$B$54,INT((B196-1)/'Timp complet'!$B$53)+1))</f>
        <v>39</v>
      </c>
      <c r="H196" s="46" t="n">
        <f aca="false">IF(B196="","",INDEX(Evenimente!$G$2:$G$1213,MATCH(A196+1,Evenimente!$F$2:$F$1213,1)))</f>
        <v>3</v>
      </c>
      <c r="I196" s="47" t="str">
        <f aca="false">IF(B196="","",IF(INDEX(Evenimente!$A$2:$A$16203,MATCH(A196-0.000001,Evenimente!$A$2:$A$16203,1)+1)&lt;A196+1,INDEX(Evenimente!$B$2:$B$16203,MATCH(A196-0.000001,Evenimente!$A$2:$A$16203,1)+1)&amp;" "&amp;INDEX(Evenimente!$C$2:$C$16203,MATCH(A196-0.000001,Evenimente!$A$2:$A$16203,1)+1)&amp;" "&amp;TEXT(HOUR(INDEX(Evenimente!$A$2:$A$16203,MATCH(A196-0.000001,Evenimente!$A$2:$A$16203,1)+1)),"00")&amp;":"&amp;TEXT(MINUTE(INDEX(Evenimente!$A$2:$A$16203,MATCH(A196-0.000001,Evenimente!$A$2:$A$16203,1)+1)),"00")&amp;" UTC"&amp;IF(INDEX(Evenimente!$A$2:$A$16203,MATCH(A196-0.000001,Evenimente!$A$2:$A$16203,1)+2)&lt;A196+1,"; "&amp;INDEX(Evenimente!$B$2:$B$16203,MATCH(A196-0.000001,Evenimente!$A$2:$A$16203,1)+2)&amp;" "&amp;INDEX(Evenimente!$C$2:$C$16203,MATCH(A196-0.000001,Evenimente!$A$2:$A$16203,1)+2)&amp;" "&amp;TEXT(HOUR(INDEX(Evenimente!$A$2:$A$16203,MATCH(A196-0.000001,Evenimente!$A$2:$A$16203,1)+2)),"00")&amp;":"&amp;TEXT(MINUTE(INDEX(Evenimente!$A$2:$A$16203,MATCH(A196-0.000001,Evenimente!$A$2:$A$16203,1)+2)),"00")&amp;" UTC",""),""))</f>
        <v/>
      </c>
    </row>
    <row r="197" customFormat="false" ht="15" hidden="false" customHeight="true" outlineLevel="0" collapsed="false">
      <c r="A197" s="45" t="n">
        <f aca="false">IF(B197="","",$B$3+B197-1)</f>
        <v>46204</v>
      </c>
      <c r="B197" s="46" t="n">
        <f aca="false">IF(ROW()-4&lt;=$E$2,ROW()-4,"")</f>
        <v>193</v>
      </c>
      <c r="C197" s="46" t="n">
        <f aca="false">IF(B197="","",IF(B197&lt;='Timp complet'!$B$60,INT((B197-1)/'Timp complet'!$B$58)+1,IF(B197='Timp complet'!$B$60+1,"Ziua anului","Ziua bisectă")))</f>
        <v>7</v>
      </c>
      <c r="D197" s="46" t="n">
        <f aca="false">IF(B197="","",IF(B197&lt;='Timp complet'!$B$60,MOD(B197-1,'Timp complet'!$B$58)+1,"-"))</f>
        <v>25</v>
      </c>
      <c r="E197" s="46" t="str">
        <f aca="false">IF(B197="","",IF(B197&lt;='Timp complet'!$B$60,INDEX('Nume sanscrită'!$B$21:$B$27,MOD(B197-1,7)+1),"-"))</f>
        <v>Joi</v>
      </c>
      <c r="F197" s="46" t="str">
        <f aca="false">IF(B197="","",INDEX('Nume sanscrită'!$B$21:$B$27,WEEKDAY(A197,2)))</f>
        <v>Miercuri</v>
      </c>
      <c r="G197" s="46" t="n">
        <f aca="false">IF(B197="","",MIN('Timp complet'!$B$54,INT((B197-1)/'Timp complet'!$B$53)+1))</f>
        <v>39</v>
      </c>
      <c r="H197" s="46" t="n">
        <f aca="false">IF(B197="","",INDEX(Evenimente!$G$2:$G$1213,MATCH(A197+1,Evenimente!$F$2:$F$1213,1)))</f>
        <v>3</v>
      </c>
      <c r="I197" s="47" t="str">
        <f aca="false">IF(B197="","",IF(INDEX(Evenimente!$A$2:$A$16203,MATCH(A197-0.000001,Evenimente!$A$2:$A$16203,1)+1)&lt;A197+1,INDEX(Evenimente!$B$2:$B$16203,MATCH(A197-0.000001,Evenimente!$A$2:$A$16203,1)+1)&amp;" "&amp;INDEX(Evenimente!$C$2:$C$16203,MATCH(A197-0.000001,Evenimente!$A$2:$A$16203,1)+1)&amp;" "&amp;TEXT(HOUR(INDEX(Evenimente!$A$2:$A$16203,MATCH(A197-0.000001,Evenimente!$A$2:$A$16203,1)+1)),"00")&amp;":"&amp;TEXT(MINUTE(INDEX(Evenimente!$A$2:$A$16203,MATCH(A197-0.000001,Evenimente!$A$2:$A$16203,1)+1)),"00")&amp;" UTC"&amp;IF(INDEX(Evenimente!$A$2:$A$16203,MATCH(A197-0.000001,Evenimente!$A$2:$A$16203,1)+2)&lt;A197+1,"; "&amp;INDEX(Evenimente!$B$2:$B$16203,MATCH(A197-0.000001,Evenimente!$A$2:$A$16203,1)+2)&amp;" "&amp;INDEX(Evenimente!$C$2:$C$16203,MATCH(A197-0.000001,Evenimente!$A$2:$A$16203,1)+2)&amp;" "&amp;TEXT(HOUR(INDEX(Evenimente!$A$2:$A$16203,MATCH(A197-0.000001,Evenimente!$A$2:$A$16203,1)+2)),"00")&amp;":"&amp;TEXT(MINUTE(INDEX(Evenimente!$A$2:$A$16203,MATCH(A197-0.000001,Evenimente!$A$2:$A$16203,1)+2)),"00")&amp;" UTC",""),""))</f>
        <v/>
      </c>
    </row>
    <row r="198" customFormat="false" ht="15" hidden="false" customHeight="true" outlineLevel="0" collapsed="false">
      <c r="A198" s="45" t="n">
        <f aca="false">IF(B198="","",$B$3+B198-1)</f>
        <v>46205</v>
      </c>
      <c r="B198" s="46" t="n">
        <f aca="false">IF(ROW()-4&lt;=$E$2,ROW()-4,"")</f>
        <v>194</v>
      </c>
      <c r="C198" s="46" t="n">
        <f aca="false">IF(B198="","",IF(B198&lt;='Timp complet'!$B$60,INT((B198-1)/'Timp complet'!$B$58)+1,IF(B198='Timp complet'!$B$60+1,"Ziua anului","Ziua bisectă")))</f>
        <v>7</v>
      </c>
      <c r="D198" s="46" t="n">
        <f aca="false">IF(B198="","",IF(B198&lt;='Timp complet'!$B$60,MOD(B198-1,'Timp complet'!$B$58)+1,"-"))</f>
        <v>26</v>
      </c>
      <c r="E198" s="46" t="str">
        <f aca="false">IF(B198="","",IF(B198&lt;='Timp complet'!$B$60,INDEX('Nume sanscrită'!$B$21:$B$27,MOD(B198-1,7)+1),"-"))</f>
        <v>Vineri</v>
      </c>
      <c r="F198" s="46" t="str">
        <f aca="false">IF(B198="","",INDEX('Nume sanscrită'!$B$21:$B$27,WEEKDAY(A198,2)))</f>
        <v>Joi</v>
      </c>
      <c r="G198" s="46" t="n">
        <f aca="false">IF(B198="","",MIN('Timp complet'!$B$54,INT((B198-1)/'Timp complet'!$B$53)+1))</f>
        <v>39</v>
      </c>
      <c r="H198" s="46" t="n">
        <f aca="false">IF(B198="","",INDEX(Evenimente!$G$2:$G$1213,MATCH(A198+1,Evenimente!$F$2:$F$1213,1)))</f>
        <v>3</v>
      </c>
      <c r="I198" s="47" t="str">
        <f aca="false">IF(B198="","",IF(INDEX(Evenimente!$A$2:$A$16203,MATCH(A198-0.000001,Evenimente!$A$2:$A$16203,1)+1)&lt;A198+1,INDEX(Evenimente!$B$2:$B$16203,MATCH(A198-0.000001,Evenimente!$A$2:$A$16203,1)+1)&amp;" "&amp;INDEX(Evenimente!$C$2:$C$16203,MATCH(A198-0.000001,Evenimente!$A$2:$A$16203,1)+1)&amp;" "&amp;TEXT(HOUR(INDEX(Evenimente!$A$2:$A$16203,MATCH(A198-0.000001,Evenimente!$A$2:$A$16203,1)+1)),"00")&amp;":"&amp;TEXT(MINUTE(INDEX(Evenimente!$A$2:$A$16203,MATCH(A198-0.000001,Evenimente!$A$2:$A$16203,1)+1)),"00")&amp;" UTC"&amp;IF(INDEX(Evenimente!$A$2:$A$16203,MATCH(A198-0.000001,Evenimente!$A$2:$A$16203,1)+2)&lt;A198+1,"; "&amp;INDEX(Evenimente!$B$2:$B$16203,MATCH(A198-0.000001,Evenimente!$A$2:$A$16203,1)+2)&amp;" "&amp;INDEX(Evenimente!$C$2:$C$16203,MATCH(A198-0.000001,Evenimente!$A$2:$A$16203,1)+2)&amp;" "&amp;TEXT(HOUR(INDEX(Evenimente!$A$2:$A$16203,MATCH(A198-0.000001,Evenimente!$A$2:$A$16203,1)+2)),"00")&amp;":"&amp;TEXT(MINUTE(INDEX(Evenimente!$A$2:$A$16203,MATCH(A198-0.000001,Evenimente!$A$2:$A$16203,1)+2)),"00")&amp;" UTC",""),""))</f>
        <v/>
      </c>
    </row>
    <row r="199" customFormat="false" ht="15" hidden="false" customHeight="true" outlineLevel="0" collapsed="false">
      <c r="A199" s="45" t="n">
        <f aca="false">IF(B199="","",$B$3+B199-1)</f>
        <v>46206</v>
      </c>
      <c r="B199" s="46" t="n">
        <f aca="false">IF(ROW()-4&lt;=$E$2,ROW()-4,"")</f>
        <v>195</v>
      </c>
      <c r="C199" s="46" t="n">
        <f aca="false">IF(B199="","",IF(B199&lt;='Timp complet'!$B$60,INT((B199-1)/'Timp complet'!$B$58)+1,IF(B199='Timp complet'!$B$60+1,"Ziua anului","Ziua bisectă")))</f>
        <v>7</v>
      </c>
      <c r="D199" s="46" t="n">
        <f aca="false">IF(B199="","",IF(B199&lt;='Timp complet'!$B$60,MOD(B199-1,'Timp complet'!$B$58)+1,"-"))</f>
        <v>27</v>
      </c>
      <c r="E199" s="46" t="str">
        <f aca="false">IF(B199="","",IF(B199&lt;='Timp complet'!$B$60,INDEX('Nume sanscrită'!$B$21:$B$27,MOD(B199-1,7)+1),"-"))</f>
        <v>Sâmbătă</v>
      </c>
      <c r="F199" s="46" t="str">
        <f aca="false">IF(B199="","",INDEX('Nume sanscrită'!$B$21:$B$27,WEEKDAY(A199,2)))</f>
        <v>Vineri</v>
      </c>
      <c r="G199" s="46" t="n">
        <f aca="false">IF(B199="","",MIN('Timp complet'!$B$54,INT((B199-1)/'Timp complet'!$B$53)+1))</f>
        <v>39</v>
      </c>
      <c r="H199" s="46" t="n">
        <f aca="false">IF(B199="","",INDEX(Evenimente!$G$2:$G$1213,MATCH(A199+1,Evenimente!$F$2:$F$1213,1)))</f>
        <v>3</v>
      </c>
      <c r="I199" s="47" t="str">
        <f aca="false">IF(B199="","",IF(INDEX(Evenimente!$A$2:$A$16203,MATCH(A199-0.000001,Evenimente!$A$2:$A$16203,1)+1)&lt;A199+1,INDEX(Evenimente!$B$2:$B$16203,MATCH(A199-0.000001,Evenimente!$A$2:$A$16203,1)+1)&amp;" "&amp;INDEX(Evenimente!$C$2:$C$16203,MATCH(A199-0.000001,Evenimente!$A$2:$A$16203,1)+1)&amp;" "&amp;TEXT(HOUR(INDEX(Evenimente!$A$2:$A$16203,MATCH(A199-0.000001,Evenimente!$A$2:$A$16203,1)+1)),"00")&amp;":"&amp;TEXT(MINUTE(INDEX(Evenimente!$A$2:$A$16203,MATCH(A199-0.000001,Evenimente!$A$2:$A$16203,1)+1)),"00")&amp;" UTC"&amp;IF(INDEX(Evenimente!$A$2:$A$16203,MATCH(A199-0.000001,Evenimente!$A$2:$A$16203,1)+2)&lt;A199+1,"; "&amp;INDEX(Evenimente!$B$2:$B$16203,MATCH(A199-0.000001,Evenimente!$A$2:$A$16203,1)+2)&amp;" "&amp;INDEX(Evenimente!$C$2:$C$16203,MATCH(A199-0.000001,Evenimente!$A$2:$A$16203,1)+2)&amp;" "&amp;TEXT(HOUR(INDEX(Evenimente!$A$2:$A$16203,MATCH(A199-0.000001,Evenimente!$A$2:$A$16203,1)+2)),"00")&amp;":"&amp;TEXT(MINUTE(INDEX(Evenimente!$A$2:$A$16203,MATCH(A199-0.000001,Evenimente!$A$2:$A$16203,1)+2)),"00")&amp;" UTC",""),""))</f>
        <v/>
      </c>
    </row>
    <row r="200" customFormat="false" ht="15" hidden="false" customHeight="true" outlineLevel="0" collapsed="false">
      <c r="A200" s="45" t="n">
        <f aca="false">IF(B200="","",$B$3+B200-1)</f>
        <v>46207</v>
      </c>
      <c r="B200" s="46" t="n">
        <f aca="false">IF(ROW()-4&lt;=$E$2,ROW()-4,"")</f>
        <v>196</v>
      </c>
      <c r="C200" s="46" t="n">
        <f aca="false">IF(B200="","",IF(B200&lt;='Timp complet'!$B$60,INT((B200-1)/'Timp complet'!$B$58)+1,IF(B200='Timp complet'!$B$60+1,"Ziua anului","Ziua bisectă")))</f>
        <v>7</v>
      </c>
      <c r="D200" s="46" t="n">
        <f aca="false">IF(B200="","",IF(B200&lt;='Timp complet'!$B$60,MOD(B200-1,'Timp complet'!$B$58)+1,"-"))</f>
        <v>28</v>
      </c>
      <c r="E200" s="46" t="str">
        <f aca="false">IF(B200="","",IF(B200&lt;='Timp complet'!$B$60,INDEX('Nume sanscrită'!$B$21:$B$27,MOD(B200-1,7)+1),"-"))</f>
        <v>Duminică</v>
      </c>
      <c r="F200" s="46" t="str">
        <f aca="false">IF(B200="","",INDEX('Nume sanscrită'!$B$21:$B$27,WEEKDAY(A200,2)))</f>
        <v>Sâmbătă</v>
      </c>
      <c r="G200" s="46" t="n">
        <f aca="false">IF(B200="","",MIN('Timp complet'!$B$54,INT((B200-1)/'Timp complet'!$B$53)+1))</f>
        <v>40</v>
      </c>
      <c r="H200" s="46" t="n">
        <f aca="false">IF(B200="","",INDEX(Evenimente!$G$2:$G$1213,MATCH(A200+1,Evenimente!$F$2:$F$1213,1)))</f>
        <v>3</v>
      </c>
      <c r="I200" s="47" t="str">
        <f aca="false">IF(B200="","",IF(INDEX(Evenimente!$A$2:$A$16203,MATCH(A200-0.000001,Evenimente!$A$2:$A$16203,1)+1)&lt;A200+1,INDEX(Evenimente!$B$2:$B$16203,MATCH(A200-0.000001,Evenimente!$A$2:$A$16203,1)+1)&amp;" "&amp;INDEX(Evenimente!$C$2:$C$16203,MATCH(A200-0.000001,Evenimente!$A$2:$A$16203,1)+1)&amp;" "&amp;TEXT(HOUR(INDEX(Evenimente!$A$2:$A$16203,MATCH(A200-0.000001,Evenimente!$A$2:$A$16203,1)+1)),"00")&amp;":"&amp;TEXT(MINUTE(INDEX(Evenimente!$A$2:$A$16203,MATCH(A200-0.000001,Evenimente!$A$2:$A$16203,1)+1)),"00")&amp;" UTC"&amp;IF(INDEX(Evenimente!$A$2:$A$16203,MATCH(A200-0.000001,Evenimente!$A$2:$A$16203,1)+2)&lt;A200+1,"; "&amp;INDEX(Evenimente!$B$2:$B$16203,MATCH(A200-0.000001,Evenimente!$A$2:$A$16203,1)+2)&amp;" "&amp;INDEX(Evenimente!$C$2:$C$16203,MATCH(A200-0.000001,Evenimente!$A$2:$A$16203,1)+2)&amp;" "&amp;TEXT(HOUR(INDEX(Evenimente!$A$2:$A$16203,MATCH(A200-0.000001,Evenimente!$A$2:$A$16203,1)+2)),"00")&amp;":"&amp;TEXT(MINUTE(INDEX(Evenimente!$A$2:$A$16203,MATCH(A200-0.000001,Evenimente!$A$2:$A$16203,1)+2)),"00")&amp;" UTC",""),""))</f>
        <v/>
      </c>
    </row>
    <row r="201" customFormat="false" ht="15" hidden="false" customHeight="true" outlineLevel="0" collapsed="false">
      <c r="A201" s="45" t="n">
        <f aca="false">IF(B201="","",$B$3+B201-1)</f>
        <v>46208</v>
      </c>
      <c r="B201" s="46" t="n">
        <f aca="false">IF(ROW()-4&lt;=$E$2,ROW()-4,"")</f>
        <v>197</v>
      </c>
      <c r="C201" s="46" t="n">
        <f aca="false">IF(B201="","",IF(B201&lt;='Timp complet'!$B$60,INT((B201-1)/'Timp complet'!$B$58)+1,IF(B201='Timp complet'!$B$60+1,"Ziua anului","Ziua bisectă")))</f>
        <v>8</v>
      </c>
      <c r="D201" s="46" t="n">
        <f aca="false">IF(B201="","",IF(B201&lt;='Timp complet'!$B$60,MOD(B201-1,'Timp complet'!$B$58)+1,"-"))</f>
        <v>1</v>
      </c>
      <c r="E201" s="46" t="str">
        <f aca="false">IF(B201="","",IF(B201&lt;='Timp complet'!$B$60,INDEX('Nume sanscrită'!$B$21:$B$27,MOD(B201-1,7)+1),"-"))</f>
        <v>Luni</v>
      </c>
      <c r="F201" s="46" t="str">
        <f aca="false">IF(B201="","",INDEX('Nume sanscrită'!$B$21:$B$27,WEEKDAY(A201,2)))</f>
        <v>Duminică</v>
      </c>
      <c r="G201" s="46" t="n">
        <f aca="false">IF(B201="","",MIN('Timp complet'!$B$54,INT((B201-1)/'Timp complet'!$B$53)+1))</f>
        <v>40</v>
      </c>
      <c r="H201" s="46" t="n">
        <f aca="false">IF(B201="","",INDEX(Evenimente!$G$2:$G$1213,MATCH(A201+1,Evenimente!$F$2:$F$1213,1)))</f>
        <v>3</v>
      </c>
      <c r="I201" s="47" t="str">
        <f aca="false">IF(B201="","",IF(INDEX(Evenimente!$A$2:$A$16203,MATCH(A201-0.000001,Evenimente!$A$2:$A$16203,1)+1)&lt;A201+1,INDEX(Evenimente!$B$2:$B$16203,MATCH(A201-0.000001,Evenimente!$A$2:$A$16203,1)+1)&amp;" "&amp;INDEX(Evenimente!$C$2:$C$16203,MATCH(A201-0.000001,Evenimente!$A$2:$A$16203,1)+1)&amp;" "&amp;TEXT(HOUR(INDEX(Evenimente!$A$2:$A$16203,MATCH(A201-0.000001,Evenimente!$A$2:$A$16203,1)+1)),"00")&amp;":"&amp;TEXT(MINUTE(INDEX(Evenimente!$A$2:$A$16203,MATCH(A201-0.000001,Evenimente!$A$2:$A$16203,1)+1)),"00")&amp;" UTC"&amp;IF(INDEX(Evenimente!$A$2:$A$16203,MATCH(A201-0.000001,Evenimente!$A$2:$A$16203,1)+2)&lt;A201+1,"; "&amp;INDEX(Evenimente!$B$2:$B$16203,MATCH(A201-0.000001,Evenimente!$A$2:$A$16203,1)+2)&amp;" "&amp;INDEX(Evenimente!$C$2:$C$16203,MATCH(A201-0.000001,Evenimente!$A$2:$A$16203,1)+2)&amp;" "&amp;TEXT(HOUR(INDEX(Evenimente!$A$2:$A$16203,MATCH(A201-0.000001,Evenimente!$A$2:$A$16203,1)+2)),"00")&amp;":"&amp;TEXT(MINUTE(INDEX(Evenimente!$A$2:$A$16203,MATCH(A201-0.000001,Evenimente!$A$2:$A$16203,1)+2)),"00")&amp;" UTC",""),""))</f>
        <v/>
      </c>
    </row>
    <row r="202" customFormat="false" ht="15" hidden="false" customHeight="true" outlineLevel="0" collapsed="false">
      <c r="A202" s="45" t="n">
        <f aca="false">IF(B202="","",$B$3+B202-1)</f>
        <v>46209</v>
      </c>
      <c r="B202" s="46" t="n">
        <f aca="false">IF(ROW()-4&lt;=$E$2,ROW()-4,"")</f>
        <v>198</v>
      </c>
      <c r="C202" s="46" t="n">
        <f aca="false">IF(B202="","",IF(B202&lt;='Timp complet'!$B$60,INT((B202-1)/'Timp complet'!$B$58)+1,IF(B202='Timp complet'!$B$60+1,"Ziua anului","Ziua bisectă")))</f>
        <v>8</v>
      </c>
      <c r="D202" s="46" t="n">
        <f aca="false">IF(B202="","",IF(B202&lt;='Timp complet'!$B$60,MOD(B202-1,'Timp complet'!$B$58)+1,"-"))</f>
        <v>2</v>
      </c>
      <c r="E202" s="46" t="str">
        <f aca="false">IF(B202="","",IF(B202&lt;='Timp complet'!$B$60,INDEX('Nume sanscrită'!$B$21:$B$27,MOD(B202-1,7)+1),"-"))</f>
        <v>Marți</v>
      </c>
      <c r="F202" s="46" t="str">
        <f aca="false">IF(B202="","",INDEX('Nume sanscrită'!$B$21:$B$27,WEEKDAY(A202,2)))</f>
        <v>Luni</v>
      </c>
      <c r="G202" s="46" t="n">
        <f aca="false">IF(B202="","",MIN('Timp complet'!$B$54,INT((B202-1)/'Timp complet'!$B$53)+1))</f>
        <v>40</v>
      </c>
      <c r="H202" s="46" t="n">
        <f aca="false">IF(B202="","",INDEX(Evenimente!$G$2:$G$1213,MATCH(A202+1,Evenimente!$F$2:$F$1213,1)))</f>
        <v>3</v>
      </c>
      <c r="I202" s="47" t="str">
        <f aca="false">IF(B202="","",IF(INDEX(Evenimente!$A$2:$A$16203,MATCH(A202-0.000001,Evenimente!$A$2:$A$16203,1)+1)&lt;A202+1,INDEX(Evenimente!$B$2:$B$16203,MATCH(A202-0.000001,Evenimente!$A$2:$A$16203,1)+1)&amp;" "&amp;INDEX(Evenimente!$C$2:$C$16203,MATCH(A202-0.000001,Evenimente!$A$2:$A$16203,1)+1)&amp;" "&amp;TEXT(HOUR(INDEX(Evenimente!$A$2:$A$16203,MATCH(A202-0.000001,Evenimente!$A$2:$A$16203,1)+1)),"00")&amp;":"&amp;TEXT(MINUTE(INDEX(Evenimente!$A$2:$A$16203,MATCH(A202-0.000001,Evenimente!$A$2:$A$16203,1)+1)),"00")&amp;" UTC"&amp;IF(INDEX(Evenimente!$A$2:$A$16203,MATCH(A202-0.000001,Evenimente!$A$2:$A$16203,1)+2)&lt;A202+1,"; "&amp;INDEX(Evenimente!$B$2:$B$16203,MATCH(A202-0.000001,Evenimente!$A$2:$A$16203,1)+2)&amp;" "&amp;INDEX(Evenimente!$C$2:$C$16203,MATCH(A202-0.000001,Evenimente!$A$2:$A$16203,1)+2)&amp;" "&amp;TEXT(HOUR(INDEX(Evenimente!$A$2:$A$16203,MATCH(A202-0.000001,Evenimente!$A$2:$A$16203,1)+2)),"00")&amp;":"&amp;TEXT(MINUTE(INDEX(Evenimente!$A$2:$A$16203,MATCH(A202-0.000001,Evenimente!$A$2:$A$16203,1)+2)),"00")&amp;" UTC",""),""))</f>
        <v/>
      </c>
    </row>
    <row r="203" customFormat="false" ht="15" hidden="false" customHeight="true" outlineLevel="0" collapsed="false">
      <c r="A203" s="45" t="n">
        <f aca="false">IF(B203="","",$B$3+B203-1)</f>
        <v>46210</v>
      </c>
      <c r="B203" s="46" t="n">
        <f aca="false">IF(ROW()-4&lt;=$E$2,ROW()-4,"")</f>
        <v>199</v>
      </c>
      <c r="C203" s="46" t="n">
        <f aca="false">IF(B203="","",IF(B203&lt;='Timp complet'!$B$60,INT((B203-1)/'Timp complet'!$B$58)+1,IF(B203='Timp complet'!$B$60+1,"Ziua anului","Ziua bisectă")))</f>
        <v>8</v>
      </c>
      <c r="D203" s="46" t="n">
        <f aca="false">IF(B203="","",IF(B203&lt;='Timp complet'!$B$60,MOD(B203-1,'Timp complet'!$B$58)+1,"-"))</f>
        <v>3</v>
      </c>
      <c r="E203" s="46" t="str">
        <f aca="false">IF(B203="","",IF(B203&lt;='Timp complet'!$B$60,INDEX('Nume sanscrită'!$B$21:$B$27,MOD(B203-1,7)+1),"-"))</f>
        <v>Miercuri</v>
      </c>
      <c r="F203" s="46" t="str">
        <f aca="false">IF(B203="","",INDEX('Nume sanscrită'!$B$21:$B$27,WEEKDAY(A203,2)))</f>
        <v>Marți</v>
      </c>
      <c r="G203" s="46" t="n">
        <f aca="false">IF(B203="","",MIN('Timp complet'!$B$54,INT((B203-1)/'Timp complet'!$B$53)+1))</f>
        <v>40</v>
      </c>
      <c r="H203" s="46" t="n">
        <f aca="false">IF(B203="","",INDEX(Evenimente!$G$2:$G$1213,MATCH(A203+1,Evenimente!$F$2:$F$1213,1)))</f>
        <v>3</v>
      </c>
      <c r="I203" s="47" t="str">
        <f aca="false">IF(B203="","",IF(INDEX(Evenimente!$A$2:$A$16203,MATCH(A203-0.000001,Evenimente!$A$2:$A$16203,1)+1)&lt;A203+1,INDEX(Evenimente!$B$2:$B$16203,MATCH(A203-0.000001,Evenimente!$A$2:$A$16203,1)+1)&amp;" "&amp;INDEX(Evenimente!$C$2:$C$16203,MATCH(A203-0.000001,Evenimente!$A$2:$A$16203,1)+1)&amp;" "&amp;TEXT(HOUR(INDEX(Evenimente!$A$2:$A$16203,MATCH(A203-0.000001,Evenimente!$A$2:$A$16203,1)+1)),"00")&amp;":"&amp;TEXT(MINUTE(INDEX(Evenimente!$A$2:$A$16203,MATCH(A203-0.000001,Evenimente!$A$2:$A$16203,1)+1)),"00")&amp;" UTC"&amp;IF(INDEX(Evenimente!$A$2:$A$16203,MATCH(A203-0.000001,Evenimente!$A$2:$A$16203,1)+2)&lt;A203+1,"; "&amp;INDEX(Evenimente!$B$2:$B$16203,MATCH(A203-0.000001,Evenimente!$A$2:$A$16203,1)+2)&amp;" "&amp;INDEX(Evenimente!$C$2:$C$16203,MATCH(A203-0.000001,Evenimente!$A$2:$A$16203,1)+2)&amp;" "&amp;TEXT(HOUR(INDEX(Evenimente!$A$2:$A$16203,MATCH(A203-0.000001,Evenimente!$A$2:$A$16203,1)+2)),"00")&amp;":"&amp;TEXT(MINUTE(INDEX(Evenimente!$A$2:$A$16203,MATCH(A203-0.000001,Evenimente!$A$2:$A$16203,1)+2)),"00")&amp;" UTC",""),""))</f>
        <v>◑ ultimul pătrar 19:29 UTC</v>
      </c>
    </row>
    <row r="204" customFormat="false" ht="15" hidden="false" customHeight="true" outlineLevel="0" collapsed="false">
      <c r="A204" s="45" t="n">
        <f aca="false">IF(B204="","",$B$3+B204-1)</f>
        <v>46211</v>
      </c>
      <c r="B204" s="46" t="n">
        <f aca="false">IF(ROW()-4&lt;=$E$2,ROW()-4,"")</f>
        <v>200</v>
      </c>
      <c r="C204" s="46" t="n">
        <f aca="false">IF(B204="","",IF(B204&lt;='Timp complet'!$B$60,INT((B204-1)/'Timp complet'!$B$58)+1,IF(B204='Timp complet'!$B$60+1,"Ziua anului","Ziua bisectă")))</f>
        <v>8</v>
      </c>
      <c r="D204" s="46" t="n">
        <f aca="false">IF(B204="","",IF(B204&lt;='Timp complet'!$B$60,MOD(B204-1,'Timp complet'!$B$58)+1,"-"))</f>
        <v>4</v>
      </c>
      <c r="E204" s="46" t="str">
        <f aca="false">IF(B204="","",IF(B204&lt;='Timp complet'!$B$60,INDEX('Nume sanscrită'!$B$21:$B$27,MOD(B204-1,7)+1),"-"))</f>
        <v>Joi</v>
      </c>
      <c r="F204" s="46" t="str">
        <f aca="false">IF(B204="","",INDEX('Nume sanscrită'!$B$21:$B$27,WEEKDAY(A204,2)))</f>
        <v>Miercuri</v>
      </c>
      <c r="G204" s="46" t="n">
        <f aca="false">IF(B204="","",MIN('Timp complet'!$B$54,INT((B204-1)/'Timp complet'!$B$53)+1))</f>
        <v>40</v>
      </c>
      <c r="H204" s="46" t="n">
        <f aca="false">IF(B204="","",INDEX(Evenimente!$G$2:$G$1213,MATCH(A204+1,Evenimente!$F$2:$F$1213,1)))</f>
        <v>3</v>
      </c>
      <c r="I204" s="47" t="str">
        <f aca="false">IF(B204="","",IF(INDEX(Evenimente!$A$2:$A$16203,MATCH(A204-0.000001,Evenimente!$A$2:$A$16203,1)+1)&lt;A204+1,INDEX(Evenimente!$B$2:$B$16203,MATCH(A204-0.000001,Evenimente!$A$2:$A$16203,1)+1)&amp;" "&amp;INDEX(Evenimente!$C$2:$C$16203,MATCH(A204-0.000001,Evenimente!$A$2:$A$16203,1)+1)&amp;" "&amp;TEXT(HOUR(INDEX(Evenimente!$A$2:$A$16203,MATCH(A204-0.000001,Evenimente!$A$2:$A$16203,1)+1)),"00")&amp;":"&amp;TEXT(MINUTE(INDEX(Evenimente!$A$2:$A$16203,MATCH(A204-0.000001,Evenimente!$A$2:$A$16203,1)+1)),"00")&amp;" UTC"&amp;IF(INDEX(Evenimente!$A$2:$A$16203,MATCH(A204-0.000001,Evenimente!$A$2:$A$16203,1)+2)&lt;A204+1,"; "&amp;INDEX(Evenimente!$B$2:$B$16203,MATCH(A204-0.000001,Evenimente!$A$2:$A$16203,1)+2)&amp;" "&amp;INDEX(Evenimente!$C$2:$C$16203,MATCH(A204-0.000001,Evenimente!$A$2:$A$16203,1)+2)&amp;" "&amp;TEXT(HOUR(INDEX(Evenimente!$A$2:$A$16203,MATCH(A204-0.000001,Evenimente!$A$2:$A$16203,1)+2)),"00")&amp;":"&amp;TEXT(MINUTE(INDEX(Evenimente!$A$2:$A$16203,MATCH(A204-0.000001,Evenimente!$A$2:$A$16203,1)+2)),"00")&amp;" UTC",""),""))</f>
        <v/>
      </c>
    </row>
    <row r="205" customFormat="false" ht="15" hidden="false" customHeight="true" outlineLevel="0" collapsed="false">
      <c r="A205" s="45" t="n">
        <f aca="false">IF(B205="","",$B$3+B205-1)</f>
        <v>46212</v>
      </c>
      <c r="B205" s="46" t="n">
        <f aca="false">IF(ROW()-4&lt;=$E$2,ROW()-4,"")</f>
        <v>201</v>
      </c>
      <c r="C205" s="46" t="n">
        <f aca="false">IF(B205="","",IF(B205&lt;='Timp complet'!$B$60,INT((B205-1)/'Timp complet'!$B$58)+1,IF(B205='Timp complet'!$B$60+1,"Ziua anului","Ziua bisectă")))</f>
        <v>8</v>
      </c>
      <c r="D205" s="46" t="n">
        <f aca="false">IF(B205="","",IF(B205&lt;='Timp complet'!$B$60,MOD(B205-1,'Timp complet'!$B$58)+1,"-"))</f>
        <v>5</v>
      </c>
      <c r="E205" s="46" t="str">
        <f aca="false">IF(B205="","",IF(B205&lt;='Timp complet'!$B$60,INDEX('Nume sanscrită'!$B$21:$B$27,MOD(B205-1,7)+1),"-"))</f>
        <v>Vineri</v>
      </c>
      <c r="F205" s="46" t="str">
        <f aca="false">IF(B205="","",INDEX('Nume sanscrită'!$B$21:$B$27,WEEKDAY(A205,2)))</f>
        <v>Joi</v>
      </c>
      <c r="G205" s="46" t="n">
        <f aca="false">IF(B205="","",MIN('Timp complet'!$B$54,INT((B205-1)/'Timp complet'!$B$53)+1))</f>
        <v>41</v>
      </c>
      <c r="H205" s="46" t="n">
        <f aca="false">IF(B205="","",INDEX(Evenimente!$G$2:$G$1213,MATCH(A205+1,Evenimente!$F$2:$F$1213,1)))</f>
        <v>3</v>
      </c>
      <c r="I205" s="47" t="str">
        <f aca="false">IF(B205="","",IF(INDEX(Evenimente!$A$2:$A$16203,MATCH(A205-0.000001,Evenimente!$A$2:$A$16203,1)+1)&lt;A205+1,INDEX(Evenimente!$B$2:$B$16203,MATCH(A205-0.000001,Evenimente!$A$2:$A$16203,1)+1)&amp;" "&amp;INDEX(Evenimente!$C$2:$C$16203,MATCH(A205-0.000001,Evenimente!$A$2:$A$16203,1)+1)&amp;" "&amp;TEXT(HOUR(INDEX(Evenimente!$A$2:$A$16203,MATCH(A205-0.000001,Evenimente!$A$2:$A$16203,1)+1)),"00")&amp;":"&amp;TEXT(MINUTE(INDEX(Evenimente!$A$2:$A$16203,MATCH(A205-0.000001,Evenimente!$A$2:$A$16203,1)+1)),"00")&amp;" UTC"&amp;IF(INDEX(Evenimente!$A$2:$A$16203,MATCH(A205-0.000001,Evenimente!$A$2:$A$16203,1)+2)&lt;A205+1,"; "&amp;INDEX(Evenimente!$B$2:$B$16203,MATCH(A205-0.000001,Evenimente!$A$2:$A$16203,1)+2)&amp;" "&amp;INDEX(Evenimente!$C$2:$C$16203,MATCH(A205-0.000001,Evenimente!$A$2:$A$16203,1)+2)&amp;" "&amp;TEXT(HOUR(INDEX(Evenimente!$A$2:$A$16203,MATCH(A205-0.000001,Evenimente!$A$2:$A$16203,1)+2)),"00")&amp;":"&amp;TEXT(MINUTE(INDEX(Evenimente!$A$2:$A$16203,MATCH(A205-0.000001,Evenimente!$A$2:$A$16203,1)+2)),"00")&amp;" UTC",""),""))</f>
        <v/>
      </c>
    </row>
    <row r="206" customFormat="false" ht="15" hidden="false" customHeight="true" outlineLevel="0" collapsed="false">
      <c r="A206" s="45" t="n">
        <f aca="false">IF(B206="","",$B$3+B206-1)</f>
        <v>46213</v>
      </c>
      <c r="B206" s="46" t="n">
        <f aca="false">IF(ROW()-4&lt;=$E$2,ROW()-4,"")</f>
        <v>202</v>
      </c>
      <c r="C206" s="46" t="n">
        <f aca="false">IF(B206="","",IF(B206&lt;='Timp complet'!$B$60,INT((B206-1)/'Timp complet'!$B$58)+1,IF(B206='Timp complet'!$B$60+1,"Ziua anului","Ziua bisectă")))</f>
        <v>8</v>
      </c>
      <c r="D206" s="46" t="n">
        <f aca="false">IF(B206="","",IF(B206&lt;='Timp complet'!$B$60,MOD(B206-1,'Timp complet'!$B$58)+1,"-"))</f>
        <v>6</v>
      </c>
      <c r="E206" s="46" t="str">
        <f aca="false">IF(B206="","",IF(B206&lt;='Timp complet'!$B$60,INDEX('Nume sanscrită'!$B$21:$B$27,MOD(B206-1,7)+1),"-"))</f>
        <v>Sâmbătă</v>
      </c>
      <c r="F206" s="46" t="str">
        <f aca="false">IF(B206="","",INDEX('Nume sanscrită'!$B$21:$B$27,WEEKDAY(A206,2)))</f>
        <v>Vineri</v>
      </c>
      <c r="G206" s="46" t="n">
        <f aca="false">IF(B206="","",MIN('Timp complet'!$B$54,INT((B206-1)/'Timp complet'!$B$53)+1))</f>
        <v>41</v>
      </c>
      <c r="H206" s="46" t="n">
        <f aca="false">IF(B206="","",INDEX(Evenimente!$G$2:$G$1213,MATCH(A206+1,Evenimente!$F$2:$F$1213,1)))</f>
        <v>3</v>
      </c>
      <c r="I206" s="47" t="str">
        <f aca="false">IF(B206="","",IF(INDEX(Evenimente!$A$2:$A$16203,MATCH(A206-0.000001,Evenimente!$A$2:$A$16203,1)+1)&lt;A206+1,INDEX(Evenimente!$B$2:$B$16203,MATCH(A206-0.000001,Evenimente!$A$2:$A$16203,1)+1)&amp;" "&amp;INDEX(Evenimente!$C$2:$C$16203,MATCH(A206-0.000001,Evenimente!$A$2:$A$16203,1)+1)&amp;" "&amp;TEXT(HOUR(INDEX(Evenimente!$A$2:$A$16203,MATCH(A206-0.000001,Evenimente!$A$2:$A$16203,1)+1)),"00")&amp;":"&amp;TEXT(MINUTE(INDEX(Evenimente!$A$2:$A$16203,MATCH(A206-0.000001,Evenimente!$A$2:$A$16203,1)+1)),"00")&amp;" UTC"&amp;IF(INDEX(Evenimente!$A$2:$A$16203,MATCH(A206-0.000001,Evenimente!$A$2:$A$16203,1)+2)&lt;A206+1,"; "&amp;INDEX(Evenimente!$B$2:$B$16203,MATCH(A206-0.000001,Evenimente!$A$2:$A$16203,1)+2)&amp;" "&amp;INDEX(Evenimente!$C$2:$C$16203,MATCH(A206-0.000001,Evenimente!$A$2:$A$16203,1)+2)&amp;" "&amp;TEXT(HOUR(INDEX(Evenimente!$A$2:$A$16203,MATCH(A206-0.000001,Evenimente!$A$2:$A$16203,1)+2)),"00")&amp;":"&amp;TEXT(MINUTE(INDEX(Evenimente!$A$2:$A$16203,MATCH(A206-0.000001,Evenimente!$A$2:$A$16203,1)+2)),"00")&amp;" UTC",""),""))</f>
        <v/>
      </c>
    </row>
    <row r="207" customFormat="false" ht="15" hidden="false" customHeight="true" outlineLevel="0" collapsed="false">
      <c r="A207" s="45" t="n">
        <f aca="false">IF(B207="","",$B$3+B207-1)</f>
        <v>46214</v>
      </c>
      <c r="B207" s="46" t="n">
        <f aca="false">IF(ROW()-4&lt;=$E$2,ROW()-4,"")</f>
        <v>203</v>
      </c>
      <c r="C207" s="46" t="n">
        <f aca="false">IF(B207="","",IF(B207&lt;='Timp complet'!$B$60,INT((B207-1)/'Timp complet'!$B$58)+1,IF(B207='Timp complet'!$B$60+1,"Ziua anului","Ziua bisectă")))</f>
        <v>8</v>
      </c>
      <c r="D207" s="46" t="n">
        <f aca="false">IF(B207="","",IF(B207&lt;='Timp complet'!$B$60,MOD(B207-1,'Timp complet'!$B$58)+1,"-"))</f>
        <v>7</v>
      </c>
      <c r="E207" s="46" t="str">
        <f aca="false">IF(B207="","",IF(B207&lt;='Timp complet'!$B$60,INDEX('Nume sanscrită'!$B$21:$B$27,MOD(B207-1,7)+1),"-"))</f>
        <v>Duminică</v>
      </c>
      <c r="F207" s="46" t="str">
        <f aca="false">IF(B207="","",INDEX('Nume sanscrită'!$B$21:$B$27,WEEKDAY(A207,2)))</f>
        <v>Sâmbătă</v>
      </c>
      <c r="G207" s="46" t="n">
        <f aca="false">IF(B207="","",MIN('Timp complet'!$B$54,INT((B207-1)/'Timp complet'!$B$53)+1))</f>
        <v>41</v>
      </c>
      <c r="H207" s="46" t="n">
        <f aca="false">IF(B207="","",INDEX(Evenimente!$G$2:$G$1213,MATCH(A207+1,Evenimente!$F$2:$F$1213,1)))</f>
        <v>3</v>
      </c>
      <c r="I207" s="47" t="str">
        <f aca="false">IF(B207="","",IF(INDEX(Evenimente!$A$2:$A$16203,MATCH(A207-0.000001,Evenimente!$A$2:$A$16203,1)+1)&lt;A207+1,INDEX(Evenimente!$B$2:$B$16203,MATCH(A207-0.000001,Evenimente!$A$2:$A$16203,1)+1)&amp;" "&amp;INDEX(Evenimente!$C$2:$C$16203,MATCH(A207-0.000001,Evenimente!$A$2:$A$16203,1)+1)&amp;" "&amp;TEXT(HOUR(INDEX(Evenimente!$A$2:$A$16203,MATCH(A207-0.000001,Evenimente!$A$2:$A$16203,1)+1)),"00")&amp;":"&amp;TEXT(MINUTE(INDEX(Evenimente!$A$2:$A$16203,MATCH(A207-0.000001,Evenimente!$A$2:$A$16203,1)+1)),"00")&amp;" UTC"&amp;IF(INDEX(Evenimente!$A$2:$A$16203,MATCH(A207-0.000001,Evenimente!$A$2:$A$16203,1)+2)&lt;A207+1,"; "&amp;INDEX(Evenimente!$B$2:$B$16203,MATCH(A207-0.000001,Evenimente!$A$2:$A$16203,1)+2)&amp;" "&amp;INDEX(Evenimente!$C$2:$C$16203,MATCH(A207-0.000001,Evenimente!$A$2:$A$16203,1)+2)&amp;" "&amp;TEXT(HOUR(INDEX(Evenimente!$A$2:$A$16203,MATCH(A207-0.000001,Evenimente!$A$2:$A$16203,1)+2)),"00")&amp;":"&amp;TEXT(MINUTE(INDEX(Evenimente!$A$2:$A$16203,MATCH(A207-0.000001,Evenimente!$A$2:$A$16203,1)+2)),"00")&amp;" UTC",""),""))</f>
        <v/>
      </c>
    </row>
    <row r="208" customFormat="false" ht="15" hidden="false" customHeight="true" outlineLevel="0" collapsed="false">
      <c r="A208" s="45" t="n">
        <f aca="false">IF(B208="","",$B$3+B208-1)</f>
        <v>46215</v>
      </c>
      <c r="B208" s="46" t="n">
        <f aca="false">IF(ROW()-4&lt;=$E$2,ROW()-4,"")</f>
        <v>204</v>
      </c>
      <c r="C208" s="46" t="n">
        <f aca="false">IF(B208="","",IF(B208&lt;='Timp complet'!$B$60,INT((B208-1)/'Timp complet'!$B$58)+1,IF(B208='Timp complet'!$B$60+1,"Ziua anului","Ziua bisectă")))</f>
        <v>8</v>
      </c>
      <c r="D208" s="46" t="n">
        <f aca="false">IF(B208="","",IF(B208&lt;='Timp complet'!$B$60,MOD(B208-1,'Timp complet'!$B$58)+1,"-"))</f>
        <v>8</v>
      </c>
      <c r="E208" s="46" t="str">
        <f aca="false">IF(B208="","",IF(B208&lt;='Timp complet'!$B$60,INDEX('Nume sanscrită'!$B$21:$B$27,MOD(B208-1,7)+1),"-"))</f>
        <v>Luni</v>
      </c>
      <c r="F208" s="46" t="str">
        <f aca="false">IF(B208="","",INDEX('Nume sanscrită'!$B$21:$B$27,WEEKDAY(A208,2)))</f>
        <v>Duminică</v>
      </c>
      <c r="G208" s="46" t="n">
        <f aca="false">IF(B208="","",MIN('Timp complet'!$B$54,INT((B208-1)/'Timp complet'!$B$53)+1))</f>
        <v>41</v>
      </c>
      <c r="H208" s="46" t="n">
        <f aca="false">IF(B208="","",INDEX(Evenimente!$G$2:$G$1213,MATCH(A208+1,Evenimente!$F$2:$F$1213,1)))</f>
        <v>3</v>
      </c>
      <c r="I208" s="47" t="str">
        <f aca="false">IF(B208="","",IF(INDEX(Evenimente!$A$2:$A$16203,MATCH(A208-0.000001,Evenimente!$A$2:$A$16203,1)+1)&lt;A208+1,INDEX(Evenimente!$B$2:$B$16203,MATCH(A208-0.000001,Evenimente!$A$2:$A$16203,1)+1)&amp;" "&amp;INDEX(Evenimente!$C$2:$C$16203,MATCH(A208-0.000001,Evenimente!$A$2:$A$16203,1)+1)&amp;" "&amp;TEXT(HOUR(INDEX(Evenimente!$A$2:$A$16203,MATCH(A208-0.000001,Evenimente!$A$2:$A$16203,1)+1)),"00")&amp;":"&amp;TEXT(MINUTE(INDEX(Evenimente!$A$2:$A$16203,MATCH(A208-0.000001,Evenimente!$A$2:$A$16203,1)+1)),"00")&amp;" UTC"&amp;IF(INDEX(Evenimente!$A$2:$A$16203,MATCH(A208-0.000001,Evenimente!$A$2:$A$16203,1)+2)&lt;A208+1,"; "&amp;INDEX(Evenimente!$B$2:$B$16203,MATCH(A208-0.000001,Evenimente!$A$2:$A$16203,1)+2)&amp;" "&amp;INDEX(Evenimente!$C$2:$C$16203,MATCH(A208-0.000001,Evenimente!$A$2:$A$16203,1)+2)&amp;" "&amp;TEXT(HOUR(INDEX(Evenimente!$A$2:$A$16203,MATCH(A208-0.000001,Evenimente!$A$2:$A$16203,1)+2)),"00")&amp;":"&amp;TEXT(MINUTE(INDEX(Evenimente!$A$2:$A$16203,MATCH(A208-0.000001,Evenimente!$A$2:$A$16203,1)+2)),"00")&amp;" UTC",""),""))</f>
        <v/>
      </c>
    </row>
    <row r="209" customFormat="false" ht="15" hidden="false" customHeight="true" outlineLevel="0" collapsed="false">
      <c r="A209" s="45" t="n">
        <f aca="false">IF(B209="","",$B$3+B209-1)</f>
        <v>46216</v>
      </c>
      <c r="B209" s="46" t="n">
        <f aca="false">IF(ROW()-4&lt;=$E$2,ROW()-4,"")</f>
        <v>205</v>
      </c>
      <c r="C209" s="46" t="n">
        <f aca="false">IF(B209="","",IF(B209&lt;='Timp complet'!$B$60,INT((B209-1)/'Timp complet'!$B$58)+1,IF(B209='Timp complet'!$B$60+1,"Ziua anului","Ziua bisectă")))</f>
        <v>8</v>
      </c>
      <c r="D209" s="46" t="n">
        <f aca="false">IF(B209="","",IF(B209&lt;='Timp complet'!$B$60,MOD(B209-1,'Timp complet'!$B$58)+1,"-"))</f>
        <v>9</v>
      </c>
      <c r="E209" s="46" t="str">
        <f aca="false">IF(B209="","",IF(B209&lt;='Timp complet'!$B$60,INDEX('Nume sanscrită'!$B$21:$B$27,MOD(B209-1,7)+1),"-"))</f>
        <v>Marți</v>
      </c>
      <c r="F209" s="46" t="str">
        <f aca="false">IF(B209="","",INDEX('Nume sanscrită'!$B$21:$B$27,WEEKDAY(A209,2)))</f>
        <v>Luni</v>
      </c>
      <c r="G209" s="46" t="n">
        <f aca="false">IF(B209="","",MIN('Timp complet'!$B$54,INT((B209-1)/'Timp complet'!$B$53)+1))</f>
        <v>41</v>
      </c>
      <c r="H209" s="46" t="n">
        <f aca="false">IF(B209="","",INDEX(Evenimente!$G$2:$G$1213,MATCH(A209+1,Evenimente!$F$2:$F$1213,1)))</f>
        <v>3</v>
      </c>
      <c r="I209" s="47" t="str">
        <f aca="false">IF(B209="","",IF(INDEX(Evenimente!$A$2:$A$16203,MATCH(A209-0.000001,Evenimente!$A$2:$A$16203,1)+1)&lt;A209+1,INDEX(Evenimente!$B$2:$B$16203,MATCH(A209-0.000001,Evenimente!$A$2:$A$16203,1)+1)&amp;" "&amp;INDEX(Evenimente!$C$2:$C$16203,MATCH(A209-0.000001,Evenimente!$A$2:$A$16203,1)+1)&amp;" "&amp;TEXT(HOUR(INDEX(Evenimente!$A$2:$A$16203,MATCH(A209-0.000001,Evenimente!$A$2:$A$16203,1)+1)),"00")&amp;":"&amp;TEXT(MINUTE(INDEX(Evenimente!$A$2:$A$16203,MATCH(A209-0.000001,Evenimente!$A$2:$A$16203,1)+1)),"00")&amp;" UTC"&amp;IF(INDEX(Evenimente!$A$2:$A$16203,MATCH(A209-0.000001,Evenimente!$A$2:$A$16203,1)+2)&lt;A209+1,"; "&amp;INDEX(Evenimente!$B$2:$B$16203,MATCH(A209-0.000001,Evenimente!$A$2:$A$16203,1)+2)&amp;" "&amp;INDEX(Evenimente!$C$2:$C$16203,MATCH(A209-0.000001,Evenimente!$A$2:$A$16203,1)+2)&amp;" "&amp;TEXT(HOUR(INDEX(Evenimente!$A$2:$A$16203,MATCH(A209-0.000001,Evenimente!$A$2:$A$16203,1)+2)),"00")&amp;":"&amp;TEXT(MINUTE(INDEX(Evenimente!$A$2:$A$16203,MATCH(A209-0.000001,Evenimente!$A$2:$A$16203,1)+2)),"00")&amp;" UTC",""),""))</f>
        <v/>
      </c>
    </row>
    <row r="210" customFormat="false" ht="15" hidden="false" customHeight="true" outlineLevel="0" collapsed="false">
      <c r="A210" s="45" t="n">
        <f aca="false">IF(B210="","",$B$3+B210-1)</f>
        <v>46217</v>
      </c>
      <c r="B210" s="46" t="n">
        <f aca="false">IF(ROW()-4&lt;=$E$2,ROW()-4,"")</f>
        <v>206</v>
      </c>
      <c r="C210" s="46" t="n">
        <f aca="false">IF(B210="","",IF(B210&lt;='Timp complet'!$B$60,INT((B210-1)/'Timp complet'!$B$58)+1,IF(B210='Timp complet'!$B$60+1,"Ziua anului","Ziua bisectă")))</f>
        <v>8</v>
      </c>
      <c r="D210" s="46" t="n">
        <f aca="false">IF(B210="","",IF(B210&lt;='Timp complet'!$B$60,MOD(B210-1,'Timp complet'!$B$58)+1,"-"))</f>
        <v>10</v>
      </c>
      <c r="E210" s="46" t="str">
        <f aca="false">IF(B210="","",IF(B210&lt;='Timp complet'!$B$60,INDEX('Nume sanscrită'!$B$21:$B$27,MOD(B210-1,7)+1),"-"))</f>
        <v>Miercuri</v>
      </c>
      <c r="F210" s="46" t="str">
        <f aca="false">IF(B210="","",INDEX('Nume sanscrită'!$B$21:$B$27,WEEKDAY(A210,2)))</f>
        <v>Marți</v>
      </c>
      <c r="G210" s="46" t="n">
        <f aca="false">IF(B210="","",MIN('Timp complet'!$B$54,INT((B210-1)/'Timp complet'!$B$53)+1))</f>
        <v>42</v>
      </c>
      <c r="H210" s="46" t="n">
        <f aca="false">IF(B210="","",INDEX(Evenimente!$G$2:$G$1213,MATCH(A210+1,Evenimente!$F$2:$F$1213,1)))</f>
        <v>3</v>
      </c>
      <c r="I210" s="47" t="str">
        <f aca="false">IF(B210="","",IF(INDEX(Evenimente!$A$2:$A$16203,MATCH(A210-0.000001,Evenimente!$A$2:$A$16203,1)+1)&lt;A210+1,INDEX(Evenimente!$B$2:$B$16203,MATCH(A210-0.000001,Evenimente!$A$2:$A$16203,1)+1)&amp;" "&amp;INDEX(Evenimente!$C$2:$C$16203,MATCH(A210-0.000001,Evenimente!$A$2:$A$16203,1)+1)&amp;" "&amp;TEXT(HOUR(INDEX(Evenimente!$A$2:$A$16203,MATCH(A210-0.000001,Evenimente!$A$2:$A$16203,1)+1)),"00")&amp;":"&amp;TEXT(MINUTE(INDEX(Evenimente!$A$2:$A$16203,MATCH(A210-0.000001,Evenimente!$A$2:$A$16203,1)+1)),"00")&amp;" UTC"&amp;IF(INDEX(Evenimente!$A$2:$A$16203,MATCH(A210-0.000001,Evenimente!$A$2:$A$16203,1)+2)&lt;A210+1,"; "&amp;INDEX(Evenimente!$B$2:$B$16203,MATCH(A210-0.000001,Evenimente!$A$2:$A$16203,1)+2)&amp;" "&amp;INDEX(Evenimente!$C$2:$C$16203,MATCH(A210-0.000001,Evenimente!$A$2:$A$16203,1)+2)&amp;" "&amp;TEXT(HOUR(INDEX(Evenimente!$A$2:$A$16203,MATCH(A210-0.000001,Evenimente!$A$2:$A$16203,1)+2)),"00")&amp;":"&amp;TEXT(MINUTE(INDEX(Evenimente!$A$2:$A$16203,MATCH(A210-0.000001,Evenimente!$A$2:$A$16203,1)+2)),"00")&amp;" UTC",""),""))</f>
        <v>● lună nouă 09:44 UTC</v>
      </c>
    </row>
    <row r="211" customFormat="false" ht="15" hidden="false" customHeight="true" outlineLevel="0" collapsed="false">
      <c r="A211" s="45" t="n">
        <f aca="false">IF(B211="","",$B$3+B211-1)</f>
        <v>46218</v>
      </c>
      <c r="B211" s="46" t="n">
        <f aca="false">IF(ROW()-4&lt;=$E$2,ROW()-4,"")</f>
        <v>207</v>
      </c>
      <c r="C211" s="46" t="n">
        <f aca="false">IF(B211="","",IF(B211&lt;='Timp complet'!$B$60,INT((B211-1)/'Timp complet'!$B$58)+1,IF(B211='Timp complet'!$B$60+1,"Ziua anului","Ziua bisectă")))</f>
        <v>8</v>
      </c>
      <c r="D211" s="46" t="n">
        <f aca="false">IF(B211="","",IF(B211&lt;='Timp complet'!$B$60,MOD(B211-1,'Timp complet'!$B$58)+1,"-"))</f>
        <v>11</v>
      </c>
      <c r="E211" s="46" t="str">
        <f aca="false">IF(B211="","",IF(B211&lt;='Timp complet'!$B$60,INDEX('Nume sanscrită'!$B$21:$B$27,MOD(B211-1,7)+1),"-"))</f>
        <v>Joi</v>
      </c>
      <c r="F211" s="46" t="str">
        <f aca="false">IF(B211="","",INDEX('Nume sanscrită'!$B$21:$B$27,WEEKDAY(A211,2)))</f>
        <v>Miercuri</v>
      </c>
      <c r="G211" s="46" t="n">
        <f aca="false">IF(B211="","",MIN('Timp complet'!$B$54,INT((B211-1)/'Timp complet'!$B$53)+1))</f>
        <v>42</v>
      </c>
      <c r="H211" s="46" t="n">
        <f aca="false">IF(B211="","",INDEX(Evenimente!$G$2:$G$1213,MATCH(A211+1,Evenimente!$F$2:$F$1213,1)))</f>
        <v>3</v>
      </c>
      <c r="I211" s="47" t="str">
        <f aca="false">IF(B211="","",IF(INDEX(Evenimente!$A$2:$A$16203,MATCH(A211-0.000001,Evenimente!$A$2:$A$16203,1)+1)&lt;A211+1,INDEX(Evenimente!$B$2:$B$16203,MATCH(A211-0.000001,Evenimente!$A$2:$A$16203,1)+1)&amp;" "&amp;INDEX(Evenimente!$C$2:$C$16203,MATCH(A211-0.000001,Evenimente!$A$2:$A$16203,1)+1)&amp;" "&amp;TEXT(HOUR(INDEX(Evenimente!$A$2:$A$16203,MATCH(A211-0.000001,Evenimente!$A$2:$A$16203,1)+1)),"00")&amp;":"&amp;TEXT(MINUTE(INDEX(Evenimente!$A$2:$A$16203,MATCH(A211-0.000001,Evenimente!$A$2:$A$16203,1)+1)),"00")&amp;" UTC"&amp;IF(INDEX(Evenimente!$A$2:$A$16203,MATCH(A211-0.000001,Evenimente!$A$2:$A$16203,1)+2)&lt;A211+1,"; "&amp;INDEX(Evenimente!$B$2:$B$16203,MATCH(A211-0.000001,Evenimente!$A$2:$A$16203,1)+2)&amp;" "&amp;INDEX(Evenimente!$C$2:$C$16203,MATCH(A211-0.000001,Evenimente!$A$2:$A$16203,1)+2)&amp;" "&amp;TEXT(HOUR(INDEX(Evenimente!$A$2:$A$16203,MATCH(A211-0.000001,Evenimente!$A$2:$A$16203,1)+2)),"00")&amp;":"&amp;TEXT(MINUTE(INDEX(Evenimente!$A$2:$A$16203,MATCH(A211-0.000001,Evenimente!$A$2:$A$16203,1)+2)),"00")&amp;" UTC",""),""))</f>
        <v/>
      </c>
    </row>
    <row r="212" customFormat="false" ht="15" hidden="false" customHeight="true" outlineLevel="0" collapsed="false">
      <c r="A212" s="45" t="n">
        <f aca="false">IF(B212="","",$B$3+B212-1)</f>
        <v>46219</v>
      </c>
      <c r="B212" s="46" t="n">
        <f aca="false">IF(ROW()-4&lt;=$E$2,ROW()-4,"")</f>
        <v>208</v>
      </c>
      <c r="C212" s="46" t="n">
        <f aca="false">IF(B212="","",IF(B212&lt;='Timp complet'!$B$60,INT((B212-1)/'Timp complet'!$B$58)+1,IF(B212='Timp complet'!$B$60+1,"Ziua anului","Ziua bisectă")))</f>
        <v>8</v>
      </c>
      <c r="D212" s="46" t="n">
        <f aca="false">IF(B212="","",IF(B212&lt;='Timp complet'!$B$60,MOD(B212-1,'Timp complet'!$B$58)+1,"-"))</f>
        <v>12</v>
      </c>
      <c r="E212" s="46" t="str">
        <f aca="false">IF(B212="","",IF(B212&lt;='Timp complet'!$B$60,INDEX('Nume sanscrită'!$B$21:$B$27,MOD(B212-1,7)+1),"-"))</f>
        <v>Vineri</v>
      </c>
      <c r="F212" s="46" t="str">
        <f aca="false">IF(B212="","",INDEX('Nume sanscrită'!$B$21:$B$27,WEEKDAY(A212,2)))</f>
        <v>Joi</v>
      </c>
      <c r="G212" s="46" t="n">
        <f aca="false">IF(B212="","",MIN('Timp complet'!$B$54,INT((B212-1)/'Timp complet'!$B$53)+1))</f>
        <v>42</v>
      </c>
      <c r="H212" s="46" t="n">
        <f aca="false">IF(B212="","",INDEX(Evenimente!$G$2:$G$1213,MATCH(A212+1,Evenimente!$F$2:$F$1213,1)))</f>
        <v>3</v>
      </c>
      <c r="I212" s="47" t="str">
        <f aca="false">IF(B212="","",IF(INDEX(Evenimente!$A$2:$A$16203,MATCH(A212-0.000001,Evenimente!$A$2:$A$16203,1)+1)&lt;A212+1,INDEX(Evenimente!$B$2:$B$16203,MATCH(A212-0.000001,Evenimente!$A$2:$A$16203,1)+1)&amp;" "&amp;INDEX(Evenimente!$C$2:$C$16203,MATCH(A212-0.000001,Evenimente!$A$2:$A$16203,1)+1)&amp;" "&amp;TEXT(HOUR(INDEX(Evenimente!$A$2:$A$16203,MATCH(A212-0.000001,Evenimente!$A$2:$A$16203,1)+1)),"00")&amp;":"&amp;TEXT(MINUTE(INDEX(Evenimente!$A$2:$A$16203,MATCH(A212-0.000001,Evenimente!$A$2:$A$16203,1)+1)),"00")&amp;" UTC"&amp;IF(INDEX(Evenimente!$A$2:$A$16203,MATCH(A212-0.000001,Evenimente!$A$2:$A$16203,1)+2)&lt;A212+1,"; "&amp;INDEX(Evenimente!$B$2:$B$16203,MATCH(A212-0.000001,Evenimente!$A$2:$A$16203,1)+2)&amp;" "&amp;INDEX(Evenimente!$C$2:$C$16203,MATCH(A212-0.000001,Evenimente!$A$2:$A$16203,1)+2)&amp;" "&amp;TEXT(HOUR(INDEX(Evenimente!$A$2:$A$16203,MATCH(A212-0.000001,Evenimente!$A$2:$A$16203,1)+2)),"00")&amp;":"&amp;TEXT(MINUTE(INDEX(Evenimente!$A$2:$A$16203,MATCH(A212-0.000001,Evenimente!$A$2:$A$16203,1)+2)),"00")&amp;" UTC",""),""))</f>
        <v/>
      </c>
    </row>
    <row r="213" customFormat="false" ht="15" hidden="false" customHeight="true" outlineLevel="0" collapsed="false">
      <c r="A213" s="45" t="n">
        <f aca="false">IF(B213="","",$B$3+B213-1)</f>
        <v>46220</v>
      </c>
      <c r="B213" s="46" t="n">
        <f aca="false">IF(ROW()-4&lt;=$E$2,ROW()-4,"")</f>
        <v>209</v>
      </c>
      <c r="C213" s="46" t="n">
        <f aca="false">IF(B213="","",IF(B213&lt;='Timp complet'!$B$60,INT((B213-1)/'Timp complet'!$B$58)+1,IF(B213='Timp complet'!$B$60+1,"Ziua anului","Ziua bisectă")))</f>
        <v>8</v>
      </c>
      <c r="D213" s="46" t="n">
        <f aca="false">IF(B213="","",IF(B213&lt;='Timp complet'!$B$60,MOD(B213-1,'Timp complet'!$B$58)+1,"-"))</f>
        <v>13</v>
      </c>
      <c r="E213" s="46" t="str">
        <f aca="false">IF(B213="","",IF(B213&lt;='Timp complet'!$B$60,INDEX('Nume sanscrită'!$B$21:$B$27,MOD(B213-1,7)+1),"-"))</f>
        <v>Sâmbătă</v>
      </c>
      <c r="F213" s="46" t="str">
        <f aca="false">IF(B213="","",INDEX('Nume sanscrită'!$B$21:$B$27,WEEKDAY(A213,2)))</f>
        <v>Vineri</v>
      </c>
      <c r="G213" s="46" t="n">
        <f aca="false">IF(B213="","",MIN('Timp complet'!$B$54,INT((B213-1)/'Timp complet'!$B$53)+1))</f>
        <v>42</v>
      </c>
      <c r="H213" s="46" t="n">
        <f aca="false">IF(B213="","",INDEX(Evenimente!$G$2:$G$1213,MATCH(A213+1,Evenimente!$F$2:$F$1213,1)))</f>
        <v>3</v>
      </c>
      <c r="I213" s="47" t="str">
        <f aca="false">IF(B213="","",IF(INDEX(Evenimente!$A$2:$A$16203,MATCH(A213-0.000001,Evenimente!$A$2:$A$16203,1)+1)&lt;A213+1,INDEX(Evenimente!$B$2:$B$16203,MATCH(A213-0.000001,Evenimente!$A$2:$A$16203,1)+1)&amp;" "&amp;INDEX(Evenimente!$C$2:$C$16203,MATCH(A213-0.000001,Evenimente!$A$2:$A$16203,1)+1)&amp;" "&amp;TEXT(HOUR(INDEX(Evenimente!$A$2:$A$16203,MATCH(A213-0.000001,Evenimente!$A$2:$A$16203,1)+1)),"00")&amp;":"&amp;TEXT(MINUTE(INDEX(Evenimente!$A$2:$A$16203,MATCH(A213-0.000001,Evenimente!$A$2:$A$16203,1)+1)),"00")&amp;" UTC"&amp;IF(INDEX(Evenimente!$A$2:$A$16203,MATCH(A213-0.000001,Evenimente!$A$2:$A$16203,1)+2)&lt;A213+1,"; "&amp;INDEX(Evenimente!$B$2:$B$16203,MATCH(A213-0.000001,Evenimente!$A$2:$A$16203,1)+2)&amp;" "&amp;INDEX(Evenimente!$C$2:$C$16203,MATCH(A213-0.000001,Evenimente!$A$2:$A$16203,1)+2)&amp;" "&amp;TEXT(HOUR(INDEX(Evenimente!$A$2:$A$16203,MATCH(A213-0.000001,Evenimente!$A$2:$A$16203,1)+2)),"00")&amp;":"&amp;TEXT(MINUTE(INDEX(Evenimente!$A$2:$A$16203,MATCH(A213-0.000001,Evenimente!$A$2:$A$16203,1)+2)),"00")&amp;" UTC",""),""))</f>
        <v/>
      </c>
    </row>
    <row r="214" customFormat="false" ht="15" hidden="false" customHeight="true" outlineLevel="0" collapsed="false">
      <c r="A214" s="45" t="n">
        <f aca="false">IF(B214="","",$B$3+B214-1)</f>
        <v>46221</v>
      </c>
      <c r="B214" s="46" t="n">
        <f aca="false">IF(ROW()-4&lt;=$E$2,ROW()-4,"")</f>
        <v>210</v>
      </c>
      <c r="C214" s="46" t="n">
        <f aca="false">IF(B214="","",IF(B214&lt;='Timp complet'!$B$60,INT((B214-1)/'Timp complet'!$B$58)+1,IF(B214='Timp complet'!$B$60+1,"Ziua anului","Ziua bisectă")))</f>
        <v>8</v>
      </c>
      <c r="D214" s="46" t="n">
        <f aca="false">IF(B214="","",IF(B214&lt;='Timp complet'!$B$60,MOD(B214-1,'Timp complet'!$B$58)+1,"-"))</f>
        <v>14</v>
      </c>
      <c r="E214" s="46" t="str">
        <f aca="false">IF(B214="","",IF(B214&lt;='Timp complet'!$B$60,INDEX('Nume sanscrită'!$B$21:$B$27,MOD(B214-1,7)+1),"-"))</f>
        <v>Duminică</v>
      </c>
      <c r="F214" s="46" t="str">
        <f aca="false">IF(B214="","",INDEX('Nume sanscrită'!$B$21:$B$27,WEEKDAY(A214,2)))</f>
        <v>Sâmbătă</v>
      </c>
      <c r="G214" s="46" t="n">
        <f aca="false">IF(B214="","",MIN('Timp complet'!$B$54,INT((B214-1)/'Timp complet'!$B$53)+1))</f>
        <v>42</v>
      </c>
      <c r="H214" s="46" t="n">
        <f aca="false">IF(B214="","",INDEX(Evenimente!$G$2:$G$1213,MATCH(A214+1,Evenimente!$F$2:$F$1213,1)))</f>
        <v>3</v>
      </c>
      <c r="I214" s="47" t="str">
        <f aca="false">IF(B214="","",IF(INDEX(Evenimente!$A$2:$A$16203,MATCH(A214-0.000001,Evenimente!$A$2:$A$16203,1)+1)&lt;A214+1,INDEX(Evenimente!$B$2:$B$16203,MATCH(A214-0.000001,Evenimente!$A$2:$A$16203,1)+1)&amp;" "&amp;INDEX(Evenimente!$C$2:$C$16203,MATCH(A214-0.000001,Evenimente!$A$2:$A$16203,1)+1)&amp;" "&amp;TEXT(HOUR(INDEX(Evenimente!$A$2:$A$16203,MATCH(A214-0.000001,Evenimente!$A$2:$A$16203,1)+1)),"00")&amp;":"&amp;TEXT(MINUTE(INDEX(Evenimente!$A$2:$A$16203,MATCH(A214-0.000001,Evenimente!$A$2:$A$16203,1)+1)),"00")&amp;" UTC"&amp;IF(INDEX(Evenimente!$A$2:$A$16203,MATCH(A214-0.000001,Evenimente!$A$2:$A$16203,1)+2)&lt;A214+1,"; "&amp;INDEX(Evenimente!$B$2:$B$16203,MATCH(A214-0.000001,Evenimente!$A$2:$A$16203,1)+2)&amp;" "&amp;INDEX(Evenimente!$C$2:$C$16203,MATCH(A214-0.000001,Evenimente!$A$2:$A$16203,1)+2)&amp;" "&amp;TEXT(HOUR(INDEX(Evenimente!$A$2:$A$16203,MATCH(A214-0.000001,Evenimente!$A$2:$A$16203,1)+2)),"00")&amp;":"&amp;TEXT(MINUTE(INDEX(Evenimente!$A$2:$A$16203,MATCH(A214-0.000001,Evenimente!$A$2:$A$16203,1)+2)),"00")&amp;" UTC",""),""))</f>
        <v/>
      </c>
    </row>
    <row r="215" customFormat="false" ht="15" hidden="false" customHeight="true" outlineLevel="0" collapsed="false">
      <c r="A215" s="45" t="n">
        <f aca="false">IF(B215="","",$B$3+B215-1)</f>
        <v>46222</v>
      </c>
      <c r="B215" s="46" t="n">
        <f aca="false">IF(ROW()-4&lt;=$E$2,ROW()-4,"")</f>
        <v>211</v>
      </c>
      <c r="C215" s="46" t="n">
        <f aca="false">IF(B215="","",IF(B215&lt;='Timp complet'!$B$60,INT((B215-1)/'Timp complet'!$B$58)+1,IF(B215='Timp complet'!$B$60+1,"Ziua anului","Ziua bisectă")))</f>
        <v>8</v>
      </c>
      <c r="D215" s="46" t="n">
        <f aca="false">IF(B215="","",IF(B215&lt;='Timp complet'!$B$60,MOD(B215-1,'Timp complet'!$B$58)+1,"-"))</f>
        <v>15</v>
      </c>
      <c r="E215" s="46" t="str">
        <f aca="false">IF(B215="","",IF(B215&lt;='Timp complet'!$B$60,INDEX('Nume sanscrită'!$B$21:$B$27,MOD(B215-1,7)+1),"-"))</f>
        <v>Luni</v>
      </c>
      <c r="F215" s="46" t="str">
        <f aca="false">IF(B215="","",INDEX('Nume sanscrită'!$B$21:$B$27,WEEKDAY(A215,2)))</f>
        <v>Duminică</v>
      </c>
      <c r="G215" s="46" t="n">
        <f aca="false">IF(B215="","",MIN('Timp complet'!$B$54,INT((B215-1)/'Timp complet'!$B$53)+1))</f>
        <v>43</v>
      </c>
      <c r="H215" s="46" t="n">
        <f aca="false">IF(B215="","",INDEX(Evenimente!$G$2:$G$1213,MATCH(A215+1,Evenimente!$F$2:$F$1213,1)))</f>
        <v>3</v>
      </c>
      <c r="I215" s="47" t="str">
        <f aca="false">IF(B215="","",IF(INDEX(Evenimente!$A$2:$A$16203,MATCH(A215-0.000001,Evenimente!$A$2:$A$16203,1)+1)&lt;A215+1,INDEX(Evenimente!$B$2:$B$16203,MATCH(A215-0.000001,Evenimente!$A$2:$A$16203,1)+1)&amp;" "&amp;INDEX(Evenimente!$C$2:$C$16203,MATCH(A215-0.000001,Evenimente!$A$2:$A$16203,1)+1)&amp;" "&amp;TEXT(HOUR(INDEX(Evenimente!$A$2:$A$16203,MATCH(A215-0.000001,Evenimente!$A$2:$A$16203,1)+1)),"00")&amp;":"&amp;TEXT(MINUTE(INDEX(Evenimente!$A$2:$A$16203,MATCH(A215-0.000001,Evenimente!$A$2:$A$16203,1)+1)),"00")&amp;" UTC"&amp;IF(INDEX(Evenimente!$A$2:$A$16203,MATCH(A215-0.000001,Evenimente!$A$2:$A$16203,1)+2)&lt;A215+1,"; "&amp;INDEX(Evenimente!$B$2:$B$16203,MATCH(A215-0.000001,Evenimente!$A$2:$A$16203,1)+2)&amp;" "&amp;INDEX(Evenimente!$C$2:$C$16203,MATCH(A215-0.000001,Evenimente!$A$2:$A$16203,1)+2)&amp;" "&amp;TEXT(HOUR(INDEX(Evenimente!$A$2:$A$16203,MATCH(A215-0.000001,Evenimente!$A$2:$A$16203,1)+2)),"00")&amp;":"&amp;TEXT(MINUTE(INDEX(Evenimente!$A$2:$A$16203,MATCH(A215-0.000001,Evenimente!$A$2:$A$16203,1)+2)),"00")&amp;" UTC",""),""))</f>
        <v/>
      </c>
    </row>
    <row r="216" customFormat="false" ht="15" hidden="false" customHeight="true" outlineLevel="0" collapsed="false">
      <c r="A216" s="45" t="n">
        <f aca="false">IF(B216="","",$B$3+B216-1)</f>
        <v>46223</v>
      </c>
      <c r="B216" s="46" t="n">
        <f aca="false">IF(ROW()-4&lt;=$E$2,ROW()-4,"")</f>
        <v>212</v>
      </c>
      <c r="C216" s="46" t="n">
        <f aca="false">IF(B216="","",IF(B216&lt;='Timp complet'!$B$60,INT((B216-1)/'Timp complet'!$B$58)+1,IF(B216='Timp complet'!$B$60+1,"Ziua anului","Ziua bisectă")))</f>
        <v>8</v>
      </c>
      <c r="D216" s="46" t="n">
        <f aca="false">IF(B216="","",IF(B216&lt;='Timp complet'!$B$60,MOD(B216-1,'Timp complet'!$B$58)+1,"-"))</f>
        <v>16</v>
      </c>
      <c r="E216" s="46" t="str">
        <f aca="false">IF(B216="","",IF(B216&lt;='Timp complet'!$B$60,INDEX('Nume sanscrită'!$B$21:$B$27,MOD(B216-1,7)+1),"-"))</f>
        <v>Marți</v>
      </c>
      <c r="F216" s="46" t="str">
        <f aca="false">IF(B216="","",INDEX('Nume sanscrită'!$B$21:$B$27,WEEKDAY(A216,2)))</f>
        <v>Luni</v>
      </c>
      <c r="G216" s="46" t="n">
        <f aca="false">IF(B216="","",MIN('Timp complet'!$B$54,INT((B216-1)/'Timp complet'!$B$53)+1))</f>
        <v>43</v>
      </c>
      <c r="H216" s="46" t="n">
        <f aca="false">IF(B216="","",INDEX(Evenimente!$G$2:$G$1213,MATCH(A216+1,Evenimente!$F$2:$F$1213,1)))</f>
        <v>3</v>
      </c>
      <c r="I216" s="47" t="str">
        <f aca="false">IF(B216="","",IF(INDEX(Evenimente!$A$2:$A$16203,MATCH(A216-0.000001,Evenimente!$A$2:$A$16203,1)+1)&lt;A216+1,INDEX(Evenimente!$B$2:$B$16203,MATCH(A216-0.000001,Evenimente!$A$2:$A$16203,1)+1)&amp;" "&amp;INDEX(Evenimente!$C$2:$C$16203,MATCH(A216-0.000001,Evenimente!$A$2:$A$16203,1)+1)&amp;" "&amp;TEXT(HOUR(INDEX(Evenimente!$A$2:$A$16203,MATCH(A216-0.000001,Evenimente!$A$2:$A$16203,1)+1)),"00")&amp;":"&amp;TEXT(MINUTE(INDEX(Evenimente!$A$2:$A$16203,MATCH(A216-0.000001,Evenimente!$A$2:$A$16203,1)+1)),"00")&amp;" UTC"&amp;IF(INDEX(Evenimente!$A$2:$A$16203,MATCH(A216-0.000001,Evenimente!$A$2:$A$16203,1)+2)&lt;A216+1,"; "&amp;INDEX(Evenimente!$B$2:$B$16203,MATCH(A216-0.000001,Evenimente!$A$2:$A$16203,1)+2)&amp;" "&amp;INDEX(Evenimente!$C$2:$C$16203,MATCH(A216-0.000001,Evenimente!$A$2:$A$16203,1)+2)&amp;" "&amp;TEXT(HOUR(INDEX(Evenimente!$A$2:$A$16203,MATCH(A216-0.000001,Evenimente!$A$2:$A$16203,1)+2)),"00")&amp;":"&amp;TEXT(MINUTE(INDEX(Evenimente!$A$2:$A$16203,MATCH(A216-0.000001,Evenimente!$A$2:$A$16203,1)+2)),"00")&amp;" UTC",""),""))</f>
        <v/>
      </c>
    </row>
    <row r="217" customFormat="false" ht="15" hidden="false" customHeight="true" outlineLevel="0" collapsed="false">
      <c r="A217" s="45" t="n">
        <f aca="false">IF(B217="","",$B$3+B217-1)</f>
        <v>46224</v>
      </c>
      <c r="B217" s="46" t="n">
        <f aca="false">IF(ROW()-4&lt;=$E$2,ROW()-4,"")</f>
        <v>213</v>
      </c>
      <c r="C217" s="46" t="n">
        <f aca="false">IF(B217="","",IF(B217&lt;='Timp complet'!$B$60,INT((B217-1)/'Timp complet'!$B$58)+1,IF(B217='Timp complet'!$B$60+1,"Ziua anului","Ziua bisectă")))</f>
        <v>8</v>
      </c>
      <c r="D217" s="46" t="n">
        <f aca="false">IF(B217="","",IF(B217&lt;='Timp complet'!$B$60,MOD(B217-1,'Timp complet'!$B$58)+1,"-"))</f>
        <v>17</v>
      </c>
      <c r="E217" s="46" t="str">
        <f aca="false">IF(B217="","",IF(B217&lt;='Timp complet'!$B$60,INDEX('Nume sanscrită'!$B$21:$B$27,MOD(B217-1,7)+1),"-"))</f>
        <v>Miercuri</v>
      </c>
      <c r="F217" s="46" t="str">
        <f aca="false">IF(B217="","",INDEX('Nume sanscrită'!$B$21:$B$27,WEEKDAY(A217,2)))</f>
        <v>Marți</v>
      </c>
      <c r="G217" s="46" t="n">
        <f aca="false">IF(B217="","",MIN('Timp complet'!$B$54,INT((B217-1)/'Timp complet'!$B$53)+1))</f>
        <v>43</v>
      </c>
      <c r="H217" s="46" t="n">
        <f aca="false">IF(B217="","",INDEX(Evenimente!$G$2:$G$1213,MATCH(A217+1,Evenimente!$F$2:$F$1213,1)))</f>
        <v>3</v>
      </c>
      <c r="I217" s="47" t="str">
        <f aca="false">IF(B217="","",IF(INDEX(Evenimente!$A$2:$A$16203,MATCH(A217-0.000001,Evenimente!$A$2:$A$16203,1)+1)&lt;A217+1,INDEX(Evenimente!$B$2:$B$16203,MATCH(A217-0.000001,Evenimente!$A$2:$A$16203,1)+1)&amp;" "&amp;INDEX(Evenimente!$C$2:$C$16203,MATCH(A217-0.000001,Evenimente!$A$2:$A$16203,1)+1)&amp;" "&amp;TEXT(HOUR(INDEX(Evenimente!$A$2:$A$16203,MATCH(A217-0.000001,Evenimente!$A$2:$A$16203,1)+1)),"00")&amp;":"&amp;TEXT(MINUTE(INDEX(Evenimente!$A$2:$A$16203,MATCH(A217-0.000001,Evenimente!$A$2:$A$16203,1)+1)),"00")&amp;" UTC"&amp;IF(INDEX(Evenimente!$A$2:$A$16203,MATCH(A217-0.000001,Evenimente!$A$2:$A$16203,1)+2)&lt;A217+1,"; "&amp;INDEX(Evenimente!$B$2:$B$16203,MATCH(A217-0.000001,Evenimente!$A$2:$A$16203,1)+2)&amp;" "&amp;INDEX(Evenimente!$C$2:$C$16203,MATCH(A217-0.000001,Evenimente!$A$2:$A$16203,1)+2)&amp;" "&amp;TEXT(HOUR(INDEX(Evenimente!$A$2:$A$16203,MATCH(A217-0.000001,Evenimente!$A$2:$A$16203,1)+2)),"00")&amp;":"&amp;TEXT(MINUTE(INDEX(Evenimente!$A$2:$A$16203,MATCH(A217-0.000001,Evenimente!$A$2:$A$16203,1)+2)),"00")&amp;" UTC",""),""))</f>
        <v>◐ primul pătrar 11:05 UTC</v>
      </c>
    </row>
    <row r="218" customFormat="false" ht="15" hidden="false" customHeight="true" outlineLevel="0" collapsed="false">
      <c r="A218" s="45" t="n">
        <f aca="false">IF(B218="","",$B$3+B218-1)</f>
        <v>46225</v>
      </c>
      <c r="B218" s="46" t="n">
        <f aca="false">IF(ROW()-4&lt;=$E$2,ROW()-4,"")</f>
        <v>214</v>
      </c>
      <c r="C218" s="46" t="n">
        <f aca="false">IF(B218="","",IF(B218&lt;='Timp complet'!$B$60,INT((B218-1)/'Timp complet'!$B$58)+1,IF(B218='Timp complet'!$B$60+1,"Ziua anului","Ziua bisectă")))</f>
        <v>8</v>
      </c>
      <c r="D218" s="46" t="n">
        <f aca="false">IF(B218="","",IF(B218&lt;='Timp complet'!$B$60,MOD(B218-1,'Timp complet'!$B$58)+1,"-"))</f>
        <v>18</v>
      </c>
      <c r="E218" s="46" t="str">
        <f aca="false">IF(B218="","",IF(B218&lt;='Timp complet'!$B$60,INDEX('Nume sanscrită'!$B$21:$B$27,MOD(B218-1,7)+1),"-"))</f>
        <v>Joi</v>
      </c>
      <c r="F218" s="46" t="str">
        <f aca="false">IF(B218="","",INDEX('Nume sanscrită'!$B$21:$B$27,WEEKDAY(A218,2)))</f>
        <v>Miercuri</v>
      </c>
      <c r="G218" s="46" t="n">
        <f aca="false">IF(B218="","",MIN('Timp complet'!$B$54,INT((B218-1)/'Timp complet'!$B$53)+1))</f>
        <v>43</v>
      </c>
      <c r="H218" s="46" t="n">
        <f aca="false">IF(B218="","",INDEX(Evenimente!$G$2:$G$1213,MATCH(A218+1,Evenimente!$F$2:$F$1213,1)))</f>
        <v>3</v>
      </c>
      <c r="I218" s="47" t="str">
        <f aca="false">IF(B218="","",IF(INDEX(Evenimente!$A$2:$A$16203,MATCH(A218-0.000001,Evenimente!$A$2:$A$16203,1)+1)&lt;A218+1,INDEX(Evenimente!$B$2:$B$16203,MATCH(A218-0.000001,Evenimente!$A$2:$A$16203,1)+1)&amp;" "&amp;INDEX(Evenimente!$C$2:$C$16203,MATCH(A218-0.000001,Evenimente!$A$2:$A$16203,1)+1)&amp;" "&amp;TEXT(HOUR(INDEX(Evenimente!$A$2:$A$16203,MATCH(A218-0.000001,Evenimente!$A$2:$A$16203,1)+1)),"00")&amp;":"&amp;TEXT(MINUTE(INDEX(Evenimente!$A$2:$A$16203,MATCH(A218-0.000001,Evenimente!$A$2:$A$16203,1)+1)),"00")&amp;" UTC"&amp;IF(INDEX(Evenimente!$A$2:$A$16203,MATCH(A218-0.000001,Evenimente!$A$2:$A$16203,1)+2)&lt;A218+1,"; "&amp;INDEX(Evenimente!$B$2:$B$16203,MATCH(A218-0.000001,Evenimente!$A$2:$A$16203,1)+2)&amp;" "&amp;INDEX(Evenimente!$C$2:$C$16203,MATCH(A218-0.000001,Evenimente!$A$2:$A$16203,1)+2)&amp;" "&amp;TEXT(HOUR(INDEX(Evenimente!$A$2:$A$16203,MATCH(A218-0.000001,Evenimente!$A$2:$A$16203,1)+2)),"00")&amp;":"&amp;TEXT(MINUTE(INDEX(Evenimente!$A$2:$A$16203,MATCH(A218-0.000001,Evenimente!$A$2:$A$16203,1)+2)),"00")&amp;" UTC",""),""))</f>
        <v/>
      </c>
    </row>
    <row r="219" customFormat="false" ht="15" hidden="false" customHeight="true" outlineLevel="0" collapsed="false">
      <c r="A219" s="45" t="n">
        <f aca="false">IF(B219="","",$B$3+B219-1)</f>
        <v>46226</v>
      </c>
      <c r="B219" s="46" t="n">
        <f aca="false">IF(ROW()-4&lt;=$E$2,ROW()-4,"")</f>
        <v>215</v>
      </c>
      <c r="C219" s="46" t="n">
        <f aca="false">IF(B219="","",IF(B219&lt;='Timp complet'!$B$60,INT((B219-1)/'Timp complet'!$B$58)+1,IF(B219='Timp complet'!$B$60+1,"Ziua anului","Ziua bisectă")))</f>
        <v>8</v>
      </c>
      <c r="D219" s="46" t="n">
        <f aca="false">IF(B219="","",IF(B219&lt;='Timp complet'!$B$60,MOD(B219-1,'Timp complet'!$B$58)+1,"-"))</f>
        <v>19</v>
      </c>
      <c r="E219" s="46" t="str">
        <f aca="false">IF(B219="","",IF(B219&lt;='Timp complet'!$B$60,INDEX('Nume sanscrită'!$B$21:$B$27,MOD(B219-1,7)+1),"-"))</f>
        <v>Vineri</v>
      </c>
      <c r="F219" s="46" t="str">
        <f aca="false">IF(B219="","",INDEX('Nume sanscrită'!$B$21:$B$27,WEEKDAY(A219,2)))</f>
        <v>Joi</v>
      </c>
      <c r="G219" s="46" t="n">
        <f aca="false">IF(B219="","",MIN('Timp complet'!$B$54,INT((B219-1)/'Timp complet'!$B$53)+1))</f>
        <v>43</v>
      </c>
      <c r="H219" s="46" t="n">
        <f aca="false">IF(B219="","",INDEX(Evenimente!$G$2:$G$1213,MATCH(A219+1,Evenimente!$F$2:$F$1213,1)))</f>
        <v>3</v>
      </c>
      <c r="I219" s="47" t="str">
        <f aca="false">IF(B219="","",IF(INDEX(Evenimente!$A$2:$A$16203,MATCH(A219-0.000001,Evenimente!$A$2:$A$16203,1)+1)&lt;A219+1,INDEX(Evenimente!$B$2:$B$16203,MATCH(A219-0.000001,Evenimente!$A$2:$A$16203,1)+1)&amp;" "&amp;INDEX(Evenimente!$C$2:$C$16203,MATCH(A219-0.000001,Evenimente!$A$2:$A$16203,1)+1)&amp;" "&amp;TEXT(HOUR(INDEX(Evenimente!$A$2:$A$16203,MATCH(A219-0.000001,Evenimente!$A$2:$A$16203,1)+1)),"00")&amp;":"&amp;TEXT(MINUTE(INDEX(Evenimente!$A$2:$A$16203,MATCH(A219-0.000001,Evenimente!$A$2:$A$16203,1)+1)),"00")&amp;" UTC"&amp;IF(INDEX(Evenimente!$A$2:$A$16203,MATCH(A219-0.000001,Evenimente!$A$2:$A$16203,1)+2)&lt;A219+1,"; "&amp;INDEX(Evenimente!$B$2:$B$16203,MATCH(A219-0.000001,Evenimente!$A$2:$A$16203,1)+2)&amp;" "&amp;INDEX(Evenimente!$C$2:$C$16203,MATCH(A219-0.000001,Evenimente!$A$2:$A$16203,1)+2)&amp;" "&amp;TEXT(HOUR(INDEX(Evenimente!$A$2:$A$16203,MATCH(A219-0.000001,Evenimente!$A$2:$A$16203,1)+2)),"00")&amp;":"&amp;TEXT(MINUTE(INDEX(Evenimente!$A$2:$A$16203,MATCH(A219-0.000001,Evenimente!$A$2:$A$16203,1)+2)),"00")&amp;" UTC",""),""))</f>
        <v/>
      </c>
    </row>
    <row r="220" customFormat="false" ht="15" hidden="false" customHeight="true" outlineLevel="0" collapsed="false">
      <c r="A220" s="45" t="n">
        <f aca="false">IF(B220="","",$B$3+B220-1)</f>
        <v>46227</v>
      </c>
      <c r="B220" s="46" t="n">
        <f aca="false">IF(ROW()-4&lt;=$E$2,ROW()-4,"")</f>
        <v>216</v>
      </c>
      <c r="C220" s="46" t="n">
        <f aca="false">IF(B220="","",IF(B220&lt;='Timp complet'!$B$60,INT((B220-1)/'Timp complet'!$B$58)+1,IF(B220='Timp complet'!$B$60+1,"Ziua anului","Ziua bisectă")))</f>
        <v>8</v>
      </c>
      <c r="D220" s="46" t="n">
        <f aca="false">IF(B220="","",IF(B220&lt;='Timp complet'!$B$60,MOD(B220-1,'Timp complet'!$B$58)+1,"-"))</f>
        <v>20</v>
      </c>
      <c r="E220" s="46" t="str">
        <f aca="false">IF(B220="","",IF(B220&lt;='Timp complet'!$B$60,INDEX('Nume sanscrită'!$B$21:$B$27,MOD(B220-1,7)+1),"-"))</f>
        <v>Sâmbătă</v>
      </c>
      <c r="F220" s="46" t="str">
        <f aca="false">IF(B220="","",INDEX('Nume sanscrită'!$B$21:$B$27,WEEKDAY(A220,2)))</f>
        <v>Vineri</v>
      </c>
      <c r="G220" s="46" t="n">
        <f aca="false">IF(B220="","",MIN('Timp complet'!$B$54,INT((B220-1)/'Timp complet'!$B$53)+1))</f>
        <v>44</v>
      </c>
      <c r="H220" s="46" t="n">
        <f aca="false">IF(B220="","",INDEX(Evenimente!$G$2:$G$1213,MATCH(A220+1,Evenimente!$F$2:$F$1213,1)))</f>
        <v>3</v>
      </c>
      <c r="I220" s="47" t="str">
        <f aca="false">IF(B220="","",IF(INDEX(Evenimente!$A$2:$A$16203,MATCH(A220-0.000001,Evenimente!$A$2:$A$16203,1)+1)&lt;A220+1,INDEX(Evenimente!$B$2:$B$16203,MATCH(A220-0.000001,Evenimente!$A$2:$A$16203,1)+1)&amp;" "&amp;INDEX(Evenimente!$C$2:$C$16203,MATCH(A220-0.000001,Evenimente!$A$2:$A$16203,1)+1)&amp;" "&amp;TEXT(HOUR(INDEX(Evenimente!$A$2:$A$16203,MATCH(A220-0.000001,Evenimente!$A$2:$A$16203,1)+1)),"00")&amp;":"&amp;TEXT(MINUTE(INDEX(Evenimente!$A$2:$A$16203,MATCH(A220-0.000001,Evenimente!$A$2:$A$16203,1)+1)),"00")&amp;" UTC"&amp;IF(INDEX(Evenimente!$A$2:$A$16203,MATCH(A220-0.000001,Evenimente!$A$2:$A$16203,1)+2)&lt;A220+1,"; "&amp;INDEX(Evenimente!$B$2:$B$16203,MATCH(A220-0.000001,Evenimente!$A$2:$A$16203,1)+2)&amp;" "&amp;INDEX(Evenimente!$C$2:$C$16203,MATCH(A220-0.000001,Evenimente!$A$2:$A$16203,1)+2)&amp;" "&amp;TEXT(HOUR(INDEX(Evenimente!$A$2:$A$16203,MATCH(A220-0.000001,Evenimente!$A$2:$A$16203,1)+2)),"00")&amp;":"&amp;TEXT(MINUTE(INDEX(Evenimente!$A$2:$A$16203,MATCH(A220-0.000001,Evenimente!$A$2:$A$16203,1)+2)),"00")&amp;" UTC",""),""))</f>
        <v/>
      </c>
    </row>
    <row r="221" customFormat="false" ht="15" hidden="false" customHeight="true" outlineLevel="0" collapsed="false">
      <c r="A221" s="45" t="n">
        <f aca="false">IF(B221="","",$B$3+B221-1)</f>
        <v>46228</v>
      </c>
      <c r="B221" s="46" t="n">
        <f aca="false">IF(ROW()-4&lt;=$E$2,ROW()-4,"")</f>
        <v>217</v>
      </c>
      <c r="C221" s="46" t="n">
        <f aca="false">IF(B221="","",IF(B221&lt;='Timp complet'!$B$60,INT((B221-1)/'Timp complet'!$B$58)+1,IF(B221='Timp complet'!$B$60+1,"Ziua anului","Ziua bisectă")))</f>
        <v>8</v>
      </c>
      <c r="D221" s="46" t="n">
        <f aca="false">IF(B221="","",IF(B221&lt;='Timp complet'!$B$60,MOD(B221-1,'Timp complet'!$B$58)+1,"-"))</f>
        <v>21</v>
      </c>
      <c r="E221" s="46" t="str">
        <f aca="false">IF(B221="","",IF(B221&lt;='Timp complet'!$B$60,INDEX('Nume sanscrită'!$B$21:$B$27,MOD(B221-1,7)+1),"-"))</f>
        <v>Duminică</v>
      </c>
      <c r="F221" s="46" t="str">
        <f aca="false">IF(B221="","",INDEX('Nume sanscrită'!$B$21:$B$27,WEEKDAY(A221,2)))</f>
        <v>Sâmbătă</v>
      </c>
      <c r="G221" s="46" t="n">
        <f aca="false">IF(B221="","",MIN('Timp complet'!$B$54,INT((B221-1)/'Timp complet'!$B$53)+1))</f>
        <v>44</v>
      </c>
      <c r="H221" s="46" t="n">
        <f aca="false">IF(B221="","",INDEX(Evenimente!$G$2:$G$1213,MATCH(A221+1,Evenimente!$F$2:$F$1213,1)))</f>
        <v>3</v>
      </c>
      <c r="I221" s="47" t="str">
        <f aca="false">IF(B221="","",IF(INDEX(Evenimente!$A$2:$A$16203,MATCH(A221-0.000001,Evenimente!$A$2:$A$16203,1)+1)&lt;A221+1,INDEX(Evenimente!$B$2:$B$16203,MATCH(A221-0.000001,Evenimente!$A$2:$A$16203,1)+1)&amp;" "&amp;INDEX(Evenimente!$C$2:$C$16203,MATCH(A221-0.000001,Evenimente!$A$2:$A$16203,1)+1)&amp;" "&amp;TEXT(HOUR(INDEX(Evenimente!$A$2:$A$16203,MATCH(A221-0.000001,Evenimente!$A$2:$A$16203,1)+1)),"00")&amp;":"&amp;TEXT(MINUTE(INDEX(Evenimente!$A$2:$A$16203,MATCH(A221-0.000001,Evenimente!$A$2:$A$16203,1)+1)),"00")&amp;" UTC"&amp;IF(INDEX(Evenimente!$A$2:$A$16203,MATCH(A221-0.000001,Evenimente!$A$2:$A$16203,1)+2)&lt;A221+1,"; "&amp;INDEX(Evenimente!$B$2:$B$16203,MATCH(A221-0.000001,Evenimente!$A$2:$A$16203,1)+2)&amp;" "&amp;INDEX(Evenimente!$C$2:$C$16203,MATCH(A221-0.000001,Evenimente!$A$2:$A$16203,1)+2)&amp;" "&amp;TEXT(HOUR(INDEX(Evenimente!$A$2:$A$16203,MATCH(A221-0.000001,Evenimente!$A$2:$A$16203,1)+2)),"00")&amp;":"&amp;TEXT(MINUTE(INDEX(Evenimente!$A$2:$A$16203,MATCH(A221-0.000001,Evenimente!$A$2:$A$16203,1)+2)),"00")&amp;" UTC",""),""))</f>
        <v/>
      </c>
    </row>
    <row r="222" customFormat="false" ht="15" hidden="false" customHeight="true" outlineLevel="0" collapsed="false">
      <c r="A222" s="45" t="n">
        <f aca="false">IF(B222="","",$B$3+B222-1)</f>
        <v>46229</v>
      </c>
      <c r="B222" s="46" t="n">
        <f aca="false">IF(ROW()-4&lt;=$E$2,ROW()-4,"")</f>
        <v>218</v>
      </c>
      <c r="C222" s="46" t="n">
        <f aca="false">IF(B222="","",IF(B222&lt;='Timp complet'!$B$60,INT((B222-1)/'Timp complet'!$B$58)+1,IF(B222='Timp complet'!$B$60+1,"Ziua anului","Ziua bisectă")))</f>
        <v>8</v>
      </c>
      <c r="D222" s="46" t="n">
        <f aca="false">IF(B222="","",IF(B222&lt;='Timp complet'!$B$60,MOD(B222-1,'Timp complet'!$B$58)+1,"-"))</f>
        <v>22</v>
      </c>
      <c r="E222" s="46" t="str">
        <f aca="false">IF(B222="","",IF(B222&lt;='Timp complet'!$B$60,INDEX('Nume sanscrită'!$B$21:$B$27,MOD(B222-1,7)+1),"-"))</f>
        <v>Luni</v>
      </c>
      <c r="F222" s="46" t="str">
        <f aca="false">IF(B222="","",INDEX('Nume sanscrită'!$B$21:$B$27,WEEKDAY(A222,2)))</f>
        <v>Duminică</v>
      </c>
      <c r="G222" s="46" t="n">
        <f aca="false">IF(B222="","",MIN('Timp complet'!$B$54,INT((B222-1)/'Timp complet'!$B$53)+1))</f>
        <v>44</v>
      </c>
      <c r="H222" s="46" t="n">
        <f aca="false">IF(B222="","",INDEX(Evenimente!$G$2:$G$1213,MATCH(A222+1,Evenimente!$F$2:$F$1213,1)))</f>
        <v>3</v>
      </c>
      <c r="I222" s="47" t="str">
        <f aca="false">IF(B222="","",IF(INDEX(Evenimente!$A$2:$A$16203,MATCH(A222-0.000001,Evenimente!$A$2:$A$16203,1)+1)&lt;A222+1,INDEX(Evenimente!$B$2:$B$16203,MATCH(A222-0.000001,Evenimente!$A$2:$A$16203,1)+1)&amp;" "&amp;INDEX(Evenimente!$C$2:$C$16203,MATCH(A222-0.000001,Evenimente!$A$2:$A$16203,1)+1)&amp;" "&amp;TEXT(HOUR(INDEX(Evenimente!$A$2:$A$16203,MATCH(A222-0.000001,Evenimente!$A$2:$A$16203,1)+1)),"00")&amp;":"&amp;TEXT(MINUTE(INDEX(Evenimente!$A$2:$A$16203,MATCH(A222-0.000001,Evenimente!$A$2:$A$16203,1)+1)),"00")&amp;" UTC"&amp;IF(INDEX(Evenimente!$A$2:$A$16203,MATCH(A222-0.000001,Evenimente!$A$2:$A$16203,1)+2)&lt;A222+1,"; "&amp;INDEX(Evenimente!$B$2:$B$16203,MATCH(A222-0.000001,Evenimente!$A$2:$A$16203,1)+2)&amp;" "&amp;INDEX(Evenimente!$C$2:$C$16203,MATCH(A222-0.000001,Evenimente!$A$2:$A$16203,1)+2)&amp;" "&amp;TEXT(HOUR(INDEX(Evenimente!$A$2:$A$16203,MATCH(A222-0.000001,Evenimente!$A$2:$A$16203,1)+2)),"00")&amp;":"&amp;TEXT(MINUTE(INDEX(Evenimente!$A$2:$A$16203,MATCH(A222-0.000001,Evenimente!$A$2:$A$16203,1)+2)),"00")&amp;" UTC",""),""))</f>
        <v/>
      </c>
    </row>
    <row r="223" customFormat="false" ht="15" hidden="false" customHeight="true" outlineLevel="0" collapsed="false">
      <c r="A223" s="45" t="n">
        <f aca="false">IF(B223="","",$B$3+B223-1)</f>
        <v>46230</v>
      </c>
      <c r="B223" s="46" t="n">
        <f aca="false">IF(ROW()-4&lt;=$E$2,ROW()-4,"")</f>
        <v>219</v>
      </c>
      <c r="C223" s="46" t="n">
        <f aca="false">IF(B223="","",IF(B223&lt;='Timp complet'!$B$60,INT((B223-1)/'Timp complet'!$B$58)+1,IF(B223='Timp complet'!$B$60+1,"Ziua anului","Ziua bisectă")))</f>
        <v>8</v>
      </c>
      <c r="D223" s="46" t="n">
        <f aca="false">IF(B223="","",IF(B223&lt;='Timp complet'!$B$60,MOD(B223-1,'Timp complet'!$B$58)+1,"-"))</f>
        <v>23</v>
      </c>
      <c r="E223" s="46" t="str">
        <f aca="false">IF(B223="","",IF(B223&lt;='Timp complet'!$B$60,INDEX('Nume sanscrită'!$B$21:$B$27,MOD(B223-1,7)+1),"-"))</f>
        <v>Marți</v>
      </c>
      <c r="F223" s="46" t="str">
        <f aca="false">IF(B223="","",INDEX('Nume sanscrită'!$B$21:$B$27,WEEKDAY(A223,2)))</f>
        <v>Luni</v>
      </c>
      <c r="G223" s="46" t="n">
        <f aca="false">IF(B223="","",MIN('Timp complet'!$B$54,INT((B223-1)/'Timp complet'!$B$53)+1))</f>
        <v>44</v>
      </c>
      <c r="H223" s="46" t="n">
        <f aca="false">IF(B223="","",INDEX(Evenimente!$G$2:$G$1213,MATCH(A223+1,Evenimente!$F$2:$F$1213,1)))</f>
        <v>3</v>
      </c>
      <c r="I223" s="47" t="str">
        <f aca="false">IF(B223="","",IF(INDEX(Evenimente!$A$2:$A$16203,MATCH(A223-0.000001,Evenimente!$A$2:$A$16203,1)+1)&lt;A223+1,INDEX(Evenimente!$B$2:$B$16203,MATCH(A223-0.000001,Evenimente!$A$2:$A$16203,1)+1)&amp;" "&amp;INDEX(Evenimente!$C$2:$C$16203,MATCH(A223-0.000001,Evenimente!$A$2:$A$16203,1)+1)&amp;" "&amp;TEXT(HOUR(INDEX(Evenimente!$A$2:$A$16203,MATCH(A223-0.000001,Evenimente!$A$2:$A$16203,1)+1)),"00")&amp;":"&amp;TEXT(MINUTE(INDEX(Evenimente!$A$2:$A$16203,MATCH(A223-0.000001,Evenimente!$A$2:$A$16203,1)+1)),"00")&amp;" UTC"&amp;IF(INDEX(Evenimente!$A$2:$A$16203,MATCH(A223-0.000001,Evenimente!$A$2:$A$16203,1)+2)&lt;A223+1,"; "&amp;INDEX(Evenimente!$B$2:$B$16203,MATCH(A223-0.000001,Evenimente!$A$2:$A$16203,1)+2)&amp;" "&amp;INDEX(Evenimente!$C$2:$C$16203,MATCH(A223-0.000001,Evenimente!$A$2:$A$16203,1)+2)&amp;" "&amp;TEXT(HOUR(INDEX(Evenimente!$A$2:$A$16203,MATCH(A223-0.000001,Evenimente!$A$2:$A$16203,1)+2)),"00")&amp;":"&amp;TEXT(MINUTE(INDEX(Evenimente!$A$2:$A$16203,MATCH(A223-0.000001,Evenimente!$A$2:$A$16203,1)+2)),"00")&amp;" UTC",""),""))</f>
        <v/>
      </c>
    </row>
    <row r="224" customFormat="false" ht="15" hidden="false" customHeight="true" outlineLevel="0" collapsed="false">
      <c r="A224" s="45" t="n">
        <f aca="false">IF(B224="","",$B$3+B224-1)</f>
        <v>46231</v>
      </c>
      <c r="B224" s="46" t="n">
        <f aca="false">IF(ROW()-4&lt;=$E$2,ROW()-4,"")</f>
        <v>220</v>
      </c>
      <c r="C224" s="46" t="n">
        <f aca="false">IF(B224="","",IF(B224&lt;='Timp complet'!$B$60,INT((B224-1)/'Timp complet'!$B$58)+1,IF(B224='Timp complet'!$B$60+1,"Ziua anului","Ziua bisectă")))</f>
        <v>8</v>
      </c>
      <c r="D224" s="46" t="n">
        <f aca="false">IF(B224="","",IF(B224&lt;='Timp complet'!$B$60,MOD(B224-1,'Timp complet'!$B$58)+1,"-"))</f>
        <v>24</v>
      </c>
      <c r="E224" s="46" t="str">
        <f aca="false">IF(B224="","",IF(B224&lt;='Timp complet'!$B$60,INDEX('Nume sanscrită'!$B$21:$B$27,MOD(B224-1,7)+1),"-"))</f>
        <v>Miercuri</v>
      </c>
      <c r="F224" s="46" t="str">
        <f aca="false">IF(B224="","",INDEX('Nume sanscrită'!$B$21:$B$27,WEEKDAY(A224,2)))</f>
        <v>Marți</v>
      </c>
      <c r="G224" s="46" t="n">
        <f aca="false">IF(B224="","",MIN('Timp complet'!$B$54,INT((B224-1)/'Timp complet'!$B$53)+1))</f>
        <v>44</v>
      </c>
      <c r="H224" s="46" t="n">
        <f aca="false">IF(B224="","",INDEX(Evenimente!$G$2:$G$1213,MATCH(A224+1,Evenimente!$F$2:$F$1213,1)))</f>
        <v>3</v>
      </c>
      <c r="I224" s="47" t="str">
        <f aca="false">IF(B224="","",IF(INDEX(Evenimente!$A$2:$A$16203,MATCH(A224-0.000001,Evenimente!$A$2:$A$16203,1)+1)&lt;A224+1,INDEX(Evenimente!$B$2:$B$16203,MATCH(A224-0.000001,Evenimente!$A$2:$A$16203,1)+1)&amp;" "&amp;INDEX(Evenimente!$C$2:$C$16203,MATCH(A224-0.000001,Evenimente!$A$2:$A$16203,1)+1)&amp;" "&amp;TEXT(HOUR(INDEX(Evenimente!$A$2:$A$16203,MATCH(A224-0.000001,Evenimente!$A$2:$A$16203,1)+1)),"00")&amp;":"&amp;TEXT(MINUTE(INDEX(Evenimente!$A$2:$A$16203,MATCH(A224-0.000001,Evenimente!$A$2:$A$16203,1)+1)),"00")&amp;" UTC"&amp;IF(INDEX(Evenimente!$A$2:$A$16203,MATCH(A224-0.000001,Evenimente!$A$2:$A$16203,1)+2)&lt;A224+1,"; "&amp;INDEX(Evenimente!$B$2:$B$16203,MATCH(A224-0.000001,Evenimente!$A$2:$A$16203,1)+2)&amp;" "&amp;INDEX(Evenimente!$C$2:$C$16203,MATCH(A224-0.000001,Evenimente!$A$2:$A$16203,1)+2)&amp;" "&amp;TEXT(HOUR(INDEX(Evenimente!$A$2:$A$16203,MATCH(A224-0.000001,Evenimente!$A$2:$A$16203,1)+2)),"00")&amp;":"&amp;TEXT(MINUTE(INDEX(Evenimente!$A$2:$A$16203,MATCH(A224-0.000001,Evenimente!$A$2:$A$16203,1)+2)),"00")&amp;" UTC",""),""))</f>
        <v/>
      </c>
    </row>
    <row r="225" customFormat="false" ht="15" hidden="false" customHeight="true" outlineLevel="0" collapsed="false">
      <c r="A225" s="45" t="n">
        <f aca="false">IF(B225="","",$B$3+B225-1)</f>
        <v>46232</v>
      </c>
      <c r="B225" s="46" t="n">
        <f aca="false">IF(ROW()-4&lt;=$E$2,ROW()-4,"")</f>
        <v>221</v>
      </c>
      <c r="C225" s="46" t="n">
        <f aca="false">IF(B225="","",IF(B225&lt;='Timp complet'!$B$60,INT((B225-1)/'Timp complet'!$B$58)+1,IF(B225='Timp complet'!$B$60+1,"Ziua anului","Ziua bisectă")))</f>
        <v>8</v>
      </c>
      <c r="D225" s="46" t="n">
        <f aca="false">IF(B225="","",IF(B225&lt;='Timp complet'!$B$60,MOD(B225-1,'Timp complet'!$B$58)+1,"-"))</f>
        <v>25</v>
      </c>
      <c r="E225" s="46" t="str">
        <f aca="false">IF(B225="","",IF(B225&lt;='Timp complet'!$B$60,INDEX('Nume sanscrită'!$B$21:$B$27,MOD(B225-1,7)+1),"-"))</f>
        <v>Joi</v>
      </c>
      <c r="F225" s="46" t="str">
        <f aca="false">IF(B225="","",INDEX('Nume sanscrită'!$B$21:$B$27,WEEKDAY(A225,2)))</f>
        <v>Miercuri</v>
      </c>
      <c r="G225" s="46" t="n">
        <f aca="false">IF(B225="","",MIN('Timp complet'!$B$54,INT((B225-1)/'Timp complet'!$B$53)+1))</f>
        <v>45</v>
      </c>
      <c r="H225" s="46" t="n">
        <f aca="false">IF(B225="","",INDEX(Evenimente!$G$2:$G$1213,MATCH(A225+1,Evenimente!$F$2:$F$1213,1)))</f>
        <v>3</v>
      </c>
      <c r="I225" s="47" t="str">
        <f aca="false">IF(B225="","",IF(INDEX(Evenimente!$A$2:$A$16203,MATCH(A225-0.000001,Evenimente!$A$2:$A$16203,1)+1)&lt;A225+1,INDEX(Evenimente!$B$2:$B$16203,MATCH(A225-0.000001,Evenimente!$A$2:$A$16203,1)+1)&amp;" "&amp;INDEX(Evenimente!$C$2:$C$16203,MATCH(A225-0.000001,Evenimente!$A$2:$A$16203,1)+1)&amp;" "&amp;TEXT(HOUR(INDEX(Evenimente!$A$2:$A$16203,MATCH(A225-0.000001,Evenimente!$A$2:$A$16203,1)+1)),"00")&amp;":"&amp;TEXT(MINUTE(INDEX(Evenimente!$A$2:$A$16203,MATCH(A225-0.000001,Evenimente!$A$2:$A$16203,1)+1)),"00")&amp;" UTC"&amp;IF(INDEX(Evenimente!$A$2:$A$16203,MATCH(A225-0.000001,Evenimente!$A$2:$A$16203,1)+2)&lt;A225+1,"; "&amp;INDEX(Evenimente!$B$2:$B$16203,MATCH(A225-0.000001,Evenimente!$A$2:$A$16203,1)+2)&amp;" "&amp;INDEX(Evenimente!$C$2:$C$16203,MATCH(A225-0.000001,Evenimente!$A$2:$A$16203,1)+2)&amp;" "&amp;TEXT(HOUR(INDEX(Evenimente!$A$2:$A$16203,MATCH(A225-0.000001,Evenimente!$A$2:$A$16203,1)+2)),"00")&amp;":"&amp;TEXT(MINUTE(INDEX(Evenimente!$A$2:$A$16203,MATCH(A225-0.000001,Evenimente!$A$2:$A$16203,1)+2)),"00")&amp;" UTC",""),""))</f>
        <v>○ lună plină 14:35 UTC</v>
      </c>
    </row>
    <row r="226" customFormat="false" ht="15" hidden="false" customHeight="true" outlineLevel="0" collapsed="false">
      <c r="A226" s="45" t="n">
        <f aca="false">IF(B226="","",$B$3+B226-1)</f>
        <v>46233</v>
      </c>
      <c r="B226" s="46" t="n">
        <f aca="false">IF(ROW()-4&lt;=$E$2,ROW()-4,"")</f>
        <v>222</v>
      </c>
      <c r="C226" s="46" t="n">
        <f aca="false">IF(B226="","",IF(B226&lt;='Timp complet'!$B$60,INT((B226-1)/'Timp complet'!$B$58)+1,IF(B226='Timp complet'!$B$60+1,"Ziua anului","Ziua bisectă")))</f>
        <v>8</v>
      </c>
      <c r="D226" s="46" t="n">
        <f aca="false">IF(B226="","",IF(B226&lt;='Timp complet'!$B$60,MOD(B226-1,'Timp complet'!$B$58)+1,"-"))</f>
        <v>26</v>
      </c>
      <c r="E226" s="46" t="str">
        <f aca="false">IF(B226="","",IF(B226&lt;='Timp complet'!$B$60,INDEX('Nume sanscrită'!$B$21:$B$27,MOD(B226-1,7)+1),"-"))</f>
        <v>Vineri</v>
      </c>
      <c r="F226" s="46" t="str">
        <f aca="false">IF(B226="","",INDEX('Nume sanscrită'!$B$21:$B$27,WEEKDAY(A226,2)))</f>
        <v>Joi</v>
      </c>
      <c r="G226" s="46" t="n">
        <f aca="false">IF(B226="","",MIN('Timp complet'!$B$54,INT((B226-1)/'Timp complet'!$B$53)+1))</f>
        <v>45</v>
      </c>
      <c r="H226" s="46" t="n">
        <f aca="false">IF(B226="","",INDEX(Evenimente!$G$2:$G$1213,MATCH(A226+1,Evenimente!$F$2:$F$1213,1)))</f>
        <v>3</v>
      </c>
      <c r="I226" s="47" t="str">
        <f aca="false">IF(B226="","",IF(INDEX(Evenimente!$A$2:$A$16203,MATCH(A226-0.000001,Evenimente!$A$2:$A$16203,1)+1)&lt;A226+1,INDEX(Evenimente!$B$2:$B$16203,MATCH(A226-0.000001,Evenimente!$A$2:$A$16203,1)+1)&amp;" "&amp;INDEX(Evenimente!$C$2:$C$16203,MATCH(A226-0.000001,Evenimente!$A$2:$A$16203,1)+1)&amp;" "&amp;TEXT(HOUR(INDEX(Evenimente!$A$2:$A$16203,MATCH(A226-0.000001,Evenimente!$A$2:$A$16203,1)+1)),"00")&amp;":"&amp;TEXT(MINUTE(INDEX(Evenimente!$A$2:$A$16203,MATCH(A226-0.000001,Evenimente!$A$2:$A$16203,1)+1)),"00")&amp;" UTC"&amp;IF(INDEX(Evenimente!$A$2:$A$16203,MATCH(A226-0.000001,Evenimente!$A$2:$A$16203,1)+2)&lt;A226+1,"; "&amp;INDEX(Evenimente!$B$2:$B$16203,MATCH(A226-0.000001,Evenimente!$A$2:$A$16203,1)+2)&amp;" "&amp;INDEX(Evenimente!$C$2:$C$16203,MATCH(A226-0.000001,Evenimente!$A$2:$A$16203,1)+2)&amp;" "&amp;TEXT(HOUR(INDEX(Evenimente!$A$2:$A$16203,MATCH(A226-0.000001,Evenimente!$A$2:$A$16203,1)+2)),"00")&amp;":"&amp;TEXT(MINUTE(INDEX(Evenimente!$A$2:$A$16203,MATCH(A226-0.000001,Evenimente!$A$2:$A$16203,1)+2)),"00")&amp;" UTC",""),""))</f>
        <v/>
      </c>
    </row>
    <row r="227" customFormat="false" ht="15" hidden="false" customHeight="true" outlineLevel="0" collapsed="false">
      <c r="A227" s="45" t="n">
        <f aca="false">IF(B227="","",$B$3+B227-1)</f>
        <v>46234</v>
      </c>
      <c r="B227" s="46" t="n">
        <f aca="false">IF(ROW()-4&lt;=$E$2,ROW()-4,"")</f>
        <v>223</v>
      </c>
      <c r="C227" s="46" t="n">
        <f aca="false">IF(B227="","",IF(B227&lt;='Timp complet'!$B$60,INT((B227-1)/'Timp complet'!$B$58)+1,IF(B227='Timp complet'!$B$60+1,"Ziua anului","Ziua bisectă")))</f>
        <v>8</v>
      </c>
      <c r="D227" s="46" t="n">
        <f aca="false">IF(B227="","",IF(B227&lt;='Timp complet'!$B$60,MOD(B227-1,'Timp complet'!$B$58)+1,"-"))</f>
        <v>27</v>
      </c>
      <c r="E227" s="46" t="str">
        <f aca="false">IF(B227="","",IF(B227&lt;='Timp complet'!$B$60,INDEX('Nume sanscrită'!$B$21:$B$27,MOD(B227-1,7)+1),"-"))</f>
        <v>Sâmbătă</v>
      </c>
      <c r="F227" s="46" t="str">
        <f aca="false">IF(B227="","",INDEX('Nume sanscrită'!$B$21:$B$27,WEEKDAY(A227,2)))</f>
        <v>Vineri</v>
      </c>
      <c r="G227" s="46" t="n">
        <f aca="false">IF(B227="","",MIN('Timp complet'!$B$54,INT((B227-1)/'Timp complet'!$B$53)+1))</f>
        <v>45</v>
      </c>
      <c r="H227" s="46" t="n">
        <f aca="false">IF(B227="","",INDEX(Evenimente!$G$2:$G$1213,MATCH(A227+1,Evenimente!$F$2:$F$1213,1)))</f>
        <v>3</v>
      </c>
      <c r="I227" s="47" t="str">
        <f aca="false">IF(B227="","",IF(INDEX(Evenimente!$A$2:$A$16203,MATCH(A227-0.000001,Evenimente!$A$2:$A$16203,1)+1)&lt;A227+1,INDEX(Evenimente!$B$2:$B$16203,MATCH(A227-0.000001,Evenimente!$A$2:$A$16203,1)+1)&amp;" "&amp;INDEX(Evenimente!$C$2:$C$16203,MATCH(A227-0.000001,Evenimente!$A$2:$A$16203,1)+1)&amp;" "&amp;TEXT(HOUR(INDEX(Evenimente!$A$2:$A$16203,MATCH(A227-0.000001,Evenimente!$A$2:$A$16203,1)+1)),"00")&amp;":"&amp;TEXT(MINUTE(INDEX(Evenimente!$A$2:$A$16203,MATCH(A227-0.000001,Evenimente!$A$2:$A$16203,1)+1)),"00")&amp;" UTC"&amp;IF(INDEX(Evenimente!$A$2:$A$16203,MATCH(A227-0.000001,Evenimente!$A$2:$A$16203,1)+2)&lt;A227+1,"; "&amp;INDEX(Evenimente!$B$2:$B$16203,MATCH(A227-0.000001,Evenimente!$A$2:$A$16203,1)+2)&amp;" "&amp;INDEX(Evenimente!$C$2:$C$16203,MATCH(A227-0.000001,Evenimente!$A$2:$A$16203,1)+2)&amp;" "&amp;TEXT(HOUR(INDEX(Evenimente!$A$2:$A$16203,MATCH(A227-0.000001,Evenimente!$A$2:$A$16203,1)+2)),"00")&amp;":"&amp;TEXT(MINUTE(INDEX(Evenimente!$A$2:$A$16203,MATCH(A227-0.000001,Evenimente!$A$2:$A$16203,1)+2)),"00")&amp;" UTC",""),""))</f>
        <v/>
      </c>
    </row>
    <row r="228" customFormat="false" ht="15" hidden="false" customHeight="true" outlineLevel="0" collapsed="false">
      <c r="A228" s="45" t="n">
        <f aca="false">IF(B228="","",$B$3+B228-1)</f>
        <v>46235</v>
      </c>
      <c r="B228" s="46" t="n">
        <f aca="false">IF(ROW()-4&lt;=$E$2,ROW()-4,"")</f>
        <v>224</v>
      </c>
      <c r="C228" s="46" t="n">
        <f aca="false">IF(B228="","",IF(B228&lt;='Timp complet'!$B$60,INT((B228-1)/'Timp complet'!$B$58)+1,IF(B228='Timp complet'!$B$60+1,"Ziua anului","Ziua bisectă")))</f>
        <v>8</v>
      </c>
      <c r="D228" s="46" t="n">
        <f aca="false">IF(B228="","",IF(B228&lt;='Timp complet'!$B$60,MOD(B228-1,'Timp complet'!$B$58)+1,"-"))</f>
        <v>28</v>
      </c>
      <c r="E228" s="46" t="str">
        <f aca="false">IF(B228="","",IF(B228&lt;='Timp complet'!$B$60,INDEX('Nume sanscrită'!$B$21:$B$27,MOD(B228-1,7)+1),"-"))</f>
        <v>Duminică</v>
      </c>
      <c r="F228" s="46" t="str">
        <f aca="false">IF(B228="","",INDEX('Nume sanscrită'!$B$21:$B$27,WEEKDAY(A228,2)))</f>
        <v>Sâmbătă</v>
      </c>
      <c r="G228" s="46" t="n">
        <f aca="false">IF(B228="","",MIN('Timp complet'!$B$54,INT((B228-1)/'Timp complet'!$B$53)+1))</f>
        <v>45</v>
      </c>
      <c r="H228" s="46" t="n">
        <f aca="false">IF(B228="","",INDEX(Evenimente!$G$2:$G$1213,MATCH(A228+1,Evenimente!$F$2:$F$1213,1)))</f>
        <v>3</v>
      </c>
      <c r="I228" s="47" t="str">
        <f aca="false">IF(B228="","",IF(INDEX(Evenimente!$A$2:$A$16203,MATCH(A228-0.000001,Evenimente!$A$2:$A$16203,1)+1)&lt;A228+1,INDEX(Evenimente!$B$2:$B$16203,MATCH(A228-0.000001,Evenimente!$A$2:$A$16203,1)+1)&amp;" "&amp;INDEX(Evenimente!$C$2:$C$16203,MATCH(A228-0.000001,Evenimente!$A$2:$A$16203,1)+1)&amp;" "&amp;TEXT(HOUR(INDEX(Evenimente!$A$2:$A$16203,MATCH(A228-0.000001,Evenimente!$A$2:$A$16203,1)+1)),"00")&amp;":"&amp;TEXT(MINUTE(INDEX(Evenimente!$A$2:$A$16203,MATCH(A228-0.000001,Evenimente!$A$2:$A$16203,1)+1)),"00")&amp;" UTC"&amp;IF(INDEX(Evenimente!$A$2:$A$16203,MATCH(A228-0.000001,Evenimente!$A$2:$A$16203,1)+2)&lt;A228+1,"; "&amp;INDEX(Evenimente!$B$2:$B$16203,MATCH(A228-0.000001,Evenimente!$A$2:$A$16203,1)+2)&amp;" "&amp;INDEX(Evenimente!$C$2:$C$16203,MATCH(A228-0.000001,Evenimente!$A$2:$A$16203,1)+2)&amp;" "&amp;TEXT(HOUR(INDEX(Evenimente!$A$2:$A$16203,MATCH(A228-0.000001,Evenimente!$A$2:$A$16203,1)+2)),"00")&amp;":"&amp;TEXT(MINUTE(INDEX(Evenimente!$A$2:$A$16203,MATCH(A228-0.000001,Evenimente!$A$2:$A$16203,1)+2)),"00")&amp;" UTC",""),""))</f>
        <v/>
      </c>
    </row>
    <row r="229" customFormat="false" ht="15" hidden="false" customHeight="true" outlineLevel="0" collapsed="false">
      <c r="A229" s="45" t="n">
        <f aca="false">IF(B229="","",$B$3+B229-1)</f>
        <v>46236</v>
      </c>
      <c r="B229" s="46" t="n">
        <f aca="false">IF(ROW()-4&lt;=$E$2,ROW()-4,"")</f>
        <v>225</v>
      </c>
      <c r="C229" s="46" t="n">
        <f aca="false">IF(B229="","",IF(B229&lt;='Timp complet'!$B$60,INT((B229-1)/'Timp complet'!$B$58)+1,IF(B229='Timp complet'!$B$60+1,"Ziua anului","Ziua bisectă")))</f>
        <v>9</v>
      </c>
      <c r="D229" s="46" t="n">
        <f aca="false">IF(B229="","",IF(B229&lt;='Timp complet'!$B$60,MOD(B229-1,'Timp complet'!$B$58)+1,"-"))</f>
        <v>1</v>
      </c>
      <c r="E229" s="46" t="str">
        <f aca="false">IF(B229="","",IF(B229&lt;='Timp complet'!$B$60,INDEX('Nume sanscrită'!$B$21:$B$27,MOD(B229-1,7)+1),"-"))</f>
        <v>Luni</v>
      </c>
      <c r="F229" s="46" t="str">
        <f aca="false">IF(B229="","",INDEX('Nume sanscrită'!$B$21:$B$27,WEEKDAY(A229,2)))</f>
        <v>Duminică</v>
      </c>
      <c r="G229" s="46" t="n">
        <f aca="false">IF(B229="","",MIN('Timp complet'!$B$54,INT((B229-1)/'Timp complet'!$B$53)+1))</f>
        <v>45</v>
      </c>
      <c r="H229" s="46" t="n">
        <f aca="false">IF(B229="","",INDEX(Evenimente!$G$2:$G$1213,MATCH(A229+1,Evenimente!$F$2:$F$1213,1)))</f>
        <v>3</v>
      </c>
      <c r="I229" s="47" t="str">
        <f aca="false">IF(B229="","",IF(INDEX(Evenimente!$A$2:$A$16203,MATCH(A229-0.000001,Evenimente!$A$2:$A$16203,1)+1)&lt;A229+1,INDEX(Evenimente!$B$2:$B$16203,MATCH(A229-0.000001,Evenimente!$A$2:$A$16203,1)+1)&amp;" "&amp;INDEX(Evenimente!$C$2:$C$16203,MATCH(A229-0.000001,Evenimente!$A$2:$A$16203,1)+1)&amp;" "&amp;TEXT(HOUR(INDEX(Evenimente!$A$2:$A$16203,MATCH(A229-0.000001,Evenimente!$A$2:$A$16203,1)+1)),"00")&amp;":"&amp;TEXT(MINUTE(INDEX(Evenimente!$A$2:$A$16203,MATCH(A229-0.000001,Evenimente!$A$2:$A$16203,1)+1)),"00")&amp;" UTC"&amp;IF(INDEX(Evenimente!$A$2:$A$16203,MATCH(A229-0.000001,Evenimente!$A$2:$A$16203,1)+2)&lt;A229+1,"; "&amp;INDEX(Evenimente!$B$2:$B$16203,MATCH(A229-0.000001,Evenimente!$A$2:$A$16203,1)+2)&amp;" "&amp;INDEX(Evenimente!$C$2:$C$16203,MATCH(A229-0.000001,Evenimente!$A$2:$A$16203,1)+2)&amp;" "&amp;TEXT(HOUR(INDEX(Evenimente!$A$2:$A$16203,MATCH(A229-0.000001,Evenimente!$A$2:$A$16203,1)+2)),"00")&amp;":"&amp;TEXT(MINUTE(INDEX(Evenimente!$A$2:$A$16203,MATCH(A229-0.000001,Evenimente!$A$2:$A$16203,1)+2)),"00")&amp;" UTC",""),""))</f>
        <v/>
      </c>
    </row>
    <row r="230" customFormat="false" ht="15" hidden="false" customHeight="true" outlineLevel="0" collapsed="false">
      <c r="A230" s="45" t="n">
        <f aca="false">IF(B230="","",$B$3+B230-1)</f>
        <v>46237</v>
      </c>
      <c r="B230" s="46" t="n">
        <f aca="false">IF(ROW()-4&lt;=$E$2,ROW()-4,"")</f>
        <v>226</v>
      </c>
      <c r="C230" s="46" t="n">
        <f aca="false">IF(B230="","",IF(B230&lt;='Timp complet'!$B$60,INT((B230-1)/'Timp complet'!$B$58)+1,IF(B230='Timp complet'!$B$60+1,"Ziua anului","Ziua bisectă")))</f>
        <v>9</v>
      </c>
      <c r="D230" s="46" t="n">
        <f aca="false">IF(B230="","",IF(B230&lt;='Timp complet'!$B$60,MOD(B230-1,'Timp complet'!$B$58)+1,"-"))</f>
        <v>2</v>
      </c>
      <c r="E230" s="46" t="str">
        <f aca="false">IF(B230="","",IF(B230&lt;='Timp complet'!$B$60,INDEX('Nume sanscrită'!$B$21:$B$27,MOD(B230-1,7)+1),"-"))</f>
        <v>Marți</v>
      </c>
      <c r="F230" s="46" t="str">
        <f aca="false">IF(B230="","",INDEX('Nume sanscrită'!$B$21:$B$27,WEEKDAY(A230,2)))</f>
        <v>Luni</v>
      </c>
      <c r="G230" s="46" t="n">
        <f aca="false">IF(B230="","",MIN('Timp complet'!$B$54,INT((B230-1)/'Timp complet'!$B$53)+1))</f>
        <v>46</v>
      </c>
      <c r="H230" s="46" t="n">
        <f aca="false">IF(B230="","",INDEX(Evenimente!$G$2:$G$1213,MATCH(A230+1,Evenimente!$F$2:$F$1213,1)))</f>
        <v>3</v>
      </c>
      <c r="I230" s="47" t="str">
        <f aca="false">IF(B230="","",IF(INDEX(Evenimente!$A$2:$A$16203,MATCH(A230-0.000001,Evenimente!$A$2:$A$16203,1)+1)&lt;A230+1,INDEX(Evenimente!$B$2:$B$16203,MATCH(A230-0.000001,Evenimente!$A$2:$A$16203,1)+1)&amp;" "&amp;INDEX(Evenimente!$C$2:$C$16203,MATCH(A230-0.000001,Evenimente!$A$2:$A$16203,1)+1)&amp;" "&amp;TEXT(HOUR(INDEX(Evenimente!$A$2:$A$16203,MATCH(A230-0.000001,Evenimente!$A$2:$A$16203,1)+1)),"00")&amp;":"&amp;TEXT(MINUTE(INDEX(Evenimente!$A$2:$A$16203,MATCH(A230-0.000001,Evenimente!$A$2:$A$16203,1)+1)),"00")&amp;" UTC"&amp;IF(INDEX(Evenimente!$A$2:$A$16203,MATCH(A230-0.000001,Evenimente!$A$2:$A$16203,1)+2)&lt;A230+1,"; "&amp;INDEX(Evenimente!$B$2:$B$16203,MATCH(A230-0.000001,Evenimente!$A$2:$A$16203,1)+2)&amp;" "&amp;INDEX(Evenimente!$C$2:$C$16203,MATCH(A230-0.000001,Evenimente!$A$2:$A$16203,1)+2)&amp;" "&amp;TEXT(HOUR(INDEX(Evenimente!$A$2:$A$16203,MATCH(A230-0.000001,Evenimente!$A$2:$A$16203,1)+2)),"00")&amp;":"&amp;TEXT(MINUTE(INDEX(Evenimente!$A$2:$A$16203,MATCH(A230-0.000001,Evenimente!$A$2:$A$16203,1)+2)),"00")&amp;" UTC",""),""))</f>
        <v/>
      </c>
    </row>
    <row r="231" customFormat="false" ht="15" hidden="false" customHeight="true" outlineLevel="0" collapsed="false">
      <c r="A231" s="45" t="n">
        <f aca="false">IF(B231="","",$B$3+B231-1)</f>
        <v>46238</v>
      </c>
      <c r="B231" s="46" t="n">
        <f aca="false">IF(ROW()-4&lt;=$E$2,ROW()-4,"")</f>
        <v>227</v>
      </c>
      <c r="C231" s="46" t="n">
        <f aca="false">IF(B231="","",IF(B231&lt;='Timp complet'!$B$60,INT((B231-1)/'Timp complet'!$B$58)+1,IF(B231='Timp complet'!$B$60+1,"Ziua anului","Ziua bisectă")))</f>
        <v>9</v>
      </c>
      <c r="D231" s="46" t="n">
        <f aca="false">IF(B231="","",IF(B231&lt;='Timp complet'!$B$60,MOD(B231-1,'Timp complet'!$B$58)+1,"-"))</f>
        <v>3</v>
      </c>
      <c r="E231" s="46" t="str">
        <f aca="false">IF(B231="","",IF(B231&lt;='Timp complet'!$B$60,INDEX('Nume sanscrită'!$B$21:$B$27,MOD(B231-1,7)+1),"-"))</f>
        <v>Miercuri</v>
      </c>
      <c r="F231" s="46" t="str">
        <f aca="false">IF(B231="","",INDEX('Nume sanscrită'!$B$21:$B$27,WEEKDAY(A231,2)))</f>
        <v>Marți</v>
      </c>
      <c r="G231" s="46" t="n">
        <f aca="false">IF(B231="","",MIN('Timp complet'!$B$54,INT((B231-1)/'Timp complet'!$B$53)+1))</f>
        <v>46</v>
      </c>
      <c r="H231" s="46" t="n">
        <f aca="false">IF(B231="","",INDEX(Evenimente!$G$2:$G$1213,MATCH(A231+1,Evenimente!$F$2:$F$1213,1)))</f>
        <v>3</v>
      </c>
      <c r="I231" s="47" t="str">
        <f aca="false">IF(B231="","",IF(INDEX(Evenimente!$A$2:$A$16203,MATCH(A231-0.000001,Evenimente!$A$2:$A$16203,1)+1)&lt;A231+1,INDEX(Evenimente!$B$2:$B$16203,MATCH(A231-0.000001,Evenimente!$A$2:$A$16203,1)+1)&amp;" "&amp;INDEX(Evenimente!$C$2:$C$16203,MATCH(A231-0.000001,Evenimente!$A$2:$A$16203,1)+1)&amp;" "&amp;TEXT(HOUR(INDEX(Evenimente!$A$2:$A$16203,MATCH(A231-0.000001,Evenimente!$A$2:$A$16203,1)+1)),"00")&amp;":"&amp;TEXT(MINUTE(INDEX(Evenimente!$A$2:$A$16203,MATCH(A231-0.000001,Evenimente!$A$2:$A$16203,1)+1)),"00")&amp;" UTC"&amp;IF(INDEX(Evenimente!$A$2:$A$16203,MATCH(A231-0.000001,Evenimente!$A$2:$A$16203,1)+2)&lt;A231+1,"; "&amp;INDEX(Evenimente!$B$2:$B$16203,MATCH(A231-0.000001,Evenimente!$A$2:$A$16203,1)+2)&amp;" "&amp;INDEX(Evenimente!$C$2:$C$16203,MATCH(A231-0.000001,Evenimente!$A$2:$A$16203,1)+2)&amp;" "&amp;TEXT(HOUR(INDEX(Evenimente!$A$2:$A$16203,MATCH(A231-0.000001,Evenimente!$A$2:$A$16203,1)+2)),"00")&amp;":"&amp;TEXT(MINUTE(INDEX(Evenimente!$A$2:$A$16203,MATCH(A231-0.000001,Evenimente!$A$2:$A$16203,1)+2)),"00")&amp;" UTC",""),""))</f>
        <v/>
      </c>
    </row>
    <row r="232" customFormat="false" ht="15" hidden="false" customHeight="true" outlineLevel="0" collapsed="false">
      <c r="A232" s="45" t="n">
        <f aca="false">IF(B232="","",$B$3+B232-1)</f>
        <v>46239</v>
      </c>
      <c r="B232" s="46" t="n">
        <f aca="false">IF(ROW()-4&lt;=$E$2,ROW()-4,"")</f>
        <v>228</v>
      </c>
      <c r="C232" s="46" t="n">
        <f aca="false">IF(B232="","",IF(B232&lt;='Timp complet'!$B$60,INT((B232-1)/'Timp complet'!$B$58)+1,IF(B232='Timp complet'!$B$60+1,"Ziua anului","Ziua bisectă")))</f>
        <v>9</v>
      </c>
      <c r="D232" s="46" t="n">
        <f aca="false">IF(B232="","",IF(B232&lt;='Timp complet'!$B$60,MOD(B232-1,'Timp complet'!$B$58)+1,"-"))</f>
        <v>4</v>
      </c>
      <c r="E232" s="46" t="str">
        <f aca="false">IF(B232="","",IF(B232&lt;='Timp complet'!$B$60,INDEX('Nume sanscrită'!$B$21:$B$27,MOD(B232-1,7)+1),"-"))</f>
        <v>Joi</v>
      </c>
      <c r="F232" s="46" t="str">
        <f aca="false">IF(B232="","",INDEX('Nume sanscrită'!$B$21:$B$27,WEEKDAY(A232,2)))</f>
        <v>Miercuri</v>
      </c>
      <c r="G232" s="46" t="n">
        <f aca="false">IF(B232="","",MIN('Timp complet'!$B$54,INT((B232-1)/'Timp complet'!$B$53)+1))</f>
        <v>46</v>
      </c>
      <c r="H232" s="46" t="n">
        <f aca="false">IF(B232="","",INDEX(Evenimente!$G$2:$G$1213,MATCH(A232+1,Evenimente!$F$2:$F$1213,1)))</f>
        <v>3</v>
      </c>
      <c r="I232" s="47" t="str">
        <f aca="false">IF(B232="","",IF(INDEX(Evenimente!$A$2:$A$16203,MATCH(A232-0.000001,Evenimente!$A$2:$A$16203,1)+1)&lt;A232+1,INDEX(Evenimente!$B$2:$B$16203,MATCH(A232-0.000001,Evenimente!$A$2:$A$16203,1)+1)&amp;" "&amp;INDEX(Evenimente!$C$2:$C$16203,MATCH(A232-0.000001,Evenimente!$A$2:$A$16203,1)+1)&amp;" "&amp;TEXT(HOUR(INDEX(Evenimente!$A$2:$A$16203,MATCH(A232-0.000001,Evenimente!$A$2:$A$16203,1)+1)),"00")&amp;":"&amp;TEXT(MINUTE(INDEX(Evenimente!$A$2:$A$16203,MATCH(A232-0.000001,Evenimente!$A$2:$A$16203,1)+1)),"00")&amp;" UTC"&amp;IF(INDEX(Evenimente!$A$2:$A$16203,MATCH(A232-0.000001,Evenimente!$A$2:$A$16203,1)+2)&lt;A232+1,"; "&amp;INDEX(Evenimente!$B$2:$B$16203,MATCH(A232-0.000001,Evenimente!$A$2:$A$16203,1)+2)&amp;" "&amp;INDEX(Evenimente!$C$2:$C$16203,MATCH(A232-0.000001,Evenimente!$A$2:$A$16203,1)+2)&amp;" "&amp;TEXT(HOUR(INDEX(Evenimente!$A$2:$A$16203,MATCH(A232-0.000001,Evenimente!$A$2:$A$16203,1)+2)),"00")&amp;":"&amp;TEXT(MINUTE(INDEX(Evenimente!$A$2:$A$16203,MATCH(A232-0.000001,Evenimente!$A$2:$A$16203,1)+2)),"00")&amp;" UTC",""),""))</f>
        <v/>
      </c>
    </row>
    <row r="233" customFormat="false" ht="15" hidden="false" customHeight="true" outlineLevel="0" collapsed="false">
      <c r="A233" s="45" t="n">
        <f aca="false">IF(B233="","",$B$3+B233-1)</f>
        <v>46240</v>
      </c>
      <c r="B233" s="46" t="n">
        <f aca="false">IF(ROW()-4&lt;=$E$2,ROW()-4,"")</f>
        <v>229</v>
      </c>
      <c r="C233" s="46" t="n">
        <f aca="false">IF(B233="","",IF(B233&lt;='Timp complet'!$B$60,INT((B233-1)/'Timp complet'!$B$58)+1,IF(B233='Timp complet'!$B$60+1,"Ziua anului","Ziua bisectă")))</f>
        <v>9</v>
      </c>
      <c r="D233" s="46" t="n">
        <f aca="false">IF(B233="","",IF(B233&lt;='Timp complet'!$B$60,MOD(B233-1,'Timp complet'!$B$58)+1,"-"))</f>
        <v>5</v>
      </c>
      <c r="E233" s="46" t="str">
        <f aca="false">IF(B233="","",IF(B233&lt;='Timp complet'!$B$60,INDEX('Nume sanscrită'!$B$21:$B$27,MOD(B233-1,7)+1),"-"))</f>
        <v>Vineri</v>
      </c>
      <c r="F233" s="46" t="str">
        <f aca="false">IF(B233="","",INDEX('Nume sanscrită'!$B$21:$B$27,WEEKDAY(A233,2)))</f>
        <v>Joi</v>
      </c>
      <c r="G233" s="46" t="n">
        <f aca="false">IF(B233="","",MIN('Timp complet'!$B$54,INT((B233-1)/'Timp complet'!$B$53)+1))</f>
        <v>46</v>
      </c>
      <c r="H233" s="46" t="n">
        <f aca="false">IF(B233="","",INDEX(Evenimente!$G$2:$G$1213,MATCH(A233+1,Evenimente!$F$2:$F$1213,1)))</f>
        <v>3</v>
      </c>
      <c r="I233" s="47" t="str">
        <f aca="false">IF(B233="","",IF(INDEX(Evenimente!$A$2:$A$16203,MATCH(A233-0.000001,Evenimente!$A$2:$A$16203,1)+1)&lt;A233+1,INDEX(Evenimente!$B$2:$B$16203,MATCH(A233-0.000001,Evenimente!$A$2:$A$16203,1)+1)&amp;" "&amp;INDEX(Evenimente!$C$2:$C$16203,MATCH(A233-0.000001,Evenimente!$A$2:$A$16203,1)+1)&amp;" "&amp;TEXT(HOUR(INDEX(Evenimente!$A$2:$A$16203,MATCH(A233-0.000001,Evenimente!$A$2:$A$16203,1)+1)),"00")&amp;":"&amp;TEXT(MINUTE(INDEX(Evenimente!$A$2:$A$16203,MATCH(A233-0.000001,Evenimente!$A$2:$A$16203,1)+1)),"00")&amp;" UTC"&amp;IF(INDEX(Evenimente!$A$2:$A$16203,MATCH(A233-0.000001,Evenimente!$A$2:$A$16203,1)+2)&lt;A233+1,"; "&amp;INDEX(Evenimente!$B$2:$B$16203,MATCH(A233-0.000001,Evenimente!$A$2:$A$16203,1)+2)&amp;" "&amp;INDEX(Evenimente!$C$2:$C$16203,MATCH(A233-0.000001,Evenimente!$A$2:$A$16203,1)+2)&amp;" "&amp;TEXT(HOUR(INDEX(Evenimente!$A$2:$A$16203,MATCH(A233-0.000001,Evenimente!$A$2:$A$16203,1)+2)),"00")&amp;":"&amp;TEXT(MINUTE(INDEX(Evenimente!$A$2:$A$16203,MATCH(A233-0.000001,Evenimente!$A$2:$A$16203,1)+2)),"00")&amp;" UTC",""),""))</f>
        <v>◑ ultimul pătrar 02:21 UTC</v>
      </c>
    </row>
    <row r="234" customFormat="false" ht="15" hidden="false" customHeight="true" outlineLevel="0" collapsed="false">
      <c r="A234" s="45" t="n">
        <f aca="false">IF(B234="","",$B$3+B234-1)</f>
        <v>46241</v>
      </c>
      <c r="B234" s="46" t="n">
        <f aca="false">IF(ROW()-4&lt;=$E$2,ROW()-4,"")</f>
        <v>230</v>
      </c>
      <c r="C234" s="46" t="n">
        <f aca="false">IF(B234="","",IF(B234&lt;='Timp complet'!$B$60,INT((B234-1)/'Timp complet'!$B$58)+1,IF(B234='Timp complet'!$B$60+1,"Ziua anului","Ziua bisectă")))</f>
        <v>9</v>
      </c>
      <c r="D234" s="46" t="n">
        <f aca="false">IF(B234="","",IF(B234&lt;='Timp complet'!$B$60,MOD(B234-1,'Timp complet'!$B$58)+1,"-"))</f>
        <v>6</v>
      </c>
      <c r="E234" s="46" t="str">
        <f aca="false">IF(B234="","",IF(B234&lt;='Timp complet'!$B$60,INDEX('Nume sanscrită'!$B$21:$B$27,MOD(B234-1,7)+1),"-"))</f>
        <v>Sâmbătă</v>
      </c>
      <c r="F234" s="46" t="str">
        <f aca="false">IF(B234="","",INDEX('Nume sanscrită'!$B$21:$B$27,WEEKDAY(A234,2)))</f>
        <v>Vineri</v>
      </c>
      <c r="G234" s="46" t="n">
        <f aca="false">IF(B234="","",MIN('Timp complet'!$B$54,INT((B234-1)/'Timp complet'!$B$53)+1))</f>
        <v>46</v>
      </c>
      <c r="H234" s="46" t="n">
        <f aca="false">IF(B234="","",INDEX(Evenimente!$G$2:$G$1213,MATCH(A234+1,Evenimente!$F$2:$F$1213,1)))</f>
        <v>3</v>
      </c>
      <c r="I234" s="47" t="str">
        <f aca="false">IF(B234="","",IF(INDEX(Evenimente!$A$2:$A$16203,MATCH(A234-0.000001,Evenimente!$A$2:$A$16203,1)+1)&lt;A234+1,INDEX(Evenimente!$B$2:$B$16203,MATCH(A234-0.000001,Evenimente!$A$2:$A$16203,1)+1)&amp;" "&amp;INDEX(Evenimente!$C$2:$C$16203,MATCH(A234-0.000001,Evenimente!$A$2:$A$16203,1)+1)&amp;" "&amp;TEXT(HOUR(INDEX(Evenimente!$A$2:$A$16203,MATCH(A234-0.000001,Evenimente!$A$2:$A$16203,1)+1)),"00")&amp;":"&amp;TEXT(MINUTE(INDEX(Evenimente!$A$2:$A$16203,MATCH(A234-0.000001,Evenimente!$A$2:$A$16203,1)+1)),"00")&amp;" UTC"&amp;IF(INDEX(Evenimente!$A$2:$A$16203,MATCH(A234-0.000001,Evenimente!$A$2:$A$16203,1)+2)&lt;A234+1,"; "&amp;INDEX(Evenimente!$B$2:$B$16203,MATCH(A234-0.000001,Evenimente!$A$2:$A$16203,1)+2)&amp;" "&amp;INDEX(Evenimente!$C$2:$C$16203,MATCH(A234-0.000001,Evenimente!$A$2:$A$16203,1)+2)&amp;" "&amp;TEXT(HOUR(INDEX(Evenimente!$A$2:$A$16203,MATCH(A234-0.000001,Evenimente!$A$2:$A$16203,1)+2)),"00")&amp;":"&amp;TEXT(MINUTE(INDEX(Evenimente!$A$2:$A$16203,MATCH(A234-0.000001,Evenimente!$A$2:$A$16203,1)+2)),"00")&amp;" UTC",""),""))</f>
        <v/>
      </c>
    </row>
    <row r="235" customFormat="false" ht="15" hidden="false" customHeight="true" outlineLevel="0" collapsed="false">
      <c r="A235" s="45" t="n">
        <f aca="false">IF(B235="","",$B$3+B235-1)</f>
        <v>46242</v>
      </c>
      <c r="B235" s="46" t="n">
        <f aca="false">IF(ROW()-4&lt;=$E$2,ROW()-4,"")</f>
        <v>231</v>
      </c>
      <c r="C235" s="46" t="n">
        <f aca="false">IF(B235="","",IF(B235&lt;='Timp complet'!$B$60,INT((B235-1)/'Timp complet'!$B$58)+1,IF(B235='Timp complet'!$B$60+1,"Ziua anului","Ziua bisectă")))</f>
        <v>9</v>
      </c>
      <c r="D235" s="46" t="n">
        <f aca="false">IF(B235="","",IF(B235&lt;='Timp complet'!$B$60,MOD(B235-1,'Timp complet'!$B$58)+1,"-"))</f>
        <v>7</v>
      </c>
      <c r="E235" s="46" t="str">
        <f aca="false">IF(B235="","",IF(B235&lt;='Timp complet'!$B$60,INDEX('Nume sanscrită'!$B$21:$B$27,MOD(B235-1,7)+1),"-"))</f>
        <v>Duminică</v>
      </c>
      <c r="F235" s="46" t="str">
        <f aca="false">IF(B235="","",INDEX('Nume sanscrită'!$B$21:$B$27,WEEKDAY(A235,2)))</f>
        <v>Sâmbătă</v>
      </c>
      <c r="G235" s="46" t="n">
        <f aca="false">IF(B235="","",MIN('Timp complet'!$B$54,INT((B235-1)/'Timp complet'!$B$53)+1))</f>
        <v>47</v>
      </c>
      <c r="H235" s="46" t="n">
        <f aca="false">IF(B235="","",INDEX(Evenimente!$G$2:$G$1213,MATCH(A235+1,Evenimente!$F$2:$F$1213,1)))</f>
        <v>3</v>
      </c>
      <c r="I235" s="47" t="str">
        <f aca="false">IF(B235="","",IF(INDEX(Evenimente!$A$2:$A$16203,MATCH(A235-0.000001,Evenimente!$A$2:$A$16203,1)+1)&lt;A235+1,INDEX(Evenimente!$B$2:$B$16203,MATCH(A235-0.000001,Evenimente!$A$2:$A$16203,1)+1)&amp;" "&amp;INDEX(Evenimente!$C$2:$C$16203,MATCH(A235-0.000001,Evenimente!$A$2:$A$16203,1)+1)&amp;" "&amp;TEXT(HOUR(INDEX(Evenimente!$A$2:$A$16203,MATCH(A235-0.000001,Evenimente!$A$2:$A$16203,1)+1)),"00")&amp;":"&amp;TEXT(MINUTE(INDEX(Evenimente!$A$2:$A$16203,MATCH(A235-0.000001,Evenimente!$A$2:$A$16203,1)+1)),"00")&amp;" UTC"&amp;IF(INDEX(Evenimente!$A$2:$A$16203,MATCH(A235-0.000001,Evenimente!$A$2:$A$16203,1)+2)&lt;A235+1,"; "&amp;INDEX(Evenimente!$B$2:$B$16203,MATCH(A235-0.000001,Evenimente!$A$2:$A$16203,1)+2)&amp;" "&amp;INDEX(Evenimente!$C$2:$C$16203,MATCH(A235-0.000001,Evenimente!$A$2:$A$16203,1)+2)&amp;" "&amp;TEXT(HOUR(INDEX(Evenimente!$A$2:$A$16203,MATCH(A235-0.000001,Evenimente!$A$2:$A$16203,1)+2)),"00")&amp;":"&amp;TEXT(MINUTE(INDEX(Evenimente!$A$2:$A$16203,MATCH(A235-0.000001,Evenimente!$A$2:$A$16203,1)+2)),"00")&amp;" UTC",""),""))</f>
        <v/>
      </c>
    </row>
    <row r="236" customFormat="false" ht="15" hidden="false" customHeight="true" outlineLevel="0" collapsed="false">
      <c r="A236" s="45" t="n">
        <f aca="false">IF(B236="","",$B$3+B236-1)</f>
        <v>46243</v>
      </c>
      <c r="B236" s="46" t="n">
        <f aca="false">IF(ROW()-4&lt;=$E$2,ROW()-4,"")</f>
        <v>232</v>
      </c>
      <c r="C236" s="46" t="n">
        <f aca="false">IF(B236="","",IF(B236&lt;='Timp complet'!$B$60,INT((B236-1)/'Timp complet'!$B$58)+1,IF(B236='Timp complet'!$B$60+1,"Ziua anului","Ziua bisectă")))</f>
        <v>9</v>
      </c>
      <c r="D236" s="46" t="n">
        <f aca="false">IF(B236="","",IF(B236&lt;='Timp complet'!$B$60,MOD(B236-1,'Timp complet'!$B$58)+1,"-"))</f>
        <v>8</v>
      </c>
      <c r="E236" s="46" t="str">
        <f aca="false">IF(B236="","",IF(B236&lt;='Timp complet'!$B$60,INDEX('Nume sanscrită'!$B$21:$B$27,MOD(B236-1,7)+1),"-"))</f>
        <v>Luni</v>
      </c>
      <c r="F236" s="46" t="str">
        <f aca="false">IF(B236="","",INDEX('Nume sanscrită'!$B$21:$B$27,WEEKDAY(A236,2)))</f>
        <v>Duminică</v>
      </c>
      <c r="G236" s="46" t="n">
        <f aca="false">IF(B236="","",MIN('Timp complet'!$B$54,INT((B236-1)/'Timp complet'!$B$53)+1))</f>
        <v>47</v>
      </c>
      <c r="H236" s="46" t="n">
        <f aca="false">IF(B236="","",INDEX(Evenimente!$G$2:$G$1213,MATCH(A236+1,Evenimente!$F$2:$F$1213,1)))</f>
        <v>3</v>
      </c>
      <c r="I236" s="47" t="str">
        <f aca="false">IF(B236="","",IF(INDEX(Evenimente!$A$2:$A$16203,MATCH(A236-0.000001,Evenimente!$A$2:$A$16203,1)+1)&lt;A236+1,INDEX(Evenimente!$B$2:$B$16203,MATCH(A236-0.000001,Evenimente!$A$2:$A$16203,1)+1)&amp;" "&amp;INDEX(Evenimente!$C$2:$C$16203,MATCH(A236-0.000001,Evenimente!$A$2:$A$16203,1)+1)&amp;" "&amp;TEXT(HOUR(INDEX(Evenimente!$A$2:$A$16203,MATCH(A236-0.000001,Evenimente!$A$2:$A$16203,1)+1)),"00")&amp;":"&amp;TEXT(MINUTE(INDEX(Evenimente!$A$2:$A$16203,MATCH(A236-0.000001,Evenimente!$A$2:$A$16203,1)+1)),"00")&amp;" UTC"&amp;IF(INDEX(Evenimente!$A$2:$A$16203,MATCH(A236-0.000001,Evenimente!$A$2:$A$16203,1)+2)&lt;A236+1,"; "&amp;INDEX(Evenimente!$B$2:$B$16203,MATCH(A236-0.000001,Evenimente!$A$2:$A$16203,1)+2)&amp;" "&amp;INDEX(Evenimente!$C$2:$C$16203,MATCH(A236-0.000001,Evenimente!$A$2:$A$16203,1)+2)&amp;" "&amp;TEXT(HOUR(INDEX(Evenimente!$A$2:$A$16203,MATCH(A236-0.000001,Evenimente!$A$2:$A$16203,1)+2)),"00")&amp;":"&amp;TEXT(MINUTE(INDEX(Evenimente!$A$2:$A$16203,MATCH(A236-0.000001,Evenimente!$A$2:$A$16203,1)+2)),"00")&amp;" UTC",""),""))</f>
        <v/>
      </c>
    </row>
    <row r="237" customFormat="false" ht="15" hidden="false" customHeight="true" outlineLevel="0" collapsed="false">
      <c r="A237" s="45" t="n">
        <f aca="false">IF(B237="","",$B$3+B237-1)</f>
        <v>46244</v>
      </c>
      <c r="B237" s="46" t="n">
        <f aca="false">IF(ROW()-4&lt;=$E$2,ROW()-4,"")</f>
        <v>233</v>
      </c>
      <c r="C237" s="46" t="n">
        <f aca="false">IF(B237="","",IF(B237&lt;='Timp complet'!$B$60,INT((B237-1)/'Timp complet'!$B$58)+1,IF(B237='Timp complet'!$B$60+1,"Ziua anului","Ziua bisectă")))</f>
        <v>9</v>
      </c>
      <c r="D237" s="46" t="n">
        <f aca="false">IF(B237="","",IF(B237&lt;='Timp complet'!$B$60,MOD(B237-1,'Timp complet'!$B$58)+1,"-"))</f>
        <v>9</v>
      </c>
      <c r="E237" s="46" t="str">
        <f aca="false">IF(B237="","",IF(B237&lt;='Timp complet'!$B$60,INDEX('Nume sanscrită'!$B$21:$B$27,MOD(B237-1,7)+1),"-"))</f>
        <v>Marți</v>
      </c>
      <c r="F237" s="46" t="str">
        <f aca="false">IF(B237="","",INDEX('Nume sanscrită'!$B$21:$B$27,WEEKDAY(A237,2)))</f>
        <v>Luni</v>
      </c>
      <c r="G237" s="46" t="n">
        <f aca="false">IF(B237="","",MIN('Timp complet'!$B$54,INT((B237-1)/'Timp complet'!$B$53)+1))</f>
        <v>47</v>
      </c>
      <c r="H237" s="46" t="n">
        <f aca="false">IF(B237="","",INDEX(Evenimente!$G$2:$G$1213,MATCH(A237+1,Evenimente!$F$2:$F$1213,1)))</f>
        <v>3</v>
      </c>
      <c r="I237" s="47" t="str">
        <f aca="false">IF(B237="","",IF(INDEX(Evenimente!$A$2:$A$16203,MATCH(A237-0.000001,Evenimente!$A$2:$A$16203,1)+1)&lt;A237+1,INDEX(Evenimente!$B$2:$B$16203,MATCH(A237-0.000001,Evenimente!$A$2:$A$16203,1)+1)&amp;" "&amp;INDEX(Evenimente!$C$2:$C$16203,MATCH(A237-0.000001,Evenimente!$A$2:$A$16203,1)+1)&amp;" "&amp;TEXT(HOUR(INDEX(Evenimente!$A$2:$A$16203,MATCH(A237-0.000001,Evenimente!$A$2:$A$16203,1)+1)),"00")&amp;":"&amp;TEXT(MINUTE(INDEX(Evenimente!$A$2:$A$16203,MATCH(A237-0.000001,Evenimente!$A$2:$A$16203,1)+1)),"00")&amp;" UTC"&amp;IF(INDEX(Evenimente!$A$2:$A$16203,MATCH(A237-0.000001,Evenimente!$A$2:$A$16203,1)+2)&lt;A237+1,"; "&amp;INDEX(Evenimente!$B$2:$B$16203,MATCH(A237-0.000001,Evenimente!$A$2:$A$16203,1)+2)&amp;" "&amp;INDEX(Evenimente!$C$2:$C$16203,MATCH(A237-0.000001,Evenimente!$A$2:$A$16203,1)+2)&amp;" "&amp;TEXT(HOUR(INDEX(Evenimente!$A$2:$A$16203,MATCH(A237-0.000001,Evenimente!$A$2:$A$16203,1)+2)),"00")&amp;":"&amp;TEXT(MINUTE(INDEX(Evenimente!$A$2:$A$16203,MATCH(A237-0.000001,Evenimente!$A$2:$A$16203,1)+2)),"00")&amp;" UTC",""),""))</f>
        <v/>
      </c>
    </row>
    <row r="238" customFormat="false" ht="15" hidden="false" customHeight="true" outlineLevel="0" collapsed="false">
      <c r="A238" s="45" t="n">
        <f aca="false">IF(B238="","",$B$3+B238-1)</f>
        <v>46245</v>
      </c>
      <c r="B238" s="46" t="n">
        <f aca="false">IF(ROW()-4&lt;=$E$2,ROW()-4,"")</f>
        <v>234</v>
      </c>
      <c r="C238" s="46" t="n">
        <f aca="false">IF(B238="","",IF(B238&lt;='Timp complet'!$B$60,INT((B238-1)/'Timp complet'!$B$58)+1,IF(B238='Timp complet'!$B$60+1,"Ziua anului","Ziua bisectă")))</f>
        <v>9</v>
      </c>
      <c r="D238" s="46" t="n">
        <f aca="false">IF(B238="","",IF(B238&lt;='Timp complet'!$B$60,MOD(B238-1,'Timp complet'!$B$58)+1,"-"))</f>
        <v>10</v>
      </c>
      <c r="E238" s="46" t="str">
        <f aca="false">IF(B238="","",IF(B238&lt;='Timp complet'!$B$60,INDEX('Nume sanscrită'!$B$21:$B$27,MOD(B238-1,7)+1),"-"))</f>
        <v>Miercuri</v>
      </c>
      <c r="F238" s="46" t="str">
        <f aca="false">IF(B238="","",INDEX('Nume sanscrită'!$B$21:$B$27,WEEKDAY(A238,2)))</f>
        <v>Marți</v>
      </c>
      <c r="G238" s="46" t="n">
        <f aca="false">IF(B238="","",MIN('Timp complet'!$B$54,INT((B238-1)/'Timp complet'!$B$53)+1))</f>
        <v>47</v>
      </c>
      <c r="H238" s="46" t="n">
        <f aca="false">IF(B238="","",INDEX(Evenimente!$G$2:$G$1213,MATCH(A238+1,Evenimente!$F$2:$F$1213,1)))</f>
        <v>3</v>
      </c>
      <c r="I238" s="47" t="str">
        <f aca="false">IF(B238="","",IF(INDEX(Evenimente!$A$2:$A$16203,MATCH(A238-0.000001,Evenimente!$A$2:$A$16203,1)+1)&lt;A238+1,INDEX(Evenimente!$B$2:$B$16203,MATCH(A238-0.000001,Evenimente!$A$2:$A$16203,1)+1)&amp;" "&amp;INDEX(Evenimente!$C$2:$C$16203,MATCH(A238-0.000001,Evenimente!$A$2:$A$16203,1)+1)&amp;" "&amp;TEXT(HOUR(INDEX(Evenimente!$A$2:$A$16203,MATCH(A238-0.000001,Evenimente!$A$2:$A$16203,1)+1)),"00")&amp;":"&amp;TEXT(MINUTE(INDEX(Evenimente!$A$2:$A$16203,MATCH(A238-0.000001,Evenimente!$A$2:$A$16203,1)+1)),"00")&amp;" UTC"&amp;IF(INDEX(Evenimente!$A$2:$A$16203,MATCH(A238-0.000001,Evenimente!$A$2:$A$16203,1)+2)&lt;A238+1,"; "&amp;INDEX(Evenimente!$B$2:$B$16203,MATCH(A238-0.000001,Evenimente!$A$2:$A$16203,1)+2)&amp;" "&amp;INDEX(Evenimente!$C$2:$C$16203,MATCH(A238-0.000001,Evenimente!$A$2:$A$16203,1)+2)&amp;" "&amp;TEXT(HOUR(INDEX(Evenimente!$A$2:$A$16203,MATCH(A238-0.000001,Evenimente!$A$2:$A$16203,1)+2)),"00")&amp;":"&amp;TEXT(MINUTE(INDEX(Evenimente!$A$2:$A$16203,MATCH(A238-0.000001,Evenimente!$A$2:$A$16203,1)+2)),"00")&amp;" UTC",""),""))</f>
        <v/>
      </c>
    </row>
    <row r="239" customFormat="false" ht="15" hidden="false" customHeight="true" outlineLevel="0" collapsed="false">
      <c r="A239" s="45" t="n">
        <f aca="false">IF(B239="","",$B$3+B239-1)</f>
        <v>46246</v>
      </c>
      <c r="B239" s="46" t="n">
        <f aca="false">IF(ROW()-4&lt;=$E$2,ROW()-4,"")</f>
        <v>235</v>
      </c>
      <c r="C239" s="46" t="n">
        <f aca="false">IF(B239="","",IF(B239&lt;='Timp complet'!$B$60,INT((B239-1)/'Timp complet'!$B$58)+1,IF(B239='Timp complet'!$B$60+1,"Ziua anului","Ziua bisectă")))</f>
        <v>9</v>
      </c>
      <c r="D239" s="46" t="n">
        <f aca="false">IF(B239="","",IF(B239&lt;='Timp complet'!$B$60,MOD(B239-1,'Timp complet'!$B$58)+1,"-"))</f>
        <v>11</v>
      </c>
      <c r="E239" s="46" t="str">
        <f aca="false">IF(B239="","",IF(B239&lt;='Timp complet'!$B$60,INDEX('Nume sanscrită'!$B$21:$B$27,MOD(B239-1,7)+1),"-"))</f>
        <v>Joi</v>
      </c>
      <c r="F239" s="46" t="str">
        <f aca="false">IF(B239="","",INDEX('Nume sanscrită'!$B$21:$B$27,WEEKDAY(A239,2)))</f>
        <v>Miercuri</v>
      </c>
      <c r="G239" s="46" t="n">
        <f aca="false">IF(B239="","",MIN('Timp complet'!$B$54,INT((B239-1)/'Timp complet'!$B$53)+1))</f>
        <v>47</v>
      </c>
      <c r="H239" s="46" t="n">
        <f aca="false">IF(B239="","",INDEX(Evenimente!$G$2:$G$1213,MATCH(A239+1,Evenimente!$F$2:$F$1213,1)))</f>
        <v>3</v>
      </c>
      <c r="I239" s="47" t="str">
        <f aca="false">IF(B239="","",IF(INDEX(Evenimente!$A$2:$A$16203,MATCH(A239-0.000001,Evenimente!$A$2:$A$16203,1)+1)&lt;A239+1,INDEX(Evenimente!$B$2:$B$16203,MATCH(A239-0.000001,Evenimente!$A$2:$A$16203,1)+1)&amp;" "&amp;INDEX(Evenimente!$C$2:$C$16203,MATCH(A239-0.000001,Evenimente!$A$2:$A$16203,1)+1)&amp;" "&amp;TEXT(HOUR(INDEX(Evenimente!$A$2:$A$16203,MATCH(A239-0.000001,Evenimente!$A$2:$A$16203,1)+1)),"00")&amp;":"&amp;TEXT(MINUTE(INDEX(Evenimente!$A$2:$A$16203,MATCH(A239-0.000001,Evenimente!$A$2:$A$16203,1)+1)),"00")&amp;" UTC"&amp;IF(INDEX(Evenimente!$A$2:$A$16203,MATCH(A239-0.000001,Evenimente!$A$2:$A$16203,1)+2)&lt;A239+1,"; "&amp;INDEX(Evenimente!$B$2:$B$16203,MATCH(A239-0.000001,Evenimente!$A$2:$A$16203,1)+2)&amp;" "&amp;INDEX(Evenimente!$C$2:$C$16203,MATCH(A239-0.000001,Evenimente!$A$2:$A$16203,1)+2)&amp;" "&amp;TEXT(HOUR(INDEX(Evenimente!$A$2:$A$16203,MATCH(A239-0.000001,Evenimente!$A$2:$A$16203,1)+2)),"00")&amp;":"&amp;TEXT(MINUTE(INDEX(Evenimente!$A$2:$A$16203,MATCH(A239-0.000001,Evenimente!$A$2:$A$16203,1)+2)),"00")&amp;" UTC",""),""))</f>
        <v>●⊗ lună nouă · eclipsă de Soare posibilă 17:36 UTC</v>
      </c>
    </row>
    <row r="240" customFormat="false" ht="15" hidden="false" customHeight="true" outlineLevel="0" collapsed="false">
      <c r="A240" s="45" t="n">
        <f aca="false">IF(B240="","",$B$3+B240-1)</f>
        <v>46247</v>
      </c>
      <c r="B240" s="46" t="n">
        <f aca="false">IF(ROW()-4&lt;=$E$2,ROW()-4,"")</f>
        <v>236</v>
      </c>
      <c r="C240" s="46" t="n">
        <f aca="false">IF(B240="","",IF(B240&lt;='Timp complet'!$B$60,INT((B240-1)/'Timp complet'!$B$58)+1,IF(B240='Timp complet'!$B$60+1,"Ziua anului","Ziua bisectă")))</f>
        <v>9</v>
      </c>
      <c r="D240" s="46" t="n">
        <f aca="false">IF(B240="","",IF(B240&lt;='Timp complet'!$B$60,MOD(B240-1,'Timp complet'!$B$58)+1,"-"))</f>
        <v>12</v>
      </c>
      <c r="E240" s="46" t="str">
        <f aca="false">IF(B240="","",IF(B240&lt;='Timp complet'!$B$60,INDEX('Nume sanscrită'!$B$21:$B$27,MOD(B240-1,7)+1),"-"))</f>
        <v>Vineri</v>
      </c>
      <c r="F240" s="46" t="str">
        <f aca="false">IF(B240="","",INDEX('Nume sanscrită'!$B$21:$B$27,WEEKDAY(A240,2)))</f>
        <v>Joi</v>
      </c>
      <c r="G240" s="46" t="n">
        <f aca="false">IF(B240="","",MIN('Timp complet'!$B$54,INT((B240-1)/'Timp complet'!$B$53)+1))</f>
        <v>48</v>
      </c>
      <c r="H240" s="46" t="n">
        <f aca="false">IF(B240="","",INDEX(Evenimente!$G$2:$G$1213,MATCH(A240+1,Evenimente!$F$2:$F$1213,1)))</f>
        <v>3</v>
      </c>
      <c r="I240" s="47" t="str">
        <f aca="false">IF(B240="","",IF(INDEX(Evenimente!$A$2:$A$16203,MATCH(A240-0.000001,Evenimente!$A$2:$A$16203,1)+1)&lt;A240+1,INDEX(Evenimente!$B$2:$B$16203,MATCH(A240-0.000001,Evenimente!$A$2:$A$16203,1)+1)&amp;" "&amp;INDEX(Evenimente!$C$2:$C$16203,MATCH(A240-0.000001,Evenimente!$A$2:$A$16203,1)+1)&amp;" "&amp;TEXT(HOUR(INDEX(Evenimente!$A$2:$A$16203,MATCH(A240-0.000001,Evenimente!$A$2:$A$16203,1)+1)),"00")&amp;":"&amp;TEXT(MINUTE(INDEX(Evenimente!$A$2:$A$16203,MATCH(A240-0.000001,Evenimente!$A$2:$A$16203,1)+1)),"00")&amp;" UTC"&amp;IF(INDEX(Evenimente!$A$2:$A$16203,MATCH(A240-0.000001,Evenimente!$A$2:$A$16203,1)+2)&lt;A240+1,"; "&amp;INDEX(Evenimente!$B$2:$B$16203,MATCH(A240-0.000001,Evenimente!$A$2:$A$16203,1)+2)&amp;" "&amp;INDEX(Evenimente!$C$2:$C$16203,MATCH(A240-0.000001,Evenimente!$A$2:$A$16203,1)+2)&amp;" "&amp;TEXT(HOUR(INDEX(Evenimente!$A$2:$A$16203,MATCH(A240-0.000001,Evenimente!$A$2:$A$16203,1)+2)),"00")&amp;":"&amp;TEXT(MINUTE(INDEX(Evenimente!$A$2:$A$16203,MATCH(A240-0.000001,Evenimente!$A$2:$A$16203,1)+2)),"00")&amp;" UTC",""),""))</f>
        <v/>
      </c>
    </row>
    <row r="241" customFormat="false" ht="15" hidden="false" customHeight="true" outlineLevel="0" collapsed="false">
      <c r="A241" s="45" t="n">
        <f aca="false">IF(B241="","",$B$3+B241-1)</f>
        <v>46248</v>
      </c>
      <c r="B241" s="46" t="n">
        <f aca="false">IF(ROW()-4&lt;=$E$2,ROW()-4,"")</f>
        <v>237</v>
      </c>
      <c r="C241" s="46" t="n">
        <f aca="false">IF(B241="","",IF(B241&lt;='Timp complet'!$B$60,INT((B241-1)/'Timp complet'!$B$58)+1,IF(B241='Timp complet'!$B$60+1,"Ziua anului","Ziua bisectă")))</f>
        <v>9</v>
      </c>
      <c r="D241" s="46" t="n">
        <f aca="false">IF(B241="","",IF(B241&lt;='Timp complet'!$B$60,MOD(B241-1,'Timp complet'!$B$58)+1,"-"))</f>
        <v>13</v>
      </c>
      <c r="E241" s="46" t="str">
        <f aca="false">IF(B241="","",IF(B241&lt;='Timp complet'!$B$60,INDEX('Nume sanscrită'!$B$21:$B$27,MOD(B241-1,7)+1),"-"))</f>
        <v>Sâmbătă</v>
      </c>
      <c r="F241" s="46" t="str">
        <f aca="false">IF(B241="","",INDEX('Nume sanscrită'!$B$21:$B$27,WEEKDAY(A241,2)))</f>
        <v>Vineri</v>
      </c>
      <c r="G241" s="46" t="n">
        <f aca="false">IF(B241="","",MIN('Timp complet'!$B$54,INT((B241-1)/'Timp complet'!$B$53)+1))</f>
        <v>48</v>
      </c>
      <c r="H241" s="46" t="n">
        <f aca="false">IF(B241="","",INDEX(Evenimente!$G$2:$G$1213,MATCH(A241+1,Evenimente!$F$2:$F$1213,1)))</f>
        <v>3</v>
      </c>
      <c r="I241" s="47" t="str">
        <f aca="false">IF(B241="","",IF(INDEX(Evenimente!$A$2:$A$16203,MATCH(A241-0.000001,Evenimente!$A$2:$A$16203,1)+1)&lt;A241+1,INDEX(Evenimente!$B$2:$B$16203,MATCH(A241-0.000001,Evenimente!$A$2:$A$16203,1)+1)&amp;" "&amp;INDEX(Evenimente!$C$2:$C$16203,MATCH(A241-0.000001,Evenimente!$A$2:$A$16203,1)+1)&amp;" "&amp;TEXT(HOUR(INDEX(Evenimente!$A$2:$A$16203,MATCH(A241-0.000001,Evenimente!$A$2:$A$16203,1)+1)),"00")&amp;":"&amp;TEXT(MINUTE(INDEX(Evenimente!$A$2:$A$16203,MATCH(A241-0.000001,Evenimente!$A$2:$A$16203,1)+1)),"00")&amp;" UTC"&amp;IF(INDEX(Evenimente!$A$2:$A$16203,MATCH(A241-0.000001,Evenimente!$A$2:$A$16203,1)+2)&lt;A241+1,"; "&amp;INDEX(Evenimente!$B$2:$B$16203,MATCH(A241-0.000001,Evenimente!$A$2:$A$16203,1)+2)&amp;" "&amp;INDEX(Evenimente!$C$2:$C$16203,MATCH(A241-0.000001,Evenimente!$A$2:$A$16203,1)+2)&amp;" "&amp;TEXT(HOUR(INDEX(Evenimente!$A$2:$A$16203,MATCH(A241-0.000001,Evenimente!$A$2:$A$16203,1)+2)),"00")&amp;":"&amp;TEXT(MINUTE(INDEX(Evenimente!$A$2:$A$16203,MATCH(A241-0.000001,Evenimente!$A$2:$A$16203,1)+2)),"00")&amp;" UTC",""),""))</f>
        <v/>
      </c>
    </row>
    <row r="242" customFormat="false" ht="15" hidden="false" customHeight="true" outlineLevel="0" collapsed="false">
      <c r="A242" s="45" t="n">
        <f aca="false">IF(B242="","",$B$3+B242-1)</f>
        <v>46249</v>
      </c>
      <c r="B242" s="46" t="n">
        <f aca="false">IF(ROW()-4&lt;=$E$2,ROW()-4,"")</f>
        <v>238</v>
      </c>
      <c r="C242" s="46" t="n">
        <f aca="false">IF(B242="","",IF(B242&lt;='Timp complet'!$B$60,INT((B242-1)/'Timp complet'!$B$58)+1,IF(B242='Timp complet'!$B$60+1,"Ziua anului","Ziua bisectă")))</f>
        <v>9</v>
      </c>
      <c r="D242" s="46" t="n">
        <f aca="false">IF(B242="","",IF(B242&lt;='Timp complet'!$B$60,MOD(B242-1,'Timp complet'!$B$58)+1,"-"))</f>
        <v>14</v>
      </c>
      <c r="E242" s="46" t="str">
        <f aca="false">IF(B242="","",IF(B242&lt;='Timp complet'!$B$60,INDEX('Nume sanscrită'!$B$21:$B$27,MOD(B242-1,7)+1),"-"))</f>
        <v>Duminică</v>
      </c>
      <c r="F242" s="46" t="str">
        <f aca="false">IF(B242="","",INDEX('Nume sanscrită'!$B$21:$B$27,WEEKDAY(A242,2)))</f>
        <v>Sâmbătă</v>
      </c>
      <c r="G242" s="46" t="n">
        <f aca="false">IF(B242="","",MIN('Timp complet'!$B$54,INT((B242-1)/'Timp complet'!$B$53)+1))</f>
        <v>48</v>
      </c>
      <c r="H242" s="46" t="n">
        <f aca="false">IF(B242="","",INDEX(Evenimente!$G$2:$G$1213,MATCH(A242+1,Evenimente!$F$2:$F$1213,1)))</f>
        <v>3</v>
      </c>
      <c r="I242" s="47" t="str">
        <f aca="false">IF(B242="","",IF(INDEX(Evenimente!$A$2:$A$16203,MATCH(A242-0.000001,Evenimente!$A$2:$A$16203,1)+1)&lt;A242+1,INDEX(Evenimente!$B$2:$B$16203,MATCH(A242-0.000001,Evenimente!$A$2:$A$16203,1)+1)&amp;" "&amp;INDEX(Evenimente!$C$2:$C$16203,MATCH(A242-0.000001,Evenimente!$A$2:$A$16203,1)+1)&amp;" "&amp;TEXT(HOUR(INDEX(Evenimente!$A$2:$A$16203,MATCH(A242-0.000001,Evenimente!$A$2:$A$16203,1)+1)),"00")&amp;":"&amp;TEXT(MINUTE(INDEX(Evenimente!$A$2:$A$16203,MATCH(A242-0.000001,Evenimente!$A$2:$A$16203,1)+1)),"00")&amp;" UTC"&amp;IF(INDEX(Evenimente!$A$2:$A$16203,MATCH(A242-0.000001,Evenimente!$A$2:$A$16203,1)+2)&lt;A242+1,"; "&amp;INDEX(Evenimente!$B$2:$B$16203,MATCH(A242-0.000001,Evenimente!$A$2:$A$16203,1)+2)&amp;" "&amp;INDEX(Evenimente!$C$2:$C$16203,MATCH(A242-0.000001,Evenimente!$A$2:$A$16203,1)+2)&amp;" "&amp;TEXT(HOUR(INDEX(Evenimente!$A$2:$A$16203,MATCH(A242-0.000001,Evenimente!$A$2:$A$16203,1)+2)),"00")&amp;":"&amp;TEXT(MINUTE(INDEX(Evenimente!$A$2:$A$16203,MATCH(A242-0.000001,Evenimente!$A$2:$A$16203,1)+2)),"00")&amp;" UTC",""),""))</f>
        <v/>
      </c>
    </row>
    <row r="243" customFormat="false" ht="15" hidden="false" customHeight="true" outlineLevel="0" collapsed="false">
      <c r="A243" s="45" t="n">
        <f aca="false">IF(B243="","",$B$3+B243-1)</f>
        <v>46250</v>
      </c>
      <c r="B243" s="46" t="n">
        <f aca="false">IF(ROW()-4&lt;=$E$2,ROW()-4,"")</f>
        <v>239</v>
      </c>
      <c r="C243" s="46" t="n">
        <f aca="false">IF(B243="","",IF(B243&lt;='Timp complet'!$B$60,INT((B243-1)/'Timp complet'!$B$58)+1,IF(B243='Timp complet'!$B$60+1,"Ziua anului","Ziua bisectă")))</f>
        <v>9</v>
      </c>
      <c r="D243" s="46" t="n">
        <f aca="false">IF(B243="","",IF(B243&lt;='Timp complet'!$B$60,MOD(B243-1,'Timp complet'!$B$58)+1,"-"))</f>
        <v>15</v>
      </c>
      <c r="E243" s="46" t="str">
        <f aca="false">IF(B243="","",IF(B243&lt;='Timp complet'!$B$60,INDEX('Nume sanscrită'!$B$21:$B$27,MOD(B243-1,7)+1),"-"))</f>
        <v>Luni</v>
      </c>
      <c r="F243" s="46" t="str">
        <f aca="false">IF(B243="","",INDEX('Nume sanscrită'!$B$21:$B$27,WEEKDAY(A243,2)))</f>
        <v>Duminică</v>
      </c>
      <c r="G243" s="46" t="n">
        <f aca="false">IF(B243="","",MIN('Timp complet'!$B$54,INT((B243-1)/'Timp complet'!$B$53)+1))</f>
        <v>48</v>
      </c>
      <c r="H243" s="46" t="n">
        <f aca="false">IF(B243="","",INDEX(Evenimente!$G$2:$G$1213,MATCH(A243+1,Evenimente!$F$2:$F$1213,1)))</f>
        <v>3</v>
      </c>
      <c r="I243" s="47" t="str">
        <f aca="false">IF(B243="","",IF(INDEX(Evenimente!$A$2:$A$16203,MATCH(A243-0.000001,Evenimente!$A$2:$A$16203,1)+1)&lt;A243+1,INDEX(Evenimente!$B$2:$B$16203,MATCH(A243-0.000001,Evenimente!$A$2:$A$16203,1)+1)&amp;" "&amp;INDEX(Evenimente!$C$2:$C$16203,MATCH(A243-0.000001,Evenimente!$A$2:$A$16203,1)+1)&amp;" "&amp;TEXT(HOUR(INDEX(Evenimente!$A$2:$A$16203,MATCH(A243-0.000001,Evenimente!$A$2:$A$16203,1)+1)),"00")&amp;":"&amp;TEXT(MINUTE(INDEX(Evenimente!$A$2:$A$16203,MATCH(A243-0.000001,Evenimente!$A$2:$A$16203,1)+1)),"00")&amp;" UTC"&amp;IF(INDEX(Evenimente!$A$2:$A$16203,MATCH(A243-0.000001,Evenimente!$A$2:$A$16203,1)+2)&lt;A243+1,"; "&amp;INDEX(Evenimente!$B$2:$B$16203,MATCH(A243-0.000001,Evenimente!$A$2:$A$16203,1)+2)&amp;" "&amp;INDEX(Evenimente!$C$2:$C$16203,MATCH(A243-0.000001,Evenimente!$A$2:$A$16203,1)+2)&amp;" "&amp;TEXT(HOUR(INDEX(Evenimente!$A$2:$A$16203,MATCH(A243-0.000001,Evenimente!$A$2:$A$16203,1)+2)),"00")&amp;":"&amp;TEXT(MINUTE(INDEX(Evenimente!$A$2:$A$16203,MATCH(A243-0.000001,Evenimente!$A$2:$A$16203,1)+2)),"00")&amp;" UTC",""),""))</f>
        <v/>
      </c>
    </row>
    <row r="244" customFormat="false" ht="15" hidden="false" customHeight="true" outlineLevel="0" collapsed="false">
      <c r="A244" s="45" t="n">
        <f aca="false">IF(B244="","",$B$3+B244-1)</f>
        <v>46251</v>
      </c>
      <c r="B244" s="46" t="n">
        <f aca="false">IF(ROW()-4&lt;=$E$2,ROW()-4,"")</f>
        <v>240</v>
      </c>
      <c r="C244" s="46" t="n">
        <f aca="false">IF(B244="","",IF(B244&lt;='Timp complet'!$B$60,INT((B244-1)/'Timp complet'!$B$58)+1,IF(B244='Timp complet'!$B$60+1,"Ziua anului","Ziua bisectă")))</f>
        <v>9</v>
      </c>
      <c r="D244" s="46" t="n">
        <f aca="false">IF(B244="","",IF(B244&lt;='Timp complet'!$B$60,MOD(B244-1,'Timp complet'!$B$58)+1,"-"))</f>
        <v>16</v>
      </c>
      <c r="E244" s="46" t="str">
        <f aca="false">IF(B244="","",IF(B244&lt;='Timp complet'!$B$60,INDEX('Nume sanscrită'!$B$21:$B$27,MOD(B244-1,7)+1),"-"))</f>
        <v>Marți</v>
      </c>
      <c r="F244" s="46" t="str">
        <f aca="false">IF(B244="","",INDEX('Nume sanscrită'!$B$21:$B$27,WEEKDAY(A244,2)))</f>
        <v>Luni</v>
      </c>
      <c r="G244" s="46" t="n">
        <f aca="false">IF(B244="","",MIN('Timp complet'!$B$54,INT((B244-1)/'Timp complet'!$B$53)+1))</f>
        <v>48</v>
      </c>
      <c r="H244" s="46" t="n">
        <f aca="false">IF(B244="","",INDEX(Evenimente!$G$2:$G$1213,MATCH(A244+1,Evenimente!$F$2:$F$1213,1)))</f>
        <v>3</v>
      </c>
      <c r="I244" s="47" t="str">
        <f aca="false">IF(B244="","",IF(INDEX(Evenimente!$A$2:$A$16203,MATCH(A244-0.000001,Evenimente!$A$2:$A$16203,1)+1)&lt;A244+1,INDEX(Evenimente!$B$2:$B$16203,MATCH(A244-0.000001,Evenimente!$A$2:$A$16203,1)+1)&amp;" "&amp;INDEX(Evenimente!$C$2:$C$16203,MATCH(A244-0.000001,Evenimente!$A$2:$A$16203,1)+1)&amp;" "&amp;TEXT(HOUR(INDEX(Evenimente!$A$2:$A$16203,MATCH(A244-0.000001,Evenimente!$A$2:$A$16203,1)+1)),"00")&amp;":"&amp;TEXT(MINUTE(INDEX(Evenimente!$A$2:$A$16203,MATCH(A244-0.000001,Evenimente!$A$2:$A$16203,1)+1)),"00")&amp;" UTC"&amp;IF(INDEX(Evenimente!$A$2:$A$16203,MATCH(A244-0.000001,Evenimente!$A$2:$A$16203,1)+2)&lt;A244+1,"; "&amp;INDEX(Evenimente!$B$2:$B$16203,MATCH(A244-0.000001,Evenimente!$A$2:$A$16203,1)+2)&amp;" "&amp;INDEX(Evenimente!$C$2:$C$16203,MATCH(A244-0.000001,Evenimente!$A$2:$A$16203,1)+2)&amp;" "&amp;TEXT(HOUR(INDEX(Evenimente!$A$2:$A$16203,MATCH(A244-0.000001,Evenimente!$A$2:$A$16203,1)+2)),"00")&amp;":"&amp;TEXT(MINUTE(INDEX(Evenimente!$A$2:$A$16203,MATCH(A244-0.000001,Evenimente!$A$2:$A$16203,1)+2)),"00")&amp;" UTC",""),""))</f>
        <v/>
      </c>
    </row>
    <row r="245" customFormat="false" ht="15" hidden="false" customHeight="true" outlineLevel="0" collapsed="false">
      <c r="A245" s="45" t="n">
        <f aca="false">IF(B245="","",$B$3+B245-1)</f>
        <v>46252</v>
      </c>
      <c r="B245" s="46" t="n">
        <f aca="false">IF(ROW()-4&lt;=$E$2,ROW()-4,"")</f>
        <v>241</v>
      </c>
      <c r="C245" s="46" t="n">
        <f aca="false">IF(B245="","",IF(B245&lt;='Timp complet'!$B$60,INT((B245-1)/'Timp complet'!$B$58)+1,IF(B245='Timp complet'!$B$60+1,"Ziua anului","Ziua bisectă")))</f>
        <v>9</v>
      </c>
      <c r="D245" s="46" t="n">
        <f aca="false">IF(B245="","",IF(B245&lt;='Timp complet'!$B$60,MOD(B245-1,'Timp complet'!$B$58)+1,"-"))</f>
        <v>17</v>
      </c>
      <c r="E245" s="46" t="str">
        <f aca="false">IF(B245="","",IF(B245&lt;='Timp complet'!$B$60,INDEX('Nume sanscrită'!$B$21:$B$27,MOD(B245-1,7)+1),"-"))</f>
        <v>Miercuri</v>
      </c>
      <c r="F245" s="46" t="str">
        <f aca="false">IF(B245="","",INDEX('Nume sanscrită'!$B$21:$B$27,WEEKDAY(A245,2)))</f>
        <v>Marți</v>
      </c>
      <c r="G245" s="46" t="n">
        <f aca="false">IF(B245="","",MIN('Timp complet'!$B$54,INT((B245-1)/'Timp complet'!$B$53)+1))</f>
        <v>49</v>
      </c>
      <c r="H245" s="46" t="n">
        <f aca="false">IF(B245="","",INDEX(Evenimente!$G$2:$G$1213,MATCH(A245+1,Evenimente!$F$2:$F$1213,1)))</f>
        <v>3</v>
      </c>
      <c r="I245" s="47" t="str">
        <f aca="false">IF(B245="","",IF(INDEX(Evenimente!$A$2:$A$16203,MATCH(A245-0.000001,Evenimente!$A$2:$A$16203,1)+1)&lt;A245+1,INDEX(Evenimente!$B$2:$B$16203,MATCH(A245-0.000001,Evenimente!$A$2:$A$16203,1)+1)&amp;" "&amp;INDEX(Evenimente!$C$2:$C$16203,MATCH(A245-0.000001,Evenimente!$A$2:$A$16203,1)+1)&amp;" "&amp;TEXT(HOUR(INDEX(Evenimente!$A$2:$A$16203,MATCH(A245-0.000001,Evenimente!$A$2:$A$16203,1)+1)),"00")&amp;":"&amp;TEXT(MINUTE(INDEX(Evenimente!$A$2:$A$16203,MATCH(A245-0.000001,Evenimente!$A$2:$A$16203,1)+1)),"00")&amp;" UTC"&amp;IF(INDEX(Evenimente!$A$2:$A$16203,MATCH(A245-0.000001,Evenimente!$A$2:$A$16203,1)+2)&lt;A245+1,"; "&amp;INDEX(Evenimente!$B$2:$B$16203,MATCH(A245-0.000001,Evenimente!$A$2:$A$16203,1)+2)&amp;" "&amp;INDEX(Evenimente!$C$2:$C$16203,MATCH(A245-0.000001,Evenimente!$A$2:$A$16203,1)+2)&amp;" "&amp;TEXT(HOUR(INDEX(Evenimente!$A$2:$A$16203,MATCH(A245-0.000001,Evenimente!$A$2:$A$16203,1)+2)),"00")&amp;":"&amp;TEXT(MINUTE(INDEX(Evenimente!$A$2:$A$16203,MATCH(A245-0.000001,Evenimente!$A$2:$A$16203,1)+2)),"00")&amp;" UTC",""),""))</f>
        <v/>
      </c>
    </row>
    <row r="246" customFormat="false" ht="15" hidden="false" customHeight="true" outlineLevel="0" collapsed="false">
      <c r="A246" s="45" t="n">
        <f aca="false">IF(B246="","",$B$3+B246-1)</f>
        <v>46253</v>
      </c>
      <c r="B246" s="46" t="n">
        <f aca="false">IF(ROW()-4&lt;=$E$2,ROW()-4,"")</f>
        <v>242</v>
      </c>
      <c r="C246" s="46" t="n">
        <f aca="false">IF(B246="","",IF(B246&lt;='Timp complet'!$B$60,INT((B246-1)/'Timp complet'!$B$58)+1,IF(B246='Timp complet'!$B$60+1,"Ziua anului","Ziua bisectă")))</f>
        <v>9</v>
      </c>
      <c r="D246" s="46" t="n">
        <f aca="false">IF(B246="","",IF(B246&lt;='Timp complet'!$B$60,MOD(B246-1,'Timp complet'!$B$58)+1,"-"))</f>
        <v>18</v>
      </c>
      <c r="E246" s="46" t="str">
        <f aca="false">IF(B246="","",IF(B246&lt;='Timp complet'!$B$60,INDEX('Nume sanscrită'!$B$21:$B$27,MOD(B246-1,7)+1),"-"))</f>
        <v>Joi</v>
      </c>
      <c r="F246" s="46" t="str">
        <f aca="false">IF(B246="","",INDEX('Nume sanscrită'!$B$21:$B$27,WEEKDAY(A246,2)))</f>
        <v>Miercuri</v>
      </c>
      <c r="G246" s="46" t="n">
        <f aca="false">IF(B246="","",MIN('Timp complet'!$B$54,INT((B246-1)/'Timp complet'!$B$53)+1))</f>
        <v>49</v>
      </c>
      <c r="H246" s="46" t="n">
        <f aca="false">IF(B246="","",INDEX(Evenimente!$G$2:$G$1213,MATCH(A246+1,Evenimente!$F$2:$F$1213,1)))</f>
        <v>3</v>
      </c>
      <c r="I246" s="47" t="str">
        <f aca="false">IF(B246="","",IF(INDEX(Evenimente!$A$2:$A$16203,MATCH(A246-0.000001,Evenimente!$A$2:$A$16203,1)+1)&lt;A246+1,INDEX(Evenimente!$B$2:$B$16203,MATCH(A246-0.000001,Evenimente!$A$2:$A$16203,1)+1)&amp;" "&amp;INDEX(Evenimente!$C$2:$C$16203,MATCH(A246-0.000001,Evenimente!$A$2:$A$16203,1)+1)&amp;" "&amp;TEXT(HOUR(INDEX(Evenimente!$A$2:$A$16203,MATCH(A246-0.000001,Evenimente!$A$2:$A$16203,1)+1)),"00")&amp;":"&amp;TEXT(MINUTE(INDEX(Evenimente!$A$2:$A$16203,MATCH(A246-0.000001,Evenimente!$A$2:$A$16203,1)+1)),"00")&amp;" UTC"&amp;IF(INDEX(Evenimente!$A$2:$A$16203,MATCH(A246-0.000001,Evenimente!$A$2:$A$16203,1)+2)&lt;A246+1,"; "&amp;INDEX(Evenimente!$B$2:$B$16203,MATCH(A246-0.000001,Evenimente!$A$2:$A$16203,1)+2)&amp;" "&amp;INDEX(Evenimente!$C$2:$C$16203,MATCH(A246-0.000001,Evenimente!$A$2:$A$16203,1)+2)&amp;" "&amp;TEXT(HOUR(INDEX(Evenimente!$A$2:$A$16203,MATCH(A246-0.000001,Evenimente!$A$2:$A$16203,1)+2)),"00")&amp;":"&amp;TEXT(MINUTE(INDEX(Evenimente!$A$2:$A$16203,MATCH(A246-0.000001,Evenimente!$A$2:$A$16203,1)+2)),"00")&amp;" UTC",""),""))</f>
        <v/>
      </c>
    </row>
    <row r="247" customFormat="false" ht="15" hidden="false" customHeight="true" outlineLevel="0" collapsed="false">
      <c r="A247" s="45" t="n">
        <f aca="false">IF(B247="","",$B$3+B247-1)</f>
        <v>46254</v>
      </c>
      <c r="B247" s="46" t="n">
        <f aca="false">IF(ROW()-4&lt;=$E$2,ROW()-4,"")</f>
        <v>243</v>
      </c>
      <c r="C247" s="46" t="n">
        <f aca="false">IF(B247="","",IF(B247&lt;='Timp complet'!$B$60,INT((B247-1)/'Timp complet'!$B$58)+1,IF(B247='Timp complet'!$B$60+1,"Ziua anului","Ziua bisectă")))</f>
        <v>9</v>
      </c>
      <c r="D247" s="46" t="n">
        <f aca="false">IF(B247="","",IF(B247&lt;='Timp complet'!$B$60,MOD(B247-1,'Timp complet'!$B$58)+1,"-"))</f>
        <v>19</v>
      </c>
      <c r="E247" s="46" t="str">
        <f aca="false">IF(B247="","",IF(B247&lt;='Timp complet'!$B$60,INDEX('Nume sanscrită'!$B$21:$B$27,MOD(B247-1,7)+1),"-"))</f>
        <v>Vineri</v>
      </c>
      <c r="F247" s="46" t="str">
        <f aca="false">IF(B247="","",INDEX('Nume sanscrită'!$B$21:$B$27,WEEKDAY(A247,2)))</f>
        <v>Joi</v>
      </c>
      <c r="G247" s="46" t="n">
        <f aca="false">IF(B247="","",MIN('Timp complet'!$B$54,INT((B247-1)/'Timp complet'!$B$53)+1))</f>
        <v>49</v>
      </c>
      <c r="H247" s="46" t="n">
        <f aca="false">IF(B247="","",INDEX(Evenimente!$G$2:$G$1213,MATCH(A247+1,Evenimente!$F$2:$F$1213,1)))</f>
        <v>3</v>
      </c>
      <c r="I247" s="47" t="str">
        <f aca="false">IF(B247="","",IF(INDEX(Evenimente!$A$2:$A$16203,MATCH(A247-0.000001,Evenimente!$A$2:$A$16203,1)+1)&lt;A247+1,INDEX(Evenimente!$B$2:$B$16203,MATCH(A247-0.000001,Evenimente!$A$2:$A$16203,1)+1)&amp;" "&amp;INDEX(Evenimente!$C$2:$C$16203,MATCH(A247-0.000001,Evenimente!$A$2:$A$16203,1)+1)&amp;" "&amp;TEXT(HOUR(INDEX(Evenimente!$A$2:$A$16203,MATCH(A247-0.000001,Evenimente!$A$2:$A$16203,1)+1)),"00")&amp;":"&amp;TEXT(MINUTE(INDEX(Evenimente!$A$2:$A$16203,MATCH(A247-0.000001,Evenimente!$A$2:$A$16203,1)+1)),"00")&amp;" UTC"&amp;IF(INDEX(Evenimente!$A$2:$A$16203,MATCH(A247-0.000001,Evenimente!$A$2:$A$16203,1)+2)&lt;A247+1,"; "&amp;INDEX(Evenimente!$B$2:$B$16203,MATCH(A247-0.000001,Evenimente!$A$2:$A$16203,1)+2)&amp;" "&amp;INDEX(Evenimente!$C$2:$C$16203,MATCH(A247-0.000001,Evenimente!$A$2:$A$16203,1)+2)&amp;" "&amp;TEXT(HOUR(INDEX(Evenimente!$A$2:$A$16203,MATCH(A247-0.000001,Evenimente!$A$2:$A$16203,1)+2)),"00")&amp;":"&amp;TEXT(MINUTE(INDEX(Evenimente!$A$2:$A$16203,MATCH(A247-0.000001,Evenimente!$A$2:$A$16203,1)+2)),"00")&amp;" UTC",""),""))</f>
        <v>◐ primul pătrar 02:46 UTC</v>
      </c>
    </row>
    <row r="248" customFormat="false" ht="15" hidden="false" customHeight="true" outlineLevel="0" collapsed="false">
      <c r="A248" s="45" t="n">
        <f aca="false">IF(B248="","",$B$3+B248-1)</f>
        <v>46255</v>
      </c>
      <c r="B248" s="46" t="n">
        <f aca="false">IF(ROW()-4&lt;=$E$2,ROW()-4,"")</f>
        <v>244</v>
      </c>
      <c r="C248" s="46" t="n">
        <f aca="false">IF(B248="","",IF(B248&lt;='Timp complet'!$B$60,INT((B248-1)/'Timp complet'!$B$58)+1,IF(B248='Timp complet'!$B$60+1,"Ziua anului","Ziua bisectă")))</f>
        <v>9</v>
      </c>
      <c r="D248" s="46" t="n">
        <f aca="false">IF(B248="","",IF(B248&lt;='Timp complet'!$B$60,MOD(B248-1,'Timp complet'!$B$58)+1,"-"))</f>
        <v>20</v>
      </c>
      <c r="E248" s="46" t="str">
        <f aca="false">IF(B248="","",IF(B248&lt;='Timp complet'!$B$60,INDEX('Nume sanscrită'!$B$21:$B$27,MOD(B248-1,7)+1),"-"))</f>
        <v>Sâmbătă</v>
      </c>
      <c r="F248" s="46" t="str">
        <f aca="false">IF(B248="","",INDEX('Nume sanscrită'!$B$21:$B$27,WEEKDAY(A248,2)))</f>
        <v>Vineri</v>
      </c>
      <c r="G248" s="46" t="n">
        <f aca="false">IF(B248="","",MIN('Timp complet'!$B$54,INT((B248-1)/'Timp complet'!$B$53)+1))</f>
        <v>49</v>
      </c>
      <c r="H248" s="46" t="n">
        <f aca="false">IF(B248="","",INDEX(Evenimente!$G$2:$G$1213,MATCH(A248+1,Evenimente!$F$2:$F$1213,1)))</f>
        <v>3</v>
      </c>
      <c r="I248" s="47" t="str">
        <f aca="false">IF(B248="","",IF(INDEX(Evenimente!$A$2:$A$16203,MATCH(A248-0.000001,Evenimente!$A$2:$A$16203,1)+1)&lt;A248+1,INDEX(Evenimente!$B$2:$B$16203,MATCH(A248-0.000001,Evenimente!$A$2:$A$16203,1)+1)&amp;" "&amp;INDEX(Evenimente!$C$2:$C$16203,MATCH(A248-0.000001,Evenimente!$A$2:$A$16203,1)+1)&amp;" "&amp;TEXT(HOUR(INDEX(Evenimente!$A$2:$A$16203,MATCH(A248-0.000001,Evenimente!$A$2:$A$16203,1)+1)),"00")&amp;":"&amp;TEXT(MINUTE(INDEX(Evenimente!$A$2:$A$16203,MATCH(A248-0.000001,Evenimente!$A$2:$A$16203,1)+1)),"00")&amp;" UTC"&amp;IF(INDEX(Evenimente!$A$2:$A$16203,MATCH(A248-0.000001,Evenimente!$A$2:$A$16203,1)+2)&lt;A248+1,"; "&amp;INDEX(Evenimente!$B$2:$B$16203,MATCH(A248-0.000001,Evenimente!$A$2:$A$16203,1)+2)&amp;" "&amp;INDEX(Evenimente!$C$2:$C$16203,MATCH(A248-0.000001,Evenimente!$A$2:$A$16203,1)+2)&amp;" "&amp;TEXT(HOUR(INDEX(Evenimente!$A$2:$A$16203,MATCH(A248-0.000001,Evenimente!$A$2:$A$16203,1)+2)),"00")&amp;":"&amp;TEXT(MINUTE(INDEX(Evenimente!$A$2:$A$16203,MATCH(A248-0.000001,Evenimente!$A$2:$A$16203,1)+2)),"00")&amp;" UTC",""),""))</f>
        <v/>
      </c>
    </row>
    <row r="249" customFormat="false" ht="15" hidden="false" customHeight="true" outlineLevel="0" collapsed="false">
      <c r="A249" s="45" t="n">
        <f aca="false">IF(B249="","",$B$3+B249-1)</f>
        <v>46256</v>
      </c>
      <c r="B249" s="46" t="n">
        <f aca="false">IF(ROW()-4&lt;=$E$2,ROW()-4,"")</f>
        <v>245</v>
      </c>
      <c r="C249" s="46" t="n">
        <f aca="false">IF(B249="","",IF(B249&lt;='Timp complet'!$B$60,INT((B249-1)/'Timp complet'!$B$58)+1,IF(B249='Timp complet'!$B$60+1,"Ziua anului","Ziua bisectă")))</f>
        <v>9</v>
      </c>
      <c r="D249" s="46" t="n">
        <f aca="false">IF(B249="","",IF(B249&lt;='Timp complet'!$B$60,MOD(B249-1,'Timp complet'!$B$58)+1,"-"))</f>
        <v>21</v>
      </c>
      <c r="E249" s="46" t="str">
        <f aca="false">IF(B249="","",IF(B249&lt;='Timp complet'!$B$60,INDEX('Nume sanscrită'!$B$21:$B$27,MOD(B249-1,7)+1),"-"))</f>
        <v>Duminică</v>
      </c>
      <c r="F249" s="46" t="str">
        <f aca="false">IF(B249="","",INDEX('Nume sanscrită'!$B$21:$B$27,WEEKDAY(A249,2)))</f>
        <v>Sâmbătă</v>
      </c>
      <c r="G249" s="46" t="n">
        <f aca="false">IF(B249="","",MIN('Timp complet'!$B$54,INT((B249-1)/'Timp complet'!$B$53)+1))</f>
        <v>49</v>
      </c>
      <c r="H249" s="46" t="n">
        <f aca="false">IF(B249="","",INDEX(Evenimente!$G$2:$G$1213,MATCH(A249+1,Evenimente!$F$2:$F$1213,1)))</f>
        <v>3</v>
      </c>
      <c r="I249" s="47" t="str">
        <f aca="false">IF(B249="","",IF(INDEX(Evenimente!$A$2:$A$16203,MATCH(A249-0.000001,Evenimente!$A$2:$A$16203,1)+1)&lt;A249+1,INDEX(Evenimente!$B$2:$B$16203,MATCH(A249-0.000001,Evenimente!$A$2:$A$16203,1)+1)&amp;" "&amp;INDEX(Evenimente!$C$2:$C$16203,MATCH(A249-0.000001,Evenimente!$A$2:$A$16203,1)+1)&amp;" "&amp;TEXT(HOUR(INDEX(Evenimente!$A$2:$A$16203,MATCH(A249-0.000001,Evenimente!$A$2:$A$16203,1)+1)),"00")&amp;":"&amp;TEXT(MINUTE(INDEX(Evenimente!$A$2:$A$16203,MATCH(A249-0.000001,Evenimente!$A$2:$A$16203,1)+1)),"00")&amp;" UTC"&amp;IF(INDEX(Evenimente!$A$2:$A$16203,MATCH(A249-0.000001,Evenimente!$A$2:$A$16203,1)+2)&lt;A249+1,"; "&amp;INDEX(Evenimente!$B$2:$B$16203,MATCH(A249-0.000001,Evenimente!$A$2:$A$16203,1)+2)&amp;" "&amp;INDEX(Evenimente!$C$2:$C$16203,MATCH(A249-0.000001,Evenimente!$A$2:$A$16203,1)+2)&amp;" "&amp;TEXT(HOUR(INDEX(Evenimente!$A$2:$A$16203,MATCH(A249-0.000001,Evenimente!$A$2:$A$16203,1)+2)),"00")&amp;":"&amp;TEXT(MINUTE(INDEX(Evenimente!$A$2:$A$16203,MATCH(A249-0.000001,Evenimente!$A$2:$A$16203,1)+2)),"00")&amp;" UTC",""),""))</f>
        <v/>
      </c>
    </row>
    <row r="250" customFormat="false" ht="15" hidden="false" customHeight="true" outlineLevel="0" collapsed="false">
      <c r="A250" s="45" t="n">
        <f aca="false">IF(B250="","",$B$3+B250-1)</f>
        <v>46257</v>
      </c>
      <c r="B250" s="46" t="n">
        <f aca="false">IF(ROW()-4&lt;=$E$2,ROW()-4,"")</f>
        <v>246</v>
      </c>
      <c r="C250" s="46" t="n">
        <f aca="false">IF(B250="","",IF(B250&lt;='Timp complet'!$B$60,INT((B250-1)/'Timp complet'!$B$58)+1,IF(B250='Timp complet'!$B$60+1,"Ziua anului","Ziua bisectă")))</f>
        <v>9</v>
      </c>
      <c r="D250" s="46" t="n">
        <f aca="false">IF(B250="","",IF(B250&lt;='Timp complet'!$B$60,MOD(B250-1,'Timp complet'!$B$58)+1,"-"))</f>
        <v>22</v>
      </c>
      <c r="E250" s="46" t="str">
        <f aca="false">IF(B250="","",IF(B250&lt;='Timp complet'!$B$60,INDEX('Nume sanscrită'!$B$21:$B$27,MOD(B250-1,7)+1),"-"))</f>
        <v>Luni</v>
      </c>
      <c r="F250" s="46" t="str">
        <f aca="false">IF(B250="","",INDEX('Nume sanscrită'!$B$21:$B$27,WEEKDAY(A250,2)))</f>
        <v>Duminică</v>
      </c>
      <c r="G250" s="46" t="n">
        <f aca="false">IF(B250="","",MIN('Timp complet'!$B$54,INT((B250-1)/'Timp complet'!$B$53)+1))</f>
        <v>50</v>
      </c>
      <c r="H250" s="46" t="n">
        <f aca="false">IF(B250="","",INDEX(Evenimente!$G$2:$G$1213,MATCH(A250+1,Evenimente!$F$2:$F$1213,1)))</f>
        <v>3</v>
      </c>
      <c r="I250" s="47" t="str">
        <f aca="false">IF(B250="","",IF(INDEX(Evenimente!$A$2:$A$16203,MATCH(A250-0.000001,Evenimente!$A$2:$A$16203,1)+1)&lt;A250+1,INDEX(Evenimente!$B$2:$B$16203,MATCH(A250-0.000001,Evenimente!$A$2:$A$16203,1)+1)&amp;" "&amp;INDEX(Evenimente!$C$2:$C$16203,MATCH(A250-0.000001,Evenimente!$A$2:$A$16203,1)+1)&amp;" "&amp;TEXT(HOUR(INDEX(Evenimente!$A$2:$A$16203,MATCH(A250-0.000001,Evenimente!$A$2:$A$16203,1)+1)),"00")&amp;":"&amp;TEXT(MINUTE(INDEX(Evenimente!$A$2:$A$16203,MATCH(A250-0.000001,Evenimente!$A$2:$A$16203,1)+1)),"00")&amp;" UTC"&amp;IF(INDEX(Evenimente!$A$2:$A$16203,MATCH(A250-0.000001,Evenimente!$A$2:$A$16203,1)+2)&lt;A250+1,"; "&amp;INDEX(Evenimente!$B$2:$B$16203,MATCH(A250-0.000001,Evenimente!$A$2:$A$16203,1)+2)&amp;" "&amp;INDEX(Evenimente!$C$2:$C$16203,MATCH(A250-0.000001,Evenimente!$A$2:$A$16203,1)+2)&amp;" "&amp;TEXT(HOUR(INDEX(Evenimente!$A$2:$A$16203,MATCH(A250-0.000001,Evenimente!$A$2:$A$16203,1)+2)),"00")&amp;":"&amp;TEXT(MINUTE(INDEX(Evenimente!$A$2:$A$16203,MATCH(A250-0.000001,Evenimente!$A$2:$A$16203,1)+2)),"00")&amp;" UTC",""),""))</f>
        <v/>
      </c>
    </row>
    <row r="251" customFormat="false" ht="15" hidden="false" customHeight="true" outlineLevel="0" collapsed="false">
      <c r="A251" s="45" t="n">
        <f aca="false">IF(B251="","",$B$3+B251-1)</f>
        <v>46258</v>
      </c>
      <c r="B251" s="46" t="n">
        <f aca="false">IF(ROW()-4&lt;=$E$2,ROW()-4,"")</f>
        <v>247</v>
      </c>
      <c r="C251" s="46" t="n">
        <f aca="false">IF(B251="","",IF(B251&lt;='Timp complet'!$B$60,INT((B251-1)/'Timp complet'!$B$58)+1,IF(B251='Timp complet'!$B$60+1,"Ziua anului","Ziua bisectă")))</f>
        <v>9</v>
      </c>
      <c r="D251" s="46" t="n">
        <f aca="false">IF(B251="","",IF(B251&lt;='Timp complet'!$B$60,MOD(B251-1,'Timp complet'!$B$58)+1,"-"))</f>
        <v>23</v>
      </c>
      <c r="E251" s="46" t="str">
        <f aca="false">IF(B251="","",IF(B251&lt;='Timp complet'!$B$60,INDEX('Nume sanscrită'!$B$21:$B$27,MOD(B251-1,7)+1),"-"))</f>
        <v>Marți</v>
      </c>
      <c r="F251" s="46" t="str">
        <f aca="false">IF(B251="","",INDEX('Nume sanscrită'!$B$21:$B$27,WEEKDAY(A251,2)))</f>
        <v>Luni</v>
      </c>
      <c r="G251" s="46" t="n">
        <f aca="false">IF(B251="","",MIN('Timp complet'!$B$54,INT((B251-1)/'Timp complet'!$B$53)+1))</f>
        <v>50</v>
      </c>
      <c r="H251" s="46" t="n">
        <f aca="false">IF(B251="","",INDEX(Evenimente!$G$2:$G$1213,MATCH(A251+1,Evenimente!$F$2:$F$1213,1)))</f>
        <v>3</v>
      </c>
      <c r="I251" s="47" t="str">
        <f aca="false">IF(B251="","",IF(INDEX(Evenimente!$A$2:$A$16203,MATCH(A251-0.000001,Evenimente!$A$2:$A$16203,1)+1)&lt;A251+1,INDEX(Evenimente!$B$2:$B$16203,MATCH(A251-0.000001,Evenimente!$A$2:$A$16203,1)+1)&amp;" "&amp;INDEX(Evenimente!$C$2:$C$16203,MATCH(A251-0.000001,Evenimente!$A$2:$A$16203,1)+1)&amp;" "&amp;TEXT(HOUR(INDEX(Evenimente!$A$2:$A$16203,MATCH(A251-0.000001,Evenimente!$A$2:$A$16203,1)+1)),"00")&amp;":"&amp;TEXT(MINUTE(INDEX(Evenimente!$A$2:$A$16203,MATCH(A251-0.000001,Evenimente!$A$2:$A$16203,1)+1)),"00")&amp;" UTC"&amp;IF(INDEX(Evenimente!$A$2:$A$16203,MATCH(A251-0.000001,Evenimente!$A$2:$A$16203,1)+2)&lt;A251+1,"; "&amp;INDEX(Evenimente!$B$2:$B$16203,MATCH(A251-0.000001,Evenimente!$A$2:$A$16203,1)+2)&amp;" "&amp;INDEX(Evenimente!$C$2:$C$16203,MATCH(A251-0.000001,Evenimente!$A$2:$A$16203,1)+2)&amp;" "&amp;TEXT(HOUR(INDEX(Evenimente!$A$2:$A$16203,MATCH(A251-0.000001,Evenimente!$A$2:$A$16203,1)+2)),"00")&amp;":"&amp;TEXT(MINUTE(INDEX(Evenimente!$A$2:$A$16203,MATCH(A251-0.000001,Evenimente!$A$2:$A$16203,1)+2)),"00")&amp;" UTC",""),""))</f>
        <v/>
      </c>
    </row>
    <row r="252" customFormat="false" ht="15" hidden="false" customHeight="true" outlineLevel="0" collapsed="false">
      <c r="A252" s="45" t="n">
        <f aca="false">IF(B252="","",$B$3+B252-1)</f>
        <v>46259</v>
      </c>
      <c r="B252" s="46" t="n">
        <f aca="false">IF(ROW()-4&lt;=$E$2,ROW()-4,"")</f>
        <v>248</v>
      </c>
      <c r="C252" s="46" t="n">
        <f aca="false">IF(B252="","",IF(B252&lt;='Timp complet'!$B$60,INT((B252-1)/'Timp complet'!$B$58)+1,IF(B252='Timp complet'!$B$60+1,"Ziua anului","Ziua bisectă")))</f>
        <v>9</v>
      </c>
      <c r="D252" s="46" t="n">
        <f aca="false">IF(B252="","",IF(B252&lt;='Timp complet'!$B$60,MOD(B252-1,'Timp complet'!$B$58)+1,"-"))</f>
        <v>24</v>
      </c>
      <c r="E252" s="46" t="str">
        <f aca="false">IF(B252="","",IF(B252&lt;='Timp complet'!$B$60,INDEX('Nume sanscrită'!$B$21:$B$27,MOD(B252-1,7)+1),"-"))</f>
        <v>Miercuri</v>
      </c>
      <c r="F252" s="46" t="str">
        <f aca="false">IF(B252="","",INDEX('Nume sanscrită'!$B$21:$B$27,WEEKDAY(A252,2)))</f>
        <v>Marți</v>
      </c>
      <c r="G252" s="46" t="n">
        <f aca="false">IF(B252="","",MIN('Timp complet'!$B$54,INT((B252-1)/'Timp complet'!$B$53)+1))</f>
        <v>50</v>
      </c>
      <c r="H252" s="46" t="n">
        <f aca="false">IF(B252="","",INDEX(Evenimente!$G$2:$G$1213,MATCH(A252+1,Evenimente!$F$2:$F$1213,1)))</f>
        <v>3</v>
      </c>
      <c r="I252" s="47" t="str">
        <f aca="false">IF(B252="","",IF(INDEX(Evenimente!$A$2:$A$16203,MATCH(A252-0.000001,Evenimente!$A$2:$A$16203,1)+1)&lt;A252+1,INDEX(Evenimente!$B$2:$B$16203,MATCH(A252-0.000001,Evenimente!$A$2:$A$16203,1)+1)&amp;" "&amp;INDEX(Evenimente!$C$2:$C$16203,MATCH(A252-0.000001,Evenimente!$A$2:$A$16203,1)+1)&amp;" "&amp;TEXT(HOUR(INDEX(Evenimente!$A$2:$A$16203,MATCH(A252-0.000001,Evenimente!$A$2:$A$16203,1)+1)),"00")&amp;":"&amp;TEXT(MINUTE(INDEX(Evenimente!$A$2:$A$16203,MATCH(A252-0.000001,Evenimente!$A$2:$A$16203,1)+1)),"00")&amp;" UTC"&amp;IF(INDEX(Evenimente!$A$2:$A$16203,MATCH(A252-0.000001,Evenimente!$A$2:$A$16203,1)+2)&lt;A252+1,"; "&amp;INDEX(Evenimente!$B$2:$B$16203,MATCH(A252-0.000001,Evenimente!$A$2:$A$16203,1)+2)&amp;" "&amp;INDEX(Evenimente!$C$2:$C$16203,MATCH(A252-0.000001,Evenimente!$A$2:$A$16203,1)+2)&amp;" "&amp;TEXT(HOUR(INDEX(Evenimente!$A$2:$A$16203,MATCH(A252-0.000001,Evenimente!$A$2:$A$16203,1)+2)),"00")&amp;":"&amp;TEXT(MINUTE(INDEX(Evenimente!$A$2:$A$16203,MATCH(A252-0.000001,Evenimente!$A$2:$A$16203,1)+2)),"00")&amp;" UTC",""),""))</f>
        <v/>
      </c>
    </row>
    <row r="253" customFormat="false" ht="15" hidden="false" customHeight="true" outlineLevel="0" collapsed="false">
      <c r="A253" s="45" t="n">
        <f aca="false">IF(B253="","",$B$3+B253-1)</f>
        <v>46260</v>
      </c>
      <c r="B253" s="46" t="n">
        <f aca="false">IF(ROW()-4&lt;=$E$2,ROW()-4,"")</f>
        <v>249</v>
      </c>
      <c r="C253" s="46" t="n">
        <f aca="false">IF(B253="","",IF(B253&lt;='Timp complet'!$B$60,INT((B253-1)/'Timp complet'!$B$58)+1,IF(B253='Timp complet'!$B$60+1,"Ziua anului","Ziua bisectă")))</f>
        <v>9</v>
      </c>
      <c r="D253" s="46" t="n">
        <f aca="false">IF(B253="","",IF(B253&lt;='Timp complet'!$B$60,MOD(B253-1,'Timp complet'!$B$58)+1,"-"))</f>
        <v>25</v>
      </c>
      <c r="E253" s="46" t="str">
        <f aca="false">IF(B253="","",IF(B253&lt;='Timp complet'!$B$60,INDEX('Nume sanscrită'!$B$21:$B$27,MOD(B253-1,7)+1),"-"))</f>
        <v>Joi</v>
      </c>
      <c r="F253" s="46" t="str">
        <f aca="false">IF(B253="","",INDEX('Nume sanscrită'!$B$21:$B$27,WEEKDAY(A253,2)))</f>
        <v>Miercuri</v>
      </c>
      <c r="G253" s="46" t="n">
        <f aca="false">IF(B253="","",MIN('Timp complet'!$B$54,INT((B253-1)/'Timp complet'!$B$53)+1))</f>
        <v>50</v>
      </c>
      <c r="H253" s="46" t="n">
        <f aca="false">IF(B253="","",INDEX(Evenimente!$G$2:$G$1213,MATCH(A253+1,Evenimente!$F$2:$F$1213,1)))</f>
        <v>3</v>
      </c>
      <c r="I253" s="47" t="str">
        <f aca="false">IF(B253="","",IF(INDEX(Evenimente!$A$2:$A$16203,MATCH(A253-0.000001,Evenimente!$A$2:$A$16203,1)+1)&lt;A253+1,INDEX(Evenimente!$B$2:$B$16203,MATCH(A253-0.000001,Evenimente!$A$2:$A$16203,1)+1)&amp;" "&amp;INDEX(Evenimente!$C$2:$C$16203,MATCH(A253-0.000001,Evenimente!$A$2:$A$16203,1)+1)&amp;" "&amp;TEXT(HOUR(INDEX(Evenimente!$A$2:$A$16203,MATCH(A253-0.000001,Evenimente!$A$2:$A$16203,1)+1)),"00")&amp;":"&amp;TEXT(MINUTE(INDEX(Evenimente!$A$2:$A$16203,MATCH(A253-0.000001,Evenimente!$A$2:$A$16203,1)+1)),"00")&amp;" UTC"&amp;IF(INDEX(Evenimente!$A$2:$A$16203,MATCH(A253-0.000001,Evenimente!$A$2:$A$16203,1)+2)&lt;A253+1,"; "&amp;INDEX(Evenimente!$B$2:$B$16203,MATCH(A253-0.000001,Evenimente!$A$2:$A$16203,1)+2)&amp;" "&amp;INDEX(Evenimente!$C$2:$C$16203,MATCH(A253-0.000001,Evenimente!$A$2:$A$16203,1)+2)&amp;" "&amp;TEXT(HOUR(INDEX(Evenimente!$A$2:$A$16203,MATCH(A253-0.000001,Evenimente!$A$2:$A$16203,1)+2)),"00")&amp;":"&amp;TEXT(MINUTE(INDEX(Evenimente!$A$2:$A$16203,MATCH(A253-0.000001,Evenimente!$A$2:$A$16203,1)+2)),"00")&amp;" UTC",""),""))</f>
        <v/>
      </c>
    </row>
    <row r="254" customFormat="false" ht="15" hidden="false" customHeight="true" outlineLevel="0" collapsed="false">
      <c r="A254" s="45" t="n">
        <f aca="false">IF(B254="","",$B$3+B254-1)</f>
        <v>46261</v>
      </c>
      <c r="B254" s="46" t="n">
        <f aca="false">IF(ROW()-4&lt;=$E$2,ROW()-4,"")</f>
        <v>250</v>
      </c>
      <c r="C254" s="46" t="n">
        <f aca="false">IF(B254="","",IF(B254&lt;='Timp complet'!$B$60,INT((B254-1)/'Timp complet'!$B$58)+1,IF(B254='Timp complet'!$B$60+1,"Ziua anului","Ziua bisectă")))</f>
        <v>9</v>
      </c>
      <c r="D254" s="46" t="n">
        <f aca="false">IF(B254="","",IF(B254&lt;='Timp complet'!$B$60,MOD(B254-1,'Timp complet'!$B$58)+1,"-"))</f>
        <v>26</v>
      </c>
      <c r="E254" s="46" t="str">
        <f aca="false">IF(B254="","",IF(B254&lt;='Timp complet'!$B$60,INDEX('Nume sanscrită'!$B$21:$B$27,MOD(B254-1,7)+1),"-"))</f>
        <v>Vineri</v>
      </c>
      <c r="F254" s="46" t="str">
        <f aca="false">IF(B254="","",INDEX('Nume sanscrită'!$B$21:$B$27,WEEKDAY(A254,2)))</f>
        <v>Joi</v>
      </c>
      <c r="G254" s="46" t="n">
        <f aca="false">IF(B254="","",MIN('Timp complet'!$B$54,INT((B254-1)/'Timp complet'!$B$53)+1))</f>
        <v>50</v>
      </c>
      <c r="H254" s="46" t="n">
        <f aca="false">IF(B254="","",INDEX(Evenimente!$G$2:$G$1213,MATCH(A254+1,Evenimente!$F$2:$F$1213,1)))</f>
        <v>3</v>
      </c>
      <c r="I254" s="47" t="str">
        <f aca="false">IF(B254="","",IF(INDEX(Evenimente!$A$2:$A$16203,MATCH(A254-0.000001,Evenimente!$A$2:$A$16203,1)+1)&lt;A254+1,INDEX(Evenimente!$B$2:$B$16203,MATCH(A254-0.000001,Evenimente!$A$2:$A$16203,1)+1)&amp;" "&amp;INDEX(Evenimente!$C$2:$C$16203,MATCH(A254-0.000001,Evenimente!$A$2:$A$16203,1)+1)&amp;" "&amp;TEXT(HOUR(INDEX(Evenimente!$A$2:$A$16203,MATCH(A254-0.000001,Evenimente!$A$2:$A$16203,1)+1)),"00")&amp;":"&amp;TEXT(MINUTE(INDEX(Evenimente!$A$2:$A$16203,MATCH(A254-0.000001,Evenimente!$A$2:$A$16203,1)+1)),"00")&amp;" UTC"&amp;IF(INDEX(Evenimente!$A$2:$A$16203,MATCH(A254-0.000001,Evenimente!$A$2:$A$16203,1)+2)&lt;A254+1,"; "&amp;INDEX(Evenimente!$B$2:$B$16203,MATCH(A254-0.000001,Evenimente!$A$2:$A$16203,1)+2)&amp;" "&amp;INDEX(Evenimente!$C$2:$C$16203,MATCH(A254-0.000001,Evenimente!$A$2:$A$16203,1)+2)&amp;" "&amp;TEXT(HOUR(INDEX(Evenimente!$A$2:$A$16203,MATCH(A254-0.000001,Evenimente!$A$2:$A$16203,1)+2)),"00")&amp;":"&amp;TEXT(MINUTE(INDEX(Evenimente!$A$2:$A$16203,MATCH(A254-0.000001,Evenimente!$A$2:$A$16203,1)+2)),"00")&amp;" UTC",""),""))</f>
        <v/>
      </c>
    </row>
    <row r="255" customFormat="false" ht="15" hidden="false" customHeight="true" outlineLevel="0" collapsed="false">
      <c r="A255" s="45" t="n">
        <f aca="false">IF(B255="","",$B$3+B255-1)</f>
        <v>46262</v>
      </c>
      <c r="B255" s="46" t="n">
        <f aca="false">IF(ROW()-4&lt;=$E$2,ROW()-4,"")</f>
        <v>251</v>
      </c>
      <c r="C255" s="46" t="n">
        <f aca="false">IF(B255="","",IF(B255&lt;='Timp complet'!$B$60,INT((B255-1)/'Timp complet'!$B$58)+1,IF(B255='Timp complet'!$B$60+1,"Ziua anului","Ziua bisectă")))</f>
        <v>9</v>
      </c>
      <c r="D255" s="46" t="n">
        <f aca="false">IF(B255="","",IF(B255&lt;='Timp complet'!$B$60,MOD(B255-1,'Timp complet'!$B$58)+1,"-"))</f>
        <v>27</v>
      </c>
      <c r="E255" s="46" t="str">
        <f aca="false">IF(B255="","",IF(B255&lt;='Timp complet'!$B$60,INDEX('Nume sanscrită'!$B$21:$B$27,MOD(B255-1,7)+1),"-"))</f>
        <v>Sâmbătă</v>
      </c>
      <c r="F255" s="46" t="str">
        <f aca="false">IF(B255="","",INDEX('Nume sanscrită'!$B$21:$B$27,WEEKDAY(A255,2)))</f>
        <v>Vineri</v>
      </c>
      <c r="G255" s="46" t="n">
        <f aca="false">IF(B255="","",MIN('Timp complet'!$B$54,INT((B255-1)/'Timp complet'!$B$53)+1))</f>
        <v>51</v>
      </c>
      <c r="H255" s="46" t="n">
        <f aca="false">IF(B255="","",INDEX(Evenimente!$G$2:$G$1213,MATCH(A255+1,Evenimente!$F$2:$F$1213,1)))</f>
        <v>3</v>
      </c>
      <c r="I255" s="47" t="str">
        <f aca="false">IF(B255="","",IF(INDEX(Evenimente!$A$2:$A$16203,MATCH(A255-0.000001,Evenimente!$A$2:$A$16203,1)+1)&lt;A255+1,INDEX(Evenimente!$B$2:$B$16203,MATCH(A255-0.000001,Evenimente!$A$2:$A$16203,1)+1)&amp;" "&amp;INDEX(Evenimente!$C$2:$C$16203,MATCH(A255-0.000001,Evenimente!$A$2:$A$16203,1)+1)&amp;" "&amp;TEXT(HOUR(INDEX(Evenimente!$A$2:$A$16203,MATCH(A255-0.000001,Evenimente!$A$2:$A$16203,1)+1)),"00")&amp;":"&amp;TEXT(MINUTE(INDEX(Evenimente!$A$2:$A$16203,MATCH(A255-0.000001,Evenimente!$A$2:$A$16203,1)+1)),"00")&amp;" UTC"&amp;IF(INDEX(Evenimente!$A$2:$A$16203,MATCH(A255-0.000001,Evenimente!$A$2:$A$16203,1)+2)&lt;A255+1,"; "&amp;INDEX(Evenimente!$B$2:$B$16203,MATCH(A255-0.000001,Evenimente!$A$2:$A$16203,1)+2)&amp;" "&amp;INDEX(Evenimente!$C$2:$C$16203,MATCH(A255-0.000001,Evenimente!$A$2:$A$16203,1)+2)&amp;" "&amp;TEXT(HOUR(INDEX(Evenimente!$A$2:$A$16203,MATCH(A255-0.000001,Evenimente!$A$2:$A$16203,1)+2)),"00")&amp;":"&amp;TEXT(MINUTE(INDEX(Evenimente!$A$2:$A$16203,MATCH(A255-0.000001,Evenimente!$A$2:$A$16203,1)+2)),"00")&amp;" UTC",""),""))</f>
        <v>○⊗ lună plină · eclipsă de Lună posibilă 04:18 UTC</v>
      </c>
    </row>
    <row r="256" customFormat="false" ht="15" hidden="false" customHeight="true" outlineLevel="0" collapsed="false">
      <c r="A256" s="45" t="n">
        <f aca="false">IF(B256="","",$B$3+B256-1)</f>
        <v>46263</v>
      </c>
      <c r="B256" s="46" t="n">
        <f aca="false">IF(ROW()-4&lt;=$E$2,ROW()-4,"")</f>
        <v>252</v>
      </c>
      <c r="C256" s="46" t="n">
        <f aca="false">IF(B256="","",IF(B256&lt;='Timp complet'!$B$60,INT((B256-1)/'Timp complet'!$B$58)+1,IF(B256='Timp complet'!$B$60+1,"Ziua anului","Ziua bisectă")))</f>
        <v>9</v>
      </c>
      <c r="D256" s="46" t="n">
        <f aca="false">IF(B256="","",IF(B256&lt;='Timp complet'!$B$60,MOD(B256-1,'Timp complet'!$B$58)+1,"-"))</f>
        <v>28</v>
      </c>
      <c r="E256" s="46" t="str">
        <f aca="false">IF(B256="","",IF(B256&lt;='Timp complet'!$B$60,INDEX('Nume sanscrită'!$B$21:$B$27,MOD(B256-1,7)+1),"-"))</f>
        <v>Duminică</v>
      </c>
      <c r="F256" s="46" t="str">
        <f aca="false">IF(B256="","",INDEX('Nume sanscrită'!$B$21:$B$27,WEEKDAY(A256,2)))</f>
        <v>Sâmbătă</v>
      </c>
      <c r="G256" s="46" t="n">
        <f aca="false">IF(B256="","",MIN('Timp complet'!$B$54,INT((B256-1)/'Timp complet'!$B$53)+1))</f>
        <v>51</v>
      </c>
      <c r="H256" s="46" t="n">
        <f aca="false">IF(B256="","",INDEX(Evenimente!$G$2:$G$1213,MATCH(A256+1,Evenimente!$F$2:$F$1213,1)))</f>
        <v>3</v>
      </c>
      <c r="I256" s="47" t="str">
        <f aca="false">IF(B256="","",IF(INDEX(Evenimente!$A$2:$A$16203,MATCH(A256-0.000001,Evenimente!$A$2:$A$16203,1)+1)&lt;A256+1,INDEX(Evenimente!$B$2:$B$16203,MATCH(A256-0.000001,Evenimente!$A$2:$A$16203,1)+1)&amp;" "&amp;INDEX(Evenimente!$C$2:$C$16203,MATCH(A256-0.000001,Evenimente!$A$2:$A$16203,1)+1)&amp;" "&amp;TEXT(HOUR(INDEX(Evenimente!$A$2:$A$16203,MATCH(A256-0.000001,Evenimente!$A$2:$A$16203,1)+1)),"00")&amp;":"&amp;TEXT(MINUTE(INDEX(Evenimente!$A$2:$A$16203,MATCH(A256-0.000001,Evenimente!$A$2:$A$16203,1)+1)),"00")&amp;" UTC"&amp;IF(INDEX(Evenimente!$A$2:$A$16203,MATCH(A256-0.000001,Evenimente!$A$2:$A$16203,1)+2)&lt;A256+1,"; "&amp;INDEX(Evenimente!$B$2:$B$16203,MATCH(A256-0.000001,Evenimente!$A$2:$A$16203,1)+2)&amp;" "&amp;INDEX(Evenimente!$C$2:$C$16203,MATCH(A256-0.000001,Evenimente!$A$2:$A$16203,1)+2)&amp;" "&amp;TEXT(HOUR(INDEX(Evenimente!$A$2:$A$16203,MATCH(A256-0.000001,Evenimente!$A$2:$A$16203,1)+2)),"00")&amp;":"&amp;TEXT(MINUTE(INDEX(Evenimente!$A$2:$A$16203,MATCH(A256-0.000001,Evenimente!$A$2:$A$16203,1)+2)),"00")&amp;" UTC",""),""))</f>
        <v/>
      </c>
    </row>
    <row r="257" customFormat="false" ht="15" hidden="false" customHeight="true" outlineLevel="0" collapsed="false">
      <c r="A257" s="45" t="n">
        <f aca="false">IF(B257="","",$B$3+B257-1)</f>
        <v>46264</v>
      </c>
      <c r="B257" s="46" t="n">
        <f aca="false">IF(ROW()-4&lt;=$E$2,ROW()-4,"")</f>
        <v>253</v>
      </c>
      <c r="C257" s="46" t="n">
        <f aca="false">IF(B257="","",IF(B257&lt;='Timp complet'!$B$60,INT((B257-1)/'Timp complet'!$B$58)+1,IF(B257='Timp complet'!$B$60+1,"Ziua anului","Ziua bisectă")))</f>
        <v>10</v>
      </c>
      <c r="D257" s="46" t="n">
        <f aca="false">IF(B257="","",IF(B257&lt;='Timp complet'!$B$60,MOD(B257-1,'Timp complet'!$B$58)+1,"-"))</f>
        <v>1</v>
      </c>
      <c r="E257" s="46" t="str">
        <f aca="false">IF(B257="","",IF(B257&lt;='Timp complet'!$B$60,INDEX('Nume sanscrită'!$B$21:$B$27,MOD(B257-1,7)+1),"-"))</f>
        <v>Luni</v>
      </c>
      <c r="F257" s="46" t="str">
        <f aca="false">IF(B257="","",INDEX('Nume sanscrită'!$B$21:$B$27,WEEKDAY(A257,2)))</f>
        <v>Duminică</v>
      </c>
      <c r="G257" s="46" t="n">
        <f aca="false">IF(B257="","",MIN('Timp complet'!$B$54,INT((B257-1)/'Timp complet'!$B$53)+1))</f>
        <v>51</v>
      </c>
      <c r="H257" s="46" t="n">
        <f aca="false">IF(B257="","",INDEX(Evenimente!$G$2:$G$1213,MATCH(A257+1,Evenimente!$F$2:$F$1213,1)))</f>
        <v>3</v>
      </c>
      <c r="I257" s="47" t="str">
        <f aca="false">IF(B257="","",IF(INDEX(Evenimente!$A$2:$A$16203,MATCH(A257-0.000001,Evenimente!$A$2:$A$16203,1)+1)&lt;A257+1,INDEX(Evenimente!$B$2:$B$16203,MATCH(A257-0.000001,Evenimente!$A$2:$A$16203,1)+1)&amp;" "&amp;INDEX(Evenimente!$C$2:$C$16203,MATCH(A257-0.000001,Evenimente!$A$2:$A$16203,1)+1)&amp;" "&amp;TEXT(HOUR(INDEX(Evenimente!$A$2:$A$16203,MATCH(A257-0.000001,Evenimente!$A$2:$A$16203,1)+1)),"00")&amp;":"&amp;TEXT(MINUTE(INDEX(Evenimente!$A$2:$A$16203,MATCH(A257-0.000001,Evenimente!$A$2:$A$16203,1)+1)),"00")&amp;" UTC"&amp;IF(INDEX(Evenimente!$A$2:$A$16203,MATCH(A257-0.000001,Evenimente!$A$2:$A$16203,1)+2)&lt;A257+1,"; "&amp;INDEX(Evenimente!$B$2:$B$16203,MATCH(A257-0.000001,Evenimente!$A$2:$A$16203,1)+2)&amp;" "&amp;INDEX(Evenimente!$C$2:$C$16203,MATCH(A257-0.000001,Evenimente!$A$2:$A$16203,1)+2)&amp;" "&amp;TEXT(HOUR(INDEX(Evenimente!$A$2:$A$16203,MATCH(A257-0.000001,Evenimente!$A$2:$A$16203,1)+2)),"00")&amp;":"&amp;TEXT(MINUTE(INDEX(Evenimente!$A$2:$A$16203,MATCH(A257-0.000001,Evenimente!$A$2:$A$16203,1)+2)),"00")&amp;" UTC",""),""))</f>
        <v/>
      </c>
    </row>
    <row r="258" customFormat="false" ht="15" hidden="false" customHeight="true" outlineLevel="0" collapsed="false">
      <c r="A258" s="45" t="n">
        <f aca="false">IF(B258="","",$B$3+B258-1)</f>
        <v>46265</v>
      </c>
      <c r="B258" s="46" t="n">
        <f aca="false">IF(ROW()-4&lt;=$E$2,ROW()-4,"")</f>
        <v>254</v>
      </c>
      <c r="C258" s="46" t="n">
        <f aca="false">IF(B258="","",IF(B258&lt;='Timp complet'!$B$60,INT((B258-1)/'Timp complet'!$B$58)+1,IF(B258='Timp complet'!$B$60+1,"Ziua anului","Ziua bisectă")))</f>
        <v>10</v>
      </c>
      <c r="D258" s="46" t="n">
        <f aca="false">IF(B258="","",IF(B258&lt;='Timp complet'!$B$60,MOD(B258-1,'Timp complet'!$B$58)+1,"-"))</f>
        <v>2</v>
      </c>
      <c r="E258" s="46" t="str">
        <f aca="false">IF(B258="","",IF(B258&lt;='Timp complet'!$B$60,INDEX('Nume sanscrită'!$B$21:$B$27,MOD(B258-1,7)+1),"-"))</f>
        <v>Marți</v>
      </c>
      <c r="F258" s="46" t="str">
        <f aca="false">IF(B258="","",INDEX('Nume sanscrită'!$B$21:$B$27,WEEKDAY(A258,2)))</f>
        <v>Luni</v>
      </c>
      <c r="G258" s="46" t="n">
        <f aca="false">IF(B258="","",MIN('Timp complet'!$B$54,INT((B258-1)/'Timp complet'!$B$53)+1))</f>
        <v>51</v>
      </c>
      <c r="H258" s="46" t="n">
        <f aca="false">IF(B258="","",INDEX(Evenimente!$G$2:$G$1213,MATCH(A258+1,Evenimente!$F$2:$F$1213,1)))</f>
        <v>3</v>
      </c>
      <c r="I258" s="47" t="str">
        <f aca="false">IF(B258="","",IF(INDEX(Evenimente!$A$2:$A$16203,MATCH(A258-0.000001,Evenimente!$A$2:$A$16203,1)+1)&lt;A258+1,INDEX(Evenimente!$B$2:$B$16203,MATCH(A258-0.000001,Evenimente!$A$2:$A$16203,1)+1)&amp;" "&amp;INDEX(Evenimente!$C$2:$C$16203,MATCH(A258-0.000001,Evenimente!$A$2:$A$16203,1)+1)&amp;" "&amp;TEXT(HOUR(INDEX(Evenimente!$A$2:$A$16203,MATCH(A258-0.000001,Evenimente!$A$2:$A$16203,1)+1)),"00")&amp;":"&amp;TEXT(MINUTE(INDEX(Evenimente!$A$2:$A$16203,MATCH(A258-0.000001,Evenimente!$A$2:$A$16203,1)+1)),"00")&amp;" UTC"&amp;IF(INDEX(Evenimente!$A$2:$A$16203,MATCH(A258-0.000001,Evenimente!$A$2:$A$16203,1)+2)&lt;A258+1,"; "&amp;INDEX(Evenimente!$B$2:$B$16203,MATCH(A258-0.000001,Evenimente!$A$2:$A$16203,1)+2)&amp;" "&amp;INDEX(Evenimente!$C$2:$C$16203,MATCH(A258-0.000001,Evenimente!$A$2:$A$16203,1)+2)&amp;" "&amp;TEXT(HOUR(INDEX(Evenimente!$A$2:$A$16203,MATCH(A258-0.000001,Evenimente!$A$2:$A$16203,1)+2)),"00")&amp;":"&amp;TEXT(MINUTE(INDEX(Evenimente!$A$2:$A$16203,MATCH(A258-0.000001,Evenimente!$A$2:$A$16203,1)+2)),"00")&amp;" UTC",""),""))</f>
        <v/>
      </c>
    </row>
    <row r="259" customFormat="false" ht="15" hidden="false" customHeight="true" outlineLevel="0" collapsed="false">
      <c r="A259" s="45" t="n">
        <f aca="false">IF(B259="","",$B$3+B259-1)</f>
        <v>46266</v>
      </c>
      <c r="B259" s="46" t="n">
        <f aca="false">IF(ROW()-4&lt;=$E$2,ROW()-4,"")</f>
        <v>255</v>
      </c>
      <c r="C259" s="46" t="n">
        <f aca="false">IF(B259="","",IF(B259&lt;='Timp complet'!$B$60,INT((B259-1)/'Timp complet'!$B$58)+1,IF(B259='Timp complet'!$B$60+1,"Ziua anului","Ziua bisectă")))</f>
        <v>10</v>
      </c>
      <c r="D259" s="46" t="n">
        <f aca="false">IF(B259="","",IF(B259&lt;='Timp complet'!$B$60,MOD(B259-1,'Timp complet'!$B$58)+1,"-"))</f>
        <v>3</v>
      </c>
      <c r="E259" s="46" t="str">
        <f aca="false">IF(B259="","",IF(B259&lt;='Timp complet'!$B$60,INDEX('Nume sanscrită'!$B$21:$B$27,MOD(B259-1,7)+1),"-"))</f>
        <v>Miercuri</v>
      </c>
      <c r="F259" s="46" t="str">
        <f aca="false">IF(B259="","",INDEX('Nume sanscrită'!$B$21:$B$27,WEEKDAY(A259,2)))</f>
        <v>Marți</v>
      </c>
      <c r="G259" s="46" t="n">
        <f aca="false">IF(B259="","",MIN('Timp complet'!$B$54,INT((B259-1)/'Timp complet'!$B$53)+1))</f>
        <v>51</v>
      </c>
      <c r="H259" s="46" t="n">
        <f aca="false">IF(B259="","",INDEX(Evenimente!$G$2:$G$1213,MATCH(A259+1,Evenimente!$F$2:$F$1213,1)))</f>
        <v>3</v>
      </c>
      <c r="I259" s="47" t="str">
        <f aca="false">IF(B259="","",IF(INDEX(Evenimente!$A$2:$A$16203,MATCH(A259-0.000001,Evenimente!$A$2:$A$16203,1)+1)&lt;A259+1,INDEX(Evenimente!$B$2:$B$16203,MATCH(A259-0.000001,Evenimente!$A$2:$A$16203,1)+1)&amp;" "&amp;INDEX(Evenimente!$C$2:$C$16203,MATCH(A259-0.000001,Evenimente!$A$2:$A$16203,1)+1)&amp;" "&amp;TEXT(HOUR(INDEX(Evenimente!$A$2:$A$16203,MATCH(A259-0.000001,Evenimente!$A$2:$A$16203,1)+1)),"00")&amp;":"&amp;TEXT(MINUTE(INDEX(Evenimente!$A$2:$A$16203,MATCH(A259-0.000001,Evenimente!$A$2:$A$16203,1)+1)),"00")&amp;" UTC"&amp;IF(INDEX(Evenimente!$A$2:$A$16203,MATCH(A259-0.000001,Evenimente!$A$2:$A$16203,1)+2)&lt;A259+1,"; "&amp;INDEX(Evenimente!$B$2:$B$16203,MATCH(A259-0.000001,Evenimente!$A$2:$A$16203,1)+2)&amp;" "&amp;INDEX(Evenimente!$C$2:$C$16203,MATCH(A259-0.000001,Evenimente!$A$2:$A$16203,1)+2)&amp;" "&amp;TEXT(HOUR(INDEX(Evenimente!$A$2:$A$16203,MATCH(A259-0.000001,Evenimente!$A$2:$A$16203,1)+2)),"00")&amp;":"&amp;TEXT(MINUTE(INDEX(Evenimente!$A$2:$A$16203,MATCH(A259-0.000001,Evenimente!$A$2:$A$16203,1)+2)),"00")&amp;" UTC",""),""))</f>
        <v/>
      </c>
    </row>
    <row r="260" customFormat="false" ht="15" hidden="false" customHeight="true" outlineLevel="0" collapsed="false">
      <c r="A260" s="45" t="n">
        <f aca="false">IF(B260="","",$B$3+B260-1)</f>
        <v>46267</v>
      </c>
      <c r="B260" s="46" t="n">
        <f aca="false">IF(ROW()-4&lt;=$E$2,ROW()-4,"")</f>
        <v>256</v>
      </c>
      <c r="C260" s="46" t="n">
        <f aca="false">IF(B260="","",IF(B260&lt;='Timp complet'!$B$60,INT((B260-1)/'Timp complet'!$B$58)+1,IF(B260='Timp complet'!$B$60+1,"Ziua anului","Ziua bisectă")))</f>
        <v>10</v>
      </c>
      <c r="D260" s="46" t="n">
        <f aca="false">IF(B260="","",IF(B260&lt;='Timp complet'!$B$60,MOD(B260-1,'Timp complet'!$B$58)+1,"-"))</f>
        <v>4</v>
      </c>
      <c r="E260" s="46" t="str">
        <f aca="false">IF(B260="","",IF(B260&lt;='Timp complet'!$B$60,INDEX('Nume sanscrită'!$B$21:$B$27,MOD(B260-1,7)+1),"-"))</f>
        <v>Joi</v>
      </c>
      <c r="F260" s="46" t="str">
        <f aca="false">IF(B260="","",INDEX('Nume sanscrită'!$B$21:$B$27,WEEKDAY(A260,2)))</f>
        <v>Miercuri</v>
      </c>
      <c r="G260" s="46" t="n">
        <f aca="false">IF(B260="","",MIN('Timp complet'!$B$54,INT((B260-1)/'Timp complet'!$B$53)+1))</f>
        <v>52</v>
      </c>
      <c r="H260" s="46" t="n">
        <f aca="false">IF(B260="","",INDEX(Evenimente!$G$2:$G$1213,MATCH(A260+1,Evenimente!$F$2:$F$1213,1)))</f>
        <v>3</v>
      </c>
      <c r="I260" s="47" t="str">
        <f aca="false">IF(B260="","",IF(INDEX(Evenimente!$A$2:$A$16203,MATCH(A260-0.000001,Evenimente!$A$2:$A$16203,1)+1)&lt;A260+1,INDEX(Evenimente!$B$2:$B$16203,MATCH(A260-0.000001,Evenimente!$A$2:$A$16203,1)+1)&amp;" "&amp;INDEX(Evenimente!$C$2:$C$16203,MATCH(A260-0.000001,Evenimente!$A$2:$A$16203,1)+1)&amp;" "&amp;TEXT(HOUR(INDEX(Evenimente!$A$2:$A$16203,MATCH(A260-0.000001,Evenimente!$A$2:$A$16203,1)+1)),"00")&amp;":"&amp;TEXT(MINUTE(INDEX(Evenimente!$A$2:$A$16203,MATCH(A260-0.000001,Evenimente!$A$2:$A$16203,1)+1)),"00")&amp;" UTC"&amp;IF(INDEX(Evenimente!$A$2:$A$16203,MATCH(A260-0.000001,Evenimente!$A$2:$A$16203,1)+2)&lt;A260+1,"; "&amp;INDEX(Evenimente!$B$2:$B$16203,MATCH(A260-0.000001,Evenimente!$A$2:$A$16203,1)+2)&amp;" "&amp;INDEX(Evenimente!$C$2:$C$16203,MATCH(A260-0.000001,Evenimente!$A$2:$A$16203,1)+2)&amp;" "&amp;TEXT(HOUR(INDEX(Evenimente!$A$2:$A$16203,MATCH(A260-0.000001,Evenimente!$A$2:$A$16203,1)+2)),"00")&amp;":"&amp;TEXT(MINUTE(INDEX(Evenimente!$A$2:$A$16203,MATCH(A260-0.000001,Evenimente!$A$2:$A$16203,1)+2)),"00")&amp;" UTC",""),""))</f>
        <v/>
      </c>
    </row>
    <row r="261" customFormat="false" ht="15" hidden="false" customHeight="true" outlineLevel="0" collapsed="false">
      <c r="A261" s="45" t="n">
        <f aca="false">IF(B261="","",$B$3+B261-1)</f>
        <v>46268</v>
      </c>
      <c r="B261" s="46" t="n">
        <f aca="false">IF(ROW()-4&lt;=$E$2,ROW()-4,"")</f>
        <v>257</v>
      </c>
      <c r="C261" s="46" t="n">
        <f aca="false">IF(B261="","",IF(B261&lt;='Timp complet'!$B$60,INT((B261-1)/'Timp complet'!$B$58)+1,IF(B261='Timp complet'!$B$60+1,"Ziua anului","Ziua bisectă")))</f>
        <v>10</v>
      </c>
      <c r="D261" s="46" t="n">
        <f aca="false">IF(B261="","",IF(B261&lt;='Timp complet'!$B$60,MOD(B261-1,'Timp complet'!$B$58)+1,"-"))</f>
        <v>5</v>
      </c>
      <c r="E261" s="46" t="str">
        <f aca="false">IF(B261="","",IF(B261&lt;='Timp complet'!$B$60,INDEX('Nume sanscrită'!$B$21:$B$27,MOD(B261-1,7)+1),"-"))</f>
        <v>Vineri</v>
      </c>
      <c r="F261" s="46" t="str">
        <f aca="false">IF(B261="","",INDEX('Nume sanscrită'!$B$21:$B$27,WEEKDAY(A261,2)))</f>
        <v>Joi</v>
      </c>
      <c r="G261" s="46" t="n">
        <f aca="false">IF(B261="","",MIN('Timp complet'!$B$54,INT((B261-1)/'Timp complet'!$B$53)+1))</f>
        <v>52</v>
      </c>
      <c r="H261" s="46" t="n">
        <f aca="false">IF(B261="","",INDEX(Evenimente!$G$2:$G$1213,MATCH(A261+1,Evenimente!$F$2:$F$1213,1)))</f>
        <v>3</v>
      </c>
      <c r="I261" s="47" t="str">
        <f aca="false">IF(B261="","",IF(INDEX(Evenimente!$A$2:$A$16203,MATCH(A261-0.000001,Evenimente!$A$2:$A$16203,1)+1)&lt;A261+1,INDEX(Evenimente!$B$2:$B$16203,MATCH(A261-0.000001,Evenimente!$A$2:$A$16203,1)+1)&amp;" "&amp;INDEX(Evenimente!$C$2:$C$16203,MATCH(A261-0.000001,Evenimente!$A$2:$A$16203,1)+1)&amp;" "&amp;TEXT(HOUR(INDEX(Evenimente!$A$2:$A$16203,MATCH(A261-0.000001,Evenimente!$A$2:$A$16203,1)+1)),"00")&amp;":"&amp;TEXT(MINUTE(INDEX(Evenimente!$A$2:$A$16203,MATCH(A261-0.000001,Evenimente!$A$2:$A$16203,1)+1)),"00")&amp;" UTC"&amp;IF(INDEX(Evenimente!$A$2:$A$16203,MATCH(A261-0.000001,Evenimente!$A$2:$A$16203,1)+2)&lt;A261+1,"; "&amp;INDEX(Evenimente!$B$2:$B$16203,MATCH(A261-0.000001,Evenimente!$A$2:$A$16203,1)+2)&amp;" "&amp;INDEX(Evenimente!$C$2:$C$16203,MATCH(A261-0.000001,Evenimente!$A$2:$A$16203,1)+2)&amp;" "&amp;TEXT(HOUR(INDEX(Evenimente!$A$2:$A$16203,MATCH(A261-0.000001,Evenimente!$A$2:$A$16203,1)+2)),"00")&amp;":"&amp;TEXT(MINUTE(INDEX(Evenimente!$A$2:$A$16203,MATCH(A261-0.000001,Evenimente!$A$2:$A$16203,1)+2)),"00")&amp;" UTC",""),""))</f>
        <v/>
      </c>
    </row>
    <row r="262" customFormat="false" ht="15" hidden="false" customHeight="true" outlineLevel="0" collapsed="false">
      <c r="A262" s="45" t="n">
        <f aca="false">IF(B262="","",$B$3+B262-1)</f>
        <v>46269</v>
      </c>
      <c r="B262" s="46" t="n">
        <f aca="false">IF(ROW()-4&lt;=$E$2,ROW()-4,"")</f>
        <v>258</v>
      </c>
      <c r="C262" s="46" t="n">
        <f aca="false">IF(B262="","",IF(B262&lt;='Timp complet'!$B$60,INT((B262-1)/'Timp complet'!$B$58)+1,IF(B262='Timp complet'!$B$60+1,"Ziua anului","Ziua bisectă")))</f>
        <v>10</v>
      </c>
      <c r="D262" s="46" t="n">
        <f aca="false">IF(B262="","",IF(B262&lt;='Timp complet'!$B$60,MOD(B262-1,'Timp complet'!$B$58)+1,"-"))</f>
        <v>6</v>
      </c>
      <c r="E262" s="46" t="str">
        <f aca="false">IF(B262="","",IF(B262&lt;='Timp complet'!$B$60,INDEX('Nume sanscrită'!$B$21:$B$27,MOD(B262-1,7)+1),"-"))</f>
        <v>Sâmbătă</v>
      </c>
      <c r="F262" s="46" t="str">
        <f aca="false">IF(B262="","",INDEX('Nume sanscrită'!$B$21:$B$27,WEEKDAY(A262,2)))</f>
        <v>Vineri</v>
      </c>
      <c r="G262" s="46" t="n">
        <f aca="false">IF(B262="","",MIN('Timp complet'!$B$54,INT((B262-1)/'Timp complet'!$B$53)+1))</f>
        <v>52</v>
      </c>
      <c r="H262" s="46" t="n">
        <f aca="false">IF(B262="","",INDEX(Evenimente!$G$2:$G$1213,MATCH(A262+1,Evenimente!$F$2:$F$1213,1)))</f>
        <v>3</v>
      </c>
      <c r="I262" s="47" t="str">
        <f aca="false">IF(B262="","",IF(INDEX(Evenimente!$A$2:$A$16203,MATCH(A262-0.000001,Evenimente!$A$2:$A$16203,1)+1)&lt;A262+1,INDEX(Evenimente!$B$2:$B$16203,MATCH(A262-0.000001,Evenimente!$A$2:$A$16203,1)+1)&amp;" "&amp;INDEX(Evenimente!$C$2:$C$16203,MATCH(A262-0.000001,Evenimente!$A$2:$A$16203,1)+1)&amp;" "&amp;TEXT(HOUR(INDEX(Evenimente!$A$2:$A$16203,MATCH(A262-0.000001,Evenimente!$A$2:$A$16203,1)+1)),"00")&amp;":"&amp;TEXT(MINUTE(INDEX(Evenimente!$A$2:$A$16203,MATCH(A262-0.000001,Evenimente!$A$2:$A$16203,1)+1)),"00")&amp;" UTC"&amp;IF(INDEX(Evenimente!$A$2:$A$16203,MATCH(A262-0.000001,Evenimente!$A$2:$A$16203,1)+2)&lt;A262+1,"; "&amp;INDEX(Evenimente!$B$2:$B$16203,MATCH(A262-0.000001,Evenimente!$A$2:$A$16203,1)+2)&amp;" "&amp;INDEX(Evenimente!$C$2:$C$16203,MATCH(A262-0.000001,Evenimente!$A$2:$A$16203,1)+2)&amp;" "&amp;TEXT(HOUR(INDEX(Evenimente!$A$2:$A$16203,MATCH(A262-0.000001,Evenimente!$A$2:$A$16203,1)+2)),"00")&amp;":"&amp;TEXT(MINUTE(INDEX(Evenimente!$A$2:$A$16203,MATCH(A262-0.000001,Evenimente!$A$2:$A$16203,1)+2)),"00")&amp;" UTC",""),""))</f>
        <v>◑ ultimul pătrar 07:51 UTC</v>
      </c>
    </row>
    <row r="263" customFormat="false" ht="15" hidden="false" customHeight="true" outlineLevel="0" collapsed="false">
      <c r="A263" s="45" t="n">
        <f aca="false">IF(B263="","",$B$3+B263-1)</f>
        <v>46270</v>
      </c>
      <c r="B263" s="46" t="n">
        <f aca="false">IF(ROW()-4&lt;=$E$2,ROW()-4,"")</f>
        <v>259</v>
      </c>
      <c r="C263" s="46" t="n">
        <f aca="false">IF(B263="","",IF(B263&lt;='Timp complet'!$B$60,INT((B263-1)/'Timp complet'!$B$58)+1,IF(B263='Timp complet'!$B$60+1,"Ziua anului","Ziua bisectă")))</f>
        <v>10</v>
      </c>
      <c r="D263" s="46" t="n">
        <f aca="false">IF(B263="","",IF(B263&lt;='Timp complet'!$B$60,MOD(B263-1,'Timp complet'!$B$58)+1,"-"))</f>
        <v>7</v>
      </c>
      <c r="E263" s="46" t="str">
        <f aca="false">IF(B263="","",IF(B263&lt;='Timp complet'!$B$60,INDEX('Nume sanscrită'!$B$21:$B$27,MOD(B263-1,7)+1),"-"))</f>
        <v>Duminică</v>
      </c>
      <c r="F263" s="46" t="str">
        <f aca="false">IF(B263="","",INDEX('Nume sanscrită'!$B$21:$B$27,WEEKDAY(A263,2)))</f>
        <v>Sâmbătă</v>
      </c>
      <c r="G263" s="46" t="n">
        <f aca="false">IF(B263="","",MIN('Timp complet'!$B$54,INT((B263-1)/'Timp complet'!$B$53)+1))</f>
        <v>52</v>
      </c>
      <c r="H263" s="46" t="n">
        <f aca="false">IF(B263="","",INDEX(Evenimente!$G$2:$G$1213,MATCH(A263+1,Evenimente!$F$2:$F$1213,1)))</f>
        <v>3</v>
      </c>
      <c r="I263" s="47" t="str">
        <f aca="false">IF(B263="","",IF(INDEX(Evenimente!$A$2:$A$16203,MATCH(A263-0.000001,Evenimente!$A$2:$A$16203,1)+1)&lt;A263+1,INDEX(Evenimente!$B$2:$B$16203,MATCH(A263-0.000001,Evenimente!$A$2:$A$16203,1)+1)&amp;" "&amp;INDEX(Evenimente!$C$2:$C$16203,MATCH(A263-0.000001,Evenimente!$A$2:$A$16203,1)+1)&amp;" "&amp;TEXT(HOUR(INDEX(Evenimente!$A$2:$A$16203,MATCH(A263-0.000001,Evenimente!$A$2:$A$16203,1)+1)),"00")&amp;":"&amp;TEXT(MINUTE(INDEX(Evenimente!$A$2:$A$16203,MATCH(A263-0.000001,Evenimente!$A$2:$A$16203,1)+1)),"00")&amp;" UTC"&amp;IF(INDEX(Evenimente!$A$2:$A$16203,MATCH(A263-0.000001,Evenimente!$A$2:$A$16203,1)+2)&lt;A263+1,"; "&amp;INDEX(Evenimente!$B$2:$B$16203,MATCH(A263-0.000001,Evenimente!$A$2:$A$16203,1)+2)&amp;" "&amp;INDEX(Evenimente!$C$2:$C$16203,MATCH(A263-0.000001,Evenimente!$A$2:$A$16203,1)+2)&amp;" "&amp;TEXT(HOUR(INDEX(Evenimente!$A$2:$A$16203,MATCH(A263-0.000001,Evenimente!$A$2:$A$16203,1)+2)),"00")&amp;":"&amp;TEXT(MINUTE(INDEX(Evenimente!$A$2:$A$16203,MATCH(A263-0.000001,Evenimente!$A$2:$A$16203,1)+2)),"00")&amp;" UTC",""),""))</f>
        <v/>
      </c>
    </row>
    <row r="264" customFormat="false" ht="15" hidden="false" customHeight="true" outlineLevel="0" collapsed="false">
      <c r="A264" s="45" t="n">
        <f aca="false">IF(B264="","",$B$3+B264-1)</f>
        <v>46271</v>
      </c>
      <c r="B264" s="46" t="n">
        <f aca="false">IF(ROW()-4&lt;=$E$2,ROW()-4,"")</f>
        <v>260</v>
      </c>
      <c r="C264" s="46" t="n">
        <f aca="false">IF(B264="","",IF(B264&lt;='Timp complet'!$B$60,INT((B264-1)/'Timp complet'!$B$58)+1,IF(B264='Timp complet'!$B$60+1,"Ziua anului","Ziua bisectă")))</f>
        <v>10</v>
      </c>
      <c r="D264" s="46" t="n">
        <f aca="false">IF(B264="","",IF(B264&lt;='Timp complet'!$B$60,MOD(B264-1,'Timp complet'!$B$58)+1,"-"))</f>
        <v>8</v>
      </c>
      <c r="E264" s="46" t="str">
        <f aca="false">IF(B264="","",IF(B264&lt;='Timp complet'!$B$60,INDEX('Nume sanscrită'!$B$21:$B$27,MOD(B264-1,7)+1),"-"))</f>
        <v>Luni</v>
      </c>
      <c r="F264" s="46" t="str">
        <f aca="false">IF(B264="","",INDEX('Nume sanscrită'!$B$21:$B$27,WEEKDAY(A264,2)))</f>
        <v>Duminică</v>
      </c>
      <c r="G264" s="46" t="n">
        <f aca="false">IF(B264="","",MIN('Timp complet'!$B$54,INT((B264-1)/'Timp complet'!$B$53)+1))</f>
        <v>52</v>
      </c>
      <c r="H264" s="46" t="n">
        <f aca="false">IF(B264="","",INDEX(Evenimente!$G$2:$G$1213,MATCH(A264+1,Evenimente!$F$2:$F$1213,1)))</f>
        <v>3</v>
      </c>
      <c r="I264" s="47" t="str">
        <f aca="false">IF(B264="","",IF(INDEX(Evenimente!$A$2:$A$16203,MATCH(A264-0.000001,Evenimente!$A$2:$A$16203,1)+1)&lt;A264+1,INDEX(Evenimente!$B$2:$B$16203,MATCH(A264-0.000001,Evenimente!$A$2:$A$16203,1)+1)&amp;" "&amp;INDEX(Evenimente!$C$2:$C$16203,MATCH(A264-0.000001,Evenimente!$A$2:$A$16203,1)+1)&amp;" "&amp;TEXT(HOUR(INDEX(Evenimente!$A$2:$A$16203,MATCH(A264-0.000001,Evenimente!$A$2:$A$16203,1)+1)),"00")&amp;":"&amp;TEXT(MINUTE(INDEX(Evenimente!$A$2:$A$16203,MATCH(A264-0.000001,Evenimente!$A$2:$A$16203,1)+1)),"00")&amp;" UTC"&amp;IF(INDEX(Evenimente!$A$2:$A$16203,MATCH(A264-0.000001,Evenimente!$A$2:$A$16203,1)+2)&lt;A264+1,"; "&amp;INDEX(Evenimente!$B$2:$B$16203,MATCH(A264-0.000001,Evenimente!$A$2:$A$16203,1)+2)&amp;" "&amp;INDEX(Evenimente!$C$2:$C$16203,MATCH(A264-0.000001,Evenimente!$A$2:$A$16203,1)+2)&amp;" "&amp;TEXT(HOUR(INDEX(Evenimente!$A$2:$A$16203,MATCH(A264-0.000001,Evenimente!$A$2:$A$16203,1)+2)),"00")&amp;":"&amp;TEXT(MINUTE(INDEX(Evenimente!$A$2:$A$16203,MATCH(A264-0.000001,Evenimente!$A$2:$A$16203,1)+2)),"00")&amp;" UTC",""),""))</f>
        <v/>
      </c>
    </row>
    <row r="265" customFormat="false" ht="15" hidden="false" customHeight="true" outlineLevel="0" collapsed="false">
      <c r="A265" s="45" t="n">
        <f aca="false">IF(B265="","",$B$3+B265-1)</f>
        <v>46272</v>
      </c>
      <c r="B265" s="46" t="n">
        <f aca="false">IF(ROW()-4&lt;=$E$2,ROW()-4,"")</f>
        <v>261</v>
      </c>
      <c r="C265" s="46" t="n">
        <f aca="false">IF(B265="","",IF(B265&lt;='Timp complet'!$B$60,INT((B265-1)/'Timp complet'!$B$58)+1,IF(B265='Timp complet'!$B$60+1,"Ziua anului","Ziua bisectă")))</f>
        <v>10</v>
      </c>
      <c r="D265" s="46" t="n">
        <f aca="false">IF(B265="","",IF(B265&lt;='Timp complet'!$B$60,MOD(B265-1,'Timp complet'!$B$58)+1,"-"))</f>
        <v>9</v>
      </c>
      <c r="E265" s="46" t="str">
        <f aca="false">IF(B265="","",IF(B265&lt;='Timp complet'!$B$60,INDEX('Nume sanscrită'!$B$21:$B$27,MOD(B265-1,7)+1),"-"))</f>
        <v>Marți</v>
      </c>
      <c r="F265" s="46" t="str">
        <f aca="false">IF(B265="","",INDEX('Nume sanscrită'!$B$21:$B$27,WEEKDAY(A265,2)))</f>
        <v>Luni</v>
      </c>
      <c r="G265" s="46" t="n">
        <f aca="false">IF(B265="","",MIN('Timp complet'!$B$54,INT((B265-1)/'Timp complet'!$B$53)+1))</f>
        <v>53</v>
      </c>
      <c r="H265" s="46" t="n">
        <f aca="false">IF(B265="","",INDEX(Evenimente!$G$2:$G$1213,MATCH(A265+1,Evenimente!$F$2:$F$1213,1)))</f>
        <v>3</v>
      </c>
      <c r="I265" s="47" t="str">
        <f aca="false">IF(B265="","",IF(INDEX(Evenimente!$A$2:$A$16203,MATCH(A265-0.000001,Evenimente!$A$2:$A$16203,1)+1)&lt;A265+1,INDEX(Evenimente!$B$2:$B$16203,MATCH(A265-0.000001,Evenimente!$A$2:$A$16203,1)+1)&amp;" "&amp;INDEX(Evenimente!$C$2:$C$16203,MATCH(A265-0.000001,Evenimente!$A$2:$A$16203,1)+1)&amp;" "&amp;TEXT(HOUR(INDEX(Evenimente!$A$2:$A$16203,MATCH(A265-0.000001,Evenimente!$A$2:$A$16203,1)+1)),"00")&amp;":"&amp;TEXT(MINUTE(INDEX(Evenimente!$A$2:$A$16203,MATCH(A265-0.000001,Evenimente!$A$2:$A$16203,1)+1)),"00")&amp;" UTC"&amp;IF(INDEX(Evenimente!$A$2:$A$16203,MATCH(A265-0.000001,Evenimente!$A$2:$A$16203,1)+2)&lt;A265+1,"; "&amp;INDEX(Evenimente!$B$2:$B$16203,MATCH(A265-0.000001,Evenimente!$A$2:$A$16203,1)+2)&amp;" "&amp;INDEX(Evenimente!$C$2:$C$16203,MATCH(A265-0.000001,Evenimente!$A$2:$A$16203,1)+2)&amp;" "&amp;TEXT(HOUR(INDEX(Evenimente!$A$2:$A$16203,MATCH(A265-0.000001,Evenimente!$A$2:$A$16203,1)+2)),"00")&amp;":"&amp;TEXT(MINUTE(INDEX(Evenimente!$A$2:$A$16203,MATCH(A265-0.000001,Evenimente!$A$2:$A$16203,1)+2)),"00")&amp;" UTC",""),""))</f>
        <v/>
      </c>
    </row>
    <row r="266" customFormat="false" ht="15" hidden="false" customHeight="true" outlineLevel="0" collapsed="false">
      <c r="A266" s="45" t="n">
        <f aca="false">IF(B266="","",$B$3+B266-1)</f>
        <v>46273</v>
      </c>
      <c r="B266" s="46" t="n">
        <f aca="false">IF(ROW()-4&lt;=$E$2,ROW()-4,"")</f>
        <v>262</v>
      </c>
      <c r="C266" s="46" t="n">
        <f aca="false">IF(B266="","",IF(B266&lt;='Timp complet'!$B$60,INT((B266-1)/'Timp complet'!$B$58)+1,IF(B266='Timp complet'!$B$60+1,"Ziua anului","Ziua bisectă")))</f>
        <v>10</v>
      </c>
      <c r="D266" s="46" t="n">
        <f aca="false">IF(B266="","",IF(B266&lt;='Timp complet'!$B$60,MOD(B266-1,'Timp complet'!$B$58)+1,"-"))</f>
        <v>10</v>
      </c>
      <c r="E266" s="46" t="str">
        <f aca="false">IF(B266="","",IF(B266&lt;='Timp complet'!$B$60,INDEX('Nume sanscrită'!$B$21:$B$27,MOD(B266-1,7)+1),"-"))</f>
        <v>Miercuri</v>
      </c>
      <c r="F266" s="46" t="str">
        <f aca="false">IF(B266="","",INDEX('Nume sanscrită'!$B$21:$B$27,WEEKDAY(A266,2)))</f>
        <v>Marți</v>
      </c>
      <c r="G266" s="46" t="n">
        <f aca="false">IF(B266="","",MIN('Timp complet'!$B$54,INT((B266-1)/'Timp complet'!$B$53)+1))</f>
        <v>53</v>
      </c>
      <c r="H266" s="46" t="n">
        <f aca="false">IF(B266="","",INDEX(Evenimente!$G$2:$G$1213,MATCH(A266+1,Evenimente!$F$2:$F$1213,1)))</f>
        <v>3</v>
      </c>
      <c r="I266" s="47" t="str">
        <f aca="false">IF(B266="","",IF(INDEX(Evenimente!$A$2:$A$16203,MATCH(A266-0.000001,Evenimente!$A$2:$A$16203,1)+1)&lt;A266+1,INDEX(Evenimente!$B$2:$B$16203,MATCH(A266-0.000001,Evenimente!$A$2:$A$16203,1)+1)&amp;" "&amp;INDEX(Evenimente!$C$2:$C$16203,MATCH(A266-0.000001,Evenimente!$A$2:$A$16203,1)+1)&amp;" "&amp;TEXT(HOUR(INDEX(Evenimente!$A$2:$A$16203,MATCH(A266-0.000001,Evenimente!$A$2:$A$16203,1)+1)),"00")&amp;":"&amp;TEXT(MINUTE(INDEX(Evenimente!$A$2:$A$16203,MATCH(A266-0.000001,Evenimente!$A$2:$A$16203,1)+1)),"00")&amp;" UTC"&amp;IF(INDEX(Evenimente!$A$2:$A$16203,MATCH(A266-0.000001,Evenimente!$A$2:$A$16203,1)+2)&lt;A266+1,"; "&amp;INDEX(Evenimente!$B$2:$B$16203,MATCH(A266-0.000001,Evenimente!$A$2:$A$16203,1)+2)&amp;" "&amp;INDEX(Evenimente!$C$2:$C$16203,MATCH(A266-0.000001,Evenimente!$A$2:$A$16203,1)+2)&amp;" "&amp;TEXT(HOUR(INDEX(Evenimente!$A$2:$A$16203,MATCH(A266-0.000001,Evenimente!$A$2:$A$16203,1)+2)),"00")&amp;":"&amp;TEXT(MINUTE(INDEX(Evenimente!$A$2:$A$16203,MATCH(A266-0.000001,Evenimente!$A$2:$A$16203,1)+2)),"00")&amp;" UTC",""),""))</f>
        <v/>
      </c>
    </row>
    <row r="267" customFormat="false" ht="15" hidden="false" customHeight="true" outlineLevel="0" collapsed="false">
      <c r="A267" s="45" t="n">
        <f aca="false">IF(B267="","",$B$3+B267-1)</f>
        <v>46274</v>
      </c>
      <c r="B267" s="46" t="n">
        <f aca="false">IF(ROW()-4&lt;=$E$2,ROW()-4,"")</f>
        <v>263</v>
      </c>
      <c r="C267" s="46" t="n">
        <f aca="false">IF(B267="","",IF(B267&lt;='Timp complet'!$B$60,INT((B267-1)/'Timp complet'!$B$58)+1,IF(B267='Timp complet'!$B$60+1,"Ziua anului","Ziua bisectă")))</f>
        <v>10</v>
      </c>
      <c r="D267" s="46" t="n">
        <f aca="false">IF(B267="","",IF(B267&lt;='Timp complet'!$B$60,MOD(B267-1,'Timp complet'!$B$58)+1,"-"))</f>
        <v>11</v>
      </c>
      <c r="E267" s="46" t="str">
        <f aca="false">IF(B267="","",IF(B267&lt;='Timp complet'!$B$60,INDEX('Nume sanscrită'!$B$21:$B$27,MOD(B267-1,7)+1),"-"))</f>
        <v>Joi</v>
      </c>
      <c r="F267" s="46" t="str">
        <f aca="false">IF(B267="","",INDEX('Nume sanscrită'!$B$21:$B$27,WEEKDAY(A267,2)))</f>
        <v>Miercuri</v>
      </c>
      <c r="G267" s="46" t="n">
        <f aca="false">IF(B267="","",MIN('Timp complet'!$B$54,INT((B267-1)/'Timp complet'!$B$53)+1))</f>
        <v>53</v>
      </c>
      <c r="H267" s="46" t="n">
        <f aca="false">IF(B267="","",INDEX(Evenimente!$G$2:$G$1213,MATCH(A267+1,Evenimente!$F$2:$F$1213,1)))</f>
        <v>3</v>
      </c>
      <c r="I267" s="47" t="str">
        <f aca="false">IF(B267="","",IF(INDEX(Evenimente!$A$2:$A$16203,MATCH(A267-0.000001,Evenimente!$A$2:$A$16203,1)+1)&lt;A267+1,INDEX(Evenimente!$B$2:$B$16203,MATCH(A267-0.000001,Evenimente!$A$2:$A$16203,1)+1)&amp;" "&amp;INDEX(Evenimente!$C$2:$C$16203,MATCH(A267-0.000001,Evenimente!$A$2:$A$16203,1)+1)&amp;" "&amp;TEXT(HOUR(INDEX(Evenimente!$A$2:$A$16203,MATCH(A267-0.000001,Evenimente!$A$2:$A$16203,1)+1)),"00")&amp;":"&amp;TEXT(MINUTE(INDEX(Evenimente!$A$2:$A$16203,MATCH(A267-0.000001,Evenimente!$A$2:$A$16203,1)+1)),"00")&amp;" UTC"&amp;IF(INDEX(Evenimente!$A$2:$A$16203,MATCH(A267-0.000001,Evenimente!$A$2:$A$16203,1)+2)&lt;A267+1,"; "&amp;INDEX(Evenimente!$B$2:$B$16203,MATCH(A267-0.000001,Evenimente!$A$2:$A$16203,1)+2)&amp;" "&amp;INDEX(Evenimente!$C$2:$C$16203,MATCH(A267-0.000001,Evenimente!$A$2:$A$16203,1)+2)&amp;" "&amp;TEXT(HOUR(INDEX(Evenimente!$A$2:$A$16203,MATCH(A267-0.000001,Evenimente!$A$2:$A$16203,1)+2)),"00")&amp;":"&amp;TEXT(MINUTE(INDEX(Evenimente!$A$2:$A$16203,MATCH(A267-0.000001,Evenimente!$A$2:$A$16203,1)+2)),"00")&amp;" UTC",""),""))</f>
        <v/>
      </c>
    </row>
    <row r="268" customFormat="false" ht="15" hidden="false" customHeight="true" outlineLevel="0" collapsed="false">
      <c r="A268" s="45" t="n">
        <f aca="false">IF(B268="","",$B$3+B268-1)</f>
        <v>46275</v>
      </c>
      <c r="B268" s="46" t="n">
        <f aca="false">IF(ROW()-4&lt;=$E$2,ROW()-4,"")</f>
        <v>264</v>
      </c>
      <c r="C268" s="46" t="n">
        <f aca="false">IF(B268="","",IF(B268&lt;='Timp complet'!$B$60,INT((B268-1)/'Timp complet'!$B$58)+1,IF(B268='Timp complet'!$B$60+1,"Ziua anului","Ziua bisectă")))</f>
        <v>10</v>
      </c>
      <c r="D268" s="46" t="n">
        <f aca="false">IF(B268="","",IF(B268&lt;='Timp complet'!$B$60,MOD(B268-1,'Timp complet'!$B$58)+1,"-"))</f>
        <v>12</v>
      </c>
      <c r="E268" s="46" t="str">
        <f aca="false">IF(B268="","",IF(B268&lt;='Timp complet'!$B$60,INDEX('Nume sanscrită'!$B$21:$B$27,MOD(B268-1,7)+1),"-"))</f>
        <v>Vineri</v>
      </c>
      <c r="F268" s="46" t="str">
        <f aca="false">IF(B268="","",INDEX('Nume sanscrită'!$B$21:$B$27,WEEKDAY(A268,2)))</f>
        <v>Joi</v>
      </c>
      <c r="G268" s="46" t="n">
        <f aca="false">IF(B268="","",MIN('Timp complet'!$B$54,INT((B268-1)/'Timp complet'!$B$53)+1))</f>
        <v>53</v>
      </c>
      <c r="H268" s="46" t="n">
        <f aca="false">IF(B268="","",INDEX(Evenimente!$G$2:$G$1213,MATCH(A268+1,Evenimente!$F$2:$F$1213,1)))</f>
        <v>3</v>
      </c>
      <c r="I268" s="47" t="str">
        <f aca="false">IF(B268="","",IF(INDEX(Evenimente!$A$2:$A$16203,MATCH(A268-0.000001,Evenimente!$A$2:$A$16203,1)+1)&lt;A268+1,INDEX(Evenimente!$B$2:$B$16203,MATCH(A268-0.000001,Evenimente!$A$2:$A$16203,1)+1)&amp;" "&amp;INDEX(Evenimente!$C$2:$C$16203,MATCH(A268-0.000001,Evenimente!$A$2:$A$16203,1)+1)&amp;" "&amp;TEXT(HOUR(INDEX(Evenimente!$A$2:$A$16203,MATCH(A268-0.000001,Evenimente!$A$2:$A$16203,1)+1)),"00")&amp;":"&amp;TEXT(MINUTE(INDEX(Evenimente!$A$2:$A$16203,MATCH(A268-0.000001,Evenimente!$A$2:$A$16203,1)+1)),"00")&amp;" UTC"&amp;IF(INDEX(Evenimente!$A$2:$A$16203,MATCH(A268-0.000001,Evenimente!$A$2:$A$16203,1)+2)&lt;A268+1,"; "&amp;INDEX(Evenimente!$B$2:$B$16203,MATCH(A268-0.000001,Evenimente!$A$2:$A$16203,1)+2)&amp;" "&amp;INDEX(Evenimente!$C$2:$C$16203,MATCH(A268-0.000001,Evenimente!$A$2:$A$16203,1)+2)&amp;" "&amp;TEXT(HOUR(INDEX(Evenimente!$A$2:$A$16203,MATCH(A268-0.000001,Evenimente!$A$2:$A$16203,1)+2)),"00")&amp;":"&amp;TEXT(MINUTE(INDEX(Evenimente!$A$2:$A$16203,MATCH(A268-0.000001,Evenimente!$A$2:$A$16203,1)+2)),"00")&amp;" UTC",""),""))</f>
        <v/>
      </c>
    </row>
    <row r="269" customFormat="false" ht="15" hidden="false" customHeight="true" outlineLevel="0" collapsed="false">
      <c r="A269" s="45" t="n">
        <f aca="false">IF(B269="","",$B$3+B269-1)</f>
        <v>46276</v>
      </c>
      <c r="B269" s="46" t="n">
        <f aca="false">IF(ROW()-4&lt;=$E$2,ROW()-4,"")</f>
        <v>265</v>
      </c>
      <c r="C269" s="46" t="n">
        <f aca="false">IF(B269="","",IF(B269&lt;='Timp complet'!$B$60,INT((B269-1)/'Timp complet'!$B$58)+1,IF(B269='Timp complet'!$B$60+1,"Ziua anului","Ziua bisectă")))</f>
        <v>10</v>
      </c>
      <c r="D269" s="46" t="n">
        <f aca="false">IF(B269="","",IF(B269&lt;='Timp complet'!$B$60,MOD(B269-1,'Timp complet'!$B$58)+1,"-"))</f>
        <v>13</v>
      </c>
      <c r="E269" s="46" t="str">
        <f aca="false">IF(B269="","",IF(B269&lt;='Timp complet'!$B$60,INDEX('Nume sanscrită'!$B$21:$B$27,MOD(B269-1,7)+1),"-"))</f>
        <v>Sâmbătă</v>
      </c>
      <c r="F269" s="46" t="str">
        <f aca="false">IF(B269="","",INDEX('Nume sanscrită'!$B$21:$B$27,WEEKDAY(A269,2)))</f>
        <v>Vineri</v>
      </c>
      <c r="G269" s="46" t="n">
        <f aca="false">IF(B269="","",MIN('Timp complet'!$B$54,INT((B269-1)/'Timp complet'!$B$53)+1))</f>
        <v>53</v>
      </c>
      <c r="H269" s="46" t="n">
        <f aca="false">IF(B269="","",INDEX(Evenimente!$G$2:$G$1213,MATCH(A269+1,Evenimente!$F$2:$F$1213,1)))</f>
        <v>3</v>
      </c>
      <c r="I269" s="47" t="str">
        <f aca="false">IF(B269="","",IF(INDEX(Evenimente!$A$2:$A$16203,MATCH(A269-0.000001,Evenimente!$A$2:$A$16203,1)+1)&lt;A269+1,INDEX(Evenimente!$B$2:$B$16203,MATCH(A269-0.000001,Evenimente!$A$2:$A$16203,1)+1)&amp;" "&amp;INDEX(Evenimente!$C$2:$C$16203,MATCH(A269-0.000001,Evenimente!$A$2:$A$16203,1)+1)&amp;" "&amp;TEXT(HOUR(INDEX(Evenimente!$A$2:$A$16203,MATCH(A269-0.000001,Evenimente!$A$2:$A$16203,1)+1)),"00")&amp;":"&amp;TEXT(MINUTE(INDEX(Evenimente!$A$2:$A$16203,MATCH(A269-0.000001,Evenimente!$A$2:$A$16203,1)+1)),"00")&amp;" UTC"&amp;IF(INDEX(Evenimente!$A$2:$A$16203,MATCH(A269-0.000001,Evenimente!$A$2:$A$16203,1)+2)&lt;A269+1,"; "&amp;INDEX(Evenimente!$B$2:$B$16203,MATCH(A269-0.000001,Evenimente!$A$2:$A$16203,1)+2)&amp;" "&amp;INDEX(Evenimente!$C$2:$C$16203,MATCH(A269-0.000001,Evenimente!$A$2:$A$16203,1)+2)&amp;" "&amp;TEXT(HOUR(INDEX(Evenimente!$A$2:$A$16203,MATCH(A269-0.000001,Evenimente!$A$2:$A$16203,1)+2)),"00")&amp;":"&amp;TEXT(MINUTE(INDEX(Evenimente!$A$2:$A$16203,MATCH(A269-0.000001,Evenimente!$A$2:$A$16203,1)+2)),"00")&amp;" UTC",""),""))</f>
        <v>● lună nouă 03:26 UTC</v>
      </c>
    </row>
    <row r="270" customFormat="false" ht="15" hidden="false" customHeight="true" outlineLevel="0" collapsed="false">
      <c r="A270" s="45" t="n">
        <f aca="false">IF(B270="","",$B$3+B270-1)</f>
        <v>46277</v>
      </c>
      <c r="B270" s="46" t="n">
        <f aca="false">IF(ROW()-4&lt;=$E$2,ROW()-4,"")</f>
        <v>266</v>
      </c>
      <c r="C270" s="46" t="n">
        <f aca="false">IF(B270="","",IF(B270&lt;='Timp complet'!$B$60,INT((B270-1)/'Timp complet'!$B$58)+1,IF(B270='Timp complet'!$B$60+1,"Ziua anului","Ziua bisectă")))</f>
        <v>10</v>
      </c>
      <c r="D270" s="46" t="n">
        <f aca="false">IF(B270="","",IF(B270&lt;='Timp complet'!$B$60,MOD(B270-1,'Timp complet'!$B$58)+1,"-"))</f>
        <v>14</v>
      </c>
      <c r="E270" s="46" t="str">
        <f aca="false">IF(B270="","",IF(B270&lt;='Timp complet'!$B$60,INDEX('Nume sanscrită'!$B$21:$B$27,MOD(B270-1,7)+1),"-"))</f>
        <v>Duminică</v>
      </c>
      <c r="F270" s="46" t="str">
        <f aca="false">IF(B270="","",INDEX('Nume sanscrită'!$B$21:$B$27,WEEKDAY(A270,2)))</f>
        <v>Sâmbătă</v>
      </c>
      <c r="G270" s="46" t="n">
        <f aca="false">IF(B270="","",MIN('Timp complet'!$B$54,INT((B270-1)/'Timp complet'!$B$53)+1))</f>
        <v>54</v>
      </c>
      <c r="H270" s="46" t="n">
        <f aca="false">IF(B270="","",INDEX(Evenimente!$G$2:$G$1213,MATCH(A270+1,Evenimente!$F$2:$F$1213,1)))</f>
        <v>3</v>
      </c>
      <c r="I270" s="47" t="str">
        <f aca="false">IF(B270="","",IF(INDEX(Evenimente!$A$2:$A$16203,MATCH(A270-0.000001,Evenimente!$A$2:$A$16203,1)+1)&lt;A270+1,INDEX(Evenimente!$B$2:$B$16203,MATCH(A270-0.000001,Evenimente!$A$2:$A$16203,1)+1)&amp;" "&amp;INDEX(Evenimente!$C$2:$C$16203,MATCH(A270-0.000001,Evenimente!$A$2:$A$16203,1)+1)&amp;" "&amp;TEXT(HOUR(INDEX(Evenimente!$A$2:$A$16203,MATCH(A270-0.000001,Evenimente!$A$2:$A$16203,1)+1)),"00")&amp;":"&amp;TEXT(MINUTE(INDEX(Evenimente!$A$2:$A$16203,MATCH(A270-0.000001,Evenimente!$A$2:$A$16203,1)+1)),"00")&amp;" UTC"&amp;IF(INDEX(Evenimente!$A$2:$A$16203,MATCH(A270-0.000001,Evenimente!$A$2:$A$16203,1)+2)&lt;A270+1,"; "&amp;INDEX(Evenimente!$B$2:$B$16203,MATCH(A270-0.000001,Evenimente!$A$2:$A$16203,1)+2)&amp;" "&amp;INDEX(Evenimente!$C$2:$C$16203,MATCH(A270-0.000001,Evenimente!$A$2:$A$16203,1)+2)&amp;" "&amp;TEXT(HOUR(INDEX(Evenimente!$A$2:$A$16203,MATCH(A270-0.000001,Evenimente!$A$2:$A$16203,1)+2)),"00")&amp;":"&amp;TEXT(MINUTE(INDEX(Evenimente!$A$2:$A$16203,MATCH(A270-0.000001,Evenimente!$A$2:$A$16203,1)+2)),"00")&amp;" UTC",""),""))</f>
        <v/>
      </c>
    </row>
    <row r="271" customFormat="false" ht="15" hidden="false" customHeight="true" outlineLevel="0" collapsed="false">
      <c r="A271" s="45" t="n">
        <f aca="false">IF(B271="","",$B$3+B271-1)</f>
        <v>46278</v>
      </c>
      <c r="B271" s="46" t="n">
        <f aca="false">IF(ROW()-4&lt;=$E$2,ROW()-4,"")</f>
        <v>267</v>
      </c>
      <c r="C271" s="46" t="n">
        <f aca="false">IF(B271="","",IF(B271&lt;='Timp complet'!$B$60,INT((B271-1)/'Timp complet'!$B$58)+1,IF(B271='Timp complet'!$B$60+1,"Ziua anului","Ziua bisectă")))</f>
        <v>10</v>
      </c>
      <c r="D271" s="46" t="n">
        <f aca="false">IF(B271="","",IF(B271&lt;='Timp complet'!$B$60,MOD(B271-1,'Timp complet'!$B$58)+1,"-"))</f>
        <v>15</v>
      </c>
      <c r="E271" s="46" t="str">
        <f aca="false">IF(B271="","",IF(B271&lt;='Timp complet'!$B$60,INDEX('Nume sanscrită'!$B$21:$B$27,MOD(B271-1,7)+1),"-"))</f>
        <v>Luni</v>
      </c>
      <c r="F271" s="46" t="str">
        <f aca="false">IF(B271="","",INDEX('Nume sanscrită'!$B$21:$B$27,WEEKDAY(A271,2)))</f>
        <v>Duminică</v>
      </c>
      <c r="G271" s="46" t="n">
        <f aca="false">IF(B271="","",MIN('Timp complet'!$B$54,INT((B271-1)/'Timp complet'!$B$53)+1))</f>
        <v>54</v>
      </c>
      <c r="H271" s="46" t="n">
        <f aca="false">IF(B271="","",INDEX(Evenimente!$G$2:$G$1213,MATCH(A271+1,Evenimente!$F$2:$F$1213,1)))</f>
        <v>3</v>
      </c>
      <c r="I271" s="47" t="str">
        <f aca="false">IF(B271="","",IF(INDEX(Evenimente!$A$2:$A$16203,MATCH(A271-0.000001,Evenimente!$A$2:$A$16203,1)+1)&lt;A271+1,INDEX(Evenimente!$B$2:$B$16203,MATCH(A271-0.000001,Evenimente!$A$2:$A$16203,1)+1)&amp;" "&amp;INDEX(Evenimente!$C$2:$C$16203,MATCH(A271-0.000001,Evenimente!$A$2:$A$16203,1)+1)&amp;" "&amp;TEXT(HOUR(INDEX(Evenimente!$A$2:$A$16203,MATCH(A271-0.000001,Evenimente!$A$2:$A$16203,1)+1)),"00")&amp;":"&amp;TEXT(MINUTE(INDEX(Evenimente!$A$2:$A$16203,MATCH(A271-0.000001,Evenimente!$A$2:$A$16203,1)+1)),"00")&amp;" UTC"&amp;IF(INDEX(Evenimente!$A$2:$A$16203,MATCH(A271-0.000001,Evenimente!$A$2:$A$16203,1)+2)&lt;A271+1,"; "&amp;INDEX(Evenimente!$B$2:$B$16203,MATCH(A271-0.000001,Evenimente!$A$2:$A$16203,1)+2)&amp;" "&amp;INDEX(Evenimente!$C$2:$C$16203,MATCH(A271-0.000001,Evenimente!$A$2:$A$16203,1)+2)&amp;" "&amp;TEXT(HOUR(INDEX(Evenimente!$A$2:$A$16203,MATCH(A271-0.000001,Evenimente!$A$2:$A$16203,1)+2)),"00")&amp;":"&amp;TEXT(MINUTE(INDEX(Evenimente!$A$2:$A$16203,MATCH(A271-0.000001,Evenimente!$A$2:$A$16203,1)+2)),"00")&amp;" UTC",""),""))</f>
        <v/>
      </c>
    </row>
    <row r="272" customFormat="false" ht="15" hidden="false" customHeight="true" outlineLevel="0" collapsed="false">
      <c r="A272" s="45" t="n">
        <f aca="false">IF(B272="","",$B$3+B272-1)</f>
        <v>46279</v>
      </c>
      <c r="B272" s="46" t="n">
        <f aca="false">IF(ROW()-4&lt;=$E$2,ROW()-4,"")</f>
        <v>268</v>
      </c>
      <c r="C272" s="46" t="n">
        <f aca="false">IF(B272="","",IF(B272&lt;='Timp complet'!$B$60,INT((B272-1)/'Timp complet'!$B$58)+1,IF(B272='Timp complet'!$B$60+1,"Ziua anului","Ziua bisectă")))</f>
        <v>10</v>
      </c>
      <c r="D272" s="46" t="n">
        <f aca="false">IF(B272="","",IF(B272&lt;='Timp complet'!$B$60,MOD(B272-1,'Timp complet'!$B$58)+1,"-"))</f>
        <v>16</v>
      </c>
      <c r="E272" s="46" t="str">
        <f aca="false">IF(B272="","",IF(B272&lt;='Timp complet'!$B$60,INDEX('Nume sanscrită'!$B$21:$B$27,MOD(B272-1,7)+1),"-"))</f>
        <v>Marți</v>
      </c>
      <c r="F272" s="46" t="str">
        <f aca="false">IF(B272="","",INDEX('Nume sanscrită'!$B$21:$B$27,WEEKDAY(A272,2)))</f>
        <v>Luni</v>
      </c>
      <c r="G272" s="46" t="n">
        <f aca="false">IF(B272="","",MIN('Timp complet'!$B$54,INT((B272-1)/'Timp complet'!$B$53)+1))</f>
        <v>54</v>
      </c>
      <c r="H272" s="46" t="n">
        <f aca="false">IF(B272="","",INDEX(Evenimente!$G$2:$G$1213,MATCH(A272+1,Evenimente!$F$2:$F$1213,1)))</f>
        <v>3</v>
      </c>
      <c r="I272" s="47" t="str">
        <f aca="false">IF(B272="","",IF(INDEX(Evenimente!$A$2:$A$16203,MATCH(A272-0.000001,Evenimente!$A$2:$A$16203,1)+1)&lt;A272+1,INDEX(Evenimente!$B$2:$B$16203,MATCH(A272-0.000001,Evenimente!$A$2:$A$16203,1)+1)&amp;" "&amp;INDEX(Evenimente!$C$2:$C$16203,MATCH(A272-0.000001,Evenimente!$A$2:$A$16203,1)+1)&amp;" "&amp;TEXT(HOUR(INDEX(Evenimente!$A$2:$A$16203,MATCH(A272-0.000001,Evenimente!$A$2:$A$16203,1)+1)),"00")&amp;":"&amp;TEXT(MINUTE(INDEX(Evenimente!$A$2:$A$16203,MATCH(A272-0.000001,Evenimente!$A$2:$A$16203,1)+1)),"00")&amp;" UTC"&amp;IF(INDEX(Evenimente!$A$2:$A$16203,MATCH(A272-0.000001,Evenimente!$A$2:$A$16203,1)+2)&lt;A272+1,"; "&amp;INDEX(Evenimente!$B$2:$B$16203,MATCH(A272-0.000001,Evenimente!$A$2:$A$16203,1)+2)&amp;" "&amp;INDEX(Evenimente!$C$2:$C$16203,MATCH(A272-0.000001,Evenimente!$A$2:$A$16203,1)+2)&amp;" "&amp;TEXT(HOUR(INDEX(Evenimente!$A$2:$A$16203,MATCH(A272-0.000001,Evenimente!$A$2:$A$16203,1)+2)),"00")&amp;":"&amp;TEXT(MINUTE(INDEX(Evenimente!$A$2:$A$16203,MATCH(A272-0.000001,Evenimente!$A$2:$A$16203,1)+2)),"00")&amp;" UTC",""),""))</f>
        <v/>
      </c>
    </row>
    <row r="273" customFormat="false" ht="15" hidden="false" customHeight="true" outlineLevel="0" collapsed="false">
      <c r="A273" s="45" t="n">
        <f aca="false">IF(B273="","",$B$3+B273-1)</f>
        <v>46280</v>
      </c>
      <c r="B273" s="46" t="n">
        <f aca="false">IF(ROW()-4&lt;=$E$2,ROW()-4,"")</f>
        <v>269</v>
      </c>
      <c r="C273" s="46" t="n">
        <f aca="false">IF(B273="","",IF(B273&lt;='Timp complet'!$B$60,INT((B273-1)/'Timp complet'!$B$58)+1,IF(B273='Timp complet'!$B$60+1,"Ziua anului","Ziua bisectă")))</f>
        <v>10</v>
      </c>
      <c r="D273" s="46" t="n">
        <f aca="false">IF(B273="","",IF(B273&lt;='Timp complet'!$B$60,MOD(B273-1,'Timp complet'!$B$58)+1,"-"))</f>
        <v>17</v>
      </c>
      <c r="E273" s="46" t="str">
        <f aca="false">IF(B273="","",IF(B273&lt;='Timp complet'!$B$60,INDEX('Nume sanscrită'!$B$21:$B$27,MOD(B273-1,7)+1),"-"))</f>
        <v>Miercuri</v>
      </c>
      <c r="F273" s="46" t="str">
        <f aca="false">IF(B273="","",INDEX('Nume sanscrită'!$B$21:$B$27,WEEKDAY(A273,2)))</f>
        <v>Marți</v>
      </c>
      <c r="G273" s="46" t="n">
        <f aca="false">IF(B273="","",MIN('Timp complet'!$B$54,INT((B273-1)/'Timp complet'!$B$53)+1))</f>
        <v>54</v>
      </c>
      <c r="H273" s="46" t="n">
        <f aca="false">IF(B273="","",INDEX(Evenimente!$G$2:$G$1213,MATCH(A273+1,Evenimente!$F$2:$F$1213,1)))</f>
        <v>3</v>
      </c>
      <c r="I273" s="47" t="str">
        <f aca="false">IF(B273="","",IF(INDEX(Evenimente!$A$2:$A$16203,MATCH(A273-0.000001,Evenimente!$A$2:$A$16203,1)+1)&lt;A273+1,INDEX(Evenimente!$B$2:$B$16203,MATCH(A273-0.000001,Evenimente!$A$2:$A$16203,1)+1)&amp;" "&amp;INDEX(Evenimente!$C$2:$C$16203,MATCH(A273-0.000001,Evenimente!$A$2:$A$16203,1)+1)&amp;" "&amp;TEXT(HOUR(INDEX(Evenimente!$A$2:$A$16203,MATCH(A273-0.000001,Evenimente!$A$2:$A$16203,1)+1)),"00")&amp;":"&amp;TEXT(MINUTE(INDEX(Evenimente!$A$2:$A$16203,MATCH(A273-0.000001,Evenimente!$A$2:$A$16203,1)+1)),"00")&amp;" UTC"&amp;IF(INDEX(Evenimente!$A$2:$A$16203,MATCH(A273-0.000001,Evenimente!$A$2:$A$16203,1)+2)&lt;A273+1,"; "&amp;INDEX(Evenimente!$B$2:$B$16203,MATCH(A273-0.000001,Evenimente!$A$2:$A$16203,1)+2)&amp;" "&amp;INDEX(Evenimente!$C$2:$C$16203,MATCH(A273-0.000001,Evenimente!$A$2:$A$16203,1)+2)&amp;" "&amp;TEXT(HOUR(INDEX(Evenimente!$A$2:$A$16203,MATCH(A273-0.000001,Evenimente!$A$2:$A$16203,1)+2)),"00")&amp;":"&amp;TEXT(MINUTE(INDEX(Evenimente!$A$2:$A$16203,MATCH(A273-0.000001,Evenimente!$A$2:$A$16203,1)+2)),"00")&amp;" UTC",""),""))</f>
        <v/>
      </c>
    </row>
    <row r="274" customFormat="false" ht="15" hidden="false" customHeight="true" outlineLevel="0" collapsed="false">
      <c r="A274" s="45" t="n">
        <f aca="false">IF(B274="","",$B$3+B274-1)</f>
        <v>46281</v>
      </c>
      <c r="B274" s="46" t="n">
        <f aca="false">IF(ROW()-4&lt;=$E$2,ROW()-4,"")</f>
        <v>270</v>
      </c>
      <c r="C274" s="46" t="n">
        <f aca="false">IF(B274="","",IF(B274&lt;='Timp complet'!$B$60,INT((B274-1)/'Timp complet'!$B$58)+1,IF(B274='Timp complet'!$B$60+1,"Ziua anului","Ziua bisectă")))</f>
        <v>10</v>
      </c>
      <c r="D274" s="46" t="n">
        <f aca="false">IF(B274="","",IF(B274&lt;='Timp complet'!$B$60,MOD(B274-1,'Timp complet'!$B$58)+1,"-"))</f>
        <v>18</v>
      </c>
      <c r="E274" s="46" t="str">
        <f aca="false">IF(B274="","",IF(B274&lt;='Timp complet'!$B$60,INDEX('Nume sanscrită'!$B$21:$B$27,MOD(B274-1,7)+1),"-"))</f>
        <v>Joi</v>
      </c>
      <c r="F274" s="46" t="str">
        <f aca="false">IF(B274="","",INDEX('Nume sanscrită'!$B$21:$B$27,WEEKDAY(A274,2)))</f>
        <v>Miercuri</v>
      </c>
      <c r="G274" s="46" t="n">
        <f aca="false">IF(B274="","",MIN('Timp complet'!$B$54,INT((B274-1)/'Timp complet'!$B$53)+1))</f>
        <v>54</v>
      </c>
      <c r="H274" s="46" t="n">
        <f aca="false">IF(B274="","",INDEX(Evenimente!$G$2:$G$1213,MATCH(A274+1,Evenimente!$F$2:$F$1213,1)))</f>
        <v>3</v>
      </c>
      <c r="I274" s="47" t="str">
        <f aca="false">IF(B274="","",IF(INDEX(Evenimente!$A$2:$A$16203,MATCH(A274-0.000001,Evenimente!$A$2:$A$16203,1)+1)&lt;A274+1,INDEX(Evenimente!$B$2:$B$16203,MATCH(A274-0.000001,Evenimente!$A$2:$A$16203,1)+1)&amp;" "&amp;INDEX(Evenimente!$C$2:$C$16203,MATCH(A274-0.000001,Evenimente!$A$2:$A$16203,1)+1)&amp;" "&amp;TEXT(HOUR(INDEX(Evenimente!$A$2:$A$16203,MATCH(A274-0.000001,Evenimente!$A$2:$A$16203,1)+1)),"00")&amp;":"&amp;TEXT(MINUTE(INDEX(Evenimente!$A$2:$A$16203,MATCH(A274-0.000001,Evenimente!$A$2:$A$16203,1)+1)),"00")&amp;" UTC"&amp;IF(INDEX(Evenimente!$A$2:$A$16203,MATCH(A274-0.000001,Evenimente!$A$2:$A$16203,1)+2)&lt;A274+1,"; "&amp;INDEX(Evenimente!$B$2:$B$16203,MATCH(A274-0.000001,Evenimente!$A$2:$A$16203,1)+2)&amp;" "&amp;INDEX(Evenimente!$C$2:$C$16203,MATCH(A274-0.000001,Evenimente!$A$2:$A$16203,1)+2)&amp;" "&amp;TEXT(HOUR(INDEX(Evenimente!$A$2:$A$16203,MATCH(A274-0.000001,Evenimente!$A$2:$A$16203,1)+2)),"00")&amp;":"&amp;TEXT(MINUTE(INDEX(Evenimente!$A$2:$A$16203,MATCH(A274-0.000001,Evenimente!$A$2:$A$16203,1)+2)),"00")&amp;" UTC",""),""))</f>
        <v/>
      </c>
    </row>
    <row r="275" customFormat="false" ht="15" hidden="false" customHeight="true" outlineLevel="0" collapsed="false">
      <c r="A275" s="45" t="n">
        <f aca="false">IF(B275="","",$B$3+B275-1)</f>
        <v>46282</v>
      </c>
      <c r="B275" s="46" t="n">
        <f aca="false">IF(ROW()-4&lt;=$E$2,ROW()-4,"")</f>
        <v>271</v>
      </c>
      <c r="C275" s="46" t="n">
        <f aca="false">IF(B275="","",IF(B275&lt;='Timp complet'!$B$60,INT((B275-1)/'Timp complet'!$B$58)+1,IF(B275='Timp complet'!$B$60+1,"Ziua anului","Ziua bisectă")))</f>
        <v>10</v>
      </c>
      <c r="D275" s="46" t="n">
        <f aca="false">IF(B275="","",IF(B275&lt;='Timp complet'!$B$60,MOD(B275-1,'Timp complet'!$B$58)+1,"-"))</f>
        <v>19</v>
      </c>
      <c r="E275" s="46" t="str">
        <f aca="false">IF(B275="","",IF(B275&lt;='Timp complet'!$B$60,INDEX('Nume sanscrită'!$B$21:$B$27,MOD(B275-1,7)+1),"-"))</f>
        <v>Vineri</v>
      </c>
      <c r="F275" s="46" t="str">
        <f aca="false">IF(B275="","",INDEX('Nume sanscrită'!$B$21:$B$27,WEEKDAY(A275,2)))</f>
        <v>Joi</v>
      </c>
      <c r="G275" s="46" t="n">
        <f aca="false">IF(B275="","",MIN('Timp complet'!$B$54,INT((B275-1)/'Timp complet'!$B$53)+1))</f>
        <v>55</v>
      </c>
      <c r="H275" s="46" t="n">
        <f aca="false">IF(B275="","",INDEX(Evenimente!$G$2:$G$1213,MATCH(A275+1,Evenimente!$F$2:$F$1213,1)))</f>
        <v>3</v>
      </c>
      <c r="I275" s="47" t="str">
        <f aca="false">IF(B275="","",IF(INDEX(Evenimente!$A$2:$A$16203,MATCH(A275-0.000001,Evenimente!$A$2:$A$16203,1)+1)&lt;A275+1,INDEX(Evenimente!$B$2:$B$16203,MATCH(A275-0.000001,Evenimente!$A$2:$A$16203,1)+1)&amp;" "&amp;INDEX(Evenimente!$C$2:$C$16203,MATCH(A275-0.000001,Evenimente!$A$2:$A$16203,1)+1)&amp;" "&amp;TEXT(HOUR(INDEX(Evenimente!$A$2:$A$16203,MATCH(A275-0.000001,Evenimente!$A$2:$A$16203,1)+1)),"00")&amp;":"&amp;TEXT(MINUTE(INDEX(Evenimente!$A$2:$A$16203,MATCH(A275-0.000001,Evenimente!$A$2:$A$16203,1)+1)),"00")&amp;" UTC"&amp;IF(INDEX(Evenimente!$A$2:$A$16203,MATCH(A275-0.000001,Evenimente!$A$2:$A$16203,1)+2)&lt;A275+1,"; "&amp;INDEX(Evenimente!$B$2:$B$16203,MATCH(A275-0.000001,Evenimente!$A$2:$A$16203,1)+2)&amp;" "&amp;INDEX(Evenimente!$C$2:$C$16203,MATCH(A275-0.000001,Evenimente!$A$2:$A$16203,1)+2)&amp;" "&amp;TEXT(HOUR(INDEX(Evenimente!$A$2:$A$16203,MATCH(A275-0.000001,Evenimente!$A$2:$A$16203,1)+2)),"00")&amp;":"&amp;TEXT(MINUTE(INDEX(Evenimente!$A$2:$A$16203,MATCH(A275-0.000001,Evenimente!$A$2:$A$16203,1)+2)),"00")&amp;" UTC",""),""))</f>
        <v/>
      </c>
    </row>
    <row r="276" customFormat="false" ht="15" hidden="false" customHeight="true" outlineLevel="0" collapsed="false">
      <c r="A276" s="45" t="n">
        <f aca="false">IF(B276="","",$B$3+B276-1)</f>
        <v>46283</v>
      </c>
      <c r="B276" s="46" t="n">
        <f aca="false">IF(ROW()-4&lt;=$E$2,ROW()-4,"")</f>
        <v>272</v>
      </c>
      <c r="C276" s="46" t="n">
        <f aca="false">IF(B276="","",IF(B276&lt;='Timp complet'!$B$60,INT((B276-1)/'Timp complet'!$B$58)+1,IF(B276='Timp complet'!$B$60+1,"Ziua anului","Ziua bisectă")))</f>
        <v>10</v>
      </c>
      <c r="D276" s="46" t="n">
        <f aca="false">IF(B276="","",IF(B276&lt;='Timp complet'!$B$60,MOD(B276-1,'Timp complet'!$B$58)+1,"-"))</f>
        <v>20</v>
      </c>
      <c r="E276" s="46" t="str">
        <f aca="false">IF(B276="","",IF(B276&lt;='Timp complet'!$B$60,INDEX('Nume sanscrită'!$B$21:$B$27,MOD(B276-1,7)+1),"-"))</f>
        <v>Sâmbătă</v>
      </c>
      <c r="F276" s="46" t="str">
        <f aca="false">IF(B276="","",INDEX('Nume sanscrită'!$B$21:$B$27,WEEKDAY(A276,2)))</f>
        <v>Vineri</v>
      </c>
      <c r="G276" s="46" t="n">
        <f aca="false">IF(B276="","",MIN('Timp complet'!$B$54,INT((B276-1)/'Timp complet'!$B$53)+1))</f>
        <v>55</v>
      </c>
      <c r="H276" s="46" t="n">
        <f aca="false">IF(B276="","",INDEX(Evenimente!$G$2:$G$1213,MATCH(A276+1,Evenimente!$F$2:$F$1213,1)))</f>
        <v>3</v>
      </c>
      <c r="I276" s="47" t="str">
        <f aca="false">IF(B276="","",IF(INDEX(Evenimente!$A$2:$A$16203,MATCH(A276-0.000001,Evenimente!$A$2:$A$16203,1)+1)&lt;A276+1,INDEX(Evenimente!$B$2:$B$16203,MATCH(A276-0.000001,Evenimente!$A$2:$A$16203,1)+1)&amp;" "&amp;INDEX(Evenimente!$C$2:$C$16203,MATCH(A276-0.000001,Evenimente!$A$2:$A$16203,1)+1)&amp;" "&amp;TEXT(HOUR(INDEX(Evenimente!$A$2:$A$16203,MATCH(A276-0.000001,Evenimente!$A$2:$A$16203,1)+1)),"00")&amp;":"&amp;TEXT(MINUTE(INDEX(Evenimente!$A$2:$A$16203,MATCH(A276-0.000001,Evenimente!$A$2:$A$16203,1)+1)),"00")&amp;" UTC"&amp;IF(INDEX(Evenimente!$A$2:$A$16203,MATCH(A276-0.000001,Evenimente!$A$2:$A$16203,1)+2)&lt;A276+1,"; "&amp;INDEX(Evenimente!$B$2:$B$16203,MATCH(A276-0.000001,Evenimente!$A$2:$A$16203,1)+2)&amp;" "&amp;INDEX(Evenimente!$C$2:$C$16203,MATCH(A276-0.000001,Evenimente!$A$2:$A$16203,1)+2)&amp;" "&amp;TEXT(HOUR(INDEX(Evenimente!$A$2:$A$16203,MATCH(A276-0.000001,Evenimente!$A$2:$A$16203,1)+2)),"00")&amp;":"&amp;TEXT(MINUTE(INDEX(Evenimente!$A$2:$A$16203,MATCH(A276-0.000001,Evenimente!$A$2:$A$16203,1)+2)),"00")&amp;" UTC",""),""))</f>
        <v>◐ primul pătrar 20:43 UTC</v>
      </c>
    </row>
    <row r="277" customFormat="false" ht="15" hidden="false" customHeight="true" outlineLevel="0" collapsed="false">
      <c r="A277" s="45" t="n">
        <f aca="false">IF(B277="","",$B$3+B277-1)</f>
        <v>46284</v>
      </c>
      <c r="B277" s="46" t="n">
        <f aca="false">IF(ROW()-4&lt;=$E$2,ROW()-4,"")</f>
        <v>273</v>
      </c>
      <c r="C277" s="46" t="n">
        <f aca="false">IF(B277="","",IF(B277&lt;='Timp complet'!$B$60,INT((B277-1)/'Timp complet'!$B$58)+1,IF(B277='Timp complet'!$B$60+1,"Ziua anului","Ziua bisectă")))</f>
        <v>10</v>
      </c>
      <c r="D277" s="46" t="n">
        <f aca="false">IF(B277="","",IF(B277&lt;='Timp complet'!$B$60,MOD(B277-1,'Timp complet'!$B$58)+1,"-"))</f>
        <v>21</v>
      </c>
      <c r="E277" s="46" t="str">
        <f aca="false">IF(B277="","",IF(B277&lt;='Timp complet'!$B$60,INDEX('Nume sanscrită'!$B$21:$B$27,MOD(B277-1,7)+1),"-"))</f>
        <v>Duminică</v>
      </c>
      <c r="F277" s="46" t="str">
        <f aca="false">IF(B277="","",INDEX('Nume sanscrită'!$B$21:$B$27,WEEKDAY(A277,2)))</f>
        <v>Sâmbătă</v>
      </c>
      <c r="G277" s="46" t="n">
        <f aca="false">IF(B277="","",MIN('Timp complet'!$B$54,INT((B277-1)/'Timp complet'!$B$53)+1))</f>
        <v>55</v>
      </c>
      <c r="H277" s="46" t="n">
        <f aca="false">IF(B277="","",INDEX(Evenimente!$G$2:$G$1213,MATCH(A277+1,Evenimente!$F$2:$F$1213,1)))</f>
        <v>3</v>
      </c>
      <c r="I277" s="47" t="str">
        <f aca="false">IF(B277="","",IF(INDEX(Evenimente!$A$2:$A$16203,MATCH(A277-0.000001,Evenimente!$A$2:$A$16203,1)+1)&lt;A277+1,INDEX(Evenimente!$B$2:$B$16203,MATCH(A277-0.000001,Evenimente!$A$2:$A$16203,1)+1)&amp;" "&amp;INDEX(Evenimente!$C$2:$C$16203,MATCH(A277-0.000001,Evenimente!$A$2:$A$16203,1)+1)&amp;" "&amp;TEXT(HOUR(INDEX(Evenimente!$A$2:$A$16203,MATCH(A277-0.000001,Evenimente!$A$2:$A$16203,1)+1)),"00")&amp;":"&amp;TEXT(MINUTE(INDEX(Evenimente!$A$2:$A$16203,MATCH(A277-0.000001,Evenimente!$A$2:$A$16203,1)+1)),"00")&amp;" UTC"&amp;IF(INDEX(Evenimente!$A$2:$A$16203,MATCH(A277-0.000001,Evenimente!$A$2:$A$16203,1)+2)&lt;A277+1,"; "&amp;INDEX(Evenimente!$B$2:$B$16203,MATCH(A277-0.000001,Evenimente!$A$2:$A$16203,1)+2)&amp;" "&amp;INDEX(Evenimente!$C$2:$C$16203,MATCH(A277-0.000001,Evenimente!$A$2:$A$16203,1)+2)&amp;" "&amp;TEXT(HOUR(INDEX(Evenimente!$A$2:$A$16203,MATCH(A277-0.000001,Evenimente!$A$2:$A$16203,1)+2)),"00")&amp;":"&amp;TEXT(MINUTE(INDEX(Evenimente!$A$2:$A$16203,MATCH(A277-0.000001,Evenimente!$A$2:$A$16203,1)+2)),"00")&amp;" UTC",""),""))</f>
        <v/>
      </c>
    </row>
    <row r="278" customFormat="false" ht="15" hidden="false" customHeight="true" outlineLevel="0" collapsed="false">
      <c r="A278" s="45" t="n">
        <f aca="false">IF(B278="","",$B$3+B278-1)</f>
        <v>46285</v>
      </c>
      <c r="B278" s="46" t="n">
        <f aca="false">IF(ROW()-4&lt;=$E$2,ROW()-4,"")</f>
        <v>274</v>
      </c>
      <c r="C278" s="46" t="n">
        <f aca="false">IF(B278="","",IF(B278&lt;='Timp complet'!$B$60,INT((B278-1)/'Timp complet'!$B$58)+1,IF(B278='Timp complet'!$B$60+1,"Ziua anului","Ziua bisectă")))</f>
        <v>10</v>
      </c>
      <c r="D278" s="46" t="n">
        <f aca="false">IF(B278="","",IF(B278&lt;='Timp complet'!$B$60,MOD(B278-1,'Timp complet'!$B$58)+1,"-"))</f>
        <v>22</v>
      </c>
      <c r="E278" s="46" t="str">
        <f aca="false">IF(B278="","",IF(B278&lt;='Timp complet'!$B$60,INDEX('Nume sanscrită'!$B$21:$B$27,MOD(B278-1,7)+1),"-"))</f>
        <v>Luni</v>
      </c>
      <c r="F278" s="46" t="str">
        <f aca="false">IF(B278="","",INDEX('Nume sanscrită'!$B$21:$B$27,WEEKDAY(A278,2)))</f>
        <v>Duminică</v>
      </c>
      <c r="G278" s="46" t="n">
        <f aca="false">IF(B278="","",MIN('Timp complet'!$B$54,INT((B278-1)/'Timp complet'!$B$53)+1))</f>
        <v>55</v>
      </c>
      <c r="H278" s="46" t="n">
        <f aca="false">IF(B278="","",INDEX(Evenimente!$G$2:$G$1213,MATCH(A278+1,Evenimente!$F$2:$F$1213,1)))</f>
        <v>3</v>
      </c>
      <c r="I278" s="47" t="str">
        <f aca="false">IF(B278="","",IF(INDEX(Evenimente!$A$2:$A$16203,MATCH(A278-0.000001,Evenimente!$A$2:$A$16203,1)+1)&lt;A278+1,INDEX(Evenimente!$B$2:$B$16203,MATCH(A278-0.000001,Evenimente!$A$2:$A$16203,1)+1)&amp;" "&amp;INDEX(Evenimente!$C$2:$C$16203,MATCH(A278-0.000001,Evenimente!$A$2:$A$16203,1)+1)&amp;" "&amp;TEXT(HOUR(INDEX(Evenimente!$A$2:$A$16203,MATCH(A278-0.000001,Evenimente!$A$2:$A$16203,1)+1)),"00")&amp;":"&amp;TEXT(MINUTE(INDEX(Evenimente!$A$2:$A$16203,MATCH(A278-0.000001,Evenimente!$A$2:$A$16203,1)+1)),"00")&amp;" UTC"&amp;IF(INDEX(Evenimente!$A$2:$A$16203,MATCH(A278-0.000001,Evenimente!$A$2:$A$16203,1)+2)&lt;A278+1,"; "&amp;INDEX(Evenimente!$B$2:$B$16203,MATCH(A278-0.000001,Evenimente!$A$2:$A$16203,1)+2)&amp;" "&amp;INDEX(Evenimente!$C$2:$C$16203,MATCH(A278-0.000001,Evenimente!$A$2:$A$16203,1)+2)&amp;" "&amp;TEXT(HOUR(INDEX(Evenimente!$A$2:$A$16203,MATCH(A278-0.000001,Evenimente!$A$2:$A$16203,1)+2)),"00")&amp;":"&amp;TEXT(MINUTE(INDEX(Evenimente!$A$2:$A$16203,MATCH(A278-0.000001,Evenimente!$A$2:$A$16203,1)+2)),"00")&amp;" UTC",""),""))</f>
        <v/>
      </c>
    </row>
    <row r="279" customFormat="false" ht="15" hidden="false" customHeight="true" outlineLevel="0" collapsed="false">
      <c r="A279" s="45" t="n">
        <f aca="false">IF(B279="","",$B$3+B279-1)</f>
        <v>46286</v>
      </c>
      <c r="B279" s="46" t="n">
        <f aca="false">IF(ROW()-4&lt;=$E$2,ROW()-4,"")</f>
        <v>275</v>
      </c>
      <c r="C279" s="46" t="n">
        <f aca="false">IF(B279="","",IF(B279&lt;='Timp complet'!$B$60,INT((B279-1)/'Timp complet'!$B$58)+1,IF(B279='Timp complet'!$B$60+1,"Ziua anului","Ziua bisectă")))</f>
        <v>10</v>
      </c>
      <c r="D279" s="46" t="n">
        <f aca="false">IF(B279="","",IF(B279&lt;='Timp complet'!$B$60,MOD(B279-1,'Timp complet'!$B$58)+1,"-"))</f>
        <v>23</v>
      </c>
      <c r="E279" s="46" t="str">
        <f aca="false">IF(B279="","",IF(B279&lt;='Timp complet'!$B$60,INDEX('Nume sanscrită'!$B$21:$B$27,MOD(B279-1,7)+1),"-"))</f>
        <v>Marți</v>
      </c>
      <c r="F279" s="46" t="str">
        <f aca="false">IF(B279="","",INDEX('Nume sanscrită'!$B$21:$B$27,WEEKDAY(A279,2)))</f>
        <v>Luni</v>
      </c>
      <c r="G279" s="46" t="n">
        <f aca="false">IF(B279="","",MIN('Timp complet'!$B$54,INT((B279-1)/'Timp complet'!$B$53)+1))</f>
        <v>55</v>
      </c>
      <c r="H279" s="46" t="n">
        <f aca="false">IF(B279="","",INDEX(Evenimente!$G$2:$G$1213,MATCH(A279+1,Evenimente!$F$2:$F$1213,1)))</f>
        <v>3</v>
      </c>
      <c r="I279" s="47" t="str">
        <f aca="false">IF(B279="","",IF(INDEX(Evenimente!$A$2:$A$16203,MATCH(A279-0.000001,Evenimente!$A$2:$A$16203,1)+1)&lt;A279+1,INDEX(Evenimente!$B$2:$B$16203,MATCH(A279-0.000001,Evenimente!$A$2:$A$16203,1)+1)&amp;" "&amp;INDEX(Evenimente!$C$2:$C$16203,MATCH(A279-0.000001,Evenimente!$A$2:$A$16203,1)+1)&amp;" "&amp;TEXT(HOUR(INDEX(Evenimente!$A$2:$A$16203,MATCH(A279-0.000001,Evenimente!$A$2:$A$16203,1)+1)),"00")&amp;":"&amp;TEXT(MINUTE(INDEX(Evenimente!$A$2:$A$16203,MATCH(A279-0.000001,Evenimente!$A$2:$A$16203,1)+1)),"00")&amp;" UTC"&amp;IF(INDEX(Evenimente!$A$2:$A$16203,MATCH(A279-0.000001,Evenimente!$A$2:$A$16203,1)+2)&lt;A279+1,"; "&amp;INDEX(Evenimente!$B$2:$B$16203,MATCH(A279-0.000001,Evenimente!$A$2:$A$16203,1)+2)&amp;" "&amp;INDEX(Evenimente!$C$2:$C$16203,MATCH(A279-0.000001,Evenimente!$A$2:$A$16203,1)+2)&amp;" "&amp;TEXT(HOUR(INDEX(Evenimente!$A$2:$A$16203,MATCH(A279-0.000001,Evenimente!$A$2:$A$16203,1)+2)),"00")&amp;":"&amp;TEXT(MINUTE(INDEX(Evenimente!$A$2:$A$16203,MATCH(A279-0.000001,Evenimente!$A$2:$A$16203,1)+2)),"00")&amp;" UTC",""),""))</f>
        <v/>
      </c>
    </row>
    <row r="280" customFormat="false" ht="15" hidden="false" customHeight="true" outlineLevel="0" collapsed="false">
      <c r="A280" s="45" t="n">
        <f aca="false">IF(B280="","",$B$3+B280-1)</f>
        <v>46287</v>
      </c>
      <c r="B280" s="46" t="n">
        <f aca="false">IF(ROW()-4&lt;=$E$2,ROW()-4,"")</f>
        <v>276</v>
      </c>
      <c r="C280" s="46" t="n">
        <f aca="false">IF(B280="","",IF(B280&lt;='Timp complet'!$B$60,INT((B280-1)/'Timp complet'!$B$58)+1,IF(B280='Timp complet'!$B$60+1,"Ziua anului","Ziua bisectă")))</f>
        <v>10</v>
      </c>
      <c r="D280" s="46" t="n">
        <f aca="false">IF(B280="","",IF(B280&lt;='Timp complet'!$B$60,MOD(B280-1,'Timp complet'!$B$58)+1,"-"))</f>
        <v>24</v>
      </c>
      <c r="E280" s="46" t="str">
        <f aca="false">IF(B280="","",IF(B280&lt;='Timp complet'!$B$60,INDEX('Nume sanscrită'!$B$21:$B$27,MOD(B280-1,7)+1),"-"))</f>
        <v>Miercuri</v>
      </c>
      <c r="F280" s="46" t="str">
        <f aca="false">IF(B280="","",INDEX('Nume sanscrită'!$B$21:$B$27,WEEKDAY(A280,2)))</f>
        <v>Marți</v>
      </c>
      <c r="G280" s="46" t="n">
        <f aca="false">IF(B280="","",MIN('Timp complet'!$B$54,INT((B280-1)/'Timp complet'!$B$53)+1))</f>
        <v>56</v>
      </c>
      <c r="H280" s="46" t="n">
        <f aca="false">IF(B280="","",INDEX(Evenimente!$G$2:$G$1213,MATCH(A280+1,Evenimente!$F$2:$F$1213,1)))</f>
        <v>3</v>
      </c>
      <c r="I280" s="47" t="str">
        <f aca="false">IF(B280="","",IF(INDEX(Evenimente!$A$2:$A$16203,MATCH(A280-0.000001,Evenimente!$A$2:$A$16203,1)+1)&lt;A280+1,INDEX(Evenimente!$B$2:$B$16203,MATCH(A280-0.000001,Evenimente!$A$2:$A$16203,1)+1)&amp;" "&amp;INDEX(Evenimente!$C$2:$C$16203,MATCH(A280-0.000001,Evenimente!$A$2:$A$16203,1)+1)&amp;" "&amp;TEXT(HOUR(INDEX(Evenimente!$A$2:$A$16203,MATCH(A280-0.000001,Evenimente!$A$2:$A$16203,1)+1)),"00")&amp;":"&amp;TEXT(MINUTE(INDEX(Evenimente!$A$2:$A$16203,MATCH(A280-0.000001,Evenimente!$A$2:$A$16203,1)+1)),"00")&amp;" UTC"&amp;IF(INDEX(Evenimente!$A$2:$A$16203,MATCH(A280-0.000001,Evenimente!$A$2:$A$16203,1)+2)&lt;A280+1,"; "&amp;INDEX(Evenimente!$B$2:$B$16203,MATCH(A280-0.000001,Evenimente!$A$2:$A$16203,1)+2)&amp;" "&amp;INDEX(Evenimente!$C$2:$C$16203,MATCH(A280-0.000001,Evenimente!$A$2:$A$16203,1)+2)&amp;" "&amp;TEXT(HOUR(INDEX(Evenimente!$A$2:$A$16203,MATCH(A280-0.000001,Evenimente!$A$2:$A$16203,1)+2)),"00")&amp;":"&amp;TEXT(MINUTE(INDEX(Evenimente!$A$2:$A$16203,MATCH(A280-0.000001,Evenimente!$A$2:$A$16203,1)+2)),"00")&amp;" UTC",""),""))</f>
        <v/>
      </c>
    </row>
    <row r="281" customFormat="false" ht="15" hidden="false" customHeight="true" outlineLevel="0" collapsed="false">
      <c r="A281" s="45" t="n">
        <f aca="false">IF(B281="","",$B$3+B281-1)</f>
        <v>46288</v>
      </c>
      <c r="B281" s="46" t="n">
        <f aca="false">IF(ROW()-4&lt;=$E$2,ROW()-4,"")</f>
        <v>277</v>
      </c>
      <c r="C281" s="46" t="n">
        <f aca="false">IF(B281="","",IF(B281&lt;='Timp complet'!$B$60,INT((B281-1)/'Timp complet'!$B$58)+1,IF(B281='Timp complet'!$B$60+1,"Ziua anului","Ziua bisectă")))</f>
        <v>10</v>
      </c>
      <c r="D281" s="46" t="n">
        <f aca="false">IF(B281="","",IF(B281&lt;='Timp complet'!$B$60,MOD(B281-1,'Timp complet'!$B$58)+1,"-"))</f>
        <v>25</v>
      </c>
      <c r="E281" s="46" t="str">
        <f aca="false">IF(B281="","",IF(B281&lt;='Timp complet'!$B$60,INDEX('Nume sanscrită'!$B$21:$B$27,MOD(B281-1,7)+1),"-"))</f>
        <v>Joi</v>
      </c>
      <c r="F281" s="46" t="str">
        <f aca="false">IF(B281="","",INDEX('Nume sanscrită'!$B$21:$B$27,WEEKDAY(A281,2)))</f>
        <v>Miercuri</v>
      </c>
      <c r="G281" s="46" t="n">
        <f aca="false">IF(B281="","",MIN('Timp complet'!$B$54,INT((B281-1)/'Timp complet'!$B$53)+1))</f>
        <v>56</v>
      </c>
      <c r="H281" s="46" t="n">
        <f aca="false">IF(B281="","",INDEX(Evenimente!$G$2:$G$1213,MATCH(A281+1,Evenimente!$F$2:$F$1213,1)))</f>
        <v>4</v>
      </c>
      <c r="I281" s="47" t="str">
        <f aca="false">IF(B281="","",IF(INDEX(Evenimente!$A$2:$A$16203,MATCH(A281-0.000001,Evenimente!$A$2:$A$16203,1)+1)&lt;A281+1,INDEX(Evenimente!$B$2:$B$16203,MATCH(A281-0.000001,Evenimente!$A$2:$A$16203,1)+1)&amp;" "&amp;INDEX(Evenimente!$C$2:$C$16203,MATCH(A281-0.000001,Evenimente!$A$2:$A$16203,1)+1)&amp;" "&amp;TEXT(HOUR(INDEX(Evenimente!$A$2:$A$16203,MATCH(A281-0.000001,Evenimente!$A$2:$A$16203,1)+1)),"00")&amp;":"&amp;TEXT(MINUTE(INDEX(Evenimente!$A$2:$A$16203,MATCH(A281-0.000001,Evenimente!$A$2:$A$16203,1)+1)),"00")&amp;" UTC"&amp;IF(INDEX(Evenimente!$A$2:$A$16203,MATCH(A281-0.000001,Evenimente!$A$2:$A$16203,1)+2)&lt;A281+1,"; "&amp;INDEX(Evenimente!$B$2:$B$16203,MATCH(A281-0.000001,Evenimente!$A$2:$A$16203,1)+2)&amp;" "&amp;INDEX(Evenimente!$C$2:$C$16203,MATCH(A281-0.000001,Evenimente!$A$2:$A$16203,1)+2)&amp;" "&amp;TEXT(HOUR(INDEX(Evenimente!$A$2:$A$16203,MATCH(A281-0.000001,Evenimente!$A$2:$A$16203,1)+2)),"00")&amp;":"&amp;TEXT(MINUTE(INDEX(Evenimente!$A$2:$A$16203,MATCH(A281-0.000001,Evenimente!$A$2:$A$16203,1)+2)),"00")&amp;" UTC",""),""))</f>
        <v>☀ echinocțiul din septembrie 00:05 UTC</v>
      </c>
    </row>
    <row r="282" customFormat="false" ht="15" hidden="false" customHeight="true" outlineLevel="0" collapsed="false">
      <c r="A282" s="45" t="n">
        <f aca="false">IF(B282="","",$B$3+B282-1)</f>
        <v>46289</v>
      </c>
      <c r="B282" s="46" t="n">
        <f aca="false">IF(ROW()-4&lt;=$E$2,ROW()-4,"")</f>
        <v>278</v>
      </c>
      <c r="C282" s="46" t="n">
        <f aca="false">IF(B282="","",IF(B282&lt;='Timp complet'!$B$60,INT((B282-1)/'Timp complet'!$B$58)+1,IF(B282='Timp complet'!$B$60+1,"Ziua anului","Ziua bisectă")))</f>
        <v>10</v>
      </c>
      <c r="D282" s="46" t="n">
        <f aca="false">IF(B282="","",IF(B282&lt;='Timp complet'!$B$60,MOD(B282-1,'Timp complet'!$B$58)+1,"-"))</f>
        <v>26</v>
      </c>
      <c r="E282" s="46" t="str">
        <f aca="false">IF(B282="","",IF(B282&lt;='Timp complet'!$B$60,INDEX('Nume sanscrită'!$B$21:$B$27,MOD(B282-1,7)+1),"-"))</f>
        <v>Vineri</v>
      </c>
      <c r="F282" s="46" t="str">
        <f aca="false">IF(B282="","",INDEX('Nume sanscrită'!$B$21:$B$27,WEEKDAY(A282,2)))</f>
        <v>Joi</v>
      </c>
      <c r="G282" s="46" t="n">
        <f aca="false">IF(B282="","",MIN('Timp complet'!$B$54,INT((B282-1)/'Timp complet'!$B$53)+1))</f>
        <v>56</v>
      </c>
      <c r="H282" s="46" t="n">
        <f aca="false">IF(B282="","",INDEX(Evenimente!$G$2:$G$1213,MATCH(A282+1,Evenimente!$F$2:$F$1213,1)))</f>
        <v>4</v>
      </c>
      <c r="I282" s="47" t="str">
        <f aca="false">IF(B282="","",IF(INDEX(Evenimente!$A$2:$A$16203,MATCH(A282-0.000001,Evenimente!$A$2:$A$16203,1)+1)&lt;A282+1,INDEX(Evenimente!$B$2:$B$16203,MATCH(A282-0.000001,Evenimente!$A$2:$A$16203,1)+1)&amp;" "&amp;INDEX(Evenimente!$C$2:$C$16203,MATCH(A282-0.000001,Evenimente!$A$2:$A$16203,1)+1)&amp;" "&amp;TEXT(HOUR(INDEX(Evenimente!$A$2:$A$16203,MATCH(A282-0.000001,Evenimente!$A$2:$A$16203,1)+1)),"00")&amp;":"&amp;TEXT(MINUTE(INDEX(Evenimente!$A$2:$A$16203,MATCH(A282-0.000001,Evenimente!$A$2:$A$16203,1)+1)),"00")&amp;" UTC"&amp;IF(INDEX(Evenimente!$A$2:$A$16203,MATCH(A282-0.000001,Evenimente!$A$2:$A$16203,1)+2)&lt;A282+1,"; "&amp;INDEX(Evenimente!$B$2:$B$16203,MATCH(A282-0.000001,Evenimente!$A$2:$A$16203,1)+2)&amp;" "&amp;INDEX(Evenimente!$C$2:$C$16203,MATCH(A282-0.000001,Evenimente!$A$2:$A$16203,1)+2)&amp;" "&amp;TEXT(HOUR(INDEX(Evenimente!$A$2:$A$16203,MATCH(A282-0.000001,Evenimente!$A$2:$A$16203,1)+2)),"00")&amp;":"&amp;TEXT(MINUTE(INDEX(Evenimente!$A$2:$A$16203,MATCH(A282-0.000001,Evenimente!$A$2:$A$16203,1)+2)),"00")&amp;" UTC",""),""))</f>
        <v/>
      </c>
    </row>
    <row r="283" customFormat="false" ht="15" hidden="false" customHeight="true" outlineLevel="0" collapsed="false">
      <c r="A283" s="45" t="n">
        <f aca="false">IF(B283="","",$B$3+B283-1)</f>
        <v>46290</v>
      </c>
      <c r="B283" s="46" t="n">
        <f aca="false">IF(ROW()-4&lt;=$E$2,ROW()-4,"")</f>
        <v>279</v>
      </c>
      <c r="C283" s="46" t="n">
        <f aca="false">IF(B283="","",IF(B283&lt;='Timp complet'!$B$60,INT((B283-1)/'Timp complet'!$B$58)+1,IF(B283='Timp complet'!$B$60+1,"Ziua anului","Ziua bisectă")))</f>
        <v>10</v>
      </c>
      <c r="D283" s="46" t="n">
        <f aca="false">IF(B283="","",IF(B283&lt;='Timp complet'!$B$60,MOD(B283-1,'Timp complet'!$B$58)+1,"-"))</f>
        <v>27</v>
      </c>
      <c r="E283" s="46" t="str">
        <f aca="false">IF(B283="","",IF(B283&lt;='Timp complet'!$B$60,INDEX('Nume sanscrită'!$B$21:$B$27,MOD(B283-1,7)+1),"-"))</f>
        <v>Sâmbătă</v>
      </c>
      <c r="F283" s="46" t="str">
        <f aca="false">IF(B283="","",INDEX('Nume sanscrită'!$B$21:$B$27,WEEKDAY(A283,2)))</f>
        <v>Vineri</v>
      </c>
      <c r="G283" s="46" t="n">
        <f aca="false">IF(B283="","",MIN('Timp complet'!$B$54,INT((B283-1)/'Timp complet'!$B$53)+1))</f>
        <v>56</v>
      </c>
      <c r="H283" s="46" t="n">
        <f aca="false">IF(B283="","",INDEX(Evenimente!$G$2:$G$1213,MATCH(A283+1,Evenimente!$F$2:$F$1213,1)))</f>
        <v>4</v>
      </c>
      <c r="I283" s="47" t="str">
        <f aca="false">IF(B283="","",IF(INDEX(Evenimente!$A$2:$A$16203,MATCH(A283-0.000001,Evenimente!$A$2:$A$16203,1)+1)&lt;A283+1,INDEX(Evenimente!$B$2:$B$16203,MATCH(A283-0.000001,Evenimente!$A$2:$A$16203,1)+1)&amp;" "&amp;INDEX(Evenimente!$C$2:$C$16203,MATCH(A283-0.000001,Evenimente!$A$2:$A$16203,1)+1)&amp;" "&amp;TEXT(HOUR(INDEX(Evenimente!$A$2:$A$16203,MATCH(A283-0.000001,Evenimente!$A$2:$A$16203,1)+1)),"00")&amp;":"&amp;TEXT(MINUTE(INDEX(Evenimente!$A$2:$A$16203,MATCH(A283-0.000001,Evenimente!$A$2:$A$16203,1)+1)),"00")&amp;" UTC"&amp;IF(INDEX(Evenimente!$A$2:$A$16203,MATCH(A283-0.000001,Evenimente!$A$2:$A$16203,1)+2)&lt;A283+1,"; "&amp;INDEX(Evenimente!$B$2:$B$16203,MATCH(A283-0.000001,Evenimente!$A$2:$A$16203,1)+2)&amp;" "&amp;INDEX(Evenimente!$C$2:$C$16203,MATCH(A283-0.000001,Evenimente!$A$2:$A$16203,1)+2)&amp;" "&amp;TEXT(HOUR(INDEX(Evenimente!$A$2:$A$16203,MATCH(A283-0.000001,Evenimente!$A$2:$A$16203,1)+2)),"00")&amp;":"&amp;TEXT(MINUTE(INDEX(Evenimente!$A$2:$A$16203,MATCH(A283-0.000001,Evenimente!$A$2:$A$16203,1)+2)),"00")&amp;" UTC",""),""))</f>
        <v/>
      </c>
    </row>
    <row r="284" customFormat="false" ht="15" hidden="false" customHeight="true" outlineLevel="0" collapsed="false">
      <c r="A284" s="45" t="n">
        <f aca="false">IF(B284="","",$B$3+B284-1)</f>
        <v>46291</v>
      </c>
      <c r="B284" s="46" t="n">
        <f aca="false">IF(ROW()-4&lt;=$E$2,ROW()-4,"")</f>
        <v>280</v>
      </c>
      <c r="C284" s="46" t="n">
        <f aca="false">IF(B284="","",IF(B284&lt;='Timp complet'!$B$60,INT((B284-1)/'Timp complet'!$B$58)+1,IF(B284='Timp complet'!$B$60+1,"Ziua anului","Ziua bisectă")))</f>
        <v>10</v>
      </c>
      <c r="D284" s="46" t="n">
        <f aca="false">IF(B284="","",IF(B284&lt;='Timp complet'!$B$60,MOD(B284-1,'Timp complet'!$B$58)+1,"-"))</f>
        <v>28</v>
      </c>
      <c r="E284" s="46" t="str">
        <f aca="false">IF(B284="","",IF(B284&lt;='Timp complet'!$B$60,INDEX('Nume sanscrită'!$B$21:$B$27,MOD(B284-1,7)+1),"-"))</f>
        <v>Duminică</v>
      </c>
      <c r="F284" s="46" t="str">
        <f aca="false">IF(B284="","",INDEX('Nume sanscrită'!$B$21:$B$27,WEEKDAY(A284,2)))</f>
        <v>Sâmbătă</v>
      </c>
      <c r="G284" s="46" t="n">
        <f aca="false">IF(B284="","",MIN('Timp complet'!$B$54,INT((B284-1)/'Timp complet'!$B$53)+1))</f>
        <v>56</v>
      </c>
      <c r="H284" s="46" t="n">
        <f aca="false">IF(B284="","",INDEX(Evenimente!$G$2:$G$1213,MATCH(A284+1,Evenimente!$F$2:$F$1213,1)))</f>
        <v>4</v>
      </c>
      <c r="I284" s="47" t="str">
        <f aca="false">IF(B284="","",IF(INDEX(Evenimente!$A$2:$A$16203,MATCH(A284-0.000001,Evenimente!$A$2:$A$16203,1)+1)&lt;A284+1,INDEX(Evenimente!$B$2:$B$16203,MATCH(A284-0.000001,Evenimente!$A$2:$A$16203,1)+1)&amp;" "&amp;INDEX(Evenimente!$C$2:$C$16203,MATCH(A284-0.000001,Evenimente!$A$2:$A$16203,1)+1)&amp;" "&amp;TEXT(HOUR(INDEX(Evenimente!$A$2:$A$16203,MATCH(A284-0.000001,Evenimente!$A$2:$A$16203,1)+1)),"00")&amp;":"&amp;TEXT(MINUTE(INDEX(Evenimente!$A$2:$A$16203,MATCH(A284-0.000001,Evenimente!$A$2:$A$16203,1)+1)),"00")&amp;" UTC"&amp;IF(INDEX(Evenimente!$A$2:$A$16203,MATCH(A284-0.000001,Evenimente!$A$2:$A$16203,1)+2)&lt;A284+1,"; "&amp;INDEX(Evenimente!$B$2:$B$16203,MATCH(A284-0.000001,Evenimente!$A$2:$A$16203,1)+2)&amp;" "&amp;INDEX(Evenimente!$C$2:$C$16203,MATCH(A284-0.000001,Evenimente!$A$2:$A$16203,1)+2)&amp;" "&amp;TEXT(HOUR(INDEX(Evenimente!$A$2:$A$16203,MATCH(A284-0.000001,Evenimente!$A$2:$A$16203,1)+2)),"00")&amp;":"&amp;TEXT(MINUTE(INDEX(Evenimente!$A$2:$A$16203,MATCH(A284-0.000001,Evenimente!$A$2:$A$16203,1)+2)),"00")&amp;" UTC",""),""))</f>
        <v>○ lună plină 16:48 UTC</v>
      </c>
    </row>
    <row r="285" customFormat="false" ht="15" hidden="false" customHeight="true" outlineLevel="0" collapsed="false">
      <c r="A285" s="45" t="n">
        <f aca="false">IF(B285="","",$B$3+B285-1)</f>
        <v>46292</v>
      </c>
      <c r="B285" s="46" t="n">
        <f aca="false">IF(ROW()-4&lt;=$E$2,ROW()-4,"")</f>
        <v>281</v>
      </c>
      <c r="C285" s="46" t="n">
        <f aca="false">IF(B285="","",IF(B285&lt;='Timp complet'!$B$60,INT((B285-1)/'Timp complet'!$B$58)+1,IF(B285='Timp complet'!$B$60+1,"Ziua anului","Ziua bisectă")))</f>
        <v>11</v>
      </c>
      <c r="D285" s="46" t="n">
        <f aca="false">IF(B285="","",IF(B285&lt;='Timp complet'!$B$60,MOD(B285-1,'Timp complet'!$B$58)+1,"-"))</f>
        <v>1</v>
      </c>
      <c r="E285" s="46" t="str">
        <f aca="false">IF(B285="","",IF(B285&lt;='Timp complet'!$B$60,INDEX('Nume sanscrită'!$B$21:$B$27,MOD(B285-1,7)+1),"-"))</f>
        <v>Luni</v>
      </c>
      <c r="F285" s="46" t="str">
        <f aca="false">IF(B285="","",INDEX('Nume sanscrită'!$B$21:$B$27,WEEKDAY(A285,2)))</f>
        <v>Duminică</v>
      </c>
      <c r="G285" s="46" t="n">
        <f aca="false">IF(B285="","",MIN('Timp complet'!$B$54,INT((B285-1)/'Timp complet'!$B$53)+1))</f>
        <v>57</v>
      </c>
      <c r="H285" s="46" t="n">
        <f aca="false">IF(B285="","",INDEX(Evenimente!$G$2:$G$1213,MATCH(A285+1,Evenimente!$F$2:$F$1213,1)))</f>
        <v>4</v>
      </c>
      <c r="I285" s="47" t="str">
        <f aca="false">IF(B285="","",IF(INDEX(Evenimente!$A$2:$A$16203,MATCH(A285-0.000001,Evenimente!$A$2:$A$16203,1)+1)&lt;A285+1,INDEX(Evenimente!$B$2:$B$16203,MATCH(A285-0.000001,Evenimente!$A$2:$A$16203,1)+1)&amp;" "&amp;INDEX(Evenimente!$C$2:$C$16203,MATCH(A285-0.000001,Evenimente!$A$2:$A$16203,1)+1)&amp;" "&amp;TEXT(HOUR(INDEX(Evenimente!$A$2:$A$16203,MATCH(A285-0.000001,Evenimente!$A$2:$A$16203,1)+1)),"00")&amp;":"&amp;TEXT(MINUTE(INDEX(Evenimente!$A$2:$A$16203,MATCH(A285-0.000001,Evenimente!$A$2:$A$16203,1)+1)),"00")&amp;" UTC"&amp;IF(INDEX(Evenimente!$A$2:$A$16203,MATCH(A285-0.000001,Evenimente!$A$2:$A$16203,1)+2)&lt;A285+1,"; "&amp;INDEX(Evenimente!$B$2:$B$16203,MATCH(A285-0.000001,Evenimente!$A$2:$A$16203,1)+2)&amp;" "&amp;INDEX(Evenimente!$C$2:$C$16203,MATCH(A285-0.000001,Evenimente!$A$2:$A$16203,1)+2)&amp;" "&amp;TEXT(HOUR(INDEX(Evenimente!$A$2:$A$16203,MATCH(A285-0.000001,Evenimente!$A$2:$A$16203,1)+2)),"00")&amp;":"&amp;TEXT(MINUTE(INDEX(Evenimente!$A$2:$A$16203,MATCH(A285-0.000001,Evenimente!$A$2:$A$16203,1)+2)),"00")&amp;" UTC",""),""))</f>
        <v/>
      </c>
    </row>
    <row r="286" customFormat="false" ht="15" hidden="false" customHeight="true" outlineLevel="0" collapsed="false">
      <c r="A286" s="45" t="n">
        <f aca="false">IF(B286="","",$B$3+B286-1)</f>
        <v>46293</v>
      </c>
      <c r="B286" s="46" t="n">
        <f aca="false">IF(ROW()-4&lt;=$E$2,ROW()-4,"")</f>
        <v>282</v>
      </c>
      <c r="C286" s="46" t="n">
        <f aca="false">IF(B286="","",IF(B286&lt;='Timp complet'!$B$60,INT((B286-1)/'Timp complet'!$B$58)+1,IF(B286='Timp complet'!$B$60+1,"Ziua anului","Ziua bisectă")))</f>
        <v>11</v>
      </c>
      <c r="D286" s="46" t="n">
        <f aca="false">IF(B286="","",IF(B286&lt;='Timp complet'!$B$60,MOD(B286-1,'Timp complet'!$B$58)+1,"-"))</f>
        <v>2</v>
      </c>
      <c r="E286" s="46" t="str">
        <f aca="false">IF(B286="","",IF(B286&lt;='Timp complet'!$B$60,INDEX('Nume sanscrită'!$B$21:$B$27,MOD(B286-1,7)+1),"-"))</f>
        <v>Marți</v>
      </c>
      <c r="F286" s="46" t="str">
        <f aca="false">IF(B286="","",INDEX('Nume sanscrită'!$B$21:$B$27,WEEKDAY(A286,2)))</f>
        <v>Luni</v>
      </c>
      <c r="G286" s="46" t="n">
        <f aca="false">IF(B286="","",MIN('Timp complet'!$B$54,INT((B286-1)/'Timp complet'!$B$53)+1))</f>
        <v>57</v>
      </c>
      <c r="H286" s="46" t="n">
        <f aca="false">IF(B286="","",INDEX(Evenimente!$G$2:$G$1213,MATCH(A286+1,Evenimente!$F$2:$F$1213,1)))</f>
        <v>4</v>
      </c>
      <c r="I286" s="47" t="str">
        <f aca="false">IF(B286="","",IF(INDEX(Evenimente!$A$2:$A$16203,MATCH(A286-0.000001,Evenimente!$A$2:$A$16203,1)+1)&lt;A286+1,INDEX(Evenimente!$B$2:$B$16203,MATCH(A286-0.000001,Evenimente!$A$2:$A$16203,1)+1)&amp;" "&amp;INDEX(Evenimente!$C$2:$C$16203,MATCH(A286-0.000001,Evenimente!$A$2:$A$16203,1)+1)&amp;" "&amp;TEXT(HOUR(INDEX(Evenimente!$A$2:$A$16203,MATCH(A286-0.000001,Evenimente!$A$2:$A$16203,1)+1)),"00")&amp;":"&amp;TEXT(MINUTE(INDEX(Evenimente!$A$2:$A$16203,MATCH(A286-0.000001,Evenimente!$A$2:$A$16203,1)+1)),"00")&amp;" UTC"&amp;IF(INDEX(Evenimente!$A$2:$A$16203,MATCH(A286-0.000001,Evenimente!$A$2:$A$16203,1)+2)&lt;A286+1,"; "&amp;INDEX(Evenimente!$B$2:$B$16203,MATCH(A286-0.000001,Evenimente!$A$2:$A$16203,1)+2)&amp;" "&amp;INDEX(Evenimente!$C$2:$C$16203,MATCH(A286-0.000001,Evenimente!$A$2:$A$16203,1)+2)&amp;" "&amp;TEXT(HOUR(INDEX(Evenimente!$A$2:$A$16203,MATCH(A286-0.000001,Evenimente!$A$2:$A$16203,1)+2)),"00")&amp;":"&amp;TEXT(MINUTE(INDEX(Evenimente!$A$2:$A$16203,MATCH(A286-0.000001,Evenimente!$A$2:$A$16203,1)+2)),"00")&amp;" UTC",""),""))</f>
        <v/>
      </c>
    </row>
    <row r="287" customFormat="false" ht="15" hidden="false" customHeight="true" outlineLevel="0" collapsed="false">
      <c r="A287" s="45" t="n">
        <f aca="false">IF(B287="","",$B$3+B287-1)</f>
        <v>46294</v>
      </c>
      <c r="B287" s="46" t="n">
        <f aca="false">IF(ROW()-4&lt;=$E$2,ROW()-4,"")</f>
        <v>283</v>
      </c>
      <c r="C287" s="46" t="n">
        <f aca="false">IF(B287="","",IF(B287&lt;='Timp complet'!$B$60,INT((B287-1)/'Timp complet'!$B$58)+1,IF(B287='Timp complet'!$B$60+1,"Ziua anului","Ziua bisectă")))</f>
        <v>11</v>
      </c>
      <c r="D287" s="46" t="n">
        <f aca="false">IF(B287="","",IF(B287&lt;='Timp complet'!$B$60,MOD(B287-1,'Timp complet'!$B$58)+1,"-"))</f>
        <v>3</v>
      </c>
      <c r="E287" s="46" t="str">
        <f aca="false">IF(B287="","",IF(B287&lt;='Timp complet'!$B$60,INDEX('Nume sanscrită'!$B$21:$B$27,MOD(B287-1,7)+1),"-"))</f>
        <v>Miercuri</v>
      </c>
      <c r="F287" s="46" t="str">
        <f aca="false">IF(B287="","",INDEX('Nume sanscrită'!$B$21:$B$27,WEEKDAY(A287,2)))</f>
        <v>Marți</v>
      </c>
      <c r="G287" s="46" t="n">
        <f aca="false">IF(B287="","",MIN('Timp complet'!$B$54,INT((B287-1)/'Timp complet'!$B$53)+1))</f>
        <v>57</v>
      </c>
      <c r="H287" s="46" t="n">
        <f aca="false">IF(B287="","",INDEX(Evenimente!$G$2:$G$1213,MATCH(A287+1,Evenimente!$F$2:$F$1213,1)))</f>
        <v>4</v>
      </c>
      <c r="I287" s="47" t="str">
        <f aca="false">IF(B287="","",IF(INDEX(Evenimente!$A$2:$A$16203,MATCH(A287-0.000001,Evenimente!$A$2:$A$16203,1)+1)&lt;A287+1,INDEX(Evenimente!$B$2:$B$16203,MATCH(A287-0.000001,Evenimente!$A$2:$A$16203,1)+1)&amp;" "&amp;INDEX(Evenimente!$C$2:$C$16203,MATCH(A287-0.000001,Evenimente!$A$2:$A$16203,1)+1)&amp;" "&amp;TEXT(HOUR(INDEX(Evenimente!$A$2:$A$16203,MATCH(A287-0.000001,Evenimente!$A$2:$A$16203,1)+1)),"00")&amp;":"&amp;TEXT(MINUTE(INDEX(Evenimente!$A$2:$A$16203,MATCH(A287-0.000001,Evenimente!$A$2:$A$16203,1)+1)),"00")&amp;" UTC"&amp;IF(INDEX(Evenimente!$A$2:$A$16203,MATCH(A287-0.000001,Evenimente!$A$2:$A$16203,1)+2)&lt;A287+1,"; "&amp;INDEX(Evenimente!$B$2:$B$16203,MATCH(A287-0.000001,Evenimente!$A$2:$A$16203,1)+2)&amp;" "&amp;INDEX(Evenimente!$C$2:$C$16203,MATCH(A287-0.000001,Evenimente!$A$2:$A$16203,1)+2)&amp;" "&amp;TEXT(HOUR(INDEX(Evenimente!$A$2:$A$16203,MATCH(A287-0.000001,Evenimente!$A$2:$A$16203,1)+2)),"00")&amp;":"&amp;TEXT(MINUTE(INDEX(Evenimente!$A$2:$A$16203,MATCH(A287-0.000001,Evenimente!$A$2:$A$16203,1)+2)),"00")&amp;" UTC",""),""))</f>
        <v/>
      </c>
    </row>
    <row r="288" customFormat="false" ht="15" hidden="false" customHeight="true" outlineLevel="0" collapsed="false">
      <c r="A288" s="45" t="n">
        <f aca="false">IF(B288="","",$B$3+B288-1)</f>
        <v>46295</v>
      </c>
      <c r="B288" s="46" t="n">
        <f aca="false">IF(ROW()-4&lt;=$E$2,ROW()-4,"")</f>
        <v>284</v>
      </c>
      <c r="C288" s="46" t="n">
        <f aca="false">IF(B288="","",IF(B288&lt;='Timp complet'!$B$60,INT((B288-1)/'Timp complet'!$B$58)+1,IF(B288='Timp complet'!$B$60+1,"Ziua anului","Ziua bisectă")))</f>
        <v>11</v>
      </c>
      <c r="D288" s="46" t="n">
        <f aca="false">IF(B288="","",IF(B288&lt;='Timp complet'!$B$60,MOD(B288-1,'Timp complet'!$B$58)+1,"-"))</f>
        <v>4</v>
      </c>
      <c r="E288" s="46" t="str">
        <f aca="false">IF(B288="","",IF(B288&lt;='Timp complet'!$B$60,INDEX('Nume sanscrită'!$B$21:$B$27,MOD(B288-1,7)+1),"-"))</f>
        <v>Joi</v>
      </c>
      <c r="F288" s="46" t="str">
        <f aca="false">IF(B288="","",INDEX('Nume sanscrită'!$B$21:$B$27,WEEKDAY(A288,2)))</f>
        <v>Miercuri</v>
      </c>
      <c r="G288" s="46" t="n">
        <f aca="false">IF(B288="","",MIN('Timp complet'!$B$54,INT((B288-1)/'Timp complet'!$B$53)+1))</f>
        <v>57</v>
      </c>
      <c r="H288" s="46" t="n">
        <f aca="false">IF(B288="","",INDEX(Evenimente!$G$2:$G$1213,MATCH(A288+1,Evenimente!$F$2:$F$1213,1)))</f>
        <v>4</v>
      </c>
      <c r="I288" s="47" t="str">
        <f aca="false">IF(B288="","",IF(INDEX(Evenimente!$A$2:$A$16203,MATCH(A288-0.000001,Evenimente!$A$2:$A$16203,1)+1)&lt;A288+1,INDEX(Evenimente!$B$2:$B$16203,MATCH(A288-0.000001,Evenimente!$A$2:$A$16203,1)+1)&amp;" "&amp;INDEX(Evenimente!$C$2:$C$16203,MATCH(A288-0.000001,Evenimente!$A$2:$A$16203,1)+1)&amp;" "&amp;TEXT(HOUR(INDEX(Evenimente!$A$2:$A$16203,MATCH(A288-0.000001,Evenimente!$A$2:$A$16203,1)+1)),"00")&amp;":"&amp;TEXT(MINUTE(INDEX(Evenimente!$A$2:$A$16203,MATCH(A288-0.000001,Evenimente!$A$2:$A$16203,1)+1)),"00")&amp;" UTC"&amp;IF(INDEX(Evenimente!$A$2:$A$16203,MATCH(A288-0.000001,Evenimente!$A$2:$A$16203,1)+2)&lt;A288+1,"; "&amp;INDEX(Evenimente!$B$2:$B$16203,MATCH(A288-0.000001,Evenimente!$A$2:$A$16203,1)+2)&amp;" "&amp;INDEX(Evenimente!$C$2:$C$16203,MATCH(A288-0.000001,Evenimente!$A$2:$A$16203,1)+2)&amp;" "&amp;TEXT(HOUR(INDEX(Evenimente!$A$2:$A$16203,MATCH(A288-0.000001,Evenimente!$A$2:$A$16203,1)+2)),"00")&amp;":"&amp;TEXT(MINUTE(INDEX(Evenimente!$A$2:$A$16203,MATCH(A288-0.000001,Evenimente!$A$2:$A$16203,1)+2)),"00")&amp;" UTC",""),""))</f>
        <v/>
      </c>
    </row>
    <row r="289" customFormat="false" ht="15" hidden="false" customHeight="true" outlineLevel="0" collapsed="false">
      <c r="A289" s="45" t="n">
        <f aca="false">IF(B289="","",$B$3+B289-1)</f>
        <v>46296</v>
      </c>
      <c r="B289" s="46" t="n">
        <f aca="false">IF(ROW()-4&lt;=$E$2,ROW()-4,"")</f>
        <v>285</v>
      </c>
      <c r="C289" s="46" t="n">
        <f aca="false">IF(B289="","",IF(B289&lt;='Timp complet'!$B$60,INT((B289-1)/'Timp complet'!$B$58)+1,IF(B289='Timp complet'!$B$60+1,"Ziua anului","Ziua bisectă")))</f>
        <v>11</v>
      </c>
      <c r="D289" s="46" t="n">
        <f aca="false">IF(B289="","",IF(B289&lt;='Timp complet'!$B$60,MOD(B289-1,'Timp complet'!$B$58)+1,"-"))</f>
        <v>5</v>
      </c>
      <c r="E289" s="46" t="str">
        <f aca="false">IF(B289="","",IF(B289&lt;='Timp complet'!$B$60,INDEX('Nume sanscrită'!$B$21:$B$27,MOD(B289-1,7)+1),"-"))</f>
        <v>Vineri</v>
      </c>
      <c r="F289" s="46" t="str">
        <f aca="false">IF(B289="","",INDEX('Nume sanscrită'!$B$21:$B$27,WEEKDAY(A289,2)))</f>
        <v>Joi</v>
      </c>
      <c r="G289" s="46" t="n">
        <f aca="false">IF(B289="","",MIN('Timp complet'!$B$54,INT((B289-1)/'Timp complet'!$B$53)+1))</f>
        <v>57</v>
      </c>
      <c r="H289" s="46" t="n">
        <f aca="false">IF(B289="","",INDEX(Evenimente!$G$2:$G$1213,MATCH(A289+1,Evenimente!$F$2:$F$1213,1)))</f>
        <v>4</v>
      </c>
      <c r="I289" s="47" t="str">
        <f aca="false">IF(B289="","",IF(INDEX(Evenimente!$A$2:$A$16203,MATCH(A289-0.000001,Evenimente!$A$2:$A$16203,1)+1)&lt;A289+1,INDEX(Evenimente!$B$2:$B$16203,MATCH(A289-0.000001,Evenimente!$A$2:$A$16203,1)+1)&amp;" "&amp;INDEX(Evenimente!$C$2:$C$16203,MATCH(A289-0.000001,Evenimente!$A$2:$A$16203,1)+1)&amp;" "&amp;TEXT(HOUR(INDEX(Evenimente!$A$2:$A$16203,MATCH(A289-0.000001,Evenimente!$A$2:$A$16203,1)+1)),"00")&amp;":"&amp;TEXT(MINUTE(INDEX(Evenimente!$A$2:$A$16203,MATCH(A289-0.000001,Evenimente!$A$2:$A$16203,1)+1)),"00")&amp;" UTC"&amp;IF(INDEX(Evenimente!$A$2:$A$16203,MATCH(A289-0.000001,Evenimente!$A$2:$A$16203,1)+2)&lt;A289+1,"; "&amp;INDEX(Evenimente!$B$2:$B$16203,MATCH(A289-0.000001,Evenimente!$A$2:$A$16203,1)+2)&amp;" "&amp;INDEX(Evenimente!$C$2:$C$16203,MATCH(A289-0.000001,Evenimente!$A$2:$A$16203,1)+2)&amp;" "&amp;TEXT(HOUR(INDEX(Evenimente!$A$2:$A$16203,MATCH(A289-0.000001,Evenimente!$A$2:$A$16203,1)+2)),"00")&amp;":"&amp;TEXT(MINUTE(INDEX(Evenimente!$A$2:$A$16203,MATCH(A289-0.000001,Evenimente!$A$2:$A$16203,1)+2)),"00")&amp;" UTC",""),""))</f>
        <v/>
      </c>
    </row>
    <row r="290" customFormat="false" ht="15" hidden="false" customHeight="true" outlineLevel="0" collapsed="false">
      <c r="A290" s="45" t="n">
        <f aca="false">IF(B290="","",$B$3+B290-1)</f>
        <v>46297</v>
      </c>
      <c r="B290" s="46" t="n">
        <f aca="false">IF(ROW()-4&lt;=$E$2,ROW()-4,"")</f>
        <v>286</v>
      </c>
      <c r="C290" s="46" t="n">
        <f aca="false">IF(B290="","",IF(B290&lt;='Timp complet'!$B$60,INT((B290-1)/'Timp complet'!$B$58)+1,IF(B290='Timp complet'!$B$60+1,"Ziua anului","Ziua bisectă")))</f>
        <v>11</v>
      </c>
      <c r="D290" s="46" t="n">
        <f aca="false">IF(B290="","",IF(B290&lt;='Timp complet'!$B$60,MOD(B290-1,'Timp complet'!$B$58)+1,"-"))</f>
        <v>6</v>
      </c>
      <c r="E290" s="46" t="str">
        <f aca="false">IF(B290="","",IF(B290&lt;='Timp complet'!$B$60,INDEX('Nume sanscrită'!$B$21:$B$27,MOD(B290-1,7)+1),"-"))</f>
        <v>Sâmbătă</v>
      </c>
      <c r="F290" s="46" t="str">
        <f aca="false">IF(B290="","",INDEX('Nume sanscrită'!$B$21:$B$27,WEEKDAY(A290,2)))</f>
        <v>Vineri</v>
      </c>
      <c r="G290" s="46" t="n">
        <f aca="false">IF(B290="","",MIN('Timp complet'!$B$54,INT((B290-1)/'Timp complet'!$B$53)+1))</f>
        <v>58</v>
      </c>
      <c r="H290" s="46" t="n">
        <f aca="false">IF(B290="","",INDEX(Evenimente!$G$2:$G$1213,MATCH(A290+1,Evenimente!$F$2:$F$1213,1)))</f>
        <v>4</v>
      </c>
      <c r="I290" s="47" t="str">
        <f aca="false">IF(B290="","",IF(INDEX(Evenimente!$A$2:$A$16203,MATCH(A290-0.000001,Evenimente!$A$2:$A$16203,1)+1)&lt;A290+1,INDEX(Evenimente!$B$2:$B$16203,MATCH(A290-0.000001,Evenimente!$A$2:$A$16203,1)+1)&amp;" "&amp;INDEX(Evenimente!$C$2:$C$16203,MATCH(A290-0.000001,Evenimente!$A$2:$A$16203,1)+1)&amp;" "&amp;TEXT(HOUR(INDEX(Evenimente!$A$2:$A$16203,MATCH(A290-0.000001,Evenimente!$A$2:$A$16203,1)+1)),"00")&amp;":"&amp;TEXT(MINUTE(INDEX(Evenimente!$A$2:$A$16203,MATCH(A290-0.000001,Evenimente!$A$2:$A$16203,1)+1)),"00")&amp;" UTC"&amp;IF(INDEX(Evenimente!$A$2:$A$16203,MATCH(A290-0.000001,Evenimente!$A$2:$A$16203,1)+2)&lt;A290+1,"; "&amp;INDEX(Evenimente!$B$2:$B$16203,MATCH(A290-0.000001,Evenimente!$A$2:$A$16203,1)+2)&amp;" "&amp;INDEX(Evenimente!$C$2:$C$16203,MATCH(A290-0.000001,Evenimente!$A$2:$A$16203,1)+2)&amp;" "&amp;TEXT(HOUR(INDEX(Evenimente!$A$2:$A$16203,MATCH(A290-0.000001,Evenimente!$A$2:$A$16203,1)+2)),"00")&amp;":"&amp;TEXT(MINUTE(INDEX(Evenimente!$A$2:$A$16203,MATCH(A290-0.000001,Evenimente!$A$2:$A$16203,1)+2)),"00")&amp;" UTC",""),""))</f>
        <v/>
      </c>
    </row>
    <row r="291" customFormat="false" ht="15" hidden="false" customHeight="true" outlineLevel="0" collapsed="false">
      <c r="A291" s="45" t="n">
        <f aca="false">IF(B291="","",$B$3+B291-1)</f>
        <v>46298</v>
      </c>
      <c r="B291" s="46" t="n">
        <f aca="false">IF(ROW()-4&lt;=$E$2,ROW()-4,"")</f>
        <v>287</v>
      </c>
      <c r="C291" s="46" t="n">
        <f aca="false">IF(B291="","",IF(B291&lt;='Timp complet'!$B$60,INT((B291-1)/'Timp complet'!$B$58)+1,IF(B291='Timp complet'!$B$60+1,"Ziua anului","Ziua bisectă")))</f>
        <v>11</v>
      </c>
      <c r="D291" s="46" t="n">
        <f aca="false">IF(B291="","",IF(B291&lt;='Timp complet'!$B$60,MOD(B291-1,'Timp complet'!$B$58)+1,"-"))</f>
        <v>7</v>
      </c>
      <c r="E291" s="46" t="str">
        <f aca="false">IF(B291="","",IF(B291&lt;='Timp complet'!$B$60,INDEX('Nume sanscrită'!$B$21:$B$27,MOD(B291-1,7)+1),"-"))</f>
        <v>Duminică</v>
      </c>
      <c r="F291" s="46" t="str">
        <f aca="false">IF(B291="","",INDEX('Nume sanscrită'!$B$21:$B$27,WEEKDAY(A291,2)))</f>
        <v>Sâmbătă</v>
      </c>
      <c r="G291" s="46" t="n">
        <f aca="false">IF(B291="","",MIN('Timp complet'!$B$54,INT((B291-1)/'Timp complet'!$B$53)+1))</f>
        <v>58</v>
      </c>
      <c r="H291" s="46" t="n">
        <f aca="false">IF(B291="","",INDEX(Evenimente!$G$2:$G$1213,MATCH(A291+1,Evenimente!$F$2:$F$1213,1)))</f>
        <v>4</v>
      </c>
      <c r="I291" s="47" t="str">
        <f aca="false">IF(B291="","",IF(INDEX(Evenimente!$A$2:$A$16203,MATCH(A291-0.000001,Evenimente!$A$2:$A$16203,1)+1)&lt;A291+1,INDEX(Evenimente!$B$2:$B$16203,MATCH(A291-0.000001,Evenimente!$A$2:$A$16203,1)+1)&amp;" "&amp;INDEX(Evenimente!$C$2:$C$16203,MATCH(A291-0.000001,Evenimente!$A$2:$A$16203,1)+1)&amp;" "&amp;TEXT(HOUR(INDEX(Evenimente!$A$2:$A$16203,MATCH(A291-0.000001,Evenimente!$A$2:$A$16203,1)+1)),"00")&amp;":"&amp;TEXT(MINUTE(INDEX(Evenimente!$A$2:$A$16203,MATCH(A291-0.000001,Evenimente!$A$2:$A$16203,1)+1)),"00")&amp;" UTC"&amp;IF(INDEX(Evenimente!$A$2:$A$16203,MATCH(A291-0.000001,Evenimente!$A$2:$A$16203,1)+2)&lt;A291+1,"; "&amp;INDEX(Evenimente!$B$2:$B$16203,MATCH(A291-0.000001,Evenimente!$A$2:$A$16203,1)+2)&amp;" "&amp;INDEX(Evenimente!$C$2:$C$16203,MATCH(A291-0.000001,Evenimente!$A$2:$A$16203,1)+2)&amp;" "&amp;TEXT(HOUR(INDEX(Evenimente!$A$2:$A$16203,MATCH(A291-0.000001,Evenimente!$A$2:$A$16203,1)+2)),"00")&amp;":"&amp;TEXT(MINUTE(INDEX(Evenimente!$A$2:$A$16203,MATCH(A291-0.000001,Evenimente!$A$2:$A$16203,1)+2)),"00")&amp;" UTC",""),""))</f>
        <v>◑ ultimul pătrar 13:25 UTC</v>
      </c>
    </row>
    <row r="292" customFormat="false" ht="15" hidden="false" customHeight="true" outlineLevel="0" collapsed="false">
      <c r="A292" s="45" t="n">
        <f aca="false">IF(B292="","",$B$3+B292-1)</f>
        <v>46299</v>
      </c>
      <c r="B292" s="46" t="n">
        <f aca="false">IF(ROW()-4&lt;=$E$2,ROW()-4,"")</f>
        <v>288</v>
      </c>
      <c r="C292" s="46" t="n">
        <f aca="false">IF(B292="","",IF(B292&lt;='Timp complet'!$B$60,INT((B292-1)/'Timp complet'!$B$58)+1,IF(B292='Timp complet'!$B$60+1,"Ziua anului","Ziua bisectă")))</f>
        <v>11</v>
      </c>
      <c r="D292" s="46" t="n">
        <f aca="false">IF(B292="","",IF(B292&lt;='Timp complet'!$B$60,MOD(B292-1,'Timp complet'!$B$58)+1,"-"))</f>
        <v>8</v>
      </c>
      <c r="E292" s="46" t="str">
        <f aca="false">IF(B292="","",IF(B292&lt;='Timp complet'!$B$60,INDEX('Nume sanscrită'!$B$21:$B$27,MOD(B292-1,7)+1),"-"))</f>
        <v>Luni</v>
      </c>
      <c r="F292" s="46" t="str">
        <f aca="false">IF(B292="","",INDEX('Nume sanscrită'!$B$21:$B$27,WEEKDAY(A292,2)))</f>
        <v>Duminică</v>
      </c>
      <c r="G292" s="46" t="n">
        <f aca="false">IF(B292="","",MIN('Timp complet'!$B$54,INT((B292-1)/'Timp complet'!$B$53)+1))</f>
        <v>58</v>
      </c>
      <c r="H292" s="46" t="n">
        <f aca="false">IF(B292="","",INDEX(Evenimente!$G$2:$G$1213,MATCH(A292+1,Evenimente!$F$2:$F$1213,1)))</f>
        <v>4</v>
      </c>
      <c r="I292" s="47" t="str">
        <f aca="false">IF(B292="","",IF(INDEX(Evenimente!$A$2:$A$16203,MATCH(A292-0.000001,Evenimente!$A$2:$A$16203,1)+1)&lt;A292+1,INDEX(Evenimente!$B$2:$B$16203,MATCH(A292-0.000001,Evenimente!$A$2:$A$16203,1)+1)&amp;" "&amp;INDEX(Evenimente!$C$2:$C$16203,MATCH(A292-0.000001,Evenimente!$A$2:$A$16203,1)+1)&amp;" "&amp;TEXT(HOUR(INDEX(Evenimente!$A$2:$A$16203,MATCH(A292-0.000001,Evenimente!$A$2:$A$16203,1)+1)),"00")&amp;":"&amp;TEXT(MINUTE(INDEX(Evenimente!$A$2:$A$16203,MATCH(A292-0.000001,Evenimente!$A$2:$A$16203,1)+1)),"00")&amp;" UTC"&amp;IF(INDEX(Evenimente!$A$2:$A$16203,MATCH(A292-0.000001,Evenimente!$A$2:$A$16203,1)+2)&lt;A292+1,"; "&amp;INDEX(Evenimente!$B$2:$B$16203,MATCH(A292-0.000001,Evenimente!$A$2:$A$16203,1)+2)&amp;" "&amp;INDEX(Evenimente!$C$2:$C$16203,MATCH(A292-0.000001,Evenimente!$A$2:$A$16203,1)+2)&amp;" "&amp;TEXT(HOUR(INDEX(Evenimente!$A$2:$A$16203,MATCH(A292-0.000001,Evenimente!$A$2:$A$16203,1)+2)),"00")&amp;":"&amp;TEXT(MINUTE(INDEX(Evenimente!$A$2:$A$16203,MATCH(A292-0.000001,Evenimente!$A$2:$A$16203,1)+2)),"00")&amp;" UTC",""),""))</f>
        <v/>
      </c>
    </row>
    <row r="293" customFormat="false" ht="15" hidden="false" customHeight="true" outlineLevel="0" collapsed="false">
      <c r="A293" s="45" t="n">
        <f aca="false">IF(B293="","",$B$3+B293-1)</f>
        <v>46300</v>
      </c>
      <c r="B293" s="46" t="n">
        <f aca="false">IF(ROW()-4&lt;=$E$2,ROW()-4,"")</f>
        <v>289</v>
      </c>
      <c r="C293" s="46" t="n">
        <f aca="false">IF(B293="","",IF(B293&lt;='Timp complet'!$B$60,INT((B293-1)/'Timp complet'!$B$58)+1,IF(B293='Timp complet'!$B$60+1,"Ziua anului","Ziua bisectă")))</f>
        <v>11</v>
      </c>
      <c r="D293" s="46" t="n">
        <f aca="false">IF(B293="","",IF(B293&lt;='Timp complet'!$B$60,MOD(B293-1,'Timp complet'!$B$58)+1,"-"))</f>
        <v>9</v>
      </c>
      <c r="E293" s="46" t="str">
        <f aca="false">IF(B293="","",IF(B293&lt;='Timp complet'!$B$60,INDEX('Nume sanscrită'!$B$21:$B$27,MOD(B293-1,7)+1),"-"))</f>
        <v>Marți</v>
      </c>
      <c r="F293" s="46" t="str">
        <f aca="false">IF(B293="","",INDEX('Nume sanscrită'!$B$21:$B$27,WEEKDAY(A293,2)))</f>
        <v>Luni</v>
      </c>
      <c r="G293" s="46" t="n">
        <f aca="false">IF(B293="","",MIN('Timp complet'!$B$54,INT((B293-1)/'Timp complet'!$B$53)+1))</f>
        <v>58</v>
      </c>
      <c r="H293" s="46" t="n">
        <f aca="false">IF(B293="","",INDEX(Evenimente!$G$2:$G$1213,MATCH(A293+1,Evenimente!$F$2:$F$1213,1)))</f>
        <v>4</v>
      </c>
      <c r="I293" s="47" t="str">
        <f aca="false">IF(B293="","",IF(INDEX(Evenimente!$A$2:$A$16203,MATCH(A293-0.000001,Evenimente!$A$2:$A$16203,1)+1)&lt;A293+1,INDEX(Evenimente!$B$2:$B$16203,MATCH(A293-0.000001,Evenimente!$A$2:$A$16203,1)+1)&amp;" "&amp;INDEX(Evenimente!$C$2:$C$16203,MATCH(A293-0.000001,Evenimente!$A$2:$A$16203,1)+1)&amp;" "&amp;TEXT(HOUR(INDEX(Evenimente!$A$2:$A$16203,MATCH(A293-0.000001,Evenimente!$A$2:$A$16203,1)+1)),"00")&amp;":"&amp;TEXT(MINUTE(INDEX(Evenimente!$A$2:$A$16203,MATCH(A293-0.000001,Evenimente!$A$2:$A$16203,1)+1)),"00")&amp;" UTC"&amp;IF(INDEX(Evenimente!$A$2:$A$16203,MATCH(A293-0.000001,Evenimente!$A$2:$A$16203,1)+2)&lt;A293+1,"; "&amp;INDEX(Evenimente!$B$2:$B$16203,MATCH(A293-0.000001,Evenimente!$A$2:$A$16203,1)+2)&amp;" "&amp;INDEX(Evenimente!$C$2:$C$16203,MATCH(A293-0.000001,Evenimente!$A$2:$A$16203,1)+2)&amp;" "&amp;TEXT(HOUR(INDEX(Evenimente!$A$2:$A$16203,MATCH(A293-0.000001,Evenimente!$A$2:$A$16203,1)+2)),"00")&amp;":"&amp;TEXT(MINUTE(INDEX(Evenimente!$A$2:$A$16203,MATCH(A293-0.000001,Evenimente!$A$2:$A$16203,1)+2)),"00")&amp;" UTC",""),""))</f>
        <v/>
      </c>
    </row>
    <row r="294" customFormat="false" ht="15" hidden="false" customHeight="true" outlineLevel="0" collapsed="false">
      <c r="A294" s="45" t="n">
        <f aca="false">IF(B294="","",$B$3+B294-1)</f>
        <v>46301</v>
      </c>
      <c r="B294" s="46" t="n">
        <f aca="false">IF(ROW()-4&lt;=$E$2,ROW()-4,"")</f>
        <v>290</v>
      </c>
      <c r="C294" s="46" t="n">
        <f aca="false">IF(B294="","",IF(B294&lt;='Timp complet'!$B$60,INT((B294-1)/'Timp complet'!$B$58)+1,IF(B294='Timp complet'!$B$60+1,"Ziua anului","Ziua bisectă")))</f>
        <v>11</v>
      </c>
      <c r="D294" s="46" t="n">
        <f aca="false">IF(B294="","",IF(B294&lt;='Timp complet'!$B$60,MOD(B294-1,'Timp complet'!$B$58)+1,"-"))</f>
        <v>10</v>
      </c>
      <c r="E294" s="46" t="str">
        <f aca="false">IF(B294="","",IF(B294&lt;='Timp complet'!$B$60,INDEX('Nume sanscrită'!$B$21:$B$27,MOD(B294-1,7)+1),"-"))</f>
        <v>Miercuri</v>
      </c>
      <c r="F294" s="46" t="str">
        <f aca="false">IF(B294="","",INDEX('Nume sanscrită'!$B$21:$B$27,WEEKDAY(A294,2)))</f>
        <v>Marți</v>
      </c>
      <c r="G294" s="46" t="n">
        <f aca="false">IF(B294="","",MIN('Timp complet'!$B$54,INT((B294-1)/'Timp complet'!$B$53)+1))</f>
        <v>58</v>
      </c>
      <c r="H294" s="46" t="n">
        <f aca="false">IF(B294="","",INDEX(Evenimente!$G$2:$G$1213,MATCH(A294+1,Evenimente!$F$2:$F$1213,1)))</f>
        <v>4</v>
      </c>
      <c r="I294" s="47" t="str">
        <f aca="false">IF(B294="","",IF(INDEX(Evenimente!$A$2:$A$16203,MATCH(A294-0.000001,Evenimente!$A$2:$A$16203,1)+1)&lt;A294+1,INDEX(Evenimente!$B$2:$B$16203,MATCH(A294-0.000001,Evenimente!$A$2:$A$16203,1)+1)&amp;" "&amp;INDEX(Evenimente!$C$2:$C$16203,MATCH(A294-0.000001,Evenimente!$A$2:$A$16203,1)+1)&amp;" "&amp;TEXT(HOUR(INDEX(Evenimente!$A$2:$A$16203,MATCH(A294-0.000001,Evenimente!$A$2:$A$16203,1)+1)),"00")&amp;":"&amp;TEXT(MINUTE(INDEX(Evenimente!$A$2:$A$16203,MATCH(A294-0.000001,Evenimente!$A$2:$A$16203,1)+1)),"00")&amp;" UTC"&amp;IF(INDEX(Evenimente!$A$2:$A$16203,MATCH(A294-0.000001,Evenimente!$A$2:$A$16203,1)+2)&lt;A294+1,"; "&amp;INDEX(Evenimente!$B$2:$B$16203,MATCH(A294-0.000001,Evenimente!$A$2:$A$16203,1)+2)&amp;" "&amp;INDEX(Evenimente!$C$2:$C$16203,MATCH(A294-0.000001,Evenimente!$A$2:$A$16203,1)+2)&amp;" "&amp;TEXT(HOUR(INDEX(Evenimente!$A$2:$A$16203,MATCH(A294-0.000001,Evenimente!$A$2:$A$16203,1)+2)),"00")&amp;":"&amp;TEXT(MINUTE(INDEX(Evenimente!$A$2:$A$16203,MATCH(A294-0.000001,Evenimente!$A$2:$A$16203,1)+2)),"00")&amp;" UTC",""),""))</f>
        <v/>
      </c>
    </row>
    <row r="295" customFormat="false" ht="15" hidden="false" customHeight="true" outlineLevel="0" collapsed="false">
      <c r="A295" s="45" t="n">
        <f aca="false">IF(B295="","",$B$3+B295-1)</f>
        <v>46302</v>
      </c>
      <c r="B295" s="46" t="n">
        <f aca="false">IF(ROW()-4&lt;=$E$2,ROW()-4,"")</f>
        <v>291</v>
      </c>
      <c r="C295" s="46" t="n">
        <f aca="false">IF(B295="","",IF(B295&lt;='Timp complet'!$B$60,INT((B295-1)/'Timp complet'!$B$58)+1,IF(B295='Timp complet'!$B$60+1,"Ziua anului","Ziua bisectă")))</f>
        <v>11</v>
      </c>
      <c r="D295" s="46" t="n">
        <f aca="false">IF(B295="","",IF(B295&lt;='Timp complet'!$B$60,MOD(B295-1,'Timp complet'!$B$58)+1,"-"))</f>
        <v>11</v>
      </c>
      <c r="E295" s="46" t="str">
        <f aca="false">IF(B295="","",IF(B295&lt;='Timp complet'!$B$60,INDEX('Nume sanscrită'!$B$21:$B$27,MOD(B295-1,7)+1),"-"))</f>
        <v>Joi</v>
      </c>
      <c r="F295" s="46" t="str">
        <f aca="false">IF(B295="","",INDEX('Nume sanscrită'!$B$21:$B$27,WEEKDAY(A295,2)))</f>
        <v>Miercuri</v>
      </c>
      <c r="G295" s="46" t="n">
        <f aca="false">IF(B295="","",MIN('Timp complet'!$B$54,INT((B295-1)/'Timp complet'!$B$53)+1))</f>
        <v>59</v>
      </c>
      <c r="H295" s="46" t="n">
        <f aca="false">IF(B295="","",INDEX(Evenimente!$G$2:$G$1213,MATCH(A295+1,Evenimente!$F$2:$F$1213,1)))</f>
        <v>4</v>
      </c>
      <c r="I295" s="47" t="str">
        <f aca="false">IF(B295="","",IF(INDEX(Evenimente!$A$2:$A$16203,MATCH(A295-0.000001,Evenimente!$A$2:$A$16203,1)+1)&lt;A295+1,INDEX(Evenimente!$B$2:$B$16203,MATCH(A295-0.000001,Evenimente!$A$2:$A$16203,1)+1)&amp;" "&amp;INDEX(Evenimente!$C$2:$C$16203,MATCH(A295-0.000001,Evenimente!$A$2:$A$16203,1)+1)&amp;" "&amp;TEXT(HOUR(INDEX(Evenimente!$A$2:$A$16203,MATCH(A295-0.000001,Evenimente!$A$2:$A$16203,1)+1)),"00")&amp;":"&amp;TEXT(MINUTE(INDEX(Evenimente!$A$2:$A$16203,MATCH(A295-0.000001,Evenimente!$A$2:$A$16203,1)+1)),"00")&amp;" UTC"&amp;IF(INDEX(Evenimente!$A$2:$A$16203,MATCH(A295-0.000001,Evenimente!$A$2:$A$16203,1)+2)&lt;A295+1,"; "&amp;INDEX(Evenimente!$B$2:$B$16203,MATCH(A295-0.000001,Evenimente!$A$2:$A$16203,1)+2)&amp;" "&amp;INDEX(Evenimente!$C$2:$C$16203,MATCH(A295-0.000001,Evenimente!$A$2:$A$16203,1)+2)&amp;" "&amp;TEXT(HOUR(INDEX(Evenimente!$A$2:$A$16203,MATCH(A295-0.000001,Evenimente!$A$2:$A$16203,1)+2)),"00")&amp;":"&amp;TEXT(MINUTE(INDEX(Evenimente!$A$2:$A$16203,MATCH(A295-0.000001,Evenimente!$A$2:$A$16203,1)+2)),"00")&amp;" UTC",""),""))</f>
        <v/>
      </c>
    </row>
    <row r="296" customFormat="false" ht="15" hidden="false" customHeight="true" outlineLevel="0" collapsed="false">
      <c r="A296" s="45" t="n">
        <f aca="false">IF(B296="","",$B$3+B296-1)</f>
        <v>46303</v>
      </c>
      <c r="B296" s="46" t="n">
        <f aca="false">IF(ROW()-4&lt;=$E$2,ROW()-4,"")</f>
        <v>292</v>
      </c>
      <c r="C296" s="46" t="n">
        <f aca="false">IF(B296="","",IF(B296&lt;='Timp complet'!$B$60,INT((B296-1)/'Timp complet'!$B$58)+1,IF(B296='Timp complet'!$B$60+1,"Ziua anului","Ziua bisectă")))</f>
        <v>11</v>
      </c>
      <c r="D296" s="46" t="n">
        <f aca="false">IF(B296="","",IF(B296&lt;='Timp complet'!$B$60,MOD(B296-1,'Timp complet'!$B$58)+1,"-"))</f>
        <v>12</v>
      </c>
      <c r="E296" s="46" t="str">
        <f aca="false">IF(B296="","",IF(B296&lt;='Timp complet'!$B$60,INDEX('Nume sanscrită'!$B$21:$B$27,MOD(B296-1,7)+1),"-"))</f>
        <v>Vineri</v>
      </c>
      <c r="F296" s="46" t="str">
        <f aca="false">IF(B296="","",INDEX('Nume sanscrită'!$B$21:$B$27,WEEKDAY(A296,2)))</f>
        <v>Joi</v>
      </c>
      <c r="G296" s="46" t="n">
        <f aca="false">IF(B296="","",MIN('Timp complet'!$B$54,INT((B296-1)/'Timp complet'!$B$53)+1))</f>
        <v>59</v>
      </c>
      <c r="H296" s="46" t="n">
        <f aca="false">IF(B296="","",INDEX(Evenimente!$G$2:$G$1213,MATCH(A296+1,Evenimente!$F$2:$F$1213,1)))</f>
        <v>4</v>
      </c>
      <c r="I296" s="47" t="str">
        <f aca="false">IF(B296="","",IF(INDEX(Evenimente!$A$2:$A$16203,MATCH(A296-0.000001,Evenimente!$A$2:$A$16203,1)+1)&lt;A296+1,INDEX(Evenimente!$B$2:$B$16203,MATCH(A296-0.000001,Evenimente!$A$2:$A$16203,1)+1)&amp;" "&amp;INDEX(Evenimente!$C$2:$C$16203,MATCH(A296-0.000001,Evenimente!$A$2:$A$16203,1)+1)&amp;" "&amp;TEXT(HOUR(INDEX(Evenimente!$A$2:$A$16203,MATCH(A296-0.000001,Evenimente!$A$2:$A$16203,1)+1)),"00")&amp;":"&amp;TEXT(MINUTE(INDEX(Evenimente!$A$2:$A$16203,MATCH(A296-0.000001,Evenimente!$A$2:$A$16203,1)+1)),"00")&amp;" UTC"&amp;IF(INDEX(Evenimente!$A$2:$A$16203,MATCH(A296-0.000001,Evenimente!$A$2:$A$16203,1)+2)&lt;A296+1,"; "&amp;INDEX(Evenimente!$B$2:$B$16203,MATCH(A296-0.000001,Evenimente!$A$2:$A$16203,1)+2)&amp;" "&amp;INDEX(Evenimente!$C$2:$C$16203,MATCH(A296-0.000001,Evenimente!$A$2:$A$16203,1)+2)&amp;" "&amp;TEXT(HOUR(INDEX(Evenimente!$A$2:$A$16203,MATCH(A296-0.000001,Evenimente!$A$2:$A$16203,1)+2)),"00")&amp;":"&amp;TEXT(MINUTE(INDEX(Evenimente!$A$2:$A$16203,MATCH(A296-0.000001,Evenimente!$A$2:$A$16203,1)+2)),"00")&amp;" UTC",""),""))</f>
        <v/>
      </c>
    </row>
    <row r="297" customFormat="false" ht="15" hidden="false" customHeight="true" outlineLevel="0" collapsed="false">
      <c r="A297" s="45" t="n">
        <f aca="false">IF(B297="","",$B$3+B297-1)</f>
        <v>46304</v>
      </c>
      <c r="B297" s="46" t="n">
        <f aca="false">IF(ROW()-4&lt;=$E$2,ROW()-4,"")</f>
        <v>293</v>
      </c>
      <c r="C297" s="46" t="n">
        <f aca="false">IF(B297="","",IF(B297&lt;='Timp complet'!$B$60,INT((B297-1)/'Timp complet'!$B$58)+1,IF(B297='Timp complet'!$B$60+1,"Ziua anului","Ziua bisectă")))</f>
        <v>11</v>
      </c>
      <c r="D297" s="46" t="n">
        <f aca="false">IF(B297="","",IF(B297&lt;='Timp complet'!$B$60,MOD(B297-1,'Timp complet'!$B$58)+1,"-"))</f>
        <v>13</v>
      </c>
      <c r="E297" s="46" t="str">
        <f aca="false">IF(B297="","",IF(B297&lt;='Timp complet'!$B$60,INDEX('Nume sanscrită'!$B$21:$B$27,MOD(B297-1,7)+1),"-"))</f>
        <v>Sâmbătă</v>
      </c>
      <c r="F297" s="46" t="str">
        <f aca="false">IF(B297="","",INDEX('Nume sanscrită'!$B$21:$B$27,WEEKDAY(A297,2)))</f>
        <v>Vineri</v>
      </c>
      <c r="G297" s="46" t="n">
        <f aca="false">IF(B297="","",MIN('Timp complet'!$B$54,INT((B297-1)/'Timp complet'!$B$53)+1))</f>
        <v>59</v>
      </c>
      <c r="H297" s="46" t="n">
        <f aca="false">IF(B297="","",INDEX(Evenimente!$G$2:$G$1213,MATCH(A297+1,Evenimente!$F$2:$F$1213,1)))</f>
        <v>4</v>
      </c>
      <c r="I297" s="47" t="str">
        <f aca="false">IF(B297="","",IF(INDEX(Evenimente!$A$2:$A$16203,MATCH(A297-0.000001,Evenimente!$A$2:$A$16203,1)+1)&lt;A297+1,INDEX(Evenimente!$B$2:$B$16203,MATCH(A297-0.000001,Evenimente!$A$2:$A$16203,1)+1)&amp;" "&amp;INDEX(Evenimente!$C$2:$C$16203,MATCH(A297-0.000001,Evenimente!$A$2:$A$16203,1)+1)&amp;" "&amp;TEXT(HOUR(INDEX(Evenimente!$A$2:$A$16203,MATCH(A297-0.000001,Evenimente!$A$2:$A$16203,1)+1)),"00")&amp;":"&amp;TEXT(MINUTE(INDEX(Evenimente!$A$2:$A$16203,MATCH(A297-0.000001,Evenimente!$A$2:$A$16203,1)+1)),"00")&amp;" UTC"&amp;IF(INDEX(Evenimente!$A$2:$A$16203,MATCH(A297-0.000001,Evenimente!$A$2:$A$16203,1)+2)&lt;A297+1,"; "&amp;INDEX(Evenimente!$B$2:$B$16203,MATCH(A297-0.000001,Evenimente!$A$2:$A$16203,1)+2)&amp;" "&amp;INDEX(Evenimente!$C$2:$C$16203,MATCH(A297-0.000001,Evenimente!$A$2:$A$16203,1)+2)&amp;" "&amp;TEXT(HOUR(INDEX(Evenimente!$A$2:$A$16203,MATCH(A297-0.000001,Evenimente!$A$2:$A$16203,1)+2)),"00")&amp;":"&amp;TEXT(MINUTE(INDEX(Evenimente!$A$2:$A$16203,MATCH(A297-0.000001,Evenimente!$A$2:$A$16203,1)+2)),"00")&amp;" UTC",""),""))</f>
        <v/>
      </c>
    </row>
    <row r="298" customFormat="false" ht="15" hidden="false" customHeight="true" outlineLevel="0" collapsed="false">
      <c r="A298" s="45" t="n">
        <f aca="false">IF(B298="","",$B$3+B298-1)</f>
        <v>46305</v>
      </c>
      <c r="B298" s="46" t="n">
        <f aca="false">IF(ROW()-4&lt;=$E$2,ROW()-4,"")</f>
        <v>294</v>
      </c>
      <c r="C298" s="46" t="n">
        <f aca="false">IF(B298="","",IF(B298&lt;='Timp complet'!$B$60,INT((B298-1)/'Timp complet'!$B$58)+1,IF(B298='Timp complet'!$B$60+1,"Ziua anului","Ziua bisectă")))</f>
        <v>11</v>
      </c>
      <c r="D298" s="46" t="n">
        <f aca="false">IF(B298="","",IF(B298&lt;='Timp complet'!$B$60,MOD(B298-1,'Timp complet'!$B$58)+1,"-"))</f>
        <v>14</v>
      </c>
      <c r="E298" s="46" t="str">
        <f aca="false">IF(B298="","",IF(B298&lt;='Timp complet'!$B$60,INDEX('Nume sanscrită'!$B$21:$B$27,MOD(B298-1,7)+1),"-"))</f>
        <v>Duminică</v>
      </c>
      <c r="F298" s="46" t="str">
        <f aca="false">IF(B298="","",INDEX('Nume sanscrită'!$B$21:$B$27,WEEKDAY(A298,2)))</f>
        <v>Sâmbătă</v>
      </c>
      <c r="G298" s="46" t="n">
        <f aca="false">IF(B298="","",MIN('Timp complet'!$B$54,INT((B298-1)/'Timp complet'!$B$53)+1))</f>
        <v>59</v>
      </c>
      <c r="H298" s="46" t="n">
        <f aca="false">IF(B298="","",INDEX(Evenimente!$G$2:$G$1213,MATCH(A298+1,Evenimente!$F$2:$F$1213,1)))</f>
        <v>4</v>
      </c>
      <c r="I298" s="47" t="str">
        <f aca="false">IF(B298="","",IF(INDEX(Evenimente!$A$2:$A$16203,MATCH(A298-0.000001,Evenimente!$A$2:$A$16203,1)+1)&lt;A298+1,INDEX(Evenimente!$B$2:$B$16203,MATCH(A298-0.000001,Evenimente!$A$2:$A$16203,1)+1)&amp;" "&amp;INDEX(Evenimente!$C$2:$C$16203,MATCH(A298-0.000001,Evenimente!$A$2:$A$16203,1)+1)&amp;" "&amp;TEXT(HOUR(INDEX(Evenimente!$A$2:$A$16203,MATCH(A298-0.000001,Evenimente!$A$2:$A$16203,1)+1)),"00")&amp;":"&amp;TEXT(MINUTE(INDEX(Evenimente!$A$2:$A$16203,MATCH(A298-0.000001,Evenimente!$A$2:$A$16203,1)+1)),"00")&amp;" UTC"&amp;IF(INDEX(Evenimente!$A$2:$A$16203,MATCH(A298-0.000001,Evenimente!$A$2:$A$16203,1)+2)&lt;A298+1,"; "&amp;INDEX(Evenimente!$B$2:$B$16203,MATCH(A298-0.000001,Evenimente!$A$2:$A$16203,1)+2)&amp;" "&amp;INDEX(Evenimente!$C$2:$C$16203,MATCH(A298-0.000001,Evenimente!$A$2:$A$16203,1)+2)&amp;" "&amp;TEXT(HOUR(INDEX(Evenimente!$A$2:$A$16203,MATCH(A298-0.000001,Evenimente!$A$2:$A$16203,1)+2)),"00")&amp;":"&amp;TEXT(MINUTE(INDEX(Evenimente!$A$2:$A$16203,MATCH(A298-0.000001,Evenimente!$A$2:$A$16203,1)+2)),"00")&amp;" UTC",""),""))</f>
        <v>● lună nouă 15:49 UTC</v>
      </c>
    </row>
    <row r="299" customFormat="false" ht="15" hidden="false" customHeight="true" outlineLevel="0" collapsed="false">
      <c r="A299" s="45" t="n">
        <f aca="false">IF(B299="","",$B$3+B299-1)</f>
        <v>46306</v>
      </c>
      <c r="B299" s="46" t="n">
        <f aca="false">IF(ROW()-4&lt;=$E$2,ROW()-4,"")</f>
        <v>295</v>
      </c>
      <c r="C299" s="46" t="n">
        <f aca="false">IF(B299="","",IF(B299&lt;='Timp complet'!$B$60,INT((B299-1)/'Timp complet'!$B$58)+1,IF(B299='Timp complet'!$B$60+1,"Ziua anului","Ziua bisectă")))</f>
        <v>11</v>
      </c>
      <c r="D299" s="46" t="n">
        <f aca="false">IF(B299="","",IF(B299&lt;='Timp complet'!$B$60,MOD(B299-1,'Timp complet'!$B$58)+1,"-"))</f>
        <v>15</v>
      </c>
      <c r="E299" s="46" t="str">
        <f aca="false">IF(B299="","",IF(B299&lt;='Timp complet'!$B$60,INDEX('Nume sanscrită'!$B$21:$B$27,MOD(B299-1,7)+1),"-"))</f>
        <v>Luni</v>
      </c>
      <c r="F299" s="46" t="str">
        <f aca="false">IF(B299="","",INDEX('Nume sanscrită'!$B$21:$B$27,WEEKDAY(A299,2)))</f>
        <v>Duminică</v>
      </c>
      <c r="G299" s="46" t="n">
        <f aca="false">IF(B299="","",MIN('Timp complet'!$B$54,INT((B299-1)/'Timp complet'!$B$53)+1))</f>
        <v>59</v>
      </c>
      <c r="H299" s="46" t="n">
        <f aca="false">IF(B299="","",INDEX(Evenimente!$G$2:$G$1213,MATCH(A299+1,Evenimente!$F$2:$F$1213,1)))</f>
        <v>4</v>
      </c>
      <c r="I299" s="47" t="str">
        <f aca="false">IF(B299="","",IF(INDEX(Evenimente!$A$2:$A$16203,MATCH(A299-0.000001,Evenimente!$A$2:$A$16203,1)+1)&lt;A299+1,INDEX(Evenimente!$B$2:$B$16203,MATCH(A299-0.000001,Evenimente!$A$2:$A$16203,1)+1)&amp;" "&amp;INDEX(Evenimente!$C$2:$C$16203,MATCH(A299-0.000001,Evenimente!$A$2:$A$16203,1)+1)&amp;" "&amp;TEXT(HOUR(INDEX(Evenimente!$A$2:$A$16203,MATCH(A299-0.000001,Evenimente!$A$2:$A$16203,1)+1)),"00")&amp;":"&amp;TEXT(MINUTE(INDEX(Evenimente!$A$2:$A$16203,MATCH(A299-0.000001,Evenimente!$A$2:$A$16203,1)+1)),"00")&amp;" UTC"&amp;IF(INDEX(Evenimente!$A$2:$A$16203,MATCH(A299-0.000001,Evenimente!$A$2:$A$16203,1)+2)&lt;A299+1,"; "&amp;INDEX(Evenimente!$B$2:$B$16203,MATCH(A299-0.000001,Evenimente!$A$2:$A$16203,1)+2)&amp;" "&amp;INDEX(Evenimente!$C$2:$C$16203,MATCH(A299-0.000001,Evenimente!$A$2:$A$16203,1)+2)&amp;" "&amp;TEXT(HOUR(INDEX(Evenimente!$A$2:$A$16203,MATCH(A299-0.000001,Evenimente!$A$2:$A$16203,1)+2)),"00")&amp;":"&amp;TEXT(MINUTE(INDEX(Evenimente!$A$2:$A$16203,MATCH(A299-0.000001,Evenimente!$A$2:$A$16203,1)+2)),"00")&amp;" UTC",""),""))</f>
        <v/>
      </c>
    </row>
    <row r="300" customFormat="false" ht="15" hidden="false" customHeight="true" outlineLevel="0" collapsed="false">
      <c r="A300" s="45" t="n">
        <f aca="false">IF(B300="","",$B$3+B300-1)</f>
        <v>46307</v>
      </c>
      <c r="B300" s="46" t="n">
        <f aca="false">IF(ROW()-4&lt;=$E$2,ROW()-4,"")</f>
        <v>296</v>
      </c>
      <c r="C300" s="46" t="n">
        <f aca="false">IF(B300="","",IF(B300&lt;='Timp complet'!$B$60,INT((B300-1)/'Timp complet'!$B$58)+1,IF(B300='Timp complet'!$B$60+1,"Ziua anului","Ziua bisectă")))</f>
        <v>11</v>
      </c>
      <c r="D300" s="46" t="n">
        <f aca="false">IF(B300="","",IF(B300&lt;='Timp complet'!$B$60,MOD(B300-1,'Timp complet'!$B$58)+1,"-"))</f>
        <v>16</v>
      </c>
      <c r="E300" s="46" t="str">
        <f aca="false">IF(B300="","",IF(B300&lt;='Timp complet'!$B$60,INDEX('Nume sanscrită'!$B$21:$B$27,MOD(B300-1,7)+1),"-"))</f>
        <v>Marți</v>
      </c>
      <c r="F300" s="46" t="str">
        <f aca="false">IF(B300="","",INDEX('Nume sanscrită'!$B$21:$B$27,WEEKDAY(A300,2)))</f>
        <v>Luni</v>
      </c>
      <c r="G300" s="46" t="n">
        <f aca="false">IF(B300="","",MIN('Timp complet'!$B$54,INT((B300-1)/'Timp complet'!$B$53)+1))</f>
        <v>60</v>
      </c>
      <c r="H300" s="46" t="n">
        <f aca="false">IF(B300="","",INDEX(Evenimente!$G$2:$G$1213,MATCH(A300+1,Evenimente!$F$2:$F$1213,1)))</f>
        <v>4</v>
      </c>
      <c r="I300" s="47" t="str">
        <f aca="false">IF(B300="","",IF(INDEX(Evenimente!$A$2:$A$16203,MATCH(A300-0.000001,Evenimente!$A$2:$A$16203,1)+1)&lt;A300+1,INDEX(Evenimente!$B$2:$B$16203,MATCH(A300-0.000001,Evenimente!$A$2:$A$16203,1)+1)&amp;" "&amp;INDEX(Evenimente!$C$2:$C$16203,MATCH(A300-0.000001,Evenimente!$A$2:$A$16203,1)+1)&amp;" "&amp;TEXT(HOUR(INDEX(Evenimente!$A$2:$A$16203,MATCH(A300-0.000001,Evenimente!$A$2:$A$16203,1)+1)),"00")&amp;":"&amp;TEXT(MINUTE(INDEX(Evenimente!$A$2:$A$16203,MATCH(A300-0.000001,Evenimente!$A$2:$A$16203,1)+1)),"00")&amp;" UTC"&amp;IF(INDEX(Evenimente!$A$2:$A$16203,MATCH(A300-0.000001,Evenimente!$A$2:$A$16203,1)+2)&lt;A300+1,"; "&amp;INDEX(Evenimente!$B$2:$B$16203,MATCH(A300-0.000001,Evenimente!$A$2:$A$16203,1)+2)&amp;" "&amp;INDEX(Evenimente!$C$2:$C$16203,MATCH(A300-0.000001,Evenimente!$A$2:$A$16203,1)+2)&amp;" "&amp;TEXT(HOUR(INDEX(Evenimente!$A$2:$A$16203,MATCH(A300-0.000001,Evenimente!$A$2:$A$16203,1)+2)),"00")&amp;":"&amp;TEXT(MINUTE(INDEX(Evenimente!$A$2:$A$16203,MATCH(A300-0.000001,Evenimente!$A$2:$A$16203,1)+2)),"00")&amp;" UTC",""),""))</f>
        <v/>
      </c>
    </row>
    <row r="301" customFormat="false" ht="15" hidden="false" customHeight="true" outlineLevel="0" collapsed="false">
      <c r="A301" s="45" t="n">
        <f aca="false">IF(B301="","",$B$3+B301-1)</f>
        <v>46308</v>
      </c>
      <c r="B301" s="46" t="n">
        <f aca="false">IF(ROW()-4&lt;=$E$2,ROW()-4,"")</f>
        <v>297</v>
      </c>
      <c r="C301" s="46" t="n">
        <f aca="false">IF(B301="","",IF(B301&lt;='Timp complet'!$B$60,INT((B301-1)/'Timp complet'!$B$58)+1,IF(B301='Timp complet'!$B$60+1,"Ziua anului","Ziua bisectă")))</f>
        <v>11</v>
      </c>
      <c r="D301" s="46" t="n">
        <f aca="false">IF(B301="","",IF(B301&lt;='Timp complet'!$B$60,MOD(B301-1,'Timp complet'!$B$58)+1,"-"))</f>
        <v>17</v>
      </c>
      <c r="E301" s="46" t="str">
        <f aca="false">IF(B301="","",IF(B301&lt;='Timp complet'!$B$60,INDEX('Nume sanscrită'!$B$21:$B$27,MOD(B301-1,7)+1),"-"))</f>
        <v>Miercuri</v>
      </c>
      <c r="F301" s="46" t="str">
        <f aca="false">IF(B301="","",INDEX('Nume sanscrită'!$B$21:$B$27,WEEKDAY(A301,2)))</f>
        <v>Marți</v>
      </c>
      <c r="G301" s="46" t="n">
        <f aca="false">IF(B301="","",MIN('Timp complet'!$B$54,INT((B301-1)/'Timp complet'!$B$53)+1))</f>
        <v>60</v>
      </c>
      <c r="H301" s="46" t="n">
        <f aca="false">IF(B301="","",INDEX(Evenimente!$G$2:$G$1213,MATCH(A301+1,Evenimente!$F$2:$F$1213,1)))</f>
        <v>4</v>
      </c>
      <c r="I301" s="47" t="str">
        <f aca="false">IF(B301="","",IF(INDEX(Evenimente!$A$2:$A$16203,MATCH(A301-0.000001,Evenimente!$A$2:$A$16203,1)+1)&lt;A301+1,INDEX(Evenimente!$B$2:$B$16203,MATCH(A301-0.000001,Evenimente!$A$2:$A$16203,1)+1)&amp;" "&amp;INDEX(Evenimente!$C$2:$C$16203,MATCH(A301-0.000001,Evenimente!$A$2:$A$16203,1)+1)&amp;" "&amp;TEXT(HOUR(INDEX(Evenimente!$A$2:$A$16203,MATCH(A301-0.000001,Evenimente!$A$2:$A$16203,1)+1)),"00")&amp;":"&amp;TEXT(MINUTE(INDEX(Evenimente!$A$2:$A$16203,MATCH(A301-0.000001,Evenimente!$A$2:$A$16203,1)+1)),"00")&amp;" UTC"&amp;IF(INDEX(Evenimente!$A$2:$A$16203,MATCH(A301-0.000001,Evenimente!$A$2:$A$16203,1)+2)&lt;A301+1,"; "&amp;INDEX(Evenimente!$B$2:$B$16203,MATCH(A301-0.000001,Evenimente!$A$2:$A$16203,1)+2)&amp;" "&amp;INDEX(Evenimente!$C$2:$C$16203,MATCH(A301-0.000001,Evenimente!$A$2:$A$16203,1)+2)&amp;" "&amp;TEXT(HOUR(INDEX(Evenimente!$A$2:$A$16203,MATCH(A301-0.000001,Evenimente!$A$2:$A$16203,1)+2)),"00")&amp;":"&amp;TEXT(MINUTE(INDEX(Evenimente!$A$2:$A$16203,MATCH(A301-0.000001,Evenimente!$A$2:$A$16203,1)+2)),"00")&amp;" UTC",""),""))</f>
        <v/>
      </c>
    </row>
    <row r="302" customFormat="false" ht="15" hidden="false" customHeight="true" outlineLevel="0" collapsed="false">
      <c r="A302" s="45" t="n">
        <f aca="false">IF(B302="","",$B$3+B302-1)</f>
        <v>46309</v>
      </c>
      <c r="B302" s="46" t="n">
        <f aca="false">IF(ROW()-4&lt;=$E$2,ROW()-4,"")</f>
        <v>298</v>
      </c>
      <c r="C302" s="46" t="n">
        <f aca="false">IF(B302="","",IF(B302&lt;='Timp complet'!$B$60,INT((B302-1)/'Timp complet'!$B$58)+1,IF(B302='Timp complet'!$B$60+1,"Ziua anului","Ziua bisectă")))</f>
        <v>11</v>
      </c>
      <c r="D302" s="46" t="n">
        <f aca="false">IF(B302="","",IF(B302&lt;='Timp complet'!$B$60,MOD(B302-1,'Timp complet'!$B$58)+1,"-"))</f>
        <v>18</v>
      </c>
      <c r="E302" s="46" t="str">
        <f aca="false">IF(B302="","",IF(B302&lt;='Timp complet'!$B$60,INDEX('Nume sanscrită'!$B$21:$B$27,MOD(B302-1,7)+1),"-"))</f>
        <v>Joi</v>
      </c>
      <c r="F302" s="46" t="str">
        <f aca="false">IF(B302="","",INDEX('Nume sanscrită'!$B$21:$B$27,WEEKDAY(A302,2)))</f>
        <v>Miercuri</v>
      </c>
      <c r="G302" s="46" t="n">
        <f aca="false">IF(B302="","",MIN('Timp complet'!$B$54,INT((B302-1)/'Timp complet'!$B$53)+1))</f>
        <v>60</v>
      </c>
      <c r="H302" s="46" t="n">
        <f aca="false">IF(B302="","",INDEX(Evenimente!$G$2:$G$1213,MATCH(A302+1,Evenimente!$F$2:$F$1213,1)))</f>
        <v>4</v>
      </c>
      <c r="I302" s="47" t="str">
        <f aca="false">IF(B302="","",IF(INDEX(Evenimente!$A$2:$A$16203,MATCH(A302-0.000001,Evenimente!$A$2:$A$16203,1)+1)&lt;A302+1,INDEX(Evenimente!$B$2:$B$16203,MATCH(A302-0.000001,Evenimente!$A$2:$A$16203,1)+1)&amp;" "&amp;INDEX(Evenimente!$C$2:$C$16203,MATCH(A302-0.000001,Evenimente!$A$2:$A$16203,1)+1)&amp;" "&amp;TEXT(HOUR(INDEX(Evenimente!$A$2:$A$16203,MATCH(A302-0.000001,Evenimente!$A$2:$A$16203,1)+1)),"00")&amp;":"&amp;TEXT(MINUTE(INDEX(Evenimente!$A$2:$A$16203,MATCH(A302-0.000001,Evenimente!$A$2:$A$16203,1)+1)),"00")&amp;" UTC"&amp;IF(INDEX(Evenimente!$A$2:$A$16203,MATCH(A302-0.000001,Evenimente!$A$2:$A$16203,1)+2)&lt;A302+1,"; "&amp;INDEX(Evenimente!$B$2:$B$16203,MATCH(A302-0.000001,Evenimente!$A$2:$A$16203,1)+2)&amp;" "&amp;INDEX(Evenimente!$C$2:$C$16203,MATCH(A302-0.000001,Evenimente!$A$2:$A$16203,1)+2)&amp;" "&amp;TEXT(HOUR(INDEX(Evenimente!$A$2:$A$16203,MATCH(A302-0.000001,Evenimente!$A$2:$A$16203,1)+2)),"00")&amp;":"&amp;TEXT(MINUTE(INDEX(Evenimente!$A$2:$A$16203,MATCH(A302-0.000001,Evenimente!$A$2:$A$16203,1)+2)),"00")&amp;" UTC",""),""))</f>
        <v/>
      </c>
    </row>
    <row r="303" customFormat="false" ht="15" hidden="false" customHeight="true" outlineLevel="0" collapsed="false">
      <c r="A303" s="45" t="n">
        <f aca="false">IF(B303="","",$B$3+B303-1)</f>
        <v>46310</v>
      </c>
      <c r="B303" s="46" t="n">
        <f aca="false">IF(ROW()-4&lt;=$E$2,ROW()-4,"")</f>
        <v>299</v>
      </c>
      <c r="C303" s="46" t="n">
        <f aca="false">IF(B303="","",IF(B303&lt;='Timp complet'!$B$60,INT((B303-1)/'Timp complet'!$B$58)+1,IF(B303='Timp complet'!$B$60+1,"Ziua anului","Ziua bisectă")))</f>
        <v>11</v>
      </c>
      <c r="D303" s="46" t="n">
        <f aca="false">IF(B303="","",IF(B303&lt;='Timp complet'!$B$60,MOD(B303-1,'Timp complet'!$B$58)+1,"-"))</f>
        <v>19</v>
      </c>
      <c r="E303" s="46" t="str">
        <f aca="false">IF(B303="","",IF(B303&lt;='Timp complet'!$B$60,INDEX('Nume sanscrită'!$B$21:$B$27,MOD(B303-1,7)+1),"-"))</f>
        <v>Vineri</v>
      </c>
      <c r="F303" s="46" t="str">
        <f aca="false">IF(B303="","",INDEX('Nume sanscrită'!$B$21:$B$27,WEEKDAY(A303,2)))</f>
        <v>Joi</v>
      </c>
      <c r="G303" s="46" t="n">
        <f aca="false">IF(B303="","",MIN('Timp complet'!$B$54,INT((B303-1)/'Timp complet'!$B$53)+1))</f>
        <v>60</v>
      </c>
      <c r="H303" s="46" t="n">
        <f aca="false">IF(B303="","",INDEX(Evenimente!$G$2:$G$1213,MATCH(A303+1,Evenimente!$F$2:$F$1213,1)))</f>
        <v>4</v>
      </c>
      <c r="I303" s="47" t="str">
        <f aca="false">IF(B303="","",IF(INDEX(Evenimente!$A$2:$A$16203,MATCH(A303-0.000001,Evenimente!$A$2:$A$16203,1)+1)&lt;A303+1,INDEX(Evenimente!$B$2:$B$16203,MATCH(A303-0.000001,Evenimente!$A$2:$A$16203,1)+1)&amp;" "&amp;INDEX(Evenimente!$C$2:$C$16203,MATCH(A303-0.000001,Evenimente!$A$2:$A$16203,1)+1)&amp;" "&amp;TEXT(HOUR(INDEX(Evenimente!$A$2:$A$16203,MATCH(A303-0.000001,Evenimente!$A$2:$A$16203,1)+1)),"00")&amp;":"&amp;TEXT(MINUTE(INDEX(Evenimente!$A$2:$A$16203,MATCH(A303-0.000001,Evenimente!$A$2:$A$16203,1)+1)),"00")&amp;" UTC"&amp;IF(INDEX(Evenimente!$A$2:$A$16203,MATCH(A303-0.000001,Evenimente!$A$2:$A$16203,1)+2)&lt;A303+1,"; "&amp;INDEX(Evenimente!$B$2:$B$16203,MATCH(A303-0.000001,Evenimente!$A$2:$A$16203,1)+2)&amp;" "&amp;INDEX(Evenimente!$C$2:$C$16203,MATCH(A303-0.000001,Evenimente!$A$2:$A$16203,1)+2)&amp;" "&amp;TEXT(HOUR(INDEX(Evenimente!$A$2:$A$16203,MATCH(A303-0.000001,Evenimente!$A$2:$A$16203,1)+2)),"00")&amp;":"&amp;TEXT(MINUTE(INDEX(Evenimente!$A$2:$A$16203,MATCH(A303-0.000001,Evenimente!$A$2:$A$16203,1)+2)),"00")&amp;" UTC",""),""))</f>
        <v/>
      </c>
    </row>
    <row r="304" customFormat="false" ht="15" hidden="false" customHeight="true" outlineLevel="0" collapsed="false">
      <c r="A304" s="45" t="n">
        <f aca="false">IF(B304="","",$B$3+B304-1)</f>
        <v>46311</v>
      </c>
      <c r="B304" s="46" t="n">
        <f aca="false">IF(ROW()-4&lt;=$E$2,ROW()-4,"")</f>
        <v>300</v>
      </c>
      <c r="C304" s="46" t="n">
        <f aca="false">IF(B304="","",IF(B304&lt;='Timp complet'!$B$60,INT((B304-1)/'Timp complet'!$B$58)+1,IF(B304='Timp complet'!$B$60+1,"Ziua anului","Ziua bisectă")))</f>
        <v>11</v>
      </c>
      <c r="D304" s="46" t="n">
        <f aca="false">IF(B304="","",IF(B304&lt;='Timp complet'!$B$60,MOD(B304-1,'Timp complet'!$B$58)+1,"-"))</f>
        <v>20</v>
      </c>
      <c r="E304" s="46" t="str">
        <f aca="false">IF(B304="","",IF(B304&lt;='Timp complet'!$B$60,INDEX('Nume sanscrită'!$B$21:$B$27,MOD(B304-1,7)+1),"-"))</f>
        <v>Sâmbătă</v>
      </c>
      <c r="F304" s="46" t="str">
        <f aca="false">IF(B304="","",INDEX('Nume sanscrită'!$B$21:$B$27,WEEKDAY(A304,2)))</f>
        <v>Vineri</v>
      </c>
      <c r="G304" s="46" t="n">
        <f aca="false">IF(B304="","",MIN('Timp complet'!$B$54,INT((B304-1)/'Timp complet'!$B$53)+1))</f>
        <v>60</v>
      </c>
      <c r="H304" s="46" t="n">
        <f aca="false">IF(B304="","",INDEX(Evenimente!$G$2:$G$1213,MATCH(A304+1,Evenimente!$F$2:$F$1213,1)))</f>
        <v>4</v>
      </c>
      <c r="I304" s="47" t="str">
        <f aca="false">IF(B304="","",IF(INDEX(Evenimente!$A$2:$A$16203,MATCH(A304-0.000001,Evenimente!$A$2:$A$16203,1)+1)&lt;A304+1,INDEX(Evenimente!$B$2:$B$16203,MATCH(A304-0.000001,Evenimente!$A$2:$A$16203,1)+1)&amp;" "&amp;INDEX(Evenimente!$C$2:$C$16203,MATCH(A304-0.000001,Evenimente!$A$2:$A$16203,1)+1)&amp;" "&amp;TEXT(HOUR(INDEX(Evenimente!$A$2:$A$16203,MATCH(A304-0.000001,Evenimente!$A$2:$A$16203,1)+1)),"00")&amp;":"&amp;TEXT(MINUTE(INDEX(Evenimente!$A$2:$A$16203,MATCH(A304-0.000001,Evenimente!$A$2:$A$16203,1)+1)),"00")&amp;" UTC"&amp;IF(INDEX(Evenimente!$A$2:$A$16203,MATCH(A304-0.000001,Evenimente!$A$2:$A$16203,1)+2)&lt;A304+1,"; "&amp;INDEX(Evenimente!$B$2:$B$16203,MATCH(A304-0.000001,Evenimente!$A$2:$A$16203,1)+2)&amp;" "&amp;INDEX(Evenimente!$C$2:$C$16203,MATCH(A304-0.000001,Evenimente!$A$2:$A$16203,1)+2)&amp;" "&amp;TEXT(HOUR(INDEX(Evenimente!$A$2:$A$16203,MATCH(A304-0.000001,Evenimente!$A$2:$A$16203,1)+2)),"00")&amp;":"&amp;TEXT(MINUTE(INDEX(Evenimente!$A$2:$A$16203,MATCH(A304-0.000001,Evenimente!$A$2:$A$16203,1)+2)),"00")&amp;" UTC",""),""))</f>
        <v/>
      </c>
    </row>
    <row r="305" customFormat="false" ht="15" hidden="false" customHeight="true" outlineLevel="0" collapsed="false">
      <c r="A305" s="45" t="n">
        <f aca="false">IF(B305="","",$B$3+B305-1)</f>
        <v>46312</v>
      </c>
      <c r="B305" s="46" t="n">
        <f aca="false">IF(ROW()-4&lt;=$E$2,ROW()-4,"")</f>
        <v>301</v>
      </c>
      <c r="C305" s="46" t="n">
        <f aca="false">IF(B305="","",IF(B305&lt;='Timp complet'!$B$60,INT((B305-1)/'Timp complet'!$B$58)+1,IF(B305='Timp complet'!$B$60+1,"Ziua anului","Ziua bisectă")))</f>
        <v>11</v>
      </c>
      <c r="D305" s="46" t="n">
        <f aca="false">IF(B305="","",IF(B305&lt;='Timp complet'!$B$60,MOD(B305-1,'Timp complet'!$B$58)+1,"-"))</f>
        <v>21</v>
      </c>
      <c r="E305" s="46" t="str">
        <f aca="false">IF(B305="","",IF(B305&lt;='Timp complet'!$B$60,INDEX('Nume sanscrită'!$B$21:$B$27,MOD(B305-1,7)+1),"-"))</f>
        <v>Duminică</v>
      </c>
      <c r="F305" s="46" t="str">
        <f aca="false">IF(B305="","",INDEX('Nume sanscrită'!$B$21:$B$27,WEEKDAY(A305,2)))</f>
        <v>Sâmbătă</v>
      </c>
      <c r="G305" s="46" t="n">
        <f aca="false">IF(B305="","",MIN('Timp complet'!$B$54,INT((B305-1)/'Timp complet'!$B$53)+1))</f>
        <v>61</v>
      </c>
      <c r="H305" s="46" t="n">
        <f aca="false">IF(B305="","",INDEX(Evenimente!$G$2:$G$1213,MATCH(A305+1,Evenimente!$F$2:$F$1213,1)))</f>
        <v>4</v>
      </c>
      <c r="I305" s="47" t="str">
        <f aca="false">IF(B305="","",IF(INDEX(Evenimente!$A$2:$A$16203,MATCH(A305-0.000001,Evenimente!$A$2:$A$16203,1)+1)&lt;A305+1,INDEX(Evenimente!$B$2:$B$16203,MATCH(A305-0.000001,Evenimente!$A$2:$A$16203,1)+1)&amp;" "&amp;INDEX(Evenimente!$C$2:$C$16203,MATCH(A305-0.000001,Evenimente!$A$2:$A$16203,1)+1)&amp;" "&amp;TEXT(HOUR(INDEX(Evenimente!$A$2:$A$16203,MATCH(A305-0.000001,Evenimente!$A$2:$A$16203,1)+1)),"00")&amp;":"&amp;TEXT(MINUTE(INDEX(Evenimente!$A$2:$A$16203,MATCH(A305-0.000001,Evenimente!$A$2:$A$16203,1)+1)),"00")&amp;" UTC"&amp;IF(INDEX(Evenimente!$A$2:$A$16203,MATCH(A305-0.000001,Evenimente!$A$2:$A$16203,1)+2)&lt;A305+1,"; "&amp;INDEX(Evenimente!$B$2:$B$16203,MATCH(A305-0.000001,Evenimente!$A$2:$A$16203,1)+2)&amp;" "&amp;INDEX(Evenimente!$C$2:$C$16203,MATCH(A305-0.000001,Evenimente!$A$2:$A$16203,1)+2)&amp;" "&amp;TEXT(HOUR(INDEX(Evenimente!$A$2:$A$16203,MATCH(A305-0.000001,Evenimente!$A$2:$A$16203,1)+2)),"00")&amp;":"&amp;TEXT(MINUTE(INDEX(Evenimente!$A$2:$A$16203,MATCH(A305-0.000001,Evenimente!$A$2:$A$16203,1)+2)),"00")&amp;" UTC",""),""))</f>
        <v/>
      </c>
    </row>
    <row r="306" customFormat="false" ht="15" hidden="false" customHeight="true" outlineLevel="0" collapsed="false">
      <c r="A306" s="45" t="n">
        <f aca="false">IF(B306="","",$B$3+B306-1)</f>
        <v>46313</v>
      </c>
      <c r="B306" s="46" t="n">
        <f aca="false">IF(ROW()-4&lt;=$E$2,ROW()-4,"")</f>
        <v>302</v>
      </c>
      <c r="C306" s="46" t="n">
        <f aca="false">IF(B306="","",IF(B306&lt;='Timp complet'!$B$60,INT((B306-1)/'Timp complet'!$B$58)+1,IF(B306='Timp complet'!$B$60+1,"Ziua anului","Ziua bisectă")))</f>
        <v>11</v>
      </c>
      <c r="D306" s="46" t="n">
        <f aca="false">IF(B306="","",IF(B306&lt;='Timp complet'!$B$60,MOD(B306-1,'Timp complet'!$B$58)+1,"-"))</f>
        <v>22</v>
      </c>
      <c r="E306" s="46" t="str">
        <f aca="false">IF(B306="","",IF(B306&lt;='Timp complet'!$B$60,INDEX('Nume sanscrită'!$B$21:$B$27,MOD(B306-1,7)+1),"-"))</f>
        <v>Luni</v>
      </c>
      <c r="F306" s="46" t="str">
        <f aca="false">IF(B306="","",INDEX('Nume sanscrită'!$B$21:$B$27,WEEKDAY(A306,2)))</f>
        <v>Duminică</v>
      </c>
      <c r="G306" s="46" t="n">
        <f aca="false">IF(B306="","",MIN('Timp complet'!$B$54,INT((B306-1)/'Timp complet'!$B$53)+1))</f>
        <v>61</v>
      </c>
      <c r="H306" s="46" t="n">
        <f aca="false">IF(B306="","",INDEX(Evenimente!$G$2:$G$1213,MATCH(A306+1,Evenimente!$F$2:$F$1213,1)))</f>
        <v>4</v>
      </c>
      <c r="I306" s="47" t="str">
        <f aca="false">IF(B306="","",IF(INDEX(Evenimente!$A$2:$A$16203,MATCH(A306-0.000001,Evenimente!$A$2:$A$16203,1)+1)&lt;A306+1,INDEX(Evenimente!$B$2:$B$16203,MATCH(A306-0.000001,Evenimente!$A$2:$A$16203,1)+1)&amp;" "&amp;INDEX(Evenimente!$C$2:$C$16203,MATCH(A306-0.000001,Evenimente!$A$2:$A$16203,1)+1)&amp;" "&amp;TEXT(HOUR(INDEX(Evenimente!$A$2:$A$16203,MATCH(A306-0.000001,Evenimente!$A$2:$A$16203,1)+1)),"00")&amp;":"&amp;TEXT(MINUTE(INDEX(Evenimente!$A$2:$A$16203,MATCH(A306-0.000001,Evenimente!$A$2:$A$16203,1)+1)),"00")&amp;" UTC"&amp;IF(INDEX(Evenimente!$A$2:$A$16203,MATCH(A306-0.000001,Evenimente!$A$2:$A$16203,1)+2)&lt;A306+1,"; "&amp;INDEX(Evenimente!$B$2:$B$16203,MATCH(A306-0.000001,Evenimente!$A$2:$A$16203,1)+2)&amp;" "&amp;INDEX(Evenimente!$C$2:$C$16203,MATCH(A306-0.000001,Evenimente!$A$2:$A$16203,1)+2)&amp;" "&amp;TEXT(HOUR(INDEX(Evenimente!$A$2:$A$16203,MATCH(A306-0.000001,Evenimente!$A$2:$A$16203,1)+2)),"00")&amp;":"&amp;TEXT(MINUTE(INDEX(Evenimente!$A$2:$A$16203,MATCH(A306-0.000001,Evenimente!$A$2:$A$16203,1)+2)),"00")&amp;" UTC",""),""))</f>
        <v>◐ primul pătrar 16:12 UTC</v>
      </c>
    </row>
    <row r="307" customFormat="false" ht="15" hidden="false" customHeight="true" outlineLevel="0" collapsed="false">
      <c r="A307" s="45" t="n">
        <f aca="false">IF(B307="","",$B$3+B307-1)</f>
        <v>46314</v>
      </c>
      <c r="B307" s="46" t="n">
        <f aca="false">IF(ROW()-4&lt;=$E$2,ROW()-4,"")</f>
        <v>303</v>
      </c>
      <c r="C307" s="46" t="n">
        <f aca="false">IF(B307="","",IF(B307&lt;='Timp complet'!$B$60,INT((B307-1)/'Timp complet'!$B$58)+1,IF(B307='Timp complet'!$B$60+1,"Ziua anului","Ziua bisectă")))</f>
        <v>11</v>
      </c>
      <c r="D307" s="46" t="n">
        <f aca="false">IF(B307="","",IF(B307&lt;='Timp complet'!$B$60,MOD(B307-1,'Timp complet'!$B$58)+1,"-"))</f>
        <v>23</v>
      </c>
      <c r="E307" s="46" t="str">
        <f aca="false">IF(B307="","",IF(B307&lt;='Timp complet'!$B$60,INDEX('Nume sanscrită'!$B$21:$B$27,MOD(B307-1,7)+1),"-"))</f>
        <v>Marți</v>
      </c>
      <c r="F307" s="46" t="str">
        <f aca="false">IF(B307="","",INDEX('Nume sanscrită'!$B$21:$B$27,WEEKDAY(A307,2)))</f>
        <v>Luni</v>
      </c>
      <c r="G307" s="46" t="n">
        <f aca="false">IF(B307="","",MIN('Timp complet'!$B$54,INT((B307-1)/'Timp complet'!$B$53)+1))</f>
        <v>61</v>
      </c>
      <c r="H307" s="46" t="n">
        <f aca="false">IF(B307="","",INDEX(Evenimente!$G$2:$G$1213,MATCH(A307+1,Evenimente!$F$2:$F$1213,1)))</f>
        <v>4</v>
      </c>
      <c r="I307" s="47" t="str">
        <f aca="false">IF(B307="","",IF(INDEX(Evenimente!$A$2:$A$16203,MATCH(A307-0.000001,Evenimente!$A$2:$A$16203,1)+1)&lt;A307+1,INDEX(Evenimente!$B$2:$B$16203,MATCH(A307-0.000001,Evenimente!$A$2:$A$16203,1)+1)&amp;" "&amp;INDEX(Evenimente!$C$2:$C$16203,MATCH(A307-0.000001,Evenimente!$A$2:$A$16203,1)+1)&amp;" "&amp;TEXT(HOUR(INDEX(Evenimente!$A$2:$A$16203,MATCH(A307-0.000001,Evenimente!$A$2:$A$16203,1)+1)),"00")&amp;":"&amp;TEXT(MINUTE(INDEX(Evenimente!$A$2:$A$16203,MATCH(A307-0.000001,Evenimente!$A$2:$A$16203,1)+1)),"00")&amp;" UTC"&amp;IF(INDEX(Evenimente!$A$2:$A$16203,MATCH(A307-0.000001,Evenimente!$A$2:$A$16203,1)+2)&lt;A307+1,"; "&amp;INDEX(Evenimente!$B$2:$B$16203,MATCH(A307-0.000001,Evenimente!$A$2:$A$16203,1)+2)&amp;" "&amp;INDEX(Evenimente!$C$2:$C$16203,MATCH(A307-0.000001,Evenimente!$A$2:$A$16203,1)+2)&amp;" "&amp;TEXT(HOUR(INDEX(Evenimente!$A$2:$A$16203,MATCH(A307-0.000001,Evenimente!$A$2:$A$16203,1)+2)),"00")&amp;":"&amp;TEXT(MINUTE(INDEX(Evenimente!$A$2:$A$16203,MATCH(A307-0.000001,Evenimente!$A$2:$A$16203,1)+2)),"00")&amp;" UTC",""),""))</f>
        <v/>
      </c>
    </row>
    <row r="308" customFormat="false" ht="15" hidden="false" customHeight="true" outlineLevel="0" collapsed="false">
      <c r="A308" s="45" t="n">
        <f aca="false">IF(B308="","",$B$3+B308-1)</f>
        <v>46315</v>
      </c>
      <c r="B308" s="46" t="n">
        <f aca="false">IF(ROW()-4&lt;=$E$2,ROW()-4,"")</f>
        <v>304</v>
      </c>
      <c r="C308" s="46" t="n">
        <f aca="false">IF(B308="","",IF(B308&lt;='Timp complet'!$B$60,INT((B308-1)/'Timp complet'!$B$58)+1,IF(B308='Timp complet'!$B$60+1,"Ziua anului","Ziua bisectă")))</f>
        <v>11</v>
      </c>
      <c r="D308" s="46" t="n">
        <f aca="false">IF(B308="","",IF(B308&lt;='Timp complet'!$B$60,MOD(B308-1,'Timp complet'!$B$58)+1,"-"))</f>
        <v>24</v>
      </c>
      <c r="E308" s="46" t="str">
        <f aca="false">IF(B308="","",IF(B308&lt;='Timp complet'!$B$60,INDEX('Nume sanscrită'!$B$21:$B$27,MOD(B308-1,7)+1),"-"))</f>
        <v>Miercuri</v>
      </c>
      <c r="F308" s="46" t="str">
        <f aca="false">IF(B308="","",INDEX('Nume sanscrită'!$B$21:$B$27,WEEKDAY(A308,2)))</f>
        <v>Marți</v>
      </c>
      <c r="G308" s="46" t="n">
        <f aca="false">IF(B308="","",MIN('Timp complet'!$B$54,INT((B308-1)/'Timp complet'!$B$53)+1))</f>
        <v>61</v>
      </c>
      <c r="H308" s="46" t="n">
        <f aca="false">IF(B308="","",INDEX(Evenimente!$G$2:$G$1213,MATCH(A308+1,Evenimente!$F$2:$F$1213,1)))</f>
        <v>4</v>
      </c>
      <c r="I308" s="47" t="str">
        <f aca="false">IF(B308="","",IF(INDEX(Evenimente!$A$2:$A$16203,MATCH(A308-0.000001,Evenimente!$A$2:$A$16203,1)+1)&lt;A308+1,INDEX(Evenimente!$B$2:$B$16203,MATCH(A308-0.000001,Evenimente!$A$2:$A$16203,1)+1)&amp;" "&amp;INDEX(Evenimente!$C$2:$C$16203,MATCH(A308-0.000001,Evenimente!$A$2:$A$16203,1)+1)&amp;" "&amp;TEXT(HOUR(INDEX(Evenimente!$A$2:$A$16203,MATCH(A308-0.000001,Evenimente!$A$2:$A$16203,1)+1)),"00")&amp;":"&amp;TEXT(MINUTE(INDEX(Evenimente!$A$2:$A$16203,MATCH(A308-0.000001,Evenimente!$A$2:$A$16203,1)+1)),"00")&amp;" UTC"&amp;IF(INDEX(Evenimente!$A$2:$A$16203,MATCH(A308-0.000001,Evenimente!$A$2:$A$16203,1)+2)&lt;A308+1,"; "&amp;INDEX(Evenimente!$B$2:$B$16203,MATCH(A308-0.000001,Evenimente!$A$2:$A$16203,1)+2)&amp;" "&amp;INDEX(Evenimente!$C$2:$C$16203,MATCH(A308-0.000001,Evenimente!$A$2:$A$16203,1)+2)&amp;" "&amp;TEXT(HOUR(INDEX(Evenimente!$A$2:$A$16203,MATCH(A308-0.000001,Evenimente!$A$2:$A$16203,1)+2)),"00")&amp;":"&amp;TEXT(MINUTE(INDEX(Evenimente!$A$2:$A$16203,MATCH(A308-0.000001,Evenimente!$A$2:$A$16203,1)+2)),"00")&amp;" UTC",""),""))</f>
        <v/>
      </c>
    </row>
    <row r="309" customFormat="false" ht="15" hidden="false" customHeight="true" outlineLevel="0" collapsed="false">
      <c r="A309" s="45" t="n">
        <f aca="false">IF(B309="","",$B$3+B309-1)</f>
        <v>46316</v>
      </c>
      <c r="B309" s="46" t="n">
        <f aca="false">IF(ROW()-4&lt;=$E$2,ROW()-4,"")</f>
        <v>305</v>
      </c>
      <c r="C309" s="46" t="n">
        <f aca="false">IF(B309="","",IF(B309&lt;='Timp complet'!$B$60,INT((B309-1)/'Timp complet'!$B$58)+1,IF(B309='Timp complet'!$B$60+1,"Ziua anului","Ziua bisectă")))</f>
        <v>11</v>
      </c>
      <c r="D309" s="46" t="n">
        <f aca="false">IF(B309="","",IF(B309&lt;='Timp complet'!$B$60,MOD(B309-1,'Timp complet'!$B$58)+1,"-"))</f>
        <v>25</v>
      </c>
      <c r="E309" s="46" t="str">
        <f aca="false">IF(B309="","",IF(B309&lt;='Timp complet'!$B$60,INDEX('Nume sanscrită'!$B$21:$B$27,MOD(B309-1,7)+1),"-"))</f>
        <v>Joi</v>
      </c>
      <c r="F309" s="46" t="str">
        <f aca="false">IF(B309="","",INDEX('Nume sanscrită'!$B$21:$B$27,WEEKDAY(A309,2)))</f>
        <v>Miercuri</v>
      </c>
      <c r="G309" s="46" t="n">
        <f aca="false">IF(B309="","",MIN('Timp complet'!$B$54,INT((B309-1)/'Timp complet'!$B$53)+1))</f>
        <v>61</v>
      </c>
      <c r="H309" s="46" t="n">
        <f aca="false">IF(B309="","",INDEX(Evenimente!$G$2:$G$1213,MATCH(A309+1,Evenimente!$F$2:$F$1213,1)))</f>
        <v>4</v>
      </c>
      <c r="I309" s="47" t="str">
        <f aca="false">IF(B309="","",IF(INDEX(Evenimente!$A$2:$A$16203,MATCH(A309-0.000001,Evenimente!$A$2:$A$16203,1)+1)&lt;A309+1,INDEX(Evenimente!$B$2:$B$16203,MATCH(A309-0.000001,Evenimente!$A$2:$A$16203,1)+1)&amp;" "&amp;INDEX(Evenimente!$C$2:$C$16203,MATCH(A309-0.000001,Evenimente!$A$2:$A$16203,1)+1)&amp;" "&amp;TEXT(HOUR(INDEX(Evenimente!$A$2:$A$16203,MATCH(A309-0.000001,Evenimente!$A$2:$A$16203,1)+1)),"00")&amp;":"&amp;TEXT(MINUTE(INDEX(Evenimente!$A$2:$A$16203,MATCH(A309-0.000001,Evenimente!$A$2:$A$16203,1)+1)),"00")&amp;" UTC"&amp;IF(INDEX(Evenimente!$A$2:$A$16203,MATCH(A309-0.000001,Evenimente!$A$2:$A$16203,1)+2)&lt;A309+1,"; "&amp;INDEX(Evenimente!$B$2:$B$16203,MATCH(A309-0.000001,Evenimente!$A$2:$A$16203,1)+2)&amp;" "&amp;INDEX(Evenimente!$C$2:$C$16203,MATCH(A309-0.000001,Evenimente!$A$2:$A$16203,1)+2)&amp;" "&amp;TEXT(HOUR(INDEX(Evenimente!$A$2:$A$16203,MATCH(A309-0.000001,Evenimente!$A$2:$A$16203,1)+2)),"00")&amp;":"&amp;TEXT(MINUTE(INDEX(Evenimente!$A$2:$A$16203,MATCH(A309-0.000001,Evenimente!$A$2:$A$16203,1)+2)),"00")&amp;" UTC",""),""))</f>
        <v/>
      </c>
    </row>
    <row r="310" customFormat="false" ht="15" hidden="false" customHeight="true" outlineLevel="0" collapsed="false">
      <c r="A310" s="45" t="n">
        <f aca="false">IF(B310="","",$B$3+B310-1)</f>
        <v>46317</v>
      </c>
      <c r="B310" s="46" t="n">
        <f aca="false">IF(ROW()-4&lt;=$E$2,ROW()-4,"")</f>
        <v>306</v>
      </c>
      <c r="C310" s="46" t="n">
        <f aca="false">IF(B310="","",IF(B310&lt;='Timp complet'!$B$60,INT((B310-1)/'Timp complet'!$B$58)+1,IF(B310='Timp complet'!$B$60+1,"Ziua anului","Ziua bisectă")))</f>
        <v>11</v>
      </c>
      <c r="D310" s="46" t="n">
        <f aca="false">IF(B310="","",IF(B310&lt;='Timp complet'!$B$60,MOD(B310-1,'Timp complet'!$B$58)+1,"-"))</f>
        <v>26</v>
      </c>
      <c r="E310" s="46" t="str">
        <f aca="false">IF(B310="","",IF(B310&lt;='Timp complet'!$B$60,INDEX('Nume sanscrită'!$B$21:$B$27,MOD(B310-1,7)+1),"-"))</f>
        <v>Vineri</v>
      </c>
      <c r="F310" s="46" t="str">
        <f aca="false">IF(B310="","",INDEX('Nume sanscrită'!$B$21:$B$27,WEEKDAY(A310,2)))</f>
        <v>Joi</v>
      </c>
      <c r="G310" s="46" t="n">
        <f aca="false">IF(B310="","",MIN('Timp complet'!$B$54,INT((B310-1)/'Timp complet'!$B$53)+1))</f>
        <v>62</v>
      </c>
      <c r="H310" s="46" t="n">
        <f aca="false">IF(B310="","",INDEX(Evenimente!$G$2:$G$1213,MATCH(A310+1,Evenimente!$F$2:$F$1213,1)))</f>
        <v>4</v>
      </c>
      <c r="I310" s="47" t="str">
        <f aca="false">IF(B310="","",IF(INDEX(Evenimente!$A$2:$A$16203,MATCH(A310-0.000001,Evenimente!$A$2:$A$16203,1)+1)&lt;A310+1,INDEX(Evenimente!$B$2:$B$16203,MATCH(A310-0.000001,Evenimente!$A$2:$A$16203,1)+1)&amp;" "&amp;INDEX(Evenimente!$C$2:$C$16203,MATCH(A310-0.000001,Evenimente!$A$2:$A$16203,1)+1)&amp;" "&amp;TEXT(HOUR(INDEX(Evenimente!$A$2:$A$16203,MATCH(A310-0.000001,Evenimente!$A$2:$A$16203,1)+1)),"00")&amp;":"&amp;TEXT(MINUTE(INDEX(Evenimente!$A$2:$A$16203,MATCH(A310-0.000001,Evenimente!$A$2:$A$16203,1)+1)),"00")&amp;" UTC"&amp;IF(INDEX(Evenimente!$A$2:$A$16203,MATCH(A310-0.000001,Evenimente!$A$2:$A$16203,1)+2)&lt;A310+1,"; "&amp;INDEX(Evenimente!$B$2:$B$16203,MATCH(A310-0.000001,Evenimente!$A$2:$A$16203,1)+2)&amp;" "&amp;INDEX(Evenimente!$C$2:$C$16203,MATCH(A310-0.000001,Evenimente!$A$2:$A$16203,1)+2)&amp;" "&amp;TEXT(HOUR(INDEX(Evenimente!$A$2:$A$16203,MATCH(A310-0.000001,Evenimente!$A$2:$A$16203,1)+2)),"00")&amp;":"&amp;TEXT(MINUTE(INDEX(Evenimente!$A$2:$A$16203,MATCH(A310-0.000001,Evenimente!$A$2:$A$16203,1)+2)),"00")&amp;" UTC",""),""))</f>
        <v/>
      </c>
    </row>
    <row r="311" customFormat="false" ht="15" hidden="false" customHeight="true" outlineLevel="0" collapsed="false">
      <c r="A311" s="45" t="n">
        <f aca="false">IF(B311="","",$B$3+B311-1)</f>
        <v>46318</v>
      </c>
      <c r="B311" s="46" t="n">
        <f aca="false">IF(ROW()-4&lt;=$E$2,ROW()-4,"")</f>
        <v>307</v>
      </c>
      <c r="C311" s="46" t="n">
        <f aca="false">IF(B311="","",IF(B311&lt;='Timp complet'!$B$60,INT((B311-1)/'Timp complet'!$B$58)+1,IF(B311='Timp complet'!$B$60+1,"Ziua anului","Ziua bisectă")))</f>
        <v>11</v>
      </c>
      <c r="D311" s="46" t="n">
        <f aca="false">IF(B311="","",IF(B311&lt;='Timp complet'!$B$60,MOD(B311-1,'Timp complet'!$B$58)+1,"-"))</f>
        <v>27</v>
      </c>
      <c r="E311" s="46" t="str">
        <f aca="false">IF(B311="","",IF(B311&lt;='Timp complet'!$B$60,INDEX('Nume sanscrită'!$B$21:$B$27,MOD(B311-1,7)+1),"-"))</f>
        <v>Sâmbătă</v>
      </c>
      <c r="F311" s="46" t="str">
        <f aca="false">IF(B311="","",INDEX('Nume sanscrită'!$B$21:$B$27,WEEKDAY(A311,2)))</f>
        <v>Vineri</v>
      </c>
      <c r="G311" s="46" t="n">
        <f aca="false">IF(B311="","",MIN('Timp complet'!$B$54,INT((B311-1)/'Timp complet'!$B$53)+1))</f>
        <v>62</v>
      </c>
      <c r="H311" s="46" t="n">
        <f aca="false">IF(B311="","",INDEX(Evenimente!$G$2:$G$1213,MATCH(A311+1,Evenimente!$F$2:$F$1213,1)))</f>
        <v>4</v>
      </c>
      <c r="I311" s="47" t="str">
        <f aca="false">IF(B311="","",IF(INDEX(Evenimente!$A$2:$A$16203,MATCH(A311-0.000001,Evenimente!$A$2:$A$16203,1)+1)&lt;A311+1,INDEX(Evenimente!$B$2:$B$16203,MATCH(A311-0.000001,Evenimente!$A$2:$A$16203,1)+1)&amp;" "&amp;INDEX(Evenimente!$C$2:$C$16203,MATCH(A311-0.000001,Evenimente!$A$2:$A$16203,1)+1)&amp;" "&amp;TEXT(HOUR(INDEX(Evenimente!$A$2:$A$16203,MATCH(A311-0.000001,Evenimente!$A$2:$A$16203,1)+1)),"00")&amp;":"&amp;TEXT(MINUTE(INDEX(Evenimente!$A$2:$A$16203,MATCH(A311-0.000001,Evenimente!$A$2:$A$16203,1)+1)),"00")&amp;" UTC"&amp;IF(INDEX(Evenimente!$A$2:$A$16203,MATCH(A311-0.000001,Evenimente!$A$2:$A$16203,1)+2)&lt;A311+1,"; "&amp;INDEX(Evenimente!$B$2:$B$16203,MATCH(A311-0.000001,Evenimente!$A$2:$A$16203,1)+2)&amp;" "&amp;INDEX(Evenimente!$C$2:$C$16203,MATCH(A311-0.000001,Evenimente!$A$2:$A$16203,1)+2)&amp;" "&amp;TEXT(HOUR(INDEX(Evenimente!$A$2:$A$16203,MATCH(A311-0.000001,Evenimente!$A$2:$A$16203,1)+2)),"00")&amp;":"&amp;TEXT(MINUTE(INDEX(Evenimente!$A$2:$A$16203,MATCH(A311-0.000001,Evenimente!$A$2:$A$16203,1)+2)),"00")&amp;" UTC",""),""))</f>
        <v/>
      </c>
    </row>
    <row r="312" customFormat="false" ht="15" hidden="false" customHeight="true" outlineLevel="0" collapsed="false">
      <c r="A312" s="45" t="n">
        <f aca="false">IF(B312="","",$B$3+B312-1)</f>
        <v>46319</v>
      </c>
      <c r="B312" s="46" t="n">
        <f aca="false">IF(ROW()-4&lt;=$E$2,ROW()-4,"")</f>
        <v>308</v>
      </c>
      <c r="C312" s="46" t="n">
        <f aca="false">IF(B312="","",IF(B312&lt;='Timp complet'!$B$60,INT((B312-1)/'Timp complet'!$B$58)+1,IF(B312='Timp complet'!$B$60+1,"Ziua anului","Ziua bisectă")))</f>
        <v>11</v>
      </c>
      <c r="D312" s="46" t="n">
        <f aca="false">IF(B312="","",IF(B312&lt;='Timp complet'!$B$60,MOD(B312-1,'Timp complet'!$B$58)+1,"-"))</f>
        <v>28</v>
      </c>
      <c r="E312" s="46" t="str">
        <f aca="false">IF(B312="","",IF(B312&lt;='Timp complet'!$B$60,INDEX('Nume sanscrită'!$B$21:$B$27,MOD(B312-1,7)+1),"-"))</f>
        <v>Duminică</v>
      </c>
      <c r="F312" s="46" t="str">
        <f aca="false">IF(B312="","",INDEX('Nume sanscrită'!$B$21:$B$27,WEEKDAY(A312,2)))</f>
        <v>Sâmbătă</v>
      </c>
      <c r="G312" s="46" t="n">
        <f aca="false">IF(B312="","",MIN('Timp complet'!$B$54,INT((B312-1)/'Timp complet'!$B$53)+1))</f>
        <v>62</v>
      </c>
      <c r="H312" s="46" t="n">
        <f aca="false">IF(B312="","",INDEX(Evenimente!$G$2:$G$1213,MATCH(A312+1,Evenimente!$F$2:$F$1213,1)))</f>
        <v>4</v>
      </c>
      <c r="I312" s="47" t="str">
        <f aca="false">IF(B312="","",IF(INDEX(Evenimente!$A$2:$A$16203,MATCH(A312-0.000001,Evenimente!$A$2:$A$16203,1)+1)&lt;A312+1,INDEX(Evenimente!$B$2:$B$16203,MATCH(A312-0.000001,Evenimente!$A$2:$A$16203,1)+1)&amp;" "&amp;INDEX(Evenimente!$C$2:$C$16203,MATCH(A312-0.000001,Evenimente!$A$2:$A$16203,1)+1)&amp;" "&amp;TEXT(HOUR(INDEX(Evenimente!$A$2:$A$16203,MATCH(A312-0.000001,Evenimente!$A$2:$A$16203,1)+1)),"00")&amp;":"&amp;TEXT(MINUTE(INDEX(Evenimente!$A$2:$A$16203,MATCH(A312-0.000001,Evenimente!$A$2:$A$16203,1)+1)),"00")&amp;" UTC"&amp;IF(INDEX(Evenimente!$A$2:$A$16203,MATCH(A312-0.000001,Evenimente!$A$2:$A$16203,1)+2)&lt;A312+1,"; "&amp;INDEX(Evenimente!$B$2:$B$16203,MATCH(A312-0.000001,Evenimente!$A$2:$A$16203,1)+2)&amp;" "&amp;INDEX(Evenimente!$C$2:$C$16203,MATCH(A312-0.000001,Evenimente!$A$2:$A$16203,1)+2)&amp;" "&amp;TEXT(HOUR(INDEX(Evenimente!$A$2:$A$16203,MATCH(A312-0.000001,Evenimente!$A$2:$A$16203,1)+2)),"00")&amp;":"&amp;TEXT(MINUTE(INDEX(Evenimente!$A$2:$A$16203,MATCH(A312-0.000001,Evenimente!$A$2:$A$16203,1)+2)),"00")&amp;" UTC",""),""))</f>
        <v/>
      </c>
    </row>
    <row r="313" customFormat="false" ht="15" hidden="false" customHeight="true" outlineLevel="0" collapsed="false">
      <c r="A313" s="45" t="n">
        <f aca="false">IF(B313="","",$B$3+B313-1)</f>
        <v>46320</v>
      </c>
      <c r="B313" s="46" t="n">
        <f aca="false">IF(ROW()-4&lt;=$E$2,ROW()-4,"")</f>
        <v>309</v>
      </c>
      <c r="C313" s="46" t="n">
        <f aca="false">IF(B313="","",IF(B313&lt;='Timp complet'!$B$60,INT((B313-1)/'Timp complet'!$B$58)+1,IF(B313='Timp complet'!$B$60+1,"Ziua anului","Ziua bisectă")))</f>
        <v>12</v>
      </c>
      <c r="D313" s="46" t="n">
        <f aca="false">IF(B313="","",IF(B313&lt;='Timp complet'!$B$60,MOD(B313-1,'Timp complet'!$B$58)+1,"-"))</f>
        <v>1</v>
      </c>
      <c r="E313" s="46" t="str">
        <f aca="false">IF(B313="","",IF(B313&lt;='Timp complet'!$B$60,INDEX('Nume sanscrită'!$B$21:$B$27,MOD(B313-1,7)+1),"-"))</f>
        <v>Luni</v>
      </c>
      <c r="F313" s="46" t="str">
        <f aca="false">IF(B313="","",INDEX('Nume sanscrită'!$B$21:$B$27,WEEKDAY(A313,2)))</f>
        <v>Duminică</v>
      </c>
      <c r="G313" s="46" t="n">
        <f aca="false">IF(B313="","",MIN('Timp complet'!$B$54,INT((B313-1)/'Timp complet'!$B$53)+1))</f>
        <v>62</v>
      </c>
      <c r="H313" s="46" t="n">
        <f aca="false">IF(B313="","",INDEX(Evenimente!$G$2:$G$1213,MATCH(A313+1,Evenimente!$F$2:$F$1213,1)))</f>
        <v>4</v>
      </c>
      <c r="I313" s="47" t="str">
        <f aca="false">IF(B313="","",IF(INDEX(Evenimente!$A$2:$A$16203,MATCH(A313-0.000001,Evenimente!$A$2:$A$16203,1)+1)&lt;A313+1,INDEX(Evenimente!$B$2:$B$16203,MATCH(A313-0.000001,Evenimente!$A$2:$A$16203,1)+1)&amp;" "&amp;INDEX(Evenimente!$C$2:$C$16203,MATCH(A313-0.000001,Evenimente!$A$2:$A$16203,1)+1)&amp;" "&amp;TEXT(HOUR(INDEX(Evenimente!$A$2:$A$16203,MATCH(A313-0.000001,Evenimente!$A$2:$A$16203,1)+1)),"00")&amp;":"&amp;TEXT(MINUTE(INDEX(Evenimente!$A$2:$A$16203,MATCH(A313-0.000001,Evenimente!$A$2:$A$16203,1)+1)),"00")&amp;" UTC"&amp;IF(INDEX(Evenimente!$A$2:$A$16203,MATCH(A313-0.000001,Evenimente!$A$2:$A$16203,1)+2)&lt;A313+1,"; "&amp;INDEX(Evenimente!$B$2:$B$16203,MATCH(A313-0.000001,Evenimente!$A$2:$A$16203,1)+2)&amp;" "&amp;INDEX(Evenimente!$C$2:$C$16203,MATCH(A313-0.000001,Evenimente!$A$2:$A$16203,1)+2)&amp;" "&amp;TEXT(HOUR(INDEX(Evenimente!$A$2:$A$16203,MATCH(A313-0.000001,Evenimente!$A$2:$A$16203,1)+2)),"00")&amp;":"&amp;TEXT(MINUTE(INDEX(Evenimente!$A$2:$A$16203,MATCH(A313-0.000001,Evenimente!$A$2:$A$16203,1)+2)),"00")&amp;" UTC",""),""))</f>
        <v/>
      </c>
    </row>
    <row r="314" customFormat="false" ht="15" hidden="false" customHeight="true" outlineLevel="0" collapsed="false">
      <c r="A314" s="45" t="n">
        <f aca="false">IF(B314="","",$B$3+B314-1)</f>
        <v>46321</v>
      </c>
      <c r="B314" s="46" t="n">
        <f aca="false">IF(ROW()-4&lt;=$E$2,ROW()-4,"")</f>
        <v>310</v>
      </c>
      <c r="C314" s="46" t="n">
        <f aca="false">IF(B314="","",IF(B314&lt;='Timp complet'!$B$60,INT((B314-1)/'Timp complet'!$B$58)+1,IF(B314='Timp complet'!$B$60+1,"Ziua anului","Ziua bisectă")))</f>
        <v>12</v>
      </c>
      <c r="D314" s="46" t="n">
        <f aca="false">IF(B314="","",IF(B314&lt;='Timp complet'!$B$60,MOD(B314-1,'Timp complet'!$B$58)+1,"-"))</f>
        <v>2</v>
      </c>
      <c r="E314" s="46" t="str">
        <f aca="false">IF(B314="","",IF(B314&lt;='Timp complet'!$B$60,INDEX('Nume sanscrită'!$B$21:$B$27,MOD(B314-1,7)+1),"-"))</f>
        <v>Marți</v>
      </c>
      <c r="F314" s="46" t="str">
        <f aca="false">IF(B314="","",INDEX('Nume sanscrită'!$B$21:$B$27,WEEKDAY(A314,2)))</f>
        <v>Luni</v>
      </c>
      <c r="G314" s="46" t="n">
        <f aca="false">IF(B314="","",MIN('Timp complet'!$B$54,INT((B314-1)/'Timp complet'!$B$53)+1))</f>
        <v>62</v>
      </c>
      <c r="H314" s="46" t="n">
        <f aca="false">IF(B314="","",INDEX(Evenimente!$G$2:$G$1213,MATCH(A314+1,Evenimente!$F$2:$F$1213,1)))</f>
        <v>4</v>
      </c>
      <c r="I314" s="47" t="str">
        <f aca="false">IF(B314="","",IF(INDEX(Evenimente!$A$2:$A$16203,MATCH(A314-0.000001,Evenimente!$A$2:$A$16203,1)+1)&lt;A314+1,INDEX(Evenimente!$B$2:$B$16203,MATCH(A314-0.000001,Evenimente!$A$2:$A$16203,1)+1)&amp;" "&amp;INDEX(Evenimente!$C$2:$C$16203,MATCH(A314-0.000001,Evenimente!$A$2:$A$16203,1)+1)&amp;" "&amp;TEXT(HOUR(INDEX(Evenimente!$A$2:$A$16203,MATCH(A314-0.000001,Evenimente!$A$2:$A$16203,1)+1)),"00")&amp;":"&amp;TEXT(MINUTE(INDEX(Evenimente!$A$2:$A$16203,MATCH(A314-0.000001,Evenimente!$A$2:$A$16203,1)+1)),"00")&amp;" UTC"&amp;IF(INDEX(Evenimente!$A$2:$A$16203,MATCH(A314-0.000001,Evenimente!$A$2:$A$16203,1)+2)&lt;A314+1,"; "&amp;INDEX(Evenimente!$B$2:$B$16203,MATCH(A314-0.000001,Evenimente!$A$2:$A$16203,1)+2)&amp;" "&amp;INDEX(Evenimente!$C$2:$C$16203,MATCH(A314-0.000001,Evenimente!$A$2:$A$16203,1)+2)&amp;" "&amp;TEXT(HOUR(INDEX(Evenimente!$A$2:$A$16203,MATCH(A314-0.000001,Evenimente!$A$2:$A$16203,1)+2)),"00")&amp;":"&amp;TEXT(MINUTE(INDEX(Evenimente!$A$2:$A$16203,MATCH(A314-0.000001,Evenimente!$A$2:$A$16203,1)+2)),"00")&amp;" UTC",""),""))</f>
        <v>○ lună plină 04:11 UTC</v>
      </c>
    </row>
    <row r="315" customFormat="false" ht="15" hidden="false" customHeight="true" outlineLevel="0" collapsed="false">
      <c r="A315" s="45" t="n">
        <f aca="false">IF(B315="","",$B$3+B315-1)</f>
        <v>46322</v>
      </c>
      <c r="B315" s="46" t="n">
        <f aca="false">IF(ROW()-4&lt;=$E$2,ROW()-4,"")</f>
        <v>311</v>
      </c>
      <c r="C315" s="46" t="n">
        <f aca="false">IF(B315="","",IF(B315&lt;='Timp complet'!$B$60,INT((B315-1)/'Timp complet'!$B$58)+1,IF(B315='Timp complet'!$B$60+1,"Ziua anului","Ziua bisectă")))</f>
        <v>12</v>
      </c>
      <c r="D315" s="46" t="n">
        <f aca="false">IF(B315="","",IF(B315&lt;='Timp complet'!$B$60,MOD(B315-1,'Timp complet'!$B$58)+1,"-"))</f>
        <v>3</v>
      </c>
      <c r="E315" s="46" t="str">
        <f aca="false">IF(B315="","",IF(B315&lt;='Timp complet'!$B$60,INDEX('Nume sanscrită'!$B$21:$B$27,MOD(B315-1,7)+1),"-"))</f>
        <v>Miercuri</v>
      </c>
      <c r="F315" s="46" t="str">
        <f aca="false">IF(B315="","",INDEX('Nume sanscrită'!$B$21:$B$27,WEEKDAY(A315,2)))</f>
        <v>Marți</v>
      </c>
      <c r="G315" s="46" t="n">
        <f aca="false">IF(B315="","",MIN('Timp complet'!$B$54,INT((B315-1)/'Timp complet'!$B$53)+1))</f>
        <v>63</v>
      </c>
      <c r="H315" s="46" t="n">
        <f aca="false">IF(B315="","",INDEX(Evenimente!$G$2:$G$1213,MATCH(A315+1,Evenimente!$F$2:$F$1213,1)))</f>
        <v>4</v>
      </c>
      <c r="I315" s="47" t="str">
        <f aca="false">IF(B315="","",IF(INDEX(Evenimente!$A$2:$A$16203,MATCH(A315-0.000001,Evenimente!$A$2:$A$16203,1)+1)&lt;A315+1,INDEX(Evenimente!$B$2:$B$16203,MATCH(A315-0.000001,Evenimente!$A$2:$A$16203,1)+1)&amp;" "&amp;INDEX(Evenimente!$C$2:$C$16203,MATCH(A315-0.000001,Evenimente!$A$2:$A$16203,1)+1)&amp;" "&amp;TEXT(HOUR(INDEX(Evenimente!$A$2:$A$16203,MATCH(A315-0.000001,Evenimente!$A$2:$A$16203,1)+1)),"00")&amp;":"&amp;TEXT(MINUTE(INDEX(Evenimente!$A$2:$A$16203,MATCH(A315-0.000001,Evenimente!$A$2:$A$16203,1)+1)),"00")&amp;" UTC"&amp;IF(INDEX(Evenimente!$A$2:$A$16203,MATCH(A315-0.000001,Evenimente!$A$2:$A$16203,1)+2)&lt;A315+1,"; "&amp;INDEX(Evenimente!$B$2:$B$16203,MATCH(A315-0.000001,Evenimente!$A$2:$A$16203,1)+2)&amp;" "&amp;INDEX(Evenimente!$C$2:$C$16203,MATCH(A315-0.000001,Evenimente!$A$2:$A$16203,1)+2)&amp;" "&amp;TEXT(HOUR(INDEX(Evenimente!$A$2:$A$16203,MATCH(A315-0.000001,Evenimente!$A$2:$A$16203,1)+2)),"00")&amp;":"&amp;TEXT(MINUTE(INDEX(Evenimente!$A$2:$A$16203,MATCH(A315-0.000001,Evenimente!$A$2:$A$16203,1)+2)),"00")&amp;" UTC",""),""))</f>
        <v/>
      </c>
    </row>
    <row r="316" customFormat="false" ht="15" hidden="false" customHeight="true" outlineLevel="0" collapsed="false">
      <c r="A316" s="45" t="n">
        <f aca="false">IF(B316="","",$B$3+B316-1)</f>
        <v>46323</v>
      </c>
      <c r="B316" s="46" t="n">
        <f aca="false">IF(ROW()-4&lt;=$E$2,ROW()-4,"")</f>
        <v>312</v>
      </c>
      <c r="C316" s="46" t="n">
        <f aca="false">IF(B316="","",IF(B316&lt;='Timp complet'!$B$60,INT((B316-1)/'Timp complet'!$B$58)+1,IF(B316='Timp complet'!$B$60+1,"Ziua anului","Ziua bisectă")))</f>
        <v>12</v>
      </c>
      <c r="D316" s="46" t="n">
        <f aca="false">IF(B316="","",IF(B316&lt;='Timp complet'!$B$60,MOD(B316-1,'Timp complet'!$B$58)+1,"-"))</f>
        <v>4</v>
      </c>
      <c r="E316" s="46" t="str">
        <f aca="false">IF(B316="","",IF(B316&lt;='Timp complet'!$B$60,INDEX('Nume sanscrită'!$B$21:$B$27,MOD(B316-1,7)+1),"-"))</f>
        <v>Joi</v>
      </c>
      <c r="F316" s="46" t="str">
        <f aca="false">IF(B316="","",INDEX('Nume sanscrită'!$B$21:$B$27,WEEKDAY(A316,2)))</f>
        <v>Miercuri</v>
      </c>
      <c r="G316" s="46" t="n">
        <f aca="false">IF(B316="","",MIN('Timp complet'!$B$54,INT((B316-1)/'Timp complet'!$B$53)+1))</f>
        <v>63</v>
      </c>
      <c r="H316" s="46" t="n">
        <f aca="false">IF(B316="","",INDEX(Evenimente!$G$2:$G$1213,MATCH(A316+1,Evenimente!$F$2:$F$1213,1)))</f>
        <v>4</v>
      </c>
      <c r="I316" s="47" t="str">
        <f aca="false">IF(B316="","",IF(INDEX(Evenimente!$A$2:$A$16203,MATCH(A316-0.000001,Evenimente!$A$2:$A$16203,1)+1)&lt;A316+1,INDEX(Evenimente!$B$2:$B$16203,MATCH(A316-0.000001,Evenimente!$A$2:$A$16203,1)+1)&amp;" "&amp;INDEX(Evenimente!$C$2:$C$16203,MATCH(A316-0.000001,Evenimente!$A$2:$A$16203,1)+1)&amp;" "&amp;TEXT(HOUR(INDEX(Evenimente!$A$2:$A$16203,MATCH(A316-0.000001,Evenimente!$A$2:$A$16203,1)+1)),"00")&amp;":"&amp;TEXT(MINUTE(INDEX(Evenimente!$A$2:$A$16203,MATCH(A316-0.000001,Evenimente!$A$2:$A$16203,1)+1)),"00")&amp;" UTC"&amp;IF(INDEX(Evenimente!$A$2:$A$16203,MATCH(A316-0.000001,Evenimente!$A$2:$A$16203,1)+2)&lt;A316+1,"; "&amp;INDEX(Evenimente!$B$2:$B$16203,MATCH(A316-0.000001,Evenimente!$A$2:$A$16203,1)+2)&amp;" "&amp;INDEX(Evenimente!$C$2:$C$16203,MATCH(A316-0.000001,Evenimente!$A$2:$A$16203,1)+2)&amp;" "&amp;TEXT(HOUR(INDEX(Evenimente!$A$2:$A$16203,MATCH(A316-0.000001,Evenimente!$A$2:$A$16203,1)+2)),"00")&amp;":"&amp;TEXT(MINUTE(INDEX(Evenimente!$A$2:$A$16203,MATCH(A316-0.000001,Evenimente!$A$2:$A$16203,1)+2)),"00")&amp;" UTC",""),""))</f>
        <v/>
      </c>
    </row>
    <row r="317" customFormat="false" ht="15" hidden="false" customHeight="true" outlineLevel="0" collapsed="false">
      <c r="A317" s="45" t="n">
        <f aca="false">IF(B317="","",$B$3+B317-1)</f>
        <v>46324</v>
      </c>
      <c r="B317" s="46" t="n">
        <f aca="false">IF(ROW()-4&lt;=$E$2,ROW()-4,"")</f>
        <v>313</v>
      </c>
      <c r="C317" s="46" t="n">
        <f aca="false">IF(B317="","",IF(B317&lt;='Timp complet'!$B$60,INT((B317-1)/'Timp complet'!$B$58)+1,IF(B317='Timp complet'!$B$60+1,"Ziua anului","Ziua bisectă")))</f>
        <v>12</v>
      </c>
      <c r="D317" s="46" t="n">
        <f aca="false">IF(B317="","",IF(B317&lt;='Timp complet'!$B$60,MOD(B317-1,'Timp complet'!$B$58)+1,"-"))</f>
        <v>5</v>
      </c>
      <c r="E317" s="46" t="str">
        <f aca="false">IF(B317="","",IF(B317&lt;='Timp complet'!$B$60,INDEX('Nume sanscrită'!$B$21:$B$27,MOD(B317-1,7)+1),"-"))</f>
        <v>Vineri</v>
      </c>
      <c r="F317" s="46" t="str">
        <f aca="false">IF(B317="","",INDEX('Nume sanscrită'!$B$21:$B$27,WEEKDAY(A317,2)))</f>
        <v>Joi</v>
      </c>
      <c r="G317" s="46" t="n">
        <f aca="false">IF(B317="","",MIN('Timp complet'!$B$54,INT((B317-1)/'Timp complet'!$B$53)+1))</f>
        <v>63</v>
      </c>
      <c r="H317" s="46" t="n">
        <f aca="false">IF(B317="","",INDEX(Evenimente!$G$2:$G$1213,MATCH(A317+1,Evenimente!$F$2:$F$1213,1)))</f>
        <v>4</v>
      </c>
      <c r="I317" s="47" t="str">
        <f aca="false">IF(B317="","",IF(INDEX(Evenimente!$A$2:$A$16203,MATCH(A317-0.000001,Evenimente!$A$2:$A$16203,1)+1)&lt;A317+1,INDEX(Evenimente!$B$2:$B$16203,MATCH(A317-0.000001,Evenimente!$A$2:$A$16203,1)+1)&amp;" "&amp;INDEX(Evenimente!$C$2:$C$16203,MATCH(A317-0.000001,Evenimente!$A$2:$A$16203,1)+1)&amp;" "&amp;TEXT(HOUR(INDEX(Evenimente!$A$2:$A$16203,MATCH(A317-0.000001,Evenimente!$A$2:$A$16203,1)+1)),"00")&amp;":"&amp;TEXT(MINUTE(INDEX(Evenimente!$A$2:$A$16203,MATCH(A317-0.000001,Evenimente!$A$2:$A$16203,1)+1)),"00")&amp;" UTC"&amp;IF(INDEX(Evenimente!$A$2:$A$16203,MATCH(A317-0.000001,Evenimente!$A$2:$A$16203,1)+2)&lt;A317+1,"; "&amp;INDEX(Evenimente!$B$2:$B$16203,MATCH(A317-0.000001,Evenimente!$A$2:$A$16203,1)+2)&amp;" "&amp;INDEX(Evenimente!$C$2:$C$16203,MATCH(A317-0.000001,Evenimente!$A$2:$A$16203,1)+2)&amp;" "&amp;TEXT(HOUR(INDEX(Evenimente!$A$2:$A$16203,MATCH(A317-0.000001,Evenimente!$A$2:$A$16203,1)+2)),"00")&amp;":"&amp;TEXT(MINUTE(INDEX(Evenimente!$A$2:$A$16203,MATCH(A317-0.000001,Evenimente!$A$2:$A$16203,1)+2)),"00")&amp;" UTC",""),""))</f>
        <v/>
      </c>
    </row>
    <row r="318" customFormat="false" ht="15" hidden="false" customHeight="true" outlineLevel="0" collapsed="false">
      <c r="A318" s="45" t="n">
        <f aca="false">IF(B318="","",$B$3+B318-1)</f>
        <v>46325</v>
      </c>
      <c r="B318" s="46" t="n">
        <f aca="false">IF(ROW()-4&lt;=$E$2,ROW()-4,"")</f>
        <v>314</v>
      </c>
      <c r="C318" s="46" t="n">
        <f aca="false">IF(B318="","",IF(B318&lt;='Timp complet'!$B$60,INT((B318-1)/'Timp complet'!$B$58)+1,IF(B318='Timp complet'!$B$60+1,"Ziua anului","Ziua bisectă")))</f>
        <v>12</v>
      </c>
      <c r="D318" s="46" t="n">
        <f aca="false">IF(B318="","",IF(B318&lt;='Timp complet'!$B$60,MOD(B318-1,'Timp complet'!$B$58)+1,"-"))</f>
        <v>6</v>
      </c>
      <c r="E318" s="46" t="str">
        <f aca="false">IF(B318="","",IF(B318&lt;='Timp complet'!$B$60,INDEX('Nume sanscrită'!$B$21:$B$27,MOD(B318-1,7)+1),"-"))</f>
        <v>Sâmbătă</v>
      </c>
      <c r="F318" s="46" t="str">
        <f aca="false">IF(B318="","",INDEX('Nume sanscrită'!$B$21:$B$27,WEEKDAY(A318,2)))</f>
        <v>Vineri</v>
      </c>
      <c r="G318" s="46" t="n">
        <f aca="false">IF(B318="","",MIN('Timp complet'!$B$54,INT((B318-1)/'Timp complet'!$B$53)+1))</f>
        <v>63</v>
      </c>
      <c r="H318" s="46" t="n">
        <f aca="false">IF(B318="","",INDEX(Evenimente!$G$2:$G$1213,MATCH(A318+1,Evenimente!$F$2:$F$1213,1)))</f>
        <v>4</v>
      </c>
      <c r="I318" s="47" t="str">
        <f aca="false">IF(B318="","",IF(INDEX(Evenimente!$A$2:$A$16203,MATCH(A318-0.000001,Evenimente!$A$2:$A$16203,1)+1)&lt;A318+1,INDEX(Evenimente!$B$2:$B$16203,MATCH(A318-0.000001,Evenimente!$A$2:$A$16203,1)+1)&amp;" "&amp;INDEX(Evenimente!$C$2:$C$16203,MATCH(A318-0.000001,Evenimente!$A$2:$A$16203,1)+1)&amp;" "&amp;TEXT(HOUR(INDEX(Evenimente!$A$2:$A$16203,MATCH(A318-0.000001,Evenimente!$A$2:$A$16203,1)+1)),"00")&amp;":"&amp;TEXT(MINUTE(INDEX(Evenimente!$A$2:$A$16203,MATCH(A318-0.000001,Evenimente!$A$2:$A$16203,1)+1)),"00")&amp;" UTC"&amp;IF(INDEX(Evenimente!$A$2:$A$16203,MATCH(A318-0.000001,Evenimente!$A$2:$A$16203,1)+2)&lt;A318+1,"; "&amp;INDEX(Evenimente!$B$2:$B$16203,MATCH(A318-0.000001,Evenimente!$A$2:$A$16203,1)+2)&amp;" "&amp;INDEX(Evenimente!$C$2:$C$16203,MATCH(A318-0.000001,Evenimente!$A$2:$A$16203,1)+2)&amp;" "&amp;TEXT(HOUR(INDEX(Evenimente!$A$2:$A$16203,MATCH(A318-0.000001,Evenimente!$A$2:$A$16203,1)+2)),"00")&amp;":"&amp;TEXT(MINUTE(INDEX(Evenimente!$A$2:$A$16203,MATCH(A318-0.000001,Evenimente!$A$2:$A$16203,1)+2)),"00")&amp;" UTC",""),""))</f>
        <v/>
      </c>
    </row>
    <row r="319" customFormat="false" ht="15" hidden="false" customHeight="true" outlineLevel="0" collapsed="false">
      <c r="A319" s="45" t="n">
        <f aca="false">IF(B319="","",$B$3+B319-1)</f>
        <v>46326</v>
      </c>
      <c r="B319" s="46" t="n">
        <f aca="false">IF(ROW()-4&lt;=$E$2,ROW()-4,"")</f>
        <v>315</v>
      </c>
      <c r="C319" s="46" t="n">
        <f aca="false">IF(B319="","",IF(B319&lt;='Timp complet'!$B$60,INT((B319-1)/'Timp complet'!$B$58)+1,IF(B319='Timp complet'!$B$60+1,"Ziua anului","Ziua bisectă")))</f>
        <v>12</v>
      </c>
      <c r="D319" s="46" t="n">
        <f aca="false">IF(B319="","",IF(B319&lt;='Timp complet'!$B$60,MOD(B319-1,'Timp complet'!$B$58)+1,"-"))</f>
        <v>7</v>
      </c>
      <c r="E319" s="46" t="str">
        <f aca="false">IF(B319="","",IF(B319&lt;='Timp complet'!$B$60,INDEX('Nume sanscrită'!$B$21:$B$27,MOD(B319-1,7)+1),"-"))</f>
        <v>Duminică</v>
      </c>
      <c r="F319" s="46" t="str">
        <f aca="false">IF(B319="","",INDEX('Nume sanscrită'!$B$21:$B$27,WEEKDAY(A319,2)))</f>
        <v>Sâmbătă</v>
      </c>
      <c r="G319" s="46" t="n">
        <f aca="false">IF(B319="","",MIN('Timp complet'!$B$54,INT((B319-1)/'Timp complet'!$B$53)+1))</f>
        <v>63</v>
      </c>
      <c r="H319" s="46" t="n">
        <f aca="false">IF(B319="","",INDEX(Evenimente!$G$2:$G$1213,MATCH(A319+1,Evenimente!$F$2:$F$1213,1)))</f>
        <v>4</v>
      </c>
      <c r="I319" s="47" t="str">
        <f aca="false">IF(B319="","",IF(INDEX(Evenimente!$A$2:$A$16203,MATCH(A319-0.000001,Evenimente!$A$2:$A$16203,1)+1)&lt;A319+1,INDEX(Evenimente!$B$2:$B$16203,MATCH(A319-0.000001,Evenimente!$A$2:$A$16203,1)+1)&amp;" "&amp;INDEX(Evenimente!$C$2:$C$16203,MATCH(A319-0.000001,Evenimente!$A$2:$A$16203,1)+1)&amp;" "&amp;TEXT(HOUR(INDEX(Evenimente!$A$2:$A$16203,MATCH(A319-0.000001,Evenimente!$A$2:$A$16203,1)+1)),"00")&amp;":"&amp;TEXT(MINUTE(INDEX(Evenimente!$A$2:$A$16203,MATCH(A319-0.000001,Evenimente!$A$2:$A$16203,1)+1)),"00")&amp;" UTC"&amp;IF(INDEX(Evenimente!$A$2:$A$16203,MATCH(A319-0.000001,Evenimente!$A$2:$A$16203,1)+2)&lt;A319+1,"; "&amp;INDEX(Evenimente!$B$2:$B$16203,MATCH(A319-0.000001,Evenimente!$A$2:$A$16203,1)+2)&amp;" "&amp;INDEX(Evenimente!$C$2:$C$16203,MATCH(A319-0.000001,Evenimente!$A$2:$A$16203,1)+2)&amp;" "&amp;TEXT(HOUR(INDEX(Evenimente!$A$2:$A$16203,MATCH(A319-0.000001,Evenimente!$A$2:$A$16203,1)+2)),"00")&amp;":"&amp;TEXT(MINUTE(INDEX(Evenimente!$A$2:$A$16203,MATCH(A319-0.000001,Evenimente!$A$2:$A$16203,1)+2)),"00")&amp;" UTC",""),""))</f>
        <v/>
      </c>
    </row>
    <row r="320" customFormat="false" ht="15" hidden="false" customHeight="true" outlineLevel="0" collapsed="false">
      <c r="A320" s="45" t="n">
        <f aca="false">IF(B320="","",$B$3+B320-1)</f>
        <v>46327</v>
      </c>
      <c r="B320" s="46" t="n">
        <f aca="false">IF(ROW()-4&lt;=$E$2,ROW()-4,"")</f>
        <v>316</v>
      </c>
      <c r="C320" s="46" t="n">
        <f aca="false">IF(B320="","",IF(B320&lt;='Timp complet'!$B$60,INT((B320-1)/'Timp complet'!$B$58)+1,IF(B320='Timp complet'!$B$60+1,"Ziua anului","Ziua bisectă")))</f>
        <v>12</v>
      </c>
      <c r="D320" s="46" t="n">
        <f aca="false">IF(B320="","",IF(B320&lt;='Timp complet'!$B$60,MOD(B320-1,'Timp complet'!$B$58)+1,"-"))</f>
        <v>8</v>
      </c>
      <c r="E320" s="46" t="str">
        <f aca="false">IF(B320="","",IF(B320&lt;='Timp complet'!$B$60,INDEX('Nume sanscrită'!$B$21:$B$27,MOD(B320-1,7)+1),"-"))</f>
        <v>Luni</v>
      </c>
      <c r="F320" s="46" t="str">
        <f aca="false">IF(B320="","",INDEX('Nume sanscrită'!$B$21:$B$27,WEEKDAY(A320,2)))</f>
        <v>Duminică</v>
      </c>
      <c r="G320" s="46" t="n">
        <f aca="false">IF(B320="","",MIN('Timp complet'!$B$54,INT((B320-1)/'Timp complet'!$B$53)+1))</f>
        <v>64</v>
      </c>
      <c r="H320" s="46" t="n">
        <f aca="false">IF(B320="","",INDEX(Evenimente!$G$2:$G$1213,MATCH(A320+1,Evenimente!$F$2:$F$1213,1)))</f>
        <v>4</v>
      </c>
      <c r="I320" s="47" t="str">
        <f aca="false">IF(B320="","",IF(INDEX(Evenimente!$A$2:$A$16203,MATCH(A320-0.000001,Evenimente!$A$2:$A$16203,1)+1)&lt;A320+1,INDEX(Evenimente!$B$2:$B$16203,MATCH(A320-0.000001,Evenimente!$A$2:$A$16203,1)+1)&amp;" "&amp;INDEX(Evenimente!$C$2:$C$16203,MATCH(A320-0.000001,Evenimente!$A$2:$A$16203,1)+1)&amp;" "&amp;TEXT(HOUR(INDEX(Evenimente!$A$2:$A$16203,MATCH(A320-0.000001,Evenimente!$A$2:$A$16203,1)+1)),"00")&amp;":"&amp;TEXT(MINUTE(INDEX(Evenimente!$A$2:$A$16203,MATCH(A320-0.000001,Evenimente!$A$2:$A$16203,1)+1)),"00")&amp;" UTC"&amp;IF(INDEX(Evenimente!$A$2:$A$16203,MATCH(A320-0.000001,Evenimente!$A$2:$A$16203,1)+2)&lt;A320+1,"; "&amp;INDEX(Evenimente!$B$2:$B$16203,MATCH(A320-0.000001,Evenimente!$A$2:$A$16203,1)+2)&amp;" "&amp;INDEX(Evenimente!$C$2:$C$16203,MATCH(A320-0.000001,Evenimente!$A$2:$A$16203,1)+2)&amp;" "&amp;TEXT(HOUR(INDEX(Evenimente!$A$2:$A$16203,MATCH(A320-0.000001,Evenimente!$A$2:$A$16203,1)+2)),"00")&amp;":"&amp;TEXT(MINUTE(INDEX(Evenimente!$A$2:$A$16203,MATCH(A320-0.000001,Evenimente!$A$2:$A$16203,1)+2)),"00")&amp;" UTC",""),""))</f>
        <v>◑ ultimul pătrar 20:28 UTC</v>
      </c>
    </row>
    <row r="321" customFormat="false" ht="15" hidden="false" customHeight="true" outlineLevel="0" collapsed="false">
      <c r="A321" s="45" t="n">
        <f aca="false">IF(B321="","",$B$3+B321-1)</f>
        <v>46328</v>
      </c>
      <c r="B321" s="46" t="n">
        <f aca="false">IF(ROW()-4&lt;=$E$2,ROW()-4,"")</f>
        <v>317</v>
      </c>
      <c r="C321" s="46" t="n">
        <f aca="false">IF(B321="","",IF(B321&lt;='Timp complet'!$B$60,INT((B321-1)/'Timp complet'!$B$58)+1,IF(B321='Timp complet'!$B$60+1,"Ziua anului","Ziua bisectă")))</f>
        <v>12</v>
      </c>
      <c r="D321" s="46" t="n">
        <f aca="false">IF(B321="","",IF(B321&lt;='Timp complet'!$B$60,MOD(B321-1,'Timp complet'!$B$58)+1,"-"))</f>
        <v>9</v>
      </c>
      <c r="E321" s="46" t="str">
        <f aca="false">IF(B321="","",IF(B321&lt;='Timp complet'!$B$60,INDEX('Nume sanscrită'!$B$21:$B$27,MOD(B321-1,7)+1),"-"))</f>
        <v>Marți</v>
      </c>
      <c r="F321" s="46" t="str">
        <f aca="false">IF(B321="","",INDEX('Nume sanscrită'!$B$21:$B$27,WEEKDAY(A321,2)))</f>
        <v>Luni</v>
      </c>
      <c r="G321" s="46" t="n">
        <f aca="false">IF(B321="","",MIN('Timp complet'!$B$54,INT((B321-1)/'Timp complet'!$B$53)+1))</f>
        <v>64</v>
      </c>
      <c r="H321" s="46" t="n">
        <f aca="false">IF(B321="","",INDEX(Evenimente!$G$2:$G$1213,MATCH(A321+1,Evenimente!$F$2:$F$1213,1)))</f>
        <v>4</v>
      </c>
      <c r="I321" s="47" t="str">
        <f aca="false">IF(B321="","",IF(INDEX(Evenimente!$A$2:$A$16203,MATCH(A321-0.000001,Evenimente!$A$2:$A$16203,1)+1)&lt;A321+1,INDEX(Evenimente!$B$2:$B$16203,MATCH(A321-0.000001,Evenimente!$A$2:$A$16203,1)+1)&amp;" "&amp;INDEX(Evenimente!$C$2:$C$16203,MATCH(A321-0.000001,Evenimente!$A$2:$A$16203,1)+1)&amp;" "&amp;TEXT(HOUR(INDEX(Evenimente!$A$2:$A$16203,MATCH(A321-0.000001,Evenimente!$A$2:$A$16203,1)+1)),"00")&amp;":"&amp;TEXT(MINUTE(INDEX(Evenimente!$A$2:$A$16203,MATCH(A321-0.000001,Evenimente!$A$2:$A$16203,1)+1)),"00")&amp;" UTC"&amp;IF(INDEX(Evenimente!$A$2:$A$16203,MATCH(A321-0.000001,Evenimente!$A$2:$A$16203,1)+2)&lt;A321+1,"; "&amp;INDEX(Evenimente!$B$2:$B$16203,MATCH(A321-0.000001,Evenimente!$A$2:$A$16203,1)+2)&amp;" "&amp;INDEX(Evenimente!$C$2:$C$16203,MATCH(A321-0.000001,Evenimente!$A$2:$A$16203,1)+2)&amp;" "&amp;TEXT(HOUR(INDEX(Evenimente!$A$2:$A$16203,MATCH(A321-0.000001,Evenimente!$A$2:$A$16203,1)+2)),"00")&amp;":"&amp;TEXT(MINUTE(INDEX(Evenimente!$A$2:$A$16203,MATCH(A321-0.000001,Evenimente!$A$2:$A$16203,1)+2)),"00")&amp;" UTC",""),""))</f>
        <v/>
      </c>
    </row>
    <row r="322" customFormat="false" ht="15" hidden="false" customHeight="true" outlineLevel="0" collapsed="false">
      <c r="A322" s="45" t="n">
        <f aca="false">IF(B322="","",$B$3+B322-1)</f>
        <v>46329</v>
      </c>
      <c r="B322" s="46" t="n">
        <f aca="false">IF(ROW()-4&lt;=$E$2,ROW()-4,"")</f>
        <v>318</v>
      </c>
      <c r="C322" s="46" t="n">
        <f aca="false">IF(B322="","",IF(B322&lt;='Timp complet'!$B$60,INT((B322-1)/'Timp complet'!$B$58)+1,IF(B322='Timp complet'!$B$60+1,"Ziua anului","Ziua bisectă")))</f>
        <v>12</v>
      </c>
      <c r="D322" s="46" t="n">
        <f aca="false">IF(B322="","",IF(B322&lt;='Timp complet'!$B$60,MOD(B322-1,'Timp complet'!$B$58)+1,"-"))</f>
        <v>10</v>
      </c>
      <c r="E322" s="46" t="str">
        <f aca="false">IF(B322="","",IF(B322&lt;='Timp complet'!$B$60,INDEX('Nume sanscrită'!$B$21:$B$27,MOD(B322-1,7)+1),"-"))</f>
        <v>Miercuri</v>
      </c>
      <c r="F322" s="46" t="str">
        <f aca="false">IF(B322="","",INDEX('Nume sanscrită'!$B$21:$B$27,WEEKDAY(A322,2)))</f>
        <v>Marți</v>
      </c>
      <c r="G322" s="46" t="n">
        <f aca="false">IF(B322="","",MIN('Timp complet'!$B$54,INT((B322-1)/'Timp complet'!$B$53)+1))</f>
        <v>64</v>
      </c>
      <c r="H322" s="46" t="n">
        <f aca="false">IF(B322="","",INDEX(Evenimente!$G$2:$G$1213,MATCH(A322+1,Evenimente!$F$2:$F$1213,1)))</f>
        <v>4</v>
      </c>
      <c r="I322" s="47" t="str">
        <f aca="false">IF(B322="","",IF(INDEX(Evenimente!$A$2:$A$16203,MATCH(A322-0.000001,Evenimente!$A$2:$A$16203,1)+1)&lt;A322+1,INDEX(Evenimente!$B$2:$B$16203,MATCH(A322-0.000001,Evenimente!$A$2:$A$16203,1)+1)&amp;" "&amp;INDEX(Evenimente!$C$2:$C$16203,MATCH(A322-0.000001,Evenimente!$A$2:$A$16203,1)+1)&amp;" "&amp;TEXT(HOUR(INDEX(Evenimente!$A$2:$A$16203,MATCH(A322-0.000001,Evenimente!$A$2:$A$16203,1)+1)),"00")&amp;":"&amp;TEXT(MINUTE(INDEX(Evenimente!$A$2:$A$16203,MATCH(A322-0.000001,Evenimente!$A$2:$A$16203,1)+1)),"00")&amp;" UTC"&amp;IF(INDEX(Evenimente!$A$2:$A$16203,MATCH(A322-0.000001,Evenimente!$A$2:$A$16203,1)+2)&lt;A322+1,"; "&amp;INDEX(Evenimente!$B$2:$B$16203,MATCH(A322-0.000001,Evenimente!$A$2:$A$16203,1)+2)&amp;" "&amp;INDEX(Evenimente!$C$2:$C$16203,MATCH(A322-0.000001,Evenimente!$A$2:$A$16203,1)+2)&amp;" "&amp;TEXT(HOUR(INDEX(Evenimente!$A$2:$A$16203,MATCH(A322-0.000001,Evenimente!$A$2:$A$16203,1)+2)),"00")&amp;":"&amp;TEXT(MINUTE(INDEX(Evenimente!$A$2:$A$16203,MATCH(A322-0.000001,Evenimente!$A$2:$A$16203,1)+2)),"00")&amp;" UTC",""),""))</f>
        <v/>
      </c>
    </row>
    <row r="323" customFormat="false" ht="15" hidden="false" customHeight="true" outlineLevel="0" collapsed="false">
      <c r="A323" s="45" t="n">
        <f aca="false">IF(B323="","",$B$3+B323-1)</f>
        <v>46330</v>
      </c>
      <c r="B323" s="46" t="n">
        <f aca="false">IF(ROW()-4&lt;=$E$2,ROW()-4,"")</f>
        <v>319</v>
      </c>
      <c r="C323" s="46" t="n">
        <f aca="false">IF(B323="","",IF(B323&lt;='Timp complet'!$B$60,INT((B323-1)/'Timp complet'!$B$58)+1,IF(B323='Timp complet'!$B$60+1,"Ziua anului","Ziua bisectă")))</f>
        <v>12</v>
      </c>
      <c r="D323" s="46" t="n">
        <f aca="false">IF(B323="","",IF(B323&lt;='Timp complet'!$B$60,MOD(B323-1,'Timp complet'!$B$58)+1,"-"))</f>
        <v>11</v>
      </c>
      <c r="E323" s="46" t="str">
        <f aca="false">IF(B323="","",IF(B323&lt;='Timp complet'!$B$60,INDEX('Nume sanscrită'!$B$21:$B$27,MOD(B323-1,7)+1),"-"))</f>
        <v>Joi</v>
      </c>
      <c r="F323" s="46" t="str">
        <f aca="false">IF(B323="","",INDEX('Nume sanscrită'!$B$21:$B$27,WEEKDAY(A323,2)))</f>
        <v>Miercuri</v>
      </c>
      <c r="G323" s="46" t="n">
        <f aca="false">IF(B323="","",MIN('Timp complet'!$B$54,INT((B323-1)/'Timp complet'!$B$53)+1))</f>
        <v>64</v>
      </c>
      <c r="H323" s="46" t="n">
        <f aca="false">IF(B323="","",INDEX(Evenimente!$G$2:$G$1213,MATCH(A323+1,Evenimente!$F$2:$F$1213,1)))</f>
        <v>4</v>
      </c>
      <c r="I323" s="47" t="str">
        <f aca="false">IF(B323="","",IF(INDEX(Evenimente!$A$2:$A$16203,MATCH(A323-0.000001,Evenimente!$A$2:$A$16203,1)+1)&lt;A323+1,INDEX(Evenimente!$B$2:$B$16203,MATCH(A323-0.000001,Evenimente!$A$2:$A$16203,1)+1)&amp;" "&amp;INDEX(Evenimente!$C$2:$C$16203,MATCH(A323-0.000001,Evenimente!$A$2:$A$16203,1)+1)&amp;" "&amp;TEXT(HOUR(INDEX(Evenimente!$A$2:$A$16203,MATCH(A323-0.000001,Evenimente!$A$2:$A$16203,1)+1)),"00")&amp;":"&amp;TEXT(MINUTE(INDEX(Evenimente!$A$2:$A$16203,MATCH(A323-0.000001,Evenimente!$A$2:$A$16203,1)+1)),"00")&amp;" UTC"&amp;IF(INDEX(Evenimente!$A$2:$A$16203,MATCH(A323-0.000001,Evenimente!$A$2:$A$16203,1)+2)&lt;A323+1,"; "&amp;INDEX(Evenimente!$B$2:$B$16203,MATCH(A323-0.000001,Evenimente!$A$2:$A$16203,1)+2)&amp;" "&amp;INDEX(Evenimente!$C$2:$C$16203,MATCH(A323-0.000001,Evenimente!$A$2:$A$16203,1)+2)&amp;" "&amp;TEXT(HOUR(INDEX(Evenimente!$A$2:$A$16203,MATCH(A323-0.000001,Evenimente!$A$2:$A$16203,1)+2)),"00")&amp;":"&amp;TEXT(MINUTE(INDEX(Evenimente!$A$2:$A$16203,MATCH(A323-0.000001,Evenimente!$A$2:$A$16203,1)+2)),"00")&amp;" UTC",""),""))</f>
        <v/>
      </c>
    </row>
    <row r="324" customFormat="false" ht="15" hidden="false" customHeight="true" outlineLevel="0" collapsed="false">
      <c r="A324" s="45" t="n">
        <f aca="false">IF(B324="","",$B$3+B324-1)</f>
        <v>46331</v>
      </c>
      <c r="B324" s="46" t="n">
        <f aca="false">IF(ROW()-4&lt;=$E$2,ROW()-4,"")</f>
        <v>320</v>
      </c>
      <c r="C324" s="46" t="n">
        <f aca="false">IF(B324="","",IF(B324&lt;='Timp complet'!$B$60,INT((B324-1)/'Timp complet'!$B$58)+1,IF(B324='Timp complet'!$B$60+1,"Ziua anului","Ziua bisectă")))</f>
        <v>12</v>
      </c>
      <c r="D324" s="46" t="n">
        <f aca="false">IF(B324="","",IF(B324&lt;='Timp complet'!$B$60,MOD(B324-1,'Timp complet'!$B$58)+1,"-"))</f>
        <v>12</v>
      </c>
      <c r="E324" s="46" t="str">
        <f aca="false">IF(B324="","",IF(B324&lt;='Timp complet'!$B$60,INDEX('Nume sanscrită'!$B$21:$B$27,MOD(B324-1,7)+1),"-"))</f>
        <v>Vineri</v>
      </c>
      <c r="F324" s="46" t="str">
        <f aca="false">IF(B324="","",INDEX('Nume sanscrită'!$B$21:$B$27,WEEKDAY(A324,2)))</f>
        <v>Joi</v>
      </c>
      <c r="G324" s="46" t="n">
        <f aca="false">IF(B324="","",MIN('Timp complet'!$B$54,INT((B324-1)/'Timp complet'!$B$53)+1))</f>
        <v>64</v>
      </c>
      <c r="H324" s="46" t="n">
        <f aca="false">IF(B324="","",INDEX(Evenimente!$G$2:$G$1213,MATCH(A324+1,Evenimente!$F$2:$F$1213,1)))</f>
        <v>4</v>
      </c>
      <c r="I324" s="47" t="str">
        <f aca="false">IF(B324="","",IF(INDEX(Evenimente!$A$2:$A$16203,MATCH(A324-0.000001,Evenimente!$A$2:$A$16203,1)+1)&lt;A324+1,INDEX(Evenimente!$B$2:$B$16203,MATCH(A324-0.000001,Evenimente!$A$2:$A$16203,1)+1)&amp;" "&amp;INDEX(Evenimente!$C$2:$C$16203,MATCH(A324-0.000001,Evenimente!$A$2:$A$16203,1)+1)&amp;" "&amp;TEXT(HOUR(INDEX(Evenimente!$A$2:$A$16203,MATCH(A324-0.000001,Evenimente!$A$2:$A$16203,1)+1)),"00")&amp;":"&amp;TEXT(MINUTE(INDEX(Evenimente!$A$2:$A$16203,MATCH(A324-0.000001,Evenimente!$A$2:$A$16203,1)+1)),"00")&amp;" UTC"&amp;IF(INDEX(Evenimente!$A$2:$A$16203,MATCH(A324-0.000001,Evenimente!$A$2:$A$16203,1)+2)&lt;A324+1,"; "&amp;INDEX(Evenimente!$B$2:$B$16203,MATCH(A324-0.000001,Evenimente!$A$2:$A$16203,1)+2)&amp;" "&amp;INDEX(Evenimente!$C$2:$C$16203,MATCH(A324-0.000001,Evenimente!$A$2:$A$16203,1)+2)&amp;" "&amp;TEXT(HOUR(INDEX(Evenimente!$A$2:$A$16203,MATCH(A324-0.000001,Evenimente!$A$2:$A$16203,1)+2)),"00")&amp;":"&amp;TEXT(MINUTE(INDEX(Evenimente!$A$2:$A$16203,MATCH(A324-0.000001,Evenimente!$A$2:$A$16203,1)+2)),"00")&amp;" UTC",""),""))</f>
        <v/>
      </c>
    </row>
    <row r="325" customFormat="false" ht="15" hidden="false" customHeight="true" outlineLevel="0" collapsed="false">
      <c r="A325" s="45" t="n">
        <f aca="false">IF(B325="","",$B$3+B325-1)</f>
        <v>46332</v>
      </c>
      <c r="B325" s="46" t="n">
        <f aca="false">IF(ROW()-4&lt;=$E$2,ROW()-4,"")</f>
        <v>321</v>
      </c>
      <c r="C325" s="46" t="n">
        <f aca="false">IF(B325="","",IF(B325&lt;='Timp complet'!$B$60,INT((B325-1)/'Timp complet'!$B$58)+1,IF(B325='Timp complet'!$B$60+1,"Ziua anului","Ziua bisectă")))</f>
        <v>12</v>
      </c>
      <c r="D325" s="46" t="n">
        <f aca="false">IF(B325="","",IF(B325&lt;='Timp complet'!$B$60,MOD(B325-1,'Timp complet'!$B$58)+1,"-"))</f>
        <v>13</v>
      </c>
      <c r="E325" s="46" t="str">
        <f aca="false">IF(B325="","",IF(B325&lt;='Timp complet'!$B$60,INDEX('Nume sanscrită'!$B$21:$B$27,MOD(B325-1,7)+1),"-"))</f>
        <v>Sâmbătă</v>
      </c>
      <c r="F325" s="46" t="str">
        <f aca="false">IF(B325="","",INDEX('Nume sanscrită'!$B$21:$B$27,WEEKDAY(A325,2)))</f>
        <v>Vineri</v>
      </c>
      <c r="G325" s="46" t="n">
        <f aca="false">IF(B325="","",MIN('Timp complet'!$B$54,INT((B325-1)/'Timp complet'!$B$53)+1))</f>
        <v>65</v>
      </c>
      <c r="H325" s="46" t="n">
        <f aca="false">IF(B325="","",INDEX(Evenimente!$G$2:$G$1213,MATCH(A325+1,Evenimente!$F$2:$F$1213,1)))</f>
        <v>4</v>
      </c>
      <c r="I325" s="47" t="str">
        <f aca="false">IF(B325="","",IF(INDEX(Evenimente!$A$2:$A$16203,MATCH(A325-0.000001,Evenimente!$A$2:$A$16203,1)+1)&lt;A325+1,INDEX(Evenimente!$B$2:$B$16203,MATCH(A325-0.000001,Evenimente!$A$2:$A$16203,1)+1)&amp;" "&amp;INDEX(Evenimente!$C$2:$C$16203,MATCH(A325-0.000001,Evenimente!$A$2:$A$16203,1)+1)&amp;" "&amp;TEXT(HOUR(INDEX(Evenimente!$A$2:$A$16203,MATCH(A325-0.000001,Evenimente!$A$2:$A$16203,1)+1)),"00")&amp;":"&amp;TEXT(MINUTE(INDEX(Evenimente!$A$2:$A$16203,MATCH(A325-0.000001,Evenimente!$A$2:$A$16203,1)+1)),"00")&amp;" UTC"&amp;IF(INDEX(Evenimente!$A$2:$A$16203,MATCH(A325-0.000001,Evenimente!$A$2:$A$16203,1)+2)&lt;A325+1,"; "&amp;INDEX(Evenimente!$B$2:$B$16203,MATCH(A325-0.000001,Evenimente!$A$2:$A$16203,1)+2)&amp;" "&amp;INDEX(Evenimente!$C$2:$C$16203,MATCH(A325-0.000001,Evenimente!$A$2:$A$16203,1)+2)&amp;" "&amp;TEXT(HOUR(INDEX(Evenimente!$A$2:$A$16203,MATCH(A325-0.000001,Evenimente!$A$2:$A$16203,1)+2)),"00")&amp;":"&amp;TEXT(MINUTE(INDEX(Evenimente!$A$2:$A$16203,MATCH(A325-0.000001,Evenimente!$A$2:$A$16203,1)+2)),"00")&amp;" UTC",""),""))</f>
        <v/>
      </c>
    </row>
    <row r="326" customFormat="false" ht="15" hidden="false" customHeight="true" outlineLevel="0" collapsed="false">
      <c r="A326" s="45" t="n">
        <f aca="false">IF(B326="","",$B$3+B326-1)</f>
        <v>46333</v>
      </c>
      <c r="B326" s="46" t="n">
        <f aca="false">IF(ROW()-4&lt;=$E$2,ROW()-4,"")</f>
        <v>322</v>
      </c>
      <c r="C326" s="46" t="n">
        <f aca="false">IF(B326="","",IF(B326&lt;='Timp complet'!$B$60,INT((B326-1)/'Timp complet'!$B$58)+1,IF(B326='Timp complet'!$B$60+1,"Ziua anului","Ziua bisectă")))</f>
        <v>12</v>
      </c>
      <c r="D326" s="46" t="n">
        <f aca="false">IF(B326="","",IF(B326&lt;='Timp complet'!$B$60,MOD(B326-1,'Timp complet'!$B$58)+1,"-"))</f>
        <v>14</v>
      </c>
      <c r="E326" s="46" t="str">
        <f aca="false">IF(B326="","",IF(B326&lt;='Timp complet'!$B$60,INDEX('Nume sanscrită'!$B$21:$B$27,MOD(B326-1,7)+1),"-"))</f>
        <v>Duminică</v>
      </c>
      <c r="F326" s="46" t="str">
        <f aca="false">IF(B326="","",INDEX('Nume sanscrită'!$B$21:$B$27,WEEKDAY(A326,2)))</f>
        <v>Sâmbătă</v>
      </c>
      <c r="G326" s="46" t="n">
        <f aca="false">IF(B326="","",MIN('Timp complet'!$B$54,INT((B326-1)/'Timp complet'!$B$53)+1))</f>
        <v>65</v>
      </c>
      <c r="H326" s="46" t="n">
        <f aca="false">IF(B326="","",INDEX(Evenimente!$G$2:$G$1213,MATCH(A326+1,Evenimente!$F$2:$F$1213,1)))</f>
        <v>4</v>
      </c>
      <c r="I326" s="47" t="str">
        <f aca="false">IF(B326="","",IF(INDEX(Evenimente!$A$2:$A$16203,MATCH(A326-0.000001,Evenimente!$A$2:$A$16203,1)+1)&lt;A326+1,INDEX(Evenimente!$B$2:$B$16203,MATCH(A326-0.000001,Evenimente!$A$2:$A$16203,1)+1)&amp;" "&amp;INDEX(Evenimente!$C$2:$C$16203,MATCH(A326-0.000001,Evenimente!$A$2:$A$16203,1)+1)&amp;" "&amp;TEXT(HOUR(INDEX(Evenimente!$A$2:$A$16203,MATCH(A326-0.000001,Evenimente!$A$2:$A$16203,1)+1)),"00")&amp;":"&amp;TEXT(MINUTE(INDEX(Evenimente!$A$2:$A$16203,MATCH(A326-0.000001,Evenimente!$A$2:$A$16203,1)+1)),"00")&amp;" UTC"&amp;IF(INDEX(Evenimente!$A$2:$A$16203,MATCH(A326-0.000001,Evenimente!$A$2:$A$16203,1)+2)&lt;A326+1,"; "&amp;INDEX(Evenimente!$B$2:$B$16203,MATCH(A326-0.000001,Evenimente!$A$2:$A$16203,1)+2)&amp;" "&amp;INDEX(Evenimente!$C$2:$C$16203,MATCH(A326-0.000001,Evenimente!$A$2:$A$16203,1)+2)&amp;" "&amp;TEXT(HOUR(INDEX(Evenimente!$A$2:$A$16203,MATCH(A326-0.000001,Evenimente!$A$2:$A$16203,1)+2)),"00")&amp;":"&amp;TEXT(MINUTE(INDEX(Evenimente!$A$2:$A$16203,MATCH(A326-0.000001,Evenimente!$A$2:$A$16203,1)+2)),"00")&amp;" UTC",""),""))</f>
        <v/>
      </c>
    </row>
    <row r="327" customFormat="false" ht="15" hidden="false" customHeight="true" outlineLevel="0" collapsed="false">
      <c r="A327" s="45" t="n">
        <f aca="false">IF(B327="","",$B$3+B327-1)</f>
        <v>46334</v>
      </c>
      <c r="B327" s="46" t="n">
        <f aca="false">IF(ROW()-4&lt;=$E$2,ROW()-4,"")</f>
        <v>323</v>
      </c>
      <c r="C327" s="46" t="n">
        <f aca="false">IF(B327="","",IF(B327&lt;='Timp complet'!$B$60,INT((B327-1)/'Timp complet'!$B$58)+1,IF(B327='Timp complet'!$B$60+1,"Ziua anului","Ziua bisectă")))</f>
        <v>12</v>
      </c>
      <c r="D327" s="46" t="n">
        <f aca="false">IF(B327="","",IF(B327&lt;='Timp complet'!$B$60,MOD(B327-1,'Timp complet'!$B$58)+1,"-"))</f>
        <v>15</v>
      </c>
      <c r="E327" s="46" t="str">
        <f aca="false">IF(B327="","",IF(B327&lt;='Timp complet'!$B$60,INDEX('Nume sanscrită'!$B$21:$B$27,MOD(B327-1,7)+1),"-"))</f>
        <v>Luni</v>
      </c>
      <c r="F327" s="46" t="str">
        <f aca="false">IF(B327="","",INDEX('Nume sanscrită'!$B$21:$B$27,WEEKDAY(A327,2)))</f>
        <v>Duminică</v>
      </c>
      <c r="G327" s="46" t="n">
        <f aca="false">IF(B327="","",MIN('Timp complet'!$B$54,INT((B327-1)/'Timp complet'!$B$53)+1))</f>
        <v>65</v>
      </c>
      <c r="H327" s="46" t="n">
        <f aca="false">IF(B327="","",INDEX(Evenimente!$G$2:$G$1213,MATCH(A327+1,Evenimente!$F$2:$F$1213,1)))</f>
        <v>4</v>
      </c>
      <c r="I327" s="47" t="str">
        <f aca="false">IF(B327="","",IF(INDEX(Evenimente!$A$2:$A$16203,MATCH(A327-0.000001,Evenimente!$A$2:$A$16203,1)+1)&lt;A327+1,INDEX(Evenimente!$B$2:$B$16203,MATCH(A327-0.000001,Evenimente!$A$2:$A$16203,1)+1)&amp;" "&amp;INDEX(Evenimente!$C$2:$C$16203,MATCH(A327-0.000001,Evenimente!$A$2:$A$16203,1)+1)&amp;" "&amp;TEXT(HOUR(INDEX(Evenimente!$A$2:$A$16203,MATCH(A327-0.000001,Evenimente!$A$2:$A$16203,1)+1)),"00")&amp;":"&amp;TEXT(MINUTE(INDEX(Evenimente!$A$2:$A$16203,MATCH(A327-0.000001,Evenimente!$A$2:$A$16203,1)+1)),"00")&amp;" UTC"&amp;IF(INDEX(Evenimente!$A$2:$A$16203,MATCH(A327-0.000001,Evenimente!$A$2:$A$16203,1)+2)&lt;A327+1,"; "&amp;INDEX(Evenimente!$B$2:$B$16203,MATCH(A327-0.000001,Evenimente!$A$2:$A$16203,1)+2)&amp;" "&amp;INDEX(Evenimente!$C$2:$C$16203,MATCH(A327-0.000001,Evenimente!$A$2:$A$16203,1)+2)&amp;" "&amp;TEXT(HOUR(INDEX(Evenimente!$A$2:$A$16203,MATCH(A327-0.000001,Evenimente!$A$2:$A$16203,1)+2)),"00")&amp;":"&amp;TEXT(MINUTE(INDEX(Evenimente!$A$2:$A$16203,MATCH(A327-0.000001,Evenimente!$A$2:$A$16203,1)+2)),"00")&amp;" UTC",""),""))</f>
        <v/>
      </c>
    </row>
    <row r="328" customFormat="false" ht="15" hidden="false" customHeight="true" outlineLevel="0" collapsed="false">
      <c r="A328" s="45" t="n">
        <f aca="false">IF(B328="","",$B$3+B328-1)</f>
        <v>46335</v>
      </c>
      <c r="B328" s="46" t="n">
        <f aca="false">IF(ROW()-4&lt;=$E$2,ROW()-4,"")</f>
        <v>324</v>
      </c>
      <c r="C328" s="46" t="n">
        <f aca="false">IF(B328="","",IF(B328&lt;='Timp complet'!$B$60,INT((B328-1)/'Timp complet'!$B$58)+1,IF(B328='Timp complet'!$B$60+1,"Ziua anului","Ziua bisectă")))</f>
        <v>12</v>
      </c>
      <c r="D328" s="46" t="n">
        <f aca="false">IF(B328="","",IF(B328&lt;='Timp complet'!$B$60,MOD(B328-1,'Timp complet'!$B$58)+1,"-"))</f>
        <v>16</v>
      </c>
      <c r="E328" s="46" t="str">
        <f aca="false">IF(B328="","",IF(B328&lt;='Timp complet'!$B$60,INDEX('Nume sanscrită'!$B$21:$B$27,MOD(B328-1,7)+1),"-"))</f>
        <v>Marți</v>
      </c>
      <c r="F328" s="46" t="str">
        <f aca="false">IF(B328="","",INDEX('Nume sanscrită'!$B$21:$B$27,WEEKDAY(A328,2)))</f>
        <v>Luni</v>
      </c>
      <c r="G328" s="46" t="n">
        <f aca="false">IF(B328="","",MIN('Timp complet'!$B$54,INT((B328-1)/'Timp complet'!$B$53)+1))</f>
        <v>65</v>
      </c>
      <c r="H328" s="46" t="n">
        <f aca="false">IF(B328="","",INDEX(Evenimente!$G$2:$G$1213,MATCH(A328+1,Evenimente!$F$2:$F$1213,1)))</f>
        <v>4</v>
      </c>
      <c r="I328" s="47" t="str">
        <f aca="false">IF(B328="","",IF(INDEX(Evenimente!$A$2:$A$16203,MATCH(A328-0.000001,Evenimente!$A$2:$A$16203,1)+1)&lt;A328+1,INDEX(Evenimente!$B$2:$B$16203,MATCH(A328-0.000001,Evenimente!$A$2:$A$16203,1)+1)&amp;" "&amp;INDEX(Evenimente!$C$2:$C$16203,MATCH(A328-0.000001,Evenimente!$A$2:$A$16203,1)+1)&amp;" "&amp;TEXT(HOUR(INDEX(Evenimente!$A$2:$A$16203,MATCH(A328-0.000001,Evenimente!$A$2:$A$16203,1)+1)),"00")&amp;":"&amp;TEXT(MINUTE(INDEX(Evenimente!$A$2:$A$16203,MATCH(A328-0.000001,Evenimente!$A$2:$A$16203,1)+1)),"00")&amp;" UTC"&amp;IF(INDEX(Evenimente!$A$2:$A$16203,MATCH(A328-0.000001,Evenimente!$A$2:$A$16203,1)+2)&lt;A328+1,"; "&amp;INDEX(Evenimente!$B$2:$B$16203,MATCH(A328-0.000001,Evenimente!$A$2:$A$16203,1)+2)&amp;" "&amp;INDEX(Evenimente!$C$2:$C$16203,MATCH(A328-0.000001,Evenimente!$A$2:$A$16203,1)+2)&amp;" "&amp;TEXT(HOUR(INDEX(Evenimente!$A$2:$A$16203,MATCH(A328-0.000001,Evenimente!$A$2:$A$16203,1)+2)),"00")&amp;":"&amp;TEXT(MINUTE(INDEX(Evenimente!$A$2:$A$16203,MATCH(A328-0.000001,Evenimente!$A$2:$A$16203,1)+2)),"00")&amp;" UTC",""),""))</f>
        <v>● lună nouă 07:01 UTC</v>
      </c>
    </row>
    <row r="329" customFormat="false" ht="15" hidden="false" customHeight="true" outlineLevel="0" collapsed="false">
      <c r="A329" s="45" t="n">
        <f aca="false">IF(B329="","",$B$3+B329-1)</f>
        <v>46336</v>
      </c>
      <c r="B329" s="46" t="n">
        <f aca="false">IF(ROW()-4&lt;=$E$2,ROW()-4,"")</f>
        <v>325</v>
      </c>
      <c r="C329" s="46" t="n">
        <f aca="false">IF(B329="","",IF(B329&lt;='Timp complet'!$B$60,INT((B329-1)/'Timp complet'!$B$58)+1,IF(B329='Timp complet'!$B$60+1,"Ziua anului","Ziua bisectă")))</f>
        <v>12</v>
      </c>
      <c r="D329" s="46" t="n">
        <f aca="false">IF(B329="","",IF(B329&lt;='Timp complet'!$B$60,MOD(B329-1,'Timp complet'!$B$58)+1,"-"))</f>
        <v>17</v>
      </c>
      <c r="E329" s="46" t="str">
        <f aca="false">IF(B329="","",IF(B329&lt;='Timp complet'!$B$60,INDEX('Nume sanscrită'!$B$21:$B$27,MOD(B329-1,7)+1),"-"))</f>
        <v>Miercuri</v>
      </c>
      <c r="F329" s="46" t="str">
        <f aca="false">IF(B329="","",INDEX('Nume sanscrită'!$B$21:$B$27,WEEKDAY(A329,2)))</f>
        <v>Marți</v>
      </c>
      <c r="G329" s="46" t="n">
        <f aca="false">IF(B329="","",MIN('Timp complet'!$B$54,INT((B329-1)/'Timp complet'!$B$53)+1))</f>
        <v>65</v>
      </c>
      <c r="H329" s="46" t="n">
        <f aca="false">IF(B329="","",INDEX(Evenimente!$G$2:$G$1213,MATCH(A329+1,Evenimente!$F$2:$F$1213,1)))</f>
        <v>4</v>
      </c>
      <c r="I329" s="47" t="str">
        <f aca="false">IF(B329="","",IF(INDEX(Evenimente!$A$2:$A$16203,MATCH(A329-0.000001,Evenimente!$A$2:$A$16203,1)+1)&lt;A329+1,INDEX(Evenimente!$B$2:$B$16203,MATCH(A329-0.000001,Evenimente!$A$2:$A$16203,1)+1)&amp;" "&amp;INDEX(Evenimente!$C$2:$C$16203,MATCH(A329-0.000001,Evenimente!$A$2:$A$16203,1)+1)&amp;" "&amp;TEXT(HOUR(INDEX(Evenimente!$A$2:$A$16203,MATCH(A329-0.000001,Evenimente!$A$2:$A$16203,1)+1)),"00")&amp;":"&amp;TEXT(MINUTE(INDEX(Evenimente!$A$2:$A$16203,MATCH(A329-0.000001,Evenimente!$A$2:$A$16203,1)+1)),"00")&amp;" UTC"&amp;IF(INDEX(Evenimente!$A$2:$A$16203,MATCH(A329-0.000001,Evenimente!$A$2:$A$16203,1)+2)&lt;A329+1,"; "&amp;INDEX(Evenimente!$B$2:$B$16203,MATCH(A329-0.000001,Evenimente!$A$2:$A$16203,1)+2)&amp;" "&amp;INDEX(Evenimente!$C$2:$C$16203,MATCH(A329-0.000001,Evenimente!$A$2:$A$16203,1)+2)&amp;" "&amp;TEXT(HOUR(INDEX(Evenimente!$A$2:$A$16203,MATCH(A329-0.000001,Evenimente!$A$2:$A$16203,1)+2)),"00")&amp;":"&amp;TEXT(MINUTE(INDEX(Evenimente!$A$2:$A$16203,MATCH(A329-0.000001,Evenimente!$A$2:$A$16203,1)+2)),"00")&amp;" UTC",""),""))</f>
        <v/>
      </c>
    </row>
    <row r="330" customFormat="false" ht="15" hidden="false" customHeight="true" outlineLevel="0" collapsed="false">
      <c r="A330" s="45" t="n">
        <f aca="false">IF(B330="","",$B$3+B330-1)</f>
        <v>46337</v>
      </c>
      <c r="B330" s="46" t="n">
        <f aca="false">IF(ROW()-4&lt;=$E$2,ROW()-4,"")</f>
        <v>326</v>
      </c>
      <c r="C330" s="46" t="n">
        <f aca="false">IF(B330="","",IF(B330&lt;='Timp complet'!$B$60,INT((B330-1)/'Timp complet'!$B$58)+1,IF(B330='Timp complet'!$B$60+1,"Ziua anului","Ziua bisectă")))</f>
        <v>12</v>
      </c>
      <c r="D330" s="46" t="n">
        <f aca="false">IF(B330="","",IF(B330&lt;='Timp complet'!$B$60,MOD(B330-1,'Timp complet'!$B$58)+1,"-"))</f>
        <v>18</v>
      </c>
      <c r="E330" s="46" t="str">
        <f aca="false">IF(B330="","",IF(B330&lt;='Timp complet'!$B$60,INDEX('Nume sanscrită'!$B$21:$B$27,MOD(B330-1,7)+1),"-"))</f>
        <v>Joi</v>
      </c>
      <c r="F330" s="46" t="str">
        <f aca="false">IF(B330="","",INDEX('Nume sanscrită'!$B$21:$B$27,WEEKDAY(A330,2)))</f>
        <v>Miercuri</v>
      </c>
      <c r="G330" s="46" t="n">
        <f aca="false">IF(B330="","",MIN('Timp complet'!$B$54,INT((B330-1)/'Timp complet'!$B$53)+1))</f>
        <v>66</v>
      </c>
      <c r="H330" s="46" t="n">
        <f aca="false">IF(B330="","",INDEX(Evenimente!$G$2:$G$1213,MATCH(A330+1,Evenimente!$F$2:$F$1213,1)))</f>
        <v>4</v>
      </c>
      <c r="I330" s="47" t="str">
        <f aca="false">IF(B330="","",IF(INDEX(Evenimente!$A$2:$A$16203,MATCH(A330-0.000001,Evenimente!$A$2:$A$16203,1)+1)&lt;A330+1,INDEX(Evenimente!$B$2:$B$16203,MATCH(A330-0.000001,Evenimente!$A$2:$A$16203,1)+1)&amp;" "&amp;INDEX(Evenimente!$C$2:$C$16203,MATCH(A330-0.000001,Evenimente!$A$2:$A$16203,1)+1)&amp;" "&amp;TEXT(HOUR(INDEX(Evenimente!$A$2:$A$16203,MATCH(A330-0.000001,Evenimente!$A$2:$A$16203,1)+1)),"00")&amp;":"&amp;TEXT(MINUTE(INDEX(Evenimente!$A$2:$A$16203,MATCH(A330-0.000001,Evenimente!$A$2:$A$16203,1)+1)),"00")&amp;" UTC"&amp;IF(INDEX(Evenimente!$A$2:$A$16203,MATCH(A330-0.000001,Evenimente!$A$2:$A$16203,1)+2)&lt;A330+1,"; "&amp;INDEX(Evenimente!$B$2:$B$16203,MATCH(A330-0.000001,Evenimente!$A$2:$A$16203,1)+2)&amp;" "&amp;INDEX(Evenimente!$C$2:$C$16203,MATCH(A330-0.000001,Evenimente!$A$2:$A$16203,1)+2)&amp;" "&amp;TEXT(HOUR(INDEX(Evenimente!$A$2:$A$16203,MATCH(A330-0.000001,Evenimente!$A$2:$A$16203,1)+2)),"00")&amp;":"&amp;TEXT(MINUTE(INDEX(Evenimente!$A$2:$A$16203,MATCH(A330-0.000001,Evenimente!$A$2:$A$16203,1)+2)),"00")&amp;" UTC",""),""))</f>
        <v/>
      </c>
    </row>
    <row r="331" customFormat="false" ht="15" hidden="false" customHeight="true" outlineLevel="0" collapsed="false">
      <c r="A331" s="45" t="n">
        <f aca="false">IF(B331="","",$B$3+B331-1)</f>
        <v>46338</v>
      </c>
      <c r="B331" s="46" t="n">
        <f aca="false">IF(ROW()-4&lt;=$E$2,ROW()-4,"")</f>
        <v>327</v>
      </c>
      <c r="C331" s="46" t="n">
        <f aca="false">IF(B331="","",IF(B331&lt;='Timp complet'!$B$60,INT((B331-1)/'Timp complet'!$B$58)+1,IF(B331='Timp complet'!$B$60+1,"Ziua anului","Ziua bisectă")))</f>
        <v>12</v>
      </c>
      <c r="D331" s="46" t="n">
        <f aca="false">IF(B331="","",IF(B331&lt;='Timp complet'!$B$60,MOD(B331-1,'Timp complet'!$B$58)+1,"-"))</f>
        <v>19</v>
      </c>
      <c r="E331" s="46" t="str">
        <f aca="false">IF(B331="","",IF(B331&lt;='Timp complet'!$B$60,INDEX('Nume sanscrită'!$B$21:$B$27,MOD(B331-1,7)+1),"-"))</f>
        <v>Vineri</v>
      </c>
      <c r="F331" s="46" t="str">
        <f aca="false">IF(B331="","",INDEX('Nume sanscrită'!$B$21:$B$27,WEEKDAY(A331,2)))</f>
        <v>Joi</v>
      </c>
      <c r="G331" s="46" t="n">
        <f aca="false">IF(B331="","",MIN('Timp complet'!$B$54,INT((B331-1)/'Timp complet'!$B$53)+1))</f>
        <v>66</v>
      </c>
      <c r="H331" s="46" t="n">
        <f aca="false">IF(B331="","",INDEX(Evenimente!$G$2:$G$1213,MATCH(A331+1,Evenimente!$F$2:$F$1213,1)))</f>
        <v>4</v>
      </c>
      <c r="I331" s="47" t="str">
        <f aca="false">IF(B331="","",IF(INDEX(Evenimente!$A$2:$A$16203,MATCH(A331-0.000001,Evenimente!$A$2:$A$16203,1)+1)&lt;A331+1,INDEX(Evenimente!$B$2:$B$16203,MATCH(A331-0.000001,Evenimente!$A$2:$A$16203,1)+1)&amp;" "&amp;INDEX(Evenimente!$C$2:$C$16203,MATCH(A331-0.000001,Evenimente!$A$2:$A$16203,1)+1)&amp;" "&amp;TEXT(HOUR(INDEX(Evenimente!$A$2:$A$16203,MATCH(A331-0.000001,Evenimente!$A$2:$A$16203,1)+1)),"00")&amp;":"&amp;TEXT(MINUTE(INDEX(Evenimente!$A$2:$A$16203,MATCH(A331-0.000001,Evenimente!$A$2:$A$16203,1)+1)),"00")&amp;" UTC"&amp;IF(INDEX(Evenimente!$A$2:$A$16203,MATCH(A331-0.000001,Evenimente!$A$2:$A$16203,1)+2)&lt;A331+1,"; "&amp;INDEX(Evenimente!$B$2:$B$16203,MATCH(A331-0.000001,Evenimente!$A$2:$A$16203,1)+2)&amp;" "&amp;INDEX(Evenimente!$C$2:$C$16203,MATCH(A331-0.000001,Evenimente!$A$2:$A$16203,1)+2)&amp;" "&amp;TEXT(HOUR(INDEX(Evenimente!$A$2:$A$16203,MATCH(A331-0.000001,Evenimente!$A$2:$A$16203,1)+2)),"00")&amp;":"&amp;TEXT(MINUTE(INDEX(Evenimente!$A$2:$A$16203,MATCH(A331-0.000001,Evenimente!$A$2:$A$16203,1)+2)),"00")&amp;" UTC",""),""))</f>
        <v/>
      </c>
    </row>
    <row r="332" customFormat="false" ht="15" hidden="false" customHeight="true" outlineLevel="0" collapsed="false">
      <c r="A332" s="45" t="n">
        <f aca="false">IF(B332="","",$B$3+B332-1)</f>
        <v>46339</v>
      </c>
      <c r="B332" s="46" t="n">
        <f aca="false">IF(ROW()-4&lt;=$E$2,ROW()-4,"")</f>
        <v>328</v>
      </c>
      <c r="C332" s="46" t="n">
        <f aca="false">IF(B332="","",IF(B332&lt;='Timp complet'!$B$60,INT((B332-1)/'Timp complet'!$B$58)+1,IF(B332='Timp complet'!$B$60+1,"Ziua anului","Ziua bisectă")))</f>
        <v>12</v>
      </c>
      <c r="D332" s="46" t="n">
        <f aca="false">IF(B332="","",IF(B332&lt;='Timp complet'!$B$60,MOD(B332-1,'Timp complet'!$B$58)+1,"-"))</f>
        <v>20</v>
      </c>
      <c r="E332" s="46" t="str">
        <f aca="false">IF(B332="","",IF(B332&lt;='Timp complet'!$B$60,INDEX('Nume sanscrită'!$B$21:$B$27,MOD(B332-1,7)+1),"-"))</f>
        <v>Sâmbătă</v>
      </c>
      <c r="F332" s="46" t="str">
        <f aca="false">IF(B332="","",INDEX('Nume sanscrită'!$B$21:$B$27,WEEKDAY(A332,2)))</f>
        <v>Vineri</v>
      </c>
      <c r="G332" s="46" t="n">
        <f aca="false">IF(B332="","",MIN('Timp complet'!$B$54,INT((B332-1)/'Timp complet'!$B$53)+1))</f>
        <v>66</v>
      </c>
      <c r="H332" s="46" t="n">
        <f aca="false">IF(B332="","",INDEX(Evenimente!$G$2:$G$1213,MATCH(A332+1,Evenimente!$F$2:$F$1213,1)))</f>
        <v>4</v>
      </c>
      <c r="I332" s="47" t="str">
        <f aca="false">IF(B332="","",IF(INDEX(Evenimente!$A$2:$A$16203,MATCH(A332-0.000001,Evenimente!$A$2:$A$16203,1)+1)&lt;A332+1,INDEX(Evenimente!$B$2:$B$16203,MATCH(A332-0.000001,Evenimente!$A$2:$A$16203,1)+1)&amp;" "&amp;INDEX(Evenimente!$C$2:$C$16203,MATCH(A332-0.000001,Evenimente!$A$2:$A$16203,1)+1)&amp;" "&amp;TEXT(HOUR(INDEX(Evenimente!$A$2:$A$16203,MATCH(A332-0.000001,Evenimente!$A$2:$A$16203,1)+1)),"00")&amp;":"&amp;TEXT(MINUTE(INDEX(Evenimente!$A$2:$A$16203,MATCH(A332-0.000001,Evenimente!$A$2:$A$16203,1)+1)),"00")&amp;" UTC"&amp;IF(INDEX(Evenimente!$A$2:$A$16203,MATCH(A332-0.000001,Evenimente!$A$2:$A$16203,1)+2)&lt;A332+1,"; "&amp;INDEX(Evenimente!$B$2:$B$16203,MATCH(A332-0.000001,Evenimente!$A$2:$A$16203,1)+2)&amp;" "&amp;INDEX(Evenimente!$C$2:$C$16203,MATCH(A332-0.000001,Evenimente!$A$2:$A$16203,1)+2)&amp;" "&amp;TEXT(HOUR(INDEX(Evenimente!$A$2:$A$16203,MATCH(A332-0.000001,Evenimente!$A$2:$A$16203,1)+2)),"00")&amp;":"&amp;TEXT(MINUTE(INDEX(Evenimente!$A$2:$A$16203,MATCH(A332-0.000001,Evenimente!$A$2:$A$16203,1)+2)),"00")&amp;" UTC",""),""))</f>
        <v/>
      </c>
    </row>
    <row r="333" customFormat="false" ht="15" hidden="false" customHeight="true" outlineLevel="0" collapsed="false">
      <c r="A333" s="45" t="n">
        <f aca="false">IF(B333="","",$B$3+B333-1)</f>
        <v>46340</v>
      </c>
      <c r="B333" s="46" t="n">
        <f aca="false">IF(ROW()-4&lt;=$E$2,ROW()-4,"")</f>
        <v>329</v>
      </c>
      <c r="C333" s="46" t="n">
        <f aca="false">IF(B333="","",IF(B333&lt;='Timp complet'!$B$60,INT((B333-1)/'Timp complet'!$B$58)+1,IF(B333='Timp complet'!$B$60+1,"Ziua anului","Ziua bisectă")))</f>
        <v>12</v>
      </c>
      <c r="D333" s="46" t="n">
        <f aca="false">IF(B333="","",IF(B333&lt;='Timp complet'!$B$60,MOD(B333-1,'Timp complet'!$B$58)+1,"-"))</f>
        <v>21</v>
      </c>
      <c r="E333" s="46" t="str">
        <f aca="false">IF(B333="","",IF(B333&lt;='Timp complet'!$B$60,INDEX('Nume sanscrită'!$B$21:$B$27,MOD(B333-1,7)+1),"-"))</f>
        <v>Duminică</v>
      </c>
      <c r="F333" s="46" t="str">
        <f aca="false">IF(B333="","",INDEX('Nume sanscrită'!$B$21:$B$27,WEEKDAY(A333,2)))</f>
        <v>Sâmbătă</v>
      </c>
      <c r="G333" s="46" t="n">
        <f aca="false">IF(B333="","",MIN('Timp complet'!$B$54,INT((B333-1)/'Timp complet'!$B$53)+1))</f>
        <v>66</v>
      </c>
      <c r="H333" s="46" t="n">
        <f aca="false">IF(B333="","",INDEX(Evenimente!$G$2:$G$1213,MATCH(A333+1,Evenimente!$F$2:$F$1213,1)))</f>
        <v>4</v>
      </c>
      <c r="I333" s="47" t="str">
        <f aca="false">IF(B333="","",IF(INDEX(Evenimente!$A$2:$A$16203,MATCH(A333-0.000001,Evenimente!$A$2:$A$16203,1)+1)&lt;A333+1,INDEX(Evenimente!$B$2:$B$16203,MATCH(A333-0.000001,Evenimente!$A$2:$A$16203,1)+1)&amp;" "&amp;INDEX(Evenimente!$C$2:$C$16203,MATCH(A333-0.000001,Evenimente!$A$2:$A$16203,1)+1)&amp;" "&amp;TEXT(HOUR(INDEX(Evenimente!$A$2:$A$16203,MATCH(A333-0.000001,Evenimente!$A$2:$A$16203,1)+1)),"00")&amp;":"&amp;TEXT(MINUTE(INDEX(Evenimente!$A$2:$A$16203,MATCH(A333-0.000001,Evenimente!$A$2:$A$16203,1)+1)),"00")&amp;" UTC"&amp;IF(INDEX(Evenimente!$A$2:$A$16203,MATCH(A333-0.000001,Evenimente!$A$2:$A$16203,1)+2)&lt;A333+1,"; "&amp;INDEX(Evenimente!$B$2:$B$16203,MATCH(A333-0.000001,Evenimente!$A$2:$A$16203,1)+2)&amp;" "&amp;INDEX(Evenimente!$C$2:$C$16203,MATCH(A333-0.000001,Evenimente!$A$2:$A$16203,1)+2)&amp;" "&amp;TEXT(HOUR(INDEX(Evenimente!$A$2:$A$16203,MATCH(A333-0.000001,Evenimente!$A$2:$A$16203,1)+2)),"00")&amp;":"&amp;TEXT(MINUTE(INDEX(Evenimente!$A$2:$A$16203,MATCH(A333-0.000001,Evenimente!$A$2:$A$16203,1)+2)),"00")&amp;" UTC",""),""))</f>
        <v/>
      </c>
    </row>
    <row r="334" customFormat="false" ht="15" hidden="false" customHeight="true" outlineLevel="0" collapsed="false">
      <c r="A334" s="45" t="n">
        <f aca="false">IF(B334="","",$B$3+B334-1)</f>
        <v>46341</v>
      </c>
      <c r="B334" s="46" t="n">
        <f aca="false">IF(ROW()-4&lt;=$E$2,ROW()-4,"")</f>
        <v>330</v>
      </c>
      <c r="C334" s="46" t="n">
        <f aca="false">IF(B334="","",IF(B334&lt;='Timp complet'!$B$60,INT((B334-1)/'Timp complet'!$B$58)+1,IF(B334='Timp complet'!$B$60+1,"Ziua anului","Ziua bisectă")))</f>
        <v>12</v>
      </c>
      <c r="D334" s="46" t="n">
        <f aca="false">IF(B334="","",IF(B334&lt;='Timp complet'!$B$60,MOD(B334-1,'Timp complet'!$B$58)+1,"-"))</f>
        <v>22</v>
      </c>
      <c r="E334" s="46" t="str">
        <f aca="false">IF(B334="","",IF(B334&lt;='Timp complet'!$B$60,INDEX('Nume sanscrită'!$B$21:$B$27,MOD(B334-1,7)+1),"-"))</f>
        <v>Luni</v>
      </c>
      <c r="F334" s="46" t="str">
        <f aca="false">IF(B334="","",INDEX('Nume sanscrită'!$B$21:$B$27,WEEKDAY(A334,2)))</f>
        <v>Duminică</v>
      </c>
      <c r="G334" s="46" t="n">
        <f aca="false">IF(B334="","",MIN('Timp complet'!$B$54,INT((B334-1)/'Timp complet'!$B$53)+1))</f>
        <v>66</v>
      </c>
      <c r="H334" s="46" t="n">
        <f aca="false">IF(B334="","",INDEX(Evenimente!$G$2:$G$1213,MATCH(A334+1,Evenimente!$F$2:$F$1213,1)))</f>
        <v>4</v>
      </c>
      <c r="I334" s="47" t="str">
        <f aca="false">IF(B334="","",IF(INDEX(Evenimente!$A$2:$A$16203,MATCH(A334-0.000001,Evenimente!$A$2:$A$16203,1)+1)&lt;A334+1,INDEX(Evenimente!$B$2:$B$16203,MATCH(A334-0.000001,Evenimente!$A$2:$A$16203,1)+1)&amp;" "&amp;INDEX(Evenimente!$C$2:$C$16203,MATCH(A334-0.000001,Evenimente!$A$2:$A$16203,1)+1)&amp;" "&amp;TEXT(HOUR(INDEX(Evenimente!$A$2:$A$16203,MATCH(A334-0.000001,Evenimente!$A$2:$A$16203,1)+1)),"00")&amp;":"&amp;TEXT(MINUTE(INDEX(Evenimente!$A$2:$A$16203,MATCH(A334-0.000001,Evenimente!$A$2:$A$16203,1)+1)),"00")&amp;" UTC"&amp;IF(INDEX(Evenimente!$A$2:$A$16203,MATCH(A334-0.000001,Evenimente!$A$2:$A$16203,1)+2)&lt;A334+1,"; "&amp;INDEX(Evenimente!$B$2:$B$16203,MATCH(A334-0.000001,Evenimente!$A$2:$A$16203,1)+2)&amp;" "&amp;INDEX(Evenimente!$C$2:$C$16203,MATCH(A334-0.000001,Evenimente!$A$2:$A$16203,1)+2)&amp;" "&amp;TEXT(HOUR(INDEX(Evenimente!$A$2:$A$16203,MATCH(A334-0.000001,Evenimente!$A$2:$A$16203,1)+2)),"00")&amp;":"&amp;TEXT(MINUTE(INDEX(Evenimente!$A$2:$A$16203,MATCH(A334-0.000001,Evenimente!$A$2:$A$16203,1)+2)),"00")&amp;" UTC",""),""))</f>
        <v/>
      </c>
    </row>
    <row r="335" customFormat="false" ht="15" hidden="false" customHeight="true" outlineLevel="0" collapsed="false">
      <c r="A335" s="45" t="n">
        <f aca="false">IF(B335="","",$B$3+B335-1)</f>
        <v>46342</v>
      </c>
      <c r="B335" s="46" t="n">
        <f aca="false">IF(ROW()-4&lt;=$E$2,ROW()-4,"")</f>
        <v>331</v>
      </c>
      <c r="C335" s="46" t="n">
        <f aca="false">IF(B335="","",IF(B335&lt;='Timp complet'!$B$60,INT((B335-1)/'Timp complet'!$B$58)+1,IF(B335='Timp complet'!$B$60+1,"Ziua anului","Ziua bisectă")))</f>
        <v>12</v>
      </c>
      <c r="D335" s="46" t="n">
        <f aca="false">IF(B335="","",IF(B335&lt;='Timp complet'!$B$60,MOD(B335-1,'Timp complet'!$B$58)+1,"-"))</f>
        <v>23</v>
      </c>
      <c r="E335" s="46" t="str">
        <f aca="false">IF(B335="","",IF(B335&lt;='Timp complet'!$B$60,INDEX('Nume sanscrită'!$B$21:$B$27,MOD(B335-1,7)+1),"-"))</f>
        <v>Marți</v>
      </c>
      <c r="F335" s="46" t="str">
        <f aca="false">IF(B335="","",INDEX('Nume sanscrită'!$B$21:$B$27,WEEKDAY(A335,2)))</f>
        <v>Luni</v>
      </c>
      <c r="G335" s="46" t="n">
        <f aca="false">IF(B335="","",MIN('Timp complet'!$B$54,INT((B335-1)/'Timp complet'!$B$53)+1))</f>
        <v>67</v>
      </c>
      <c r="H335" s="46" t="n">
        <f aca="false">IF(B335="","",INDEX(Evenimente!$G$2:$G$1213,MATCH(A335+1,Evenimente!$F$2:$F$1213,1)))</f>
        <v>4</v>
      </c>
      <c r="I335" s="47" t="str">
        <f aca="false">IF(B335="","",IF(INDEX(Evenimente!$A$2:$A$16203,MATCH(A335-0.000001,Evenimente!$A$2:$A$16203,1)+1)&lt;A335+1,INDEX(Evenimente!$B$2:$B$16203,MATCH(A335-0.000001,Evenimente!$A$2:$A$16203,1)+1)&amp;" "&amp;INDEX(Evenimente!$C$2:$C$16203,MATCH(A335-0.000001,Evenimente!$A$2:$A$16203,1)+1)&amp;" "&amp;TEXT(HOUR(INDEX(Evenimente!$A$2:$A$16203,MATCH(A335-0.000001,Evenimente!$A$2:$A$16203,1)+1)),"00")&amp;":"&amp;TEXT(MINUTE(INDEX(Evenimente!$A$2:$A$16203,MATCH(A335-0.000001,Evenimente!$A$2:$A$16203,1)+1)),"00")&amp;" UTC"&amp;IF(INDEX(Evenimente!$A$2:$A$16203,MATCH(A335-0.000001,Evenimente!$A$2:$A$16203,1)+2)&lt;A335+1,"; "&amp;INDEX(Evenimente!$B$2:$B$16203,MATCH(A335-0.000001,Evenimente!$A$2:$A$16203,1)+2)&amp;" "&amp;INDEX(Evenimente!$C$2:$C$16203,MATCH(A335-0.000001,Evenimente!$A$2:$A$16203,1)+2)&amp;" "&amp;TEXT(HOUR(INDEX(Evenimente!$A$2:$A$16203,MATCH(A335-0.000001,Evenimente!$A$2:$A$16203,1)+2)),"00")&amp;":"&amp;TEXT(MINUTE(INDEX(Evenimente!$A$2:$A$16203,MATCH(A335-0.000001,Evenimente!$A$2:$A$16203,1)+2)),"00")&amp;" UTC",""),""))</f>
        <v/>
      </c>
    </row>
    <row r="336" customFormat="false" ht="15" hidden="false" customHeight="true" outlineLevel="0" collapsed="false">
      <c r="A336" s="45" t="n">
        <f aca="false">IF(B336="","",$B$3+B336-1)</f>
        <v>46343</v>
      </c>
      <c r="B336" s="46" t="n">
        <f aca="false">IF(ROW()-4&lt;=$E$2,ROW()-4,"")</f>
        <v>332</v>
      </c>
      <c r="C336" s="46" t="n">
        <f aca="false">IF(B336="","",IF(B336&lt;='Timp complet'!$B$60,INT((B336-1)/'Timp complet'!$B$58)+1,IF(B336='Timp complet'!$B$60+1,"Ziua anului","Ziua bisectă")))</f>
        <v>12</v>
      </c>
      <c r="D336" s="46" t="n">
        <f aca="false">IF(B336="","",IF(B336&lt;='Timp complet'!$B$60,MOD(B336-1,'Timp complet'!$B$58)+1,"-"))</f>
        <v>24</v>
      </c>
      <c r="E336" s="46" t="str">
        <f aca="false">IF(B336="","",IF(B336&lt;='Timp complet'!$B$60,INDEX('Nume sanscrită'!$B$21:$B$27,MOD(B336-1,7)+1),"-"))</f>
        <v>Miercuri</v>
      </c>
      <c r="F336" s="46" t="str">
        <f aca="false">IF(B336="","",INDEX('Nume sanscrită'!$B$21:$B$27,WEEKDAY(A336,2)))</f>
        <v>Marți</v>
      </c>
      <c r="G336" s="46" t="n">
        <f aca="false">IF(B336="","",MIN('Timp complet'!$B$54,INT((B336-1)/'Timp complet'!$B$53)+1))</f>
        <v>67</v>
      </c>
      <c r="H336" s="46" t="n">
        <f aca="false">IF(B336="","",INDEX(Evenimente!$G$2:$G$1213,MATCH(A336+1,Evenimente!$F$2:$F$1213,1)))</f>
        <v>4</v>
      </c>
      <c r="I336" s="47" t="str">
        <f aca="false">IF(B336="","",IF(INDEX(Evenimente!$A$2:$A$16203,MATCH(A336-0.000001,Evenimente!$A$2:$A$16203,1)+1)&lt;A336+1,INDEX(Evenimente!$B$2:$B$16203,MATCH(A336-0.000001,Evenimente!$A$2:$A$16203,1)+1)&amp;" "&amp;INDEX(Evenimente!$C$2:$C$16203,MATCH(A336-0.000001,Evenimente!$A$2:$A$16203,1)+1)&amp;" "&amp;TEXT(HOUR(INDEX(Evenimente!$A$2:$A$16203,MATCH(A336-0.000001,Evenimente!$A$2:$A$16203,1)+1)),"00")&amp;":"&amp;TEXT(MINUTE(INDEX(Evenimente!$A$2:$A$16203,MATCH(A336-0.000001,Evenimente!$A$2:$A$16203,1)+1)),"00")&amp;" UTC"&amp;IF(INDEX(Evenimente!$A$2:$A$16203,MATCH(A336-0.000001,Evenimente!$A$2:$A$16203,1)+2)&lt;A336+1,"; "&amp;INDEX(Evenimente!$B$2:$B$16203,MATCH(A336-0.000001,Evenimente!$A$2:$A$16203,1)+2)&amp;" "&amp;INDEX(Evenimente!$C$2:$C$16203,MATCH(A336-0.000001,Evenimente!$A$2:$A$16203,1)+2)&amp;" "&amp;TEXT(HOUR(INDEX(Evenimente!$A$2:$A$16203,MATCH(A336-0.000001,Evenimente!$A$2:$A$16203,1)+2)),"00")&amp;":"&amp;TEXT(MINUTE(INDEX(Evenimente!$A$2:$A$16203,MATCH(A336-0.000001,Evenimente!$A$2:$A$16203,1)+2)),"00")&amp;" UTC",""),""))</f>
        <v>◐ primul pătrar 11:47 UTC</v>
      </c>
    </row>
    <row r="337" customFormat="false" ht="15" hidden="false" customHeight="true" outlineLevel="0" collapsed="false">
      <c r="A337" s="45" t="n">
        <f aca="false">IF(B337="","",$B$3+B337-1)</f>
        <v>46344</v>
      </c>
      <c r="B337" s="46" t="n">
        <f aca="false">IF(ROW()-4&lt;=$E$2,ROW()-4,"")</f>
        <v>333</v>
      </c>
      <c r="C337" s="46" t="n">
        <f aca="false">IF(B337="","",IF(B337&lt;='Timp complet'!$B$60,INT((B337-1)/'Timp complet'!$B$58)+1,IF(B337='Timp complet'!$B$60+1,"Ziua anului","Ziua bisectă")))</f>
        <v>12</v>
      </c>
      <c r="D337" s="46" t="n">
        <f aca="false">IF(B337="","",IF(B337&lt;='Timp complet'!$B$60,MOD(B337-1,'Timp complet'!$B$58)+1,"-"))</f>
        <v>25</v>
      </c>
      <c r="E337" s="46" t="str">
        <f aca="false">IF(B337="","",IF(B337&lt;='Timp complet'!$B$60,INDEX('Nume sanscrită'!$B$21:$B$27,MOD(B337-1,7)+1),"-"))</f>
        <v>Joi</v>
      </c>
      <c r="F337" s="46" t="str">
        <f aca="false">IF(B337="","",INDEX('Nume sanscrită'!$B$21:$B$27,WEEKDAY(A337,2)))</f>
        <v>Miercuri</v>
      </c>
      <c r="G337" s="46" t="n">
        <f aca="false">IF(B337="","",MIN('Timp complet'!$B$54,INT((B337-1)/'Timp complet'!$B$53)+1))</f>
        <v>67</v>
      </c>
      <c r="H337" s="46" t="n">
        <f aca="false">IF(B337="","",INDEX(Evenimente!$G$2:$G$1213,MATCH(A337+1,Evenimente!$F$2:$F$1213,1)))</f>
        <v>4</v>
      </c>
      <c r="I337" s="47" t="str">
        <f aca="false">IF(B337="","",IF(INDEX(Evenimente!$A$2:$A$16203,MATCH(A337-0.000001,Evenimente!$A$2:$A$16203,1)+1)&lt;A337+1,INDEX(Evenimente!$B$2:$B$16203,MATCH(A337-0.000001,Evenimente!$A$2:$A$16203,1)+1)&amp;" "&amp;INDEX(Evenimente!$C$2:$C$16203,MATCH(A337-0.000001,Evenimente!$A$2:$A$16203,1)+1)&amp;" "&amp;TEXT(HOUR(INDEX(Evenimente!$A$2:$A$16203,MATCH(A337-0.000001,Evenimente!$A$2:$A$16203,1)+1)),"00")&amp;":"&amp;TEXT(MINUTE(INDEX(Evenimente!$A$2:$A$16203,MATCH(A337-0.000001,Evenimente!$A$2:$A$16203,1)+1)),"00")&amp;" UTC"&amp;IF(INDEX(Evenimente!$A$2:$A$16203,MATCH(A337-0.000001,Evenimente!$A$2:$A$16203,1)+2)&lt;A337+1,"; "&amp;INDEX(Evenimente!$B$2:$B$16203,MATCH(A337-0.000001,Evenimente!$A$2:$A$16203,1)+2)&amp;" "&amp;INDEX(Evenimente!$C$2:$C$16203,MATCH(A337-0.000001,Evenimente!$A$2:$A$16203,1)+2)&amp;" "&amp;TEXT(HOUR(INDEX(Evenimente!$A$2:$A$16203,MATCH(A337-0.000001,Evenimente!$A$2:$A$16203,1)+2)),"00")&amp;":"&amp;TEXT(MINUTE(INDEX(Evenimente!$A$2:$A$16203,MATCH(A337-0.000001,Evenimente!$A$2:$A$16203,1)+2)),"00")&amp;" UTC",""),""))</f>
        <v/>
      </c>
    </row>
    <row r="338" customFormat="false" ht="15" hidden="false" customHeight="true" outlineLevel="0" collapsed="false">
      <c r="A338" s="45" t="n">
        <f aca="false">IF(B338="","",$B$3+B338-1)</f>
        <v>46345</v>
      </c>
      <c r="B338" s="46" t="n">
        <f aca="false">IF(ROW()-4&lt;=$E$2,ROW()-4,"")</f>
        <v>334</v>
      </c>
      <c r="C338" s="46" t="n">
        <f aca="false">IF(B338="","",IF(B338&lt;='Timp complet'!$B$60,INT((B338-1)/'Timp complet'!$B$58)+1,IF(B338='Timp complet'!$B$60+1,"Ziua anului","Ziua bisectă")))</f>
        <v>12</v>
      </c>
      <c r="D338" s="46" t="n">
        <f aca="false">IF(B338="","",IF(B338&lt;='Timp complet'!$B$60,MOD(B338-1,'Timp complet'!$B$58)+1,"-"))</f>
        <v>26</v>
      </c>
      <c r="E338" s="46" t="str">
        <f aca="false">IF(B338="","",IF(B338&lt;='Timp complet'!$B$60,INDEX('Nume sanscrită'!$B$21:$B$27,MOD(B338-1,7)+1),"-"))</f>
        <v>Vineri</v>
      </c>
      <c r="F338" s="46" t="str">
        <f aca="false">IF(B338="","",INDEX('Nume sanscrită'!$B$21:$B$27,WEEKDAY(A338,2)))</f>
        <v>Joi</v>
      </c>
      <c r="G338" s="46" t="n">
        <f aca="false">IF(B338="","",MIN('Timp complet'!$B$54,INT((B338-1)/'Timp complet'!$B$53)+1))</f>
        <v>67</v>
      </c>
      <c r="H338" s="46" t="n">
        <f aca="false">IF(B338="","",INDEX(Evenimente!$G$2:$G$1213,MATCH(A338+1,Evenimente!$F$2:$F$1213,1)))</f>
        <v>4</v>
      </c>
      <c r="I338" s="47" t="str">
        <f aca="false">IF(B338="","",IF(INDEX(Evenimente!$A$2:$A$16203,MATCH(A338-0.000001,Evenimente!$A$2:$A$16203,1)+1)&lt;A338+1,INDEX(Evenimente!$B$2:$B$16203,MATCH(A338-0.000001,Evenimente!$A$2:$A$16203,1)+1)&amp;" "&amp;INDEX(Evenimente!$C$2:$C$16203,MATCH(A338-0.000001,Evenimente!$A$2:$A$16203,1)+1)&amp;" "&amp;TEXT(HOUR(INDEX(Evenimente!$A$2:$A$16203,MATCH(A338-0.000001,Evenimente!$A$2:$A$16203,1)+1)),"00")&amp;":"&amp;TEXT(MINUTE(INDEX(Evenimente!$A$2:$A$16203,MATCH(A338-0.000001,Evenimente!$A$2:$A$16203,1)+1)),"00")&amp;" UTC"&amp;IF(INDEX(Evenimente!$A$2:$A$16203,MATCH(A338-0.000001,Evenimente!$A$2:$A$16203,1)+2)&lt;A338+1,"; "&amp;INDEX(Evenimente!$B$2:$B$16203,MATCH(A338-0.000001,Evenimente!$A$2:$A$16203,1)+2)&amp;" "&amp;INDEX(Evenimente!$C$2:$C$16203,MATCH(A338-0.000001,Evenimente!$A$2:$A$16203,1)+2)&amp;" "&amp;TEXT(HOUR(INDEX(Evenimente!$A$2:$A$16203,MATCH(A338-0.000001,Evenimente!$A$2:$A$16203,1)+2)),"00")&amp;":"&amp;TEXT(MINUTE(INDEX(Evenimente!$A$2:$A$16203,MATCH(A338-0.000001,Evenimente!$A$2:$A$16203,1)+2)),"00")&amp;" UTC",""),""))</f>
        <v/>
      </c>
    </row>
    <row r="339" customFormat="false" ht="15" hidden="false" customHeight="true" outlineLevel="0" collapsed="false">
      <c r="A339" s="45" t="n">
        <f aca="false">IF(B339="","",$B$3+B339-1)</f>
        <v>46346</v>
      </c>
      <c r="B339" s="46" t="n">
        <f aca="false">IF(ROW()-4&lt;=$E$2,ROW()-4,"")</f>
        <v>335</v>
      </c>
      <c r="C339" s="46" t="n">
        <f aca="false">IF(B339="","",IF(B339&lt;='Timp complet'!$B$60,INT((B339-1)/'Timp complet'!$B$58)+1,IF(B339='Timp complet'!$B$60+1,"Ziua anului","Ziua bisectă")))</f>
        <v>12</v>
      </c>
      <c r="D339" s="46" t="n">
        <f aca="false">IF(B339="","",IF(B339&lt;='Timp complet'!$B$60,MOD(B339-1,'Timp complet'!$B$58)+1,"-"))</f>
        <v>27</v>
      </c>
      <c r="E339" s="46" t="str">
        <f aca="false">IF(B339="","",IF(B339&lt;='Timp complet'!$B$60,INDEX('Nume sanscrită'!$B$21:$B$27,MOD(B339-1,7)+1),"-"))</f>
        <v>Sâmbătă</v>
      </c>
      <c r="F339" s="46" t="str">
        <f aca="false">IF(B339="","",INDEX('Nume sanscrită'!$B$21:$B$27,WEEKDAY(A339,2)))</f>
        <v>Vineri</v>
      </c>
      <c r="G339" s="46" t="n">
        <f aca="false">IF(B339="","",MIN('Timp complet'!$B$54,INT((B339-1)/'Timp complet'!$B$53)+1))</f>
        <v>67</v>
      </c>
      <c r="H339" s="46" t="n">
        <f aca="false">IF(B339="","",INDEX(Evenimente!$G$2:$G$1213,MATCH(A339+1,Evenimente!$F$2:$F$1213,1)))</f>
        <v>4</v>
      </c>
      <c r="I339" s="47" t="str">
        <f aca="false">IF(B339="","",IF(INDEX(Evenimente!$A$2:$A$16203,MATCH(A339-0.000001,Evenimente!$A$2:$A$16203,1)+1)&lt;A339+1,INDEX(Evenimente!$B$2:$B$16203,MATCH(A339-0.000001,Evenimente!$A$2:$A$16203,1)+1)&amp;" "&amp;INDEX(Evenimente!$C$2:$C$16203,MATCH(A339-0.000001,Evenimente!$A$2:$A$16203,1)+1)&amp;" "&amp;TEXT(HOUR(INDEX(Evenimente!$A$2:$A$16203,MATCH(A339-0.000001,Evenimente!$A$2:$A$16203,1)+1)),"00")&amp;":"&amp;TEXT(MINUTE(INDEX(Evenimente!$A$2:$A$16203,MATCH(A339-0.000001,Evenimente!$A$2:$A$16203,1)+1)),"00")&amp;" UTC"&amp;IF(INDEX(Evenimente!$A$2:$A$16203,MATCH(A339-0.000001,Evenimente!$A$2:$A$16203,1)+2)&lt;A339+1,"; "&amp;INDEX(Evenimente!$B$2:$B$16203,MATCH(A339-0.000001,Evenimente!$A$2:$A$16203,1)+2)&amp;" "&amp;INDEX(Evenimente!$C$2:$C$16203,MATCH(A339-0.000001,Evenimente!$A$2:$A$16203,1)+2)&amp;" "&amp;TEXT(HOUR(INDEX(Evenimente!$A$2:$A$16203,MATCH(A339-0.000001,Evenimente!$A$2:$A$16203,1)+2)),"00")&amp;":"&amp;TEXT(MINUTE(INDEX(Evenimente!$A$2:$A$16203,MATCH(A339-0.000001,Evenimente!$A$2:$A$16203,1)+2)),"00")&amp;" UTC",""),""))</f>
        <v/>
      </c>
    </row>
    <row r="340" customFormat="false" ht="15" hidden="false" customHeight="true" outlineLevel="0" collapsed="false">
      <c r="A340" s="45" t="n">
        <f aca="false">IF(B340="","",$B$3+B340-1)</f>
        <v>46347</v>
      </c>
      <c r="B340" s="46" t="n">
        <f aca="false">IF(ROW()-4&lt;=$E$2,ROW()-4,"")</f>
        <v>336</v>
      </c>
      <c r="C340" s="46" t="n">
        <f aca="false">IF(B340="","",IF(B340&lt;='Timp complet'!$B$60,INT((B340-1)/'Timp complet'!$B$58)+1,IF(B340='Timp complet'!$B$60+1,"Ziua anului","Ziua bisectă")))</f>
        <v>12</v>
      </c>
      <c r="D340" s="46" t="n">
        <f aca="false">IF(B340="","",IF(B340&lt;='Timp complet'!$B$60,MOD(B340-1,'Timp complet'!$B$58)+1,"-"))</f>
        <v>28</v>
      </c>
      <c r="E340" s="46" t="str">
        <f aca="false">IF(B340="","",IF(B340&lt;='Timp complet'!$B$60,INDEX('Nume sanscrită'!$B$21:$B$27,MOD(B340-1,7)+1),"-"))</f>
        <v>Duminică</v>
      </c>
      <c r="F340" s="46" t="str">
        <f aca="false">IF(B340="","",INDEX('Nume sanscrită'!$B$21:$B$27,WEEKDAY(A340,2)))</f>
        <v>Sâmbătă</v>
      </c>
      <c r="G340" s="46" t="n">
        <f aca="false">IF(B340="","",MIN('Timp complet'!$B$54,INT((B340-1)/'Timp complet'!$B$53)+1))</f>
        <v>68</v>
      </c>
      <c r="H340" s="46" t="n">
        <f aca="false">IF(B340="","",INDEX(Evenimente!$G$2:$G$1213,MATCH(A340+1,Evenimente!$F$2:$F$1213,1)))</f>
        <v>4</v>
      </c>
      <c r="I340" s="47" t="str">
        <f aca="false">IF(B340="","",IF(INDEX(Evenimente!$A$2:$A$16203,MATCH(A340-0.000001,Evenimente!$A$2:$A$16203,1)+1)&lt;A340+1,INDEX(Evenimente!$B$2:$B$16203,MATCH(A340-0.000001,Evenimente!$A$2:$A$16203,1)+1)&amp;" "&amp;INDEX(Evenimente!$C$2:$C$16203,MATCH(A340-0.000001,Evenimente!$A$2:$A$16203,1)+1)&amp;" "&amp;TEXT(HOUR(INDEX(Evenimente!$A$2:$A$16203,MATCH(A340-0.000001,Evenimente!$A$2:$A$16203,1)+1)),"00")&amp;":"&amp;TEXT(MINUTE(INDEX(Evenimente!$A$2:$A$16203,MATCH(A340-0.000001,Evenimente!$A$2:$A$16203,1)+1)),"00")&amp;" UTC"&amp;IF(INDEX(Evenimente!$A$2:$A$16203,MATCH(A340-0.000001,Evenimente!$A$2:$A$16203,1)+2)&lt;A340+1,"; "&amp;INDEX(Evenimente!$B$2:$B$16203,MATCH(A340-0.000001,Evenimente!$A$2:$A$16203,1)+2)&amp;" "&amp;INDEX(Evenimente!$C$2:$C$16203,MATCH(A340-0.000001,Evenimente!$A$2:$A$16203,1)+2)&amp;" "&amp;TEXT(HOUR(INDEX(Evenimente!$A$2:$A$16203,MATCH(A340-0.000001,Evenimente!$A$2:$A$16203,1)+2)),"00")&amp;":"&amp;TEXT(MINUTE(INDEX(Evenimente!$A$2:$A$16203,MATCH(A340-0.000001,Evenimente!$A$2:$A$16203,1)+2)),"00")&amp;" UTC",""),""))</f>
        <v/>
      </c>
    </row>
    <row r="341" customFormat="false" ht="15" hidden="false" customHeight="true" outlineLevel="0" collapsed="false">
      <c r="A341" s="45" t="n">
        <f aca="false">IF(B341="","",$B$3+B341-1)</f>
        <v>46348</v>
      </c>
      <c r="B341" s="46" t="n">
        <f aca="false">IF(ROW()-4&lt;=$E$2,ROW()-4,"")</f>
        <v>337</v>
      </c>
      <c r="C341" s="46" t="n">
        <f aca="false">IF(B341="","",IF(B341&lt;='Timp complet'!$B$60,INT((B341-1)/'Timp complet'!$B$58)+1,IF(B341='Timp complet'!$B$60+1,"Ziua anului","Ziua bisectă")))</f>
        <v>13</v>
      </c>
      <c r="D341" s="46" t="n">
        <f aca="false">IF(B341="","",IF(B341&lt;='Timp complet'!$B$60,MOD(B341-1,'Timp complet'!$B$58)+1,"-"))</f>
        <v>1</v>
      </c>
      <c r="E341" s="46" t="str">
        <f aca="false">IF(B341="","",IF(B341&lt;='Timp complet'!$B$60,INDEX('Nume sanscrită'!$B$21:$B$27,MOD(B341-1,7)+1),"-"))</f>
        <v>Luni</v>
      </c>
      <c r="F341" s="46" t="str">
        <f aca="false">IF(B341="","",INDEX('Nume sanscrită'!$B$21:$B$27,WEEKDAY(A341,2)))</f>
        <v>Duminică</v>
      </c>
      <c r="G341" s="46" t="n">
        <f aca="false">IF(B341="","",MIN('Timp complet'!$B$54,INT((B341-1)/'Timp complet'!$B$53)+1))</f>
        <v>68</v>
      </c>
      <c r="H341" s="46" t="n">
        <f aca="false">IF(B341="","",INDEX(Evenimente!$G$2:$G$1213,MATCH(A341+1,Evenimente!$F$2:$F$1213,1)))</f>
        <v>4</v>
      </c>
      <c r="I341" s="47" t="str">
        <f aca="false">IF(B341="","",IF(INDEX(Evenimente!$A$2:$A$16203,MATCH(A341-0.000001,Evenimente!$A$2:$A$16203,1)+1)&lt;A341+1,INDEX(Evenimente!$B$2:$B$16203,MATCH(A341-0.000001,Evenimente!$A$2:$A$16203,1)+1)&amp;" "&amp;INDEX(Evenimente!$C$2:$C$16203,MATCH(A341-0.000001,Evenimente!$A$2:$A$16203,1)+1)&amp;" "&amp;TEXT(HOUR(INDEX(Evenimente!$A$2:$A$16203,MATCH(A341-0.000001,Evenimente!$A$2:$A$16203,1)+1)),"00")&amp;":"&amp;TEXT(MINUTE(INDEX(Evenimente!$A$2:$A$16203,MATCH(A341-0.000001,Evenimente!$A$2:$A$16203,1)+1)),"00")&amp;" UTC"&amp;IF(INDEX(Evenimente!$A$2:$A$16203,MATCH(A341-0.000001,Evenimente!$A$2:$A$16203,1)+2)&lt;A341+1,"; "&amp;INDEX(Evenimente!$B$2:$B$16203,MATCH(A341-0.000001,Evenimente!$A$2:$A$16203,1)+2)&amp;" "&amp;INDEX(Evenimente!$C$2:$C$16203,MATCH(A341-0.000001,Evenimente!$A$2:$A$16203,1)+2)&amp;" "&amp;TEXT(HOUR(INDEX(Evenimente!$A$2:$A$16203,MATCH(A341-0.000001,Evenimente!$A$2:$A$16203,1)+2)),"00")&amp;":"&amp;TEXT(MINUTE(INDEX(Evenimente!$A$2:$A$16203,MATCH(A341-0.000001,Evenimente!$A$2:$A$16203,1)+2)),"00")&amp;" UTC",""),""))</f>
        <v/>
      </c>
    </row>
    <row r="342" customFormat="false" ht="15" hidden="false" customHeight="true" outlineLevel="0" collapsed="false">
      <c r="A342" s="45" t="n">
        <f aca="false">IF(B342="","",$B$3+B342-1)</f>
        <v>46349</v>
      </c>
      <c r="B342" s="46" t="n">
        <f aca="false">IF(ROW()-4&lt;=$E$2,ROW()-4,"")</f>
        <v>338</v>
      </c>
      <c r="C342" s="46" t="n">
        <f aca="false">IF(B342="","",IF(B342&lt;='Timp complet'!$B$60,INT((B342-1)/'Timp complet'!$B$58)+1,IF(B342='Timp complet'!$B$60+1,"Ziua anului","Ziua bisectă")))</f>
        <v>13</v>
      </c>
      <c r="D342" s="46" t="n">
        <f aca="false">IF(B342="","",IF(B342&lt;='Timp complet'!$B$60,MOD(B342-1,'Timp complet'!$B$58)+1,"-"))</f>
        <v>2</v>
      </c>
      <c r="E342" s="46" t="str">
        <f aca="false">IF(B342="","",IF(B342&lt;='Timp complet'!$B$60,INDEX('Nume sanscrită'!$B$21:$B$27,MOD(B342-1,7)+1),"-"))</f>
        <v>Marți</v>
      </c>
      <c r="F342" s="46" t="str">
        <f aca="false">IF(B342="","",INDEX('Nume sanscrită'!$B$21:$B$27,WEEKDAY(A342,2)))</f>
        <v>Luni</v>
      </c>
      <c r="G342" s="46" t="n">
        <f aca="false">IF(B342="","",MIN('Timp complet'!$B$54,INT((B342-1)/'Timp complet'!$B$53)+1))</f>
        <v>68</v>
      </c>
      <c r="H342" s="46" t="n">
        <f aca="false">IF(B342="","",INDEX(Evenimente!$G$2:$G$1213,MATCH(A342+1,Evenimente!$F$2:$F$1213,1)))</f>
        <v>4</v>
      </c>
      <c r="I342" s="47" t="str">
        <f aca="false">IF(B342="","",IF(INDEX(Evenimente!$A$2:$A$16203,MATCH(A342-0.000001,Evenimente!$A$2:$A$16203,1)+1)&lt;A342+1,INDEX(Evenimente!$B$2:$B$16203,MATCH(A342-0.000001,Evenimente!$A$2:$A$16203,1)+1)&amp;" "&amp;INDEX(Evenimente!$C$2:$C$16203,MATCH(A342-0.000001,Evenimente!$A$2:$A$16203,1)+1)&amp;" "&amp;TEXT(HOUR(INDEX(Evenimente!$A$2:$A$16203,MATCH(A342-0.000001,Evenimente!$A$2:$A$16203,1)+1)),"00")&amp;":"&amp;TEXT(MINUTE(INDEX(Evenimente!$A$2:$A$16203,MATCH(A342-0.000001,Evenimente!$A$2:$A$16203,1)+1)),"00")&amp;" UTC"&amp;IF(INDEX(Evenimente!$A$2:$A$16203,MATCH(A342-0.000001,Evenimente!$A$2:$A$16203,1)+2)&lt;A342+1,"; "&amp;INDEX(Evenimente!$B$2:$B$16203,MATCH(A342-0.000001,Evenimente!$A$2:$A$16203,1)+2)&amp;" "&amp;INDEX(Evenimente!$C$2:$C$16203,MATCH(A342-0.000001,Evenimente!$A$2:$A$16203,1)+2)&amp;" "&amp;TEXT(HOUR(INDEX(Evenimente!$A$2:$A$16203,MATCH(A342-0.000001,Evenimente!$A$2:$A$16203,1)+2)),"00")&amp;":"&amp;TEXT(MINUTE(INDEX(Evenimente!$A$2:$A$16203,MATCH(A342-0.000001,Evenimente!$A$2:$A$16203,1)+2)),"00")&amp;" UTC",""),""))</f>
        <v/>
      </c>
    </row>
    <row r="343" customFormat="false" ht="15" hidden="false" customHeight="true" outlineLevel="0" collapsed="false">
      <c r="A343" s="45" t="n">
        <f aca="false">IF(B343="","",$B$3+B343-1)</f>
        <v>46350</v>
      </c>
      <c r="B343" s="46" t="n">
        <f aca="false">IF(ROW()-4&lt;=$E$2,ROW()-4,"")</f>
        <v>339</v>
      </c>
      <c r="C343" s="46" t="n">
        <f aca="false">IF(B343="","",IF(B343&lt;='Timp complet'!$B$60,INT((B343-1)/'Timp complet'!$B$58)+1,IF(B343='Timp complet'!$B$60+1,"Ziua anului","Ziua bisectă")))</f>
        <v>13</v>
      </c>
      <c r="D343" s="46" t="n">
        <f aca="false">IF(B343="","",IF(B343&lt;='Timp complet'!$B$60,MOD(B343-1,'Timp complet'!$B$58)+1,"-"))</f>
        <v>3</v>
      </c>
      <c r="E343" s="46" t="str">
        <f aca="false">IF(B343="","",IF(B343&lt;='Timp complet'!$B$60,INDEX('Nume sanscrită'!$B$21:$B$27,MOD(B343-1,7)+1),"-"))</f>
        <v>Miercuri</v>
      </c>
      <c r="F343" s="46" t="str">
        <f aca="false">IF(B343="","",INDEX('Nume sanscrită'!$B$21:$B$27,WEEKDAY(A343,2)))</f>
        <v>Marți</v>
      </c>
      <c r="G343" s="46" t="n">
        <f aca="false">IF(B343="","",MIN('Timp complet'!$B$54,INT((B343-1)/'Timp complet'!$B$53)+1))</f>
        <v>68</v>
      </c>
      <c r="H343" s="46" t="n">
        <f aca="false">IF(B343="","",INDEX(Evenimente!$G$2:$G$1213,MATCH(A343+1,Evenimente!$F$2:$F$1213,1)))</f>
        <v>4</v>
      </c>
      <c r="I343" s="47" t="str">
        <f aca="false">IF(B343="","",IF(INDEX(Evenimente!$A$2:$A$16203,MATCH(A343-0.000001,Evenimente!$A$2:$A$16203,1)+1)&lt;A343+1,INDEX(Evenimente!$B$2:$B$16203,MATCH(A343-0.000001,Evenimente!$A$2:$A$16203,1)+1)&amp;" "&amp;INDEX(Evenimente!$C$2:$C$16203,MATCH(A343-0.000001,Evenimente!$A$2:$A$16203,1)+1)&amp;" "&amp;TEXT(HOUR(INDEX(Evenimente!$A$2:$A$16203,MATCH(A343-0.000001,Evenimente!$A$2:$A$16203,1)+1)),"00")&amp;":"&amp;TEXT(MINUTE(INDEX(Evenimente!$A$2:$A$16203,MATCH(A343-0.000001,Evenimente!$A$2:$A$16203,1)+1)),"00")&amp;" UTC"&amp;IF(INDEX(Evenimente!$A$2:$A$16203,MATCH(A343-0.000001,Evenimente!$A$2:$A$16203,1)+2)&lt;A343+1,"; "&amp;INDEX(Evenimente!$B$2:$B$16203,MATCH(A343-0.000001,Evenimente!$A$2:$A$16203,1)+2)&amp;" "&amp;INDEX(Evenimente!$C$2:$C$16203,MATCH(A343-0.000001,Evenimente!$A$2:$A$16203,1)+2)&amp;" "&amp;TEXT(HOUR(INDEX(Evenimente!$A$2:$A$16203,MATCH(A343-0.000001,Evenimente!$A$2:$A$16203,1)+2)),"00")&amp;":"&amp;TEXT(MINUTE(INDEX(Evenimente!$A$2:$A$16203,MATCH(A343-0.000001,Evenimente!$A$2:$A$16203,1)+2)),"00")&amp;" UTC",""),""))</f>
        <v>○ lună plină 14:54 UTC</v>
      </c>
    </row>
    <row r="344" customFormat="false" ht="15" hidden="false" customHeight="true" outlineLevel="0" collapsed="false">
      <c r="A344" s="45" t="n">
        <f aca="false">IF(B344="","",$B$3+B344-1)</f>
        <v>46351</v>
      </c>
      <c r="B344" s="46" t="n">
        <f aca="false">IF(ROW()-4&lt;=$E$2,ROW()-4,"")</f>
        <v>340</v>
      </c>
      <c r="C344" s="46" t="n">
        <f aca="false">IF(B344="","",IF(B344&lt;='Timp complet'!$B$60,INT((B344-1)/'Timp complet'!$B$58)+1,IF(B344='Timp complet'!$B$60+1,"Ziua anului","Ziua bisectă")))</f>
        <v>13</v>
      </c>
      <c r="D344" s="46" t="n">
        <f aca="false">IF(B344="","",IF(B344&lt;='Timp complet'!$B$60,MOD(B344-1,'Timp complet'!$B$58)+1,"-"))</f>
        <v>4</v>
      </c>
      <c r="E344" s="46" t="str">
        <f aca="false">IF(B344="","",IF(B344&lt;='Timp complet'!$B$60,INDEX('Nume sanscrită'!$B$21:$B$27,MOD(B344-1,7)+1),"-"))</f>
        <v>Joi</v>
      </c>
      <c r="F344" s="46" t="str">
        <f aca="false">IF(B344="","",INDEX('Nume sanscrită'!$B$21:$B$27,WEEKDAY(A344,2)))</f>
        <v>Miercuri</v>
      </c>
      <c r="G344" s="46" t="n">
        <f aca="false">IF(B344="","",MIN('Timp complet'!$B$54,INT((B344-1)/'Timp complet'!$B$53)+1))</f>
        <v>68</v>
      </c>
      <c r="H344" s="46" t="n">
        <f aca="false">IF(B344="","",INDEX(Evenimente!$G$2:$G$1213,MATCH(A344+1,Evenimente!$F$2:$F$1213,1)))</f>
        <v>4</v>
      </c>
      <c r="I344" s="47" t="str">
        <f aca="false">IF(B344="","",IF(INDEX(Evenimente!$A$2:$A$16203,MATCH(A344-0.000001,Evenimente!$A$2:$A$16203,1)+1)&lt;A344+1,INDEX(Evenimente!$B$2:$B$16203,MATCH(A344-0.000001,Evenimente!$A$2:$A$16203,1)+1)&amp;" "&amp;INDEX(Evenimente!$C$2:$C$16203,MATCH(A344-0.000001,Evenimente!$A$2:$A$16203,1)+1)&amp;" "&amp;TEXT(HOUR(INDEX(Evenimente!$A$2:$A$16203,MATCH(A344-0.000001,Evenimente!$A$2:$A$16203,1)+1)),"00")&amp;":"&amp;TEXT(MINUTE(INDEX(Evenimente!$A$2:$A$16203,MATCH(A344-0.000001,Evenimente!$A$2:$A$16203,1)+1)),"00")&amp;" UTC"&amp;IF(INDEX(Evenimente!$A$2:$A$16203,MATCH(A344-0.000001,Evenimente!$A$2:$A$16203,1)+2)&lt;A344+1,"; "&amp;INDEX(Evenimente!$B$2:$B$16203,MATCH(A344-0.000001,Evenimente!$A$2:$A$16203,1)+2)&amp;" "&amp;INDEX(Evenimente!$C$2:$C$16203,MATCH(A344-0.000001,Evenimente!$A$2:$A$16203,1)+2)&amp;" "&amp;TEXT(HOUR(INDEX(Evenimente!$A$2:$A$16203,MATCH(A344-0.000001,Evenimente!$A$2:$A$16203,1)+2)),"00")&amp;":"&amp;TEXT(MINUTE(INDEX(Evenimente!$A$2:$A$16203,MATCH(A344-0.000001,Evenimente!$A$2:$A$16203,1)+2)),"00")&amp;" UTC",""),""))</f>
        <v/>
      </c>
    </row>
    <row r="345" customFormat="false" ht="15" hidden="false" customHeight="true" outlineLevel="0" collapsed="false">
      <c r="A345" s="45" t="n">
        <f aca="false">IF(B345="","",$B$3+B345-1)</f>
        <v>46352</v>
      </c>
      <c r="B345" s="46" t="n">
        <f aca="false">IF(ROW()-4&lt;=$E$2,ROW()-4,"")</f>
        <v>341</v>
      </c>
      <c r="C345" s="46" t="n">
        <f aca="false">IF(B345="","",IF(B345&lt;='Timp complet'!$B$60,INT((B345-1)/'Timp complet'!$B$58)+1,IF(B345='Timp complet'!$B$60+1,"Ziua anului","Ziua bisectă")))</f>
        <v>13</v>
      </c>
      <c r="D345" s="46" t="n">
        <f aca="false">IF(B345="","",IF(B345&lt;='Timp complet'!$B$60,MOD(B345-1,'Timp complet'!$B$58)+1,"-"))</f>
        <v>5</v>
      </c>
      <c r="E345" s="46" t="str">
        <f aca="false">IF(B345="","",IF(B345&lt;='Timp complet'!$B$60,INDEX('Nume sanscrită'!$B$21:$B$27,MOD(B345-1,7)+1),"-"))</f>
        <v>Vineri</v>
      </c>
      <c r="F345" s="46" t="str">
        <f aca="false">IF(B345="","",INDEX('Nume sanscrită'!$B$21:$B$27,WEEKDAY(A345,2)))</f>
        <v>Joi</v>
      </c>
      <c r="G345" s="46" t="n">
        <f aca="false">IF(B345="","",MIN('Timp complet'!$B$54,INT((B345-1)/'Timp complet'!$B$53)+1))</f>
        <v>69</v>
      </c>
      <c r="H345" s="46" t="n">
        <f aca="false">IF(B345="","",INDEX(Evenimente!$G$2:$G$1213,MATCH(A345+1,Evenimente!$F$2:$F$1213,1)))</f>
        <v>4</v>
      </c>
      <c r="I345" s="47" t="str">
        <f aca="false">IF(B345="","",IF(INDEX(Evenimente!$A$2:$A$16203,MATCH(A345-0.000001,Evenimente!$A$2:$A$16203,1)+1)&lt;A345+1,INDEX(Evenimente!$B$2:$B$16203,MATCH(A345-0.000001,Evenimente!$A$2:$A$16203,1)+1)&amp;" "&amp;INDEX(Evenimente!$C$2:$C$16203,MATCH(A345-0.000001,Evenimente!$A$2:$A$16203,1)+1)&amp;" "&amp;TEXT(HOUR(INDEX(Evenimente!$A$2:$A$16203,MATCH(A345-0.000001,Evenimente!$A$2:$A$16203,1)+1)),"00")&amp;":"&amp;TEXT(MINUTE(INDEX(Evenimente!$A$2:$A$16203,MATCH(A345-0.000001,Evenimente!$A$2:$A$16203,1)+1)),"00")&amp;" UTC"&amp;IF(INDEX(Evenimente!$A$2:$A$16203,MATCH(A345-0.000001,Evenimente!$A$2:$A$16203,1)+2)&lt;A345+1,"; "&amp;INDEX(Evenimente!$B$2:$B$16203,MATCH(A345-0.000001,Evenimente!$A$2:$A$16203,1)+2)&amp;" "&amp;INDEX(Evenimente!$C$2:$C$16203,MATCH(A345-0.000001,Evenimente!$A$2:$A$16203,1)+2)&amp;" "&amp;TEXT(HOUR(INDEX(Evenimente!$A$2:$A$16203,MATCH(A345-0.000001,Evenimente!$A$2:$A$16203,1)+2)),"00")&amp;":"&amp;TEXT(MINUTE(INDEX(Evenimente!$A$2:$A$16203,MATCH(A345-0.000001,Evenimente!$A$2:$A$16203,1)+2)),"00")&amp;" UTC",""),""))</f>
        <v/>
      </c>
    </row>
    <row r="346" customFormat="false" ht="15" hidden="false" customHeight="true" outlineLevel="0" collapsed="false">
      <c r="A346" s="45" t="n">
        <f aca="false">IF(B346="","",$B$3+B346-1)</f>
        <v>46353</v>
      </c>
      <c r="B346" s="46" t="n">
        <f aca="false">IF(ROW()-4&lt;=$E$2,ROW()-4,"")</f>
        <v>342</v>
      </c>
      <c r="C346" s="46" t="n">
        <f aca="false">IF(B346="","",IF(B346&lt;='Timp complet'!$B$60,INT((B346-1)/'Timp complet'!$B$58)+1,IF(B346='Timp complet'!$B$60+1,"Ziua anului","Ziua bisectă")))</f>
        <v>13</v>
      </c>
      <c r="D346" s="46" t="n">
        <f aca="false">IF(B346="","",IF(B346&lt;='Timp complet'!$B$60,MOD(B346-1,'Timp complet'!$B$58)+1,"-"))</f>
        <v>6</v>
      </c>
      <c r="E346" s="46" t="str">
        <f aca="false">IF(B346="","",IF(B346&lt;='Timp complet'!$B$60,INDEX('Nume sanscrită'!$B$21:$B$27,MOD(B346-1,7)+1),"-"))</f>
        <v>Sâmbătă</v>
      </c>
      <c r="F346" s="46" t="str">
        <f aca="false">IF(B346="","",INDEX('Nume sanscrită'!$B$21:$B$27,WEEKDAY(A346,2)))</f>
        <v>Vineri</v>
      </c>
      <c r="G346" s="46" t="n">
        <f aca="false">IF(B346="","",MIN('Timp complet'!$B$54,INT((B346-1)/'Timp complet'!$B$53)+1))</f>
        <v>69</v>
      </c>
      <c r="H346" s="46" t="n">
        <f aca="false">IF(B346="","",INDEX(Evenimente!$G$2:$G$1213,MATCH(A346+1,Evenimente!$F$2:$F$1213,1)))</f>
        <v>4</v>
      </c>
      <c r="I346" s="47" t="str">
        <f aca="false">IF(B346="","",IF(INDEX(Evenimente!$A$2:$A$16203,MATCH(A346-0.000001,Evenimente!$A$2:$A$16203,1)+1)&lt;A346+1,INDEX(Evenimente!$B$2:$B$16203,MATCH(A346-0.000001,Evenimente!$A$2:$A$16203,1)+1)&amp;" "&amp;INDEX(Evenimente!$C$2:$C$16203,MATCH(A346-0.000001,Evenimente!$A$2:$A$16203,1)+1)&amp;" "&amp;TEXT(HOUR(INDEX(Evenimente!$A$2:$A$16203,MATCH(A346-0.000001,Evenimente!$A$2:$A$16203,1)+1)),"00")&amp;":"&amp;TEXT(MINUTE(INDEX(Evenimente!$A$2:$A$16203,MATCH(A346-0.000001,Evenimente!$A$2:$A$16203,1)+1)),"00")&amp;" UTC"&amp;IF(INDEX(Evenimente!$A$2:$A$16203,MATCH(A346-0.000001,Evenimente!$A$2:$A$16203,1)+2)&lt;A346+1,"; "&amp;INDEX(Evenimente!$B$2:$B$16203,MATCH(A346-0.000001,Evenimente!$A$2:$A$16203,1)+2)&amp;" "&amp;INDEX(Evenimente!$C$2:$C$16203,MATCH(A346-0.000001,Evenimente!$A$2:$A$16203,1)+2)&amp;" "&amp;TEXT(HOUR(INDEX(Evenimente!$A$2:$A$16203,MATCH(A346-0.000001,Evenimente!$A$2:$A$16203,1)+2)),"00")&amp;":"&amp;TEXT(MINUTE(INDEX(Evenimente!$A$2:$A$16203,MATCH(A346-0.000001,Evenimente!$A$2:$A$16203,1)+2)),"00")&amp;" UTC",""),""))</f>
        <v/>
      </c>
    </row>
    <row r="347" customFormat="false" ht="15" hidden="false" customHeight="true" outlineLevel="0" collapsed="false">
      <c r="A347" s="45" t="n">
        <f aca="false">IF(B347="","",$B$3+B347-1)</f>
        <v>46354</v>
      </c>
      <c r="B347" s="46" t="n">
        <f aca="false">IF(ROW()-4&lt;=$E$2,ROW()-4,"")</f>
        <v>343</v>
      </c>
      <c r="C347" s="46" t="n">
        <f aca="false">IF(B347="","",IF(B347&lt;='Timp complet'!$B$60,INT((B347-1)/'Timp complet'!$B$58)+1,IF(B347='Timp complet'!$B$60+1,"Ziua anului","Ziua bisectă")))</f>
        <v>13</v>
      </c>
      <c r="D347" s="46" t="n">
        <f aca="false">IF(B347="","",IF(B347&lt;='Timp complet'!$B$60,MOD(B347-1,'Timp complet'!$B$58)+1,"-"))</f>
        <v>7</v>
      </c>
      <c r="E347" s="46" t="str">
        <f aca="false">IF(B347="","",IF(B347&lt;='Timp complet'!$B$60,INDEX('Nume sanscrită'!$B$21:$B$27,MOD(B347-1,7)+1),"-"))</f>
        <v>Duminică</v>
      </c>
      <c r="F347" s="46" t="str">
        <f aca="false">IF(B347="","",INDEX('Nume sanscrită'!$B$21:$B$27,WEEKDAY(A347,2)))</f>
        <v>Sâmbătă</v>
      </c>
      <c r="G347" s="46" t="n">
        <f aca="false">IF(B347="","",MIN('Timp complet'!$B$54,INT((B347-1)/'Timp complet'!$B$53)+1))</f>
        <v>69</v>
      </c>
      <c r="H347" s="46" t="n">
        <f aca="false">IF(B347="","",INDEX(Evenimente!$G$2:$G$1213,MATCH(A347+1,Evenimente!$F$2:$F$1213,1)))</f>
        <v>4</v>
      </c>
      <c r="I347" s="47" t="str">
        <f aca="false">IF(B347="","",IF(INDEX(Evenimente!$A$2:$A$16203,MATCH(A347-0.000001,Evenimente!$A$2:$A$16203,1)+1)&lt;A347+1,INDEX(Evenimente!$B$2:$B$16203,MATCH(A347-0.000001,Evenimente!$A$2:$A$16203,1)+1)&amp;" "&amp;INDEX(Evenimente!$C$2:$C$16203,MATCH(A347-0.000001,Evenimente!$A$2:$A$16203,1)+1)&amp;" "&amp;TEXT(HOUR(INDEX(Evenimente!$A$2:$A$16203,MATCH(A347-0.000001,Evenimente!$A$2:$A$16203,1)+1)),"00")&amp;":"&amp;TEXT(MINUTE(INDEX(Evenimente!$A$2:$A$16203,MATCH(A347-0.000001,Evenimente!$A$2:$A$16203,1)+1)),"00")&amp;" UTC"&amp;IF(INDEX(Evenimente!$A$2:$A$16203,MATCH(A347-0.000001,Evenimente!$A$2:$A$16203,1)+2)&lt;A347+1,"; "&amp;INDEX(Evenimente!$B$2:$B$16203,MATCH(A347-0.000001,Evenimente!$A$2:$A$16203,1)+2)&amp;" "&amp;INDEX(Evenimente!$C$2:$C$16203,MATCH(A347-0.000001,Evenimente!$A$2:$A$16203,1)+2)&amp;" "&amp;TEXT(HOUR(INDEX(Evenimente!$A$2:$A$16203,MATCH(A347-0.000001,Evenimente!$A$2:$A$16203,1)+2)),"00")&amp;":"&amp;TEXT(MINUTE(INDEX(Evenimente!$A$2:$A$16203,MATCH(A347-0.000001,Evenimente!$A$2:$A$16203,1)+2)),"00")&amp;" UTC",""),""))</f>
        <v/>
      </c>
    </row>
    <row r="348" customFormat="false" ht="15" hidden="false" customHeight="true" outlineLevel="0" collapsed="false">
      <c r="A348" s="45" t="n">
        <f aca="false">IF(B348="","",$B$3+B348-1)</f>
        <v>46355</v>
      </c>
      <c r="B348" s="46" t="n">
        <f aca="false">IF(ROW()-4&lt;=$E$2,ROW()-4,"")</f>
        <v>344</v>
      </c>
      <c r="C348" s="46" t="n">
        <f aca="false">IF(B348="","",IF(B348&lt;='Timp complet'!$B$60,INT((B348-1)/'Timp complet'!$B$58)+1,IF(B348='Timp complet'!$B$60+1,"Ziua anului","Ziua bisectă")))</f>
        <v>13</v>
      </c>
      <c r="D348" s="46" t="n">
        <f aca="false">IF(B348="","",IF(B348&lt;='Timp complet'!$B$60,MOD(B348-1,'Timp complet'!$B$58)+1,"-"))</f>
        <v>8</v>
      </c>
      <c r="E348" s="46" t="str">
        <f aca="false">IF(B348="","",IF(B348&lt;='Timp complet'!$B$60,INDEX('Nume sanscrită'!$B$21:$B$27,MOD(B348-1,7)+1),"-"))</f>
        <v>Luni</v>
      </c>
      <c r="F348" s="46" t="str">
        <f aca="false">IF(B348="","",INDEX('Nume sanscrită'!$B$21:$B$27,WEEKDAY(A348,2)))</f>
        <v>Duminică</v>
      </c>
      <c r="G348" s="46" t="n">
        <f aca="false">IF(B348="","",MIN('Timp complet'!$B$54,INT((B348-1)/'Timp complet'!$B$53)+1))</f>
        <v>69</v>
      </c>
      <c r="H348" s="46" t="n">
        <f aca="false">IF(B348="","",INDEX(Evenimente!$G$2:$G$1213,MATCH(A348+1,Evenimente!$F$2:$F$1213,1)))</f>
        <v>4</v>
      </c>
      <c r="I348" s="47" t="str">
        <f aca="false">IF(B348="","",IF(INDEX(Evenimente!$A$2:$A$16203,MATCH(A348-0.000001,Evenimente!$A$2:$A$16203,1)+1)&lt;A348+1,INDEX(Evenimente!$B$2:$B$16203,MATCH(A348-0.000001,Evenimente!$A$2:$A$16203,1)+1)&amp;" "&amp;INDEX(Evenimente!$C$2:$C$16203,MATCH(A348-0.000001,Evenimente!$A$2:$A$16203,1)+1)&amp;" "&amp;TEXT(HOUR(INDEX(Evenimente!$A$2:$A$16203,MATCH(A348-0.000001,Evenimente!$A$2:$A$16203,1)+1)),"00")&amp;":"&amp;TEXT(MINUTE(INDEX(Evenimente!$A$2:$A$16203,MATCH(A348-0.000001,Evenimente!$A$2:$A$16203,1)+1)),"00")&amp;" UTC"&amp;IF(INDEX(Evenimente!$A$2:$A$16203,MATCH(A348-0.000001,Evenimente!$A$2:$A$16203,1)+2)&lt;A348+1,"; "&amp;INDEX(Evenimente!$B$2:$B$16203,MATCH(A348-0.000001,Evenimente!$A$2:$A$16203,1)+2)&amp;" "&amp;INDEX(Evenimente!$C$2:$C$16203,MATCH(A348-0.000001,Evenimente!$A$2:$A$16203,1)+2)&amp;" "&amp;TEXT(HOUR(INDEX(Evenimente!$A$2:$A$16203,MATCH(A348-0.000001,Evenimente!$A$2:$A$16203,1)+2)),"00")&amp;":"&amp;TEXT(MINUTE(INDEX(Evenimente!$A$2:$A$16203,MATCH(A348-0.000001,Evenimente!$A$2:$A$16203,1)+2)),"00")&amp;" UTC",""),""))</f>
        <v/>
      </c>
    </row>
    <row r="349" customFormat="false" ht="15" hidden="false" customHeight="true" outlineLevel="0" collapsed="false">
      <c r="A349" s="45" t="n">
        <f aca="false">IF(B349="","",$B$3+B349-1)</f>
        <v>46356</v>
      </c>
      <c r="B349" s="46" t="n">
        <f aca="false">IF(ROW()-4&lt;=$E$2,ROW()-4,"")</f>
        <v>345</v>
      </c>
      <c r="C349" s="46" t="n">
        <f aca="false">IF(B349="","",IF(B349&lt;='Timp complet'!$B$60,INT((B349-1)/'Timp complet'!$B$58)+1,IF(B349='Timp complet'!$B$60+1,"Ziua anului","Ziua bisectă")))</f>
        <v>13</v>
      </c>
      <c r="D349" s="46" t="n">
        <f aca="false">IF(B349="","",IF(B349&lt;='Timp complet'!$B$60,MOD(B349-1,'Timp complet'!$B$58)+1,"-"))</f>
        <v>9</v>
      </c>
      <c r="E349" s="46" t="str">
        <f aca="false">IF(B349="","",IF(B349&lt;='Timp complet'!$B$60,INDEX('Nume sanscrită'!$B$21:$B$27,MOD(B349-1,7)+1),"-"))</f>
        <v>Marți</v>
      </c>
      <c r="F349" s="46" t="str">
        <f aca="false">IF(B349="","",INDEX('Nume sanscrită'!$B$21:$B$27,WEEKDAY(A349,2)))</f>
        <v>Luni</v>
      </c>
      <c r="G349" s="46" t="n">
        <f aca="false">IF(B349="","",MIN('Timp complet'!$B$54,INT((B349-1)/'Timp complet'!$B$53)+1))</f>
        <v>69</v>
      </c>
      <c r="H349" s="46" t="n">
        <f aca="false">IF(B349="","",INDEX(Evenimente!$G$2:$G$1213,MATCH(A349+1,Evenimente!$F$2:$F$1213,1)))</f>
        <v>4</v>
      </c>
      <c r="I349" s="47" t="str">
        <f aca="false">IF(B349="","",IF(INDEX(Evenimente!$A$2:$A$16203,MATCH(A349-0.000001,Evenimente!$A$2:$A$16203,1)+1)&lt;A349+1,INDEX(Evenimente!$B$2:$B$16203,MATCH(A349-0.000001,Evenimente!$A$2:$A$16203,1)+1)&amp;" "&amp;INDEX(Evenimente!$C$2:$C$16203,MATCH(A349-0.000001,Evenimente!$A$2:$A$16203,1)+1)&amp;" "&amp;TEXT(HOUR(INDEX(Evenimente!$A$2:$A$16203,MATCH(A349-0.000001,Evenimente!$A$2:$A$16203,1)+1)),"00")&amp;":"&amp;TEXT(MINUTE(INDEX(Evenimente!$A$2:$A$16203,MATCH(A349-0.000001,Evenimente!$A$2:$A$16203,1)+1)),"00")&amp;" UTC"&amp;IF(INDEX(Evenimente!$A$2:$A$16203,MATCH(A349-0.000001,Evenimente!$A$2:$A$16203,1)+2)&lt;A349+1,"; "&amp;INDEX(Evenimente!$B$2:$B$16203,MATCH(A349-0.000001,Evenimente!$A$2:$A$16203,1)+2)&amp;" "&amp;INDEX(Evenimente!$C$2:$C$16203,MATCH(A349-0.000001,Evenimente!$A$2:$A$16203,1)+2)&amp;" "&amp;TEXT(HOUR(INDEX(Evenimente!$A$2:$A$16203,MATCH(A349-0.000001,Evenimente!$A$2:$A$16203,1)+2)),"00")&amp;":"&amp;TEXT(MINUTE(INDEX(Evenimente!$A$2:$A$16203,MATCH(A349-0.000001,Evenimente!$A$2:$A$16203,1)+2)),"00")&amp;" UTC",""),""))</f>
        <v/>
      </c>
    </row>
    <row r="350" customFormat="false" ht="15" hidden="false" customHeight="true" outlineLevel="0" collapsed="false">
      <c r="A350" s="45" t="n">
        <f aca="false">IF(B350="","",$B$3+B350-1)</f>
        <v>46357</v>
      </c>
      <c r="B350" s="46" t="n">
        <f aca="false">IF(ROW()-4&lt;=$E$2,ROW()-4,"")</f>
        <v>346</v>
      </c>
      <c r="C350" s="46" t="n">
        <f aca="false">IF(B350="","",IF(B350&lt;='Timp complet'!$B$60,INT((B350-1)/'Timp complet'!$B$58)+1,IF(B350='Timp complet'!$B$60+1,"Ziua anului","Ziua bisectă")))</f>
        <v>13</v>
      </c>
      <c r="D350" s="46" t="n">
        <f aca="false">IF(B350="","",IF(B350&lt;='Timp complet'!$B$60,MOD(B350-1,'Timp complet'!$B$58)+1,"-"))</f>
        <v>10</v>
      </c>
      <c r="E350" s="46" t="str">
        <f aca="false">IF(B350="","",IF(B350&lt;='Timp complet'!$B$60,INDEX('Nume sanscrită'!$B$21:$B$27,MOD(B350-1,7)+1),"-"))</f>
        <v>Miercuri</v>
      </c>
      <c r="F350" s="46" t="str">
        <f aca="false">IF(B350="","",INDEX('Nume sanscrită'!$B$21:$B$27,WEEKDAY(A350,2)))</f>
        <v>Marți</v>
      </c>
      <c r="G350" s="46" t="n">
        <f aca="false">IF(B350="","",MIN('Timp complet'!$B$54,INT((B350-1)/'Timp complet'!$B$53)+1))</f>
        <v>70</v>
      </c>
      <c r="H350" s="46" t="n">
        <f aca="false">IF(B350="","",INDEX(Evenimente!$G$2:$G$1213,MATCH(A350+1,Evenimente!$F$2:$F$1213,1)))</f>
        <v>4</v>
      </c>
      <c r="I350" s="47" t="str">
        <f aca="false">IF(B350="","",IF(INDEX(Evenimente!$A$2:$A$16203,MATCH(A350-0.000001,Evenimente!$A$2:$A$16203,1)+1)&lt;A350+1,INDEX(Evenimente!$B$2:$B$16203,MATCH(A350-0.000001,Evenimente!$A$2:$A$16203,1)+1)&amp;" "&amp;INDEX(Evenimente!$C$2:$C$16203,MATCH(A350-0.000001,Evenimente!$A$2:$A$16203,1)+1)&amp;" "&amp;TEXT(HOUR(INDEX(Evenimente!$A$2:$A$16203,MATCH(A350-0.000001,Evenimente!$A$2:$A$16203,1)+1)),"00")&amp;":"&amp;TEXT(MINUTE(INDEX(Evenimente!$A$2:$A$16203,MATCH(A350-0.000001,Evenimente!$A$2:$A$16203,1)+1)),"00")&amp;" UTC"&amp;IF(INDEX(Evenimente!$A$2:$A$16203,MATCH(A350-0.000001,Evenimente!$A$2:$A$16203,1)+2)&lt;A350+1,"; "&amp;INDEX(Evenimente!$B$2:$B$16203,MATCH(A350-0.000001,Evenimente!$A$2:$A$16203,1)+2)&amp;" "&amp;INDEX(Evenimente!$C$2:$C$16203,MATCH(A350-0.000001,Evenimente!$A$2:$A$16203,1)+2)&amp;" "&amp;TEXT(HOUR(INDEX(Evenimente!$A$2:$A$16203,MATCH(A350-0.000001,Evenimente!$A$2:$A$16203,1)+2)),"00")&amp;":"&amp;TEXT(MINUTE(INDEX(Evenimente!$A$2:$A$16203,MATCH(A350-0.000001,Evenimente!$A$2:$A$16203,1)+2)),"00")&amp;" UTC",""),""))</f>
        <v>◑ ultimul pătrar 06:08 UTC</v>
      </c>
    </row>
    <row r="351" customFormat="false" ht="15" hidden="false" customHeight="true" outlineLevel="0" collapsed="false">
      <c r="A351" s="45" t="n">
        <f aca="false">IF(B351="","",$B$3+B351-1)</f>
        <v>46358</v>
      </c>
      <c r="B351" s="46" t="n">
        <f aca="false">IF(ROW()-4&lt;=$E$2,ROW()-4,"")</f>
        <v>347</v>
      </c>
      <c r="C351" s="46" t="n">
        <f aca="false">IF(B351="","",IF(B351&lt;='Timp complet'!$B$60,INT((B351-1)/'Timp complet'!$B$58)+1,IF(B351='Timp complet'!$B$60+1,"Ziua anului","Ziua bisectă")))</f>
        <v>13</v>
      </c>
      <c r="D351" s="46" t="n">
        <f aca="false">IF(B351="","",IF(B351&lt;='Timp complet'!$B$60,MOD(B351-1,'Timp complet'!$B$58)+1,"-"))</f>
        <v>11</v>
      </c>
      <c r="E351" s="46" t="str">
        <f aca="false">IF(B351="","",IF(B351&lt;='Timp complet'!$B$60,INDEX('Nume sanscrită'!$B$21:$B$27,MOD(B351-1,7)+1),"-"))</f>
        <v>Joi</v>
      </c>
      <c r="F351" s="46" t="str">
        <f aca="false">IF(B351="","",INDEX('Nume sanscrită'!$B$21:$B$27,WEEKDAY(A351,2)))</f>
        <v>Miercuri</v>
      </c>
      <c r="G351" s="46" t="n">
        <f aca="false">IF(B351="","",MIN('Timp complet'!$B$54,INT((B351-1)/'Timp complet'!$B$53)+1))</f>
        <v>70</v>
      </c>
      <c r="H351" s="46" t="n">
        <f aca="false">IF(B351="","",INDEX(Evenimente!$G$2:$G$1213,MATCH(A351+1,Evenimente!$F$2:$F$1213,1)))</f>
        <v>4</v>
      </c>
      <c r="I351" s="47" t="str">
        <f aca="false">IF(B351="","",IF(INDEX(Evenimente!$A$2:$A$16203,MATCH(A351-0.000001,Evenimente!$A$2:$A$16203,1)+1)&lt;A351+1,INDEX(Evenimente!$B$2:$B$16203,MATCH(A351-0.000001,Evenimente!$A$2:$A$16203,1)+1)&amp;" "&amp;INDEX(Evenimente!$C$2:$C$16203,MATCH(A351-0.000001,Evenimente!$A$2:$A$16203,1)+1)&amp;" "&amp;TEXT(HOUR(INDEX(Evenimente!$A$2:$A$16203,MATCH(A351-0.000001,Evenimente!$A$2:$A$16203,1)+1)),"00")&amp;":"&amp;TEXT(MINUTE(INDEX(Evenimente!$A$2:$A$16203,MATCH(A351-0.000001,Evenimente!$A$2:$A$16203,1)+1)),"00")&amp;" UTC"&amp;IF(INDEX(Evenimente!$A$2:$A$16203,MATCH(A351-0.000001,Evenimente!$A$2:$A$16203,1)+2)&lt;A351+1,"; "&amp;INDEX(Evenimente!$B$2:$B$16203,MATCH(A351-0.000001,Evenimente!$A$2:$A$16203,1)+2)&amp;" "&amp;INDEX(Evenimente!$C$2:$C$16203,MATCH(A351-0.000001,Evenimente!$A$2:$A$16203,1)+2)&amp;" "&amp;TEXT(HOUR(INDEX(Evenimente!$A$2:$A$16203,MATCH(A351-0.000001,Evenimente!$A$2:$A$16203,1)+2)),"00")&amp;":"&amp;TEXT(MINUTE(INDEX(Evenimente!$A$2:$A$16203,MATCH(A351-0.000001,Evenimente!$A$2:$A$16203,1)+2)),"00")&amp;" UTC",""),""))</f>
        <v/>
      </c>
    </row>
    <row r="352" customFormat="false" ht="15" hidden="false" customHeight="true" outlineLevel="0" collapsed="false">
      <c r="A352" s="45" t="n">
        <f aca="false">IF(B352="","",$B$3+B352-1)</f>
        <v>46359</v>
      </c>
      <c r="B352" s="46" t="n">
        <f aca="false">IF(ROW()-4&lt;=$E$2,ROW()-4,"")</f>
        <v>348</v>
      </c>
      <c r="C352" s="46" t="n">
        <f aca="false">IF(B352="","",IF(B352&lt;='Timp complet'!$B$60,INT((B352-1)/'Timp complet'!$B$58)+1,IF(B352='Timp complet'!$B$60+1,"Ziua anului","Ziua bisectă")))</f>
        <v>13</v>
      </c>
      <c r="D352" s="46" t="n">
        <f aca="false">IF(B352="","",IF(B352&lt;='Timp complet'!$B$60,MOD(B352-1,'Timp complet'!$B$58)+1,"-"))</f>
        <v>12</v>
      </c>
      <c r="E352" s="46" t="str">
        <f aca="false">IF(B352="","",IF(B352&lt;='Timp complet'!$B$60,INDEX('Nume sanscrită'!$B$21:$B$27,MOD(B352-1,7)+1),"-"))</f>
        <v>Vineri</v>
      </c>
      <c r="F352" s="46" t="str">
        <f aca="false">IF(B352="","",INDEX('Nume sanscrită'!$B$21:$B$27,WEEKDAY(A352,2)))</f>
        <v>Joi</v>
      </c>
      <c r="G352" s="46" t="n">
        <f aca="false">IF(B352="","",MIN('Timp complet'!$B$54,INT((B352-1)/'Timp complet'!$B$53)+1))</f>
        <v>70</v>
      </c>
      <c r="H352" s="46" t="n">
        <f aca="false">IF(B352="","",INDEX(Evenimente!$G$2:$G$1213,MATCH(A352+1,Evenimente!$F$2:$F$1213,1)))</f>
        <v>4</v>
      </c>
      <c r="I352" s="47" t="str">
        <f aca="false">IF(B352="","",IF(INDEX(Evenimente!$A$2:$A$16203,MATCH(A352-0.000001,Evenimente!$A$2:$A$16203,1)+1)&lt;A352+1,INDEX(Evenimente!$B$2:$B$16203,MATCH(A352-0.000001,Evenimente!$A$2:$A$16203,1)+1)&amp;" "&amp;INDEX(Evenimente!$C$2:$C$16203,MATCH(A352-0.000001,Evenimente!$A$2:$A$16203,1)+1)&amp;" "&amp;TEXT(HOUR(INDEX(Evenimente!$A$2:$A$16203,MATCH(A352-0.000001,Evenimente!$A$2:$A$16203,1)+1)),"00")&amp;":"&amp;TEXT(MINUTE(INDEX(Evenimente!$A$2:$A$16203,MATCH(A352-0.000001,Evenimente!$A$2:$A$16203,1)+1)),"00")&amp;" UTC"&amp;IF(INDEX(Evenimente!$A$2:$A$16203,MATCH(A352-0.000001,Evenimente!$A$2:$A$16203,1)+2)&lt;A352+1,"; "&amp;INDEX(Evenimente!$B$2:$B$16203,MATCH(A352-0.000001,Evenimente!$A$2:$A$16203,1)+2)&amp;" "&amp;INDEX(Evenimente!$C$2:$C$16203,MATCH(A352-0.000001,Evenimente!$A$2:$A$16203,1)+2)&amp;" "&amp;TEXT(HOUR(INDEX(Evenimente!$A$2:$A$16203,MATCH(A352-0.000001,Evenimente!$A$2:$A$16203,1)+2)),"00")&amp;":"&amp;TEXT(MINUTE(INDEX(Evenimente!$A$2:$A$16203,MATCH(A352-0.000001,Evenimente!$A$2:$A$16203,1)+2)),"00")&amp;" UTC",""),""))</f>
        <v/>
      </c>
    </row>
    <row r="353" customFormat="false" ht="15" hidden="false" customHeight="true" outlineLevel="0" collapsed="false">
      <c r="A353" s="45" t="n">
        <f aca="false">IF(B353="","",$B$3+B353-1)</f>
        <v>46360</v>
      </c>
      <c r="B353" s="46" t="n">
        <f aca="false">IF(ROW()-4&lt;=$E$2,ROW()-4,"")</f>
        <v>349</v>
      </c>
      <c r="C353" s="46" t="n">
        <f aca="false">IF(B353="","",IF(B353&lt;='Timp complet'!$B$60,INT((B353-1)/'Timp complet'!$B$58)+1,IF(B353='Timp complet'!$B$60+1,"Ziua anului","Ziua bisectă")))</f>
        <v>13</v>
      </c>
      <c r="D353" s="46" t="n">
        <f aca="false">IF(B353="","",IF(B353&lt;='Timp complet'!$B$60,MOD(B353-1,'Timp complet'!$B$58)+1,"-"))</f>
        <v>13</v>
      </c>
      <c r="E353" s="46" t="str">
        <f aca="false">IF(B353="","",IF(B353&lt;='Timp complet'!$B$60,INDEX('Nume sanscrită'!$B$21:$B$27,MOD(B353-1,7)+1),"-"))</f>
        <v>Sâmbătă</v>
      </c>
      <c r="F353" s="46" t="str">
        <f aca="false">IF(B353="","",INDEX('Nume sanscrită'!$B$21:$B$27,WEEKDAY(A353,2)))</f>
        <v>Vineri</v>
      </c>
      <c r="G353" s="46" t="n">
        <f aca="false">IF(B353="","",MIN('Timp complet'!$B$54,INT((B353-1)/'Timp complet'!$B$53)+1))</f>
        <v>70</v>
      </c>
      <c r="H353" s="46" t="n">
        <f aca="false">IF(B353="","",INDEX(Evenimente!$G$2:$G$1213,MATCH(A353+1,Evenimente!$F$2:$F$1213,1)))</f>
        <v>4</v>
      </c>
      <c r="I353" s="47" t="str">
        <f aca="false">IF(B353="","",IF(INDEX(Evenimente!$A$2:$A$16203,MATCH(A353-0.000001,Evenimente!$A$2:$A$16203,1)+1)&lt;A353+1,INDEX(Evenimente!$B$2:$B$16203,MATCH(A353-0.000001,Evenimente!$A$2:$A$16203,1)+1)&amp;" "&amp;INDEX(Evenimente!$C$2:$C$16203,MATCH(A353-0.000001,Evenimente!$A$2:$A$16203,1)+1)&amp;" "&amp;TEXT(HOUR(INDEX(Evenimente!$A$2:$A$16203,MATCH(A353-0.000001,Evenimente!$A$2:$A$16203,1)+1)),"00")&amp;":"&amp;TEXT(MINUTE(INDEX(Evenimente!$A$2:$A$16203,MATCH(A353-0.000001,Evenimente!$A$2:$A$16203,1)+1)),"00")&amp;" UTC"&amp;IF(INDEX(Evenimente!$A$2:$A$16203,MATCH(A353-0.000001,Evenimente!$A$2:$A$16203,1)+2)&lt;A353+1,"; "&amp;INDEX(Evenimente!$B$2:$B$16203,MATCH(A353-0.000001,Evenimente!$A$2:$A$16203,1)+2)&amp;" "&amp;INDEX(Evenimente!$C$2:$C$16203,MATCH(A353-0.000001,Evenimente!$A$2:$A$16203,1)+2)&amp;" "&amp;TEXT(HOUR(INDEX(Evenimente!$A$2:$A$16203,MATCH(A353-0.000001,Evenimente!$A$2:$A$16203,1)+2)),"00")&amp;":"&amp;TEXT(MINUTE(INDEX(Evenimente!$A$2:$A$16203,MATCH(A353-0.000001,Evenimente!$A$2:$A$16203,1)+2)),"00")&amp;" UTC",""),""))</f>
        <v/>
      </c>
    </row>
    <row r="354" customFormat="false" ht="15" hidden="false" customHeight="true" outlineLevel="0" collapsed="false">
      <c r="A354" s="45" t="n">
        <f aca="false">IF(B354="","",$B$3+B354-1)</f>
        <v>46361</v>
      </c>
      <c r="B354" s="46" t="n">
        <f aca="false">IF(ROW()-4&lt;=$E$2,ROW()-4,"")</f>
        <v>350</v>
      </c>
      <c r="C354" s="46" t="n">
        <f aca="false">IF(B354="","",IF(B354&lt;='Timp complet'!$B$60,INT((B354-1)/'Timp complet'!$B$58)+1,IF(B354='Timp complet'!$B$60+1,"Ziua anului","Ziua bisectă")))</f>
        <v>13</v>
      </c>
      <c r="D354" s="46" t="n">
        <f aca="false">IF(B354="","",IF(B354&lt;='Timp complet'!$B$60,MOD(B354-1,'Timp complet'!$B$58)+1,"-"))</f>
        <v>14</v>
      </c>
      <c r="E354" s="46" t="str">
        <f aca="false">IF(B354="","",IF(B354&lt;='Timp complet'!$B$60,INDEX('Nume sanscrită'!$B$21:$B$27,MOD(B354-1,7)+1),"-"))</f>
        <v>Duminică</v>
      </c>
      <c r="F354" s="46" t="str">
        <f aca="false">IF(B354="","",INDEX('Nume sanscrită'!$B$21:$B$27,WEEKDAY(A354,2)))</f>
        <v>Sâmbătă</v>
      </c>
      <c r="G354" s="46" t="n">
        <f aca="false">IF(B354="","",MIN('Timp complet'!$B$54,INT((B354-1)/'Timp complet'!$B$53)+1))</f>
        <v>70</v>
      </c>
      <c r="H354" s="46" t="n">
        <f aca="false">IF(B354="","",INDEX(Evenimente!$G$2:$G$1213,MATCH(A354+1,Evenimente!$F$2:$F$1213,1)))</f>
        <v>4</v>
      </c>
      <c r="I354" s="47" t="str">
        <f aca="false">IF(B354="","",IF(INDEX(Evenimente!$A$2:$A$16203,MATCH(A354-0.000001,Evenimente!$A$2:$A$16203,1)+1)&lt;A354+1,INDEX(Evenimente!$B$2:$B$16203,MATCH(A354-0.000001,Evenimente!$A$2:$A$16203,1)+1)&amp;" "&amp;INDEX(Evenimente!$C$2:$C$16203,MATCH(A354-0.000001,Evenimente!$A$2:$A$16203,1)+1)&amp;" "&amp;TEXT(HOUR(INDEX(Evenimente!$A$2:$A$16203,MATCH(A354-0.000001,Evenimente!$A$2:$A$16203,1)+1)),"00")&amp;":"&amp;TEXT(MINUTE(INDEX(Evenimente!$A$2:$A$16203,MATCH(A354-0.000001,Evenimente!$A$2:$A$16203,1)+1)),"00")&amp;" UTC"&amp;IF(INDEX(Evenimente!$A$2:$A$16203,MATCH(A354-0.000001,Evenimente!$A$2:$A$16203,1)+2)&lt;A354+1,"; "&amp;INDEX(Evenimente!$B$2:$B$16203,MATCH(A354-0.000001,Evenimente!$A$2:$A$16203,1)+2)&amp;" "&amp;INDEX(Evenimente!$C$2:$C$16203,MATCH(A354-0.000001,Evenimente!$A$2:$A$16203,1)+2)&amp;" "&amp;TEXT(HOUR(INDEX(Evenimente!$A$2:$A$16203,MATCH(A354-0.000001,Evenimente!$A$2:$A$16203,1)+2)),"00")&amp;":"&amp;TEXT(MINUTE(INDEX(Evenimente!$A$2:$A$16203,MATCH(A354-0.000001,Evenimente!$A$2:$A$16203,1)+2)),"00")&amp;" UTC",""),""))</f>
        <v/>
      </c>
    </row>
    <row r="355" customFormat="false" ht="15" hidden="false" customHeight="true" outlineLevel="0" collapsed="false">
      <c r="A355" s="45" t="n">
        <f aca="false">IF(B355="","",$B$3+B355-1)</f>
        <v>46362</v>
      </c>
      <c r="B355" s="46" t="n">
        <f aca="false">IF(ROW()-4&lt;=$E$2,ROW()-4,"")</f>
        <v>351</v>
      </c>
      <c r="C355" s="46" t="n">
        <f aca="false">IF(B355="","",IF(B355&lt;='Timp complet'!$B$60,INT((B355-1)/'Timp complet'!$B$58)+1,IF(B355='Timp complet'!$B$60+1,"Ziua anului","Ziua bisectă")))</f>
        <v>13</v>
      </c>
      <c r="D355" s="46" t="n">
        <f aca="false">IF(B355="","",IF(B355&lt;='Timp complet'!$B$60,MOD(B355-1,'Timp complet'!$B$58)+1,"-"))</f>
        <v>15</v>
      </c>
      <c r="E355" s="46" t="str">
        <f aca="false">IF(B355="","",IF(B355&lt;='Timp complet'!$B$60,INDEX('Nume sanscrită'!$B$21:$B$27,MOD(B355-1,7)+1),"-"))</f>
        <v>Luni</v>
      </c>
      <c r="F355" s="46" t="str">
        <f aca="false">IF(B355="","",INDEX('Nume sanscrită'!$B$21:$B$27,WEEKDAY(A355,2)))</f>
        <v>Duminică</v>
      </c>
      <c r="G355" s="46" t="n">
        <f aca="false">IF(B355="","",MIN('Timp complet'!$B$54,INT((B355-1)/'Timp complet'!$B$53)+1))</f>
        <v>71</v>
      </c>
      <c r="H355" s="46" t="n">
        <f aca="false">IF(B355="","",INDEX(Evenimente!$G$2:$G$1213,MATCH(A355+1,Evenimente!$F$2:$F$1213,1)))</f>
        <v>4</v>
      </c>
      <c r="I355" s="47" t="str">
        <f aca="false">IF(B355="","",IF(INDEX(Evenimente!$A$2:$A$16203,MATCH(A355-0.000001,Evenimente!$A$2:$A$16203,1)+1)&lt;A355+1,INDEX(Evenimente!$B$2:$B$16203,MATCH(A355-0.000001,Evenimente!$A$2:$A$16203,1)+1)&amp;" "&amp;INDEX(Evenimente!$C$2:$C$16203,MATCH(A355-0.000001,Evenimente!$A$2:$A$16203,1)+1)&amp;" "&amp;TEXT(HOUR(INDEX(Evenimente!$A$2:$A$16203,MATCH(A355-0.000001,Evenimente!$A$2:$A$16203,1)+1)),"00")&amp;":"&amp;TEXT(MINUTE(INDEX(Evenimente!$A$2:$A$16203,MATCH(A355-0.000001,Evenimente!$A$2:$A$16203,1)+1)),"00")&amp;" UTC"&amp;IF(INDEX(Evenimente!$A$2:$A$16203,MATCH(A355-0.000001,Evenimente!$A$2:$A$16203,1)+2)&lt;A355+1,"; "&amp;INDEX(Evenimente!$B$2:$B$16203,MATCH(A355-0.000001,Evenimente!$A$2:$A$16203,1)+2)&amp;" "&amp;INDEX(Evenimente!$C$2:$C$16203,MATCH(A355-0.000001,Evenimente!$A$2:$A$16203,1)+2)&amp;" "&amp;TEXT(HOUR(INDEX(Evenimente!$A$2:$A$16203,MATCH(A355-0.000001,Evenimente!$A$2:$A$16203,1)+2)),"00")&amp;":"&amp;TEXT(MINUTE(INDEX(Evenimente!$A$2:$A$16203,MATCH(A355-0.000001,Evenimente!$A$2:$A$16203,1)+2)),"00")&amp;" UTC",""),""))</f>
        <v/>
      </c>
    </row>
    <row r="356" customFormat="false" ht="15" hidden="false" customHeight="true" outlineLevel="0" collapsed="false">
      <c r="A356" s="45" t="n">
        <f aca="false">IF(B356="","",$B$3+B356-1)</f>
        <v>46363</v>
      </c>
      <c r="B356" s="46" t="n">
        <f aca="false">IF(ROW()-4&lt;=$E$2,ROW()-4,"")</f>
        <v>352</v>
      </c>
      <c r="C356" s="46" t="n">
        <f aca="false">IF(B356="","",IF(B356&lt;='Timp complet'!$B$60,INT((B356-1)/'Timp complet'!$B$58)+1,IF(B356='Timp complet'!$B$60+1,"Ziua anului","Ziua bisectă")))</f>
        <v>13</v>
      </c>
      <c r="D356" s="46" t="n">
        <f aca="false">IF(B356="","",IF(B356&lt;='Timp complet'!$B$60,MOD(B356-1,'Timp complet'!$B$58)+1,"-"))</f>
        <v>16</v>
      </c>
      <c r="E356" s="46" t="str">
        <f aca="false">IF(B356="","",IF(B356&lt;='Timp complet'!$B$60,INDEX('Nume sanscrită'!$B$21:$B$27,MOD(B356-1,7)+1),"-"))</f>
        <v>Marți</v>
      </c>
      <c r="F356" s="46" t="str">
        <f aca="false">IF(B356="","",INDEX('Nume sanscrită'!$B$21:$B$27,WEEKDAY(A356,2)))</f>
        <v>Luni</v>
      </c>
      <c r="G356" s="46" t="n">
        <f aca="false">IF(B356="","",MIN('Timp complet'!$B$54,INT((B356-1)/'Timp complet'!$B$53)+1))</f>
        <v>71</v>
      </c>
      <c r="H356" s="46" t="n">
        <f aca="false">IF(B356="","",INDEX(Evenimente!$G$2:$G$1213,MATCH(A356+1,Evenimente!$F$2:$F$1213,1)))</f>
        <v>4</v>
      </c>
      <c r="I356" s="47" t="str">
        <f aca="false">IF(B356="","",IF(INDEX(Evenimente!$A$2:$A$16203,MATCH(A356-0.000001,Evenimente!$A$2:$A$16203,1)+1)&lt;A356+1,INDEX(Evenimente!$B$2:$B$16203,MATCH(A356-0.000001,Evenimente!$A$2:$A$16203,1)+1)&amp;" "&amp;INDEX(Evenimente!$C$2:$C$16203,MATCH(A356-0.000001,Evenimente!$A$2:$A$16203,1)+1)&amp;" "&amp;TEXT(HOUR(INDEX(Evenimente!$A$2:$A$16203,MATCH(A356-0.000001,Evenimente!$A$2:$A$16203,1)+1)),"00")&amp;":"&amp;TEXT(MINUTE(INDEX(Evenimente!$A$2:$A$16203,MATCH(A356-0.000001,Evenimente!$A$2:$A$16203,1)+1)),"00")&amp;" UTC"&amp;IF(INDEX(Evenimente!$A$2:$A$16203,MATCH(A356-0.000001,Evenimente!$A$2:$A$16203,1)+2)&lt;A356+1,"; "&amp;INDEX(Evenimente!$B$2:$B$16203,MATCH(A356-0.000001,Evenimente!$A$2:$A$16203,1)+2)&amp;" "&amp;INDEX(Evenimente!$C$2:$C$16203,MATCH(A356-0.000001,Evenimente!$A$2:$A$16203,1)+2)&amp;" "&amp;TEXT(HOUR(INDEX(Evenimente!$A$2:$A$16203,MATCH(A356-0.000001,Evenimente!$A$2:$A$16203,1)+2)),"00")&amp;":"&amp;TEXT(MINUTE(INDEX(Evenimente!$A$2:$A$16203,MATCH(A356-0.000001,Evenimente!$A$2:$A$16203,1)+2)),"00")&amp;" UTC",""),""))</f>
        <v/>
      </c>
    </row>
    <row r="357" customFormat="false" ht="15" hidden="false" customHeight="true" outlineLevel="0" collapsed="false">
      <c r="A357" s="45" t="n">
        <f aca="false">IF(B357="","",$B$3+B357-1)</f>
        <v>46364</v>
      </c>
      <c r="B357" s="46" t="n">
        <f aca="false">IF(ROW()-4&lt;=$E$2,ROW()-4,"")</f>
        <v>353</v>
      </c>
      <c r="C357" s="46" t="n">
        <f aca="false">IF(B357="","",IF(B357&lt;='Timp complet'!$B$60,INT((B357-1)/'Timp complet'!$B$58)+1,IF(B357='Timp complet'!$B$60+1,"Ziua anului","Ziua bisectă")))</f>
        <v>13</v>
      </c>
      <c r="D357" s="46" t="n">
        <f aca="false">IF(B357="","",IF(B357&lt;='Timp complet'!$B$60,MOD(B357-1,'Timp complet'!$B$58)+1,"-"))</f>
        <v>17</v>
      </c>
      <c r="E357" s="46" t="str">
        <f aca="false">IF(B357="","",IF(B357&lt;='Timp complet'!$B$60,INDEX('Nume sanscrită'!$B$21:$B$27,MOD(B357-1,7)+1),"-"))</f>
        <v>Miercuri</v>
      </c>
      <c r="F357" s="46" t="str">
        <f aca="false">IF(B357="","",INDEX('Nume sanscrită'!$B$21:$B$27,WEEKDAY(A357,2)))</f>
        <v>Marți</v>
      </c>
      <c r="G357" s="46" t="n">
        <f aca="false">IF(B357="","",MIN('Timp complet'!$B$54,INT((B357-1)/'Timp complet'!$B$53)+1))</f>
        <v>71</v>
      </c>
      <c r="H357" s="46" t="n">
        <f aca="false">IF(B357="","",INDEX(Evenimente!$G$2:$G$1213,MATCH(A357+1,Evenimente!$F$2:$F$1213,1)))</f>
        <v>4</v>
      </c>
      <c r="I357" s="47" t="str">
        <f aca="false">IF(B357="","",IF(INDEX(Evenimente!$A$2:$A$16203,MATCH(A357-0.000001,Evenimente!$A$2:$A$16203,1)+1)&lt;A357+1,INDEX(Evenimente!$B$2:$B$16203,MATCH(A357-0.000001,Evenimente!$A$2:$A$16203,1)+1)&amp;" "&amp;INDEX(Evenimente!$C$2:$C$16203,MATCH(A357-0.000001,Evenimente!$A$2:$A$16203,1)+1)&amp;" "&amp;TEXT(HOUR(INDEX(Evenimente!$A$2:$A$16203,MATCH(A357-0.000001,Evenimente!$A$2:$A$16203,1)+1)),"00")&amp;":"&amp;TEXT(MINUTE(INDEX(Evenimente!$A$2:$A$16203,MATCH(A357-0.000001,Evenimente!$A$2:$A$16203,1)+1)),"00")&amp;" UTC"&amp;IF(INDEX(Evenimente!$A$2:$A$16203,MATCH(A357-0.000001,Evenimente!$A$2:$A$16203,1)+2)&lt;A357+1,"; "&amp;INDEX(Evenimente!$B$2:$B$16203,MATCH(A357-0.000001,Evenimente!$A$2:$A$16203,1)+2)&amp;" "&amp;INDEX(Evenimente!$C$2:$C$16203,MATCH(A357-0.000001,Evenimente!$A$2:$A$16203,1)+2)&amp;" "&amp;TEXT(HOUR(INDEX(Evenimente!$A$2:$A$16203,MATCH(A357-0.000001,Evenimente!$A$2:$A$16203,1)+2)),"00")&amp;":"&amp;TEXT(MINUTE(INDEX(Evenimente!$A$2:$A$16203,MATCH(A357-0.000001,Evenimente!$A$2:$A$16203,1)+2)),"00")&amp;" UTC",""),""))</f>
        <v/>
      </c>
    </row>
    <row r="358" customFormat="false" ht="15" hidden="false" customHeight="true" outlineLevel="0" collapsed="false">
      <c r="A358" s="45" t="n">
        <f aca="false">IF(B358="","",$B$3+B358-1)</f>
        <v>46365</v>
      </c>
      <c r="B358" s="46" t="n">
        <f aca="false">IF(ROW()-4&lt;=$E$2,ROW()-4,"")</f>
        <v>354</v>
      </c>
      <c r="C358" s="46" t="n">
        <f aca="false">IF(B358="","",IF(B358&lt;='Timp complet'!$B$60,INT((B358-1)/'Timp complet'!$B$58)+1,IF(B358='Timp complet'!$B$60+1,"Ziua anului","Ziua bisectă")))</f>
        <v>13</v>
      </c>
      <c r="D358" s="46" t="n">
        <f aca="false">IF(B358="","",IF(B358&lt;='Timp complet'!$B$60,MOD(B358-1,'Timp complet'!$B$58)+1,"-"))</f>
        <v>18</v>
      </c>
      <c r="E358" s="46" t="str">
        <f aca="false">IF(B358="","",IF(B358&lt;='Timp complet'!$B$60,INDEX('Nume sanscrită'!$B$21:$B$27,MOD(B358-1,7)+1),"-"))</f>
        <v>Joi</v>
      </c>
      <c r="F358" s="46" t="str">
        <f aca="false">IF(B358="","",INDEX('Nume sanscrită'!$B$21:$B$27,WEEKDAY(A358,2)))</f>
        <v>Miercuri</v>
      </c>
      <c r="G358" s="46" t="n">
        <f aca="false">IF(B358="","",MIN('Timp complet'!$B$54,INT((B358-1)/'Timp complet'!$B$53)+1))</f>
        <v>71</v>
      </c>
      <c r="H358" s="46" t="n">
        <f aca="false">IF(B358="","",INDEX(Evenimente!$G$2:$G$1213,MATCH(A358+1,Evenimente!$F$2:$F$1213,1)))</f>
        <v>4</v>
      </c>
      <c r="I358" s="47" t="str">
        <f aca="false">IF(B358="","",IF(INDEX(Evenimente!$A$2:$A$16203,MATCH(A358-0.000001,Evenimente!$A$2:$A$16203,1)+1)&lt;A358+1,INDEX(Evenimente!$B$2:$B$16203,MATCH(A358-0.000001,Evenimente!$A$2:$A$16203,1)+1)&amp;" "&amp;INDEX(Evenimente!$C$2:$C$16203,MATCH(A358-0.000001,Evenimente!$A$2:$A$16203,1)+1)&amp;" "&amp;TEXT(HOUR(INDEX(Evenimente!$A$2:$A$16203,MATCH(A358-0.000001,Evenimente!$A$2:$A$16203,1)+1)),"00")&amp;":"&amp;TEXT(MINUTE(INDEX(Evenimente!$A$2:$A$16203,MATCH(A358-0.000001,Evenimente!$A$2:$A$16203,1)+1)),"00")&amp;" UTC"&amp;IF(INDEX(Evenimente!$A$2:$A$16203,MATCH(A358-0.000001,Evenimente!$A$2:$A$16203,1)+2)&lt;A358+1,"; "&amp;INDEX(Evenimente!$B$2:$B$16203,MATCH(A358-0.000001,Evenimente!$A$2:$A$16203,1)+2)&amp;" "&amp;INDEX(Evenimente!$C$2:$C$16203,MATCH(A358-0.000001,Evenimente!$A$2:$A$16203,1)+2)&amp;" "&amp;TEXT(HOUR(INDEX(Evenimente!$A$2:$A$16203,MATCH(A358-0.000001,Evenimente!$A$2:$A$16203,1)+2)),"00")&amp;":"&amp;TEXT(MINUTE(INDEX(Evenimente!$A$2:$A$16203,MATCH(A358-0.000001,Evenimente!$A$2:$A$16203,1)+2)),"00")&amp;" UTC",""),""))</f>
        <v>● lună nouă 00:51 UTC</v>
      </c>
    </row>
    <row r="359" customFormat="false" ht="15" hidden="false" customHeight="true" outlineLevel="0" collapsed="false">
      <c r="A359" s="45" t="n">
        <f aca="false">IF(B359="","",$B$3+B359-1)</f>
        <v>46366</v>
      </c>
      <c r="B359" s="46" t="n">
        <f aca="false">IF(ROW()-4&lt;=$E$2,ROW()-4,"")</f>
        <v>355</v>
      </c>
      <c r="C359" s="46" t="n">
        <f aca="false">IF(B359="","",IF(B359&lt;='Timp complet'!$B$60,INT((B359-1)/'Timp complet'!$B$58)+1,IF(B359='Timp complet'!$B$60+1,"Ziua anului","Ziua bisectă")))</f>
        <v>13</v>
      </c>
      <c r="D359" s="46" t="n">
        <f aca="false">IF(B359="","",IF(B359&lt;='Timp complet'!$B$60,MOD(B359-1,'Timp complet'!$B$58)+1,"-"))</f>
        <v>19</v>
      </c>
      <c r="E359" s="46" t="str">
        <f aca="false">IF(B359="","",IF(B359&lt;='Timp complet'!$B$60,INDEX('Nume sanscrită'!$B$21:$B$27,MOD(B359-1,7)+1),"-"))</f>
        <v>Vineri</v>
      </c>
      <c r="F359" s="46" t="str">
        <f aca="false">IF(B359="","",INDEX('Nume sanscrită'!$B$21:$B$27,WEEKDAY(A359,2)))</f>
        <v>Joi</v>
      </c>
      <c r="G359" s="46" t="n">
        <f aca="false">IF(B359="","",MIN('Timp complet'!$B$54,INT((B359-1)/'Timp complet'!$B$53)+1))</f>
        <v>71</v>
      </c>
      <c r="H359" s="46" t="n">
        <f aca="false">IF(B359="","",INDEX(Evenimente!$G$2:$G$1213,MATCH(A359+1,Evenimente!$F$2:$F$1213,1)))</f>
        <v>4</v>
      </c>
      <c r="I359" s="47" t="str">
        <f aca="false">IF(B359="","",IF(INDEX(Evenimente!$A$2:$A$16203,MATCH(A359-0.000001,Evenimente!$A$2:$A$16203,1)+1)&lt;A359+1,INDEX(Evenimente!$B$2:$B$16203,MATCH(A359-0.000001,Evenimente!$A$2:$A$16203,1)+1)&amp;" "&amp;INDEX(Evenimente!$C$2:$C$16203,MATCH(A359-0.000001,Evenimente!$A$2:$A$16203,1)+1)&amp;" "&amp;TEXT(HOUR(INDEX(Evenimente!$A$2:$A$16203,MATCH(A359-0.000001,Evenimente!$A$2:$A$16203,1)+1)),"00")&amp;":"&amp;TEXT(MINUTE(INDEX(Evenimente!$A$2:$A$16203,MATCH(A359-0.000001,Evenimente!$A$2:$A$16203,1)+1)),"00")&amp;" UTC"&amp;IF(INDEX(Evenimente!$A$2:$A$16203,MATCH(A359-0.000001,Evenimente!$A$2:$A$16203,1)+2)&lt;A359+1,"; "&amp;INDEX(Evenimente!$B$2:$B$16203,MATCH(A359-0.000001,Evenimente!$A$2:$A$16203,1)+2)&amp;" "&amp;INDEX(Evenimente!$C$2:$C$16203,MATCH(A359-0.000001,Evenimente!$A$2:$A$16203,1)+2)&amp;" "&amp;TEXT(HOUR(INDEX(Evenimente!$A$2:$A$16203,MATCH(A359-0.000001,Evenimente!$A$2:$A$16203,1)+2)),"00")&amp;":"&amp;TEXT(MINUTE(INDEX(Evenimente!$A$2:$A$16203,MATCH(A359-0.000001,Evenimente!$A$2:$A$16203,1)+2)),"00")&amp;" UTC",""),""))</f>
        <v/>
      </c>
    </row>
    <row r="360" customFormat="false" ht="15" hidden="false" customHeight="true" outlineLevel="0" collapsed="false">
      <c r="A360" s="45" t="n">
        <f aca="false">IF(B360="","",$B$3+B360-1)</f>
        <v>46367</v>
      </c>
      <c r="B360" s="46" t="n">
        <f aca="false">IF(ROW()-4&lt;=$E$2,ROW()-4,"")</f>
        <v>356</v>
      </c>
      <c r="C360" s="46" t="n">
        <f aca="false">IF(B360="","",IF(B360&lt;='Timp complet'!$B$60,INT((B360-1)/'Timp complet'!$B$58)+1,IF(B360='Timp complet'!$B$60+1,"Ziua anului","Ziua bisectă")))</f>
        <v>13</v>
      </c>
      <c r="D360" s="46" t="n">
        <f aca="false">IF(B360="","",IF(B360&lt;='Timp complet'!$B$60,MOD(B360-1,'Timp complet'!$B$58)+1,"-"))</f>
        <v>20</v>
      </c>
      <c r="E360" s="46" t="str">
        <f aca="false">IF(B360="","",IF(B360&lt;='Timp complet'!$B$60,INDEX('Nume sanscrită'!$B$21:$B$27,MOD(B360-1,7)+1),"-"))</f>
        <v>Sâmbătă</v>
      </c>
      <c r="F360" s="46" t="str">
        <f aca="false">IF(B360="","",INDEX('Nume sanscrită'!$B$21:$B$27,WEEKDAY(A360,2)))</f>
        <v>Vineri</v>
      </c>
      <c r="G360" s="46" t="n">
        <f aca="false">IF(B360="","",MIN('Timp complet'!$B$54,INT((B360-1)/'Timp complet'!$B$53)+1))</f>
        <v>72</v>
      </c>
      <c r="H360" s="46" t="n">
        <f aca="false">IF(B360="","",INDEX(Evenimente!$G$2:$G$1213,MATCH(A360+1,Evenimente!$F$2:$F$1213,1)))</f>
        <v>4</v>
      </c>
      <c r="I360" s="47" t="str">
        <f aca="false">IF(B360="","",IF(INDEX(Evenimente!$A$2:$A$16203,MATCH(A360-0.000001,Evenimente!$A$2:$A$16203,1)+1)&lt;A360+1,INDEX(Evenimente!$B$2:$B$16203,MATCH(A360-0.000001,Evenimente!$A$2:$A$16203,1)+1)&amp;" "&amp;INDEX(Evenimente!$C$2:$C$16203,MATCH(A360-0.000001,Evenimente!$A$2:$A$16203,1)+1)&amp;" "&amp;TEXT(HOUR(INDEX(Evenimente!$A$2:$A$16203,MATCH(A360-0.000001,Evenimente!$A$2:$A$16203,1)+1)),"00")&amp;":"&amp;TEXT(MINUTE(INDEX(Evenimente!$A$2:$A$16203,MATCH(A360-0.000001,Evenimente!$A$2:$A$16203,1)+1)),"00")&amp;" UTC"&amp;IF(INDEX(Evenimente!$A$2:$A$16203,MATCH(A360-0.000001,Evenimente!$A$2:$A$16203,1)+2)&lt;A360+1,"; "&amp;INDEX(Evenimente!$B$2:$B$16203,MATCH(A360-0.000001,Evenimente!$A$2:$A$16203,1)+2)&amp;" "&amp;INDEX(Evenimente!$C$2:$C$16203,MATCH(A360-0.000001,Evenimente!$A$2:$A$16203,1)+2)&amp;" "&amp;TEXT(HOUR(INDEX(Evenimente!$A$2:$A$16203,MATCH(A360-0.000001,Evenimente!$A$2:$A$16203,1)+2)),"00")&amp;":"&amp;TEXT(MINUTE(INDEX(Evenimente!$A$2:$A$16203,MATCH(A360-0.000001,Evenimente!$A$2:$A$16203,1)+2)),"00")&amp;" UTC",""),""))</f>
        <v/>
      </c>
    </row>
    <row r="361" customFormat="false" ht="15" hidden="false" customHeight="true" outlineLevel="0" collapsed="false">
      <c r="A361" s="45" t="n">
        <f aca="false">IF(B361="","",$B$3+B361-1)</f>
        <v>46368</v>
      </c>
      <c r="B361" s="46" t="n">
        <f aca="false">IF(ROW()-4&lt;=$E$2,ROW()-4,"")</f>
        <v>357</v>
      </c>
      <c r="C361" s="46" t="n">
        <f aca="false">IF(B361="","",IF(B361&lt;='Timp complet'!$B$60,INT((B361-1)/'Timp complet'!$B$58)+1,IF(B361='Timp complet'!$B$60+1,"Ziua anului","Ziua bisectă")))</f>
        <v>13</v>
      </c>
      <c r="D361" s="46" t="n">
        <f aca="false">IF(B361="","",IF(B361&lt;='Timp complet'!$B$60,MOD(B361-1,'Timp complet'!$B$58)+1,"-"))</f>
        <v>21</v>
      </c>
      <c r="E361" s="46" t="str">
        <f aca="false">IF(B361="","",IF(B361&lt;='Timp complet'!$B$60,INDEX('Nume sanscrită'!$B$21:$B$27,MOD(B361-1,7)+1),"-"))</f>
        <v>Duminică</v>
      </c>
      <c r="F361" s="46" t="str">
        <f aca="false">IF(B361="","",INDEX('Nume sanscrită'!$B$21:$B$27,WEEKDAY(A361,2)))</f>
        <v>Sâmbătă</v>
      </c>
      <c r="G361" s="46" t="n">
        <f aca="false">IF(B361="","",MIN('Timp complet'!$B$54,INT((B361-1)/'Timp complet'!$B$53)+1))</f>
        <v>72</v>
      </c>
      <c r="H361" s="46" t="n">
        <f aca="false">IF(B361="","",INDEX(Evenimente!$G$2:$G$1213,MATCH(A361+1,Evenimente!$F$2:$F$1213,1)))</f>
        <v>4</v>
      </c>
      <c r="I361" s="47" t="str">
        <f aca="false">IF(B361="","",IF(INDEX(Evenimente!$A$2:$A$16203,MATCH(A361-0.000001,Evenimente!$A$2:$A$16203,1)+1)&lt;A361+1,INDEX(Evenimente!$B$2:$B$16203,MATCH(A361-0.000001,Evenimente!$A$2:$A$16203,1)+1)&amp;" "&amp;INDEX(Evenimente!$C$2:$C$16203,MATCH(A361-0.000001,Evenimente!$A$2:$A$16203,1)+1)&amp;" "&amp;TEXT(HOUR(INDEX(Evenimente!$A$2:$A$16203,MATCH(A361-0.000001,Evenimente!$A$2:$A$16203,1)+1)),"00")&amp;":"&amp;TEXT(MINUTE(INDEX(Evenimente!$A$2:$A$16203,MATCH(A361-0.000001,Evenimente!$A$2:$A$16203,1)+1)),"00")&amp;" UTC"&amp;IF(INDEX(Evenimente!$A$2:$A$16203,MATCH(A361-0.000001,Evenimente!$A$2:$A$16203,1)+2)&lt;A361+1,"; "&amp;INDEX(Evenimente!$B$2:$B$16203,MATCH(A361-0.000001,Evenimente!$A$2:$A$16203,1)+2)&amp;" "&amp;INDEX(Evenimente!$C$2:$C$16203,MATCH(A361-0.000001,Evenimente!$A$2:$A$16203,1)+2)&amp;" "&amp;TEXT(HOUR(INDEX(Evenimente!$A$2:$A$16203,MATCH(A361-0.000001,Evenimente!$A$2:$A$16203,1)+2)),"00")&amp;":"&amp;TEXT(MINUTE(INDEX(Evenimente!$A$2:$A$16203,MATCH(A361-0.000001,Evenimente!$A$2:$A$16203,1)+2)),"00")&amp;" UTC",""),""))</f>
        <v/>
      </c>
    </row>
    <row r="362" customFormat="false" ht="15" hidden="false" customHeight="true" outlineLevel="0" collapsed="false">
      <c r="A362" s="45" t="n">
        <f aca="false">IF(B362="","",$B$3+B362-1)</f>
        <v>46369</v>
      </c>
      <c r="B362" s="46" t="n">
        <f aca="false">IF(ROW()-4&lt;=$E$2,ROW()-4,"")</f>
        <v>358</v>
      </c>
      <c r="C362" s="46" t="n">
        <f aca="false">IF(B362="","",IF(B362&lt;='Timp complet'!$B$60,INT((B362-1)/'Timp complet'!$B$58)+1,IF(B362='Timp complet'!$B$60+1,"Ziua anului","Ziua bisectă")))</f>
        <v>13</v>
      </c>
      <c r="D362" s="46" t="n">
        <f aca="false">IF(B362="","",IF(B362&lt;='Timp complet'!$B$60,MOD(B362-1,'Timp complet'!$B$58)+1,"-"))</f>
        <v>22</v>
      </c>
      <c r="E362" s="46" t="str">
        <f aca="false">IF(B362="","",IF(B362&lt;='Timp complet'!$B$60,INDEX('Nume sanscrită'!$B$21:$B$27,MOD(B362-1,7)+1),"-"))</f>
        <v>Luni</v>
      </c>
      <c r="F362" s="46" t="str">
        <f aca="false">IF(B362="","",INDEX('Nume sanscrită'!$B$21:$B$27,WEEKDAY(A362,2)))</f>
        <v>Duminică</v>
      </c>
      <c r="G362" s="46" t="n">
        <f aca="false">IF(B362="","",MIN('Timp complet'!$B$54,INT((B362-1)/'Timp complet'!$B$53)+1))</f>
        <v>72</v>
      </c>
      <c r="H362" s="46" t="n">
        <f aca="false">IF(B362="","",INDEX(Evenimente!$G$2:$G$1213,MATCH(A362+1,Evenimente!$F$2:$F$1213,1)))</f>
        <v>4</v>
      </c>
      <c r="I362" s="47" t="str">
        <f aca="false">IF(B362="","",IF(INDEX(Evenimente!$A$2:$A$16203,MATCH(A362-0.000001,Evenimente!$A$2:$A$16203,1)+1)&lt;A362+1,INDEX(Evenimente!$B$2:$B$16203,MATCH(A362-0.000001,Evenimente!$A$2:$A$16203,1)+1)&amp;" "&amp;INDEX(Evenimente!$C$2:$C$16203,MATCH(A362-0.000001,Evenimente!$A$2:$A$16203,1)+1)&amp;" "&amp;TEXT(HOUR(INDEX(Evenimente!$A$2:$A$16203,MATCH(A362-0.000001,Evenimente!$A$2:$A$16203,1)+1)),"00")&amp;":"&amp;TEXT(MINUTE(INDEX(Evenimente!$A$2:$A$16203,MATCH(A362-0.000001,Evenimente!$A$2:$A$16203,1)+1)),"00")&amp;" UTC"&amp;IF(INDEX(Evenimente!$A$2:$A$16203,MATCH(A362-0.000001,Evenimente!$A$2:$A$16203,1)+2)&lt;A362+1,"; "&amp;INDEX(Evenimente!$B$2:$B$16203,MATCH(A362-0.000001,Evenimente!$A$2:$A$16203,1)+2)&amp;" "&amp;INDEX(Evenimente!$C$2:$C$16203,MATCH(A362-0.000001,Evenimente!$A$2:$A$16203,1)+2)&amp;" "&amp;TEXT(HOUR(INDEX(Evenimente!$A$2:$A$16203,MATCH(A362-0.000001,Evenimente!$A$2:$A$16203,1)+2)),"00")&amp;":"&amp;TEXT(MINUTE(INDEX(Evenimente!$A$2:$A$16203,MATCH(A362-0.000001,Evenimente!$A$2:$A$16203,1)+2)),"00")&amp;" UTC",""),""))</f>
        <v/>
      </c>
    </row>
    <row r="363" customFormat="false" ht="15" hidden="false" customHeight="true" outlineLevel="0" collapsed="false">
      <c r="A363" s="45" t="n">
        <f aca="false">IF(B363="","",$B$3+B363-1)</f>
        <v>46370</v>
      </c>
      <c r="B363" s="46" t="n">
        <f aca="false">IF(ROW()-4&lt;=$E$2,ROW()-4,"")</f>
        <v>359</v>
      </c>
      <c r="C363" s="46" t="n">
        <f aca="false">IF(B363="","",IF(B363&lt;='Timp complet'!$B$60,INT((B363-1)/'Timp complet'!$B$58)+1,IF(B363='Timp complet'!$B$60+1,"Ziua anului","Ziua bisectă")))</f>
        <v>13</v>
      </c>
      <c r="D363" s="46" t="n">
        <f aca="false">IF(B363="","",IF(B363&lt;='Timp complet'!$B$60,MOD(B363-1,'Timp complet'!$B$58)+1,"-"))</f>
        <v>23</v>
      </c>
      <c r="E363" s="46" t="str">
        <f aca="false">IF(B363="","",IF(B363&lt;='Timp complet'!$B$60,INDEX('Nume sanscrită'!$B$21:$B$27,MOD(B363-1,7)+1),"-"))</f>
        <v>Marți</v>
      </c>
      <c r="F363" s="46" t="str">
        <f aca="false">IF(B363="","",INDEX('Nume sanscrită'!$B$21:$B$27,WEEKDAY(A363,2)))</f>
        <v>Luni</v>
      </c>
      <c r="G363" s="46" t="n">
        <f aca="false">IF(B363="","",MIN('Timp complet'!$B$54,INT((B363-1)/'Timp complet'!$B$53)+1))</f>
        <v>72</v>
      </c>
      <c r="H363" s="46" t="n">
        <f aca="false">IF(B363="","",INDEX(Evenimente!$G$2:$G$1213,MATCH(A363+1,Evenimente!$F$2:$F$1213,1)))</f>
        <v>4</v>
      </c>
      <c r="I363" s="47" t="str">
        <f aca="false">IF(B363="","",IF(INDEX(Evenimente!$A$2:$A$16203,MATCH(A363-0.000001,Evenimente!$A$2:$A$16203,1)+1)&lt;A363+1,INDEX(Evenimente!$B$2:$B$16203,MATCH(A363-0.000001,Evenimente!$A$2:$A$16203,1)+1)&amp;" "&amp;INDEX(Evenimente!$C$2:$C$16203,MATCH(A363-0.000001,Evenimente!$A$2:$A$16203,1)+1)&amp;" "&amp;TEXT(HOUR(INDEX(Evenimente!$A$2:$A$16203,MATCH(A363-0.000001,Evenimente!$A$2:$A$16203,1)+1)),"00")&amp;":"&amp;TEXT(MINUTE(INDEX(Evenimente!$A$2:$A$16203,MATCH(A363-0.000001,Evenimente!$A$2:$A$16203,1)+1)),"00")&amp;" UTC"&amp;IF(INDEX(Evenimente!$A$2:$A$16203,MATCH(A363-0.000001,Evenimente!$A$2:$A$16203,1)+2)&lt;A363+1,"; "&amp;INDEX(Evenimente!$B$2:$B$16203,MATCH(A363-0.000001,Evenimente!$A$2:$A$16203,1)+2)&amp;" "&amp;INDEX(Evenimente!$C$2:$C$16203,MATCH(A363-0.000001,Evenimente!$A$2:$A$16203,1)+2)&amp;" "&amp;TEXT(HOUR(INDEX(Evenimente!$A$2:$A$16203,MATCH(A363-0.000001,Evenimente!$A$2:$A$16203,1)+2)),"00")&amp;":"&amp;TEXT(MINUTE(INDEX(Evenimente!$A$2:$A$16203,MATCH(A363-0.000001,Evenimente!$A$2:$A$16203,1)+2)),"00")&amp;" UTC",""),""))</f>
        <v/>
      </c>
    </row>
    <row r="364" customFormat="false" ht="15" hidden="false" customHeight="true" outlineLevel="0" collapsed="false">
      <c r="A364" s="45" t="n">
        <f aca="false">IF(B364="","",$B$3+B364-1)</f>
        <v>46371</v>
      </c>
      <c r="B364" s="46" t="n">
        <f aca="false">IF(ROW()-4&lt;=$E$2,ROW()-4,"")</f>
        <v>360</v>
      </c>
      <c r="C364" s="46" t="n">
        <f aca="false">IF(B364="","",IF(B364&lt;='Timp complet'!$B$60,INT((B364-1)/'Timp complet'!$B$58)+1,IF(B364='Timp complet'!$B$60+1,"Ziua anului","Ziua bisectă")))</f>
        <v>13</v>
      </c>
      <c r="D364" s="46" t="n">
        <f aca="false">IF(B364="","",IF(B364&lt;='Timp complet'!$B$60,MOD(B364-1,'Timp complet'!$B$58)+1,"-"))</f>
        <v>24</v>
      </c>
      <c r="E364" s="46" t="str">
        <f aca="false">IF(B364="","",IF(B364&lt;='Timp complet'!$B$60,INDEX('Nume sanscrită'!$B$21:$B$27,MOD(B364-1,7)+1),"-"))</f>
        <v>Miercuri</v>
      </c>
      <c r="F364" s="46" t="str">
        <f aca="false">IF(B364="","",INDEX('Nume sanscrită'!$B$21:$B$27,WEEKDAY(A364,2)))</f>
        <v>Marți</v>
      </c>
      <c r="G364" s="46" t="n">
        <f aca="false">IF(B364="","",MIN('Timp complet'!$B$54,INT((B364-1)/'Timp complet'!$B$53)+1))</f>
        <v>72</v>
      </c>
      <c r="H364" s="46" t="n">
        <f aca="false">IF(B364="","",INDEX(Evenimente!$G$2:$G$1213,MATCH(A364+1,Evenimente!$F$2:$F$1213,1)))</f>
        <v>4</v>
      </c>
      <c r="I364" s="47" t="str">
        <f aca="false">IF(B364="","",IF(INDEX(Evenimente!$A$2:$A$16203,MATCH(A364-0.000001,Evenimente!$A$2:$A$16203,1)+1)&lt;A364+1,INDEX(Evenimente!$B$2:$B$16203,MATCH(A364-0.000001,Evenimente!$A$2:$A$16203,1)+1)&amp;" "&amp;INDEX(Evenimente!$C$2:$C$16203,MATCH(A364-0.000001,Evenimente!$A$2:$A$16203,1)+1)&amp;" "&amp;TEXT(HOUR(INDEX(Evenimente!$A$2:$A$16203,MATCH(A364-0.000001,Evenimente!$A$2:$A$16203,1)+1)),"00")&amp;":"&amp;TEXT(MINUTE(INDEX(Evenimente!$A$2:$A$16203,MATCH(A364-0.000001,Evenimente!$A$2:$A$16203,1)+1)),"00")&amp;" UTC"&amp;IF(INDEX(Evenimente!$A$2:$A$16203,MATCH(A364-0.000001,Evenimente!$A$2:$A$16203,1)+2)&lt;A364+1,"; "&amp;INDEX(Evenimente!$B$2:$B$16203,MATCH(A364-0.000001,Evenimente!$A$2:$A$16203,1)+2)&amp;" "&amp;INDEX(Evenimente!$C$2:$C$16203,MATCH(A364-0.000001,Evenimente!$A$2:$A$16203,1)+2)&amp;" "&amp;TEXT(HOUR(INDEX(Evenimente!$A$2:$A$16203,MATCH(A364-0.000001,Evenimente!$A$2:$A$16203,1)+2)),"00")&amp;":"&amp;TEXT(MINUTE(INDEX(Evenimente!$A$2:$A$16203,MATCH(A364-0.000001,Evenimente!$A$2:$A$16203,1)+2)),"00")&amp;" UTC",""),""))</f>
        <v/>
      </c>
    </row>
    <row r="365" customFormat="false" ht="15" hidden="false" customHeight="true" outlineLevel="0" collapsed="false">
      <c r="A365" s="45" t="n">
        <f aca="false">IF(B365="","",$B$3+B365-1)</f>
        <v>46372</v>
      </c>
      <c r="B365" s="46" t="n">
        <f aca="false">IF(ROW()-4&lt;=$E$2,ROW()-4,"")</f>
        <v>361</v>
      </c>
      <c r="C365" s="46" t="n">
        <f aca="false">IF(B365="","",IF(B365&lt;='Timp complet'!$B$60,INT((B365-1)/'Timp complet'!$B$58)+1,IF(B365='Timp complet'!$B$60+1,"Ziua anului","Ziua bisectă")))</f>
        <v>13</v>
      </c>
      <c r="D365" s="46" t="n">
        <f aca="false">IF(B365="","",IF(B365&lt;='Timp complet'!$B$60,MOD(B365-1,'Timp complet'!$B$58)+1,"-"))</f>
        <v>25</v>
      </c>
      <c r="E365" s="46" t="str">
        <f aca="false">IF(B365="","",IF(B365&lt;='Timp complet'!$B$60,INDEX('Nume sanscrită'!$B$21:$B$27,MOD(B365-1,7)+1),"-"))</f>
        <v>Joi</v>
      </c>
      <c r="F365" s="46" t="str">
        <f aca="false">IF(B365="","",INDEX('Nume sanscrită'!$B$21:$B$27,WEEKDAY(A365,2)))</f>
        <v>Miercuri</v>
      </c>
      <c r="G365" s="46" t="n">
        <f aca="false">IF(B365="","",MIN('Timp complet'!$B$54,INT((B365-1)/'Timp complet'!$B$53)+1))</f>
        <v>73</v>
      </c>
      <c r="H365" s="46" t="n">
        <f aca="false">IF(B365="","",INDEX(Evenimente!$G$2:$G$1213,MATCH(A365+1,Evenimente!$F$2:$F$1213,1)))</f>
        <v>4</v>
      </c>
      <c r="I365" s="47" t="str">
        <f aca="false">IF(B365="","",IF(INDEX(Evenimente!$A$2:$A$16203,MATCH(A365-0.000001,Evenimente!$A$2:$A$16203,1)+1)&lt;A365+1,INDEX(Evenimente!$B$2:$B$16203,MATCH(A365-0.000001,Evenimente!$A$2:$A$16203,1)+1)&amp;" "&amp;INDEX(Evenimente!$C$2:$C$16203,MATCH(A365-0.000001,Evenimente!$A$2:$A$16203,1)+1)&amp;" "&amp;TEXT(HOUR(INDEX(Evenimente!$A$2:$A$16203,MATCH(A365-0.000001,Evenimente!$A$2:$A$16203,1)+1)),"00")&amp;":"&amp;TEXT(MINUTE(INDEX(Evenimente!$A$2:$A$16203,MATCH(A365-0.000001,Evenimente!$A$2:$A$16203,1)+1)),"00")&amp;" UTC"&amp;IF(INDEX(Evenimente!$A$2:$A$16203,MATCH(A365-0.000001,Evenimente!$A$2:$A$16203,1)+2)&lt;A365+1,"; "&amp;INDEX(Evenimente!$B$2:$B$16203,MATCH(A365-0.000001,Evenimente!$A$2:$A$16203,1)+2)&amp;" "&amp;INDEX(Evenimente!$C$2:$C$16203,MATCH(A365-0.000001,Evenimente!$A$2:$A$16203,1)+2)&amp;" "&amp;TEXT(HOUR(INDEX(Evenimente!$A$2:$A$16203,MATCH(A365-0.000001,Evenimente!$A$2:$A$16203,1)+2)),"00")&amp;":"&amp;TEXT(MINUTE(INDEX(Evenimente!$A$2:$A$16203,MATCH(A365-0.000001,Evenimente!$A$2:$A$16203,1)+2)),"00")&amp;" UTC",""),""))</f>
        <v/>
      </c>
    </row>
    <row r="366" customFormat="false" ht="15" hidden="false" customHeight="true" outlineLevel="0" collapsed="false">
      <c r="A366" s="45" t="n">
        <f aca="false">IF(B366="","",$B$3+B366-1)</f>
        <v>46373</v>
      </c>
      <c r="B366" s="46" t="n">
        <f aca="false">IF(ROW()-4&lt;=$E$2,ROW()-4,"")</f>
        <v>362</v>
      </c>
      <c r="C366" s="46" t="n">
        <f aca="false">IF(B366="","",IF(B366&lt;='Timp complet'!$B$60,INT((B366-1)/'Timp complet'!$B$58)+1,IF(B366='Timp complet'!$B$60+1,"Ziua anului","Ziua bisectă")))</f>
        <v>13</v>
      </c>
      <c r="D366" s="46" t="n">
        <f aca="false">IF(B366="","",IF(B366&lt;='Timp complet'!$B$60,MOD(B366-1,'Timp complet'!$B$58)+1,"-"))</f>
        <v>26</v>
      </c>
      <c r="E366" s="46" t="str">
        <f aca="false">IF(B366="","",IF(B366&lt;='Timp complet'!$B$60,INDEX('Nume sanscrită'!$B$21:$B$27,MOD(B366-1,7)+1),"-"))</f>
        <v>Vineri</v>
      </c>
      <c r="F366" s="46" t="str">
        <f aca="false">IF(B366="","",INDEX('Nume sanscrită'!$B$21:$B$27,WEEKDAY(A366,2)))</f>
        <v>Joi</v>
      </c>
      <c r="G366" s="46" t="n">
        <f aca="false">IF(B366="","",MIN('Timp complet'!$B$54,INT((B366-1)/'Timp complet'!$B$53)+1))</f>
        <v>73</v>
      </c>
      <c r="H366" s="46" t="n">
        <f aca="false">IF(B366="","",INDEX(Evenimente!$G$2:$G$1213,MATCH(A366+1,Evenimente!$F$2:$F$1213,1)))</f>
        <v>4</v>
      </c>
      <c r="I366" s="47" t="str">
        <f aca="false">IF(B366="","",IF(INDEX(Evenimente!$A$2:$A$16203,MATCH(A366-0.000001,Evenimente!$A$2:$A$16203,1)+1)&lt;A366+1,INDEX(Evenimente!$B$2:$B$16203,MATCH(A366-0.000001,Evenimente!$A$2:$A$16203,1)+1)&amp;" "&amp;INDEX(Evenimente!$C$2:$C$16203,MATCH(A366-0.000001,Evenimente!$A$2:$A$16203,1)+1)&amp;" "&amp;TEXT(HOUR(INDEX(Evenimente!$A$2:$A$16203,MATCH(A366-0.000001,Evenimente!$A$2:$A$16203,1)+1)),"00")&amp;":"&amp;TEXT(MINUTE(INDEX(Evenimente!$A$2:$A$16203,MATCH(A366-0.000001,Evenimente!$A$2:$A$16203,1)+1)),"00")&amp;" UTC"&amp;IF(INDEX(Evenimente!$A$2:$A$16203,MATCH(A366-0.000001,Evenimente!$A$2:$A$16203,1)+2)&lt;A366+1,"; "&amp;INDEX(Evenimente!$B$2:$B$16203,MATCH(A366-0.000001,Evenimente!$A$2:$A$16203,1)+2)&amp;" "&amp;INDEX(Evenimente!$C$2:$C$16203,MATCH(A366-0.000001,Evenimente!$A$2:$A$16203,1)+2)&amp;" "&amp;TEXT(HOUR(INDEX(Evenimente!$A$2:$A$16203,MATCH(A366-0.000001,Evenimente!$A$2:$A$16203,1)+2)),"00")&amp;":"&amp;TEXT(MINUTE(INDEX(Evenimente!$A$2:$A$16203,MATCH(A366-0.000001,Evenimente!$A$2:$A$16203,1)+2)),"00")&amp;" UTC",""),""))</f>
        <v>◐ primul pătrar 05:42 UTC</v>
      </c>
    </row>
    <row r="367" customFormat="false" ht="15" hidden="false" customHeight="true" outlineLevel="0" collapsed="false">
      <c r="A367" s="45" t="n">
        <f aca="false">IF(B367="","",$B$3+B367-1)</f>
        <v>46374</v>
      </c>
      <c r="B367" s="46" t="n">
        <f aca="false">IF(ROW()-4&lt;=$E$2,ROW()-4,"")</f>
        <v>363</v>
      </c>
      <c r="C367" s="46" t="n">
        <f aca="false">IF(B367="","",IF(B367&lt;='Timp complet'!$B$60,INT((B367-1)/'Timp complet'!$B$58)+1,IF(B367='Timp complet'!$B$60+1,"Ziua anului","Ziua bisectă")))</f>
        <v>13</v>
      </c>
      <c r="D367" s="46" t="n">
        <f aca="false">IF(B367="","",IF(B367&lt;='Timp complet'!$B$60,MOD(B367-1,'Timp complet'!$B$58)+1,"-"))</f>
        <v>27</v>
      </c>
      <c r="E367" s="46" t="str">
        <f aca="false">IF(B367="","",IF(B367&lt;='Timp complet'!$B$60,INDEX('Nume sanscrită'!$B$21:$B$27,MOD(B367-1,7)+1),"-"))</f>
        <v>Sâmbătă</v>
      </c>
      <c r="F367" s="46" t="str">
        <f aca="false">IF(B367="","",INDEX('Nume sanscrită'!$B$21:$B$27,WEEKDAY(A367,2)))</f>
        <v>Vineri</v>
      </c>
      <c r="G367" s="46" t="n">
        <f aca="false">IF(B367="","",MIN('Timp complet'!$B$54,INT((B367-1)/'Timp complet'!$B$53)+1))</f>
        <v>73</v>
      </c>
      <c r="H367" s="46" t="n">
        <f aca="false">IF(B367="","",INDEX(Evenimente!$G$2:$G$1213,MATCH(A367+1,Evenimente!$F$2:$F$1213,1)))</f>
        <v>4</v>
      </c>
      <c r="I367" s="47" t="str">
        <f aca="false">IF(B367="","",IF(INDEX(Evenimente!$A$2:$A$16203,MATCH(A367-0.000001,Evenimente!$A$2:$A$16203,1)+1)&lt;A367+1,INDEX(Evenimente!$B$2:$B$16203,MATCH(A367-0.000001,Evenimente!$A$2:$A$16203,1)+1)&amp;" "&amp;INDEX(Evenimente!$C$2:$C$16203,MATCH(A367-0.000001,Evenimente!$A$2:$A$16203,1)+1)&amp;" "&amp;TEXT(HOUR(INDEX(Evenimente!$A$2:$A$16203,MATCH(A367-0.000001,Evenimente!$A$2:$A$16203,1)+1)),"00")&amp;":"&amp;TEXT(MINUTE(INDEX(Evenimente!$A$2:$A$16203,MATCH(A367-0.000001,Evenimente!$A$2:$A$16203,1)+1)),"00")&amp;" UTC"&amp;IF(INDEX(Evenimente!$A$2:$A$16203,MATCH(A367-0.000001,Evenimente!$A$2:$A$16203,1)+2)&lt;A367+1,"; "&amp;INDEX(Evenimente!$B$2:$B$16203,MATCH(A367-0.000001,Evenimente!$A$2:$A$16203,1)+2)&amp;" "&amp;INDEX(Evenimente!$C$2:$C$16203,MATCH(A367-0.000001,Evenimente!$A$2:$A$16203,1)+2)&amp;" "&amp;TEXT(HOUR(INDEX(Evenimente!$A$2:$A$16203,MATCH(A367-0.000001,Evenimente!$A$2:$A$16203,1)+2)),"00")&amp;":"&amp;TEXT(MINUTE(INDEX(Evenimente!$A$2:$A$16203,MATCH(A367-0.000001,Evenimente!$A$2:$A$16203,1)+2)),"00")&amp;" UTC",""),""))</f>
        <v/>
      </c>
    </row>
    <row r="368" customFormat="false" ht="15" hidden="false" customHeight="true" outlineLevel="0" collapsed="false">
      <c r="A368" s="45" t="n">
        <f aca="false">IF(B368="","",$B$3+B368-1)</f>
        <v>46375</v>
      </c>
      <c r="B368" s="46" t="n">
        <f aca="false">IF(ROW()-4&lt;=$E$2,ROW()-4,"")</f>
        <v>364</v>
      </c>
      <c r="C368" s="46" t="n">
        <f aca="false">IF(B368="","",IF(B368&lt;='Timp complet'!$B$60,INT((B368-1)/'Timp complet'!$B$58)+1,IF(B368='Timp complet'!$B$60+1,"Ziua anului","Ziua bisectă")))</f>
        <v>13</v>
      </c>
      <c r="D368" s="46" t="n">
        <f aca="false">IF(B368="","",IF(B368&lt;='Timp complet'!$B$60,MOD(B368-1,'Timp complet'!$B$58)+1,"-"))</f>
        <v>28</v>
      </c>
      <c r="E368" s="46" t="str">
        <f aca="false">IF(B368="","",IF(B368&lt;='Timp complet'!$B$60,INDEX('Nume sanscrită'!$B$21:$B$27,MOD(B368-1,7)+1),"-"))</f>
        <v>Duminică</v>
      </c>
      <c r="F368" s="46" t="str">
        <f aca="false">IF(B368="","",INDEX('Nume sanscrită'!$B$21:$B$27,WEEKDAY(A368,2)))</f>
        <v>Sâmbătă</v>
      </c>
      <c r="G368" s="46" t="n">
        <f aca="false">IF(B368="","",MIN('Timp complet'!$B$54,INT((B368-1)/'Timp complet'!$B$53)+1))</f>
        <v>73</v>
      </c>
      <c r="H368" s="46" t="n">
        <f aca="false">IF(B368="","",INDEX(Evenimente!$G$2:$G$1213,MATCH(A368+1,Evenimente!$F$2:$F$1213,1)))</f>
        <v>4</v>
      </c>
      <c r="I368" s="47" t="str">
        <f aca="false">IF(B368="","",IF(INDEX(Evenimente!$A$2:$A$16203,MATCH(A368-0.000001,Evenimente!$A$2:$A$16203,1)+1)&lt;A368+1,INDEX(Evenimente!$B$2:$B$16203,MATCH(A368-0.000001,Evenimente!$A$2:$A$16203,1)+1)&amp;" "&amp;INDEX(Evenimente!$C$2:$C$16203,MATCH(A368-0.000001,Evenimente!$A$2:$A$16203,1)+1)&amp;" "&amp;TEXT(HOUR(INDEX(Evenimente!$A$2:$A$16203,MATCH(A368-0.000001,Evenimente!$A$2:$A$16203,1)+1)),"00")&amp;":"&amp;TEXT(MINUTE(INDEX(Evenimente!$A$2:$A$16203,MATCH(A368-0.000001,Evenimente!$A$2:$A$16203,1)+1)),"00")&amp;" UTC"&amp;IF(INDEX(Evenimente!$A$2:$A$16203,MATCH(A368-0.000001,Evenimente!$A$2:$A$16203,1)+2)&lt;A368+1,"; "&amp;INDEX(Evenimente!$B$2:$B$16203,MATCH(A368-0.000001,Evenimente!$A$2:$A$16203,1)+2)&amp;" "&amp;INDEX(Evenimente!$C$2:$C$16203,MATCH(A368-0.000001,Evenimente!$A$2:$A$16203,1)+2)&amp;" "&amp;TEXT(HOUR(INDEX(Evenimente!$A$2:$A$16203,MATCH(A368-0.000001,Evenimente!$A$2:$A$16203,1)+2)),"00")&amp;":"&amp;TEXT(MINUTE(INDEX(Evenimente!$A$2:$A$16203,MATCH(A368-0.000001,Evenimente!$A$2:$A$16203,1)+2)),"00")&amp;" UTC",""),""))</f>
        <v/>
      </c>
    </row>
    <row r="369" customFormat="false" ht="15" hidden="false" customHeight="true" outlineLevel="0" collapsed="false">
      <c r="A369" s="45" t="n">
        <f aca="false">IF(B369="","",$B$3+B369-1)</f>
        <v>46376</v>
      </c>
      <c r="B369" s="46" t="n">
        <f aca="false">IF(ROW()-4&lt;=$E$2,ROW()-4,"")</f>
        <v>365</v>
      </c>
      <c r="C369" s="46" t="str">
        <f aca="false">IF(B369="","",IF(B369&lt;='Timp complet'!$B$60,INT((B369-1)/'Timp complet'!$B$58)+1,IF(B369='Timp complet'!$B$60+1,"Ziua anului","Ziua bisectă")))</f>
        <v>Ziua anului</v>
      </c>
      <c r="D369" s="46" t="str">
        <f aca="false">IF(B369="","",IF(B369&lt;='Timp complet'!$B$60,MOD(B369-1,'Timp complet'!$B$58)+1,"-"))</f>
        <v>-</v>
      </c>
      <c r="E369" s="46" t="str">
        <f aca="false">IF(B369="","",IF(B369&lt;='Timp complet'!$B$60,INDEX('Nume sanscrită'!$B$21:$B$27,MOD(B369-1,7)+1),"-"))</f>
        <v>-</v>
      </c>
      <c r="F369" s="46" t="str">
        <f aca="false">IF(B369="","",INDEX('Nume sanscrită'!$B$21:$B$27,WEEKDAY(A369,2)))</f>
        <v>Duminică</v>
      </c>
      <c r="G369" s="46" t="n">
        <f aca="false">IF(B369="","",MIN('Timp complet'!$B$54,INT((B369-1)/'Timp complet'!$B$53)+1))</f>
        <v>73</v>
      </c>
      <c r="H369" s="46" t="n">
        <f aca="false">IF(B369="","",INDEX(Evenimente!$G$2:$G$1213,MATCH(A369+1,Evenimente!$F$2:$F$1213,1)))</f>
        <v>4</v>
      </c>
      <c r="I369" s="47" t="str">
        <f aca="false">IF(B369="","",IF(INDEX(Evenimente!$A$2:$A$16203,MATCH(A369-0.000001,Evenimente!$A$2:$A$16203,1)+1)&lt;A369+1,INDEX(Evenimente!$B$2:$B$16203,MATCH(A369-0.000001,Evenimente!$A$2:$A$16203,1)+1)&amp;" "&amp;INDEX(Evenimente!$C$2:$C$16203,MATCH(A369-0.000001,Evenimente!$A$2:$A$16203,1)+1)&amp;" "&amp;TEXT(HOUR(INDEX(Evenimente!$A$2:$A$16203,MATCH(A369-0.000001,Evenimente!$A$2:$A$16203,1)+1)),"00")&amp;":"&amp;TEXT(MINUTE(INDEX(Evenimente!$A$2:$A$16203,MATCH(A369-0.000001,Evenimente!$A$2:$A$16203,1)+1)),"00")&amp;" UTC"&amp;IF(INDEX(Evenimente!$A$2:$A$16203,MATCH(A369-0.000001,Evenimente!$A$2:$A$16203,1)+2)&lt;A369+1,"; "&amp;INDEX(Evenimente!$B$2:$B$16203,MATCH(A369-0.000001,Evenimente!$A$2:$A$16203,1)+2)&amp;" "&amp;INDEX(Evenimente!$C$2:$C$16203,MATCH(A369-0.000001,Evenimente!$A$2:$A$16203,1)+2)&amp;" "&amp;TEXT(HOUR(INDEX(Evenimente!$A$2:$A$16203,MATCH(A369-0.000001,Evenimente!$A$2:$A$16203,1)+2)),"00")&amp;":"&amp;TEXT(MINUTE(INDEX(Evenimente!$A$2:$A$16203,MATCH(A369-0.000001,Evenimente!$A$2:$A$16203,1)+2)),"00")&amp;" UTC",""),""))</f>
        <v/>
      </c>
    </row>
    <row r="370" customFormat="false" ht="15" hidden="false" customHeight="true" outlineLevel="0" collapsed="false">
      <c r="A370" s="45" t="str">
        <f aca="false">IF(B370="","",$B$3+B370-1)</f>
        <v/>
      </c>
      <c r="B370" s="46" t="str">
        <f aca="false">IF(ROW()-4&lt;=$E$2,ROW()-4,"")</f>
        <v/>
      </c>
      <c r="C370" s="46" t="str">
        <f aca="false">IF(B370="","",IF(B370&lt;='Timp complet'!$B$60,INT((B370-1)/'Timp complet'!$B$58)+1,IF(B370='Timp complet'!$B$60+1,"Ziua anului","Ziua bisectă")))</f>
        <v/>
      </c>
      <c r="D370" s="46" t="str">
        <f aca="false">IF(B370="","",IF(B370&lt;='Timp complet'!$B$60,MOD(B370-1,'Timp complet'!$B$58)+1,"-"))</f>
        <v/>
      </c>
      <c r="E370" s="46" t="str">
        <f aca="false">IF(B370="","",IF(B370&lt;='Timp complet'!$B$60,INDEX('Nume sanscrită'!$B$21:$B$27,MOD(B370-1,7)+1),"-"))</f>
        <v/>
      </c>
      <c r="F370" s="46" t="str">
        <f aca="false">IF(B370="","",INDEX('Nume sanscrită'!$B$21:$B$27,WEEKDAY(A370,2)))</f>
        <v/>
      </c>
      <c r="G370" s="46" t="str">
        <f aca="false">IF(B370="","",MIN('Timp complet'!$B$54,INT((B370-1)/'Timp complet'!$B$53)+1))</f>
        <v/>
      </c>
      <c r="H370" s="46" t="str">
        <f aca="false">IF(B370="","",INDEX(Evenimente!$G$2:$G$1213,MATCH(A370+1,Evenimente!$F$2:$F$1213,1)))</f>
        <v/>
      </c>
      <c r="I370" s="47" t="str">
        <f aca="false">IF(B370="","",IF(INDEX(Evenimente!$A$2:$A$16203,MATCH(A370-0.000001,Evenimente!$A$2:$A$16203,1)+1)&lt;A370+1,INDEX(Evenimente!$B$2:$B$16203,MATCH(A370-0.000001,Evenimente!$A$2:$A$16203,1)+1)&amp;" "&amp;INDEX(Evenimente!$C$2:$C$16203,MATCH(A370-0.000001,Evenimente!$A$2:$A$16203,1)+1)&amp;" "&amp;TEXT(HOUR(INDEX(Evenimente!$A$2:$A$16203,MATCH(A370-0.000001,Evenimente!$A$2:$A$16203,1)+1)),"00")&amp;":"&amp;TEXT(MINUTE(INDEX(Evenimente!$A$2:$A$16203,MATCH(A370-0.000001,Evenimente!$A$2:$A$16203,1)+1)),"00")&amp;" UTC"&amp;IF(INDEX(Evenimente!$A$2:$A$16203,MATCH(A370-0.000001,Evenimente!$A$2:$A$16203,1)+2)&lt;A370+1,"; "&amp;INDEX(Evenimente!$B$2:$B$16203,MATCH(A370-0.000001,Evenimente!$A$2:$A$16203,1)+2)&amp;" "&amp;INDEX(Evenimente!$C$2:$C$16203,MATCH(A370-0.000001,Evenimente!$A$2:$A$16203,1)+2)&amp;" "&amp;TEXT(HOUR(INDEX(Evenimente!$A$2:$A$16203,MATCH(A370-0.000001,Evenimente!$A$2:$A$16203,1)+2)),"00")&amp;":"&amp;TEXT(MINUTE(INDEX(Evenimente!$A$2:$A$16203,MATCH(A370-0.000001,Evenimente!$A$2:$A$16203,1)+2)),"00")&amp;" UTC",""),""))</f>
        <v/>
      </c>
    </row>
  </sheetData>
  <conditionalFormatting sqref="A5:I370">
    <cfRule type="expression" priority="2" aboveAverage="0" equalAverage="0" bottom="0" percent="0" rank="0" text="" dxfId="0">
      <formula>OR($C5="Ziua anului",$C5="Ziua bisectă")</formula>
    </cfRule>
    <cfRule type="expression" priority="3" aboveAverage="0" equalAverage="0" bottom="0" percent="0" rank="0" text="" dxfId="1">
      <formula>$D5=1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" width="19"/>
    <col collapsed="false" customWidth="true" hidden="false" outlineLevel="0" max="10" min="10" style="1" width="8"/>
  </cols>
  <sheetData>
    <row r="1" customFormat="false" ht="17.25" hidden="false" customHeight="true" outlineLevel="0" collapsed="false">
      <c r="A1" s="11" t="s">
        <v>123</v>
      </c>
    </row>
    <row r="2" customFormat="false" ht="15" hidden="false" customHeight="true" outlineLevel="0" collapsed="false">
      <c r="A2" s="48" t="s">
        <v>124</v>
      </c>
      <c r="B2" s="17" t="n">
        <v>2026</v>
      </c>
      <c r="C2" s="49" t="s">
        <v>125</v>
      </c>
      <c r="D2" s="50" t="n">
        <f aca="false">$J$2+IF(DATE($B$2,7,1)&gt;=('Timp complet'!$B$45+'Timp complet'!$B$46*($J$2)+INT(($J$2)/'Timp complet'!$B$47)-INT(($J$2)/'Timp complet'!$B$48)),1,IF(DATE($B$2,7,1)&lt;('Timp complet'!$B$45+'Timp complet'!$B$46*($J$2-1)+INT(($J$2-1)/'Timp complet'!$B$47)-INT(($J$2-1)/'Timp complet'!$B$48)),-1,0))</f>
        <v>15</v>
      </c>
      <c r="E2" s="49" t="s">
        <v>126</v>
      </c>
      <c r="F2" s="51" t="n">
        <f aca="false">('Timp complet'!$B$45+'Timp complet'!$B$46*(D2-1)+INT((D2-1)/'Timp complet'!$B$47)-INT((D2-1)/'Timp complet'!$B$48))</f>
        <v>46012</v>
      </c>
      <c r="G2" s="49" t="s">
        <v>127</v>
      </c>
      <c r="H2" s="50" t="n">
        <f aca="false">('Timp complet'!$B$45+'Timp complet'!$B$46*(D2)+INT((D2)/'Timp complet'!$B$47)-INT((D2)/'Timp complet'!$B$48))-F2</f>
        <v>365</v>
      </c>
      <c r="I2" s="49" t="s">
        <v>128</v>
      </c>
      <c r="J2" s="50" t="n">
        <f aca="false">INT((DATE($B$2,7,1)-'Timp complet'!$B$45)/'Timp complet'!$B$49)+1</f>
        <v>15</v>
      </c>
    </row>
    <row r="3" customFormat="false" ht="15" hidden="false" customHeight="true" outlineLevel="0" collapsed="false">
      <c r="A3" s="49" t="s">
        <v>129</v>
      </c>
      <c r="B3" s="50" t="n">
        <f aca="false">ROUNDUP('Timp complet'!$B$51*(MOD($D$2-('Timp complet'!$B$52-YEAR('Timp complet'!$B$45)),'Timp complet'!$B$50)+1)/'Timp complet'!$B$50,0)</f>
        <v>12</v>
      </c>
      <c r="C3" s="52" t="n">
        <f aca="false">MOD($D$2-('Timp complet'!$B$52-YEAR('Timp complet'!$B$45)),'Timp complet'!$B$50)-INT(($B$3-1)*'Timp complet'!$B$50/'Timp complet'!$B$51)+1</f>
        <v>1734</v>
      </c>
      <c r="D3" s="40" t="str">
        <f aca="false">INDEX(Ere!$B$5:$B$16,$B$3) &amp; " · " &amp; INDEX(Ere!$C$5:$C$16,$B$3) &amp; " · " &amp; INDEX(Ere!$D$5:$D$16,$B$3)</f>
        <v>Mīna · Pisces · Poissons</v>
      </c>
      <c r="E3" s="40"/>
      <c r="F3" s="49" t="s">
        <v>130</v>
      </c>
      <c r="G3" s="38" t="s">
        <v>131</v>
      </c>
      <c r="I3" s="49" t="s">
        <v>132</v>
      </c>
      <c r="J3" s="50" t="n">
        <f aca="false">MATCH($F$2-0.000001,Evenimente!$A$2:$A$16203,1)</f>
        <v>6789</v>
      </c>
    </row>
    <row r="4" customFormat="false" ht="15" hidden="false" customHeight="true" outlineLevel="0" collapsed="false">
      <c r="A4" s="12" t="s">
        <v>133</v>
      </c>
    </row>
    <row r="5" customFormat="false" ht="51.75" hidden="false" customHeight="true" outlineLevel="0" collapsed="false">
      <c r="A5" s="53" t="str">
        <f aca="false">"Luna 1  ·  "&amp;'Nume sanscrită'!F5&amp;"  ·  "&amp;'Nume sanscrită'!E5&amp;" मास"</f>
        <v>Luna 1  ·  Prathama māsa  ·  प्रथम मास</v>
      </c>
      <c r="B5" s="53"/>
      <c r="C5" s="53"/>
      <c r="D5" s="53"/>
      <c r="E5" s="53"/>
      <c r="F5" s="53"/>
      <c r="G5" s="53"/>
    </row>
    <row r="6" customFormat="false" ht="30" hidden="false" customHeight="true" outlineLevel="0" collapsed="false">
      <c r="A6" s="54" t="str">
        <f aca="false">'Nume EN-FR'!B5&amp;"          ·          "&amp;'Nume EN-FR'!C5</f>
        <v>First month          ·          Premier mois</v>
      </c>
      <c r="B6" s="54"/>
      <c r="C6" s="54"/>
      <c r="D6" s="54"/>
      <c r="E6" s="54"/>
      <c r="F6" s="54"/>
      <c r="G6" s="54"/>
    </row>
    <row r="7" customFormat="false" ht="24" hidden="false" customHeight="true" outlineLevel="0" collapsed="false">
      <c r="A7" s="55" t="str">
        <f aca="false">"ER "&amp;$B$3&amp;" ("&amp;$D$3&amp;")  ·  AE "&amp;TEXT($C$3,"0000")&amp;"     |     gregorian: "&amp;TEXT(DAY($F$2+0),"00")&amp;"."&amp;TEXT(MONTH($F$2+0),"00")&amp;"."&amp;YEAR($F$2+0)&amp;"  –  "&amp;TEXT(DAY($F$2+27),"00")&amp;"."&amp;TEXT(MONTH($F$2+27),"00")&amp;"."&amp;YEAR($F$2+27)</f>
        <v>ER 12 (Mīna · Pisces · Poissons)  ·  AE 1734     |     gregorian: 21.12.2025  –  17.01.2026</v>
      </c>
      <c r="B7" s="55"/>
      <c r="C7" s="55"/>
      <c r="D7" s="55"/>
      <c r="E7" s="55"/>
      <c r="F7" s="55"/>
      <c r="G7" s="55"/>
    </row>
    <row r="8" customFormat="false" ht="51.75" hidden="false" customHeight="true" outlineLevel="0" collapsed="false">
      <c r="A8" s="56" t="str">
        <f aca="false">'Nume sanscrită'!B21&amp;CHAR(10)&amp;IF($G$3="Numerice",'Nume sanscrită'!G21,'Nume sanscrită'!C21)&amp;CHAR(10)&amp;IF($G$3="Numerice",'Nume EN-FR'!E21&amp;" / "&amp;'Nume EN-FR'!F21,'Nume EN-FR'!C21&amp;" / "&amp;'Nume EN-FR'!D21)</f>
        <v>Luni
Somavāra
Monday / lundi</v>
      </c>
      <c r="B8" s="56" t="str">
        <f aca="false">'Nume sanscrită'!B22&amp;CHAR(10)&amp;IF($G$3="Numerice",'Nume sanscrită'!G22,'Nume sanscrită'!C22)&amp;CHAR(10)&amp;IF($G$3="Numerice",'Nume EN-FR'!E22&amp;" / "&amp;'Nume EN-FR'!F22,'Nume EN-FR'!C22&amp;" / "&amp;'Nume EN-FR'!D22)</f>
        <v>Marți
Maṅgalavāra
Tuesday / mardi</v>
      </c>
      <c r="C8" s="56" t="str">
        <f aca="false">'Nume sanscrită'!B23&amp;CHAR(10)&amp;IF($G$3="Numerice",'Nume sanscrită'!G23,'Nume sanscrită'!C23)&amp;CHAR(10)&amp;IF($G$3="Numerice",'Nume EN-FR'!E23&amp;" / "&amp;'Nume EN-FR'!F23,'Nume EN-FR'!C23&amp;" / "&amp;'Nume EN-FR'!D23)</f>
        <v>Miercuri
Budhavāra
Wednesday / mercredi</v>
      </c>
      <c r="D8" s="56" t="str">
        <f aca="false">'Nume sanscrită'!B24&amp;CHAR(10)&amp;IF($G$3="Numerice",'Nume sanscrită'!G24,'Nume sanscrită'!C24)&amp;CHAR(10)&amp;IF($G$3="Numerice",'Nume EN-FR'!E24&amp;" / "&amp;'Nume EN-FR'!F24,'Nume EN-FR'!C24&amp;" / "&amp;'Nume EN-FR'!D24)</f>
        <v>Joi
Guruvāra
Thursday / jeudi</v>
      </c>
      <c r="E8" s="56" t="str">
        <f aca="false">'Nume sanscrită'!B25&amp;CHAR(10)&amp;IF($G$3="Numerice",'Nume sanscrită'!G25,'Nume sanscrită'!C25)&amp;CHAR(10)&amp;IF($G$3="Numerice",'Nume EN-FR'!E25&amp;" / "&amp;'Nume EN-FR'!F25,'Nume EN-FR'!C25&amp;" / "&amp;'Nume EN-FR'!D25)</f>
        <v>Vineri
Śukravāra
Friday / vendredi</v>
      </c>
      <c r="F8" s="56" t="str">
        <f aca="false">'Nume sanscrită'!B26&amp;CHAR(10)&amp;IF($G$3="Numerice",'Nume sanscrită'!G26,'Nume sanscrită'!C26)&amp;CHAR(10)&amp;IF($G$3="Numerice",'Nume EN-FR'!E26&amp;" / "&amp;'Nume EN-FR'!F26,'Nume EN-FR'!C26&amp;" / "&amp;'Nume EN-FR'!D26)</f>
        <v>Sâmbătă
Śanivāra
Saturday / samedi</v>
      </c>
      <c r="G8" s="56" t="str">
        <f aca="false">'Nume sanscrită'!B27&amp;CHAR(10)&amp;IF($G$3="Numerice",'Nume sanscrită'!G27,'Nume sanscrită'!C27)&amp;CHAR(10)&amp;IF($G$3="Numerice",'Nume EN-FR'!E27&amp;" / "&amp;'Nume EN-FR'!F27,'Nume EN-FR'!C27&amp;" / "&amp;'Nume EN-FR'!D27)</f>
        <v>Duminică
Ravivāra
Sunday / dimanche</v>
      </c>
    </row>
    <row r="9" customFormat="false" ht="61.5" hidden="false" customHeight="true" outlineLevel="0" collapsed="false">
      <c r="A9" s="57" t="n">
        <v>1</v>
      </c>
      <c r="B9" s="57" t="n">
        <v>2</v>
      </c>
      <c r="C9" s="57" t="n">
        <v>3</v>
      </c>
      <c r="D9" s="57" t="n">
        <v>4</v>
      </c>
      <c r="E9" s="57" t="n">
        <v>5</v>
      </c>
      <c r="F9" s="58" t="n">
        <v>6</v>
      </c>
      <c r="G9" s="58" t="n">
        <v>7</v>
      </c>
    </row>
    <row r="10" customFormat="false" ht="21.75" hidden="false" customHeight="true" outlineLevel="0" collapsed="false">
      <c r="A10" s="59" t="str">
        <f aca="false">DAY($F$2+0)&amp;" "&amp;CHOOSE(MONTH($F$2+0),"ian","feb","mar","apr","mai","iun","iul","aug","sep","oct","nov","dec")&amp;IF(INDEX(Evenimente!$A$2:$A$16203,MATCH($F$2+0-0.000001,Evenimente!$A$2:$A$16203,1)+1)&lt;$F$2+0+1," "&amp;INDEX(Evenimente!$B$2:$B$16203,MATCH($F$2+0-0.000001,Evenimente!$A$2:$A$16203,1)+1)&amp;IF(INDEX(Evenimente!$A$2:$A$16203,MATCH($F$2+0-0.000001,Evenimente!$A$2:$A$16203,1)+2)&lt;$F$2+0+1," "&amp;INDEX(Evenimente!$B$2:$B$16203,MATCH($F$2+0-0.000001,Evenimente!$A$2:$A$16203,1)+2),""),"")</f>
        <v>21 dec ☀</v>
      </c>
      <c r="B10" s="59" t="str">
        <f aca="false">DAY($F$2+1)&amp;" "&amp;CHOOSE(MONTH($F$2+1),"ian","feb","mar","apr","mai","iun","iul","aug","sep","oct","nov","dec")&amp;IF(INDEX(Evenimente!$A$2:$A$16203,MATCH($F$2+1-0.000001,Evenimente!$A$2:$A$16203,1)+1)&lt;$F$2+1+1," "&amp;INDEX(Evenimente!$B$2:$B$16203,MATCH($F$2+1-0.000001,Evenimente!$A$2:$A$16203,1)+1)&amp;IF(INDEX(Evenimente!$A$2:$A$16203,MATCH($F$2+1-0.000001,Evenimente!$A$2:$A$16203,1)+2)&lt;$F$2+1+1," "&amp;INDEX(Evenimente!$B$2:$B$16203,MATCH($F$2+1-0.000001,Evenimente!$A$2:$A$16203,1)+2),""),"")</f>
        <v>22 dec</v>
      </c>
      <c r="C10" s="59" t="str">
        <f aca="false">DAY($F$2+2)&amp;" "&amp;CHOOSE(MONTH($F$2+2),"ian","feb","mar","apr","mai","iun","iul","aug","sep","oct","nov","dec")&amp;IF(INDEX(Evenimente!$A$2:$A$16203,MATCH($F$2+2-0.000001,Evenimente!$A$2:$A$16203,1)+1)&lt;$F$2+2+1," "&amp;INDEX(Evenimente!$B$2:$B$16203,MATCH($F$2+2-0.000001,Evenimente!$A$2:$A$16203,1)+1)&amp;IF(INDEX(Evenimente!$A$2:$A$16203,MATCH($F$2+2-0.000001,Evenimente!$A$2:$A$16203,1)+2)&lt;$F$2+2+1," "&amp;INDEX(Evenimente!$B$2:$B$16203,MATCH($F$2+2-0.000001,Evenimente!$A$2:$A$16203,1)+2),""),"")</f>
        <v>23 dec</v>
      </c>
      <c r="D10" s="59" t="str">
        <f aca="false">DAY($F$2+3)&amp;" "&amp;CHOOSE(MONTH($F$2+3),"ian","feb","mar","apr","mai","iun","iul","aug","sep","oct","nov","dec")&amp;IF(INDEX(Evenimente!$A$2:$A$16203,MATCH($F$2+3-0.000001,Evenimente!$A$2:$A$16203,1)+1)&lt;$F$2+3+1," "&amp;INDEX(Evenimente!$B$2:$B$16203,MATCH($F$2+3-0.000001,Evenimente!$A$2:$A$16203,1)+1)&amp;IF(INDEX(Evenimente!$A$2:$A$16203,MATCH($F$2+3-0.000001,Evenimente!$A$2:$A$16203,1)+2)&lt;$F$2+3+1," "&amp;INDEX(Evenimente!$B$2:$B$16203,MATCH($F$2+3-0.000001,Evenimente!$A$2:$A$16203,1)+2),""),"")</f>
        <v>24 dec</v>
      </c>
      <c r="E10" s="59" t="str">
        <f aca="false">DAY($F$2+4)&amp;" "&amp;CHOOSE(MONTH($F$2+4),"ian","feb","mar","apr","mai","iun","iul","aug","sep","oct","nov","dec")&amp;IF(INDEX(Evenimente!$A$2:$A$16203,MATCH($F$2+4-0.000001,Evenimente!$A$2:$A$16203,1)+1)&lt;$F$2+4+1," "&amp;INDEX(Evenimente!$B$2:$B$16203,MATCH($F$2+4-0.000001,Evenimente!$A$2:$A$16203,1)+1)&amp;IF(INDEX(Evenimente!$A$2:$A$16203,MATCH($F$2+4-0.000001,Evenimente!$A$2:$A$16203,1)+2)&lt;$F$2+4+1," "&amp;INDEX(Evenimente!$B$2:$B$16203,MATCH($F$2+4-0.000001,Evenimente!$A$2:$A$16203,1)+2),""),"")</f>
        <v>25 dec</v>
      </c>
      <c r="F10" s="60" t="str">
        <f aca="false">DAY($F$2+5)&amp;" "&amp;CHOOSE(MONTH($F$2+5),"ian","feb","mar","apr","mai","iun","iul","aug","sep","oct","nov","dec")&amp;IF(INDEX(Evenimente!$A$2:$A$16203,MATCH($F$2+5-0.000001,Evenimente!$A$2:$A$16203,1)+1)&lt;$F$2+5+1," "&amp;INDEX(Evenimente!$B$2:$B$16203,MATCH($F$2+5-0.000001,Evenimente!$A$2:$A$16203,1)+1)&amp;IF(INDEX(Evenimente!$A$2:$A$16203,MATCH($F$2+5-0.000001,Evenimente!$A$2:$A$16203,1)+2)&lt;$F$2+5+1," "&amp;INDEX(Evenimente!$B$2:$B$16203,MATCH($F$2+5-0.000001,Evenimente!$A$2:$A$16203,1)+2),""),"")</f>
        <v>26 dec</v>
      </c>
      <c r="G10" s="60" t="str">
        <f aca="false">DAY($F$2+6)&amp;" "&amp;CHOOSE(MONTH($F$2+6),"ian","feb","mar","apr","mai","iun","iul","aug","sep","oct","nov","dec")&amp;IF(INDEX(Evenimente!$A$2:$A$16203,MATCH($F$2+6-0.000001,Evenimente!$A$2:$A$16203,1)+1)&lt;$F$2+6+1," "&amp;INDEX(Evenimente!$B$2:$B$16203,MATCH($F$2+6-0.000001,Evenimente!$A$2:$A$16203,1)+1)&amp;IF(INDEX(Evenimente!$A$2:$A$16203,MATCH($F$2+6-0.000001,Evenimente!$A$2:$A$16203,1)+2)&lt;$F$2+6+1," "&amp;INDEX(Evenimente!$B$2:$B$16203,MATCH($F$2+6-0.000001,Evenimente!$A$2:$A$16203,1)+2),""),"")</f>
        <v>27 dec ◐</v>
      </c>
    </row>
    <row r="11" customFormat="false" ht="61.5" hidden="false" customHeight="true" outlineLevel="0" collapsed="false">
      <c r="A11" s="57" t="n">
        <v>8</v>
      </c>
      <c r="B11" s="57" t="n">
        <v>9</v>
      </c>
      <c r="C11" s="57" t="n">
        <v>10</v>
      </c>
      <c r="D11" s="57" t="n">
        <v>11</v>
      </c>
      <c r="E11" s="57" t="n">
        <v>12</v>
      </c>
      <c r="F11" s="58" t="n">
        <v>13</v>
      </c>
      <c r="G11" s="58" t="n">
        <v>14</v>
      </c>
    </row>
    <row r="12" customFormat="false" ht="21.75" hidden="false" customHeight="true" outlineLevel="0" collapsed="false">
      <c r="A12" s="59" t="str">
        <f aca="false">DAY($F$2+7)&amp;" "&amp;CHOOSE(MONTH($F$2+7),"ian","feb","mar","apr","mai","iun","iul","aug","sep","oct","nov","dec")&amp;IF(INDEX(Evenimente!$A$2:$A$16203,MATCH($F$2+7-0.000001,Evenimente!$A$2:$A$16203,1)+1)&lt;$F$2+7+1," "&amp;INDEX(Evenimente!$B$2:$B$16203,MATCH($F$2+7-0.000001,Evenimente!$A$2:$A$16203,1)+1)&amp;IF(INDEX(Evenimente!$A$2:$A$16203,MATCH($F$2+7-0.000001,Evenimente!$A$2:$A$16203,1)+2)&lt;$F$2+7+1," "&amp;INDEX(Evenimente!$B$2:$B$16203,MATCH($F$2+7-0.000001,Evenimente!$A$2:$A$16203,1)+2),""),"")</f>
        <v>28 dec</v>
      </c>
      <c r="B12" s="59" t="str">
        <f aca="false">DAY($F$2+8)&amp;" "&amp;CHOOSE(MONTH($F$2+8),"ian","feb","mar","apr","mai","iun","iul","aug","sep","oct","nov","dec")&amp;IF(INDEX(Evenimente!$A$2:$A$16203,MATCH($F$2+8-0.000001,Evenimente!$A$2:$A$16203,1)+1)&lt;$F$2+8+1," "&amp;INDEX(Evenimente!$B$2:$B$16203,MATCH($F$2+8-0.000001,Evenimente!$A$2:$A$16203,1)+1)&amp;IF(INDEX(Evenimente!$A$2:$A$16203,MATCH($F$2+8-0.000001,Evenimente!$A$2:$A$16203,1)+2)&lt;$F$2+8+1," "&amp;INDEX(Evenimente!$B$2:$B$16203,MATCH($F$2+8-0.000001,Evenimente!$A$2:$A$16203,1)+2),""),"")</f>
        <v>29 dec</v>
      </c>
      <c r="C12" s="59" t="str">
        <f aca="false">DAY($F$2+9)&amp;" "&amp;CHOOSE(MONTH($F$2+9),"ian","feb","mar","apr","mai","iun","iul","aug","sep","oct","nov","dec")&amp;IF(INDEX(Evenimente!$A$2:$A$16203,MATCH($F$2+9-0.000001,Evenimente!$A$2:$A$16203,1)+1)&lt;$F$2+9+1," "&amp;INDEX(Evenimente!$B$2:$B$16203,MATCH($F$2+9-0.000001,Evenimente!$A$2:$A$16203,1)+1)&amp;IF(INDEX(Evenimente!$A$2:$A$16203,MATCH($F$2+9-0.000001,Evenimente!$A$2:$A$16203,1)+2)&lt;$F$2+9+1," "&amp;INDEX(Evenimente!$B$2:$B$16203,MATCH($F$2+9-0.000001,Evenimente!$A$2:$A$16203,1)+2),""),"")</f>
        <v>30 dec</v>
      </c>
      <c r="D12" s="59" t="str">
        <f aca="false">DAY($F$2+10)&amp;" "&amp;CHOOSE(MONTH($F$2+10),"ian","feb","mar","apr","mai","iun","iul","aug","sep","oct","nov","dec")&amp;IF(INDEX(Evenimente!$A$2:$A$16203,MATCH($F$2+10-0.000001,Evenimente!$A$2:$A$16203,1)+1)&lt;$F$2+10+1," "&amp;INDEX(Evenimente!$B$2:$B$16203,MATCH($F$2+10-0.000001,Evenimente!$A$2:$A$16203,1)+1)&amp;IF(INDEX(Evenimente!$A$2:$A$16203,MATCH($F$2+10-0.000001,Evenimente!$A$2:$A$16203,1)+2)&lt;$F$2+10+1," "&amp;INDEX(Evenimente!$B$2:$B$16203,MATCH($F$2+10-0.000001,Evenimente!$A$2:$A$16203,1)+2),""),"")</f>
        <v>31 dec</v>
      </c>
      <c r="E12" s="59" t="str">
        <f aca="false">DAY($F$2+11)&amp;" "&amp;CHOOSE(MONTH($F$2+11),"ian","feb","mar","apr","mai","iun","iul","aug","sep","oct","nov","dec")&amp;IF(INDEX(Evenimente!$A$2:$A$16203,MATCH($F$2+11-0.000001,Evenimente!$A$2:$A$16203,1)+1)&lt;$F$2+11+1," "&amp;INDEX(Evenimente!$B$2:$B$16203,MATCH($F$2+11-0.000001,Evenimente!$A$2:$A$16203,1)+1)&amp;IF(INDEX(Evenimente!$A$2:$A$16203,MATCH($F$2+11-0.000001,Evenimente!$A$2:$A$16203,1)+2)&lt;$F$2+11+1," "&amp;INDEX(Evenimente!$B$2:$B$16203,MATCH($F$2+11-0.000001,Evenimente!$A$2:$A$16203,1)+2),""),"")</f>
        <v>1 ian</v>
      </c>
      <c r="F12" s="60" t="str">
        <f aca="false">DAY($F$2+12)&amp;" "&amp;CHOOSE(MONTH($F$2+12),"ian","feb","mar","apr","mai","iun","iul","aug","sep","oct","nov","dec")&amp;IF(INDEX(Evenimente!$A$2:$A$16203,MATCH($F$2+12-0.000001,Evenimente!$A$2:$A$16203,1)+1)&lt;$F$2+12+1," "&amp;INDEX(Evenimente!$B$2:$B$16203,MATCH($F$2+12-0.000001,Evenimente!$A$2:$A$16203,1)+1)&amp;IF(INDEX(Evenimente!$A$2:$A$16203,MATCH($F$2+12-0.000001,Evenimente!$A$2:$A$16203,1)+2)&lt;$F$2+12+1," "&amp;INDEX(Evenimente!$B$2:$B$16203,MATCH($F$2+12-0.000001,Evenimente!$A$2:$A$16203,1)+2),""),"")</f>
        <v>2 ian</v>
      </c>
      <c r="G12" s="60" t="str">
        <f aca="false">DAY($F$2+13)&amp;" "&amp;CHOOSE(MONTH($F$2+13),"ian","feb","mar","apr","mai","iun","iul","aug","sep","oct","nov","dec")&amp;IF(INDEX(Evenimente!$A$2:$A$16203,MATCH($F$2+13-0.000001,Evenimente!$A$2:$A$16203,1)+1)&lt;$F$2+13+1," "&amp;INDEX(Evenimente!$B$2:$B$16203,MATCH($F$2+13-0.000001,Evenimente!$A$2:$A$16203,1)+1)&amp;IF(INDEX(Evenimente!$A$2:$A$16203,MATCH($F$2+13-0.000001,Evenimente!$A$2:$A$16203,1)+2)&lt;$F$2+13+1," "&amp;INDEX(Evenimente!$B$2:$B$16203,MATCH($F$2+13-0.000001,Evenimente!$A$2:$A$16203,1)+2),""),"")</f>
        <v>3 ian ○</v>
      </c>
    </row>
    <row r="13" customFormat="false" ht="61.5" hidden="false" customHeight="true" outlineLevel="0" collapsed="false">
      <c r="A13" s="57" t="n">
        <v>15</v>
      </c>
      <c r="B13" s="57" t="n">
        <v>16</v>
      </c>
      <c r="C13" s="57" t="n">
        <v>17</v>
      </c>
      <c r="D13" s="57" t="n">
        <v>18</v>
      </c>
      <c r="E13" s="57" t="n">
        <v>19</v>
      </c>
      <c r="F13" s="58" t="n">
        <v>20</v>
      </c>
      <c r="G13" s="58" t="n">
        <v>21</v>
      </c>
    </row>
    <row r="14" customFormat="false" ht="21.75" hidden="false" customHeight="true" outlineLevel="0" collapsed="false">
      <c r="A14" s="59" t="str">
        <f aca="false">DAY($F$2+14)&amp;" "&amp;CHOOSE(MONTH($F$2+14),"ian","feb","mar","apr","mai","iun","iul","aug","sep","oct","nov","dec")&amp;IF(INDEX(Evenimente!$A$2:$A$16203,MATCH($F$2+14-0.000001,Evenimente!$A$2:$A$16203,1)+1)&lt;$F$2+14+1," "&amp;INDEX(Evenimente!$B$2:$B$16203,MATCH($F$2+14-0.000001,Evenimente!$A$2:$A$16203,1)+1)&amp;IF(INDEX(Evenimente!$A$2:$A$16203,MATCH($F$2+14-0.000001,Evenimente!$A$2:$A$16203,1)+2)&lt;$F$2+14+1," "&amp;INDEX(Evenimente!$B$2:$B$16203,MATCH($F$2+14-0.000001,Evenimente!$A$2:$A$16203,1)+2),""),"")</f>
        <v>4 ian</v>
      </c>
      <c r="B14" s="59" t="str">
        <f aca="false">DAY($F$2+15)&amp;" "&amp;CHOOSE(MONTH($F$2+15),"ian","feb","mar","apr","mai","iun","iul","aug","sep","oct","nov","dec")&amp;IF(INDEX(Evenimente!$A$2:$A$16203,MATCH($F$2+15-0.000001,Evenimente!$A$2:$A$16203,1)+1)&lt;$F$2+15+1," "&amp;INDEX(Evenimente!$B$2:$B$16203,MATCH($F$2+15-0.000001,Evenimente!$A$2:$A$16203,1)+1)&amp;IF(INDEX(Evenimente!$A$2:$A$16203,MATCH($F$2+15-0.000001,Evenimente!$A$2:$A$16203,1)+2)&lt;$F$2+15+1," "&amp;INDEX(Evenimente!$B$2:$B$16203,MATCH($F$2+15-0.000001,Evenimente!$A$2:$A$16203,1)+2),""),"")</f>
        <v>5 ian</v>
      </c>
      <c r="C14" s="59" t="str">
        <f aca="false">DAY($F$2+16)&amp;" "&amp;CHOOSE(MONTH($F$2+16),"ian","feb","mar","apr","mai","iun","iul","aug","sep","oct","nov","dec")&amp;IF(INDEX(Evenimente!$A$2:$A$16203,MATCH($F$2+16-0.000001,Evenimente!$A$2:$A$16203,1)+1)&lt;$F$2+16+1," "&amp;INDEX(Evenimente!$B$2:$B$16203,MATCH($F$2+16-0.000001,Evenimente!$A$2:$A$16203,1)+1)&amp;IF(INDEX(Evenimente!$A$2:$A$16203,MATCH($F$2+16-0.000001,Evenimente!$A$2:$A$16203,1)+2)&lt;$F$2+16+1," "&amp;INDEX(Evenimente!$B$2:$B$16203,MATCH($F$2+16-0.000001,Evenimente!$A$2:$A$16203,1)+2),""),"")</f>
        <v>6 ian</v>
      </c>
      <c r="D14" s="59" t="str">
        <f aca="false">DAY($F$2+17)&amp;" "&amp;CHOOSE(MONTH($F$2+17),"ian","feb","mar","apr","mai","iun","iul","aug","sep","oct","nov","dec")&amp;IF(INDEX(Evenimente!$A$2:$A$16203,MATCH($F$2+17-0.000001,Evenimente!$A$2:$A$16203,1)+1)&lt;$F$2+17+1," "&amp;INDEX(Evenimente!$B$2:$B$16203,MATCH($F$2+17-0.000001,Evenimente!$A$2:$A$16203,1)+1)&amp;IF(INDEX(Evenimente!$A$2:$A$16203,MATCH($F$2+17-0.000001,Evenimente!$A$2:$A$16203,1)+2)&lt;$F$2+17+1," "&amp;INDEX(Evenimente!$B$2:$B$16203,MATCH($F$2+17-0.000001,Evenimente!$A$2:$A$16203,1)+2),""),"")</f>
        <v>7 ian</v>
      </c>
      <c r="E14" s="59" t="str">
        <f aca="false">DAY($F$2+18)&amp;" "&amp;CHOOSE(MONTH($F$2+18),"ian","feb","mar","apr","mai","iun","iul","aug","sep","oct","nov","dec")&amp;IF(INDEX(Evenimente!$A$2:$A$16203,MATCH($F$2+18-0.000001,Evenimente!$A$2:$A$16203,1)+1)&lt;$F$2+18+1," "&amp;INDEX(Evenimente!$B$2:$B$16203,MATCH($F$2+18-0.000001,Evenimente!$A$2:$A$16203,1)+1)&amp;IF(INDEX(Evenimente!$A$2:$A$16203,MATCH($F$2+18-0.000001,Evenimente!$A$2:$A$16203,1)+2)&lt;$F$2+18+1," "&amp;INDEX(Evenimente!$B$2:$B$16203,MATCH($F$2+18-0.000001,Evenimente!$A$2:$A$16203,1)+2),""),"")</f>
        <v>8 ian</v>
      </c>
      <c r="F14" s="60" t="str">
        <f aca="false">DAY($F$2+19)&amp;" "&amp;CHOOSE(MONTH($F$2+19),"ian","feb","mar","apr","mai","iun","iul","aug","sep","oct","nov","dec")&amp;IF(INDEX(Evenimente!$A$2:$A$16203,MATCH($F$2+19-0.000001,Evenimente!$A$2:$A$16203,1)+1)&lt;$F$2+19+1," "&amp;INDEX(Evenimente!$B$2:$B$16203,MATCH($F$2+19-0.000001,Evenimente!$A$2:$A$16203,1)+1)&amp;IF(INDEX(Evenimente!$A$2:$A$16203,MATCH($F$2+19-0.000001,Evenimente!$A$2:$A$16203,1)+2)&lt;$F$2+19+1," "&amp;INDEX(Evenimente!$B$2:$B$16203,MATCH($F$2+19-0.000001,Evenimente!$A$2:$A$16203,1)+2),""),"")</f>
        <v>9 ian</v>
      </c>
      <c r="G14" s="60" t="str">
        <f aca="false">DAY($F$2+20)&amp;" "&amp;CHOOSE(MONTH($F$2+20),"ian","feb","mar","apr","mai","iun","iul","aug","sep","oct","nov","dec")&amp;IF(INDEX(Evenimente!$A$2:$A$16203,MATCH($F$2+20-0.000001,Evenimente!$A$2:$A$16203,1)+1)&lt;$F$2+20+1," "&amp;INDEX(Evenimente!$B$2:$B$16203,MATCH($F$2+20-0.000001,Evenimente!$A$2:$A$16203,1)+1)&amp;IF(INDEX(Evenimente!$A$2:$A$16203,MATCH($F$2+20-0.000001,Evenimente!$A$2:$A$16203,1)+2)&lt;$F$2+20+1," "&amp;INDEX(Evenimente!$B$2:$B$16203,MATCH($F$2+20-0.000001,Evenimente!$A$2:$A$16203,1)+2),""),"")</f>
        <v>10 ian ◑</v>
      </c>
    </row>
    <row r="15" customFormat="false" ht="61.5" hidden="false" customHeight="true" outlineLevel="0" collapsed="false">
      <c r="A15" s="57" t="n">
        <v>22</v>
      </c>
      <c r="B15" s="57" t="n">
        <v>23</v>
      </c>
      <c r="C15" s="57" t="n">
        <v>24</v>
      </c>
      <c r="D15" s="57" t="n">
        <v>25</v>
      </c>
      <c r="E15" s="57" t="n">
        <v>26</v>
      </c>
      <c r="F15" s="58" t="n">
        <v>27</v>
      </c>
      <c r="G15" s="58" t="n">
        <v>28</v>
      </c>
    </row>
    <row r="16" customFormat="false" ht="21.75" hidden="false" customHeight="true" outlineLevel="0" collapsed="false">
      <c r="A16" s="59" t="str">
        <f aca="false">DAY($F$2+21)&amp;" "&amp;CHOOSE(MONTH($F$2+21),"ian","feb","mar","apr","mai","iun","iul","aug","sep","oct","nov","dec")&amp;IF(INDEX(Evenimente!$A$2:$A$16203,MATCH($F$2+21-0.000001,Evenimente!$A$2:$A$16203,1)+1)&lt;$F$2+21+1," "&amp;INDEX(Evenimente!$B$2:$B$16203,MATCH($F$2+21-0.000001,Evenimente!$A$2:$A$16203,1)+1)&amp;IF(INDEX(Evenimente!$A$2:$A$16203,MATCH($F$2+21-0.000001,Evenimente!$A$2:$A$16203,1)+2)&lt;$F$2+21+1," "&amp;INDEX(Evenimente!$B$2:$B$16203,MATCH($F$2+21-0.000001,Evenimente!$A$2:$A$16203,1)+2),""),"")</f>
        <v>11 ian</v>
      </c>
      <c r="B16" s="59" t="str">
        <f aca="false">DAY($F$2+22)&amp;" "&amp;CHOOSE(MONTH($F$2+22),"ian","feb","mar","apr","mai","iun","iul","aug","sep","oct","nov","dec")&amp;IF(INDEX(Evenimente!$A$2:$A$16203,MATCH($F$2+22-0.000001,Evenimente!$A$2:$A$16203,1)+1)&lt;$F$2+22+1," "&amp;INDEX(Evenimente!$B$2:$B$16203,MATCH($F$2+22-0.000001,Evenimente!$A$2:$A$16203,1)+1)&amp;IF(INDEX(Evenimente!$A$2:$A$16203,MATCH($F$2+22-0.000001,Evenimente!$A$2:$A$16203,1)+2)&lt;$F$2+22+1," "&amp;INDEX(Evenimente!$B$2:$B$16203,MATCH($F$2+22-0.000001,Evenimente!$A$2:$A$16203,1)+2),""),"")</f>
        <v>12 ian</v>
      </c>
      <c r="C16" s="59" t="str">
        <f aca="false">DAY($F$2+23)&amp;" "&amp;CHOOSE(MONTH($F$2+23),"ian","feb","mar","apr","mai","iun","iul","aug","sep","oct","nov","dec")&amp;IF(INDEX(Evenimente!$A$2:$A$16203,MATCH($F$2+23-0.000001,Evenimente!$A$2:$A$16203,1)+1)&lt;$F$2+23+1," "&amp;INDEX(Evenimente!$B$2:$B$16203,MATCH($F$2+23-0.000001,Evenimente!$A$2:$A$16203,1)+1)&amp;IF(INDEX(Evenimente!$A$2:$A$16203,MATCH($F$2+23-0.000001,Evenimente!$A$2:$A$16203,1)+2)&lt;$F$2+23+1," "&amp;INDEX(Evenimente!$B$2:$B$16203,MATCH($F$2+23-0.000001,Evenimente!$A$2:$A$16203,1)+2),""),"")</f>
        <v>13 ian</v>
      </c>
      <c r="D16" s="59" t="str">
        <f aca="false">DAY($F$2+24)&amp;" "&amp;CHOOSE(MONTH($F$2+24),"ian","feb","mar","apr","mai","iun","iul","aug","sep","oct","nov","dec")&amp;IF(INDEX(Evenimente!$A$2:$A$16203,MATCH($F$2+24-0.000001,Evenimente!$A$2:$A$16203,1)+1)&lt;$F$2+24+1," "&amp;INDEX(Evenimente!$B$2:$B$16203,MATCH($F$2+24-0.000001,Evenimente!$A$2:$A$16203,1)+1)&amp;IF(INDEX(Evenimente!$A$2:$A$16203,MATCH($F$2+24-0.000001,Evenimente!$A$2:$A$16203,1)+2)&lt;$F$2+24+1," "&amp;INDEX(Evenimente!$B$2:$B$16203,MATCH($F$2+24-0.000001,Evenimente!$A$2:$A$16203,1)+2),""),"")</f>
        <v>14 ian</v>
      </c>
      <c r="E16" s="59" t="str">
        <f aca="false">DAY($F$2+25)&amp;" "&amp;CHOOSE(MONTH($F$2+25),"ian","feb","mar","apr","mai","iun","iul","aug","sep","oct","nov","dec")&amp;IF(INDEX(Evenimente!$A$2:$A$16203,MATCH($F$2+25-0.000001,Evenimente!$A$2:$A$16203,1)+1)&lt;$F$2+25+1," "&amp;INDEX(Evenimente!$B$2:$B$16203,MATCH($F$2+25-0.000001,Evenimente!$A$2:$A$16203,1)+1)&amp;IF(INDEX(Evenimente!$A$2:$A$16203,MATCH($F$2+25-0.000001,Evenimente!$A$2:$A$16203,1)+2)&lt;$F$2+25+1," "&amp;INDEX(Evenimente!$B$2:$B$16203,MATCH($F$2+25-0.000001,Evenimente!$A$2:$A$16203,1)+2),""),"")</f>
        <v>15 ian</v>
      </c>
      <c r="F16" s="60" t="str">
        <f aca="false">DAY($F$2+26)&amp;" "&amp;CHOOSE(MONTH($F$2+26),"ian","feb","mar","apr","mai","iun","iul","aug","sep","oct","nov","dec")&amp;IF(INDEX(Evenimente!$A$2:$A$16203,MATCH($F$2+26-0.000001,Evenimente!$A$2:$A$16203,1)+1)&lt;$F$2+26+1," "&amp;INDEX(Evenimente!$B$2:$B$16203,MATCH($F$2+26-0.000001,Evenimente!$A$2:$A$16203,1)+1)&amp;IF(INDEX(Evenimente!$A$2:$A$16203,MATCH($F$2+26-0.000001,Evenimente!$A$2:$A$16203,1)+2)&lt;$F$2+26+1," "&amp;INDEX(Evenimente!$B$2:$B$16203,MATCH($F$2+26-0.000001,Evenimente!$A$2:$A$16203,1)+2),""),"")</f>
        <v>16 ian</v>
      </c>
      <c r="G16" s="60" t="str">
        <f aca="false">DAY($F$2+27)&amp;" "&amp;CHOOSE(MONTH($F$2+27),"ian","feb","mar","apr","mai","iun","iul","aug","sep","oct","nov","dec")&amp;IF(INDEX(Evenimente!$A$2:$A$16203,MATCH($F$2+27-0.000001,Evenimente!$A$2:$A$16203,1)+1)&lt;$F$2+27+1," "&amp;INDEX(Evenimente!$B$2:$B$16203,MATCH($F$2+27-0.000001,Evenimente!$A$2:$A$16203,1)+1)&amp;IF(INDEX(Evenimente!$A$2:$A$16203,MATCH($F$2+27-0.000001,Evenimente!$A$2:$A$16203,1)+2)&lt;$F$2+27+1," "&amp;INDEX(Evenimente!$B$2:$B$16203,MATCH($F$2+27-0.000001,Evenimente!$A$2:$A$16203,1)+2),""),"")</f>
        <v>17 ian</v>
      </c>
    </row>
    <row r="17" customFormat="false" ht="21.75" hidden="false" customHeight="true" outlineLevel="0" collapsed="false">
      <c r="A17" s="61" t="s">
        <v>134</v>
      </c>
      <c r="B17" s="61"/>
      <c r="C17" s="61"/>
      <c r="D17" s="61"/>
      <c r="E17" s="61"/>
      <c r="F17" s="61"/>
      <c r="G17" s="61"/>
    </row>
    <row r="18" customFormat="false" ht="51.75" hidden="false" customHeight="true" outlineLevel="0" collapsed="false">
      <c r="A18" s="62" t="str">
        <f aca="false">"Luna 2  ·  "&amp;'Nume sanscrită'!F6&amp;"  ·  "&amp;'Nume sanscrită'!E6&amp;" मास"</f>
        <v>Luna 2  ·  Dvitīya māsa  ·  द्वितीय मास</v>
      </c>
      <c r="B18" s="62"/>
      <c r="C18" s="62"/>
      <c r="D18" s="62"/>
      <c r="E18" s="62"/>
      <c r="F18" s="62"/>
      <c r="G18" s="62"/>
    </row>
    <row r="19" customFormat="false" ht="30" hidden="false" customHeight="true" outlineLevel="0" collapsed="false">
      <c r="A19" s="63" t="str">
        <f aca="false">'Nume EN-FR'!B6&amp;"          ·          "&amp;'Nume EN-FR'!C6</f>
        <v>Second month          ·          Deuxième mois</v>
      </c>
      <c r="B19" s="63"/>
      <c r="C19" s="63"/>
      <c r="D19" s="63"/>
      <c r="E19" s="63"/>
      <c r="F19" s="63"/>
      <c r="G19" s="63"/>
    </row>
    <row r="20" customFormat="false" ht="24" hidden="false" customHeight="true" outlineLevel="0" collapsed="false">
      <c r="A20" s="55" t="str">
        <f aca="false">"ER "&amp;$B$3&amp;" ("&amp;$D$3&amp;")  ·  AE "&amp;TEXT($C$3,"0000")&amp;"     |     gregorian: "&amp;TEXT(DAY($F$2+28),"00")&amp;"."&amp;TEXT(MONTH($F$2+28),"00")&amp;"."&amp;YEAR($F$2+28)&amp;"  –  "&amp;TEXT(DAY($F$2+55),"00")&amp;"."&amp;TEXT(MONTH($F$2+55),"00")&amp;"."&amp;YEAR($F$2+55)</f>
        <v>ER 12 (Mīna · Pisces · Poissons)  ·  AE 1734     |     gregorian: 18.01.2026  –  14.02.2026</v>
      </c>
      <c r="B20" s="55"/>
      <c r="C20" s="55"/>
      <c r="D20" s="55"/>
      <c r="E20" s="55"/>
      <c r="F20" s="55"/>
      <c r="G20" s="55"/>
    </row>
    <row r="21" customFormat="false" ht="51.75" hidden="false" customHeight="true" outlineLevel="0" collapsed="false">
      <c r="A21" s="56" t="str">
        <f aca="false">'Nume sanscrită'!B21&amp;CHAR(10)&amp;IF($G$3="Numerice",'Nume sanscrită'!G21,'Nume sanscrită'!C21)&amp;CHAR(10)&amp;IF($G$3="Numerice",'Nume EN-FR'!E21&amp;" / "&amp;'Nume EN-FR'!F21,'Nume EN-FR'!C21&amp;" / "&amp;'Nume EN-FR'!D21)</f>
        <v>Luni
Somavāra
Monday / lundi</v>
      </c>
      <c r="B21" s="56" t="str">
        <f aca="false">'Nume sanscrită'!B22&amp;CHAR(10)&amp;IF($G$3="Numerice",'Nume sanscrită'!G22,'Nume sanscrită'!C22)&amp;CHAR(10)&amp;IF($G$3="Numerice",'Nume EN-FR'!E22&amp;" / "&amp;'Nume EN-FR'!F22,'Nume EN-FR'!C22&amp;" / "&amp;'Nume EN-FR'!D22)</f>
        <v>Marți
Maṅgalavāra
Tuesday / mardi</v>
      </c>
      <c r="C21" s="56" t="str">
        <f aca="false">'Nume sanscrită'!B23&amp;CHAR(10)&amp;IF($G$3="Numerice",'Nume sanscrită'!G23,'Nume sanscrită'!C23)&amp;CHAR(10)&amp;IF($G$3="Numerice",'Nume EN-FR'!E23&amp;" / "&amp;'Nume EN-FR'!F23,'Nume EN-FR'!C23&amp;" / "&amp;'Nume EN-FR'!D23)</f>
        <v>Miercuri
Budhavāra
Wednesday / mercredi</v>
      </c>
      <c r="D21" s="56" t="str">
        <f aca="false">'Nume sanscrită'!B24&amp;CHAR(10)&amp;IF($G$3="Numerice",'Nume sanscrită'!G24,'Nume sanscrită'!C24)&amp;CHAR(10)&amp;IF($G$3="Numerice",'Nume EN-FR'!E24&amp;" / "&amp;'Nume EN-FR'!F24,'Nume EN-FR'!C24&amp;" / "&amp;'Nume EN-FR'!D24)</f>
        <v>Joi
Guruvāra
Thursday / jeudi</v>
      </c>
      <c r="E21" s="56" t="str">
        <f aca="false">'Nume sanscrită'!B25&amp;CHAR(10)&amp;IF($G$3="Numerice",'Nume sanscrită'!G25,'Nume sanscrită'!C25)&amp;CHAR(10)&amp;IF($G$3="Numerice",'Nume EN-FR'!E25&amp;" / "&amp;'Nume EN-FR'!F25,'Nume EN-FR'!C25&amp;" / "&amp;'Nume EN-FR'!D25)</f>
        <v>Vineri
Śukravāra
Friday / vendredi</v>
      </c>
      <c r="F21" s="56" t="str">
        <f aca="false">'Nume sanscrită'!B26&amp;CHAR(10)&amp;IF($G$3="Numerice",'Nume sanscrită'!G26,'Nume sanscrită'!C26)&amp;CHAR(10)&amp;IF($G$3="Numerice",'Nume EN-FR'!E26&amp;" / "&amp;'Nume EN-FR'!F26,'Nume EN-FR'!C26&amp;" / "&amp;'Nume EN-FR'!D26)</f>
        <v>Sâmbătă
Śanivāra
Saturday / samedi</v>
      </c>
      <c r="G21" s="56" t="str">
        <f aca="false">'Nume sanscrită'!B27&amp;CHAR(10)&amp;IF($G$3="Numerice",'Nume sanscrită'!G27,'Nume sanscrită'!C27)&amp;CHAR(10)&amp;IF($G$3="Numerice",'Nume EN-FR'!E27&amp;" / "&amp;'Nume EN-FR'!F27,'Nume EN-FR'!C27&amp;" / "&amp;'Nume EN-FR'!D27)</f>
        <v>Duminică
Ravivāra
Sunday / dimanche</v>
      </c>
    </row>
    <row r="22" customFormat="false" ht="61.5" hidden="false" customHeight="true" outlineLevel="0" collapsed="false">
      <c r="A22" s="57" t="n">
        <v>1</v>
      </c>
      <c r="B22" s="57" t="n">
        <v>2</v>
      </c>
      <c r="C22" s="57" t="n">
        <v>3</v>
      </c>
      <c r="D22" s="57" t="n">
        <v>4</v>
      </c>
      <c r="E22" s="57" t="n">
        <v>5</v>
      </c>
      <c r="F22" s="58" t="n">
        <v>6</v>
      </c>
      <c r="G22" s="58" t="n">
        <v>7</v>
      </c>
    </row>
    <row r="23" customFormat="false" ht="21.75" hidden="false" customHeight="true" outlineLevel="0" collapsed="false">
      <c r="A23" s="59" t="str">
        <f aca="false">DAY($F$2+28)&amp;" "&amp;CHOOSE(MONTH($F$2+28),"ian","feb","mar","apr","mai","iun","iul","aug","sep","oct","nov","dec")&amp;IF(INDEX(Evenimente!$A$2:$A$16203,MATCH($F$2+28-0.000001,Evenimente!$A$2:$A$16203,1)+1)&lt;$F$2+28+1," "&amp;INDEX(Evenimente!$B$2:$B$16203,MATCH($F$2+28-0.000001,Evenimente!$A$2:$A$16203,1)+1)&amp;IF(INDEX(Evenimente!$A$2:$A$16203,MATCH($F$2+28-0.000001,Evenimente!$A$2:$A$16203,1)+2)&lt;$F$2+28+1," "&amp;INDEX(Evenimente!$B$2:$B$16203,MATCH($F$2+28-0.000001,Evenimente!$A$2:$A$16203,1)+2),""),"")</f>
        <v>18 ian ●</v>
      </c>
      <c r="B23" s="59" t="str">
        <f aca="false">DAY($F$2+29)&amp;" "&amp;CHOOSE(MONTH($F$2+29),"ian","feb","mar","apr","mai","iun","iul","aug","sep","oct","nov","dec")&amp;IF(INDEX(Evenimente!$A$2:$A$16203,MATCH($F$2+29-0.000001,Evenimente!$A$2:$A$16203,1)+1)&lt;$F$2+29+1," "&amp;INDEX(Evenimente!$B$2:$B$16203,MATCH($F$2+29-0.000001,Evenimente!$A$2:$A$16203,1)+1)&amp;IF(INDEX(Evenimente!$A$2:$A$16203,MATCH($F$2+29-0.000001,Evenimente!$A$2:$A$16203,1)+2)&lt;$F$2+29+1," "&amp;INDEX(Evenimente!$B$2:$B$16203,MATCH($F$2+29-0.000001,Evenimente!$A$2:$A$16203,1)+2),""),"")</f>
        <v>19 ian</v>
      </c>
      <c r="C23" s="59" t="str">
        <f aca="false">DAY($F$2+30)&amp;" "&amp;CHOOSE(MONTH($F$2+30),"ian","feb","mar","apr","mai","iun","iul","aug","sep","oct","nov","dec")&amp;IF(INDEX(Evenimente!$A$2:$A$16203,MATCH($F$2+30-0.000001,Evenimente!$A$2:$A$16203,1)+1)&lt;$F$2+30+1," "&amp;INDEX(Evenimente!$B$2:$B$16203,MATCH($F$2+30-0.000001,Evenimente!$A$2:$A$16203,1)+1)&amp;IF(INDEX(Evenimente!$A$2:$A$16203,MATCH($F$2+30-0.000001,Evenimente!$A$2:$A$16203,1)+2)&lt;$F$2+30+1," "&amp;INDEX(Evenimente!$B$2:$B$16203,MATCH($F$2+30-0.000001,Evenimente!$A$2:$A$16203,1)+2),""),"")</f>
        <v>20 ian</v>
      </c>
      <c r="D23" s="59" t="str">
        <f aca="false">DAY($F$2+31)&amp;" "&amp;CHOOSE(MONTH($F$2+31),"ian","feb","mar","apr","mai","iun","iul","aug","sep","oct","nov","dec")&amp;IF(INDEX(Evenimente!$A$2:$A$16203,MATCH($F$2+31-0.000001,Evenimente!$A$2:$A$16203,1)+1)&lt;$F$2+31+1," "&amp;INDEX(Evenimente!$B$2:$B$16203,MATCH($F$2+31-0.000001,Evenimente!$A$2:$A$16203,1)+1)&amp;IF(INDEX(Evenimente!$A$2:$A$16203,MATCH($F$2+31-0.000001,Evenimente!$A$2:$A$16203,1)+2)&lt;$F$2+31+1," "&amp;INDEX(Evenimente!$B$2:$B$16203,MATCH($F$2+31-0.000001,Evenimente!$A$2:$A$16203,1)+2),""),"")</f>
        <v>21 ian</v>
      </c>
      <c r="E23" s="59" t="str">
        <f aca="false">DAY($F$2+32)&amp;" "&amp;CHOOSE(MONTH($F$2+32),"ian","feb","mar","apr","mai","iun","iul","aug","sep","oct","nov","dec")&amp;IF(INDEX(Evenimente!$A$2:$A$16203,MATCH($F$2+32-0.000001,Evenimente!$A$2:$A$16203,1)+1)&lt;$F$2+32+1," "&amp;INDEX(Evenimente!$B$2:$B$16203,MATCH($F$2+32-0.000001,Evenimente!$A$2:$A$16203,1)+1)&amp;IF(INDEX(Evenimente!$A$2:$A$16203,MATCH($F$2+32-0.000001,Evenimente!$A$2:$A$16203,1)+2)&lt;$F$2+32+1," "&amp;INDEX(Evenimente!$B$2:$B$16203,MATCH($F$2+32-0.000001,Evenimente!$A$2:$A$16203,1)+2),""),"")</f>
        <v>22 ian</v>
      </c>
      <c r="F23" s="60" t="str">
        <f aca="false">DAY($F$2+33)&amp;" "&amp;CHOOSE(MONTH($F$2+33),"ian","feb","mar","apr","mai","iun","iul","aug","sep","oct","nov","dec")&amp;IF(INDEX(Evenimente!$A$2:$A$16203,MATCH($F$2+33-0.000001,Evenimente!$A$2:$A$16203,1)+1)&lt;$F$2+33+1," "&amp;INDEX(Evenimente!$B$2:$B$16203,MATCH($F$2+33-0.000001,Evenimente!$A$2:$A$16203,1)+1)&amp;IF(INDEX(Evenimente!$A$2:$A$16203,MATCH($F$2+33-0.000001,Evenimente!$A$2:$A$16203,1)+2)&lt;$F$2+33+1," "&amp;INDEX(Evenimente!$B$2:$B$16203,MATCH($F$2+33-0.000001,Evenimente!$A$2:$A$16203,1)+2),""),"")</f>
        <v>23 ian</v>
      </c>
      <c r="G23" s="60" t="str">
        <f aca="false">DAY($F$2+34)&amp;" "&amp;CHOOSE(MONTH($F$2+34),"ian","feb","mar","apr","mai","iun","iul","aug","sep","oct","nov","dec")&amp;IF(INDEX(Evenimente!$A$2:$A$16203,MATCH($F$2+34-0.000001,Evenimente!$A$2:$A$16203,1)+1)&lt;$F$2+34+1," "&amp;INDEX(Evenimente!$B$2:$B$16203,MATCH($F$2+34-0.000001,Evenimente!$A$2:$A$16203,1)+1)&amp;IF(INDEX(Evenimente!$A$2:$A$16203,MATCH($F$2+34-0.000001,Evenimente!$A$2:$A$16203,1)+2)&lt;$F$2+34+1," "&amp;INDEX(Evenimente!$B$2:$B$16203,MATCH($F$2+34-0.000001,Evenimente!$A$2:$A$16203,1)+2),""),"")</f>
        <v>24 ian</v>
      </c>
    </row>
    <row r="24" customFormat="false" ht="61.5" hidden="false" customHeight="true" outlineLevel="0" collapsed="false">
      <c r="A24" s="57" t="n">
        <v>8</v>
      </c>
      <c r="B24" s="57" t="n">
        <v>9</v>
      </c>
      <c r="C24" s="57" t="n">
        <v>10</v>
      </c>
      <c r="D24" s="57" t="n">
        <v>11</v>
      </c>
      <c r="E24" s="57" t="n">
        <v>12</v>
      </c>
      <c r="F24" s="58" t="n">
        <v>13</v>
      </c>
      <c r="G24" s="58" t="n">
        <v>14</v>
      </c>
    </row>
    <row r="25" customFormat="false" ht="21.75" hidden="false" customHeight="true" outlineLevel="0" collapsed="false">
      <c r="A25" s="59" t="str">
        <f aca="false">DAY($F$2+35)&amp;" "&amp;CHOOSE(MONTH($F$2+35),"ian","feb","mar","apr","mai","iun","iul","aug","sep","oct","nov","dec")&amp;IF(INDEX(Evenimente!$A$2:$A$16203,MATCH($F$2+35-0.000001,Evenimente!$A$2:$A$16203,1)+1)&lt;$F$2+35+1," "&amp;INDEX(Evenimente!$B$2:$B$16203,MATCH($F$2+35-0.000001,Evenimente!$A$2:$A$16203,1)+1)&amp;IF(INDEX(Evenimente!$A$2:$A$16203,MATCH($F$2+35-0.000001,Evenimente!$A$2:$A$16203,1)+2)&lt;$F$2+35+1," "&amp;INDEX(Evenimente!$B$2:$B$16203,MATCH($F$2+35-0.000001,Evenimente!$A$2:$A$16203,1)+2),""),"")</f>
        <v>25 ian</v>
      </c>
      <c r="B25" s="59" t="str">
        <f aca="false">DAY($F$2+36)&amp;" "&amp;CHOOSE(MONTH($F$2+36),"ian","feb","mar","apr","mai","iun","iul","aug","sep","oct","nov","dec")&amp;IF(INDEX(Evenimente!$A$2:$A$16203,MATCH($F$2+36-0.000001,Evenimente!$A$2:$A$16203,1)+1)&lt;$F$2+36+1," "&amp;INDEX(Evenimente!$B$2:$B$16203,MATCH($F$2+36-0.000001,Evenimente!$A$2:$A$16203,1)+1)&amp;IF(INDEX(Evenimente!$A$2:$A$16203,MATCH($F$2+36-0.000001,Evenimente!$A$2:$A$16203,1)+2)&lt;$F$2+36+1," "&amp;INDEX(Evenimente!$B$2:$B$16203,MATCH($F$2+36-0.000001,Evenimente!$A$2:$A$16203,1)+2),""),"")</f>
        <v>26 ian ◐</v>
      </c>
      <c r="C25" s="59" t="str">
        <f aca="false">DAY($F$2+37)&amp;" "&amp;CHOOSE(MONTH($F$2+37),"ian","feb","mar","apr","mai","iun","iul","aug","sep","oct","nov","dec")&amp;IF(INDEX(Evenimente!$A$2:$A$16203,MATCH($F$2+37-0.000001,Evenimente!$A$2:$A$16203,1)+1)&lt;$F$2+37+1," "&amp;INDEX(Evenimente!$B$2:$B$16203,MATCH($F$2+37-0.000001,Evenimente!$A$2:$A$16203,1)+1)&amp;IF(INDEX(Evenimente!$A$2:$A$16203,MATCH($F$2+37-0.000001,Evenimente!$A$2:$A$16203,1)+2)&lt;$F$2+37+1," "&amp;INDEX(Evenimente!$B$2:$B$16203,MATCH($F$2+37-0.000001,Evenimente!$A$2:$A$16203,1)+2),""),"")</f>
        <v>27 ian</v>
      </c>
      <c r="D25" s="59" t="str">
        <f aca="false">DAY($F$2+38)&amp;" "&amp;CHOOSE(MONTH($F$2+38),"ian","feb","mar","apr","mai","iun","iul","aug","sep","oct","nov","dec")&amp;IF(INDEX(Evenimente!$A$2:$A$16203,MATCH($F$2+38-0.000001,Evenimente!$A$2:$A$16203,1)+1)&lt;$F$2+38+1," "&amp;INDEX(Evenimente!$B$2:$B$16203,MATCH($F$2+38-0.000001,Evenimente!$A$2:$A$16203,1)+1)&amp;IF(INDEX(Evenimente!$A$2:$A$16203,MATCH($F$2+38-0.000001,Evenimente!$A$2:$A$16203,1)+2)&lt;$F$2+38+1," "&amp;INDEX(Evenimente!$B$2:$B$16203,MATCH($F$2+38-0.000001,Evenimente!$A$2:$A$16203,1)+2),""),"")</f>
        <v>28 ian</v>
      </c>
      <c r="E25" s="59" t="str">
        <f aca="false">DAY($F$2+39)&amp;" "&amp;CHOOSE(MONTH($F$2+39),"ian","feb","mar","apr","mai","iun","iul","aug","sep","oct","nov","dec")&amp;IF(INDEX(Evenimente!$A$2:$A$16203,MATCH($F$2+39-0.000001,Evenimente!$A$2:$A$16203,1)+1)&lt;$F$2+39+1," "&amp;INDEX(Evenimente!$B$2:$B$16203,MATCH($F$2+39-0.000001,Evenimente!$A$2:$A$16203,1)+1)&amp;IF(INDEX(Evenimente!$A$2:$A$16203,MATCH($F$2+39-0.000001,Evenimente!$A$2:$A$16203,1)+2)&lt;$F$2+39+1," "&amp;INDEX(Evenimente!$B$2:$B$16203,MATCH($F$2+39-0.000001,Evenimente!$A$2:$A$16203,1)+2),""),"")</f>
        <v>29 ian</v>
      </c>
      <c r="F25" s="60" t="str">
        <f aca="false">DAY($F$2+40)&amp;" "&amp;CHOOSE(MONTH($F$2+40),"ian","feb","mar","apr","mai","iun","iul","aug","sep","oct","nov","dec")&amp;IF(INDEX(Evenimente!$A$2:$A$16203,MATCH($F$2+40-0.000001,Evenimente!$A$2:$A$16203,1)+1)&lt;$F$2+40+1," "&amp;INDEX(Evenimente!$B$2:$B$16203,MATCH($F$2+40-0.000001,Evenimente!$A$2:$A$16203,1)+1)&amp;IF(INDEX(Evenimente!$A$2:$A$16203,MATCH($F$2+40-0.000001,Evenimente!$A$2:$A$16203,1)+2)&lt;$F$2+40+1," "&amp;INDEX(Evenimente!$B$2:$B$16203,MATCH($F$2+40-0.000001,Evenimente!$A$2:$A$16203,1)+2),""),"")</f>
        <v>30 ian</v>
      </c>
      <c r="G25" s="60" t="str">
        <f aca="false">DAY($F$2+41)&amp;" "&amp;CHOOSE(MONTH($F$2+41),"ian","feb","mar","apr","mai","iun","iul","aug","sep","oct","nov","dec")&amp;IF(INDEX(Evenimente!$A$2:$A$16203,MATCH($F$2+41-0.000001,Evenimente!$A$2:$A$16203,1)+1)&lt;$F$2+41+1," "&amp;INDEX(Evenimente!$B$2:$B$16203,MATCH($F$2+41-0.000001,Evenimente!$A$2:$A$16203,1)+1)&amp;IF(INDEX(Evenimente!$A$2:$A$16203,MATCH($F$2+41-0.000001,Evenimente!$A$2:$A$16203,1)+2)&lt;$F$2+41+1," "&amp;INDEX(Evenimente!$B$2:$B$16203,MATCH($F$2+41-0.000001,Evenimente!$A$2:$A$16203,1)+2),""),"")</f>
        <v>31 ian</v>
      </c>
    </row>
    <row r="26" customFormat="false" ht="61.5" hidden="false" customHeight="true" outlineLevel="0" collapsed="false">
      <c r="A26" s="57" t="n">
        <v>15</v>
      </c>
      <c r="B26" s="57" t="n">
        <v>16</v>
      </c>
      <c r="C26" s="57" t="n">
        <v>17</v>
      </c>
      <c r="D26" s="57" t="n">
        <v>18</v>
      </c>
      <c r="E26" s="57" t="n">
        <v>19</v>
      </c>
      <c r="F26" s="58" t="n">
        <v>20</v>
      </c>
      <c r="G26" s="58" t="n">
        <v>21</v>
      </c>
    </row>
    <row r="27" customFormat="false" ht="21.75" hidden="false" customHeight="true" outlineLevel="0" collapsed="false">
      <c r="A27" s="59" t="str">
        <f aca="false">DAY($F$2+42)&amp;" "&amp;CHOOSE(MONTH($F$2+42),"ian","feb","mar","apr","mai","iun","iul","aug","sep","oct","nov","dec")&amp;IF(INDEX(Evenimente!$A$2:$A$16203,MATCH($F$2+42-0.000001,Evenimente!$A$2:$A$16203,1)+1)&lt;$F$2+42+1," "&amp;INDEX(Evenimente!$B$2:$B$16203,MATCH($F$2+42-0.000001,Evenimente!$A$2:$A$16203,1)+1)&amp;IF(INDEX(Evenimente!$A$2:$A$16203,MATCH($F$2+42-0.000001,Evenimente!$A$2:$A$16203,1)+2)&lt;$F$2+42+1," "&amp;INDEX(Evenimente!$B$2:$B$16203,MATCH($F$2+42-0.000001,Evenimente!$A$2:$A$16203,1)+2),""),"")</f>
        <v>1 feb ○</v>
      </c>
      <c r="B27" s="59" t="str">
        <f aca="false">DAY($F$2+43)&amp;" "&amp;CHOOSE(MONTH($F$2+43),"ian","feb","mar","apr","mai","iun","iul","aug","sep","oct","nov","dec")&amp;IF(INDEX(Evenimente!$A$2:$A$16203,MATCH($F$2+43-0.000001,Evenimente!$A$2:$A$16203,1)+1)&lt;$F$2+43+1," "&amp;INDEX(Evenimente!$B$2:$B$16203,MATCH($F$2+43-0.000001,Evenimente!$A$2:$A$16203,1)+1)&amp;IF(INDEX(Evenimente!$A$2:$A$16203,MATCH($F$2+43-0.000001,Evenimente!$A$2:$A$16203,1)+2)&lt;$F$2+43+1," "&amp;INDEX(Evenimente!$B$2:$B$16203,MATCH($F$2+43-0.000001,Evenimente!$A$2:$A$16203,1)+2),""),"")</f>
        <v>2 feb</v>
      </c>
      <c r="C27" s="59" t="str">
        <f aca="false">DAY($F$2+44)&amp;" "&amp;CHOOSE(MONTH($F$2+44),"ian","feb","mar","apr","mai","iun","iul","aug","sep","oct","nov","dec")&amp;IF(INDEX(Evenimente!$A$2:$A$16203,MATCH($F$2+44-0.000001,Evenimente!$A$2:$A$16203,1)+1)&lt;$F$2+44+1," "&amp;INDEX(Evenimente!$B$2:$B$16203,MATCH($F$2+44-0.000001,Evenimente!$A$2:$A$16203,1)+1)&amp;IF(INDEX(Evenimente!$A$2:$A$16203,MATCH($F$2+44-0.000001,Evenimente!$A$2:$A$16203,1)+2)&lt;$F$2+44+1," "&amp;INDEX(Evenimente!$B$2:$B$16203,MATCH($F$2+44-0.000001,Evenimente!$A$2:$A$16203,1)+2),""),"")</f>
        <v>3 feb</v>
      </c>
      <c r="D27" s="59" t="str">
        <f aca="false">DAY($F$2+45)&amp;" "&amp;CHOOSE(MONTH($F$2+45),"ian","feb","mar","apr","mai","iun","iul","aug","sep","oct","nov","dec")&amp;IF(INDEX(Evenimente!$A$2:$A$16203,MATCH($F$2+45-0.000001,Evenimente!$A$2:$A$16203,1)+1)&lt;$F$2+45+1," "&amp;INDEX(Evenimente!$B$2:$B$16203,MATCH($F$2+45-0.000001,Evenimente!$A$2:$A$16203,1)+1)&amp;IF(INDEX(Evenimente!$A$2:$A$16203,MATCH($F$2+45-0.000001,Evenimente!$A$2:$A$16203,1)+2)&lt;$F$2+45+1," "&amp;INDEX(Evenimente!$B$2:$B$16203,MATCH($F$2+45-0.000001,Evenimente!$A$2:$A$16203,1)+2),""),"")</f>
        <v>4 feb</v>
      </c>
      <c r="E27" s="59" t="str">
        <f aca="false">DAY($F$2+46)&amp;" "&amp;CHOOSE(MONTH($F$2+46),"ian","feb","mar","apr","mai","iun","iul","aug","sep","oct","nov","dec")&amp;IF(INDEX(Evenimente!$A$2:$A$16203,MATCH($F$2+46-0.000001,Evenimente!$A$2:$A$16203,1)+1)&lt;$F$2+46+1," "&amp;INDEX(Evenimente!$B$2:$B$16203,MATCH($F$2+46-0.000001,Evenimente!$A$2:$A$16203,1)+1)&amp;IF(INDEX(Evenimente!$A$2:$A$16203,MATCH($F$2+46-0.000001,Evenimente!$A$2:$A$16203,1)+2)&lt;$F$2+46+1," "&amp;INDEX(Evenimente!$B$2:$B$16203,MATCH($F$2+46-0.000001,Evenimente!$A$2:$A$16203,1)+2),""),"")</f>
        <v>5 feb</v>
      </c>
      <c r="F27" s="60" t="str">
        <f aca="false">DAY($F$2+47)&amp;" "&amp;CHOOSE(MONTH($F$2+47),"ian","feb","mar","apr","mai","iun","iul","aug","sep","oct","nov","dec")&amp;IF(INDEX(Evenimente!$A$2:$A$16203,MATCH($F$2+47-0.000001,Evenimente!$A$2:$A$16203,1)+1)&lt;$F$2+47+1," "&amp;INDEX(Evenimente!$B$2:$B$16203,MATCH($F$2+47-0.000001,Evenimente!$A$2:$A$16203,1)+1)&amp;IF(INDEX(Evenimente!$A$2:$A$16203,MATCH($F$2+47-0.000001,Evenimente!$A$2:$A$16203,1)+2)&lt;$F$2+47+1," "&amp;INDEX(Evenimente!$B$2:$B$16203,MATCH($F$2+47-0.000001,Evenimente!$A$2:$A$16203,1)+2),""),"")</f>
        <v>6 feb</v>
      </c>
      <c r="G27" s="60" t="str">
        <f aca="false">DAY($F$2+48)&amp;" "&amp;CHOOSE(MONTH($F$2+48),"ian","feb","mar","apr","mai","iun","iul","aug","sep","oct","nov","dec")&amp;IF(INDEX(Evenimente!$A$2:$A$16203,MATCH($F$2+48-0.000001,Evenimente!$A$2:$A$16203,1)+1)&lt;$F$2+48+1," "&amp;INDEX(Evenimente!$B$2:$B$16203,MATCH($F$2+48-0.000001,Evenimente!$A$2:$A$16203,1)+1)&amp;IF(INDEX(Evenimente!$A$2:$A$16203,MATCH($F$2+48-0.000001,Evenimente!$A$2:$A$16203,1)+2)&lt;$F$2+48+1," "&amp;INDEX(Evenimente!$B$2:$B$16203,MATCH($F$2+48-0.000001,Evenimente!$A$2:$A$16203,1)+2),""),"")</f>
        <v>7 feb</v>
      </c>
    </row>
    <row r="28" customFormat="false" ht="61.5" hidden="false" customHeight="true" outlineLevel="0" collapsed="false">
      <c r="A28" s="57" t="n">
        <v>22</v>
      </c>
      <c r="B28" s="57" t="n">
        <v>23</v>
      </c>
      <c r="C28" s="57" t="n">
        <v>24</v>
      </c>
      <c r="D28" s="57" t="n">
        <v>25</v>
      </c>
      <c r="E28" s="57" t="n">
        <v>26</v>
      </c>
      <c r="F28" s="58" t="n">
        <v>27</v>
      </c>
      <c r="G28" s="58" t="n">
        <v>28</v>
      </c>
    </row>
    <row r="29" customFormat="false" ht="21.75" hidden="false" customHeight="true" outlineLevel="0" collapsed="false">
      <c r="A29" s="59" t="str">
        <f aca="false">DAY($F$2+49)&amp;" "&amp;CHOOSE(MONTH($F$2+49),"ian","feb","mar","apr","mai","iun","iul","aug","sep","oct","nov","dec")&amp;IF(INDEX(Evenimente!$A$2:$A$16203,MATCH($F$2+49-0.000001,Evenimente!$A$2:$A$16203,1)+1)&lt;$F$2+49+1," "&amp;INDEX(Evenimente!$B$2:$B$16203,MATCH($F$2+49-0.000001,Evenimente!$A$2:$A$16203,1)+1)&amp;IF(INDEX(Evenimente!$A$2:$A$16203,MATCH($F$2+49-0.000001,Evenimente!$A$2:$A$16203,1)+2)&lt;$F$2+49+1," "&amp;INDEX(Evenimente!$B$2:$B$16203,MATCH($F$2+49-0.000001,Evenimente!$A$2:$A$16203,1)+2),""),"")</f>
        <v>8 feb</v>
      </c>
      <c r="B29" s="59" t="str">
        <f aca="false">DAY($F$2+50)&amp;" "&amp;CHOOSE(MONTH($F$2+50),"ian","feb","mar","apr","mai","iun","iul","aug","sep","oct","nov","dec")&amp;IF(INDEX(Evenimente!$A$2:$A$16203,MATCH($F$2+50-0.000001,Evenimente!$A$2:$A$16203,1)+1)&lt;$F$2+50+1," "&amp;INDEX(Evenimente!$B$2:$B$16203,MATCH($F$2+50-0.000001,Evenimente!$A$2:$A$16203,1)+1)&amp;IF(INDEX(Evenimente!$A$2:$A$16203,MATCH($F$2+50-0.000001,Evenimente!$A$2:$A$16203,1)+2)&lt;$F$2+50+1," "&amp;INDEX(Evenimente!$B$2:$B$16203,MATCH($F$2+50-0.000001,Evenimente!$A$2:$A$16203,1)+2),""),"")</f>
        <v>9 feb ◑</v>
      </c>
      <c r="C29" s="59" t="str">
        <f aca="false">DAY($F$2+51)&amp;" "&amp;CHOOSE(MONTH($F$2+51),"ian","feb","mar","apr","mai","iun","iul","aug","sep","oct","nov","dec")&amp;IF(INDEX(Evenimente!$A$2:$A$16203,MATCH($F$2+51-0.000001,Evenimente!$A$2:$A$16203,1)+1)&lt;$F$2+51+1," "&amp;INDEX(Evenimente!$B$2:$B$16203,MATCH($F$2+51-0.000001,Evenimente!$A$2:$A$16203,1)+1)&amp;IF(INDEX(Evenimente!$A$2:$A$16203,MATCH($F$2+51-0.000001,Evenimente!$A$2:$A$16203,1)+2)&lt;$F$2+51+1," "&amp;INDEX(Evenimente!$B$2:$B$16203,MATCH($F$2+51-0.000001,Evenimente!$A$2:$A$16203,1)+2),""),"")</f>
        <v>10 feb</v>
      </c>
      <c r="D29" s="59" t="str">
        <f aca="false">DAY($F$2+52)&amp;" "&amp;CHOOSE(MONTH($F$2+52),"ian","feb","mar","apr","mai","iun","iul","aug","sep","oct","nov","dec")&amp;IF(INDEX(Evenimente!$A$2:$A$16203,MATCH($F$2+52-0.000001,Evenimente!$A$2:$A$16203,1)+1)&lt;$F$2+52+1," "&amp;INDEX(Evenimente!$B$2:$B$16203,MATCH($F$2+52-0.000001,Evenimente!$A$2:$A$16203,1)+1)&amp;IF(INDEX(Evenimente!$A$2:$A$16203,MATCH($F$2+52-0.000001,Evenimente!$A$2:$A$16203,1)+2)&lt;$F$2+52+1," "&amp;INDEX(Evenimente!$B$2:$B$16203,MATCH($F$2+52-0.000001,Evenimente!$A$2:$A$16203,1)+2),""),"")</f>
        <v>11 feb</v>
      </c>
      <c r="E29" s="59" t="str">
        <f aca="false">DAY($F$2+53)&amp;" "&amp;CHOOSE(MONTH($F$2+53),"ian","feb","mar","apr","mai","iun","iul","aug","sep","oct","nov","dec")&amp;IF(INDEX(Evenimente!$A$2:$A$16203,MATCH($F$2+53-0.000001,Evenimente!$A$2:$A$16203,1)+1)&lt;$F$2+53+1," "&amp;INDEX(Evenimente!$B$2:$B$16203,MATCH($F$2+53-0.000001,Evenimente!$A$2:$A$16203,1)+1)&amp;IF(INDEX(Evenimente!$A$2:$A$16203,MATCH($F$2+53-0.000001,Evenimente!$A$2:$A$16203,1)+2)&lt;$F$2+53+1," "&amp;INDEX(Evenimente!$B$2:$B$16203,MATCH($F$2+53-0.000001,Evenimente!$A$2:$A$16203,1)+2),""),"")</f>
        <v>12 feb</v>
      </c>
      <c r="F29" s="60" t="str">
        <f aca="false">DAY($F$2+54)&amp;" "&amp;CHOOSE(MONTH($F$2+54),"ian","feb","mar","apr","mai","iun","iul","aug","sep","oct","nov","dec")&amp;IF(INDEX(Evenimente!$A$2:$A$16203,MATCH($F$2+54-0.000001,Evenimente!$A$2:$A$16203,1)+1)&lt;$F$2+54+1," "&amp;INDEX(Evenimente!$B$2:$B$16203,MATCH($F$2+54-0.000001,Evenimente!$A$2:$A$16203,1)+1)&amp;IF(INDEX(Evenimente!$A$2:$A$16203,MATCH($F$2+54-0.000001,Evenimente!$A$2:$A$16203,1)+2)&lt;$F$2+54+1," "&amp;INDEX(Evenimente!$B$2:$B$16203,MATCH($F$2+54-0.000001,Evenimente!$A$2:$A$16203,1)+2),""),"")</f>
        <v>13 feb</v>
      </c>
      <c r="G29" s="60" t="str">
        <f aca="false">DAY($F$2+55)&amp;" "&amp;CHOOSE(MONTH($F$2+55),"ian","feb","mar","apr","mai","iun","iul","aug","sep","oct","nov","dec")&amp;IF(INDEX(Evenimente!$A$2:$A$16203,MATCH($F$2+55-0.000001,Evenimente!$A$2:$A$16203,1)+1)&lt;$F$2+55+1," "&amp;INDEX(Evenimente!$B$2:$B$16203,MATCH($F$2+55-0.000001,Evenimente!$A$2:$A$16203,1)+1)&amp;IF(INDEX(Evenimente!$A$2:$A$16203,MATCH($F$2+55-0.000001,Evenimente!$A$2:$A$16203,1)+2)&lt;$F$2+55+1," "&amp;INDEX(Evenimente!$B$2:$B$16203,MATCH($F$2+55-0.000001,Evenimente!$A$2:$A$16203,1)+2),""),"")</f>
        <v>14 feb</v>
      </c>
    </row>
    <row r="30" customFormat="false" ht="21.75" hidden="false" customHeight="true" outlineLevel="0" collapsed="false">
      <c r="A30" s="61" t="s">
        <v>134</v>
      </c>
      <c r="B30" s="61"/>
      <c r="C30" s="61"/>
      <c r="D30" s="61"/>
      <c r="E30" s="61"/>
      <c r="F30" s="61"/>
      <c r="G30" s="61"/>
    </row>
    <row r="31" customFormat="false" ht="51.75" hidden="false" customHeight="true" outlineLevel="0" collapsed="false">
      <c r="A31" s="64" t="str">
        <f aca="false">"Luna 3  ·  "&amp;'Nume sanscrită'!F7&amp;"  ·  "&amp;'Nume sanscrită'!E7&amp;" मास"</f>
        <v>Luna 3  ·  Tṛtīya māsa  ·  तृतीय मास</v>
      </c>
      <c r="B31" s="64"/>
      <c r="C31" s="64"/>
      <c r="D31" s="64"/>
      <c r="E31" s="64"/>
      <c r="F31" s="64"/>
      <c r="G31" s="64"/>
    </row>
    <row r="32" customFormat="false" ht="30" hidden="false" customHeight="true" outlineLevel="0" collapsed="false">
      <c r="A32" s="65" t="str">
        <f aca="false">'Nume EN-FR'!B7&amp;"          ·          "&amp;'Nume EN-FR'!C7</f>
        <v>Third month          ·          Troisième mois</v>
      </c>
      <c r="B32" s="65"/>
      <c r="C32" s="65"/>
      <c r="D32" s="65"/>
      <c r="E32" s="65"/>
      <c r="F32" s="65"/>
      <c r="G32" s="65"/>
    </row>
    <row r="33" customFormat="false" ht="24" hidden="false" customHeight="true" outlineLevel="0" collapsed="false">
      <c r="A33" s="55" t="str">
        <f aca="false">"ER "&amp;$B$3&amp;" ("&amp;$D$3&amp;")  ·  AE "&amp;TEXT($C$3,"0000")&amp;"     |     gregorian: "&amp;TEXT(DAY($F$2+56),"00")&amp;"."&amp;TEXT(MONTH($F$2+56),"00")&amp;"."&amp;YEAR($F$2+56)&amp;"  –  "&amp;TEXT(DAY($F$2+83),"00")&amp;"."&amp;TEXT(MONTH($F$2+83),"00")&amp;"."&amp;YEAR($F$2+83)</f>
        <v>ER 12 (Mīna · Pisces · Poissons)  ·  AE 1734     |     gregorian: 15.02.2026  –  14.03.2026</v>
      </c>
      <c r="B33" s="55"/>
      <c r="C33" s="55"/>
      <c r="D33" s="55"/>
      <c r="E33" s="55"/>
      <c r="F33" s="55"/>
      <c r="G33" s="55"/>
    </row>
    <row r="34" customFormat="false" ht="51.75" hidden="false" customHeight="true" outlineLevel="0" collapsed="false">
      <c r="A34" s="56" t="str">
        <f aca="false">'Nume sanscrită'!B21&amp;CHAR(10)&amp;IF($G$3="Numerice",'Nume sanscrită'!G21,'Nume sanscrită'!C21)&amp;CHAR(10)&amp;IF($G$3="Numerice",'Nume EN-FR'!E21&amp;" / "&amp;'Nume EN-FR'!F21,'Nume EN-FR'!C21&amp;" / "&amp;'Nume EN-FR'!D21)</f>
        <v>Luni
Somavāra
Monday / lundi</v>
      </c>
      <c r="B34" s="56" t="str">
        <f aca="false">'Nume sanscrită'!B22&amp;CHAR(10)&amp;IF($G$3="Numerice",'Nume sanscrită'!G22,'Nume sanscrită'!C22)&amp;CHAR(10)&amp;IF($G$3="Numerice",'Nume EN-FR'!E22&amp;" / "&amp;'Nume EN-FR'!F22,'Nume EN-FR'!C22&amp;" / "&amp;'Nume EN-FR'!D22)</f>
        <v>Marți
Maṅgalavāra
Tuesday / mardi</v>
      </c>
      <c r="C34" s="56" t="str">
        <f aca="false">'Nume sanscrită'!B23&amp;CHAR(10)&amp;IF($G$3="Numerice",'Nume sanscrită'!G23,'Nume sanscrită'!C23)&amp;CHAR(10)&amp;IF($G$3="Numerice",'Nume EN-FR'!E23&amp;" / "&amp;'Nume EN-FR'!F23,'Nume EN-FR'!C23&amp;" / "&amp;'Nume EN-FR'!D23)</f>
        <v>Miercuri
Budhavāra
Wednesday / mercredi</v>
      </c>
      <c r="D34" s="56" t="str">
        <f aca="false">'Nume sanscrită'!B24&amp;CHAR(10)&amp;IF($G$3="Numerice",'Nume sanscrită'!G24,'Nume sanscrită'!C24)&amp;CHAR(10)&amp;IF($G$3="Numerice",'Nume EN-FR'!E24&amp;" / "&amp;'Nume EN-FR'!F24,'Nume EN-FR'!C24&amp;" / "&amp;'Nume EN-FR'!D24)</f>
        <v>Joi
Guruvāra
Thursday / jeudi</v>
      </c>
      <c r="E34" s="56" t="str">
        <f aca="false">'Nume sanscrită'!B25&amp;CHAR(10)&amp;IF($G$3="Numerice",'Nume sanscrită'!G25,'Nume sanscrită'!C25)&amp;CHAR(10)&amp;IF($G$3="Numerice",'Nume EN-FR'!E25&amp;" / "&amp;'Nume EN-FR'!F25,'Nume EN-FR'!C25&amp;" / "&amp;'Nume EN-FR'!D25)</f>
        <v>Vineri
Śukravāra
Friday / vendredi</v>
      </c>
      <c r="F34" s="56" t="str">
        <f aca="false">'Nume sanscrită'!B26&amp;CHAR(10)&amp;IF($G$3="Numerice",'Nume sanscrită'!G26,'Nume sanscrită'!C26)&amp;CHAR(10)&amp;IF($G$3="Numerice",'Nume EN-FR'!E26&amp;" / "&amp;'Nume EN-FR'!F26,'Nume EN-FR'!C26&amp;" / "&amp;'Nume EN-FR'!D26)</f>
        <v>Sâmbătă
Śanivāra
Saturday / samedi</v>
      </c>
      <c r="G34" s="56" t="str">
        <f aca="false">'Nume sanscrită'!B27&amp;CHAR(10)&amp;IF($G$3="Numerice",'Nume sanscrită'!G27,'Nume sanscrită'!C27)&amp;CHAR(10)&amp;IF($G$3="Numerice",'Nume EN-FR'!E27&amp;" / "&amp;'Nume EN-FR'!F27,'Nume EN-FR'!C27&amp;" / "&amp;'Nume EN-FR'!D27)</f>
        <v>Duminică
Ravivāra
Sunday / dimanche</v>
      </c>
    </row>
    <row r="35" customFormat="false" ht="61.5" hidden="false" customHeight="true" outlineLevel="0" collapsed="false">
      <c r="A35" s="57" t="n">
        <v>1</v>
      </c>
      <c r="B35" s="57" t="n">
        <v>2</v>
      </c>
      <c r="C35" s="57" t="n">
        <v>3</v>
      </c>
      <c r="D35" s="57" t="n">
        <v>4</v>
      </c>
      <c r="E35" s="57" t="n">
        <v>5</v>
      </c>
      <c r="F35" s="58" t="n">
        <v>6</v>
      </c>
      <c r="G35" s="58" t="n">
        <v>7</v>
      </c>
    </row>
    <row r="36" customFormat="false" ht="21.75" hidden="false" customHeight="true" outlineLevel="0" collapsed="false">
      <c r="A36" s="59" t="str">
        <f aca="false">DAY($F$2+56)&amp;" "&amp;CHOOSE(MONTH($F$2+56),"ian","feb","mar","apr","mai","iun","iul","aug","sep","oct","nov","dec")&amp;IF(INDEX(Evenimente!$A$2:$A$16203,MATCH($F$2+56-0.000001,Evenimente!$A$2:$A$16203,1)+1)&lt;$F$2+56+1," "&amp;INDEX(Evenimente!$B$2:$B$16203,MATCH($F$2+56-0.000001,Evenimente!$A$2:$A$16203,1)+1)&amp;IF(INDEX(Evenimente!$A$2:$A$16203,MATCH($F$2+56-0.000001,Evenimente!$A$2:$A$16203,1)+2)&lt;$F$2+56+1," "&amp;INDEX(Evenimente!$B$2:$B$16203,MATCH($F$2+56-0.000001,Evenimente!$A$2:$A$16203,1)+2),""),"")</f>
        <v>15 feb</v>
      </c>
      <c r="B36" s="59" t="str">
        <f aca="false">DAY($F$2+57)&amp;" "&amp;CHOOSE(MONTH($F$2+57),"ian","feb","mar","apr","mai","iun","iul","aug","sep","oct","nov","dec")&amp;IF(INDEX(Evenimente!$A$2:$A$16203,MATCH($F$2+57-0.000001,Evenimente!$A$2:$A$16203,1)+1)&lt;$F$2+57+1," "&amp;INDEX(Evenimente!$B$2:$B$16203,MATCH($F$2+57-0.000001,Evenimente!$A$2:$A$16203,1)+1)&amp;IF(INDEX(Evenimente!$A$2:$A$16203,MATCH($F$2+57-0.000001,Evenimente!$A$2:$A$16203,1)+2)&lt;$F$2+57+1," "&amp;INDEX(Evenimente!$B$2:$B$16203,MATCH($F$2+57-0.000001,Evenimente!$A$2:$A$16203,1)+2),""),"")</f>
        <v>16 feb</v>
      </c>
      <c r="C36" s="59" t="str">
        <f aca="false">DAY($F$2+58)&amp;" "&amp;CHOOSE(MONTH($F$2+58),"ian","feb","mar","apr","mai","iun","iul","aug","sep","oct","nov","dec")&amp;IF(INDEX(Evenimente!$A$2:$A$16203,MATCH($F$2+58-0.000001,Evenimente!$A$2:$A$16203,1)+1)&lt;$F$2+58+1," "&amp;INDEX(Evenimente!$B$2:$B$16203,MATCH($F$2+58-0.000001,Evenimente!$A$2:$A$16203,1)+1)&amp;IF(INDEX(Evenimente!$A$2:$A$16203,MATCH($F$2+58-0.000001,Evenimente!$A$2:$A$16203,1)+2)&lt;$F$2+58+1," "&amp;INDEX(Evenimente!$B$2:$B$16203,MATCH($F$2+58-0.000001,Evenimente!$A$2:$A$16203,1)+2),""),"")</f>
        <v>17 feb ●⊗</v>
      </c>
      <c r="D36" s="59" t="str">
        <f aca="false">DAY($F$2+59)&amp;" "&amp;CHOOSE(MONTH($F$2+59),"ian","feb","mar","apr","mai","iun","iul","aug","sep","oct","nov","dec")&amp;IF(INDEX(Evenimente!$A$2:$A$16203,MATCH($F$2+59-0.000001,Evenimente!$A$2:$A$16203,1)+1)&lt;$F$2+59+1," "&amp;INDEX(Evenimente!$B$2:$B$16203,MATCH($F$2+59-0.000001,Evenimente!$A$2:$A$16203,1)+1)&amp;IF(INDEX(Evenimente!$A$2:$A$16203,MATCH($F$2+59-0.000001,Evenimente!$A$2:$A$16203,1)+2)&lt;$F$2+59+1," "&amp;INDEX(Evenimente!$B$2:$B$16203,MATCH($F$2+59-0.000001,Evenimente!$A$2:$A$16203,1)+2),""),"")</f>
        <v>18 feb</v>
      </c>
      <c r="E36" s="59" t="str">
        <f aca="false">DAY($F$2+60)&amp;" "&amp;CHOOSE(MONTH($F$2+60),"ian","feb","mar","apr","mai","iun","iul","aug","sep","oct","nov","dec")&amp;IF(INDEX(Evenimente!$A$2:$A$16203,MATCH($F$2+60-0.000001,Evenimente!$A$2:$A$16203,1)+1)&lt;$F$2+60+1," "&amp;INDEX(Evenimente!$B$2:$B$16203,MATCH($F$2+60-0.000001,Evenimente!$A$2:$A$16203,1)+1)&amp;IF(INDEX(Evenimente!$A$2:$A$16203,MATCH($F$2+60-0.000001,Evenimente!$A$2:$A$16203,1)+2)&lt;$F$2+60+1," "&amp;INDEX(Evenimente!$B$2:$B$16203,MATCH($F$2+60-0.000001,Evenimente!$A$2:$A$16203,1)+2),""),"")</f>
        <v>19 feb</v>
      </c>
      <c r="F36" s="60" t="str">
        <f aca="false">DAY($F$2+61)&amp;" "&amp;CHOOSE(MONTH($F$2+61),"ian","feb","mar","apr","mai","iun","iul","aug","sep","oct","nov","dec")&amp;IF(INDEX(Evenimente!$A$2:$A$16203,MATCH($F$2+61-0.000001,Evenimente!$A$2:$A$16203,1)+1)&lt;$F$2+61+1," "&amp;INDEX(Evenimente!$B$2:$B$16203,MATCH($F$2+61-0.000001,Evenimente!$A$2:$A$16203,1)+1)&amp;IF(INDEX(Evenimente!$A$2:$A$16203,MATCH($F$2+61-0.000001,Evenimente!$A$2:$A$16203,1)+2)&lt;$F$2+61+1," "&amp;INDEX(Evenimente!$B$2:$B$16203,MATCH($F$2+61-0.000001,Evenimente!$A$2:$A$16203,1)+2),""),"")</f>
        <v>20 feb</v>
      </c>
      <c r="G36" s="60" t="str">
        <f aca="false">DAY($F$2+62)&amp;" "&amp;CHOOSE(MONTH($F$2+62),"ian","feb","mar","apr","mai","iun","iul","aug","sep","oct","nov","dec")&amp;IF(INDEX(Evenimente!$A$2:$A$16203,MATCH($F$2+62-0.000001,Evenimente!$A$2:$A$16203,1)+1)&lt;$F$2+62+1," "&amp;INDEX(Evenimente!$B$2:$B$16203,MATCH($F$2+62-0.000001,Evenimente!$A$2:$A$16203,1)+1)&amp;IF(INDEX(Evenimente!$A$2:$A$16203,MATCH($F$2+62-0.000001,Evenimente!$A$2:$A$16203,1)+2)&lt;$F$2+62+1," "&amp;INDEX(Evenimente!$B$2:$B$16203,MATCH($F$2+62-0.000001,Evenimente!$A$2:$A$16203,1)+2),""),"")</f>
        <v>21 feb</v>
      </c>
    </row>
    <row r="37" customFormat="false" ht="61.5" hidden="false" customHeight="true" outlineLevel="0" collapsed="false">
      <c r="A37" s="57" t="n">
        <v>8</v>
      </c>
      <c r="B37" s="57" t="n">
        <v>9</v>
      </c>
      <c r="C37" s="57" t="n">
        <v>10</v>
      </c>
      <c r="D37" s="57" t="n">
        <v>11</v>
      </c>
      <c r="E37" s="57" t="n">
        <v>12</v>
      </c>
      <c r="F37" s="58" t="n">
        <v>13</v>
      </c>
      <c r="G37" s="58" t="n">
        <v>14</v>
      </c>
    </row>
    <row r="38" customFormat="false" ht="21.75" hidden="false" customHeight="true" outlineLevel="0" collapsed="false">
      <c r="A38" s="59" t="str">
        <f aca="false">DAY($F$2+63)&amp;" "&amp;CHOOSE(MONTH($F$2+63),"ian","feb","mar","apr","mai","iun","iul","aug","sep","oct","nov","dec")&amp;IF(INDEX(Evenimente!$A$2:$A$16203,MATCH($F$2+63-0.000001,Evenimente!$A$2:$A$16203,1)+1)&lt;$F$2+63+1," "&amp;INDEX(Evenimente!$B$2:$B$16203,MATCH($F$2+63-0.000001,Evenimente!$A$2:$A$16203,1)+1)&amp;IF(INDEX(Evenimente!$A$2:$A$16203,MATCH($F$2+63-0.000001,Evenimente!$A$2:$A$16203,1)+2)&lt;$F$2+63+1," "&amp;INDEX(Evenimente!$B$2:$B$16203,MATCH($F$2+63-0.000001,Evenimente!$A$2:$A$16203,1)+2),""),"")</f>
        <v>22 feb</v>
      </c>
      <c r="B38" s="59" t="str">
        <f aca="false">DAY($F$2+64)&amp;" "&amp;CHOOSE(MONTH($F$2+64),"ian","feb","mar","apr","mai","iun","iul","aug","sep","oct","nov","dec")&amp;IF(INDEX(Evenimente!$A$2:$A$16203,MATCH($F$2+64-0.000001,Evenimente!$A$2:$A$16203,1)+1)&lt;$F$2+64+1," "&amp;INDEX(Evenimente!$B$2:$B$16203,MATCH($F$2+64-0.000001,Evenimente!$A$2:$A$16203,1)+1)&amp;IF(INDEX(Evenimente!$A$2:$A$16203,MATCH($F$2+64-0.000001,Evenimente!$A$2:$A$16203,1)+2)&lt;$F$2+64+1," "&amp;INDEX(Evenimente!$B$2:$B$16203,MATCH($F$2+64-0.000001,Evenimente!$A$2:$A$16203,1)+2),""),"")</f>
        <v>23 feb</v>
      </c>
      <c r="C38" s="59" t="str">
        <f aca="false">DAY($F$2+65)&amp;" "&amp;CHOOSE(MONTH($F$2+65),"ian","feb","mar","apr","mai","iun","iul","aug","sep","oct","nov","dec")&amp;IF(INDEX(Evenimente!$A$2:$A$16203,MATCH($F$2+65-0.000001,Evenimente!$A$2:$A$16203,1)+1)&lt;$F$2+65+1," "&amp;INDEX(Evenimente!$B$2:$B$16203,MATCH($F$2+65-0.000001,Evenimente!$A$2:$A$16203,1)+1)&amp;IF(INDEX(Evenimente!$A$2:$A$16203,MATCH($F$2+65-0.000001,Evenimente!$A$2:$A$16203,1)+2)&lt;$F$2+65+1," "&amp;INDEX(Evenimente!$B$2:$B$16203,MATCH($F$2+65-0.000001,Evenimente!$A$2:$A$16203,1)+2),""),"")</f>
        <v>24 feb ◐</v>
      </c>
      <c r="D38" s="59" t="str">
        <f aca="false">DAY($F$2+66)&amp;" "&amp;CHOOSE(MONTH($F$2+66),"ian","feb","mar","apr","mai","iun","iul","aug","sep","oct","nov","dec")&amp;IF(INDEX(Evenimente!$A$2:$A$16203,MATCH($F$2+66-0.000001,Evenimente!$A$2:$A$16203,1)+1)&lt;$F$2+66+1," "&amp;INDEX(Evenimente!$B$2:$B$16203,MATCH($F$2+66-0.000001,Evenimente!$A$2:$A$16203,1)+1)&amp;IF(INDEX(Evenimente!$A$2:$A$16203,MATCH($F$2+66-0.000001,Evenimente!$A$2:$A$16203,1)+2)&lt;$F$2+66+1," "&amp;INDEX(Evenimente!$B$2:$B$16203,MATCH($F$2+66-0.000001,Evenimente!$A$2:$A$16203,1)+2),""),"")</f>
        <v>25 feb</v>
      </c>
      <c r="E38" s="59" t="str">
        <f aca="false">DAY($F$2+67)&amp;" "&amp;CHOOSE(MONTH($F$2+67),"ian","feb","mar","apr","mai","iun","iul","aug","sep","oct","nov","dec")&amp;IF(INDEX(Evenimente!$A$2:$A$16203,MATCH($F$2+67-0.000001,Evenimente!$A$2:$A$16203,1)+1)&lt;$F$2+67+1," "&amp;INDEX(Evenimente!$B$2:$B$16203,MATCH($F$2+67-0.000001,Evenimente!$A$2:$A$16203,1)+1)&amp;IF(INDEX(Evenimente!$A$2:$A$16203,MATCH($F$2+67-0.000001,Evenimente!$A$2:$A$16203,1)+2)&lt;$F$2+67+1," "&amp;INDEX(Evenimente!$B$2:$B$16203,MATCH($F$2+67-0.000001,Evenimente!$A$2:$A$16203,1)+2),""),"")</f>
        <v>26 feb</v>
      </c>
      <c r="F38" s="60" t="str">
        <f aca="false">DAY($F$2+68)&amp;" "&amp;CHOOSE(MONTH($F$2+68),"ian","feb","mar","apr","mai","iun","iul","aug","sep","oct","nov","dec")&amp;IF(INDEX(Evenimente!$A$2:$A$16203,MATCH($F$2+68-0.000001,Evenimente!$A$2:$A$16203,1)+1)&lt;$F$2+68+1," "&amp;INDEX(Evenimente!$B$2:$B$16203,MATCH($F$2+68-0.000001,Evenimente!$A$2:$A$16203,1)+1)&amp;IF(INDEX(Evenimente!$A$2:$A$16203,MATCH($F$2+68-0.000001,Evenimente!$A$2:$A$16203,1)+2)&lt;$F$2+68+1," "&amp;INDEX(Evenimente!$B$2:$B$16203,MATCH($F$2+68-0.000001,Evenimente!$A$2:$A$16203,1)+2),""),"")</f>
        <v>27 feb</v>
      </c>
      <c r="G38" s="60" t="str">
        <f aca="false">DAY($F$2+69)&amp;" "&amp;CHOOSE(MONTH($F$2+69),"ian","feb","mar","apr","mai","iun","iul","aug","sep","oct","nov","dec")&amp;IF(INDEX(Evenimente!$A$2:$A$16203,MATCH($F$2+69-0.000001,Evenimente!$A$2:$A$16203,1)+1)&lt;$F$2+69+1," "&amp;INDEX(Evenimente!$B$2:$B$16203,MATCH($F$2+69-0.000001,Evenimente!$A$2:$A$16203,1)+1)&amp;IF(INDEX(Evenimente!$A$2:$A$16203,MATCH($F$2+69-0.000001,Evenimente!$A$2:$A$16203,1)+2)&lt;$F$2+69+1," "&amp;INDEX(Evenimente!$B$2:$B$16203,MATCH($F$2+69-0.000001,Evenimente!$A$2:$A$16203,1)+2),""),"")</f>
        <v>28 feb</v>
      </c>
    </row>
    <row r="39" customFormat="false" ht="61.5" hidden="false" customHeight="true" outlineLevel="0" collapsed="false">
      <c r="A39" s="57" t="n">
        <v>15</v>
      </c>
      <c r="B39" s="57" t="n">
        <v>16</v>
      </c>
      <c r="C39" s="57" t="n">
        <v>17</v>
      </c>
      <c r="D39" s="57" t="n">
        <v>18</v>
      </c>
      <c r="E39" s="57" t="n">
        <v>19</v>
      </c>
      <c r="F39" s="58" t="n">
        <v>20</v>
      </c>
      <c r="G39" s="58" t="n">
        <v>21</v>
      </c>
    </row>
    <row r="40" customFormat="false" ht="21.75" hidden="false" customHeight="true" outlineLevel="0" collapsed="false">
      <c r="A40" s="59" t="str">
        <f aca="false">DAY($F$2+70)&amp;" "&amp;CHOOSE(MONTH($F$2+70),"ian","feb","mar","apr","mai","iun","iul","aug","sep","oct","nov","dec")&amp;IF(INDEX(Evenimente!$A$2:$A$16203,MATCH($F$2+70-0.000001,Evenimente!$A$2:$A$16203,1)+1)&lt;$F$2+70+1," "&amp;INDEX(Evenimente!$B$2:$B$16203,MATCH($F$2+70-0.000001,Evenimente!$A$2:$A$16203,1)+1)&amp;IF(INDEX(Evenimente!$A$2:$A$16203,MATCH($F$2+70-0.000001,Evenimente!$A$2:$A$16203,1)+2)&lt;$F$2+70+1," "&amp;INDEX(Evenimente!$B$2:$B$16203,MATCH($F$2+70-0.000001,Evenimente!$A$2:$A$16203,1)+2),""),"")</f>
        <v>1 mar</v>
      </c>
      <c r="B40" s="59" t="str">
        <f aca="false">DAY($F$2+71)&amp;" "&amp;CHOOSE(MONTH($F$2+71),"ian","feb","mar","apr","mai","iun","iul","aug","sep","oct","nov","dec")&amp;IF(INDEX(Evenimente!$A$2:$A$16203,MATCH($F$2+71-0.000001,Evenimente!$A$2:$A$16203,1)+1)&lt;$F$2+71+1," "&amp;INDEX(Evenimente!$B$2:$B$16203,MATCH($F$2+71-0.000001,Evenimente!$A$2:$A$16203,1)+1)&amp;IF(INDEX(Evenimente!$A$2:$A$16203,MATCH($F$2+71-0.000001,Evenimente!$A$2:$A$16203,1)+2)&lt;$F$2+71+1," "&amp;INDEX(Evenimente!$B$2:$B$16203,MATCH($F$2+71-0.000001,Evenimente!$A$2:$A$16203,1)+2),""),"")</f>
        <v>2 mar</v>
      </c>
      <c r="C40" s="59" t="str">
        <f aca="false">DAY($F$2+72)&amp;" "&amp;CHOOSE(MONTH($F$2+72),"ian","feb","mar","apr","mai","iun","iul","aug","sep","oct","nov","dec")&amp;IF(INDEX(Evenimente!$A$2:$A$16203,MATCH($F$2+72-0.000001,Evenimente!$A$2:$A$16203,1)+1)&lt;$F$2+72+1," "&amp;INDEX(Evenimente!$B$2:$B$16203,MATCH($F$2+72-0.000001,Evenimente!$A$2:$A$16203,1)+1)&amp;IF(INDEX(Evenimente!$A$2:$A$16203,MATCH($F$2+72-0.000001,Evenimente!$A$2:$A$16203,1)+2)&lt;$F$2+72+1," "&amp;INDEX(Evenimente!$B$2:$B$16203,MATCH($F$2+72-0.000001,Evenimente!$A$2:$A$16203,1)+2),""),"")</f>
        <v>3 mar ○⊗</v>
      </c>
      <c r="D40" s="59" t="str">
        <f aca="false">DAY($F$2+73)&amp;" "&amp;CHOOSE(MONTH($F$2+73),"ian","feb","mar","apr","mai","iun","iul","aug","sep","oct","nov","dec")&amp;IF(INDEX(Evenimente!$A$2:$A$16203,MATCH($F$2+73-0.000001,Evenimente!$A$2:$A$16203,1)+1)&lt;$F$2+73+1," "&amp;INDEX(Evenimente!$B$2:$B$16203,MATCH($F$2+73-0.000001,Evenimente!$A$2:$A$16203,1)+1)&amp;IF(INDEX(Evenimente!$A$2:$A$16203,MATCH($F$2+73-0.000001,Evenimente!$A$2:$A$16203,1)+2)&lt;$F$2+73+1," "&amp;INDEX(Evenimente!$B$2:$B$16203,MATCH($F$2+73-0.000001,Evenimente!$A$2:$A$16203,1)+2),""),"")</f>
        <v>4 mar</v>
      </c>
      <c r="E40" s="59" t="str">
        <f aca="false">DAY($F$2+74)&amp;" "&amp;CHOOSE(MONTH($F$2+74),"ian","feb","mar","apr","mai","iun","iul","aug","sep","oct","nov","dec")&amp;IF(INDEX(Evenimente!$A$2:$A$16203,MATCH($F$2+74-0.000001,Evenimente!$A$2:$A$16203,1)+1)&lt;$F$2+74+1," "&amp;INDEX(Evenimente!$B$2:$B$16203,MATCH($F$2+74-0.000001,Evenimente!$A$2:$A$16203,1)+1)&amp;IF(INDEX(Evenimente!$A$2:$A$16203,MATCH($F$2+74-0.000001,Evenimente!$A$2:$A$16203,1)+2)&lt;$F$2+74+1," "&amp;INDEX(Evenimente!$B$2:$B$16203,MATCH($F$2+74-0.000001,Evenimente!$A$2:$A$16203,1)+2),""),"")</f>
        <v>5 mar</v>
      </c>
      <c r="F40" s="60" t="str">
        <f aca="false">DAY($F$2+75)&amp;" "&amp;CHOOSE(MONTH($F$2+75),"ian","feb","mar","apr","mai","iun","iul","aug","sep","oct","nov","dec")&amp;IF(INDEX(Evenimente!$A$2:$A$16203,MATCH($F$2+75-0.000001,Evenimente!$A$2:$A$16203,1)+1)&lt;$F$2+75+1," "&amp;INDEX(Evenimente!$B$2:$B$16203,MATCH($F$2+75-0.000001,Evenimente!$A$2:$A$16203,1)+1)&amp;IF(INDEX(Evenimente!$A$2:$A$16203,MATCH($F$2+75-0.000001,Evenimente!$A$2:$A$16203,1)+2)&lt;$F$2+75+1," "&amp;INDEX(Evenimente!$B$2:$B$16203,MATCH($F$2+75-0.000001,Evenimente!$A$2:$A$16203,1)+2),""),"")</f>
        <v>6 mar</v>
      </c>
      <c r="G40" s="60" t="str">
        <f aca="false">DAY($F$2+76)&amp;" "&amp;CHOOSE(MONTH($F$2+76),"ian","feb","mar","apr","mai","iun","iul","aug","sep","oct","nov","dec")&amp;IF(INDEX(Evenimente!$A$2:$A$16203,MATCH($F$2+76-0.000001,Evenimente!$A$2:$A$16203,1)+1)&lt;$F$2+76+1," "&amp;INDEX(Evenimente!$B$2:$B$16203,MATCH($F$2+76-0.000001,Evenimente!$A$2:$A$16203,1)+1)&amp;IF(INDEX(Evenimente!$A$2:$A$16203,MATCH($F$2+76-0.000001,Evenimente!$A$2:$A$16203,1)+2)&lt;$F$2+76+1," "&amp;INDEX(Evenimente!$B$2:$B$16203,MATCH($F$2+76-0.000001,Evenimente!$A$2:$A$16203,1)+2),""),"")</f>
        <v>7 mar</v>
      </c>
    </row>
    <row r="41" customFormat="false" ht="61.5" hidden="false" customHeight="true" outlineLevel="0" collapsed="false">
      <c r="A41" s="57" t="n">
        <v>22</v>
      </c>
      <c r="B41" s="57" t="n">
        <v>23</v>
      </c>
      <c r="C41" s="57" t="n">
        <v>24</v>
      </c>
      <c r="D41" s="57" t="n">
        <v>25</v>
      </c>
      <c r="E41" s="57" t="n">
        <v>26</v>
      </c>
      <c r="F41" s="58" t="n">
        <v>27</v>
      </c>
      <c r="G41" s="58" t="n">
        <v>28</v>
      </c>
    </row>
    <row r="42" customFormat="false" ht="21.75" hidden="false" customHeight="true" outlineLevel="0" collapsed="false">
      <c r="A42" s="59" t="str">
        <f aca="false">DAY($F$2+77)&amp;" "&amp;CHOOSE(MONTH($F$2+77),"ian","feb","mar","apr","mai","iun","iul","aug","sep","oct","nov","dec")&amp;IF(INDEX(Evenimente!$A$2:$A$16203,MATCH($F$2+77-0.000001,Evenimente!$A$2:$A$16203,1)+1)&lt;$F$2+77+1," "&amp;INDEX(Evenimente!$B$2:$B$16203,MATCH($F$2+77-0.000001,Evenimente!$A$2:$A$16203,1)+1)&amp;IF(INDEX(Evenimente!$A$2:$A$16203,MATCH($F$2+77-0.000001,Evenimente!$A$2:$A$16203,1)+2)&lt;$F$2+77+1," "&amp;INDEX(Evenimente!$B$2:$B$16203,MATCH($F$2+77-0.000001,Evenimente!$A$2:$A$16203,1)+2),""),"")</f>
        <v>8 mar</v>
      </c>
      <c r="B42" s="59" t="str">
        <f aca="false">DAY($F$2+78)&amp;" "&amp;CHOOSE(MONTH($F$2+78),"ian","feb","mar","apr","mai","iun","iul","aug","sep","oct","nov","dec")&amp;IF(INDEX(Evenimente!$A$2:$A$16203,MATCH($F$2+78-0.000001,Evenimente!$A$2:$A$16203,1)+1)&lt;$F$2+78+1," "&amp;INDEX(Evenimente!$B$2:$B$16203,MATCH($F$2+78-0.000001,Evenimente!$A$2:$A$16203,1)+1)&amp;IF(INDEX(Evenimente!$A$2:$A$16203,MATCH($F$2+78-0.000001,Evenimente!$A$2:$A$16203,1)+2)&lt;$F$2+78+1," "&amp;INDEX(Evenimente!$B$2:$B$16203,MATCH($F$2+78-0.000001,Evenimente!$A$2:$A$16203,1)+2),""),"")</f>
        <v>9 mar</v>
      </c>
      <c r="C42" s="59" t="str">
        <f aca="false">DAY($F$2+79)&amp;" "&amp;CHOOSE(MONTH($F$2+79),"ian","feb","mar","apr","mai","iun","iul","aug","sep","oct","nov","dec")&amp;IF(INDEX(Evenimente!$A$2:$A$16203,MATCH($F$2+79-0.000001,Evenimente!$A$2:$A$16203,1)+1)&lt;$F$2+79+1," "&amp;INDEX(Evenimente!$B$2:$B$16203,MATCH($F$2+79-0.000001,Evenimente!$A$2:$A$16203,1)+1)&amp;IF(INDEX(Evenimente!$A$2:$A$16203,MATCH($F$2+79-0.000001,Evenimente!$A$2:$A$16203,1)+2)&lt;$F$2+79+1," "&amp;INDEX(Evenimente!$B$2:$B$16203,MATCH($F$2+79-0.000001,Evenimente!$A$2:$A$16203,1)+2),""),"")</f>
        <v>10 mar</v>
      </c>
      <c r="D42" s="59" t="str">
        <f aca="false">DAY($F$2+80)&amp;" "&amp;CHOOSE(MONTH($F$2+80),"ian","feb","mar","apr","mai","iun","iul","aug","sep","oct","nov","dec")&amp;IF(INDEX(Evenimente!$A$2:$A$16203,MATCH($F$2+80-0.000001,Evenimente!$A$2:$A$16203,1)+1)&lt;$F$2+80+1," "&amp;INDEX(Evenimente!$B$2:$B$16203,MATCH($F$2+80-0.000001,Evenimente!$A$2:$A$16203,1)+1)&amp;IF(INDEX(Evenimente!$A$2:$A$16203,MATCH($F$2+80-0.000001,Evenimente!$A$2:$A$16203,1)+2)&lt;$F$2+80+1," "&amp;INDEX(Evenimente!$B$2:$B$16203,MATCH($F$2+80-0.000001,Evenimente!$A$2:$A$16203,1)+2),""),"")</f>
        <v>11 mar ◑</v>
      </c>
      <c r="E42" s="59" t="str">
        <f aca="false">DAY($F$2+81)&amp;" "&amp;CHOOSE(MONTH($F$2+81),"ian","feb","mar","apr","mai","iun","iul","aug","sep","oct","nov","dec")&amp;IF(INDEX(Evenimente!$A$2:$A$16203,MATCH($F$2+81-0.000001,Evenimente!$A$2:$A$16203,1)+1)&lt;$F$2+81+1," "&amp;INDEX(Evenimente!$B$2:$B$16203,MATCH($F$2+81-0.000001,Evenimente!$A$2:$A$16203,1)+1)&amp;IF(INDEX(Evenimente!$A$2:$A$16203,MATCH($F$2+81-0.000001,Evenimente!$A$2:$A$16203,1)+2)&lt;$F$2+81+1," "&amp;INDEX(Evenimente!$B$2:$B$16203,MATCH($F$2+81-0.000001,Evenimente!$A$2:$A$16203,1)+2),""),"")</f>
        <v>12 mar</v>
      </c>
      <c r="F42" s="60" t="str">
        <f aca="false">DAY($F$2+82)&amp;" "&amp;CHOOSE(MONTH($F$2+82),"ian","feb","mar","apr","mai","iun","iul","aug","sep","oct","nov","dec")&amp;IF(INDEX(Evenimente!$A$2:$A$16203,MATCH($F$2+82-0.000001,Evenimente!$A$2:$A$16203,1)+1)&lt;$F$2+82+1," "&amp;INDEX(Evenimente!$B$2:$B$16203,MATCH($F$2+82-0.000001,Evenimente!$A$2:$A$16203,1)+1)&amp;IF(INDEX(Evenimente!$A$2:$A$16203,MATCH($F$2+82-0.000001,Evenimente!$A$2:$A$16203,1)+2)&lt;$F$2+82+1," "&amp;INDEX(Evenimente!$B$2:$B$16203,MATCH($F$2+82-0.000001,Evenimente!$A$2:$A$16203,1)+2),""),"")</f>
        <v>13 mar</v>
      </c>
      <c r="G42" s="60" t="str">
        <f aca="false">DAY($F$2+83)&amp;" "&amp;CHOOSE(MONTH($F$2+83),"ian","feb","mar","apr","mai","iun","iul","aug","sep","oct","nov","dec")&amp;IF(INDEX(Evenimente!$A$2:$A$16203,MATCH($F$2+83-0.000001,Evenimente!$A$2:$A$16203,1)+1)&lt;$F$2+83+1," "&amp;INDEX(Evenimente!$B$2:$B$16203,MATCH($F$2+83-0.000001,Evenimente!$A$2:$A$16203,1)+1)&amp;IF(INDEX(Evenimente!$A$2:$A$16203,MATCH($F$2+83-0.000001,Evenimente!$A$2:$A$16203,1)+2)&lt;$F$2+83+1," "&amp;INDEX(Evenimente!$B$2:$B$16203,MATCH($F$2+83-0.000001,Evenimente!$A$2:$A$16203,1)+2),""),"")</f>
        <v>14 mar</v>
      </c>
    </row>
    <row r="43" customFormat="false" ht="21.75" hidden="false" customHeight="true" outlineLevel="0" collapsed="false">
      <c r="A43" s="61" t="s">
        <v>134</v>
      </c>
      <c r="B43" s="61"/>
      <c r="C43" s="61"/>
      <c r="D43" s="61"/>
      <c r="E43" s="61"/>
      <c r="F43" s="61"/>
      <c r="G43" s="61"/>
    </row>
    <row r="44" customFormat="false" ht="51.75" hidden="false" customHeight="true" outlineLevel="0" collapsed="false">
      <c r="A44" s="66" t="str">
        <f aca="false">"Luna 4  ·  "&amp;'Nume sanscrită'!F8&amp;"  ·  "&amp;'Nume sanscrită'!E8&amp;" मास"</f>
        <v>Luna 4  ·  Caturtha māsa  ·  चतुर्थ मास</v>
      </c>
      <c r="B44" s="66"/>
      <c r="C44" s="66"/>
      <c r="D44" s="66"/>
      <c r="E44" s="66"/>
      <c r="F44" s="66"/>
      <c r="G44" s="66"/>
    </row>
    <row r="45" customFormat="false" ht="30" hidden="false" customHeight="true" outlineLevel="0" collapsed="false">
      <c r="A45" s="67" t="str">
        <f aca="false">'Nume EN-FR'!B8&amp;"          ·          "&amp;'Nume EN-FR'!C8</f>
        <v>Fourth month          ·          Quatrième mois</v>
      </c>
      <c r="B45" s="67"/>
      <c r="C45" s="67"/>
      <c r="D45" s="67"/>
      <c r="E45" s="67"/>
      <c r="F45" s="67"/>
      <c r="G45" s="67"/>
    </row>
    <row r="46" customFormat="false" ht="24" hidden="false" customHeight="true" outlineLevel="0" collapsed="false">
      <c r="A46" s="55" t="str">
        <f aca="false">"ER "&amp;$B$3&amp;" ("&amp;$D$3&amp;")  ·  AE "&amp;TEXT($C$3,"0000")&amp;"     |     gregorian: "&amp;TEXT(DAY($F$2+84),"00")&amp;"."&amp;TEXT(MONTH($F$2+84),"00")&amp;"."&amp;YEAR($F$2+84)&amp;"  –  "&amp;TEXT(DAY($F$2+111),"00")&amp;"."&amp;TEXT(MONTH($F$2+111),"00")&amp;"."&amp;YEAR($F$2+111)</f>
        <v>ER 12 (Mīna · Pisces · Poissons)  ·  AE 1734     |     gregorian: 15.03.2026  –  11.04.2026</v>
      </c>
      <c r="B46" s="55"/>
      <c r="C46" s="55"/>
      <c r="D46" s="55"/>
      <c r="E46" s="55"/>
      <c r="F46" s="55"/>
      <c r="G46" s="55"/>
    </row>
    <row r="47" customFormat="false" ht="51.75" hidden="false" customHeight="true" outlineLevel="0" collapsed="false">
      <c r="A47" s="56" t="str">
        <f aca="false">'Nume sanscrită'!B21&amp;CHAR(10)&amp;IF($G$3="Numerice",'Nume sanscrită'!G21,'Nume sanscrită'!C21)&amp;CHAR(10)&amp;IF($G$3="Numerice",'Nume EN-FR'!E21&amp;" / "&amp;'Nume EN-FR'!F21,'Nume EN-FR'!C21&amp;" / "&amp;'Nume EN-FR'!D21)</f>
        <v>Luni
Somavāra
Monday / lundi</v>
      </c>
      <c r="B47" s="56" t="str">
        <f aca="false">'Nume sanscrită'!B22&amp;CHAR(10)&amp;IF($G$3="Numerice",'Nume sanscrită'!G22,'Nume sanscrită'!C22)&amp;CHAR(10)&amp;IF($G$3="Numerice",'Nume EN-FR'!E22&amp;" / "&amp;'Nume EN-FR'!F22,'Nume EN-FR'!C22&amp;" / "&amp;'Nume EN-FR'!D22)</f>
        <v>Marți
Maṅgalavāra
Tuesday / mardi</v>
      </c>
      <c r="C47" s="56" t="str">
        <f aca="false">'Nume sanscrită'!B23&amp;CHAR(10)&amp;IF($G$3="Numerice",'Nume sanscrită'!G23,'Nume sanscrită'!C23)&amp;CHAR(10)&amp;IF($G$3="Numerice",'Nume EN-FR'!E23&amp;" / "&amp;'Nume EN-FR'!F23,'Nume EN-FR'!C23&amp;" / "&amp;'Nume EN-FR'!D23)</f>
        <v>Miercuri
Budhavāra
Wednesday / mercredi</v>
      </c>
      <c r="D47" s="56" t="str">
        <f aca="false">'Nume sanscrită'!B24&amp;CHAR(10)&amp;IF($G$3="Numerice",'Nume sanscrită'!G24,'Nume sanscrită'!C24)&amp;CHAR(10)&amp;IF($G$3="Numerice",'Nume EN-FR'!E24&amp;" / "&amp;'Nume EN-FR'!F24,'Nume EN-FR'!C24&amp;" / "&amp;'Nume EN-FR'!D24)</f>
        <v>Joi
Guruvāra
Thursday / jeudi</v>
      </c>
      <c r="E47" s="56" t="str">
        <f aca="false">'Nume sanscrită'!B25&amp;CHAR(10)&amp;IF($G$3="Numerice",'Nume sanscrită'!G25,'Nume sanscrită'!C25)&amp;CHAR(10)&amp;IF($G$3="Numerice",'Nume EN-FR'!E25&amp;" / "&amp;'Nume EN-FR'!F25,'Nume EN-FR'!C25&amp;" / "&amp;'Nume EN-FR'!D25)</f>
        <v>Vineri
Śukravāra
Friday / vendredi</v>
      </c>
      <c r="F47" s="56" t="str">
        <f aca="false">'Nume sanscrită'!B26&amp;CHAR(10)&amp;IF($G$3="Numerice",'Nume sanscrită'!G26,'Nume sanscrită'!C26)&amp;CHAR(10)&amp;IF($G$3="Numerice",'Nume EN-FR'!E26&amp;" / "&amp;'Nume EN-FR'!F26,'Nume EN-FR'!C26&amp;" / "&amp;'Nume EN-FR'!D26)</f>
        <v>Sâmbătă
Śanivāra
Saturday / samedi</v>
      </c>
      <c r="G47" s="56" t="str">
        <f aca="false">'Nume sanscrită'!B27&amp;CHAR(10)&amp;IF($G$3="Numerice",'Nume sanscrită'!G27,'Nume sanscrită'!C27)&amp;CHAR(10)&amp;IF($G$3="Numerice",'Nume EN-FR'!E27&amp;" / "&amp;'Nume EN-FR'!F27,'Nume EN-FR'!C27&amp;" / "&amp;'Nume EN-FR'!D27)</f>
        <v>Duminică
Ravivāra
Sunday / dimanche</v>
      </c>
    </row>
    <row r="48" customFormat="false" ht="61.5" hidden="false" customHeight="true" outlineLevel="0" collapsed="false">
      <c r="A48" s="57" t="n">
        <v>1</v>
      </c>
      <c r="B48" s="57" t="n">
        <v>2</v>
      </c>
      <c r="C48" s="57" t="n">
        <v>3</v>
      </c>
      <c r="D48" s="57" t="n">
        <v>4</v>
      </c>
      <c r="E48" s="57" t="n">
        <v>5</v>
      </c>
      <c r="F48" s="58" t="n">
        <v>6</v>
      </c>
      <c r="G48" s="58" t="n">
        <v>7</v>
      </c>
    </row>
    <row r="49" customFormat="false" ht="21.75" hidden="false" customHeight="true" outlineLevel="0" collapsed="false">
      <c r="A49" s="59" t="str">
        <f aca="false">DAY($F$2+84)&amp;" "&amp;CHOOSE(MONTH($F$2+84),"ian","feb","mar","apr","mai","iun","iul","aug","sep","oct","nov","dec")&amp;IF(INDEX(Evenimente!$A$2:$A$16203,MATCH($F$2+84-0.000001,Evenimente!$A$2:$A$16203,1)+1)&lt;$F$2+84+1," "&amp;INDEX(Evenimente!$B$2:$B$16203,MATCH($F$2+84-0.000001,Evenimente!$A$2:$A$16203,1)+1)&amp;IF(INDEX(Evenimente!$A$2:$A$16203,MATCH($F$2+84-0.000001,Evenimente!$A$2:$A$16203,1)+2)&lt;$F$2+84+1," "&amp;INDEX(Evenimente!$B$2:$B$16203,MATCH($F$2+84-0.000001,Evenimente!$A$2:$A$16203,1)+2),""),"")</f>
        <v>15 mar</v>
      </c>
      <c r="B49" s="59" t="str">
        <f aca="false">DAY($F$2+85)&amp;" "&amp;CHOOSE(MONTH($F$2+85),"ian","feb","mar","apr","mai","iun","iul","aug","sep","oct","nov","dec")&amp;IF(INDEX(Evenimente!$A$2:$A$16203,MATCH($F$2+85-0.000001,Evenimente!$A$2:$A$16203,1)+1)&lt;$F$2+85+1," "&amp;INDEX(Evenimente!$B$2:$B$16203,MATCH($F$2+85-0.000001,Evenimente!$A$2:$A$16203,1)+1)&amp;IF(INDEX(Evenimente!$A$2:$A$16203,MATCH($F$2+85-0.000001,Evenimente!$A$2:$A$16203,1)+2)&lt;$F$2+85+1," "&amp;INDEX(Evenimente!$B$2:$B$16203,MATCH($F$2+85-0.000001,Evenimente!$A$2:$A$16203,1)+2),""),"")</f>
        <v>16 mar</v>
      </c>
      <c r="C49" s="59" t="str">
        <f aca="false">DAY($F$2+86)&amp;" "&amp;CHOOSE(MONTH($F$2+86),"ian","feb","mar","apr","mai","iun","iul","aug","sep","oct","nov","dec")&amp;IF(INDEX(Evenimente!$A$2:$A$16203,MATCH($F$2+86-0.000001,Evenimente!$A$2:$A$16203,1)+1)&lt;$F$2+86+1," "&amp;INDEX(Evenimente!$B$2:$B$16203,MATCH($F$2+86-0.000001,Evenimente!$A$2:$A$16203,1)+1)&amp;IF(INDEX(Evenimente!$A$2:$A$16203,MATCH($F$2+86-0.000001,Evenimente!$A$2:$A$16203,1)+2)&lt;$F$2+86+1," "&amp;INDEX(Evenimente!$B$2:$B$16203,MATCH($F$2+86-0.000001,Evenimente!$A$2:$A$16203,1)+2),""),"")</f>
        <v>17 mar</v>
      </c>
      <c r="D49" s="59" t="str">
        <f aca="false">DAY($F$2+87)&amp;" "&amp;CHOOSE(MONTH($F$2+87),"ian","feb","mar","apr","mai","iun","iul","aug","sep","oct","nov","dec")&amp;IF(INDEX(Evenimente!$A$2:$A$16203,MATCH($F$2+87-0.000001,Evenimente!$A$2:$A$16203,1)+1)&lt;$F$2+87+1," "&amp;INDEX(Evenimente!$B$2:$B$16203,MATCH($F$2+87-0.000001,Evenimente!$A$2:$A$16203,1)+1)&amp;IF(INDEX(Evenimente!$A$2:$A$16203,MATCH($F$2+87-0.000001,Evenimente!$A$2:$A$16203,1)+2)&lt;$F$2+87+1," "&amp;INDEX(Evenimente!$B$2:$B$16203,MATCH($F$2+87-0.000001,Evenimente!$A$2:$A$16203,1)+2),""),"")</f>
        <v>18 mar</v>
      </c>
      <c r="E49" s="59" t="str">
        <f aca="false">DAY($F$2+88)&amp;" "&amp;CHOOSE(MONTH($F$2+88),"ian","feb","mar","apr","mai","iun","iul","aug","sep","oct","nov","dec")&amp;IF(INDEX(Evenimente!$A$2:$A$16203,MATCH($F$2+88-0.000001,Evenimente!$A$2:$A$16203,1)+1)&lt;$F$2+88+1," "&amp;INDEX(Evenimente!$B$2:$B$16203,MATCH($F$2+88-0.000001,Evenimente!$A$2:$A$16203,1)+1)&amp;IF(INDEX(Evenimente!$A$2:$A$16203,MATCH($F$2+88-0.000001,Evenimente!$A$2:$A$16203,1)+2)&lt;$F$2+88+1," "&amp;INDEX(Evenimente!$B$2:$B$16203,MATCH($F$2+88-0.000001,Evenimente!$A$2:$A$16203,1)+2),""),"")</f>
        <v>19 mar ●</v>
      </c>
      <c r="F49" s="60" t="str">
        <f aca="false">DAY($F$2+89)&amp;" "&amp;CHOOSE(MONTH($F$2+89),"ian","feb","mar","apr","mai","iun","iul","aug","sep","oct","nov","dec")&amp;IF(INDEX(Evenimente!$A$2:$A$16203,MATCH($F$2+89-0.000001,Evenimente!$A$2:$A$16203,1)+1)&lt;$F$2+89+1," "&amp;INDEX(Evenimente!$B$2:$B$16203,MATCH($F$2+89-0.000001,Evenimente!$A$2:$A$16203,1)+1)&amp;IF(INDEX(Evenimente!$A$2:$A$16203,MATCH($F$2+89-0.000001,Evenimente!$A$2:$A$16203,1)+2)&lt;$F$2+89+1," "&amp;INDEX(Evenimente!$B$2:$B$16203,MATCH($F$2+89-0.000001,Evenimente!$A$2:$A$16203,1)+2),""),"")</f>
        <v>20 mar ☀</v>
      </c>
      <c r="G49" s="60" t="str">
        <f aca="false">DAY($F$2+90)&amp;" "&amp;CHOOSE(MONTH($F$2+90),"ian","feb","mar","apr","mai","iun","iul","aug","sep","oct","nov","dec")&amp;IF(INDEX(Evenimente!$A$2:$A$16203,MATCH($F$2+90-0.000001,Evenimente!$A$2:$A$16203,1)+1)&lt;$F$2+90+1," "&amp;INDEX(Evenimente!$B$2:$B$16203,MATCH($F$2+90-0.000001,Evenimente!$A$2:$A$16203,1)+1)&amp;IF(INDEX(Evenimente!$A$2:$A$16203,MATCH($F$2+90-0.000001,Evenimente!$A$2:$A$16203,1)+2)&lt;$F$2+90+1," "&amp;INDEX(Evenimente!$B$2:$B$16203,MATCH($F$2+90-0.000001,Evenimente!$A$2:$A$16203,1)+2),""),"")</f>
        <v>21 mar</v>
      </c>
    </row>
    <row r="50" customFormat="false" ht="61.5" hidden="false" customHeight="true" outlineLevel="0" collapsed="false">
      <c r="A50" s="57" t="n">
        <v>8</v>
      </c>
      <c r="B50" s="57" t="n">
        <v>9</v>
      </c>
      <c r="C50" s="57" t="n">
        <v>10</v>
      </c>
      <c r="D50" s="57" t="n">
        <v>11</v>
      </c>
      <c r="E50" s="57" t="n">
        <v>12</v>
      </c>
      <c r="F50" s="58" t="n">
        <v>13</v>
      </c>
      <c r="G50" s="58" t="n">
        <v>14</v>
      </c>
    </row>
    <row r="51" customFormat="false" ht="21.75" hidden="false" customHeight="true" outlineLevel="0" collapsed="false">
      <c r="A51" s="59" t="str">
        <f aca="false">DAY($F$2+91)&amp;" "&amp;CHOOSE(MONTH($F$2+91),"ian","feb","mar","apr","mai","iun","iul","aug","sep","oct","nov","dec")&amp;IF(INDEX(Evenimente!$A$2:$A$16203,MATCH($F$2+91-0.000001,Evenimente!$A$2:$A$16203,1)+1)&lt;$F$2+91+1," "&amp;INDEX(Evenimente!$B$2:$B$16203,MATCH($F$2+91-0.000001,Evenimente!$A$2:$A$16203,1)+1)&amp;IF(INDEX(Evenimente!$A$2:$A$16203,MATCH($F$2+91-0.000001,Evenimente!$A$2:$A$16203,1)+2)&lt;$F$2+91+1," "&amp;INDEX(Evenimente!$B$2:$B$16203,MATCH($F$2+91-0.000001,Evenimente!$A$2:$A$16203,1)+2),""),"")</f>
        <v>22 mar</v>
      </c>
      <c r="B51" s="59" t="str">
        <f aca="false">DAY($F$2+92)&amp;" "&amp;CHOOSE(MONTH($F$2+92),"ian","feb","mar","apr","mai","iun","iul","aug","sep","oct","nov","dec")&amp;IF(INDEX(Evenimente!$A$2:$A$16203,MATCH($F$2+92-0.000001,Evenimente!$A$2:$A$16203,1)+1)&lt;$F$2+92+1," "&amp;INDEX(Evenimente!$B$2:$B$16203,MATCH($F$2+92-0.000001,Evenimente!$A$2:$A$16203,1)+1)&amp;IF(INDEX(Evenimente!$A$2:$A$16203,MATCH($F$2+92-0.000001,Evenimente!$A$2:$A$16203,1)+2)&lt;$F$2+92+1," "&amp;INDEX(Evenimente!$B$2:$B$16203,MATCH($F$2+92-0.000001,Evenimente!$A$2:$A$16203,1)+2),""),"")</f>
        <v>23 mar</v>
      </c>
      <c r="C51" s="59" t="str">
        <f aca="false">DAY($F$2+93)&amp;" "&amp;CHOOSE(MONTH($F$2+93),"ian","feb","mar","apr","mai","iun","iul","aug","sep","oct","nov","dec")&amp;IF(INDEX(Evenimente!$A$2:$A$16203,MATCH($F$2+93-0.000001,Evenimente!$A$2:$A$16203,1)+1)&lt;$F$2+93+1," "&amp;INDEX(Evenimente!$B$2:$B$16203,MATCH($F$2+93-0.000001,Evenimente!$A$2:$A$16203,1)+1)&amp;IF(INDEX(Evenimente!$A$2:$A$16203,MATCH($F$2+93-0.000001,Evenimente!$A$2:$A$16203,1)+2)&lt;$F$2+93+1," "&amp;INDEX(Evenimente!$B$2:$B$16203,MATCH($F$2+93-0.000001,Evenimente!$A$2:$A$16203,1)+2),""),"")</f>
        <v>24 mar</v>
      </c>
      <c r="D51" s="59" t="str">
        <f aca="false">DAY($F$2+94)&amp;" "&amp;CHOOSE(MONTH($F$2+94),"ian","feb","mar","apr","mai","iun","iul","aug","sep","oct","nov","dec")&amp;IF(INDEX(Evenimente!$A$2:$A$16203,MATCH($F$2+94-0.000001,Evenimente!$A$2:$A$16203,1)+1)&lt;$F$2+94+1," "&amp;INDEX(Evenimente!$B$2:$B$16203,MATCH($F$2+94-0.000001,Evenimente!$A$2:$A$16203,1)+1)&amp;IF(INDEX(Evenimente!$A$2:$A$16203,MATCH($F$2+94-0.000001,Evenimente!$A$2:$A$16203,1)+2)&lt;$F$2+94+1," "&amp;INDEX(Evenimente!$B$2:$B$16203,MATCH($F$2+94-0.000001,Evenimente!$A$2:$A$16203,1)+2),""),"")</f>
        <v>25 mar ◐</v>
      </c>
      <c r="E51" s="59" t="str">
        <f aca="false">DAY($F$2+95)&amp;" "&amp;CHOOSE(MONTH($F$2+95),"ian","feb","mar","apr","mai","iun","iul","aug","sep","oct","nov","dec")&amp;IF(INDEX(Evenimente!$A$2:$A$16203,MATCH($F$2+95-0.000001,Evenimente!$A$2:$A$16203,1)+1)&lt;$F$2+95+1," "&amp;INDEX(Evenimente!$B$2:$B$16203,MATCH($F$2+95-0.000001,Evenimente!$A$2:$A$16203,1)+1)&amp;IF(INDEX(Evenimente!$A$2:$A$16203,MATCH($F$2+95-0.000001,Evenimente!$A$2:$A$16203,1)+2)&lt;$F$2+95+1," "&amp;INDEX(Evenimente!$B$2:$B$16203,MATCH($F$2+95-0.000001,Evenimente!$A$2:$A$16203,1)+2),""),"")</f>
        <v>26 mar</v>
      </c>
      <c r="F51" s="60" t="str">
        <f aca="false">DAY($F$2+96)&amp;" "&amp;CHOOSE(MONTH($F$2+96),"ian","feb","mar","apr","mai","iun","iul","aug","sep","oct","nov","dec")&amp;IF(INDEX(Evenimente!$A$2:$A$16203,MATCH($F$2+96-0.000001,Evenimente!$A$2:$A$16203,1)+1)&lt;$F$2+96+1," "&amp;INDEX(Evenimente!$B$2:$B$16203,MATCH($F$2+96-0.000001,Evenimente!$A$2:$A$16203,1)+1)&amp;IF(INDEX(Evenimente!$A$2:$A$16203,MATCH($F$2+96-0.000001,Evenimente!$A$2:$A$16203,1)+2)&lt;$F$2+96+1," "&amp;INDEX(Evenimente!$B$2:$B$16203,MATCH($F$2+96-0.000001,Evenimente!$A$2:$A$16203,1)+2),""),"")</f>
        <v>27 mar</v>
      </c>
      <c r="G51" s="60" t="str">
        <f aca="false">DAY($F$2+97)&amp;" "&amp;CHOOSE(MONTH($F$2+97),"ian","feb","mar","apr","mai","iun","iul","aug","sep","oct","nov","dec")&amp;IF(INDEX(Evenimente!$A$2:$A$16203,MATCH($F$2+97-0.000001,Evenimente!$A$2:$A$16203,1)+1)&lt;$F$2+97+1," "&amp;INDEX(Evenimente!$B$2:$B$16203,MATCH($F$2+97-0.000001,Evenimente!$A$2:$A$16203,1)+1)&amp;IF(INDEX(Evenimente!$A$2:$A$16203,MATCH($F$2+97-0.000001,Evenimente!$A$2:$A$16203,1)+2)&lt;$F$2+97+1," "&amp;INDEX(Evenimente!$B$2:$B$16203,MATCH($F$2+97-0.000001,Evenimente!$A$2:$A$16203,1)+2),""),"")</f>
        <v>28 mar</v>
      </c>
    </row>
    <row r="52" customFormat="false" ht="61.5" hidden="false" customHeight="true" outlineLevel="0" collapsed="false">
      <c r="A52" s="57" t="n">
        <v>15</v>
      </c>
      <c r="B52" s="57" t="n">
        <v>16</v>
      </c>
      <c r="C52" s="57" t="n">
        <v>17</v>
      </c>
      <c r="D52" s="57" t="n">
        <v>18</v>
      </c>
      <c r="E52" s="57" t="n">
        <v>19</v>
      </c>
      <c r="F52" s="58" t="n">
        <v>20</v>
      </c>
      <c r="G52" s="58" t="n">
        <v>21</v>
      </c>
    </row>
    <row r="53" customFormat="false" ht="21.75" hidden="false" customHeight="true" outlineLevel="0" collapsed="false">
      <c r="A53" s="59" t="str">
        <f aca="false">DAY($F$2+98)&amp;" "&amp;CHOOSE(MONTH($F$2+98),"ian","feb","mar","apr","mai","iun","iul","aug","sep","oct","nov","dec")&amp;IF(INDEX(Evenimente!$A$2:$A$16203,MATCH($F$2+98-0.000001,Evenimente!$A$2:$A$16203,1)+1)&lt;$F$2+98+1," "&amp;INDEX(Evenimente!$B$2:$B$16203,MATCH($F$2+98-0.000001,Evenimente!$A$2:$A$16203,1)+1)&amp;IF(INDEX(Evenimente!$A$2:$A$16203,MATCH($F$2+98-0.000001,Evenimente!$A$2:$A$16203,1)+2)&lt;$F$2+98+1," "&amp;INDEX(Evenimente!$B$2:$B$16203,MATCH($F$2+98-0.000001,Evenimente!$A$2:$A$16203,1)+2),""),"")</f>
        <v>29 mar</v>
      </c>
      <c r="B53" s="59" t="str">
        <f aca="false">DAY($F$2+99)&amp;" "&amp;CHOOSE(MONTH($F$2+99),"ian","feb","mar","apr","mai","iun","iul","aug","sep","oct","nov","dec")&amp;IF(INDEX(Evenimente!$A$2:$A$16203,MATCH($F$2+99-0.000001,Evenimente!$A$2:$A$16203,1)+1)&lt;$F$2+99+1," "&amp;INDEX(Evenimente!$B$2:$B$16203,MATCH($F$2+99-0.000001,Evenimente!$A$2:$A$16203,1)+1)&amp;IF(INDEX(Evenimente!$A$2:$A$16203,MATCH($F$2+99-0.000001,Evenimente!$A$2:$A$16203,1)+2)&lt;$F$2+99+1," "&amp;INDEX(Evenimente!$B$2:$B$16203,MATCH($F$2+99-0.000001,Evenimente!$A$2:$A$16203,1)+2),""),"")</f>
        <v>30 mar</v>
      </c>
      <c r="C53" s="59" t="str">
        <f aca="false">DAY($F$2+100)&amp;" "&amp;CHOOSE(MONTH($F$2+100),"ian","feb","mar","apr","mai","iun","iul","aug","sep","oct","nov","dec")&amp;IF(INDEX(Evenimente!$A$2:$A$16203,MATCH($F$2+100-0.000001,Evenimente!$A$2:$A$16203,1)+1)&lt;$F$2+100+1," "&amp;INDEX(Evenimente!$B$2:$B$16203,MATCH($F$2+100-0.000001,Evenimente!$A$2:$A$16203,1)+1)&amp;IF(INDEX(Evenimente!$A$2:$A$16203,MATCH($F$2+100-0.000001,Evenimente!$A$2:$A$16203,1)+2)&lt;$F$2+100+1," "&amp;INDEX(Evenimente!$B$2:$B$16203,MATCH($F$2+100-0.000001,Evenimente!$A$2:$A$16203,1)+2),""),"")</f>
        <v>31 mar</v>
      </c>
      <c r="D53" s="59" t="str">
        <f aca="false">DAY($F$2+101)&amp;" "&amp;CHOOSE(MONTH($F$2+101),"ian","feb","mar","apr","mai","iun","iul","aug","sep","oct","nov","dec")&amp;IF(INDEX(Evenimente!$A$2:$A$16203,MATCH($F$2+101-0.000001,Evenimente!$A$2:$A$16203,1)+1)&lt;$F$2+101+1," "&amp;INDEX(Evenimente!$B$2:$B$16203,MATCH($F$2+101-0.000001,Evenimente!$A$2:$A$16203,1)+1)&amp;IF(INDEX(Evenimente!$A$2:$A$16203,MATCH($F$2+101-0.000001,Evenimente!$A$2:$A$16203,1)+2)&lt;$F$2+101+1," "&amp;INDEX(Evenimente!$B$2:$B$16203,MATCH($F$2+101-0.000001,Evenimente!$A$2:$A$16203,1)+2),""),"")</f>
        <v>1 apr</v>
      </c>
      <c r="E53" s="59" t="str">
        <f aca="false">DAY($F$2+102)&amp;" "&amp;CHOOSE(MONTH($F$2+102),"ian","feb","mar","apr","mai","iun","iul","aug","sep","oct","nov","dec")&amp;IF(INDEX(Evenimente!$A$2:$A$16203,MATCH($F$2+102-0.000001,Evenimente!$A$2:$A$16203,1)+1)&lt;$F$2+102+1," "&amp;INDEX(Evenimente!$B$2:$B$16203,MATCH($F$2+102-0.000001,Evenimente!$A$2:$A$16203,1)+1)&amp;IF(INDEX(Evenimente!$A$2:$A$16203,MATCH($F$2+102-0.000001,Evenimente!$A$2:$A$16203,1)+2)&lt;$F$2+102+1," "&amp;INDEX(Evenimente!$B$2:$B$16203,MATCH($F$2+102-0.000001,Evenimente!$A$2:$A$16203,1)+2),""),"")</f>
        <v>2 apr ○</v>
      </c>
      <c r="F53" s="60" t="str">
        <f aca="false">DAY($F$2+103)&amp;" "&amp;CHOOSE(MONTH($F$2+103),"ian","feb","mar","apr","mai","iun","iul","aug","sep","oct","nov","dec")&amp;IF(INDEX(Evenimente!$A$2:$A$16203,MATCH($F$2+103-0.000001,Evenimente!$A$2:$A$16203,1)+1)&lt;$F$2+103+1," "&amp;INDEX(Evenimente!$B$2:$B$16203,MATCH($F$2+103-0.000001,Evenimente!$A$2:$A$16203,1)+1)&amp;IF(INDEX(Evenimente!$A$2:$A$16203,MATCH($F$2+103-0.000001,Evenimente!$A$2:$A$16203,1)+2)&lt;$F$2+103+1," "&amp;INDEX(Evenimente!$B$2:$B$16203,MATCH($F$2+103-0.000001,Evenimente!$A$2:$A$16203,1)+2),""),"")</f>
        <v>3 apr</v>
      </c>
      <c r="G53" s="60" t="str">
        <f aca="false">DAY($F$2+104)&amp;" "&amp;CHOOSE(MONTH($F$2+104),"ian","feb","mar","apr","mai","iun","iul","aug","sep","oct","nov","dec")&amp;IF(INDEX(Evenimente!$A$2:$A$16203,MATCH($F$2+104-0.000001,Evenimente!$A$2:$A$16203,1)+1)&lt;$F$2+104+1," "&amp;INDEX(Evenimente!$B$2:$B$16203,MATCH($F$2+104-0.000001,Evenimente!$A$2:$A$16203,1)+1)&amp;IF(INDEX(Evenimente!$A$2:$A$16203,MATCH($F$2+104-0.000001,Evenimente!$A$2:$A$16203,1)+2)&lt;$F$2+104+1," "&amp;INDEX(Evenimente!$B$2:$B$16203,MATCH($F$2+104-0.000001,Evenimente!$A$2:$A$16203,1)+2),""),"")</f>
        <v>4 apr</v>
      </c>
    </row>
    <row r="54" customFormat="false" ht="61.5" hidden="false" customHeight="true" outlineLevel="0" collapsed="false">
      <c r="A54" s="57" t="n">
        <v>22</v>
      </c>
      <c r="B54" s="57" t="n">
        <v>23</v>
      </c>
      <c r="C54" s="57" t="n">
        <v>24</v>
      </c>
      <c r="D54" s="57" t="n">
        <v>25</v>
      </c>
      <c r="E54" s="57" t="n">
        <v>26</v>
      </c>
      <c r="F54" s="58" t="n">
        <v>27</v>
      </c>
      <c r="G54" s="58" t="n">
        <v>28</v>
      </c>
    </row>
    <row r="55" customFormat="false" ht="21.75" hidden="false" customHeight="true" outlineLevel="0" collapsed="false">
      <c r="A55" s="59" t="str">
        <f aca="false">DAY($F$2+105)&amp;" "&amp;CHOOSE(MONTH($F$2+105),"ian","feb","mar","apr","mai","iun","iul","aug","sep","oct","nov","dec")&amp;IF(INDEX(Evenimente!$A$2:$A$16203,MATCH($F$2+105-0.000001,Evenimente!$A$2:$A$16203,1)+1)&lt;$F$2+105+1," "&amp;INDEX(Evenimente!$B$2:$B$16203,MATCH($F$2+105-0.000001,Evenimente!$A$2:$A$16203,1)+1)&amp;IF(INDEX(Evenimente!$A$2:$A$16203,MATCH($F$2+105-0.000001,Evenimente!$A$2:$A$16203,1)+2)&lt;$F$2+105+1," "&amp;INDEX(Evenimente!$B$2:$B$16203,MATCH($F$2+105-0.000001,Evenimente!$A$2:$A$16203,1)+2),""),"")</f>
        <v>5 apr</v>
      </c>
      <c r="B55" s="59" t="str">
        <f aca="false">DAY($F$2+106)&amp;" "&amp;CHOOSE(MONTH($F$2+106),"ian","feb","mar","apr","mai","iun","iul","aug","sep","oct","nov","dec")&amp;IF(INDEX(Evenimente!$A$2:$A$16203,MATCH($F$2+106-0.000001,Evenimente!$A$2:$A$16203,1)+1)&lt;$F$2+106+1," "&amp;INDEX(Evenimente!$B$2:$B$16203,MATCH($F$2+106-0.000001,Evenimente!$A$2:$A$16203,1)+1)&amp;IF(INDEX(Evenimente!$A$2:$A$16203,MATCH($F$2+106-0.000001,Evenimente!$A$2:$A$16203,1)+2)&lt;$F$2+106+1," "&amp;INDEX(Evenimente!$B$2:$B$16203,MATCH($F$2+106-0.000001,Evenimente!$A$2:$A$16203,1)+2),""),"")</f>
        <v>6 apr</v>
      </c>
      <c r="C55" s="59" t="str">
        <f aca="false">DAY($F$2+107)&amp;" "&amp;CHOOSE(MONTH($F$2+107),"ian","feb","mar","apr","mai","iun","iul","aug","sep","oct","nov","dec")&amp;IF(INDEX(Evenimente!$A$2:$A$16203,MATCH($F$2+107-0.000001,Evenimente!$A$2:$A$16203,1)+1)&lt;$F$2+107+1," "&amp;INDEX(Evenimente!$B$2:$B$16203,MATCH($F$2+107-0.000001,Evenimente!$A$2:$A$16203,1)+1)&amp;IF(INDEX(Evenimente!$A$2:$A$16203,MATCH($F$2+107-0.000001,Evenimente!$A$2:$A$16203,1)+2)&lt;$F$2+107+1," "&amp;INDEX(Evenimente!$B$2:$B$16203,MATCH($F$2+107-0.000001,Evenimente!$A$2:$A$16203,1)+2),""),"")</f>
        <v>7 apr</v>
      </c>
      <c r="D55" s="59" t="str">
        <f aca="false">DAY($F$2+108)&amp;" "&amp;CHOOSE(MONTH($F$2+108),"ian","feb","mar","apr","mai","iun","iul","aug","sep","oct","nov","dec")&amp;IF(INDEX(Evenimente!$A$2:$A$16203,MATCH($F$2+108-0.000001,Evenimente!$A$2:$A$16203,1)+1)&lt;$F$2+108+1," "&amp;INDEX(Evenimente!$B$2:$B$16203,MATCH($F$2+108-0.000001,Evenimente!$A$2:$A$16203,1)+1)&amp;IF(INDEX(Evenimente!$A$2:$A$16203,MATCH($F$2+108-0.000001,Evenimente!$A$2:$A$16203,1)+2)&lt;$F$2+108+1," "&amp;INDEX(Evenimente!$B$2:$B$16203,MATCH($F$2+108-0.000001,Evenimente!$A$2:$A$16203,1)+2),""),"")</f>
        <v>8 apr</v>
      </c>
      <c r="E55" s="59" t="str">
        <f aca="false">DAY($F$2+109)&amp;" "&amp;CHOOSE(MONTH($F$2+109),"ian","feb","mar","apr","mai","iun","iul","aug","sep","oct","nov","dec")&amp;IF(INDEX(Evenimente!$A$2:$A$16203,MATCH($F$2+109-0.000001,Evenimente!$A$2:$A$16203,1)+1)&lt;$F$2+109+1," "&amp;INDEX(Evenimente!$B$2:$B$16203,MATCH($F$2+109-0.000001,Evenimente!$A$2:$A$16203,1)+1)&amp;IF(INDEX(Evenimente!$A$2:$A$16203,MATCH($F$2+109-0.000001,Evenimente!$A$2:$A$16203,1)+2)&lt;$F$2+109+1," "&amp;INDEX(Evenimente!$B$2:$B$16203,MATCH($F$2+109-0.000001,Evenimente!$A$2:$A$16203,1)+2),""),"")</f>
        <v>9 apr</v>
      </c>
      <c r="F55" s="60" t="str">
        <f aca="false">DAY($F$2+110)&amp;" "&amp;CHOOSE(MONTH($F$2+110),"ian","feb","mar","apr","mai","iun","iul","aug","sep","oct","nov","dec")&amp;IF(INDEX(Evenimente!$A$2:$A$16203,MATCH($F$2+110-0.000001,Evenimente!$A$2:$A$16203,1)+1)&lt;$F$2+110+1," "&amp;INDEX(Evenimente!$B$2:$B$16203,MATCH($F$2+110-0.000001,Evenimente!$A$2:$A$16203,1)+1)&amp;IF(INDEX(Evenimente!$A$2:$A$16203,MATCH($F$2+110-0.000001,Evenimente!$A$2:$A$16203,1)+2)&lt;$F$2+110+1," "&amp;INDEX(Evenimente!$B$2:$B$16203,MATCH($F$2+110-0.000001,Evenimente!$A$2:$A$16203,1)+2),""),"")</f>
        <v>10 apr ◑</v>
      </c>
      <c r="G55" s="60" t="str">
        <f aca="false">DAY($F$2+111)&amp;" "&amp;CHOOSE(MONTH($F$2+111),"ian","feb","mar","apr","mai","iun","iul","aug","sep","oct","nov","dec")&amp;IF(INDEX(Evenimente!$A$2:$A$16203,MATCH($F$2+111-0.000001,Evenimente!$A$2:$A$16203,1)+1)&lt;$F$2+111+1," "&amp;INDEX(Evenimente!$B$2:$B$16203,MATCH($F$2+111-0.000001,Evenimente!$A$2:$A$16203,1)+1)&amp;IF(INDEX(Evenimente!$A$2:$A$16203,MATCH($F$2+111-0.000001,Evenimente!$A$2:$A$16203,1)+2)&lt;$F$2+111+1," "&amp;INDEX(Evenimente!$B$2:$B$16203,MATCH($F$2+111-0.000001,Evenimente!$A$2:$A$16203,1)+2),""),"")</f>
        <v>11 apr</v>
      </c>
    </row>
    <row r="56" customFormat="false" ht="21.75" hidden="false" customHeight="true" outlineLevel="0" collapsed="false">
      <c r="A56" s="61" t="s">
        <v>134</v>
      </c>
      <c r="B56" s="61"/>
      <c r="C56" s="61"/>
      <c r="D56" s="61"/>
      <c r="E56" s="61"/>
      <c r="F56" s="61"/>
      <c r="G56" s="61"/>
    </row>
    <row r="57" customFormat="false" ht="51.75" hidden="false" customHeight="true" outlineLevel="0" collapsed="false">
      <c r="A57" s="68" t="str">
        <f aca="false">"Luna 5  ·  "&amp;'Nume sanscrită'!F9&amp;"  ·  "&amp;'Nume sanscrită'!E9&amp;" मास"</f>
        <v>Luna 5  ·  Pañcama māsa  ·  पञ्चम मास</v>
      </c>
      <c r="B57" s="68"/>
      <c r="C57" s="68"/>
      <c r="D57" s="68"/>
      <c r="E57" s="68"/>
      <c r="F57" s="68"/>
      <c r="G57" s="68"/>
    </row>
    <row r="58" customFormat="false" ht="30" hidden="false" customHeight="true" outlineLevel="0" collapsed="false">
      <c r="A58" s="69" t="str">
        <f aca="false">'Nume EN-FR'!B9&amp;"          ·          "&amp;'Nume EN-FR'!C9</f>
        <v>Fifth month          ·          Cinquième mois</v>
      </c>
      <c r="B58" s="69"/>
      <c r="C58" s="69"/>
      <c r="D58" s="69"/>
      <c r="E58" s="69"/>
      <c r="F58" s="69"/>
      <c r="G58" s="69"/>
    </row>
    <row r="59" customFormat="false" ht="24" hidden="false" customHeight="true" outlineLevel="0" collapsed="false">
      <c r="A59" s="55" t="str">
        <f aca="false">"ER "&amp;$B$3&amp;" ("&amp;$D$3&amp;")  ·  AE "&amp;TEXT($C$3,"0000")&amp;"     |     gregorian: "&amp;TEXT(DAY($F$2+112),"00")&amp;"."&amp;TEXT(MONTH($F$2+112),"00")&amp;"."&amp;YEAR($F$2+112)&amp;"  –  "&amp;TEXT(DAY($F$2+139),"00")&amp;"."&amp;TEXT(MONTH($F$2+139),"00")&amp;"."&amp;YEAR($F$2+139)</f>
        <v>ER 12 (Mīna · Pisces · Poissons)  ·  AE 1734     |     gregorian: 12.04.2026  –  09.05.2026</v>
      </c>
      <c r="B59" s="55"/>
      <c r="C59" s="55"/>
      <c r="D59" s="55"/>
      <c r="E59" s="55"/>
      <c r="F59" s="55"/>
      <c r="G59" s="55"/>
    </row>
    <row r="60" customFormat="false" ht="51.75" hidden="false" customHeight="true" outlineLevel="0" collapsed="false">
      <c r="A60" s="56" t="str">
        <f aca="false">'Nume sanscrită'!B21&amp;CHAR(10)&amp;IF($G$3="Numerice",'Nume sanscrită'!G21,'Nume sanscrită'!C21)&amp;CHAR(10)&amp;IF($G$3="Numerice",'Nume EN-FR'!E21&amp;" / "&amp;'Nume EN-FR'!F21,'Nume EN-FR'!C21&amp;" / "&amp;'Nume EN-FR'!D21)</f>
        <v>Luni
Somavāra
Monday / lundi</v>
      </c>
      <c r="B60" s="56" t="str">
        <f aca="false">'Nume sanscrită'!B22&amp;CHAR(10)&amp;IF($G$3="Numerice",'Nume sanscrită'!G22,'Nume sanscrită'!C22)&amp;CHAR(10)&amp;IF($G$3="Numerice",'Nume EN-FR'!E22&amp;" / "&amp;'Nume EN-FR'!F22,'Nume EN-FR'!C22&amp;" / "&amp;'Nume EN-FR'!D22)</f>
        <v>Marți
Maṅgalavāra
Tuesday / mardi</v>
      </c>
      <c r="C60" s="56" t="str">
        <f aca="false">'Nume sanscrită'!B23&amp;CHAR(10)&amp;IF($G$3="Numerice",'Nume sanscrită'!G23,'Nume sanscrită'!C23)&amp;CHAR(10)&amp;IF($G$3="Numerice",'Nume EN-FR'!E23&amp;" / "&amp;'Nume EN-FR'!F23,'Nume EN-FR'!C23&amp;" / "&amp;'Nume EN-FR'!D23)</f>
        <v>Miercuri
Budhavāra
Wednesday / mercredi</v>
      </c>
      <c r="D60" s="56" t="str">
        <f aca="false">'Nume sanscrită'!B24&amp;CHAR(10)&amp;IF($G$3="Numerice",'Nume sanscrită'!G24,'Nume sanscrită'!C24)&amp;CHAR(10)&amp;IF($G$3="Numerice",'Nume EN-FR'!E24&amp;" / "&amp;'Nume EN-FR'!F24,'Nume EN-FR'!C24&amp;" / "&amp;'Nume EN-FR'!D24)</f>
        <v>Joi
Guruvāra
Thursday / jeudi</v>
      </c>
      <c r="E60" s="56" t="str">
        <f aca="false">'Nume sanscrită'!B25&amp;CHAR(10)&amp;IF($G$3="Numerice",'Nume sanscrită'!G25,'Nume sanscrită'!C25)&amp;CHAR(10)&amp;IF($G$3="Numerice",'Nume EN-FR'!E25&amp;" / "&amp;'Nume EN-FR'!F25,'Nume EN-FR'!C25&amp;" / "&amp;'Nume EN-FR'!D25)</f>
        <v>Vineri
Śukravāra
Friday / vendredi</v>
      </c>
      <c r="F60" s="56" t="str">
        <f aca="false">'Nume sanscrită'!B26&amp;CHAR(10)&amp;IF($G$3="Numerice",'Nume sanscrită'!G26,'Nume sanscrită'!C26)&amp;CHAR(10)&amp;IF($G$3="Numerice",'Nume EN-FR'!E26&amp;" / "&amp;'Nume EN-FR'!F26,'Nume EN-FR'!C26&amp;" / "&amp;'Nume EN-FR'!D26)</f>
        <v>Sâmbătă
Śanivāra
Saturday / samedi</v>
      </c>
      <c r="G60" s="56" t="str">
        <f aca="false">'Nume sanscrită'!B27&amp;CHAR(10)&amp;IF($G$3="Numerice",'Nume sanscrită'!G27,'Nume sanscrită'!C27)&amp;CHAR(10)&amp;IF($G$3="Numerice",'Nume EN-FR'!E27&amp;" / "&amp;'Nume EN-FR'!F27,'Nume EN-FR'!C27&amp;" / "&amp;'Nume EN-FR'!D27)</f>
        <v>Duminică
Ravivāra
Sunday / dimanche</v>
      </c>
    </row>
    <row r="61" customFormat="false" ht="61.5" hidden="false" customHeight="true" outlineLevel="0" collapsed="false">
      <c r="A61" s="57" t="n">
        <v>1</v>
      </c>
      <c r="B61" s="57" t="n">
        <v>2</v>
      </c>
      <c r="C61" s="57" t="n">
        <v>3</v>
      </c>
      <c r="D61" s="57" t="n">
        <v>4</v>
      </c>
      <c r="E61" s="57" t="n">
        <v>5</v>
      </c>
      <c r="F61" s="58" t="n">
        <v>6</v>
      </c>
      <c r="G61" s="58" t="n">
        <v>7</v>
      </c>
    </row>
    <row r="62" customFormat="false" ht="21.75" hidden="false" customHeight="true" outlineLevel="0" collapsed="false">
      <c r="A62" s="59" t="str">
        <f aca="false">DAY($F$2+112)&amp;" "&amp;CHOOSE(MONTH($F$2+112),"ian","feb","mar","apr","mai","iun","iul","aug","sep","oct","nov","dec")&amp;IF(INDEX(Evenimente!$A$2:$A$16203,MATCH($F$2+112-0.000001,Evenimente!$A$2:$A$16203,1)+1)&lt;$F$2+112+1," "&amp;INDEX(Evenimente!$B$2:$B$16203,MATCH($F$2+112-0.000001,Evenimente!$A$2:$A$16203,1)+1)&amp;IF(INDEX(Evenimente!$A$2:$A$16203,MATCH($F$2+112-0.000001,Evenimente!$A$2:$A$16203,1)+2)&lt;$F$2+112+1," "&amp;INDEX(Evenimente!$B$2:$B$16203,MATCH($F$2+112-0.000001,Evenimente!$A$2:$A$16203,1)+2),""),"")</f>
        <v>12 apr</v>
      </c>
      <c r="B62" s="59" t="str">
        <f aca="false">DAY($F$2+113)&amp;" "&amp;CHOOSE(MONTH($F$2+113),"ian","feb","mar","apr","mai","iun","iul","aug","sep","oct","nov","dec")&amp;IF(INDEX(Evenimente!$A$2:$A$16203,MATCH($F$2+113-0.000001,Evenimente!$A$2:$A$16203,1)+1)&lt;$F$2+113+1," "&amp;INDEX(Evenimente!$B$2:$B$16203,MATCH($F$2+113-0.000001,Evenimente!$A$2:$A$16203,1)+1)&amp;IF(INDEX(Evenimente!$A$2:$A$16203,MATCH($F$2+113-0.000001,Evenimente!$A$2:$A$16203,1)+2)&lt;$F$2+113+1," "&amp;INDEX(Evenimente!$B$2:$B$16203,MATCH($F$2+113-0.000001,Evenimente!$A$2:$A$16203,1)+2),""),"")</f>
        <v>13 apr</v>
      </c>
      <c r="C62" s="59" t="str">
        <f aca="false">DAY($F$2+114)&amp;" "&amp;CHOOSE(MONTH($F$2+114),"ian","feb","mar","apr","mai","iun","iul","aug","sep","oct","nov","dec")&amp;IF(INDEX(Evenimente!$A$2:$A$16203,MATCH($F$2+114-0.000001,Evenimente!$A$2:$A$16203,1)+1)&lt;$F$2+114+1," "&amp;INDEX(Evenimente!$B$2:$B$16203,MATCH($F$2+114-0.000001,Evenimente!$A$2:$A$16203,1)+1)&amp;IF(INDEX(Evenimente!$A$2:$A$16203,MATCH($F$2+114-0.000001,Evenimente!$A$2:$A$16203,1)+2)&lt;$F$2+114+1," "&amp;INDEX(Evenimente!$B$2:$B$16203,MATCH($F$2+114-0.000001,Evenimente!$A$2:$A$16203,1)+2),""),"")</f>
        <v>14 apr</v>
      </c>
      <c r="D62" s="59" t="str">
        <f aca="false">DAY($F$2+115)&amp;" "&amp;CHOOSE(MONTH($F$2+115),"ian","feb","mar","apr","mai","iun","iul","aug","sep","oct","nov","dec")&amp;IF(INDEX(Evenimente!$A$2:$A$16203,MATCH($F$2+115-0.000001,Evenimente!$A$2:$A$16203,1)+1)&lt;$F$2+115+1," "&amp;INDEX(Evenimente!$B$2:$B$16203,MATCH($F$2+115-0.000001,Evenimente!$A$2:$A$16203,1)+1)&amp;IF(INDEX(Evenimente!$A$2:$A$16203,MATCH($F$2+115-0.000001,Evenimente!$A$2:$A$16203,1)+2)&lt;$F$2+115+1," "&amp;INDEX(Evenimente!$B$2:$B$16203,MATCH($F$2+115-0.000001,Evenimente!$A$2:$A$16203,1)+2),""),"")</f>
        <v>15 apr</v>
      </c>
      <c r="E62" s="59" t="str">
        <f aca="false">DAY($F$2+116)&amp;" "&amp;CHOOSE(MONTH($F$2+116),"ian","feb","mar","apr","mai","iun","iul","aug","sep","oct","nov","dec")&amp;IF(INDEX(Evenimente!$A$2:$A$16203,MATCH($F$2+116-0.000001,Evenimente!$A$2:$A$16203,1)+1)&lt;$F$2+116+1," "&amp;INDEX(Evenimente!$B$2:$B$16203,MATCH($F$2+116-0.000001,Evenimente!$A$2:$A$16203,1)+1)&amp;IF(INDEX(Evenimente!$A$2:$A$16203,MATCH($F$2+116-0.000001,Evenimente!$A$2:$A$16203,1)+2)&lt;$F$2+116+1," "&amp;INDEX(Evenimente!$B$2:$B$16203,MATCH($F$2+116-0.000001,Evenimente!$A$2:$A$16203,1)+2),""),"")</f>
        <v>16 apr</v>
      </c>
      <c r="F62" s="60" t="str">
        <f aca="false">DAY($F$2+117)&amp;" "&amp;CHOOSE(MONTH($F$2+117),"ian","feb","mar","apr","mai","iun","iul","aug","sep","oct","nov","dec")&amp;IF(INDEX(Evenimente!$A$2:$A$16203,MATCH($F$2+117-0.000001,Evenimente!$A$2:$A$16203,1)+1)&lt;$F$2+117+1," "&amp;INDEX(Evenimente!$B$2:$B$16203,MATCH($F$2+117-0.000001,Evenimente!$A$2:$A$16203,1)+1)&amp;IF(INDEX(Evenimente!$A$2:$A$16203,MATCH($F$2+117-0.000001,Evenimente!$A$2:$A$16203,1)+2)&lt;$F$2+117+1," "&amp;INDEX(Evenimente!$B$2:$B$16203,MATCH($F$2+117-0.000001,Evenimente!$A$2:$A$16203,1)+2),""),"")</f>
        <v>17 apr ●</v>
      </c>
      <c r="G62" s="60" t="str">
        <f aca="false">DAY($F$2+118)&amp;" "&amp;CHOOSE(MONTH($F$2+118),"ian","feb","mar","apr","mai","iun","iul","aug","sep","oct","nov","dec")&amp;IF(INDEX(Evenimente!$A$2:$A$16203,MATCH($F$2+118-0.000001,Evenimente!$A$2:$A$16203,1)+1)&lt;$F$2+118+1," "&amp;INDEX(Evenimente!$B$2:$B$16203,MATCH($F$2+118-0.000001,Evenimente!$A$2:$A$16203,1)+1)&amp;IF(INDEX(Evenimente!$A$2:$A$16203,MATCH($F$2+118-0.000001,Evenimente!$A$2:$A$16203,1)+2)&lt;$F$2+118+1," "&amp;INDEX(Evenimente!$B$2:$B$16203,MATCH($F$2+118-0.000001,Evenimente!$A$2:$A$16203,1)+2),""),"")</f>
        <v>18 apr</v>
      </c>
    </row>
    <row r="63" customFormat="false" ht="61.5" hidden="false" customHeight="true" outlineLevel="0" collapsed="false">
      <c r="A63" s="57" t="n">
        <v>8</v>
      </c>
      <c r="B63" s="57" t="n">
        <v>9</v>
      </c>
      <c r="C63" s="57" t="n">
        <v>10</v>
      </c>
      <c r="D63" s="57" t="n">
        <v>11</v>
      </c>
      <c r="E63" s="57" t="n">
        <v>12</v>
      </c>
      <c r="F63" s="58" t="n">
        <v>13</v>
      </c>
      <c r="G63" s="58" t="n">
        <v>14</v>
      </c>
    </row>
    <row r="64" customFormat="false" ht="21.75" hidden="false" customHeight="true" outlineLevel="0" collapsed="false">
      <c r="A64" s="59" t="str">
        <f aca="false">DAY($F$2+119)&amp;" "&amp;CHOOSE(MONTH($F$2+119),"ian","feb","mar","apr","mai","iun","iul","aug","sep","oct","nov","dec")&amp;IF(INDEX(Evenimente!$A$2:$A$16203,MATCH($F$2+119-0.000001,Evenimente!$A$2:$A$16203,1)+1)&lt;$F$2+119+1," "&amp;INDEX(Evenimente!$B$2:$B$16203,MATCH($F$2+119-0.000001,Evenimente!$A$2:$A$16203,1)+1)&amp;IF(INDEX(Evenimente!$A$2:$A$16203,MATCH($F$2+119-0.000001,Evenimente!$A$2:$A$16203,1)+2)&lt;$F$2+119+1," "&amp;INDEX(Evenimente!$B$2:$B$16203,MATCH($F$2+119-0.000001,Evenimente!$A$2:$A$16203,1)+2),""),"")</f>
        <v>19 apr</v>
      </c>
      <c r="B64" s="59" t="str">
        <f aca="false">DAY($F$2+120)&amp;" "&amp;CHOOSE(MONTH($F$2+120),"ian","feb","mar","apr","mai","iun","iul","aug","sep","oct","nov","dec")&amp;IF(INDEX(Evenimente!$A$2:$A$16203,MATCH($F$2+120-0.000001,Evenimente!$A$2:$A$16203,1)+1)&lt;$F$2+120+1," "&amp;INDEX(Evenimente!$B$2:$B$16203,MATCH($F$2+120-0.000001,Evenimente!$A$2:$A$16203,1)+1)&amp;IF(INDEX(Evenimente!$A$2:$A$16203,MATCH($F$2+120-0.000001,Evenimente!$A$2:$A$16203,1)+2)&lt;$F$2+120+1," "&amp;INDEX(Evenimente!$B$2:$B$16203,MATCH($F$2+120-0.000001,Evenimente!$A$2:$A$16203,1)+2),""),"")</f>
        <v>20 apr</v>
      </c>
      <c r="C64" s="59" t="str">
        <f aca="false">DAY($F$2+121)&amp;" "&amp;CHOOSE(MONTH($F$2+121),"ian","feb","mar","apr","mai","iun","iul","aug","sep","oct","nov","dec")&amp;IF(INDEX(Evenimente!$A$2:$A$16203,MATCH($F$2+121-0.000001,Evenimente!$A$2:$A$16203,1)+1)&lt;$F$2+121+1," "&amp;INDEX(Evenimente!$B$2:$B$16203,MATCH($F$2+121-0.000001,Evenimente!$A$2:$A$16203,1)+1)&amp;IF(INDEX(Evenimente!$A$2:$A$16203,MATCH($F$2+121-0.000001,Evenimente!$A$2:$A$16203,1)+2)&lt;$F$2+121+1," "&amp;INDEX(Evenimente!$B$2:$B$16203,MATCH($F$2+121-0.000001,Evenimente!$A$2:$A$16203,1)+2),""),"")</f>
        <v>21 apr</v>
      </c>
      <c r="D64" s="59" t="str">
        <f aca="false">DAY($F$2+122)&amp;" "&amp;CHOOSE(MONTH($F$2+122),"ian","feb","mar","apr","mai","iun","iul","aug","sep","oct","nov","dec")&amp;IF(INDEX(Evenimente!$A$2:$A$16203,MATCH($F$2+122-0.000001,Evenimente!$A$2:$A$16203,1)+1)&lt;$F$2+122+1," "&amp;INDEX(Evenimente!$B$2:$B$16203,MATCH($F$2+122-0.000001,Evenimente!$A$2:$A$16203,1)+1)&amp;IF(INDEX(Evenimente!$A$2:$A$16203,MATCH($F$2+122-0.000001,Evenimente!$A$2:$A$16203,1)+2)&lt;$F$2+122+1," "&amp;INDEX(Evenimente!$B$2:$B$16203,MATCH($F$2+122-0.000001,Evenimente!$A$2:$A$16203,1)+2),""),"")</f>
        <v>22 apr</v>
      </c>
      <c r="E64" s="59" t="str">
        <f aca="false">DAY($F$2+123)&amp;" "&amp;CHOOSE(MONTH($F$2+123),"ian","feb","mar","apr","mai","iun","iul","aug","sep","oct","nov","dec")&amp;IF(INDEX(Evenimente!$A$2:$A$16203,MATCH($F$2+123-0.000001,Evenimente!$A$2:$A$16203,1)+1)&lt;$F$2+123+1," "&amp;INDEX(Evenimente!$B$2:$B$16203,MATCH($F$2+123-0.000001,Evenimente!$A$2:$A$16203,1)+1)&amp;IF(INDEX(Evenimente!$A$2:$A$16203,MATCH($F$2+123-0.000001,Evenimente!$A$2:$A$16203,1)+2)&lt;$F$2+123+1," "&amp;INDEX(Evenimente!$B$2:$B$16203,MATCH($F$2+123-0.000001,Evenimente!$A$2:$A$16203,1)+2),""),"")</f>
        <v>23 apr</v>
      </c>
      <c r="F64" s="60" t="str">
        <f aca="false">DAY($F$2+124)&amp;" "&amp;CHOOSE(MONTH($F$2+124),"ian","feb","mar","apr","mai","iun","iul","aug","sep","oct","nov","dec")&amp;IF(INDEX(Evenimente!$A$2:$A$16203,MATCH($F$2+124-0.000001,Evenimente!$A$2:$A$16203,1)+1)&lt;$F$2+124+1," "&amp;INDEX(Evenimente!$B$2:$B$16203,MATCH($F$2+124-0.000001,Evenimente!$A$2:$A$16203,1)+1)&amp;IF(INDEX(Evenimente!$A$2:$A$16203,MATCH($F$2+124-0.000001,Evenimente!$A$2:$A$16203,1)+2)&lt;$F$2+124+1," "&amp;INDEX(Evenimente!$B$2:$B$16203,MATCH($F$2+124-0.000001,Evenimente!$A$2:$A$16203,1)+2),""),"")</f>
        <v>24 apr ◐</v>
      </c>
      <c r="G64" s="60" t="str">
        <f aca="false">DAY($F$2+125)&amp;" "&amp;CHOOSE(MONTH($F$2+125),"ian","feb","mar","apr","mai","iun","iul","aug","sep","oct","nov","dec")&amp;IF(INDEX(Evenimente!$A$2:$A$16203,MATCH($F$2+125-0.000001,Evenimente!$A$2:$A$16203,1)+1)&lt;$F$2+125+1," "&amp;INDEX(Evenimente!$B$2:$B$16203,MATCH($F$2+125-0.000001,Evenimente!$A$2:$A$16203,1)+1)&amp;IF(INDEX(Evenimente!$A$2:$A$16203,MATCH($F$2+125-0.000001,Evenimente!$A$2:$A$16203,1)+2)&lt;$F$2+125+1," "&amp;INDEX(Evenimente!$B$2:$B$16203,MATCH($F$2+125-0.000001,Evenimente!$A$2:$A$16203,1)+2),""),"")</f>
        <v>25 apr</v>
      </c>
    </row>
    <row r="65" customFormat="false" ht="61.5" hidden="false" customHeight="true" outlineLevel="0" collapsed="false">
      <c r="A65" s="57" t="n">
        <v>15</v>
      </c>
      <c r="B65" s="57" t="n">
        <v>16</v>
      </c>
      <c r="C65" s="57" t="n">
        <v>17</v>
      </c>
      <c r="D65" s="57" t="n">
        <v>18</v>
      </c>
      <c r="E65" s="57" t="n">
        <v>19</v>
      </c>
      <c r="F65" s="58" t="n">
        <v>20</v>
      </c>
      <c r="G65" s="58" t="n">
        <v>21</v>
      </c>
    </row>
    <row r="66" customFormat="false" ht="21.75" hidden="false" customHeight="true" outlineLevel="0" collapsed="false">
      <c r="A66" s="59" t="str">
        <f aca="false">DAY($F$2+126)&amp;" "&amp;CHOOSE(MONTH($F$2+126),"ian","feb","mar","apr","mai","iun","iul","aug","sep","oct","nov","dec")&amp;IF(INDEX(Evenimente!$A$2:$A$16203,MATCH($F$2+126-0.000001,Evenimente!$A$2:$A$16203,1)+1)&lt;$F$2+126+1," "&amp;INDEX(Evenimente!$B$2:$B$16203,MATCH($F$2+126-0.000001,Evenimente!$A$2:$A$16203,1)+1)&amp;IF(INDEX(Evenimente!$A$2:$A$16203,MATCH($F$2+126-0.000001,Evenimente!$A$2:$A$16203,1)+2)&lt;$F$2+126+1," "&amp;INDEX(Evenimente!$B$2:$B$16203,MATCH($F$2+126-0.000001,Evenimente!$A$2:$A$16203,1)+2),""),"")</f>
        <v>26 apr</v>
      </c>
      <c r="B66" s="59" t="str">
        <f aca="false">DAY($F$2+127)&amp;" "&amp;CHOOSE(MONTH($F$2+127),"ian","feb","mar","apr","mai","iun","iul","aug","sep","oct","nov","dec")&amp;IF(INDEX(Evenimente!$A$2:$A$16203,MATCH($F$2+127-0.000001,Evenimente!$A$2:$A$16203,1)+1)&lt;$F$2+127+1," "&amp;INDEX(Evenimente!$B$2:$B$16203,MATCH($F$2+127-0.000001,Evenimente!$A$2:$A$16203,1)+1)&amp;IF(INDEX(Evenimente!$A$2:$A$16203,MATCH($F$2+127-0.000001,Evenimente!$A$2:$A$16203,1)+2)&lt;$F$2+127+1," "&amp;INDEX(Evenimente!$B$2:$B$16203,MATCH($F$2+127-0.000001,Evenimente!$A$2:$A$16203,1)+2),""),"")</f>
        <v>27 apr</v>
      </c>
      <c r="C66" s="59" t="str">
        <f aca="false">DAY($F$2+128)&amp;" "&amp;CHOOSE(MONTH($F$2+128),"ian","feb","mar","apr","mai","iun","iul","aug","sep","oct","nov","dec")&amp;IF(INDEX(Evenimente!$A$2:$A$16203,MATCH($F$2+128-0.000001,Evenimente!$A$2:$A$16203,1)+1)&lt;$F$2+128+1," "&amp;INDEX(Evenimente!$B$2:$B$16203,MATCH($F$2+128-0.000001,Evenimente!$A$2:$A$16203,1)+1)&amp;IF(INDEX(Evenimente!$A$2:$A$16203,MATCH($F$2+128-0.000001,Evenimente!$A$2:$A$16203,1)+2)&lt;$F$2+128+1," "&amp;INDEX(Evenimente!$B$2:$B$16203,MATCH($F$2+128-0.000001,Evenimente!$A$2:$A$16203,1)+2),""),"")</f>
        <v>28 apr</v>
      </c>
      <c r="D66" s="59" t="str">
        <f aca="false">DAY($F$2+129)&amp;" "&amp;CHOOSE(MONTH($F$2+129),"ian","feb","mar","apr","mai","iun","iul","aug","sep","oct","nov","dec")&amp;IF(INDEX(Evenimente!$A$2:$A$16203,MATCH($F$2+129-0.000001,Evenimente!$A$2:$A$16203,1)+1)&lt;$F$2+129+1," "&amp;INDEX(Evenimente!$B$2:$B$16203,MATCH($F$2+129-0.000001,Evenimente!$A$2:$A$16203,1)+1)&amp;IF(INDEX(Evenimente!$A$2:$A$16203,MATCH($F$2+129-0.000001,Evenimente!$A$2:$A$16203,1)+2)&lt;$F$2+129+1," "&amp;INDEX(Evenimente!$B$2:$B$16203,MATCH($F$2+129-0.000001,Evenimente!$A$2:$A$16203,1)+2),""),"")</f>
        <v>29 apr</v>
      </c>
      <c r="E66" s="59" t="str">
        <f aca="false">DAY($F$2+130)&amp;" "&amp;CHOOSE(MONTH($F$2+130),"ian","feb","mar","apr","mai","iun","iul","aug","sep","oct","nov","dec")&amp;IF(INDEX(Evenimente!$A$2:$A$16203,MATCH($F$2+130-0.000001,Evenimente!$A$2:$A$16203,1)+1)&lt;$F$2+130+1," "&amp;INDEX(Evenimente!$B$2:$B$16203,MATCH($F$2+130-0.000001,Evenimente!$A$2:$A$16203,1)+1)&amp;IF(INDEX(Evenimente!$A$2:$A$16203,MATCH($F$2+130-0.000001,Evenimente!$A$2:$A$16203,1)+2)&lt;$F$2+130+1," "&amp;INDEX(Evenimente!$B$2:$B$16203,MATCH($F$2+130-0.000001,Evenimente!$A$2:$A$16203,1)+2),""),"")</f>
        <v>30 apr</v>
      </c>
      <c r="F66" s="60" t="str">
        <f aca="false">DAY($F$2+131)&amp;" "&amp;CHOOSE(MONTH($F$2+131),"ian","feb","mar","apr","mai","iun","iul","aug","sep","oct","nov","dec")&amp;IF(INDEX(Evenimente!$A$2:$A$16203,MATCH($F$2+131-0.000001,Evenimente!$A$2:$A$16203,1)+1)&lt;$F$2+131+1," "&amp;INDEX(Evenimente!$B$2:$B$16203,MATCH($F$2+131-0.000001,Evenimente!$A$2:$A$16203,1)+1)&amp;IF(INDEX(Evenimente!$A$2:$A$16203,MATCH($F$2+131-0.000001,Evenimente!$A$2:$A$16203,1)+2)&lt;$F$2+131+1," "&amp;INDEX(Evenimente!$B$2:$B$16203,MATCH($F$2+131-0.000001,Evenimente!$A$2:$A$16203,1)+2),""),"")</f>
        <v>1 mai ○</v>
      </c>
      <c r="G66" s="60" t="str">
        <f aca="false">DAY($F$2+132)&amp;" "&amp;CHOOSE(MONTH($F$2+132),"ian","feb","mar","apr","mai","iun","iul","aug","sep","oct","nov","dec")&amp;IF(INDEX(Evenimente!$A$2:$A$16203,MATCH($F$2+132-0.000001,Evenimente!$A$2:$A$16203,1)+1)&lt;$F$2+132+1," "&amp;INDEX(Evenimente!$B$2:$B$16203,MATCH($F$2+132-0.000001,Evenimente!$A$2:$A$16203,1)+1)&amp;IF(INDEX(Evenimente!$A$2:$A$16203,MATCH($F$2+132-0.000001,Evenimente!$A$2:$A$16203,1)+2)&lt;$F$2+132+1," "&amp;INDEX(Evenimente!$B$2:$B$16203,MATCH($F$2+132-0.000001,Evenimente!$A$2:$A$16203,1)+2),""),"")</f>
        <v>2 mai</v>
      </c>
    </row>
    <row r="67" customFormat="false" ht="61.5" hidden="false" customHeight="true" outlineLevel="0" collapsed="false">
      <c r="A67" s="57" t="n">
        <v>22</v>
      </c>
      <c r="B67" s="57" t="n">
        <v>23</v>
      </c>
      <c r="C67" s="57" t="n">
        <v>24</v>
      </c>
      <c r="D67" s="57" t="n">
        <v>25</v>
      </c>
      <c r="E67" s="57" t="n">
        <v>26</v>
      </c>
      <c r="F67" s="58" t="n">
        <v>27</v>
      </c>
      <c r="G67" s="58" t="n">
        <v>28</v>
      </c>
    </row>
    <row r="68" customFormat="false" ht="21.75" hidden="false" customHeight="true" outlineLevel="0" collapsed="false">
      <c r="A68" s="59" t="str">
        <f aca="false">DAY($F$2+133)&amp;" "&amp;CHOOSE(MONTH($F$2+133),"ian","feb","mar","apr","mai","iun","iul","aug","sep","oct","nov","dec")&amp;IF(INDEX(Evenimente!$A$2:$A$16203,MATCH($F$2+133-0.000001,Evenimente!$A$2:$A$16203,1)+1)&lt;$F$2+133+1," "&amp;INDEX(Evenimente!$B$2:$B$16203,MATCH($F$2+133-0.000001,Evenimente!$A$2:$A$16203,1)+1)&amp;IF(INDEX(Evenimente!$A$2:$A$16203,MATCH($F$2+133-0.000001,Evenimente!$A$2:$A$16203,1)+2)&lt;$F$2+133+1," "&amp;INDEX(Evenimente!$B$2:$B$16203,MATCH($F$2+133-0.000001,Evenimente!$A$2:$A$16203,1)+2),""),"")</f>
        <v>3 mai</v>
      </c>
      <c r="B68" s="59" t="str">
        <f aca="false">DAY($F$2+134)&amp;" "&amp;CHOOSE(MONTH($F$2+134),"ian","feb","mar","apr","mai","iun","iul","aug","sep","oct","nov","dec")&amp;IF(INDEX(Evenimente!$A$2:$A$16203,MATCH($F$2+134-0.000001,Evenimente!$A$2:$A$16203,1)+1)&lt;$F$2+134+1," "&amp;INDEX(Evenimente!$B$2:$B$16203,MATCH($F$2+134-0.000001,Evenimente!$A$2:$A$16203,1)+1)&amp;IF(INDEX(Evenimente!$A$2:$A$16203,MATCH($F$2+134-0.000001,Evenimente!$A$2:$A$16203,1)+2)&lt;$F$2+134+1," "&amp;INDEX(Evenimente!$B$2:$B$16203,MATCH($F$2+134-0.000001,Evenimente!$A$2:$A$16203,1)+2),""),"")</f>
        <v>4 mai</v>
      </c>
      <c r="C68" s="59" t="str">
        <f aca="false">DAY($F$2+135)&amp;" "&amp;CHOOSE(MONTH($F$2+135),"ian","feb","mar","apr","mai","iun","iul","aug","sep","oct","nov","dec")&amp;IF(INDEX(Evenimente!$A$2:$A$16203,MATCH($F$2+135-0.000001,Evenimente!$A$2:$A$16203,1)+1)&lt;$F$2+135+1," "&amp;INDEX(Evenimente!$B$2:$B$16203,MATCH($F$2+135-0.000001,Evenimente!$A$2:$A$16203,1)+1)&amp;IF(INDEX(Evenimente!$A$2:$A$16203,MATCH($F$2+135-0.000001,Evenimente!$A$2:$A$16203,1)+2)&lt;$F$2+135+1," "&amp;INDEX(Evenimente!$B$2:$B$16203,MATCH($F$2+135-0.000001,Evenimente!$A$2:$A$16203,1)+2),""),"")</f>
        <v>5 mai</v>
      </c>
      <c r="D68" s="59" t="str">
        <f aca="false">DAY($F$2+136)&amp;" "&amp;CHOOSE(MONTH($F$2+136),"ian","feb","mar","apr","mai","iun","iul","aug","sep","oct","nov","dec")&amp;IF(INDEX(Evenimente!$A$2:$A$16203,MATCH($F$2+136-0.000001,Evenimente!$A$2:$A$16203,1)+1)&lt;$F$2+136+1," "&amp;INDEX(Evenimente!$B$2:$B$16203,MATCH($F$2+136-0.000001,Evenimente!$A$2:$A$16203,1)+1)&amp;IF(INDEX(Evenimente!$A$2:$A$16203,MATCH($F$2+136-0.000001,Evenimente!$A$2:$A$16203,1)+2)&lt;$F$2+136+1," "&amp;INDEX(Evenimente!$B$2:$B$16203,MATCH($F$2+136-0.000001,Evenimente!$A$2:$A$16203,1)+2),""),"")</f>
        <v>6 mai</v>
      </c>
      <c r="E68" s="59" t="str">
        <f aca="false">DAY($F$2+137)&amp;" "&amp;CHOOSE(MONTH($F$2+137),"ian","feb","mar","apr","mai","iun","iul","aug","sep","oct","nov","dec")&amp;IF(INDEX(Evenimente!$A$2:$A$16203,MATCH($F$2+137-0.000001,Evenimente!$A$2:$A$16203,1)+1)&lt;$F$2+137+1," "&amp;INDEX(Evenimente!$B$2:$B$16203,MATCH($F$2+137-0.000001,Evenimente!$A$2:$A$16203,1)+1)&amp;IF(INDEX(Evenimente!$A$2:$A$16203,MATCH($F$2+137-0.000001,Evenimente!$A$2:$A$16203,1)+2)&lt;$F$2+137+1," "&amp;INDEX(Evenimente!$B$2:$B$16203,MATCH($F$2+137-0.000001,Evenimente!$A$2:$A$16203,1)+2),""),"")</f>
        <v>7 mai</v>
      </c>
      <c r="F68" s="60" t="str">
        <f aca="false">DAY($F$2+138)&amp;" "&amp;CHOOSE(MONTH($F$2+138),"ian","feb","mar","apr","mai","iun","iul","aug","sep","oct","nov","dec")&amp;IF(INDEX(Evenimente!$A$2:$A$16203,MATCH($F$2+138-0.000001,Evenimente!$A$2:$A$16203,1)+1)&lt;$F$2+138+1," "&amp;INDEX(Evenimente!$B$2:$B$16203,MATCH($F$2+138-0.000001,Evenimente!$A$2:$A$16203,1)+1)&amp;IF(INDEX(Evenimente!$A$2:$A$16203,MATCH($F$2+138-0.000001,Evenimente!$A$2:$A$16203,1)+2)&lt;$F$2+138+1," "&amp;INDEX(Evenimente!$B$2:$B$16203,MATCH($F$2+138-0.000001,Evenimente!$A$2:$A$16203,1)+2),""),"")</f>
        <v>8 mai</v>
      </c>
      <c r="G68" s="60" t="str">
        <f aca="false">DAY($F$2+139)&amp;" "&amp;CHOOSE(MONTH($F$2+139),"ian","feb","mar","apr","mai","iun","iul","aug","sep","oct","nov","dec")&amp;IF(INDEX(Evenimente!$A$2:$A$16203,MATCH($F$2+139-0.000001,Evenimente!$A$2:$A$16203,1)+1)&lt;$F$2+139+1," "&amp;INDEX(Evenimente!$B$2:$B$16203,MATCH($F$2+139-0.000001,Evenimente!$A$2:$A$16203,1)+1)&amp;IF(INDEX(Evenimente!$A$2:$A$16203,MATCH($F$2+139-0.000001,Evenimente!$A$2:$A$16203,1)+2)&lt;$F$2+139+1," "&amp;INDEX(Evenimente!$B$2:$B$16203,MATCH($F$2+139-0.000001,Evenimente!$A$2:$A$16203,1)+2),""),"")</f>
        <v>9 mai ◑</v>
      </c>
    </row>
    <row r="69" customFormat="false" ht="21.75" hidden="false" customHeight="true" outlineLevel="0" collapsed="false">
      <c r="A69" s="61" t="s">
        <v>134</v>
      </c>
      <c r="B69" s="61"/>
      <c r="C69" s="61"/>
      <c r="D69" s="61"/>
      <c r="E69" s="61"/>
      <c r="F69" s="61"/>
      <c r="G69" s="61"/>
    </row>
    <row r="70" customFormat="false" ht="51.75" hidden="false" customHeight="true" outlineLevel="0" collapsed="false">
      <c r="A70" s="70" t="str">
        <f aca="false">"Luna 6  ·  "&amp;'Nume sanscrită'!F10&amp;"  ·  "&amp;'Nume sanscrită'!E10&amp;" मास"</f>
        <v>Luna 6  ·  Ṣaṣṭha māsa  ·  षष्ठ मास</v>
      </c>
      <c r="B70" s="70"/>
      <c r="C70" s="70"/>
      <c r="D70" s="70"/>
      <c r="E70" s="70"/>
      <c r="F70" s="70"/>
      <c r="G70" s="70"/>
    </row>
    <row r="71" customFormat="false" ht="30" hidden="false" customHeight="true" outlineLevel="0" collapsed="false">
      <c r="A71" s="71" t="str">
        <f aca="false">'Nume EN-FR'!B10&amp;"          ·          "&amp;'Nume EN-FR'!C10</f>
        <v>Sixth month          ·          Sixième mois</v>
      </c>
      <c r="B71" s="71"/>
      <c r="C71" s="71"/>
      <c r="D71" s="71"/>
      <c r="E71" s="71"/>
      <c r="F71" s="71"/>
      <c r="G71" s="71"/>
    </row>
    <row r="72" customFormat="false" ht="24" hidden="false" customHeight="true" outlineLevel="0" collapsed="false">
      <c r="A72" s="55" t="str">
        <f aca="false">"ER "&amp;$B$3&amp;" ("&amp;$D$3&amp;")  ·  AE "&amp;TEXT($C$3,"0000")&amp;"     |     gregorian: "&amp;TEXT(DAY($F$2+140),"00")&amp;"."&amp;TEXT(MONTH($F$2+140),"00")&amp;"."&amp;YEAR($F$2+140)&amp;"  –  "&amp;TEXT(DAY($F$2+167),"00")&amp;"."&amp;TEXT(MONTH($F$2+167),"00")&amp;"."&amp;YEAR($F$2+167)</f>
        <v>ER 12 (Mīna · Pisces · Poissons)  ·  AE 1734     |     gregorian: 10.05.2026  –  06.06.2026</v>
      </c>
      <c r="B72" s="55"/>
      <c r="C72" s="55"/>
      <c r="D72" s="55"/>
      <c r="E72" s="55"/>
      <c r="F72" s="55"/>
      <c r="G72" s="55"/>
    </row>
    <row r="73" customFormat="false" ht="51.75" hidden="false" customHeight="true" outlineLevel="0" collapsed="false">
      <c r="A73" s="56" t="str">
        <f aca="false">'Nume sanscrită'!B21&amp;CHAR(10)&amp;IF($G$3="Numerice",'Nume sanscrită'!G21,'Nume sanscrită'!C21)&amp;CHAR(10)&amp;IF($G$3="Numerice",'Nume EN-FR'!E21&amp;" / "&amp;'Nume EN-FR'!F21,'Nume EN-FR'!C21&amp;" / "&amp;'Nume EN-FR'!D21)</f>
        <v>Luni
Somavāra
Monday / lundi</v>
      </c>
      <c r="B73" s="56" t="str">
        <f aca="false">'Nume sanscrită'!B22&amp;CHAR(10)&amp;IF($G$3="Numerice",'Nume sanscrită'!G22,'Nume sanscrită'!C22)&amp;CHAR(10)&amp;IF($G$3="Numerice",'Nume EN-FR'!E22&amp;" / "&amp;'Nume EN-FR'!F22,'Nume EN-FR'!C22&amp;" / "&amp;'Nume EN-FR'!D22)</f>
        <v>Marți
Maṅgalavāra
Tuesday / mardi</v>
      </c>
      <c r="C73" s="56" t="str">
        <f aca="false">'Nume sanscrită'!B23&amp;CHAR(10)&amp;IF($G$3="Numerice",'Nume sanscrită'!G23,'Nume sanscrită'!C23)&amp;CHAR(10)&amp;IF($G$3="Numerice",'Nume EN-FR'!E23&amp;" / "&amp;'Nume EN-FR'!F23,'Nume EN-FR'!C23&amp;" / "&amp;'Nume EN-FR'!D23)</f>
        <v>Miercuri
Budhavāra
Wednesday / mercredi</v>
      </c>
      <c r="D73" s="56" t="str">
        <f aca="false">'Nume sanscrită'!B24&amp;CHAR(10)&amp;IF($G$3="Numerice",'Nume sanscrită'!G24,'Nume sanscrită'!C24)&amp;CHAR(10)&amp;IF($G$3="Numerice",'Nume EN-FR'!E24&amp;" / "&amp;'Nume EN-FR'!F24,'Nume EN-FR'!C24&amp;" / "&amp;'Nume EN-FR'!D24)</f>
        <v>Joi
Guruvāra
Thursday / jeudi</v>
      </c>
      <c r="E73" s="56" t="str">
        <f aca="false">'Nume sanscrită'!B25&amp;CHAR(10)&amp;IF($G$3="Numerice",'Nume sanscrită'!G25,'Nume sanscrită'!C25)&amp;CHAR(10)&amp;IF($G$3="Numerice",'Nume EN-FR'!E25&amp;" / "&amp;'Nume EN-FR'!F25,'Nume EN-FR'!C25&amp;" / "&amp;'Nume EN-FR'!D25)</f>
        <v>Vineri
Śukravāra
Friday / vendredi</v>
      </c>
      <c r="F73" s="56" t="str">
        <f aca="false">'Nume sanscrită'!B26&amp;CHAR(10)&amp;IF($G$3="Numerice",'Nume sanscrită'!G26,'Nume sanscrită'!C26)&amp;CHAR(10)&amp;IF($G$3="Numerice",'Nume EN-FR'!E26&amp;" / "&amp;'Nume EN-FR'!F26,'Nume EN-FR'!C26&amp;" / "&amp;'Nume EN-FR'!D26)</f>
        <v>Sâmbătă
Śanivāra
Saturday / samedi</v>
      </c>
      <c r="G73" s="56" t="str">
        <f aca="false">'Nume sanscrită'!B27&amp;CHAR(10)&amp;IF($G$3="Numerice",'Nume sanscrită'!G27,'Nume sanscrită'!C27)&amp;CHAR(10)&amp;IF($G$3="Numerice",'Nume EN-FR'!E27&amp;" / "&amp;'Nume EN-FR'!F27,'Nume EN-FR'!C27&amp;" / "&amp;'Nume EN-FR'!D27)</f>
        <v>Duminică
Ravivāra
Sunday / dimanche</v>
      </c>
    </row>
    <row r="74" customFormat="false" ht="61.5" hidden="false" customHeight="true" outlineLevel="0" collapsed="false">
      <c r="A74" s="57" t="n">
        <v>1</v>
      </c>
      <c r="B74" s="57" t="n">
        <v>2</v>
      </c>
      <c r="C74" s="57" t="n">
        <v>3</v>
      </c>
      <c r="D74" s="57" t="n">
        <v>4</v>
      </c>
      <c r="E74" s="57" t="n">
        <v>5</v>
      </c>
      <c r="F74" s="58" t="n">
        <v>6</v>
      </c>
      <c r="G74" s="58" t="n">
        <v>7</v>
      </c>
    </row>
    <row r="75" customFormat="false" ht="21.75" hidden="false" customHeight="true" outlineLevel="0" collapsed="false">
      <c r="A75" s="59" t="str">
        <f aca="false">DAY($F$2+140)&amp;" "&amp;CHOOSE(MONTH($F$2+140),"ian","feb","mar","apr","mai","iun","iul","aug","sep","oct","nov","dec")&amp;IF(INDEX(Evenimente!$A$2:$A$16203,MATCH($F$2+140-0.000001,Evenimente!$A$2:$A$16203,1)+1)&lt;$F$2+140+1," "&amp;INDEX(Evenimente!$B$2:$B$16203,MATCH($F$2+140-0.000001,Evenimente!$A$2:$A$16203,1)+1)&amp;IF(INDEX(Evenimente!$A$2:$A$16203,MATCH($F$2+140-0.000001,Evenimente!$A$2:$A$16203,1)+2)&lt;$F$2+140+1," "&amp;INDEX(Evenimente!$B$2:$B$16203,MATCH($F$2+140-0.000001,Evenimente!$A$2:$A$16203,1)+2),""),"")</f>
        <v>10 mai</v>
      </c>
      <c r="B75" s="59" t="str">
        <f aca="false">DAY($F$2+141)&amp;" "&amp;CHOOSE(MONTH($F$2+141),"ian","feb","mar","apr","mai","iun","iul","aug","sep","oct","nov","dec")&amp;IF(INDEX(Evenimente!$A$2:$A$16203,MATCH($F$2+141-0.000001,Evenimente!$A$2:$A$16203,1)+1)&lt;$F$2+141+1," "&amp;INDEX(Evenimente!$B$2:$B$16203,MATCH($F$2+141-0.000001,Evenimente!$A$2:$A$16203,1)+1)&amp;IF(INDEX(Evenimente!$A$2:$A$16203,MATCH($F$2+141-0.000001,Evenimente!$A$2:$A$16203,1)+2)&lt;$F$2+141+1," "&amp;INDEX(Evenimente!$B$2:$B$16203,MATCH($F$2+141-0.000001,Evenimente!$A$2:$A$16203,1)+2),""),"")</f>
        <v>11 mai</v>
      </c>
      <c r="C75" s="59" t="str">
        <f aca="false">DAY($F$2+142)&amp;" "&amp;CHOOSE(MONTH($F$2+142),"ian","feb","mar","apr","mai","iun","iul","aug","sep","oct","nov","dec")&amp;IF(INDEX(Evenimente!$A$2:$A$16203,MATCH($F$2+142-0.000001,Evenimente!$A$2:$A$16203,1)+1)&lt;$F$2+142+1," "&amp;INDEX(Evenimente!$B$2:$B$16203,MATCH($F$2+142-0.000001,Evenimente!$A$2:$A$16203,1)+1)&amp;IF(INDEX(Evenimente!$A$2:$A$16203,MATCH($F$2+142-0.000001,Evenimente!$A$2:$A$16203,1)+2)&lt;$F$2+142+1," "&amp;INDEX(Evenimente!$B$2:$B$16203,MATCH($F$2+142-0.000001,Evenimente!$A$2:$A$16203,1)+2),""),"")</f>
        <v>12 mai</v>
      </c>
      <c r="D75" s="59" t="str">
        <f aca="false">DAY($F$2+143)&amp;" "&amp;CHOOSE(MONTH($F$2+143),"ian","feb","mar","apr","mai","iun","iul","aug","sep","oct","nov","dec")&amp;IF(INDEX(Evenimente!$A$2:$A$16203,MATCH($F$2+143-0.000001,Evenimente!$A$2:$A$16203,1)+1)&lt;$F$2+143+1," "&amp;INDEX(Evenimente!$B$2:$B$16203,MATCH($F$2+143-0.000001,Evenimente!$A$2:$A$16203,1)+1)&amp;IF(INDEX(Evenimente!$A$2:$A$16203,MATCH($F$2+143-0.000001,Evenimente!$A$2:$A$16203,1)+2)&lt;$F$2+143+1," "&amp;INDEX(Evenimente!$B$2:$B$16203,MATCH($F$2+143-0.000001,Evenimente!$A$2:$A$16203,1)+2),""),"")</f>
        <v>13 mai</v>
      </c>
      <c r="E75" s="59" t="str">
        <f aca="false">DAY($F$2+144)&amp;" "&amp;CHOOSE(MONTH($F$2+144),"ian","feb","mar","apr","mai","iun","iul","aug","sep","oct","nov","dec")&amp;IF(INDEX(Evenimente!$A$2:$A$16203,MATCH($F$2+144-0.000001,Evenimente!$A$2:$A$16203,1)+1)&lt;$F$2+144+1," "&amp;INDEX(Evenimente!$B$2:$B$16203,MATCH($F$2+144-0.000001,Evenimente!$A$2:$A$16203,1)+1)&amp;IF(INDEX(Evenimente!$A$2:$A$16203,MATCH($F$2+144-0.000001,Evenimente!$A$2:$A$16203,1)+2)&lt;$F$2+144+1," "&amp;INDEX(Evenimente!$B$2:$B$16203,MATCH($F$2+144-0.000001,Evenimente!$A$2:$A$16203,1)+2),""),"")</f>
        <v>14 mai</v>
      </c>
      <c r="F75" s="60" t="str">
        <f aca="false">DAY($F$2+145)&amp;" "&amp;CHOOSE(MONTH($F$2+145),"ian","feb","mar","apr","mai","iun","iul","aug","sep","oct","nov","dec")&amp;IF(INDEX(Evenimente!$A$2:$A$16203,MATCH($F$2+145-0.000001,Evenimente!$A$2:$A$16203,1)+1)&lt;$F$2+145+1," "&amp;INDEX(Evenimente!$B$2:$B$16203,MATCH($F$2+145-0.000001,Evenimente!$A$2:$A$16203,1)+1)&amp;IF(INDEX(Evenimente!$A$2:$A$16203,MATCH($F$2+145-0.000001,Evenimente!$A$2:$A$16203,1)+2)&lt;$F$2+145+1," "&amp;INDEX(Evenimente!$B$2:$B$16203,MATCH($F$2+145-0.000001,Evenimente!$A$2:$A$16203,1)+2),""),"")</f>
        <v>15 mai</v>
      </c>
      <c r="G75" s="60" t="str">
        <f aca="false">DAY($F$2+146)&amp;" "&amp;CHOOSE(MONTH($F$2+146),"ian","feb","mar","apr","mai","iun","iul","aug","sep","oct","nov","dec")&amp;IF(INDEX(Evenimente!$A$2:$A$16203,MATCH($F$2+146-0.000001,Evenimente!$A$2:$A$16203,1)+1)&lt;$F$2+146+1," "&amp;INDEX(Evenimente!$B$2:$B$16203,MATCH($F$2+146-0.000001,Evenimente!$A$2:$A$16203,1)+1)&amp;IF(INDEX(Evenimente!$A$2:$A$16203,MATCH($F$2+146-0.000001,Evenimente!$A$2:$A$16203,1)+2)&lt;$F$2+146+1," "&amp;INDEX(Evenimente!$B$2:$B$16203,MATCH($F$2+146-0.000001,Evenimente!$A$2:$A$16203,1)+2),""),"")</f>
        <v>16 mai ●</v>
      </c>
    </row>
    <row r="76" customFormat="false" ht="61.5" hidden="false" customHeight="true" outlineLevel="0" collapsed="false">
      <c r="A76" s="57" t="n">
        <v>8</v>
      </c>
      <c r="B76" s="57" t="n">
        <v>9</v>
      </c>
      <c r="C76" s="57" t="n">
        <v>10</v>
      </c>
      <c r="D76" s="57" t="n">
        <v>11</v>
      </c>
      <c r="E76" s="57" t="n">
        <v>12</v>
      </c>
      <c r="F76" s="58" t="n">
        <v>13</v>
      </c>
      <c r="G76" s="58" t="n">
        <v>14</v>
      </c>
    </row>
    <row r="77" customFormat="false" ht="21.75" hidden="false" customHeight="true" outlineLevel="0" collapsed="false">
      <c r="A77" s="59" t="str">
        <f aca="false">DAY($F$2+147)&amp;" "&amp;CHOOSE(MONTH($F$2+147),"ian","feb","mar","apr","mai","iun","iul","aug","sep","oct","nov","dec")&amp;IF(INDEX(Evenimente!$A$2:$A$16203,MATCH($F$2+147-0.000001,Evenimente!$A$2:$A$16203,1)+1)&lt;$F$2+147+1," "&amp;INDEX(Evenimente!$B$2:$B$16203,MATCH($F$2+147-0.000001,Evenimente!$A$2:$A$16203,1)+1)&amp;IF(INDEX(Evenimente!$A$2:$A$16203,MATCH($F$2+147-0.000001,Evenimente!$A$2:$A$16203,1)+2)&lt;$F$2+147+1," "&amp;INDEX(Evenimente!$B$2:$B$16203,MATCH($F$2+147-0.000001,Evenimente!$A$2:$A$16203,1)+2),""),"")</f>
        <v>17 mai</v>
      </c>
      <c r="B77" s="59" t="str">
        <f aca="false">DAY($F$2+148)&amp;" "&amp;CHOOSE(MONTH($F$2+148),"ian","feb","mar","apr","mai","iun","iul","aug","sep","oct","nov","dec")&amp;IF(INDEX(Evenimente!$A$2:$A$16203,MATCH($F$2+148-0.000001,Evenimente!$A$2:$A$16203,1)+1)&lt;$F$2+148+1," "&amp;INDEX(Evenimente!$B$2:$B$16203,MATCH($F$2+148-0.000001,Evenimente!$A$2:$A$16203,1)+1)&amp;IF(INDEX(Evenimente!$A$2:$A$16203,MATCH($F$2+148-0.000001,Evenimente!$A$2:$A$16203,1)+2)&lt;$F$2+148+1," "&amp;INDEX(Evenimente!$B$2:$B$16203,MATCH($F$2+148-0.000001,Evenimente!$A$2:$A$16203,1)+2),""),"")</f>
        <v>18 mai</v>
      </c>
      <c r="C77" s="59" t="str">
        <f aca="false">DAY($F$2+149)&amp;" "&amp;CHOOSE(MONTH($F$2+149),"ian","feb","mar","apr","mai","iun","iul","aug","sep","oct","nov","dec")&amp;IF(INDEX(Evenimente!$A$2:$A$16203,MATCH($F$2+149-0.000001,Evenimente!$A$2:$A$16203,1)+1)&lt;$F$2+149+1," "&amp;INDEX(Evenimente!$B$2:$B$16203,MATCH($F$2+149-0.000001,Evenimente!$A$2:$A$16203,1)+1)&amp;IF(INDEX(Evenimente!$A$2:$A$16203,MATCH($F$2+149-0.000001,Evenimente!$A$2:$A$16203,1)+2)&lt;$F$2+149+1," "&amp;INDEX(Evenimente!$B$2:$B$16203,MATCH($F$2+149-0.000001,Evenimente!$A$2:$A$16203,1)+2),""),"")</f>
        <v>19 mai</v>
      </c>
      <c r="D77" s="59" t="str">
        <f aca="false">DAY($F$2+150)&amp;" "&amp;CHOOSE(MONTH($F$2+150),"ian","feb","mar","apr","mai","iun","iul","aug","sep","oct","nov","dec")&amp;IF(INDEX(Evenimente!$A$2:$A$16203,MATCH($F$2+150-0.000001,Evenimente!$A$2:$A$16203,1)+1)&lt;$F$2+150+1," "&amp;INDEX(Evenimente!$B$2:$B$16203,MATCH($F$2+150-0.000001,Evenimente!$A$2:$A$16203,1)+1)&amp;IF(INDEX(Evenimente!$A$2:$A$16203,MATCH($F$2+150-0.000001,Evenimente!$A$2:$A$16203,1)+2)&lt;$F$2+150+1," "&amp;INDEX(Evenimente!$B$2:$B$16203,MATCH($F$2+150-0.000001,Evenimente!$A$2:$A$16203,1)+2),""),"")</f>
        <v>20 mai</v>
      </c>
      <c r="E77" s="59" t="str">
        <f aca="false">DAY($F$2+151)&amp;" "&amp;CHOOSE(MONTH($F$2+151),"ian","feb","mar","apr","mai","iun","iul","aug","sep","oct","nov","dec")&amp;IF(INDEX(Evenimente!$A$2:$A$16203,MATCH($F$2+151-0.000001,Evenimente!$A$2:$A$16203,1)+1)&lt;$F$2+151+1," "&amp;INDEX(Evenimente!$B$2:$B$16203,MATCH($F$2+151-0.000001,Evenimente!$A$2:$A$16203,1)+1)&amp;IF(INDEX(Evenimente!$A$2:$A$16203,MATCH($F$2+151-0.000001,Evenimente!$A$2:$A$16203,1)+2)&lt;$F$2+151+1," "&amp;INDEX(Evenimente!$B$2:$B$16203,MATCH($F$2+151-0.000001,Evenimente!$A$2:$A$16203,1)+2),""),"")</f>
        <v>21 mai</v>
      </c>
      <c r="F77" s="60" t="str">
        <f aca="false">DAY($F$2+152)&amp;" "&amp;CHOOSE(MONTH($F$2+152),"ian","feb","mar","apr","mai","iun","iul","aug","sep","oct","nov","dec")&amp;IF(INDEX(Evenimente!$A$2:$A$16203,MATCH($F$2+152-0.000001,Evenimente!$A$2:$A$16203,1)+1)&lt;$F$2+152+1," "&amp;INDEX(Evenimente!$B$2:$B$16203,MATCH($F$2+152-0.000001,Evenimente!$A$2:$A$16203,1)+1)&amp;IF(INDEX(Evenimente!$A$2:$A$16203,MATCH($F$2+152-0.000001,Evenimente!$A$2:$A$16203,1)+2)&lt;$F$2+152+1," "&amp;INDEX(Evenimente!$B$2:$B$16203,MATCH($F$2+152-0.000001,Evenimente!$A$2:$A$16203,1)+2),""),"")</f>
        <v>22 mai</v>
      </c>
      <c r="G77" s="60" t="str">
        <f aca="false">DAY($F$2+153)&amp;" "&amp;CHOOSE(MONTH($F$2+153),"ian","feb","mar","apr","mai","iun","iul","aug","sep","oct","nov","dec")&amp;IF(INDEX(Evenimente!$A$2:$A$16203,MATCH($F$2+153-0.000001,Evenimente!$A$2:$A$16203,1)+1)&lt;$F$2+153+1," "&amp;INDEX(Evenimente!$B$2:$B$16203,MATCH($F$2+153-0.000001,Evenimente!$A$2:$A$16203,1)+1)&amp;IF(INDEX(Evenimente!$A$2:$A$16203,MATCH($F$2+153-0.000001,Evenimente!$A$2:$A$16203,1)+2)&lt;$F$2+153+1," "&amp;INDEX(Evenimente!$B$2:$B$16203,MATCH($F$2+153-0.000001,Evenimente!$A$2:$A$16203,1)+2),""),"")</f>
        <v>23 mai ◐</v>
      </c>
    </row>
    <row r="78" customFormat="false" ht="61.5" hidden="false" customHeight="true" outlineLevel="0" collapsed="false">
      <c r="A78" s="57" t="n">
        <v>15</v>
      </c>
      <c r="B78" s="57" t="n">
        <v>16</v>
      </c>
      <c r="C78" s="57" t="n">
        <v>17</v>
      </c>
      <c r="D78" s="57" t="n">
        <v>18</v>
      </c>
      <c r="E78" s="57" t="n">
        <v>19</v>
      </c>
      <c r="F78" s="58" t="n">
        <v>20</v>
      </c>
      <c r="G78" s="58" t="n">
        <v>21</v>
      </c>
    </row>
    <row r="79" customFormat="false" ht="21.75" hidden="false" customHeight="true" outlineLevel="0" collapsed="false">
      <c r="A79" s="59" t="str">
        <f aca="false">DAY($F$2+154)&amp;" "&amp;CHOOSE(MONTH($F$2+154),"ian","feb","mar","apr","mai","iun","iul","aug","sep","oct","nov","dec")&amp;IF(INDEX(Evenimente!$A$2:$A$16203,MATCH($F$2+154-0.000001,Evenimente!$A$2:$A$16203,1)+1)&lt;$F$2+154+1," "&amp;INDEX(Evenimente!$B$2:$B$16203,MATCH($F$2+154-0.000001,Evenimente!$A$2:$A$16203,1)+1)&amp;IF(INDEX(Evenimente!$A$2:$A$16203,MATCH($F$2+154-0.000001,Evenimente!$A$2:$A$16203,1)+2)&lt;$F$2+154+1," "&amp;INDEX(Evenimente!$B$2:$B$16203,MATCH($F$2+154-0.000001,Evenimente!$A$2:$A$16203,1)+2),""),"")</f>
        <v>24 mai</v>
      </c>
      <c r="B79" s="59" t="str">
        <f aca="false">DAY($F$2+155)&amp;" "&amp;CHOOSE(MONTH($F$2+155),"ian","feb","mar","apr","mai","iun","iul","aug","sep","oct","nov","dec")&amp;IF(INDEX(Evenimente!$A$2:$A$16203,MATCH($F$2+155-0.000001,Evenimente!$A$2:$A$16203,1)+1)&lt;$F$2+155+1," "&amp;INDEX(Evenimente!$B$2:$B$16203,MATCH($F$2+155-0.000001,Evenimente!$A$2:$A$16203,1)+1)&amp;IF(INDEX(Evenimente!$A$2:$A$16203,MATCH($F$2+155-0.000001,Evenimente!$A$2:$A$16203,1)+2)&lt;$F$2+155+1," "&amp;INDEX(Evenimente!$B$2:$B$16203,MATCH($F$2+155-0.000001,Evenimente!$A$2:$A$16203,1)+2),""),"")</f>
        <v>25 mai</v>
      </c>
      <c r="C79" s="59" t="str">
        <f aca="false">DAY($F$2+156)&amp;" "&amp;CHOOSE(MONTH($F$2+156),"ian","feb","mar","apr","mai","iun","iul","aug","sep","oct","nov","dec")&amp;IF(INDEX(Evenimente!$A$2:$A$16203,MATCH($F$2+156-0.000001,Evenimente!$A$2:$A$16203,1)+1)&lt;$F$2+156+1," "&amp;INDEX(Evenimente!$B$2:$B$16203,MATCH($F$2+156-0.000001,Evenimente!$A$2:$A$16203,1)+1)&amp;IF(INDEX(Evenimente!$A$2:$A$16203,MATCH($F$2+156-0.000001,Evenimente!$A$2:$A$16203,1)+2)&lt;$F$2+156+1," "&amp;INDEX(Evenimente!$B$2:$B$16203,MATCH($F$2+156-0.000001,Evenimente!$A$2:$A$16203,1)+2),""),"")</f>
        <v>26 mai</v>
      </c>
      <c r="D79" s="59" t="str">
        <f aca="false">DAY($F$2+157)&amp;" "&amp;CHOOSE(MONTH($F$2+157),"ian","feb","mar","apr","mai","iun","iul","aug","sep","oct","nov","dec")&amp;IF(INDEX(Evenimente!$A$2:$A$16203,MATCH($F$2+157-0.000001,Evenimente!$A$2:$A$16203,1)+1)&lt;$F$2+157+1," "&amp;INDEX(Evenimente!$B$2:$B$16203,MATCH($F$2+157-0.000001,Evenimente!$A$2:$A$16203,1)+1)&amp;IF(INDEX(Evenimente!$A$2:$A$16203,MATCH($F$2+157-0.000001,Evenimente!$A$2:$A$16203,1)+2)&lt;$F$2+157+1," "&amp;INDEX(Evenimente!$B$2:$B$16203,MATCH($F$2+157-0.000001,Evenimente!$A$2:$A$16203,1)+2),""),"")</f>
        <v>27 mai</v>
      </c>
      <c r="E79" s="59" t="str">
        <f aca="false">DAY($F$2+158)&amp;" "&amp;CHOOSE(MONTH($F$2+158),"ian","feb","mar","apr","mai","iun","iul","aug","sep","oct","nov","dec")&amp;IF(INDEX(Evenimente!$A$2:$A$16203,MATCH($F$2+158-0.000001,Evenimente!$A$2:$A$16203,1)+1)&lt;$F$2+158+1," "&amp;INDEX(Evenimente!$B$2:$B$16203,MATCH($F$2+158-0.000001,Evenimente!$A$2:$A$16203,1)+1)&amp;IF(INDEX(Evenimente!$A$2:$A$16203,MATCH($F$2+158-0.000001,Evenimente!$A$2:$A$16203,1)+2)&lt;$F$2+158+1," "&amp;INDEX(Evenimente!$B$2:$B$16203,MATCH($F$2+158-0.000001,Evenimente!$A$2:$A$16203,1)+2),""),"")</f>
        <v>28 mai</v>
      </c>
      <c r="F79" s="60" t="str">
        <f aca="false">DAY($F$2+159)&amp;" "&amp;CHOOSE(MONTH($F$2+159),"ian","feb","mar","apr","mai","iun","iul","aug","sep","oct","nov","dec")&amp;IF(INDEX(Evenimente!$A$2:$A$16203,MATCH($F$2+159-0.000001,Evenimente!$A$2:$A$16203,1)+1)&lt;$F$2+159+1," "&amp;INDEX(Evenimente!$B$2:$B$16203,MATCH($F$2+159-0.000001,Evenimente!$A$2:$A$16203,1)+1)&amp;IF(INDEX(Evenimente!$A$2:$A$16203,MATCH($F$2+159-0.000001,Evenimente!$A$2:$A$16203,1)+2)&lt;$F$2+159+1," "&amp;INDEX(Evenimente!$B$2:$B$16203,MATCH($F$2+159-0.000001,Evenimente!$A$2:$A$16203,1)+2),""),"")</f>
        <v>29 mai</v>
      </c>
      <c r="G79" s="60" t="str">
        <f aca="false">DAY($F$2+160)&amp;" "&amp;CHOOSE(MONTH($F$2+160),"ian","feb","mar","apr","mai","iun","iul","aug","sep","oct","nov","dec")&amp;IF(INDEX(Evenimente!$A$2:$A$16203,MATCH($F$2+160-0.000001,Evenimente!$A$2:$A$16203,1)+1)&lt;$F$2+160+1," "&amp;INDEX(Evenimente!$B$2:$B$16203,MATCH($F$2+160-0.000001,Evenimente!$A$2:$A$16203,1)+1)&amp;IF(INDEX(Evenimente!$A$2:$A$16203,MATCH($F$2+160-0.000001,Evenimente!$A$2:$A$16203,1)+2)&lt;$F$2+160+1," "&amp;INDEX(Evenimente!$B$2:$B$16203,MATCH($F$2+160-0.000001,Evenimente!$A$2:$A$16203,1)+2),""),"")</f>
        <v>30 mai</v>
      </c>
    </row>
    <row r="80" customFormat="false" ht="61.5" hidden="false" customHeight="true" outlineLevel="0" collapsed="false">
      <c r="A80" s="57" t="n">
        <v>22</v>
      </c>
      <c r="B80" s="57" t="n">
        <v>23</v>
      </c>
      <c r="C80" s="57" t="n">
        <v>24</v>
      </c>
      <c r="D80" s="57" t="n">
        <v>25</v>
      </c>
      <c r="E80" s="57" t="n">
        <v>26</v>
      </c>
      <c r="F80" s="58" t="n">
        <v>27</v>
      </c>
      <c r="G80" s="58" t="n">
        <v>28</v>
      </c>
    </row>
    <row r="81" customFormat="false" ht="21.75" hidden="false" customHeight="true" outlineLevel="0" collapsed="false">
      <c r="A81" s="59" t="str">
        <f aca="false">DAY($F$2+161)&amp;" "&amp;CHOOSE(MONTH($F$2+161),"ian","feb","mar","apr","mai","iun","iul","aug","sep","oct","nov","dec")&amp;IF(INDEX(Evenimente!$A$2:$A$16203,MATCH($F$2+161-0.000001,Evenimente!$A$2:$A$16203,1)+1)&lt;$F$2+161+1," "&amp;INDEX(Evenimente!$B$2:$B$16203,MATCH($F$2+161-0.000001,Evenimente!$A$2:$A$16203,1)+1)&amp;IF(INDEX(Evenimente!$A$2:$A$16203,MATCH($F$2+161-0.000001,Evenimente!$A$2:$A$16203,1)+2)&lt;$F$2+161+1," "&amp;INDEX(Evenimente!$B$2:$B$16203,MATCH($F$2+161-0.000001,Evenimente!$A$2:$A$16203,1)+2),""),"")</f>
        <v>31 mai ○</v>
      </c>
      <c r="B81" s="59" t="str">
        <f aca="false">DAY($F$2+162)&amp;" "&amp;CHOOSE(MONTH($F$2+162),"ian","feb","mar","apr","mai","iun","iul","aug","sep","oct","nov","dec")&amp;IF(INDEX(Evenimente!$A$2:$A$16203,MATCH($F$2+162-0.000001,Evenimente!$A$2:$A$16203,1)+1)&lt;$F$2+162+1," "&amp;INDEX(Evenimente!$B$2:$B$16203,MATCH($F$2+162-0.000001,Evenimente!$A$2:$A$16203,1)+1)&amp;IF(INDEX(Evenimente!$A$2:$A$16203,MATCH($F$2+162-0.000001,Evenimente!$A$2:$A$16203,1)+2)&lt;$F$2+162+1," "&amp;INDEX(Evenimente!$B$2:$B$16203,MATCH($F$2+162-0.000001,Evenimente!$A$2:$A$16203,1)+2),""),"")</f>
        <v>1 iun</v>
      </c>
      <c r="C81" s="59" t="str">
        <f aca="false">DAY($F$2+163)&amp;" "&amp;CHOOSE(MONTH($F$2+163),"ian","feb","mar","apr","mai","iun","iul","aug","sep","oct","nov","dec")&amp;IF(INDEX(Evenimente!$A$2:$A$16203,MATCH($F$2+163-0.000001,Evenimente!$A$2:$A$16203,1)+1)&lt;$F$2+163+1," "&amp;INDEX(Evenimente!$B$2:$B$16203,MATCH($F$2+163-0.000001,Evenimente!$A$2:$A$16203,1)+1)&amp;IF(INDEX(Evenimente!$A$2:$A$16203,MATCH($F$2+163-0.000001,Evenimente!$A$2:$A$16203,1)+2)&lt;$F$2+163+1," "&amp;INDEX(Evenimente!$B$2:$B$16203,MATCH($F$2+163-0.000001,Evenimente!$A$2:$A$16203,1)+2),""),"")</f>
        <v>2 iun</v>
      </c>
      <c r="D81" s="59" t="str">
        <f aca="false">DAY($F$2+164)&amp;" "&amp;CHOOSE(MONTH($F$2+164),"ian","feb","mar","apr","mai","iun","iul","aug","sep","oct","nov","dec")&amp;IF(INDEX(Evenimente!$A$2:$A$16203,MATCH($F$2+164-0.000001,Evenimente!$A$2:$A$16203,1)+1)&lt;$F$2+164+1," "&amp;INDEX(Evenimente!$B$2:$B$16203,MATCH($F$2+164-0.000001,Evenimente!$A$2:$A$16203,1)+1)&amp;IF(INDEX(Evenimente!$A$2:$A$16203,MATCH($F$2+164-0.000001,Evenimente!$A$2:$A$16203,1)+2)&lt;$F$2+164+1," "&amp;INDEX(Evenimente!$B$2:$B$16203,MATCH($F$2+164-0.000001,Evenimente!$A$2:$A$16203,1)+2),""),"")</f>
        <v>3 iun</v>
      </c>
      <c r="E81" s="59" t="str">
        <f aca="false">DAY($F$2+165)&amp;" "&amp;CHOOSE(MONTH($F$2+165),"ian","feb","mar","apr","mai","iun","iul","aug","sep","oct","nov","dec")&amp;IF(INDEX(Evenimente!$A$2:$A$16203,MATCH($F$2+165-0.000001,Evenimente!$A$2:$A$16203,1)+1)&lt;$F$2+165+1," "&amp;INDEX(Evenimente!$B$2:$B$16203,MATCH($F$2+165-0.000001,Evenimente!$A$2:$A$16203,1)+1)&amp;IF(INDEX(Evenimente!$A$2:$A$16203,MATCH($F$2+165-0.000001,Evenimente!$A$2:$A$16203,1)+2)&lt;$F$2+165+1," "&amp;INDEX(Evenimente!$B$2:$B$16203,MATCH($F$2+165-0.000001,Evenimente!$A$2:$A$16203,1)+2),""),"")</f>
        <v>4 iun</v>
      </c>
      <c r="F81" s="60" t="str">
        <f aca="false">DAY($F$2+166)&amp;" "&amp;CHOOSE(MONTH($F$2+166),"ian","feb","mar","apr","mai","iun","iul","aug","sep","oct","nov","dec")&amp;IF(INDEX(Evenimente!$A$2:$A$16203,MATCH($F$2+166-0.000001,Evenimente!$A$2:$A$16203,1)+1)&lt;$F$2+166+1," "&amp;INDEX(Evenimente!$B$2:$B$16203,MATCH($F$2+166-0.000001,Evenimente!$A$2:$A$16203,1)+1)&amp;IF(INDEX(Evenimente!$A$2:$A$16203,MATCH($F$2+166-0.000001,Evenimente!$A$2:$A$16203,1)+2)&lt;$F$2+166+1," "&amp;INDEX(Evenimente!$B$2:$B$16203,MATCH($F$2+166-0.000001,Evenimente!$A$2:$A$16203,1)+2),""),"")</f>
        <v>5 iun</v>
      </c>
      <c r="G81" s="60" t="str">
        <f aca="false">DAY($F$2+167)&amp;" "&amp;CHOOSE(MONTH($F$2+167),"ian","feb","mar","apr","mai","iun","iul","aug","sep","oct","nov","dec")&amp;IF(INDEX(Evenimente!$A$2:$A$16203,MATCH($F$2+167-0.000001,Evenimente!$A$2:$A$16203,1)+1)&lt;$F$2+167+1," "&amp;INDEX(Evenimente!$B$2:$B$16203,MATCH($F$2+167-0.000001,Evenimente!$A$2:$A$16203,1)+1)&amp;IF(INDEX(Evenimente!$A$2:$A$16203,MATCH($F$2+167-0.000001,Evenimente!$A$2:$A$16203,1)+2)&lt;$F$2+167+1," "&amp;INDEX(Evenimente!$B$2:$B$16203,MATCH($F$2+167-0.000001,Evenimente!$A$2:$A$16203,1)+2),""),"")</f>
        <v>6 iun</v>
      </c>
    </row>
    <row r="82" customFormat="false" ht="21.75" hidden="false" customHeight="true" outlineLevel="0" collapsed="false">
      <c r="A82" s="61" t="s">
        <v>134</v>
      </c>
      <c r="B82" s="61"/>
      <c r="C82" s="61"/>
      <c r="D82" s="61"/>
      <c r="E82" s="61"/>
      <c r="F82" s="61"/>
      <c r="G82" s="61"/>
    </row>
    <row r="83" customFormat="false" ht="51.75" hidden="false" customHeight="true" outlineLevel="0" collapsed="false">
      <c r="A83" s="72" t="str">
        <f aca="false">"Luna 7  ·  "&amp;'Nume sanscrită'!F11&amp;"  ·  "&amp;'Nume sanscrită'!E11&amp;" मास"</f>
        <v>Luna 7  ·  Saptama māsa  ·  सप्तम मास</v>
      </c>
      <c r="B83" s="72"/>
      <c r="C83" s="72"/>
      <c r="D83" s="72"/>
      <c r="E83" s="72"/>
      <c r="F83" s="72"/>
      <c r="G83" s="72"/>
    </row>
    <row r="84" customFormat="false" ht="30" hidden="false" customHeight="true" outlineLevel="0" collapsed="false">
      <c r="A84" s="73" t="str">
        <f aca="false">'Nume EN-FR'!B11&amp;"          ·          "&amp;'Nume EN-FR'!C11</f>
        <v>Seventh month          ·          Septième mois</v>
      </c>
      <c r="B84" s="73"/>
      <c r="C84" s="73"/>
      <c r="D84" s="73"/>
      <c r="E84" s="73"/>
      <c r="F84" s="73"/>
      <c r="G84" s="73"/>
    </row>
    <row r="85" customFormat="false" ht="24" hidden="false" customHeight="true" outlineLevel="0" collapsed="false">
      <c r="A85" s="55" t="str">
        <f aca="false">"ER "&amp;$B$3&amp;" ("&amp;$D$3&amp;")  ·  AE "&amp;TEXT($C$3,"0000")&amp;"     |     gregorian: "&amp;TEXT(DAY($F$2+168),"00")&amp;"."&amp;TEXT(MONTH($F$2+168),"00")&amp;"."&amp;YEAR($F$2+168)&amp;"  –  "&amp;TEXT(DAY($F$2+195),"00")&amp;"."&amp;TEXT(MONTH($F$2+195),"00")&amp;"."&amp;YEAR($F$2+195)</f>
        <v>ER 12 (Mīna · Pisces · Poissons)  ·  AE 1734     |     gregorian: 07.06.2026  –  04.07.2026</v>
      </c>
      <c r="B85" s="55"/>
      <c r="C85" s="55"/>
      <c r="D85" s="55"/>
      <c r="E85" s="55"/>
      <c r="F85" s="55"/>
      <c r="G85" s="55"/>
    </row>
    <row r="86" customFormat="false" ht="51.75" hidden="false" customHeight="true" outlineLevel="0" collapsed="false">
      <c r="A86" s="56" t="str">
        <f aca="false">'Nume sanscrită'!B21&amp;CHAR(10)&amp;IF($G$3="Numerice",'Nume sanscrită'!G21,'Nume sanscrită'!C21)&amp;CHAR(10)&amp;IF($G$3="Numerice",'Nume EN-FR'!E21&amp;" / "&amp;'Nume EN-FR'!F21,'Nume EN-FR'!C21&amp;" / "&amp;'Nume EN-FR'!D21)</f>
        <v>Luni
Somavāra
Monday / lundi</v>
      </c>
      <c r="B86" s="56" t="str">
        <f aca="false">'Nume sanscrită'!B22&amp;CHAR(10)&amp;IF($G$3="Numerice",'Nume sanscrită'!G22,'Nume sanscrită'!C22)&amp;CHAR(10)&amp;IF($G$3="Numerice",'Nume EN-FR'!E22&amp;" / "&amp;'Nume EN-FR'!F22,'Nume EN-FR'!C22&amp;" / "&amp;'Nume EN-FR'!D22)</f>
        <v>Marți
Maṅgalavāra
Tuesday / mardi</v>
      </c>
      <c r="C86" s="56" t="str">
        <f aca="false">'Nume sanscrită'!B23&amp;CHAR(10)&amp;IF($G$3="Numerice",'Nume sanscrită'!G23,'Nume sanscrită'!C23)&amp;CHAR(10)&amp;IF($G$3="Numerice",'Nume EN-FR'!E23&amp;" / "&amp;'Nume EN-FR'!F23,'Nume EN-FR'!C23&amp;" / "&amp;'Nume EN-FR'!D23)</f>
        <v>Miercuri
Budhavāra
Wednesday / mercredi</v>
      </c>
      <c r="D86" s="56" t="str">
        <f aca="false">'Nume sanscrită'!B24&amp;CHAR(10)&amp;IF($G$3="Numerice",'Nume sanscrită'!G24,'Nume sanscrită'!C24)&amp;CHAR(10)&amp;IF($G$3="Numerice",'Nume EN-FR'!E24&amp;" / "&amp;'Nume EN-FR'!F24,'Nume EN-FR'!C24&amp;" / "&amp;'Nume EN-FR'!D24)</f>
        <v>Joi
Guruvāra
Thursday / jeudi</v>
      </c>
      <c r="E86" s="56" t="str">
        <f aca="false">'Nume sanscrită'!B25&amp;CHAR(10)&amp;IF($G$3="Numerice",'Nume sanscrită'!G25,'Nume sanscrită'!C25)&amp;CHAR(10)&amp;IF($G$3="Numerice",'Nume EN-FR'!E25&amp;" / "&amp;'Nume EN-FR'!F25,'Nume EN-FR'!C25&amp;" / "&amp;'Nume EN-FR'!D25)</f>
        <v>Vineri
Śukravāra
Friday / vendredi</v>
      </c>
      <c r="F86" s="56" t="str">
        <f aca="false">'Nume sanscrită'!B26&amp;CHAR(10)&amp;IF($G$3="Numerice",'Nume sanscrită'!G26,'Nume sanscrită'!C26)&amp;CHAR(10)&amp;IF($G$3="Numerice",'Nume EN-FR'!E26&amp;" / "&amp;'Nume EN-FR'!F26,'Nume EN-FR'!C26&amp;" / "&amp;'Nume EN-FR'!D26)</f>
        <v>Sâmbătă
Śanivāra
Saturday / samedi</v>
      </c>
      <c r="G86" s="56" t="str">
        <f aca="false">'Nume sanscrită'!B27&amp;CHAR(10)&amp;IF($G$3="Numerice",'Nume sanscrită'!G27,'Nume sanscrită'!C27)&amp;CHAR(10)&amp;IF($G$3="Numerice",'Nume EN-FR'!E27&amp;" / "&amp;'Nume EN-FR'!F27,'Nume EN-FR'!C27&amp;" / "&amp;'Nume EN-FR'!D27)</f>
        <v>Duminică
Ravivāra
Sunday / dimanche</v>
      </c>
    </row>
    <row r="87" customFormat="false" ht="61.5" hidden="false" customHeight="true" outlineLevel="0" collapsed="false">
      <c r="A87" s="57" t="n">
        <v>1</v>
      </c>
      <c r="B87" s="57" t="n">
        <v>2</v>
      </c>
      <c r="C87" s="57" t="n">
        <v>3</v>
      </c>
      <c r="D87" s="57" t="n">
        <v>4</v>
      </c>
      <c r="E87" s="57" t="n">
        <v>5</v>
      </c>
      <c r="F87" s="58" t="n">
        <v>6</v>
      </c>
      <c r="G87" s="58" t="n">
        <v>7</v>
      </c>
    </row>
    <row r="88" customFormat="false" ht="21.75" hidden="false" customHeight="true" outlineLevel="0" collapsed="false">
      <c r="A88" s="59" t="str">
        <f aca="false">DAY($F$2+168)&amp;" "&amp;CHOOSE(MONTH($F$2+168),"ian","feb","mar","apr","mai","iun","iul","aug","sep","oct","nov","dec")&amp;IF(INDEX(Evenimente!$A$2:$A$16203,MATCH($F$2+168-0.000001,Evenimente!$A$2:$A$16203,1)+1)&lt;$F$2+168+1," "&amp;INDEX(Evenimente!$B$2:$B$16203,MATCH($F$2+168-0.000001,Evenimente!$A$2:$A$16203,1)+1)&amp;IF(INDEX(Evenimente!$A$2:$A$16203,MATCH($F$2+168-0.000001,Evenimente!$A$2:$A$16203,1)+2)&lt;$F$2+168+1," "&amp;INDEX(Evenimente!$B$2:$B$16203,MATCH($F$2+168-0.000001,Evenimente!$A$2:$A$16203,1)+2),""),"")</f>
        <v>7 iun</v>
      </c>
      <c r="B88" s="59" t="str">
        <f aca="false">DAY($F$2+169)&amp;" "&amp;CHOOSE(MONTH($F$2+169),"ian","feb","mar","apr","mai","iun","iul","aug","sep","oct","nov","dec")&amp;IF(INDEX(Evenimente!$A$2:$A$16203,MATCH($F$2+169-0.000001,Evenimente!$A$2:$A$16203,1)+1)&lt;$F$2+169+1," "&amp;INDEX(Evenimente!$B$2:$B$16203,MATCH($F$2+169-0.000001,Evenimente!$A$2:$A$16203,1)+1)&amp;IF(INDEX(Evenimente!$A$2:$A$16203,MATCH($F$2+169-0.000001,Evenimente!$A$2:$A$16203,1)+2)&lt;$F$2+169+1," "&amp;INDEX(Evenimente!$B$2:$B$16203,MATCH($F$2+169-0.000001,Evenimente!$A$2:$A$16203,1)+2),""),"")</f>
        <v>8 iun ◑</v>
      </c>
      <c r="C88" s="59" t="str">
        <f aca="false">DAY($F$2+170)&amp;" "&amp;CHOOSE(MONTH($F$2+170),"ian","feb","mar","apr","mai","iun","iul","aug","sep","oct","nov","dec")&amp;IF(INDEX(Evenimente!$A$2:$A$16203,MATCH($F$2+170-0.000001,Evenimente!$A$2:$A$16203,1)+1)&lt;$F$2+170+1," "&amp;INDEX(Evenimente!$B$2:$B$16203,MATCH($F$2+170-0.000001,Evenimente!$A$2:$A$16203,1)+1)&amp;IF(INDEX(Evenimente!$A$2:$A$16203,MATCH($F$2+170-0.000001,Evenimente!$A$2:$A$16203,1)+2)&lt;$F$2+170+1," "&amp;INDEX(Evenimente!$B$2:$B$16203,MATCH($F$2+170-0.000001,Evenimente!$A$2:$A$16203,1)+2),""),"")</f>
        <v>9 iun</v>
      </c>
      <c r="D88" s="59" t="str">
        <f aca="false">DAY($F$2+171)&amp;" "&amp;CHOOSE(MONTH($F$2+171),"ian","feb","mar","apr","mai","iun","iul","aug","sep","oct","nov","dec")&amp;IF(INDEX(Evenimente!$A$2:$A$16203,MATCH($F$2+171-0.000001,Evenimente!$A$2:$A$16203,1)+1)&lt;$F$2+171+1," "&amp;INDEX(Evenimente!$B$2:$B$16203,MATCH($F$2+171-0.000001,Evenimente!$A$2:$A$16203,1)+1)&amp;IF(INDEX(Evenimente!$A$2:$A$16203,MATCH($F$2+171-0.000001,Evenimente!$A$2:$A$16203,1)+2)&lt;$F$2+171+1," "&amp;INDEX(Evenimente!$B$2:$B$16203,MATCH($F$2+171-0.000001,Evenimente!$A$2:$A$16203,1)+2),""),"")</f>
        <v>10 iun</v>
      </c>
      <c r="E88" s="59" t="str">
        <f aca="false">DAY($F$2+172)&amp;" "&amp;CHOOSE(MONTH($F$2+172),"ian","feb","mar","apr","mai","iun","iul","aug","sep","oct","nov","dec")&amp;IF(INDEX(Evenimente!$A$2:$A$16203,MATCH($F$2+172-0.000001,Evenimente!$A$2:$A$16203,1)+1)&lt;$F$2+172+1," "&amp;INDEX(Evenimente!$B$2:$B$16203,MATCH($F$2+172-0.000001,Evenimente!$A$2:$A$16203,1)+1)&amp;IF(INDEX(Evenimente!$A$2:$A$16203,MATCH($F$2+172-0.000001,Evenimente!$A$2:$A$16203,1)+2)&lt;$F$2+172+1," "&amp;INDEX(Evenimente!$B$2:$B$16203,MATCH($F$2+172-0.000001,Evenimente!$A$2:$A$16203,1)+2),""),"")</f>
        <v>11 iun</v>
      </c>
      <c r="F88" s="60" t="str">
        <f aca="false">DAY($F$2+173)&amp;" "&amp;CHOOSE(MONTH($F$2+173),"ian","feb","mar","apr","mai","iun","iul","aug","sep","oct","nov","dec")&amp;IF(INDEX(Evenimente!$A$2:$A$16203,MATCH($F$2+173-0.000001,Evenimente!$A$2:$A$16203,1)+1)&lt;$F$2+173+1," "&amp;INDEX(Evenimente!$B$2:$B$16203,MATCH($F$2+173-0.000001,Evenimente!$A$2:$A$16203,1)+1)&amp;IF(INDEX(Evenimente!$A$2:$A$16203,MATCH($F$2+173-0.000001,Evenimente!$A$2:$A$16203,1)+2)&lt;$F$2+173+1," "&amp;INDEX(Evenimente!$B$2:$B$16203,MATCH($F$2+173-0.000001,Evenimente!$A$2:$A$16203,1)+2),""),"")</f>
        <v>12 iun</v>
      </c>
      <c r="G88" s="60" t="str">
        <f aca="false">DAY($F$2+174)&amp;" "&amp;CHOOSE(MONTH($F$2+174),"ian","feb","mar","apr","mai","iun","iul","aug","sep","oct","nov","dec")&amp;IF(INDEX(Evenimente!$A$2:$A$16203,MATCH($F$2+174-0.000001,Evenimente!$A$2:$A$16203,1)+1)&lt;$F$2+174+1," "&amp;INDEX(Evenimente!$B$2:$B$16203,MATCH($F$2+174-0.000001,Evenimente!$A$2:$A$16203,1)+1)&amp;IF(INDEX(Evenimente!$A$2:$A$16203,MATCH($F$2+174-0.000001,Evenimente!$A$2:$A$16203,1)+2)&lt;$F$2+174+1," "&amp;INDEX(Evenimente!$B$2:$B$16203,MATCH($F$2+174-0.000001,Evenimente!$A$2:$A$16203,1)+2),""),"")</f>
        <v>13 iun</v>
      </c>
    </row>
    <row r="89" customFormat="false" ht="61.5" hidden="false" customHeight="true" outlineLevel="0" collapsed="false">
      <c r="A89" s="57" t="n">
        <v>8</v>
      </c>
      <c r="B89" s="57" t="n">
        <v>9</v>
      </c>
      <c r="C89" s="57" t="n">
        <v>10</v>
      </c>
      <c r="D89" s="57" t="n">
        <v>11</v>
      </c>
      <c r="E89" s="57" t="n">
        <v>12</v>
      </c>
      <c r="F89" s="58" t="n">
        <v>13</v>
      </c>
      <c r="G89" s="58" t="n">
        <v>14</v>
      </c>
    </row>
    <row r="90" customFormat="false" ht="21.75" hidden="false" customHeight="true" outlineLevel="0" collapsed="false">
      <c r="A90" s="59" t="str">
        <f aca="false">DAY($F$2+175)&amp;" "&amp;CHOOSE(MONTH($F$2+175),"ian","feb","mar","apr","mai","iun","iul","aug","sep","oct","nov","dec")&amp;IF(INDEX(Evenimente!$A$2:$A$16203,MATCH($F$2+175-0.000001,Evenimente!$A$2:$A$16203,1)+1)&lt;$F$2+175+1," "&amp;INDEX(Evenimente!$B$2:$B$16203,MATCH($F$2+175-0.000001,Evenimente!$A$2:$A$16203,1)+1)&amp;IF(INDEX(Evenimente!$A$2:$A$16203,MATCH($F$2+175-0.000001,Evenimente!$A$2:$A$16203,1)+2)&lt;$F$2+175+1," "&amp;INDEX(Evenimente!$B$2:$B$16203,MATCH($F$2+175-0.000001,Evenimente!$A$2:$A$16203,1)+2),""),"")</f>
        <v>14 iun</v>
      </c>
      <c r="B90" s="59" t="str">
        <f aca="false">DAY($F$2+176)&amp;" "&amp;CHOOSE(MONTH($F$2+176),"ian","feb","mar","apr","mai","iun","iul","aug","sep","oct","nov","dec")&amp;IF(INDEX(Evenimente!$A$2:$A$16203,MATCH($F$2+176-0.000001,Evenimente!$A$2:$A$16203,1)+1)&lt;$F$2+176+1," "&amp;INDEX(Evenimente!$B$2:$B$16203,MATCH($F$2+176-0.000001,Evenimente!$A$2:$A$16203,1)+1)&amp;IF(INDEX(Evenimente!$A$2:$A$16203,MATCH($F$2+176-0.000001,Evenimente!$A$2:$A$16203,1)+2)&lt;$F$2+176+1," "&amp;INDEX(Evenimente!$B$2:$B$16203,MATCH($F$2+176-0.000001,Evenimente!$A$2:$A$16203,1)+2),""),"")</f>
        <v>15 iun ●</v>
      </c>
      <c r="C90" s="59" t="str">
        <f aca="false">DAY($F$2+177)&amp;" "&amp;CHOOSE(MONTH($F$2+177),"ian","feb","mar","apr","mai","iun","iul","aug","sep","oct","nov","dec")&amp;IF(INDEX(Evenimente!$A$2:$A$16203,MATCH($F$2+177-0.000001,Evenimente!$A$2:$A$16203,1)+1)&lt;$F$2+177+1," "&amp;INDEX(Evenimente!$B$2:$B$16203,MATCH($F$2+177-0.000001,Evenimente!$A$2:$A$16203,1)+1)&amp;IF(INDEX(Evenimente!$A$2:$A$16203,MATCH($F$2+177-0.000001,Evenimente!$A$2:$A$16203,1)+2)&lt;$F$2+177+1," "&amp;INDEX(Evenimente!$B$2:$B$16203,MATCH($F$2+177-0.000001,Evenimente!$A$2:$A$16203,1)+2),""),"")</f>
        <v>16 iun</v>
      </c>
      <c r="D90" s="59" t="str">
        <f aca="false">DAY($F$2+178)&amp;" "&amp;CHOOSE(MONTH($F$2+178),"ian","feb","mar","apr","mai","iun","iul","aug","sep","oct","nov","dec")&amp;IF(INDEX(Evenimente!$A$2:$A$16203,MATCH($F$2+178-0.000001,Evenimente!$A$2:$A$16203,1)+1)&lt;$F$2+178+1," "&amp;INDEX(Evenimente!$B$2:$B$16203,MATCH($F$2+178-0.000001,Evenimente!$A$2:$A$16203,1)+1)&amp;IF(INDEX(Evenimente!$A$2:$A$16203,MATCH($F$2+178-0.000001,Evenimente!$A$2:$A$16203,1)+2)&lt;$F$2+178+1," "&amp;INDEX(Evenimente!$B$2:$B$16203,MATCH($F$2+178-0.000001,Evenimente!$A$2:$A$16203,1)+2),""),"")</f>
        <v>17 iun</v>
      </c>
      <c r="E90" s="59" t="str">
        <f aca="false">DAY($F$2+179)&amp;" "&amp;CHOOSE(MONTH($F$2+179),"ian","feb","mar","apr","mai","iun","iul","aug","sep","oct","nov","dec")&amp;IF(INDEX(Evenimente!$A$2:$A$16203,MATCH($F$2+179-0.000001,Evenimente!$A$2:$A$16203,1)+1)&lt;$F$2+179+1," "&amp;INDEX(Evenimente!$B$2:$B$16203,MATCH($F$2+179-0.000001,Evenimente!$A$2:$A$16203,1)+1)&amp;IF(INDEX(Evenimente!$A$2:$A$16203,MATCH($F$2+179-0.000001,Evenimente!$A$2:$A$16203,1)+2)&lt;$F$2+179+1," "&amp;INDEX(Evenimente!$B$2:$B$16203,MATCH($F$2+179-0.000001,Evenimente!$A$2:$A$16203,1)+2),""),"")</f>
        <v>18 iun</v>
      </c>
      <c r="F90" s="60" t="str">
        <f aca="false">DAY($F$2+180)&amp;" "&amp;CHOOSE(MONTH($F$2+180),"ian","feb","mar","apr","mai","iun","iul","aug","sep","oct","nov","dec")&amp;IF(INDEX(Evenimente!$A$2:$A$16203,MATCH($F$2+180-0.000001,Evenimente!$A$2:$A$16203,1)+1)&lt;$F$2+180+1," "&amp;INDEX(Evenimente!$B$2:$B$16203,MATCH($F$2+180-0.000001,Evenimente!$A$2:$A$16203,1)+1)&amp;IF(INDEX(Evenimente!$A$2:$A$16203,MATCH($F$2+180-0.000001,Evenimente!$A$2:$A$16203,1)+2)&lt;$F$2+180+1," "&amp;INDEX(Evenimente!$B$2:$B$16203,MATCH($F$2+180-0.000001,Evenimente!$A$2:$A$16203,1)+2),""),"")</f>
        <v>19 iun</v>
      </c>
      <c r="G90" s="60" t="str">
        <f aca="false">DAY($F$2+181)&amp;" "&amp;CHOOSE(MONTH($F$2+181),"ian","feb","mar","apr","mai","iun","iul","aug","sep","oct","nov","dec")&amp;IF(INDEX(Evenimente!$A$2:$A$16203,MATCH($F$2+181-0.000001,Evenimente!$A$2:$A$16203,1)+1)&lt;$F$2+181+1," "&amp;INDEX(Evenimente!$B$2:$B$16203,MATCH($F$2+181-0.000001,Evenimente!$A$2:$A$16203,1)+1)&amp;IF(INDEX(Evenimente!$A$2:$A$16203,MATCH($F$2+181-0.000001,Evenimente!$A$2:$A$16203,1)+2)&lt;$F$2+181+1," "&amp;INDEX(Evenimente!$B$2:$B$16203,MATCH($F$2+181-0.000001,Evenimente!$A$2:$A$16203,1)+2),""),"")</f>
        <v>20 iun</v>
      </c>
    </row>
    <row r="91" customFormat="false" ht="61.5" hidden="false" customHeight="true" outlineLevel="0" collapsed="false">
      <c r="A91" s="57" t="n">
        <v>15</v>
      </c>
      <c r="B91" s="57" t="n">
        <v>16</v>
      </c>
      <c r="C91" s="57" t="n">
        <v>17</v>
      </c>
      <c r="D91" s="57" t="n">
        <v>18</v>
      </c>
      <c r="E91" s="57" t="n">
        <v>19</v>
      </c>
      <c r="F91" s="58" t="n">
        <v>20</v>
      </c>
      <c r="G91" s="58" t="n">
        <v>21</v>
      </c>
    </row>
    <row r="92" customFormat="false" ht="21.75" hidden="false" customHeight="true" outlineLevel="0" collapsed="false">
      <c r="A92" s="59" t="str">
        <f aca="false">DAY($F$2+182)&amp;" "&amp;CHOOSE(MONTH($F$2+182),"ian","feb","mar","apr","mai","iun","iul","aug","sep","oct","nov","dec")&amp;IF(INDEX(Evenimente!$A$2:$A$16203,MATCH($F$2+182-0.000001,Evenimente!$A$2:$A$16203,1)+1)&lt;$F$2+182+1," "&amp;INDEX(Evenimente!$B$2:$B$16203,MATCH($F$2+182-0.000001,Evenimente!$A$2:$A$16203,1)+1)&amp;IF(INDEX(Evenimente!$A$2:$A$16203,MATCH($F$2+182-0.000001,Evenimente!$A$2:$A$16203,1)+2)&lt;$F$2+182+1," "&amp;INDEX(Evenimente!$B$2:$B$16203,MATCH($F$2+182-0.000001,Evenimente!$A$2:$A$16203,1)+2),""),"")</f>
        <v>21 iun ☀ ◐</v>
      </c>
      <c r="B92" s="59" t="str">
        <f aca="false">DAY($F$2+183)&amp;" "&amp;CHOOSE(MONTH($F$2+183),"ian","feb","mar","apr","mai","iun","iul","aug","sep","oct","nov","dec")&amp;IF(INDEX(Evenimente!$A$2:$A$16203,MATCH($F$2+183-0.000001,Evenimente!$A$2:$A$16203,1)+1)&lt;$F$2+183+1," "&amp;INDEX(Evenimente!$B$2:$B$16203,MATCH($F$2+183-0.000001,Evenimente!$A$2:$A$16203,1)+1)&amp;IF(INDEX(Evenimente!$A$2:$A$16203,MATCH($F$2+183-0.000001,Evenimente!$A$2:$A$16203,1)+2)&lt;$F$2+183+1," "&amp;INDEX(Evenimente!$B$2:$B$16203,MATCH($F$2+183-0.000001,Evenimente!$A$2:$A$16203,1)+2),""),"")</f>
        <v>22 iun</v>
      </c>
      <c r="C92" s="59" t="str">
        <f aca="false">DAY($F$2+184)&amp;" "&amp;CHOOSE(MONTH($F$2+184),"ian","feb","mar","apr","mai","iun","iul","aug","sep","oct","nov","dec")&amp;IF(INDEX(Evenimente!$A$2:$A$16203,MATCH($F$2+184-0.000001,Evenimente!$A$2:$A$16203,1)+1)&lt;$F$2+184+1," "&amp;INDEX(Evenimente!$B$2:$B$16203,MATCH($F$2+184-0.000001,Evenimente!$A$2:$A$16203,1)+1)&amp;IF(INDEX(Evenimente!$A$2:$A$16203,MATCH($F$2+184-0.000001,Evenimente!$A$2:$A$16203,1)+2)&lt;$F$2+184+1," "&amp;INDEX(Evenimente!$B$2:$B$16203,MATCH($F$2+184-0.000001,Evenimente!$A$2:$A$16203,1)+2),""),"")</f>
        <v>23 iun</v>
      </c>
      <c r="D92" s="59" t="str">
        <f aca="false">DAY($F$2+185)&amp;" "&amp;CHOOSE(MONTH($F$2+185),"ian","feb","mar","apr","mai","iun","iul","aug","sep","oct","nov","dec")&amp;IF(INDEX(Evenimente!$A$2:$A$16203,MATCH($F$2+185-0.000001,Evenimente!$A$2:$A$16203,1)+1)&lt;$F$2+185+1," "&amp;INDEX(Evenimente!$B$2:$B$16203,MATCH($F$2+185-0.000001,Evenimente!$A$2:$A$16203,1)+1)&amp;IF(INDEX(Evenimente!$A$2:$A$16203,MATCH($F$2+185-0.000001,Evenimente!$A$2:$A$16203,1)+2)&lt;$F$2+185+1," "&amp;INDEX(Evenimente!$B$2:$B$16203,MATCH($F$2+185-0.000001,Evenimente!$A$2:$A$16203,1)+2),""),"")</f>
        <v>24 iun</v>
      </c>
      <c r="E92" s="59" t="str">
        <f aca="false">DAY($F$2+186)&amp;" "&amp;CHOOSE(MONTH($F$2+186),"ian","feb","mar","apr","mai","iun","iul","aug","sep","oct","nov","dec")&amp;IF(INDEX(Evenimente!$A$2:$A$16203,MATCH($F$2+186-0.000001,Evenimente!$A$2:$A$16203,1)+1)&lt;$F$2+186+1," "&amp;INDEX(Evenimente!$B$2:$B$16203,MATCH($F$2+186-0.000001,Evenimente!$A$2:$A$16203,1)+1)&amp;IF(INDEX(Evenimente!$A$2:$A$16203,MATCH($F$2+186-0.000001,Evenimente!$A$2:$A$16203,1)+2)&lt;$F$2+186+1," "&amp;INDEX(Evenimente!$B$2:$B$16203,MATCH($F$2+186-0.000001,Evenimente!$A$2:$A$16203,1)+2),""),"")</f>
        <v>25 iun</v>
      </c>
      <c r="F92" s="60" t="str">
        <f aca="false">DAY($F$2+187)&amp;" "&amp;CHOOSE(MONTH($F$2+187),"ian","feb","mar","apr","mai","iun","iul","aug","sep","oct","nov","dec")&amp;IF(INDEX(Evenimente!$A$2:$A$16203,MATCH($F$2+187-0.000001,Evenimente!$A$2:$A$16203,1)+1)&lt;$F$2+187+1," "&amp;INDEX(Evenimente!$B$2:$B$16203,MATCH($F$2+187-0.000001,Evenimente!$A$2:$A$16203,1)+1)&amp;IF(INDEX(Evenimente!$A$2:$A$16203,MATCH($F$2+187-0.000001,Evenimente!$A$2:$A$16203,1)+2)&lt;$F$2+187+1," "&amp;INDEX(Evenimente!$B$2:$B$16203,MATCH($F$2+187-0.000001,Evenimente!$A$2:$A$16203,1)+2),""),"")</f>
        <v>26 iun</v>
      </c>
      <c r="G92" s="60" t="str">
        <f aca="false">DAY($F$2+188)&amp;" "&amp;CHOOSE(MONTH($F$2+188),"ian","feb","mar","apr","mai","iun","iul","aug","sep","oct","nov","dec")&amp;IF(INDEX(Evenimente!$A$2:$A$16203,MATCH($F$2+188-0.000001,Evenimente!$A$2:$A$16203,1)+1)&lt;$F$2+188+1," "&amp;INDEX(Evenimente!$B$2:$B$16203,MATCH($F$2+188-0.000001,Evenimente!$A$2:$A$16203,1)+1)&amp;IF(INDEX(Evenimente!$A$2:$A$16203,MATCH($F$2+188-0.000001,Evenimente!$A$2:$A$16203,1)+2)&lt;$F$2+188+1," "&amp;INDEX(Evenimente!$B$2:$B$16203,MATCH($F$2+188-0.000001,Evenimente!$A$2:$A$16203,1)+2),""),"")</f>
        <v>27 iun</v>
      </c>
    </row>
    <row r="93" customFormat="false" ht="61.5" hidden="false" customHeight="true" outlineLevel="0" collapsed="false">
      <c r="A93" s="57" t="n">
        <v>22</v>
      </c>
      <c r="B93" s="57" t="n">
        <v>23</v>
      </c>
      <c r="C93" s="57" t="n">
        <v>24</v>
      </c>
      <c r="D93" s="57" t="n">
        <v>25</v>
      </c>
      <c r="E93" s="57" t="n">
        <v>26</v>
      </c>
      <c r="F93" s="58" t="n">
        <v>27</v>
      </c>
      <c r="G93" s="58" t="n">
        <v>28</v>
      </c>
    </row>
    <row r="94" customFormat="false" ht="21.75" hidden="false" customHeight="true" outlineLevel="0" collapsed="false">
      <c r="A94" s="59" t="str">
        <f aca="false">DAY($F$2+189)&amp;" "&amp;CHOOSE(MONTH($F$2+189),"ian","feb","mar","apr","mai","iun","iul","aug","sep","oct","nov","dec")&amp;IF(INDEX(Evenimente!$A$2:$A$16203,MATCH($F$2+189-0.000001,Evenimente!$A$2:$A$16203,1)+1)&lt;$F$2+189+1," "&amp;INDEX(Evenimente!$B$2:$B$16203,MATCH($F$2+189-0.000001,Evenimente!$A$2:$A$16203,1)+1)&amp;IF(INDEX(Evenimente!$A$2:$A$16203,MATCH($F$2+189-0.000001,Evenimente!$A$2:$A$16203,1)+2)&lt;$F$2+189+1," "&amp;INDEX(Evenimente!$B$2:$B$16203,MATCH($F$2+189-0.000001,Evenimente!$A$2:$A$16203,1)+2),""),"")</f>
        <v>28 iun</v>
      </c>
      <c r="B94" s="59" t="str">
        <f aca="false">DAY($F$2+190)&amp;" "&amp;CHOOSE(MONTH($F$2+190),"ian","feb","mar","apr","mai","iun","iul","aug","sep","oct","nov","dec")&amp;IF(INDEX(Evenimente!$A$2:$A$16203,MATCH($F$2+190-0.000001,Evenimente!$A$2:$A$16203,1)+1)&lt;$F$2+190+1," "&amp;INDEX(Evenimente!$B$2:$B$16203,MATCH($F$2+190-0.000001,Evenimente!$A$2:$A$16203,1)+1)&amp;IF(INDEX(Evenimente!$A$2:$A$16203,MATCH($F$2+190-0.000001,Evenimente!$A$2:$A$16203,1)+2)&lt;$F$2+190+1," "&amp;INDEX(Evenimente!$B$2:$B$16203,MATCH($F$2+190-0.000001,Evenimente!$A$2:$A$16203,1)+2),""),"")</f>
        <v>29 iun ○</v>
      </c>
      <c r="C94" s="59" t="str">
        <f aca="false">DAY($F$2+191)&amp;" "&amp;CHOOSE(MONTH($F$2+191),"ian","feb","mar","apr","mai","iun","iul","aug","sep","oct","nov","dec")&amp;IF(INDEX(Evenimente!$A$2:$A$16203,MATCH($F$2+191-0.000001,Evenimente!$A$2:$A$16203,1)+1)&lt;$F$2+191+1," "&amp;INDEX(Evenimente!$B$2:$B$16203,MATCH($F$2+191-0.000001,Evenimente!$A$2:$A$16203,1)+1)&amp;IF(INDEX(Evenimente!$A$2:$A$16203,MATCH($F$2+191-0.000001,Evenimente!$A$2:$A$16203,1)+2)&lt;$F$2+191+1," "&amp;INDEX(Evenimente!$B$2:$B$16203,MATCH($F$2+191-0.000001,Evenimente!$A$2:$A$16203,1)+2),""),"")</f>
        <v>30 iun</v>
      </c>
      <c r="D94" s="59" t="str">
        <f aca="false">DAY($F$2+192)&amp;" "&amp;CHOOSE(MONTH($F$2+192),"ian","feb","mar","apr","mai","iun","iul","aug","sep","oct","nov","dec")&amp;IF(INDEX(Evenimente!$A$2:$A$16203,MATCH($F$2+192-0.000001,Evenimente!$A$2:$A$16203,1)+1)&lt;$F$2+192+1," "&amp;INDEX(Evenimente!$B$2:$B$16203,MATCH($F$2+192-0.000001,Evenimente!$A$2:$A$16203,1)+1)&amp;IF(INDEX(Evenimente!$A$2:$A$16203,MATCH($F$2+192-0.000001,Evenimente!$A$2:$A$16203,1)+2)&lt;$F$2+192+1," "&amp;INDEX(Evenimente!$B$2:$B$16203,MATCH($F$2+192-0.000001,Evenimente!$A$2:$A$16203,1)+2),""),"")</f>
        <v>1 iul</v>
      </c>
      <c r="E94" s="59" t="str">
        <f aca="false">DAY($F$2+193)&amp;" "&amp;CHOOSE(MONTH($F$2+193),"ian","feb","mar","apr","mai","iun","iul","aug","sep","oct","nov","dec")&amp;IF(INDEX(Evenimente!$A$2:$A$16203,MATCH($F$2+193-0.000001,Evenimente!$A$2:$A$16203,1)+1)&lt;$F$2+193+1," "&amp;INDEX(Evenimente!$B$2:$B$16203,MATCH($F$2+193-0.000001,Evenimente!$A$2:$A$16203,1)+1)&amp;IF(INDEX(Evenimente!$A$2:$A$16203,MATCH($F$2+193-0.000001,Evenimente!$A$2:$A$16203,1)+2)&lt;$F$2+193+1," "&amp;INDEX(Evenimente!$B$2:$B$16203,MATCH($F$2+193-0.000001,Evenimente!$A$2:$A$16203,1)+2),""),"")</f>
        <v>2 iul</v>
      </c>
      <c r="F94" s="60" t="str">
        <f aca="false">DAY($F$2+194)&amp;" "&amp;CHOOSE(MONTH($F$2+194),"ian","feb","mar","apr","mai","iun","iul","aug","sep","oct","nov","dec")&amp;IF(INDEX(Evenimente!$A$2:$A$16203,MATCH($F$2+194-0.000001,Evenimente!$A$2:$A$16203,1)+1)&lt;$F$2+194+1," "&amp;INDEX(Evenimente!$B$2:$B$16203,MATCH($F$2+194-0.000001,Evenimente!$A$2:$A$16203,1)+1)&amp;IF(INDEX(Evenimente!$A$2:$A$16203,MATCH($F$2+194-0.000001,Evenimente!$A$2:$A$16203,1)+2)&lt;$F$2+194+1," "&amp;INDEX(Evenimente!$B$2:$B$16203,MATCH($F$2+194-0.000001,Evenimente!$A$2:$A$16203,1)+2),""),"")</f>
        <v>3 iul</v>
      </c>
      <c r="G94" s="60" t="str">
        <f aca="false">DAY($F$2+195)&amp;" "&amp;CHOOSE(MONTH($F$2+195),"ian","feb","mar","apr","mai","iun","iul","aug","sep","oct","nov","dec")&amp;IF(INDEX(Evenimente!$A$2:$A$16203,MATCH($F$2+195-0.000001,Evenimente!$A$2:$A$16203,1)+1)&lt;$F$2+195+1," "&amp;INDEX(Evenimente!$B$2:$B$16203,MATCH($F$2+195-0.000001,Evenimente!$A$2:$A$16203,1)+1)&amp;IF(INDEX(Evenimente!$A$2:$A$16203,MATCH($F$2+195-0.000001,Evenimente!$A$2:$A$16203,1)+2)&lt;$F$2+195+1," "&amp;INDEX(Evenimente!$B$2:$B$16203,MATCH($F$2+195-0.000001,Evenimente!$A$2:$A$16203,1)+2),""),"")</f>
        <v>4 iul</v>
      </c>
    </row>
    <row r="95" customFormat="false" ht="21.75" hidden="false" customHeight="true" outlineLevel="0" collapsed="false">
      <c r="A95" s="61" t="s">
        <v>134</v>
      </c>
      <c r="B95" s="61"/>
      <c r="C95" s="61"/>
      <c r="D95" s="61"/>
      <c r="E95" s="61"/>
      <c r="F95" s="61"/>
      <c r="G95" s="61"/>
    </row>
    <row r="96" customFormat="false" ht="51.75" hidden="false" customHeight="true" outlineLevel="0" collapsed="false">
      <c r="A96" s="74" t="str">
        <f aca="false">"Luna 8  ·  "&amp;'Nume sanscrită'!F12&amp;"  ·  "&amp;'Nume sanscrită'!E12&amp;" मास"</f>
        <v>Luna 8  ·  Aṣṭama māsa  ·  अष्टम मास</v>
      </c>
      <c r="B96" s="74"/>
      <c r="C96" s="74"/>
      <c r="D96" s="74"/>
      <c r="E96" s="74"/>
      <c r="F96" s="74"/>
      <c r="G96" s="74"/>
    </row>
    <row r="97" customFormat="false" ht="30" hidden="false" customHeight="true" outlineLevel="0" collapsed="false">
      <c r="A97" s="75" t="str">
        <f aca="false">'Nume EN-FR'!B12&amp;"          ·          "&amp;'Nume EN-FR'!C12</f>
        <v>Eighth month          ·          Huitième mois</v>
      </c>
      <c r="B97" s="75"/>
      <c r="C97" s="75"/>
      <c r="D97" s="75"/>
      <c r="E97" s="75"/>
      <c r="F97" s="75"/>
      <c r="G97" s="75"/>
    </row>
    <row r="98" customFormat="false" ht="24" hidden="false" customHeight="true" outlineLevel="0" collapsed="false">
      <c r="A98" s="55" t="str">
        <f aca="false">"ER "&amp;$B$3&amp;" ("&amp;$D$3&amp;")  ·  AE "&amp;TEXT($C$3,"0000")&amp;"     |     gregorian: "&amp;TEXT(DAY($F$2+196),"00")&amp;"."&amp;TEXT(MONTH($F$2+196),"00")&amp;"."&amp;YEAR($F$2+196)&amp;"  –  "&amp;TEXT(DAY($F$2+223),"00")&amp;"."&amp;TEXT(MONTH($F$2+223),"00")&amp;"."&amp;YEAR($F$2+223)</f>
        <v>ER 12 (Mīna · Pisces · Poissons)  ·  AE 1734     |     gregorian: 05.07.2026  –  01.08.2026</v>
      </c>
      <c r="B98" s="55"/>
      <c r="C98" s="55"/>
      <c r="D98" s="55"/>
      <c r="E98" s="55"/>
      <c r="F98" s="55"/>
      <c r="G98" s="55"/>
    </row>
    <row r="99" customFormat="false" ht="51.75" hidden="false" customHeight="true" outlineLevel="0" collapsed="false">
      <c r="A99" s="56" t="str">
        <f aca="false">'Nume sanscrită'!B21&amp;CHAR(10)&amp;IF($G$3="Numerice",'Nume sanscrită'!G21,'Nume sanscrită'!C21)&amp;CHAR(10)&amp;IF($G$3="Numerice",'Nume EN-FR'!E21&amp;" / "&amp;'Nume EN-FR'!F21,'Nume EN-FR'!C21&amp;" / "&amp;'Nume EN-FR'!D21)</f>
        <v>Luni
Somavāra
Monday / lundi</v>
      </c>
      <c r="B99" s="56" t="str">
        <f aca="false">'Nume sanscrită'!B22&amp;CHAR(10)&amp;IF($G$3="Numerice",'Nume sanscrită'!G22,'Nume sanscrită'!C22)&amp;CHAR(10)&amp;IF($G$3="Numerice",'Nume EN-FR'!E22&amp;" / "&amp;'Nume EN-FR'!F22,'Nume EN-FR'!C22&amp;" / "&amp;'Nume EN-FR'!D22)</f>
        <v>Marți
Maṅgalavāra
Tuesday / mardi</v>
      </c>
      <c r="C99" s="56" t="str">
        <f aca="false">'Nume sanscrită'!B23&amp;CHAR(10)&amp;IF($G$3="Numerice",'Nume sanscrită'!G23,'Nume sanscrită'!C23)&amp;CHAR(10)&amp;IF($G$3="Numerice",'Nume EN-FR'!E23&amp;" / "&amp;'Nume EN-FR'!F23,'Nume EN-FR'!C23&amp;" / "&amp;'Nume EN-FR'!D23)</f>
        <v>Miercuri
Budhavāra
Wednesday / mercredi</v>
      </c>
      <c r="D99" s="56" t="str">
        <f aca="false">'Nume sanscrită'!B24&amp;CHAR(10)&amp;IF($G$3="Numerice",'Nume sanscrită'!G24,'Nume sanscrită'!C24)&amp;CHAR(10)&amp;IF($G$3="Numerice",'Nume EN-FR'!E24&amp;" / "&amp;'Nume EN-FR'!F24,'Nume EN-FR'!C24&amp;" / "&amp;'Nume EN-FR'!D24)</f>
        <v>Joi
Guruvāra
Thursday / jeudi</v>
      </c>
      <c r="E99" s="56" t="str">
        <f aca="false">'Nume sanscrită'!B25&amp;CHAR(10)&amp;IF($G$3="Numerice",'Nume sanscrită'!G25,'Nume sanscrită'!C25)&amp;CHAR(10)&amp;IF($G$3="Numerice",'Nume EN-FR'!E25&amp;" / "&amp;'Nume EN-FR'!F25,'Nume EN-FR'!C25&amp;" / "&amp;'Nume EN-FR'!D25)</f>
        <v>Vineri
Śukravāra
Friday / vendredi</v>
      </c>
      <c r="F99" s="56" t="str">
        <f aca="false">'Nume sanscrită'!B26&amp;CHAR(10)&amp;IF($G$3="Numerice",'Nume sanscrită'!G26,'Nume sanscrită'!C26)&amp;CHAR(10)&amp;IF($G$3="Numerice",'Nume EN-FR'!E26&amp;" / "&amp;'Nume EN-FR'!F26,'Nume EN-FR'!C26&amp;" / "&amp;'Nume EN-FR'!D26)</f>
        <v>Sâmbătă
Śanivāra
Saturday / samedi</v>
      </c>
      <c r="G99" s="56" t="str">
        <f aca="false">'Nume sanscrită'!B27&amp;CHAR(10)&amp;IF($G$3="Numerice",'Nume sanscrită'!G27,'Nume sanscrită'!C27)&amp;CHAR(10)&amp;IF($G$3="Numerice",'Nume EN-FR'!E27&amp;" / "&amp;'Nume EN-FR'!F27,'Nume EN-FR'!C27&amp;" / "&amp;'Nume EN-FR'!D27)</f>
        <v>Duminică
Ravivāra
Sunday / dimanche</v>
      </c>
    </row>
    <row r="100" customFormat="false" ht="61.5" hidden="false" customHeight="true" outlineLevel="0" collapsed="false">
      <c r="A100" s="57" t="n">
        <v>1</v>
      </c>
      <c r="B100" s="57" t="n">
        <v>2</v>
      </c>
      <c r="C100" s="57" t="n">
        <v>3</v>
      </c>
      <c r="D100" s="57" t="n">
        <v>4</v>
      </c>
      <c r="E100" s="57" t="n">
        <v>5</v>
      </c>
      <c r="F100" s="58" t="n">
        <v>6</v>
      </c>
      <c r="G100" s="58" t="n">
        <v>7</v>
      </c>
    </row>
    <row r="101" customFormat="false" ht="21.75" hidden="false" customHeight="true" outlineLevel="0" collapsed="false">
      <c r="A101" s="59" t="str">
        <f aca="false">DAY($F$2+196)&amp;" "&amp;CHOOSE(MONTH($F$2+196),"ian","feb","mar","apr","mai","iun","iul","aug","sep","oct","nov","dec")&amp;IF(INDEX(Evenimente!$A$2:$A$16203,MATCH($F$2+196-0.000001,Evenimente!$A$2:$A$16203,1)+1)&lt;$F$2+196+1," "&amp;INDEX(Evenimente!$B$2:$B$16203,MATCH($F$2+196-0.000001,Evenimente!$A$2:$A$16203,1)+1)&amp;IF(INDEX(Evenimente!$A$2:$A$16203,MATCH($F$2+196-0.000001,Evenimente!$A$2:$A$16203,1)+2)&lt;$F$2+196+1," "&amp;INDEX(Evenimente!$B$2:$B$16203,MATCH($F$2+196-0.000001,Evenimente!$A$2:$A$16203,1)+2),""),"")</f>
        <v>5 iul</v>
      </c>
      <c r="B101" s="59" t="str">
        <f aca="false">DAY($F$2+197)&amp;" "&amp;CHOOSE(MONTH($F$2+197),"ian","feb","mar","apr","mai","iun","iul","aug","sep","oct","nov","dec")&amp;IF(INDEX(Evenimente!$A$2:$A$16203,MATCH($F$2+197-0.000001,Evenimente!$A$2:$A$16203,1)+1)&lt;$F$2+197+1," "&amp;INDEX(Evenimente!$B$2:$B$16203,MATCH($F$2+197-0.000001,Evenimente!$A$2:$A$16203,1)+1)&amp;IF(INDEX(Evenimente!$A$2:$A$16203,MATCH($F$2+197-0.000001,Evenimente!$A$2:$A$16203,1)+2)&lt;$F$2+197+1," "&amp;INDEX(Evenimente!$B$2:$B$16203,MATCH($F$2+197-0.000001,Evenimente!$A$2:$A$16203,1)+2),""),"")</f>
        <v>6 iul</v>
      </c>
      <c r="C101" s="59" t="str">
        <f aca="false">DAY($F$2+198)&amp;" "&amp;CHOOSE(MONTH($F$2+198),"ian","feb","mar","apr","mai","iun","iul","aug","sep","oct","nov","dec")&amp;IF(INDEX(Evenimente!$A$2:$A$16203,MATCH($F$2+198-0.000001,Evenimente!$A$2:$A$16203,1)+1)&lt;$F$2+198+1," "&amp;INDEX(Evenimente!$B$2:$B$16203,MATCH($F$2+198-0.000001,Evenimente!$A$2:$A$16203,1)+1)&amp;IF(INDEX(Evenimente!$A$2:$A$16203,MATCH($F$2+198-0.000001,Evenimente!$A$2:$A$16203,1)+2)&lt;$F$2+198+1," "&amp;INDEX(Evenimente!$B$2:$B$16203,MATCH($F$2+198-0.000001,Evenimente!$A$2:$A$16203,1)+2),""),"")</f>
        <v>7 iul ◑</v>
      </c>
      <c r="D101" s="59" t="str">
        <f aca="false">DAY($F$2+199)&amp;" "&amp;CHOOSE(MONTH($F$2+199),"ian","feb","mar","apr","mai","iun","iul","aug","sep","oct","nov","dec")&amp;IF(INDEX(Evenimente!$A$2:$A$16203,MATCH($F$2+199-0.000001,Evenimente!$A$2:$A$16203,1)+1)&lt;$F$2+199+1," "&amp;INDEX(Evenimente!$B$2:$B$16203,MATCH($F$2+199-0.000001,Evenimente!$A$2:$A$16203,1)+1)&amp;IF(INDEX(Evenimente!$A$2:$A$16203,MATCH($F$2+199-0.000001,Evenimente!$A$2:$A$16203,1)+2)&lt;$F$2+199+1," "&amp;INDEX(Evenimente!$B$2:$B$16203,MATCH($F$2+199-0.000001,Evenimente!$A$2:$A$16203,1)+2),""),"")</f>
        <v>8 iul</v>
      </c>
      <c r="E101" s="59" t="str">
        <f aca="false">DAY($F$2+200)&amp;" "&amp;CHOOSE(MONTH($F$2+200),"ian","feb","mar","apr","mai","iun","iul","aug","sep","oct","nov","dec")&amp;IF(INDEX(Evenimente!$A$2:$A$16203,MATCH($F$2+200-0.000001,Evenimente!$A$2:$A$16203,1)+1)&lt;$F$2+200+1," "&amp;INDEX(Evenimente!$B$2:$B$16203,MATCH($F$2+200-0.000001,Evenimente!$A$2:$A$16203,1)+1)&amp;IF(INDEX(Evenimente!$A$2:$A$16203,MATCH($F$2+200-0.000001,Evenimente!$A$2:$A$16203,1)+2)&lt;$F$2+200+1," "&amp;INDEX(Evenimente!$B$2:$B$16203,MATCH($F$2+200-0.000001,Evenimente!$A$2:$A$16203,1)+2),""),"")</f>
        <v>9 iul</v>
      </c>
      <c r="F101" s="60" t="str">
        <f aca="false">DAY($F$2+201)&amp;" "&amp;CHOOSE(MONTH($F$2+201),"ian","feb","mar","apr","mai","iun","iul","aug","sep","oct","nov","dec")&amp;IF(INDEX(Evenimente!$A$2:$A$16203,MATCH($F$2+201-0.000001,Evenimente!$A$2:$A$16203,1)+1)&lt;$F$2+201+1," "&amp;INDEX(Evenimente!$B$2:$B$16203,MATCH($F$2+201-0.000001,Evenimente!$A$2:$A$16203,1)+1)&amp;IF(INDEX(Evenimente!$A$2:$A$16203,MATCH($F$2+201-0.000001,Evenimente!$A$2:$A$16203,1)+2)&lt;$F$2+201+1," "&amp;INDEX(Evenimente!$B$2:$B$16203,MATCH($F$2+201-0.000001,Evenimente!$A$2:$A$16203,1)+2),""),"")</f>
        <v>10 iul</v>
      </c>
      <c r="G101" s="60" t="str">
        <f aca="false">DAY($F$2+202)&amp;" "&amp;CHOOSE(MONTH($F$2+202),"ian","feb","mar","apr","mai","iun","iul","aug","sep","oct","nov","dec")&amp;IF(INDEX(Evenimente!$A$2:$A$16203,MATCH($F$2+202-0.000001,Evenimente!$A$2:$A$16203,1)+1)&lt;$F$2+202+1," "&amp;INDEX(Evenimente!$B$2:$B$16203,MATCH($F$2+202-0.000001,Evenimente!$A$2:$A$16203,1)+1)&amp;IF(INDEX(Evenimente!$A$2:$A$16203,MATCH($F$2+202-0.000001,Evenimente!$A$2:$A$16203,1)+2)&lt;$F$2+202+1," "&amp;INDEX(Evenimente!$B$2:$B$16203,MATCH($F$2+202-0.000001,Evenimente!$A$2:$A$16203,1)+2),""),"")</f>
        <v>11 iul</v>
      </c>
    </row>
    <row r="102" customFormat="false" ht="61.5" hidden="false" customHeight="true" outlineLevel="0" collapsed="false">
      <c r="A102" s="57" t="n">
        <v>8</v>
      </c>
      <c r="B102" s="57" t="n">
        <v>9</v>
      </c>
      <c r="C102" s="57" t="n">
        <v>10</v>
      </c>
      <c r="D102" s="57" t="n">
        <v>11</v>
      </c>
      <c r="E102" s="57" t="n">
        <v>12</v>
      </c>
      <c r="F102" s="58" t="n">
        <v>13</v>
      </c>
      <c r="G102" s="58" t="n">
        <v>14</v>
      </c>
    </row>
    <row r="103" customFormat="false" ht="21.75" hidden="false" customHeight="true" outlineLevel="0" collapsed="false">
      <c r="A103" s="59" t="str">
        <f aca="false">DAY($F$2+203)&amp;" "&amp;CHOOSE(MONTH($F$2+203),"ian","feb","mar","apr","mai","iun","iul","aug","sep","oct","nov","dec")&amp;IF(INDEX(Evenimente!$A$2:$A$16203,MATCH($F$2+203-0.000001,Evenimente!$A$2:$A$16203,1)+1)&lt;$F$2+203+1," "&amp;INDEX(Evenimente!$B$2:$B$16203,MATCH($F$2+203-0.000001,Evenimente!$A$2:$A$16203,1)+1)&amp;IF(INDEX(Evenimente!$A$2:$A$16203,MATCH($F$2+203-0.000001,Evenimente!$A$2:$A$16203,1)+2)&lt;$F$2+203+1," "&amp;INDEX(Evenimente!$B$2:$B$16203,MATCH($F$2+203-0.000001,Evenimente!$A$2:$A$16203,1)+2),""),"")</f>
        <v>12 iul</v>
      </c>
      <c r="B103" s="59" t="str">
        <f aca="false">DAY($F$2+204)&amp;" "&amp;CHOOSE(MONTH($F$2+204),"ian","feb","mar","apr","mai","iun","iul","aug","sep","oct","nov","dec")&amp;IF(INDEX(Evenimente!$A$2:$A$16203,MATCH($F$2+204-0.000001,Evenimente!$A$2:$A$16203,1)+1)&lt;$F$2+204+1," "&amp;INDEX(Evenimente!$B$2:$B$16203,MATCH($F$2+204-0.000001,Evenimente!$A$2:$A$16203,1)+1)&amp;IF(INDEX(Evenimente!$A$2:$A$16203,MATCH($F$2+204-0.000001,Evenimente!$A$2:$A$16203,1)+2)&lt;$F$2+204+1," "&amp;INDEX(Evenimente!$B$2:$B$16203,MATCH($F$2+204-0.000001,Evenimente!$A$2:$A$16203,1)+2),""),"")</f>
        <v>13 iul</v>
      </c>
      <c r="C103" s="59" t="str">
        <f aca="false">DAY($F$2+205)&amp;" "&amp;CHOOSE(MONTH($F$2+205),"ian","feb","mar","apr","mai","iun","iul","aug","sep","oct","nov","dec")&amp;IF(INDEX(Evenimente!$A$2:$A$16203,MATCH($F$2+205-0.000001,Evenimente!$A$2:$A$16203,1)+1)&lt;$F$2+205+1," "&amp;INDEX(Evenimente!$B$2:$B$16203,MATCH($F$2+205-0.000001,Evenimente!$A$2:$A$16203,1)+1)&amp;IF(INDEX(Evenimente!$A$2:$A$16203,MATCH($F$2+205-0.000001,Evenimente!$A$2:$A$16203,1)+2)&lt;$F$2+205+1," "&amp;INDEX(Evenimente!$B$2:$B$16203,MATCH($F$2+205-0.000001,Evenimente!$A$2:$A$16203,1)+2),""),"")</f>
        <v>14 iul ●</v>
      </c>
      <c r="D103" s="59" t="str">
        <f aca="false">DAY($F$2+206)&amp;" "&amp;CHOOSE(MONTH($F$2+206),"ian","feb","mar","apr","mai","iun","iul","aug","sep","oct","nov","dec")&amp;IF(INDEX(Evenimente!$A$2:$A$16203,MATCH($F$2+206-0.000001,Evenimente!$A$2:$A$16203,1)+1)&lt;$F$2+206+1," "&amp;INDEX(Evenimente!$B$2:$B$16203,MATCH($F$2+206-0.000001,Evenimente!$A$2:$A$16203,1)+1)&amp;IF(INDEX(Evenimente!$A$2:$A$16203,MATCH($F$2+206-0.000001,Evenimente!$A$2:$A$16203,1)+2)&lt;$F$2+206+1," "&amp;INDEX(Evenimente!$B$2:$B$16203,MATCH($F$2+206-0.000001,Evenimente!$A$2:$A$16203,1)+2),""),"")</f>
        <v>15 iul</v>
      </c>
      <c r="E103" s="59" t="str">
        <f aca="false">DAY($F$2+207)&amp;" "&amp;CHOOSE(MONTH($F$2+207),"ian","feb","mar","apr","mai","iun","iul","aug","sep","oct","nov","dec")&amp;IF(INDEX(Evenimente!$A$2:$A$16203,MATCH($F$2+207-0.000001,Evenimente!$A$2:$A$16203,1)+1)&lt;$F$2+207+1," "&amp;INDEX(Evenimente!$B$2:$B$16203,MATCH($F$2+207-0.000001,Evenimente!$A$2:$A$16203,1)+1)&amp;IF(INDEX(Evenimente!$A$2:$A$16203,MATCH($F$2+207-0.000001,Evenimente!$A$2:$A$16203,1)+2)&lt;$F$2+207+1," "&amp;INDEX(Evenimente!$B$2:$B$16203,MATCH($F$2+207-0.000001,Evenimente!$A$2:$A$16203,1)+2),""),"")</f>
        <v>16 iul</v>
      </c>
      <c r="F103" s="60" t="str">
        <f aca="false">DAY($F$2+208)&amp;" "&amp;CHOOSE(MONTH($F$2+208),"ian","feb","mar","apr","mai","iun","iul","aug","sep","oct","nov","dec")&amp;IF(INDEX(Evenimente!$A$2:$A$16203,MATCH($F$2+208-0.000001,Evenimente!$A$2:$A$16203,1)+1)&lt;$F$2+208+1," "&amp;INDEX(Evenimente!$B$2:$B$16203,MATCH($F$2+208-0.000001,Evenimente!$A$2:$A$16203,1)+1)&amp;IF(INDEX(Evenimente!$A$2:$A$16203,MATCH($F$2+208-0.000001,Evenimente!$A$2:$A$16203,1)+2)&lt;$F$2+208+1," "&amp;INDEX(Evenimente!$B$2:$B$16203,MATCH($F$2+208-0.000001,Evenimente!$A$2:$A$16203,1)+2),""),"")</f>
        <v>17 iul</v>
      </c>
      <c r="G103" s="60" t="str">
        <f aca="false">DAY($F$2+209)&amp;" "&amp;CHOOSE(MONTH($F$2+209),"ian","feb","mar","apr","mai","iun","iul","aug","sep","oct","nov","dec")&amp;IF(INDEX(Evenimente!$A$2:$A$16203,MATCH($F$2+209-0.000001,Evenimente!$A$2:$A$16203,1)+1)&lt;$F$2+209+1," "&amp;INDEX(Evenimente!$B$2:$B$16203,MATCH($F$2+209-0.000001,Evenimente!$A$2:$A$16203,1)+1)&amp;IF(INDEX(Evenimente!$A$2:$A$16203,MATCH($F$2+209-0.000001,Evenimente!$A$2:$A$16203,1)+2)&lt;$F$2+209+1," "&amp;INDEX(Evenimente!$B$2:$B$16203,MATCH($F$2+209-0.000001,Evenimente!$A$2:$A$16203,1)+2),""),"")</f>
        <v>18 iul</v>
      </c>
    </row>
    <row r="104" customFormat="false" ht="61.5" hidden="false" customHeight="true" outlineLevel="0" collapsed="false">
      <c r="A104" s="57" t="n">
        <v>15</v>
      </c>
      <c r="B104" s="57" t="n">
        <v>16</v>
      </c>
      <c r="C104" s="57" t="n">
        <v>17</v>
      </c>
      <c r="D104" s="57" t="n">
        <v>18</v>
      </c>
      <c r="E104" s="57" t="n">
        <v>19</v>
      </c>
      <c r="F104" s="58" t="n">
        <v>20</v>
      </c>
      <c r="G104" s="58" t="n">
        <v>21</v>
      </c>
    </row>
    <row r="105" customFormat="false" ht="21.75" hidden="false" customHeight="true" outlineLevel="0" collapsed="false">
      <c r="A105" s="59" t="str">
        <f aca="false">DAY($F$2+210)&amp;" "&amp;CHOOSE(MONTH($F$2+210),"ian","feb","mar","apr","mai","iun","iul","aug","sep","oct","nov","dec")&amp;IF(INDEX(Evenimente!$A$2:$A$16203,MATCH($F$2+210-0.000001,Evenimente!$A$2:$A$16203,1)+1)&lt;$F$2+210+1," "&amp;INDEX(Evenimente!$B$2:$B$16203,MATCH($F$2+210-0.000001,Evenimente!$A$2:$A$16203,1)+1)&amp;IF(INDEX(Evenimente!$A$2:$A$16203,MATCH($F$2+210-0.000001,Evenimente!$A$2:$A$16203,1)+2)&lt;$F$2+210+1," "&amp;INDEX(Evenimente!$B$2:$B$16203,MATCH($F$2+210-0.000001,Evenimente!$A$2:$A$16203,1)+2),""),"")</f>
        <v>19 iul</v>
      </c>
      <c r="B105" s="59" t="str">
        <f aca="false">DAY($F$2+211)&amp;" "&amp;CHOOSE(MONTH($F$2+211),"ian","feb","mar","apr","mai","iun","iul","aug","sep","oct","nov","dec")&amp;IF(INDEX(Evenimente!$A$2:$A$16203,MATCH($F$2+211-0.000001,Evenimente!$A$2:$A$16203,1)+1)&lt;$F$2+211+1," "&amp;INDEX(Evenimente!$B$2:$B$16203,MATCH($F$2+211-0.000001,Evenimente!$A$2:$A$16203,1)+1)&amp;IF(INDEX(Evenimente!$A$2:$A$16203,MATCH($F$2+211-0.000001,Evenimente!$A$2:$A$16203,1)+2)&lt;$F$2+211+1," "&amp;INDEX(Evenimente!$B$2:$B$16203,MATCH($F$2+211-0.000001,Evenimente!$A$2:$A$16203,1)+2),""),"")</f>
        <v>20 iul</v>
      </c>
      <c r="C105" s="59" t="str">
        <f aca="false">DAY($F$2+212)&amp;" "&amp;CHOOSE(MONTH($F$2+212),"ian","feb","mar","apr","mai","iun","iul","aug","sep","oct","nov","dec")&amp;IF(INDEX(Evenimente!$A$2:$A$16203,MATCH($F$2+212-0.000001,Evenimente!$A$2:$A$16203,1)+1)&lt;$F$2+212+1," "&amp;INDEX(Evenimente!$B$2:$B$16203,MATCH($F$2+212-0.000001,Evenimente!$A$2:$A$16203,1)+1)&amp;IF(INDEX(Evenimente!$A$2:$A$16203,MATCH($F$2+212-0.000001,Evenimente!$A$2:$A$16203,1)+2)&lt;$F$2+212+1," "&amp;INDEX(Evenimente!$B$2:$B$16203,MATCH($F$2+212-0.000001,Evenimente!$A$2:$A$16203,1)+2),""),"")</f>
        <v>21 iul ◐</v>
      </c>
      <c r="D105" s="59" t="str">
        <f aca="false">DAY($F$2+213)&amp;" "&amp;CHOOSE(MONTH($F$2+213),"ian","feb","mar","apr","mai","iun","iul","aug","sep","oct","nov","dec")&amp;IF(INDEX(Evenimente!$A$2:$A$16203,MATCH($F$2+213-0.000001,Evenimente!$A$2:$A$16203,1)+1)&lt;$F$2+213+1," "&amp;INDEX(Evenimente!$B$2:$B$16203,MATCH($F$2+213-0.000001,Evenimente!$A$2:$A$16203,1)+1)&amp;IF(INDEX(Evenimente!$A$2:$A$16203,MATCH($F$2+213-0.000001,Evenimente!$A$2:$A$16203,1)+2)&lt;$F$2+213+1," "&amp;INDEX(Evenimente!$B$2:$B$16203,MATCH($F$2+213-0.000001,Evenimente!$A$2:$A$16203,1)+2),""),"")</f>
        <v>22 iul</v>
      </c>
      <c r="E105" s="59" t="str">
        <f aca="false">DAY($F$2+214)&amp;" "&amp;CHOOSE(MONTH($F$2+214),"ian","feb","mar","apr","mai","iun","iul","aug","sep","oct","nov","dec")&amp;IF(INDEX(Evenimente!$A$2:$A$16203,MATCH($F$2+214-0.000001,Evenimente!$A$2:$A$16203,1)+1)&lt;$F$2+214+1," "&amp;INDEX(Evenimente!$B$2:$B$16203,MATCH($F$2+214-0.000001,Evenimente!$A$2:$A$16203,1)+1)&amp;IF(INDEX(Evenimente!$A$2:$A$16203,MATCH($F$2+214-0.000001,Evenimente!$A$2:$A$16203,1)+2)&lt;$F$2+214+1," "&amp;INDEX(Evenimente!$B$2:$B$16203,MATCH($F$2+214-0.000001,Evenimente!$A$2:$A$16203,1)+2),""),"")</f>
        <v>23 iul</v>
      </c>
      <c r="F105" s="60" t="str">
        <f aca="false">DAY($F$2+215)&amp;" "&amp;CHOOSE(MONTH($F$2+215),"ian","feb","mar","apr","mai","iun","iul","aug","sep","oct","nov","dec")&amp;IF(INDEX(Evenimente!$A$2:$A$16203,MATCH($F$2+215-0.000001,Evenimente!$A$2:$A$16203,1)+1)&lt;$F$2+215+1," "&amp;INDEX(Evenimente!$B$2:$B$16203,MATCH($F$2+215-0.000001,Evenimente!$A$2:$A$16203,1)+1)&amp;IF(INDEX(Evenimente!$A$2:$A$16203,MATCH($F$2+215-0.000001,Evenimente!$A$2:$A$16203,1)+2)&lt;$F$2+215+1," "&amp;INDEX(Evenimente!$B$2:$B$16203,MATCH($F$2+215-0.000001,Evenimente!$A$2:$A$16203,1)+2),""),"")</f>
        <v>24 iul</v>
      </c>
      <c r="G105" s="60" t="str">
        <f aca="false">DAY($F$2+216)&amp;" "&amp;CHOOSE(MONTH($F$2+216),"ian","feb","mar","apr","mai","iun","iul","aug","sep","oct","nov","dec")&amp;IF(INDEX(Evenimente!$A$2:$A$16203,MATCH($F$2+216-0.000001,Evenimente!$A$2:$A$16203,1)+1)&lt;$F$2+216+1," "&amp;INDEX(Evenimente!$B$2:$B$16203,MATCH($F$2+216-0.000001,Evenimente!$A$2:$A$16203,1)+1)&amp;IF(INDEX(Evenimente!$A$2:$A$16203,MATCH($F$2+216-0.000001,Evenimente!$A$2:$A$16203,1)+2)&lt;$F$2+216+1," "&amp;INDEX(Evenimente!$B$2:$B$16203,MATCH($F$2+216-0.000001,Evenimente!$A$2:$A$16203,1)+2),""),"")</f>
        <v>25 iul</v>
      </c>
    </row>
    <row r="106" customFormat="false" ht="61.5" hidden="false" customHeight="true" outlineLevel="0" collapsed="false">
      <c r="A106" s="57" t="n">
        <v>22</v>
      </c>
      <c r="B106" s="57" t="n">
        <v>23</v>
      </c>
      <c r="C106" s="57" t="n">
        <v>24</v>
      </c>
      <c r="D106" s="57" t="n">
        <v>25</v>
      </c>
      <c r="E106" s="57" t="n">
        <v>26</v>
      </c>
      <c r="F106" s="58" t="n">
        <v>27</v>
      </c>
      <c r="G106" s="58" t="n">
        <v>28</v>
      </c>
    </row>
    <row r="107" customFormat="false" ht="21.75" hidden="false" customHeight="true" outlineLevel="0" collapsed="false">
      <c r="A107" s="59" t="str">
        <f aca="false">DAY($F$2+217)&amp;" "&amp;CHOOSE(MONTH($F$2+217),"ian","feb","mar","apr","mai","iun","iul","aug","sep","oct","nov","dec")&amp;IF(INDEX(Evenimente!$A$2:$A$16203,MATCH($F$2+217-0.000001,Evenimente!$A$2:$A$16203,1)+1)&lt;$F$2+217+1," "&amp;INDEX(Evenimente!$B$2:$B$16203,MATCH($F$2+217-0.000001,Evenimente!$A$2:$A$16203,1)+1)&amp;IF(INDEX(Evenimente!$A$2:$A$16203,MATCH($F$2+217-0.000001,Evenimente!$A$2:$A$16203,1)+2)&lt;$F$2+217+1," "&amp;INDEX(Evenimente!$B$2:$B$16203,MATCH($F$2+217-0.000001,Evenimente!$A$2:$A$16203,1)+2),""),"")</f>
        <v>26 iul</v>
      </c>
      <c r="B107" s="59" t="str">
        <f aca="false">DAY($F$2+218)&amp;" "&amp;CHOOSE(MONTH($F$2+218),"ian","feb","mar","apr","mai","iun","iul","aug","sep","oct","nov","dec")&amp;IF(INDEX(Evenimente!$A$2:$A$16203,MATCH($F$2+218-0.000001,Evenimente!$A$2:$A$16203,1)+1)&lt;$F$2+218+1," "&amp;INDEX(Evenimente!$B$2:$B$16203,MATCH($F$2+218-0.000001,Evenimente!$A$2:$A$16203,1)+1)&amp;IF(INDEX(Evenimente!$A$2:$A$16203,MATCH($F$2+218-0.000001,Evenimente!$A$2:$A$16203,1)+2)&lt;$F$2+218+1," "&amp;INDEX(Evenimente!$B$2:$B$16203,MATCH($F$2+218-0.000001,Evenimente!$A$2:$A$16203,1)+2),""),"")</f>
        <v>27 iul</v>
      </c>
      <c r="C107" s="59" t="str">
        <f aca="false">DAY($F$2+219)&amp;" "&amp;CHOOSE(MONTH($F$2+219),"ian","feb","mar","apr","mai","iun","iul","aug","sep","oct","nov","dec")&amp;IF(INDEX(Evenimente!$A$2:$A$16203,MATCH($F$2+219-0.000001,Evenimente!$A$2:$A$16203,1)+1)&lt;$F$2+219+1," "&amp;INDEX(Evenimente!$B$2:$B$16203,MATCH($F$2+219-0.000001,Evenimente!$A$2:$A$16203,1)+1)&amp;IF(INDEX(Evenimente!$A$2:$A$16203,MATCH($F$2+219-0.000001,Evenimente!$A$2:$A$16203,1)+2)&lt;$F$2+219+1," "&amp;INDEX(Evenimente!$B$2:$B$16203,MATCH($F$2+219-0.000001,Evenimente!$A$2:$A$16203,1)+2),""),"")</f>
        <v>28 iul</v>
      </c>
      <c r="D107" s="59" t="str">
        <f aca="false">DAY($F$2+220)&amp;" "&amp;CHOOSE(MONTH($F$2+220),"ian","feb","mar","apr","mai","iun","iul","aug","sep","oct","nov","dec")&amp;IF(INDEX(Evenimente!$A$2:$A$16203,MATCH($F$2+220-0.000001,Evenimente!$A$2:$A$16203,1)+1)&lt;$F$2+220+1," "&amp;INDEX(Evenimente!$B$2:$B$16203,MATCH($F$2+220-0.000001,Evenimente!$A$2:$A$16203,1)+1)&amp;IF(INDEX(Evenimente!$A$2:$A$16203,MATCH($F$2+220-0.000001,Evenimente!$A$2:$A$16203,1)+2)&lt;$F$2+220+1," "&amp;INDEX(Evenimente!$B$2:$B$16203,MATCH($F$2+220-0.000001,Evenimente!$A$2:$A$16203,1)+2),""),"")</f>
        <v>29 iul ○</v>
      </c>
      <c r="E107" s="59" t="str">
        <f aca="false">DAY($F$2+221)&amp;" "&amp;CHOOSE(MONTH($F$2+221),"ian","feb","mar","apr","mai","iun","iul","aug","sep","oct","nov","dec")&amp;IF(INDEX(Evenimente!$A$2:$A$16203,MATCH($F$2+221-0.000001,Evenimente!$A$2:$A$16203,1)+1)&lt;$F$2+221+1," "&amp;INDEX(Evenimente!$B$2:$B$16203,MATCH($F$2+221-0.000001,Evenimente!$A$2:$A$16203,1)+1)&amp;IF(INDEX(Evenimente!$A$2:$A$16203,MATCH($F$2+221-0.000001,Evenimente!$A$2:$A$16203,1)+2)&lt;$F$2+221+1," "&amp;INDEX(Evenimente!$B$2:$B$16203,MATCH($F$2+221-0.000001,Evenimente!$A$2:$A$16203,1)+2),""),"")</f>
        <v>30 iul</v>
      </c>
      <c r="F107" s="60" t="str">
        <f aca="false">DAY($F$2+222)&amp;" "&amp;CHOOSE(MONTH($F$2+222),"ian","feb","mar","apr","mai","iun","iul","aug","sep","oct","nov","dec")&amp;IF(INDEX(Evenimente!$A$2:$A$16203,MATCH($F$2+222-0.000001,Evenimente!$A$2:$A$16203,1)+1)&lt;$F$2+222+1," "&amp;INDEX(Evenimente!$B$2:$B$16203,MATCH($F$2+222-0.000001,Evenimente!$A$2:$A$16203,1)+1)&amp;IF(INDEX(Evenimente!$A$2:$A$16203,MATCH($F$2+222-0.000001,Evenimente!$A$2:$A$16203,1)+2)&lt;$F$2+222+1," "&amp;INDEX(Evenimente!$B$2:$B$16203,MATCH($F$2+222-0.000001,Evenimente!$A$2:$A$16203,1)+2),""),"")</f>
        <v>31 iul</v>
      </c>
      <c r="G107" s="60" t="str">
        <f aca="false">DAY($F$2+223)&amp;" "&amp;CHOOSE(MONTH($F$2+223),"ian","feb","mar","apr","mai","iun","iul","aug","sep","oct","nov","dec")&amp;IF(INDEX(Evenimente!$A$2:$A$16203,MATCH($F$2+223-0.000001,Evenimente!$A$2:$A$16203,1)+1)&lt;$F$2+223+1," "&amp;INDEX(Evenimente!$B$2:$B$16203,MATCH($F$2+223-0.000001,Evenimente!$A$2:$A$16203,1)+1)&amp;IF(INDEX(Evenimente!$A$2:$A$16203,MATCH($F$2+223-0.000001,Evenimente!$A$2:$A$16203,1)+2)&lt;$F$2+223+1," "&amp;INDEX(Evenimente!$B$2:$B$16203,MATCH($F$2+223-0.000001,Evenimente!$A$2:$A$16203,1)+2),""),"")</f>
        <v>1 aug</v>
      </c>
    </row>
    <row r="108" customFormat="false" ht="21.75" hidden="false" customHeight="true" outlineLevel="0" collapsed="false">
      <c r="A108" s="61" t="s">
        <v>134</v>
      </c>
      <c r="B108" s="61"/>
      <c r="C108" s="61"/>
      <c r="D108" s="61"/>
      <c r="E108" s="61"/>
      <c r="F108" s="61"/>
      <c r="G108" s="61"/>
    </row>
    <row r="109" customFormat="false" ht="51.75" hidden="false" customHeight="true" outlineLevel="0" collapsed="false">
      <c r="A109" s="76" t="str">
        <f aca="false">"Luna 9  ·  "&amp;'Nume sanscrită'!F13&amp;"  ·  "&amp;'Nume sanscrită'!E13&amp;" मास"</f>
        <v>Luna 9  ·  Navama māsa  ·  नवम मास</v>
      </c>
      <c r="B109" s="76"/>
      <c r="C109" s="76"/>
      <c r="D109" s="76"/>
      <c r="E109" s="76"/>
      <c r="F109" s="76"/>
      <c r="G109" s="76"/>
    </row>
    <row r="110" customFormat="false" ht="30" hidden="false" customHeight="true" outlineLevel="0" collapsed="false">
      <c r="A110" s="77" t="str">
        <f aca="false">'Nume EN-FR'!B13&amp;"          ·          "&amp;'Nume EN-FR'!C13</f>
        <v>Ninth month          ·          Neuvième mois</v>
      </c>
      <c r="B110" s="77"/>
      <c r="C110" s="77"/>
      <c r="D110" s="77"/>
      <c r="E110" s="77"/>
      <c r="F110" s="77"/>
      <c r="G110" s="77"/>
    </row>
    <row r="111" customFormat="false" ht="24" hidden="false" customHeight="true" outlineLevel="0" collapsed="false">
      <c r="A111" s="55" t="str">
        <f aca="false">"ER "&amp;$B$3&amp;" ("&amp;$D$3&amp;")  ·  AE "&amp;TEXT($C$3,"0000")&amp;"     |     gregorian: "&amp;TEXT(DAY($F$2+224),"00")&amp;"."&amp;TEXT(MONTH($F$2+224),"00")&amp;"."&amp;YEAR($F$2+224)&amp;"  –  "&amp;TEXT(DAY($F$2+251),"00")&amp;"."&amp;TEXT(MONTH($F$2+251),"00")&amp;"."&amp;YEAR($F$2+251)</f>
        <v>ER 12 (Mīna · Pisces · Poissons)  ·  AE 1734     |     gregorian: 02.08.2026  –  29.08.2026</v>
      </c>
      <c r="B111" s="55"/>
      <c r="C111" s="55"/>
      <c r="D111" s="55"/>
      <c r="E111" s="55"/>
      <c r="F111" s="55"/>
      <c r="G111" s="55"/>
    </row>
    <row r="112" customFormat="false" ht="51.75" hidden="false" customHeight="true" outlineLevel="0" collapsed="false">
      <c r="A112" s="56" t="str">
        <f aca="false">'Nume sanscrită'!B21&amp;CHAR(10)&amp;IF($G$3="Numerice",'Nume sanscrită'!G21,'Nume sanscrită'!C21)&amp;CHAR(10)&amp;IF($G$3="Numerice",'Nume EN-FR'!E21&amp;" / "&amp;'Nume EN-FR'!F21,'Nume EN-FR'!C21&amp;" / "&amp;'Nume EN-FR'!D21)</f>
        <v>Luni
Somavāra
Monday / lundi</v>
      </c>
      <c r="B112" s="56" t="str">
        <f aca="false">'Nume sanscrită'!B22&amp;CHAR(10)&amp;IF($G$3="Numerice",'Nume sanscrită'!G22,'Nume sanscrită'!C22)&amp;CHAR(10)&amp;IF($G$3="Numerice",'Nume EN-FR'!E22&amp;" / "&amp;'Nume EN-FR'!F22,'Nume EN-FR'!C22&amp;" / "&amp;'Nume EN-FR'!D22)</f>
        <v>Marți
Maṅgalavāra
Tuesday / mardi</v>
      </c>
      <c r="C112" s="56" t="str">
        <f aca="false">'Nume sanscrită'!B23&amp;CHAR(10)&amp;IF($G$3="Numerice",'Nume sanscrită'!G23,'Nume sanscrită'!C23)&amp;CHAR(10)&amp;IF($G$3="Numerice",'Nume EN-FR'!E23&amp;" / "&amp;'Nume EN-FR'!F23,'Nume EN-FR'!C23&amp;" / "&amp;'Nume EN-FR'!D23)</f>
        <v>Miercuri
Budhavāra
Wednesday / mercredi</v>
      </c>
      <c r="D112" s="56" t="str">
        <f aca="false">'Nume sanscrită'!B24&amp;CHAR(10)&amp;IF($G$3="Numerice",'Nume sanscrită'!G24,'Nume sanscrită'!C24)&amp;CHAR(10)&amp;IF($G$3="Numerice",'Nume EN-FR'!E24&amp;" / "&amp;'Nume EN-FR'!F24,'Nume EN-FR'!C24&amp;" / "&amp;'Nume EN-FR'!D24)</f>
        <v>Joi
Guruvāra
Thursday / jeudi</v>
      </c>
      <c r="E112" s="56" t="str">
        <f aca="false">'Nume sanscrită'!B25&amp;CHAR(10)&amp;IF($G$3="Numerice",'Nume sanscrită'!G25,'Nume sanscrită'!C25)&amp;CHAR(10)&amp;IF($G$3="Numerice",'Nume EN-FR'!E25&amp;" / "&amp;'Nume EN-FR'!F25,'Nume EN-FR'!C25&amp;" / "&amp;'Nume EN-FR'!D25)</f>
        <v>Vineri
Śukravāra
Friday / vendredi</v>
      </c>
      <c r="F112" s="56" t="str">
        <f aca="false">'Nume sanscrită'!B26&amp;CHAR(10)&amp;IF($G$3="Numerice",'Nume sanscrită'!G26,'Nume sanscrită'!C26)&amp;CHAR(10)&amp;IF($G$3="Numerice",'Nume EN-FR'!E26&amp;" / "&amp;'Nume EN-FR'!F26,'Nume EN-FR'!C26&amp;" / "&amp;'Nume EN-FR'!D26)</f>
        <v>Sâmbătă
Śanivāra
Saturday / samedi</v>
      </c>
      <c r="G112" s="56" t="str">
        <f aca="false">'Nume sanscrită'!B27&amp;CHAR(10)&amp;IF($G$3="Numerice",'Nume sanscrită'!G27,'Nume sanscrită'!C27)&amp;CHAR(10)&amp;IF($G$3="Numerice",'Nume EN-FR'!E27&amp;" / "&amp;'Nume EN-FR'!F27,'Nume EN-FR'!C27&amp;" / "&amp;'Nume EN-FR'!D27)</f>
        <v>Duminică
Ravivāra
Sunday / dimanche</v>
      </c>
    </row>
    <row r="113" customFormat="false" ht="61.5" hidden="false" customHeight="true" outlineLevel="0" collapsed="false">
      <c r="A113" s="57" t="n">
        <v>1</v>
      </c>
      <c r="B113" s="57" t="n">
        <v>2</v>
      </c>
      <c r="C113" s="57" t="n">
        <v>3</v>
      </c>
      <c r="D113" s="57" t="n">
        <v>4</v>
      </c>
      <c r="E113" s="57" t="n">
        <v>5</v>
      </c>
      <c r="F113" s="58" t="n">
        <v>6</v>
      </c>
      <c r="G113" s="58" t="n">
        <v>7</v>
      </c>
    </row>
    <row r="114" customFormat="false" ht="21.75" hidden="false" customHeight="true" outlineLevel="0" collapsed="false">
      <c r="A114" s="59" t="str">
        <f aca="false">DAY($F$2+224)&amp;" "&amp;CHOOSE(MONTH($F$2+224),"ian","feb","mar","apr","mai","iun","iul","aug","sep","oct","nov","dec")&amp;IF(INDEX(Evenimente!$A$2:$A$16203,MATCH($F$2+224-0.000001,Evenimente!$A$2:$A$16203,1)+1)&lt;$F$2+224+1," "&amp;INDEX(Evenimente!$B$2:$B$16203,MATCH($F$2+224-0.000001,Evenimente!$A$2:$A$16203,1)+1)&amp;IF(INDEX(Evenimente!$A$2:$A$16203,MATCH($F$2+224-0.000001,Evenimente!$A$2:$A$16203,1)+2)&lt;$F$2+224+1," "&amp;INDEX(Evenimente!$B$2:$B$16203,MATCH($F$2+224-0.000001,Evenimente!$A$2:$A$16203,1)+2),""),"")</f>
        <v>2 aug</v>
      </c>
      <c r="B114" s="59" t="str">
        <f aca="false">DAY($F$2+225)&amp;" "&amp;CHOOSE(MONTH($F$2+225),"ian","feb","mar","apr","mai","iun","iul","aug","sep","oct","nov","dec")&amp;IF(INDEX(Evenimente!$A$2:$A$16203,MATCH($F$2+225-0.000001,Evenimente!$A$2:$A$16203,1)+1)&lt;$F$2+225+1," "&amp;INDEX(Evenimente!$B$2:$B$16203,MATCH($F$2+225-0.000001,Evenimente!$A$2:$A$16203,1)+1)&amp;IF(INDEX(Evenimente!$A$2:$A$16203,MATCH($F$2+225-0.000001,Evenimente!$A$2:$A$16203,1)+2)&lt;$F$2+225+1," "&amp;INDEX(Evenimente!$B$2:$B$16203,MATCH($F$2+225-0.000001,Evenimente!$A$2:$A$16203,1)+2),""),"")</f>
        <v>3 aug</v>
      </c>
      <c r="C114" s="59" t="str">
        <f aca="false">DAY($F$2+226)&amp;" "&amp;CHOOSE(MONTH($F$2+226),"ian","feb","mar","apr","mai","iun","iul","aug","sep","oct","nov","dec")&amp;IF(INDEX(Evenimente!$A$2:$A$16203,MATCH($F$2+226-0.000001,Evenimente!$A$2:$A$16203,1)+1)&lt;$F$2+226+1," "&amp;INDEX(Evenimente!$B$2:$B$16203,MATCH($F$2+226-0.000001,Evenimente!$A$2:$A$16203,1)+1)&amp;IF(INDEX(Evenimente!$A$2:$A$16203,MATCH($F$2+226-0.000001,Evenimente!$A$2:$A$16203,1)+2)&lt;$F$2+226+1," "&amp;INDEX(Evenimente!$B$2:$B$16203,MATCH($F$2+226-0.000001,Evenimente!$A$2:$A$16203,1)+2),""),"")</f>
        <v>4 aug</v>
      </c>
      <c r="D114" s="59" t="str">
        <f aca="false">DAY($F$2+227)&amp;" "&amp;CHOOSE(MONTH($F$2+227),"ian","feb","mar","apr","mai","iun","iul","aug","sep","oct","nov","dec")&amp;IF(INDEX(Evenimente!$A$2:$A$16203,MATCH($F$2+227-0.000001,Evenimente!$A$2:$A$16203,1)+1)&lt;$F$2+227+1," "&amp;INDEX(Evenimente!$B$2:$B$16203,MATCH($F$2+227-0.000001,Evenimente!$A$2:$A$16203,1)+1)&amp;IF(INDEX(Evenimente!$A$2:$A$16203,MATCH($F$2+227-0.000001,Evenimente!$A$2:$A$16203,1)+2)&lt;$F$2+227+1," "&amp;INDEX(Evenimente!$B$2:$B$16203,MATCH($F$2+227-0.000001,Evenimente!$A$2:$A$16203,1)+2),""),"")</f>
        <v>5 aug</v>
      </c>
      <c r="E114" s="59" t="str">
        <f aca="false">DAY($F$2+228)&amp;" "&amp;CHOOSE(MONTH($F$2+228),"ian","feb","mar","apr","mai","iun","iul","aug","sep","oct","nov","dec")&amp;IF(INDEX(Evenimente!$A$2:$A$16203,MATCH($F$2+228-0.000001,Evenimente!$A$2:$A$16203,1)+1)&lt;$F$2+228+1," "&amp;INDEX(Evenimente!$B$2:$B$16203,MATCH($F$2+228-0.000001,Evenimente!$A$2:$A$16203,1)+1)&amp;IF(INDEX(Evenimente!$A$2:$A$16203,MATCH($F$2+228-0.000001,Evenimente!$A$2:$A$16203,1)+2)&lt;$F$2+228+1," "&amp;INDEX(Evenimente!$B$2:$B$16203,MATCH($F$2+228-0.000001,Evenimente!$A$2:$A$16203,1)+2),""),"")</f>
        <v>6 aug ◑</v>
      </c>
      <c r="F114" s="60" t="str">
        <f aca="false">DAY($F$2+229)&amp;" "&amp;CHOOSE(MONTH($F$2+229),"ian","feb","mar","apr","mai","iun","iul","aug","sep","oct","nov","dec")&amp;IF(INDEX(Evenimente!$A$2:$A$16203,MATCH($F$2+229-0.000001,Evenimente!$A$2:$A$16203,1)+1)&lt;$F$2+229+1," "&amp;INDEX(Evenimente!$B$2:$B$16203,MATCH($F$2+229-0.000001,Evenimente!$A$2:$A$16203,1)+1)&amp;IF(INDEX(Evenimente!$A$2:$A$16203,MATCH($F$2+229-0.000001,Evenimente!$A$2:$A$16203,1)+2)&lt;$F$2+229+1," "&amp;INDEX(Evenimente!$B$2:$B$16203,MATCH($F$2+229-0.000001,Evenimente!$A$2:$A$16203,1)+2),""),"")</f>
        <v>7 aug</v>
      </c>
      <c r="G114" s="60" t="str">
        <f aca="false">DAY($F$2+230)&amp;" "&amp;CHOOSE(MONTH($F$2+230),"ian","feb","mar","apr","mai","iun","iul","aug","sep","oct","nov","dec")&amp;IF(INDEX(Evenimente!$A$2:$A$16203,MATCH($F$2+230-0.000001,Evenimente!$A$2:$A$16203,1)+1)&lt;$F$2+230+1," "&amp;INDEX(Evenimente!$B$2:$B$16203,MATCH($F$2+230-0.000001,Evenimente!$A$2:$A$16203,1)+1)&amp;IF(INDEX(Evenimente!$A$2:$A$16203,MATCH($F$2+230-0.000001,Evenimente!$A$2:$A$16203,1)+2)&lt;$F$2+230+1," "&amp;INDEX(Evenimente!$B$2:$B$16203,MATCH($F$2+230-0.000001,Evenimente!$A$2:$A$16203,1)+2),""),"")</f>
        <v>8 aug</v>
      </c>
    </row>
    <row r="115" customFormat="false" ht="61.5" hidden="false" customHeight="true" outlineLevel="0" collapsed="false">
      <c r="A115" s="57" t="n">
        <v>8</v>
      </c>
      <c r="B115" s="57" t="n">
        <v>9</v>
      </c>
      <c r="C115" s="57" t="n">
        <v>10</v>
      </c>
      <c r="D115" s="57" t="n">
        <v>11</v>
      </c>
      <c r="E115" s="57" t="n">
        <v>12</v>
      </c>
      <c r="F115" s="58" t="n">
        <v>13</v>
      </c>
      <c r="G115" s="58" t="n">
        <v>14</v>
      </c>
    </row>
    <row r="116" customFormat="false" ht="21.75" hidden="false" customHeight="true" outlineLevel="0" collapsed="false">
      <c r="A116" s="59" t="str">
        <f aca="false">DAY($F$2+231)&amp;" "&amp;CHOOSE(MONTH($F$2+231),"ian","feb","mar","apr","mai","iun","iul","aug","sep","oct","nov","dec")&amp;IF(INDEX(Evenimente!$A$2:$A$16203,MATCH($F$2+231-0.000001,Evenimente!$A$2:$A$16203,1)+1)&lt;$F$2+231+1," "&amp;INDEX(Evenimente!$B$2:$B$16203,MATCH($F$2+231-0.000001,Evenimente!$A$2:$A$16203,1)+1)&amp;IF(INDEX(Evenimente!$A$2:$A$16203,MATCH($F$2+231-0.000001,Evenimente!$A$2:$A$16203,1)+2)&lt;$F$2+231+1," "&amp;INDEX(Evenimente!$B$2:$B$16203,MATCH($F$2+231-0.000001,Evenimente!$A$2:$A$16203,1)+2),""),"")</f>
        <v>9 aug</v>
      </c>
      <c r="B116" s="59" t="str">
        <f aca="false">DAY($F$2+232)&amp;" "&amp;CHOOSE(MONTH($F$2+232),"ian","feb","mar","apr","mai","iun","iul","aug","sep","oct","nov","dec")&amp;IF(INDEX(Evenimente!$A$2:$A$16203,MATCH($F$2+232-0.000001,Evenimente!$A$2:$A$16203,1)+1)&lt;$F$2+232+1," "&amp;INDEX(Evenimente!$B$2:$B$16203,MATCH($F$2+232-0.000001,Evenimente!$A$2:$A$16203,1)+1)&amp;IF(INDEX(Evenimente!$A$2:$A$16203,MATCH($F$2+232-0.000001,Evenimente!$A$2:$A$16203,1)+2)&lt;$F$2+232+1," "&amp;INDEX(Evenimente!$B$2:$B$16203,MATCH($F$2+232-0.000001,Evenimente!$A$2:$A$16203,1)+2),""),"")</f>
        <v>10 aug</v>
      </c>
      <c r="C116" s="59" t="str">
        <f aca="false">DAY($F$2+233)&amp;" "&amp;CHOOSE(MONTH($F$2+233),"ian","feb","mar","apr","mai","iun","iul","aug","sep","oct","nov","dec")&amp;IF(INDEX(Evenimente!$A$2:$A$16203,MATCH($F$2+233-0.000001,Evenimente!$A$2:$A$16203,1)+1)&lt;$F$2+233+1," "&amp;INDEX(Evenimente!$B$2:$B$16203,MATCH($F$2+233-0.000001,Evenimente!$A$2:$A$16203,1)+1)&amp;IF(INDEX(Evenimente!$A$2:$A$16203,MATCH($F$2+233-0.000001,Evenimente!$A$2:$A$16203,1)+2)&lt;$F$2+233+1," "&amp;INDEX(Evenimente!$B$2:$B$16203,MATCH($F$2+233-0.000001,Evenimente!$A$2:$A$16203,1)+2),""),"")</f>
        <v>11 aug</v>
      </c>
      <c r="D116" s="59" t="str">
        <f aca="false">DAY($F$2+234)&amp;" "&amp;CHOOSE(MONTH($F$2+234),"ian","feb","mar","apr","mai","iun","iul","aug","sep","oct","nov","dec")&amp;IF(INDEX(Evenimente!$A$2:$A$16203,MATCH($F$2+234-0.000001,Evenimente!$A$2:$A$16203,1)+1)&lt;$F$2+234+1," "&amp;INDEX(Evenimente!$B$2:$B$16203,MATCH($F$2+234-0.000001,Evenimente!$A$2:$A$16203,1)+1)&amp;IF(INDEX(Evenimente!$A$2:$A$16203,MATCH($F$2+234-0.000001,Evenimente!$A$2:$A$16203,1)+2)&lt;$F$2+234+1," "&amp;INDEX(Evenimente!$B$2:$B$16203,MATCH($F$2+234-0.000001,Evenimente!$A$2:$A$16203,1)+2),""),"")</f>
        <v>12 aug ●⊗</v>
      </c>
      <c r="E116" s="59" t="str">
        <f aca="false">DAY($F$2+235)&amp;" "&amp;CHOOSE(MONTH($F$2+235),"ian","feb","mar","apr","mai","iun","iul","aug","sep","oct","nov","dec")&amp;IF(INDEX(Evenimente!$A$2:$A$16203,MATCH($F$2+235-0.000001,Evenimente!$A$2:$A$16203,1)+1)&lt;$F$2+235+1," "&amp;INDEX(Evenimente!$B$2:$B$16203,MATCH($F$2+235-0.000001,Evenimente!$A$2:$A$16203,1)+1)&amp;IF(INDEX(Evenimente!$A$2:$A$16203,MATCH($F$2+235-0.000001,Evenimente!$A$2:$A$16203,1)+2)&lt;$F$2+235+1," "&amp;INDEX(Evenimente!$B$2:$B$16203,MATCH($F$2+235-0.000001,Evenimente!$A$2:$A$16203,1)+2),""),"")</f>
        <v>13 aug</v>
      </c>
      <c r="F116" s="60" t="str">
        <f aca="false">DAY($F$2+236)&amp;" "&amp;CHOOSE(MONTH($F$2+236),"ian","feb","mar","apr","mai","iun","iul","aug","sep","oct","nov","dec")&amp;IF(INDEX(Evenimente!$A$2:$A$16203,MATCH($F$2+236-0.000001,Evenimente!$A$2:$A$16203,1)+1)&lt;$F$2+236+1," "&amp;INDEX(Evenimente!$B$2:$B$16203,MATCH($F$2+236-0.000001,Evenimente!$A$2:$A$16203,1)+1)&amp;IF(INDEX(Evenimente!$A$2:$A$16203,MATCH($F$2+236-0.000001,Evenimente!$A$2:$A$16203,1)+2)&lt;$F$2+236+1," "&amp;INDEX(Evenimente!$B$2:$B$16203,MATCH($F$2+236-0.000001,Evenimente!$A$2:$A$16203,1)+2),""),"")</f>
        <v>14 aug</v>
      </c>
      <c r="G116" s="60" t="str">
        <f aca="false">DAY($F$2+237)&amp;" "&amp;CHOOSE(MONTH($F$2+237),"ian","feb","mar","apr","mai","iun","iul","aug","sep","oct","nov","dec")&amp;IF(INDEX(Evenimente!$A$2:$A$16203,MATCH($F$2+237-0.000001,Evenimente!$A$2:$A$16203,1)+1)&lt;$F$2+237+1," "&amp;INDEX(Evenimente!$B$2:$B$16203,MATCH($F$2+237-0.000001,Evenimente!$A$2:$A$16203,1)+1)&amp;IF(INDEX(Evenimente!$A$2:$A$16203,MATCH($F$2+237-0.000001,Evenimente!$A$2:$A$16203,1)+2)&lt;$F$2+237+1," "&amp;INDEX(Evenimente!$B$2:$B$16203,MATCH($F$2+237-0.000001,Evenimente!$A$2:$A$16203,1)+2),""),"")</f>
        <v>15 aug</v>
      </c>
    </row>
    <row r="117" customFormat="false" ht="61.5" hidden="false" customHeight="true" outlineLevel="0" collapsed="false">
      <c r="A117" s="57" t="n">
        <v>15</v>
      </c>
      <c r="B117" s="57" t="n">
        <v>16</v>
      </c>
      <c r="C117" s="57" t="n">
        <v>17</v>
      </c>
      <c r="D117" s="57" t="n">
        <v>18</v>
      </c>
      <c r="E117" s="57" t="n">
        <v>19</v>
      </c>
      <c r="F117" s="58" t="n">
        <v>20</v>
      </c>
      <c r="G117" s="58" t="n">
        <v>21</v>
      </c>
    </row>
    <row r="118" customFormat="false" ht="21.75" hidden="false" customHeight="true" outlineLevel="0" collapsed="false">
      <c r="A118" s="59" t="str">
        <f aca="false">DAY($F$2+238)&amp;" "&amp;CHOOSE(MONTH($F$2+238),"ian","feb","mar","apr","mai","iun","iul","aug","sep","oct","nov","dec")&amp;IF(INDEX(Evenimente!$A$2:$A$16203,MATCH($F$2+238-0.000001,Evenimente!$A$2:$A$16203,1)+1)&lt;$F$2+238+1," "&amp;INDEX(Evenimente!$B$2:$B$16203,MATCH($F$2+238-0.000001,Evenimente!$A$2:$A$16203,1)+1)&amp;IF(INDEX(Evenimente!$A$2:$A$16203,MATCH($F$2+238-0.000001,Evenimente!$A$2:$A$16203,1)+2)&lt;$F$2+238+1," "&amp;INDEX(Evenimente!$B$2:$B$16203,MATCH($F$2+238-0.000001,Evenimente!$A$2:$A$16203,1)+2),""),"")</f>
        <v>16 aug</v>
      </c>
      <c r="B118" s="59" t="str">
        <f aca="false">DAY($F$2+239)&amp;" "&amp;CHOOSE(MONTH($F$2+239),"ian","feb","mar","apr","mai","iun","iul","aug","sep","oct","nov","dec")&amp;IF(INDEX(Evenimente!$A$2:$A$16203,MATCH($F$2+239-0.000001,Evenimente!$A$2:$A$16203,1)+1)&lt;$F$2+239+1," "&amp;INDEX(Evenimente!$B$2:$B$16203,MATCH($F$2+239-0.000001,Evenimente!$A$2:$A$16203,1)+1)&amp;IF(INDEX(Evenimente!$A$2:$A$16203,MATCH($F$2+239-0.000001,Evenimente!$A$2:$A$16203,1)+2)&lt;$F$2+239+1," "&amp;INDEX(Evenimente!$B$2:$B$16203,MATCH($F$2+239-0.000001,Evenimente!$A$2:$A$16203,1)+2),""),"")</f>
        <v>17 aug</v>
      </c>
      <c r="C118" s="59" t="str">
        <f aca="false">DAY($F$2+240)&amp;" "&amp;CHOOSE(MONTH($F$2+240),"ian","feb","mar","apr","mai","iun","iul","aug","sep","oct","nov","dec")&amp;IF(INDEX(Evenimente!$A$2:$A$16203,MATCH($F$2+240-0.000001,Evenimente!$A$2:$A$16203,1)+1)&lt;$F$2+240+1," "&amp;INDEX(Evenimente!$B$2:$B$16203,MATCH($F$2+240-0.000001,Evenimente!$A$2:$A$16203,1)+1)&amp;IF(INDEX(Evenimente!$A$2:$A$16203,MATCH($F$2+240-0.000001,Evenimente!$A$2:$A$16203,1)+2)&lt;$F$2+240+1," "&amp;INDEX(Evenimente!$B$2:$B$16203,MATCH($F$2+240-0.000001,Evenimente!$A$2:$A$16203,1)+2),""),"")</f>
        <v>18 aug</v>
      </c>
      <c r="D118" s="59" t="str">
        <f aca="false">DAY($F$2+241)&amp;" "&amp;CHOOSE(MONTH($F$2+241),"ian","feb","mar","apr","mai","iun","iul","aug","sep","oct","nov","dec")&amp;IF(INDEX(Evenimente!$A$2:$A$16203,MATCH($F$2+241-0.000001,Evenimente!$A$2:$A$16203,1)+1)&lt;$F$2+241+1," "&amp;INDEX(Evenimente!$B$2:$B$16203,MATCH($F$2+241-0.000001,Evenimente!$A$2:$A$16203,1)+1)&amp;IF(INDEX(Evenimente!$A$2:$A$16203,MATCH($F$2+241-0.000001,Evenimente!$A$2:$A$16203,1)+2)&lt;$F$2+241+1," "&amp;INDEX(Evenimente!$B$2:$B$16203,MATCH($F$2+241-0.000001,Evenimente!$A$2:$A$16203,1)+2),""),"")</f>
        <v>19 aug</v>
      </c>
      <c r="E118" s="59" t="str">
        <f aca="false">DAY($F$2+242)&amp;" "&amp;CHOOSE(MONTH($F$2+242),"ian","feb","mar","apr","mai","iun","iul","aug","sep","oct","nov","dec")&amp;IF(INDEX(Evenimente!$A$2:$A$16203,MATCH($F$2+242-0.000001,Evenimente!$A$2:$A$16203,1)+1)&lt;$F$2+242+1," "&amp;INDEX(Evenimente!$B$2:$B$16203,MATCH($F$2+242-0.000001,Evenimente!$A$2:$A$16203,1)+1)&amp;IF(INDEX(Evenimente!$A$2:$A$16203,MATCH($F$2+242-0.000001,Evenimente!$A$2:$A$16203,1)+2)&lt;$F$2+242+1," "&amp;INDEX(Evenimente!$B$2:$B$16203,MATCH($F$2+242-0.000001,Evenimente!$A$2:$A$16203,1)+2),""),"")</f>
        <v>20 aug ◐</v>
      </c>
      <c r="F118" s="60" t="str">
        <f aca="false">DAY($F$2+243)&amp;" "&amp;CHOOSE(MONTH($F$2+243),"ian","feb","mar","apr","mai","iun","iul","aug","sep","oct","nov","dec")&amp;IF(INDEX(Evenimente!$A$2:$A$16203,MATCH($F$2+243-0.000001,Evenimente!$A$2:$A$16203,1)+1)&lt;$F$2+243+1," "&amp;INDEX(Evenimente!$B$2:$B$16203,MATCH($F$2+243-0.000001,Evenimente!$A$2:$A$16203,1)+1)&amp;IF(INDEX(Evenimente!$A$2:$A$16203,MATCH($F$2+243-0.000001,Evenimente!$A$2:$A$16203,1)+2)&lt;$F$2+243+1," "&amp;INDEX(Evenimente!$B$2:$B$16203,MATCH($F$2+243-0.000001,Evenimente!$A$2:$A$16203,1)+2),""),"")</f>
        <v>21 aug</v>
      </c>
      <c r="G118" s="60" t="str">
        <f aca="false">DAY($F$2+244)&amp;" "&amp;CHOOSE(MONTH($F$2+244),"ian","feb","mar","apr","mai","iun","iul","aug","sep","oct","nov","dec")&amp;IF(INDEX(Evenimente!$A$2:$A$16203,MATCH($F$2+244-0.000001,Evenimente!$A$2:$A$16203,1)+1)&lt;$F$2+244+1," "&amp;INDEX(Evenimente!$B$2:$B$16203,MATCH($F$2+244-0.000001,Evenimente!$A$2:$A$16203,1)+1)&amp;IF(INDEX(Evenimente!$A$2:$A$16203,MATCH($F$2+244-0.000001,Evenimente!$A$2:$A$16203,1)+2)&lt;$F$2+244+1," "&amp;INDEX(Evenimente!$B$2:$B$16203,MATCH($F$2+244-0.000001,Evenimente!$A$2:$A$16203,1)+2),""),"")</f>
        <v>22 aug</v>
      </c>
    </row>
    <row r="119" customFormat="false" ht="61.5" hidden="false" customHeight="true" outlineLevel="0" collapsed="false">
      <c r="A119" s="57" t="n">
        <v>22</v>
      </c>
      <c r="B119" s="57" t="n">
        <v>23</v>
      </c>
      <c r="C119" s="57" t="n">
        <v>24</v>
      </c>
      <c r="D119" s="57" t="n">
        <v>25</v>
      </c>
      <c r="E119" s="57" t="n">
        <v>26</v>
      </c>
      <c r="F119" s="58" t="n">
        <v>27</v>
      </c>
      <c r="G119" s="58" t="n">
        <v>28</v>
      </c>
    </row>
    <row r="120" customFormat="false" ht="21.75" hidden="false" customHeight="true" outlineLevel="0" collapsed="false">
      <c r="A120" s="59" t="str">
        <f aca="false">DAY($F$2+245)&amp;" "&amp;CHOOSE(MONTH($F$2+245),"ian","feb","mar","apr","mai","iun","iul","aug","sep","oct","nov","dec")&amp;IF(INDEX(Evenimente!$A$2:$A$16203,MATCH($F$2+245-0.000001,Evenimente!$A$2:$A$16203,1)+1)&lt;$F$2+245+1," "&amp;INDEX(Evenimente!$B$2:$B$16203,MATCH($F$2+245-0.000001,Evenimente!$A$2:$A$16203,1)+1)&amp;IF(INDEX(Evenimente!$A$2:$A$16203,MATCH($F$2+245-0.000001,Evenimente!$A$2:$A$16203,1)+2)&lt;$F$2+245+1," "&amp;INDEX(Evenimente!$B$2:$B$16203,MATCH($F$2+245-0.000001,Evenimente!$A$2:$A$16203,1)+2),""),"")</f>
        <v>23 aug</v>
      </c>
      <c r="B120" s="59" t="str">
        <f aca="false">DAY($F$2+246)&amp;" "&amp;CHOOSE(MONTH($F$2+246),"ian","feb","mar","apr","mai","iun","iul","aug","sep","oct","nov","dec")&amp;IF(INDEX(Evenimente!$A$2:$A$16203,MATCH($F$2+246-0.000001,Evenimente!$A$2:$A$16203,1)+1)&lt;$F$2+246+1," "&amp;INDEX(Evenimente!$B$2:$B$16203,MATCH($F$2+246-0.000001,Evenimente!$A$2:$A$16203,1)+1)&amp;IF(INDEX(Evenimente!$A$2:$A$16203,MATCH($F$2+246-0.000001,Evenimente!$A$2:$A$16203,1)+2)&lt;$F$2+246+1," "&amp;INDEX(Evenimente!$B$2:$B$16203,MATCH($F$2+246-0.000001,Evenimente!$A$2:$A$16203,1)+2),""),"")</f>
        <v>24 aug</v>
      </c>
      <c r="C120" s="59" t="str">
        <f aca="false">DAY($F$2+247)&amp;" "&amp;CHOOSE(MONTH($F$2+247),"ian","feb","mar","apr","mai","iun","iul","aug","sep","oct","nov","dec")&amp;IF(INDEX(Evenimente!$A$2:$A$16203,MATCH($F$2+247-0.000001,Evenimente!$A$2:$A$16203,1)+1)&lt;$F$2+247+1," "&amp;INDEX(Evenimente!$B$2:$B$16203,MATCH($F$2+247-0.000001,Evenimente!$A$2:$A$16203,1)+1)&amp;IF(INDEX(Evenimente!$A$2:$A$16203,MATCH($F$2+247-0.000001,Evenimente!$A$2:$A$16203,1)+2)&lt;$F$2+247+1," "&amp;INDEX(Evenimente!$B$2:$B$16203,MATCH($F$2+247-0.000001,Evenimente!$A$2:$A$16203,1)+2),""),"")</f>
        <v>25 aug</v>
      </c>
      <c r="D120" s="59" t="str">
        <f aca="false">DAY($F$2+248)&amp;" "&amp;CHOOSE(MONTH($F$2+248),"ian","feb","mar","apr","mai","iun","iul","aug","sep","oct","nov","dec")&amp;IF(INDEX(Evenimente!$A$2:$A$16203,MATCH($F$2+248-0.000001,Evenimente!$A$2:$A$16203,1)+1)&lt;$F$2+248+1," "&amp;INDEX(Evenimente!$B$2:$B$16203,MATCH($F$2+248-0.000001,Evenimente!$A$2:$A$16203,1)+1)&amp;IF(INDEX(Evenimente!$A$2:$A$16203,MATCH($F$2+248-0.000001,Evenimente!$A$2:$A$16203,1)+2)&lt;$F$2+248+1," "&amp;INDEX(Evenimente!$B$2:$B$16203,MATCH($F$2+248-0.000001,Evenimente!$A$2:$A$16203,1)+2),""),"")</f>
        <v>26 aug</v>
      </c>
      <c r="E120" s="59" t="str">
        <f aca="false">DAY($F$2+249)&amp;" "&amp;CHOOSE(MONTH($F$2+249),"ian","feb","mar","apr","mai","iun","iul","aug","sep","oct","nov","dec")&amp;IF(INDEX(Evenimente!$A$2:$A$16203,MATCH($F$2+249-0.000001,Evenimente!$A$2:$A$16203,1)+1)&lt;$F$2+249+1," "&amp;INDEX(Evenimente!$B$2:$B$16203,MATCH($F$2+249-0.000001,Evenimente!$A$2:$A$16203,1)+1)&amp;IF(INDEX(Evenimente!$A$2:$A$16203,MATCH($F$2+249-0.000001,Evenimente!$A$2:$A$16203,1)+2)&lt;$F$2+249+1," "&amp;INDEX(Evenimente!$B$2:$B$16203,MATCH($F$2+249-0.000001,Evenimente!$A$2:$A$16203,1)+2),""),"")</f>
        <v>27 aug</v>
      </c>
      <c r="F120" s="60" t="str">
        <f aca="false">DAY($F$2+250)&amp;" "&amp;CHOOSE(MONTH($F$2+250),"ian","feb","mar","apr","mai","iun","iul","aug","sep","oct","nov","dec")&amp;IF(INDEX(Evenimente!$A$2:$A$16203,MATCH($F$2+250-0.000001,Evenimente!$A$2:$A$16203,1)+1)&lt;$F$2+250+1," "&amp;INDEX(Evenimente!$B$2:$B$16203,MATCH($F$2+250-0.000001,Evenimente!$A$2:$A$16203,1)+1)&amp;IF(INDEX(Evenimente!$A$2:$A$16203,MATCH($F$2+250-0.000001,Evenimente!$A$2:$A$16203,1)+2)&lt;$F$2+250+1," "&amp;INDEX(Evenimente!$B$2:$B$16203,MATCH($F$2+250-0.000001,Evenimente!$A$2:$A$16203,1)+2),""),"")</f>
        <v>28 aug ○⊗</v>
      </c>
      <c r="G120" s="60" t="str">
        <f aca="false">DAY($F$2+251)&amp;" "&amp;CHOOSE(MONTH($F$2+251),"ian","feb","mar","apr","mai","iun","iul","aug","sep","oct","nov","dec")&amp;IF(INDEX(Evenimente!$A$2:$A$16203,MATCH($F$2+251-0.000001,Evenimente!$A$2:$A$16203,1)+1)&lt;$F$2+251+1," "&amp;INDEX(Evenimente!$B$2:$B$16203,MATCH($F$2+251-0.000001,Evenimente!$A$2:$A$16203,1)+1)&amp;IF(INDEX(Evenimente!$A$2:$A$16203,MATCH($F$2+251-0.000001,Evenimente!$A$2:$A$16203,1)+2)&lt;$F$2+251+1," "&amp;INDEX(Evenimente!$B$2:$B$16203,MATCH($F$2+251-0.000001,Evenimente!$A$2:$A$16203,1)+2),""),"")</f>
        <v>29 aug</v>
      </c>
    </row>
    <row r="121" customFormat="false" ht="21.75" hidden="false" customHeight="true" outlineLevel="0" collapsed="false">
      <c r="A121" s="61" t="s">
        <v>134</v>
      </c>
      <c r="B121" s="61"/>
      <c r="C121" s="61"/>
      <c r="D121" s="61"/>
      <c r="E121" s="61"/>
      <c r="F121" s="61"/>
      <c r="G121" s="61"/>
    </row>
    <row r="122" customFormat="false" ht="51.75" hidden="false" customHeight="true" outlineLevel="0" collapsed="false">
      <c r="A122" s="78" t="str">
        <f aca="false">"Luna 10  ·  "&amp;'Nume sanscrită'!F14&amp;"  ·  "&amp;'Nume sanscrită'!E14&amp;" मास"</f>
        <v>Luna 10  ·  Daśama māsa  ·  दशम मास</v>
      </c>
      <c r="B122" s="78"/>
      <c r="C122" s="78"/>
      <c r="D122" s="78"/>
      <c r="E122" s="78"/>
      <c r="F122" s="78"/>
      <c r="G122" s="78"/>
    </row>
    <row r="123" customFormat="false" ht="30" hidden="false" customHeight="true" outlineLevel="0" collapsed="false">
      <c r="A123" s="79" t="str">
        <f aca="false">'Nume EN-FR'!B14&amp;"          ·          "&amp;'Nume EN-FR'!C14</f>
        <v>Tenth month          ·          Dixième mois</v>
      </c>
      <c r="B123" s="79"/>
      <c r="C123" s="79"/>
      <c r="D123" s="79"/>
      <c r="E123" s="79"/>
      <c r="F123" s="79"/>
      <c r="G123" s="79"/>
    </row>
    <row r="124" customFormat="false" ht="24" hidden="false" customHeight="true" outlineLevel="0" collapsed="false">
      <c r="A124" s="55" t="str">
        <f aca="false">"ER "&amp;$B$3&amp;" ("&amp;$D$3&amp;")  ·  AE "&amp;TEXT($C$3,"0000")&amp;"     |     gregorian: "&amp;TEXT(DAY($F$2+252),"00")&amp;"."&amp;TEXT(MONTH($F$2+252),"00")&amp;"."&amp;YEAR($F$2+252)&amp;"  –  "&amp;TEXT(DAY($F$2+279),"00")&amp;"."&amp;TEXT(MONTH($F$2+279),"00")&amp;"."&amp;YEAR($F$2+279)</f>
        <v>ER 12 (Mīna · Pisces · Poissons)  ·  AE 1734     |     gregorian: 30.08.2026  –  26.09.2026</v>
      </c>
      <c r="B124" s="55"/>
      <c r="C124" s="55"/>
      <c r="D124" s="55"/>
      <c r="E124" s="55"/>
      <c r="F124" s="55"/>
      <c r="G124" s="55"/>
    </row>
    <row r="125" customFormat="false" ht="51.75" hidden="false" customHeight="true" outlineLevel="0" collapsed="false">
      <c r="A125" s="56" t="str">
        <f aca="false">'Nume sanscrită'!B21&amp;CHAR(10)&amp;IF($G$3="Numerice",'Nume sanscrită'!G21,'Nume sanscrită'!C21)&amp;CHAR(10)&amp;IF($G$3="Numerice",'Nume EN-FR'!E21&amp;" / "&amp;'Nume EN-FR'!F21,'Nume EN-FR'!C21&amp;" / "&amp;'Nume EN-FR'!D21)</f>
        <v>Luni
Somavāra
Monday / lundi</v>
      </c>
      <c r="B125" s="56" t="str">
        <f aca="false">'Nume sanscrită'!B22&amp;CHAR(10)&amp;IF($G$3="Numerice",'Nume sanscrită'!G22,'Nume sanscrită'!C22)&amp;CHAR(10)&amp;IF($G$3="Numerice",'Nume EN-FR'!E22&amp;" / "&amp;'Nume EN-FR'!F22,'Nume EN-FR'!C22&amp;" / "&amp;'Nume EN-FR'!D22)</f>
        <v>Marți
Maṅgalavāra
Tuesday / mardi</v>
      </c>
      <c r="C125" s="56" t="str">
        <f aca="false">'Nume sanscrită'!B23&amp;CHAR(10)&amp;IF($G$3="Numerice",'Nume sanscrită'!G23,'Nume sanscrită'!C23)&amp;CHAR(10)&amp;IF($G$3="Numerice",'Nume EN-FR'!E23&amp;" / "&amp;'Nume EN-FR'!F23,'Nume EN-FR'!C23&amp;" / "&amp;'Nume EN-FR'!D23)</f>
        <v>Miercuri
Budhavāra
Wednesday / mercredi</v>
      </c>
      <c r="D125" s="56" t="str">
        <f aca="false">'Nume sanscrită'!B24&amp;CHAR(10)&amp;IF($G$3="Numerice",'Nume sanscrită'!G24,'Nume sanscrită'!C24)&amp;CHAR(10)&amp;IF($G$3="Numerice",'Nume EN-FR'!E24&amp;" / "&amp;'Nume EN-FR'!F24,'Nume EN-FR'!C24&amp;" / "&amp;'Nume EN-FR'!D24)</f>
        <v>Joi
Guruvāra
Thursday / jeudi</v>
      </c>
      <c r="E125" s="56" t="str">
        <f aca="false">'Nume sanscrită'!B25&amp;CHAR(10)&amp;IF($G$3="Numerice",'Nume sanscrită'!G25,'Nume sanscrită'!C25)&amp;CHAR(10)&amp;IF($G$3="Numerice",'Nume EN-FR'!E25&amp;" / "&amp;'Nume EN-FR'!F25,'Nume EN-FR'!C25&amp;" / "&amp;'Nume EN-FR'!D25)</f>
        <v>Vineri
Śukravāra
Friday / vendredi</v>
      </c>
      <c r="F125" s="56" t="str">
        <f aca="false">'Nume sanscrită'!B26&amp;CHAR(10)&amp;IF($G$3="Numerice",'Nume sanscrită'!G26,'Nume sanscrită'!C26)&amp;CHAR(10)&amp;IF($G$3="Numerice",'Nume EN-FR'!E26&amp;" / "&amp;'Nume EN-FR'!F26,'Nume EN-FR'!C26&amp;" / "&amp;'Nume EN-FR'!D26)</f>
        <v>Sâmbătă
Śanivāra
Saturday / samedi</v>
      </c>
      <c r="G125" s="56" t="str">
        <f aca="false">'Nume sanscrită'!B27&amp;CHAR(10)&amp;IF($G$3="Numerice",'Nume sanscrită'!G27,'Nume sanscrită'!C27)&amp;CHAR(10)&amp;IF($G$3="Numerice",'Nume EN-FR'!E27&amp;" / "&amp;'Nume EN-FR'!F27,'Nume EN-FR'!C27&amp;" / "&amp;'Nume EN-FR'!D27)</f>
        <v>Duminică
Ravivāra
Sunday / dimanche</v>
      </c>
    </row>
    <row r="126" customFormat="false" ht="61.5" hidden="false" customHeight="true" outlineLevel="0" collapsed="false">
      <c r="A126" s="57" t="n">
        <v>1</v>
      </c>
      <c r="B126" s="57" t="n">
        <v>2</v>
      </c>
      <c r="C126" s="57" t="n">
        <v>3</v>
      </c>
      <c r="D126" s="57" t="n">
        <v>4</v>
      </c>
      <c r="E126" s="57" t="n">
        <v>5</v>
      </c>
      <c r="F126" s="58" t="n">
        <v>6</v>
      </c>
      <c r="G126" s="58" t="n">
        <v>7</v>
      </c>
    </row>
    <row r="127" customFormat="false" ht="21.75" hidden="false" customHeight="true" outlineLevel="0" collapsed="false">
      <c r="A127" s="59" t="str">
        <f aca="false">DAY($F$2+252)&amp;" "&amp;CHOOSE(MONTH($F$2+252),"ian","feb","mar","apr","mai","iun","iul","aug","sep","oct","nov","dec")&amp;IF(INDEX(Evenimente!$A$2:$A$16203,MATCH($F$2+252-0.000001,Evenimente!$A$2:$A$16203,1)+1)&lt;$F$2+252+1," "&amp;INDEX(Evenimente!$B$2:$B$16203,MATCH($F$2+252-0.000001,Evenimente!$A$2:$A$16203,1)+1)&amp;IF(INDEX(Evenimente!$A$2:$A$16203,MATCH($F$2+252-0.000001,Evenimente!$A$2:$A$16203,1)+2)&lt;$F$2+252+1," "&amp;INDEX(Evenimente!$B$2:$B$16203,MATCH($F$2+252-0.000001,Evenimente!$A$2:$A$16203,1)+2),""),"")</f>
        <v>30 aug</v>
      </c>
      <c r="B127" s="59" t="str">
        <f aca="false">DAY($F$2+253)&amp;" "&amp;CHOOSE(MONTH($F$2+253),"ian","feb","mar","apr","mai","iun","iul","aug","sep","oct","nov","dec")&amp;IF(INDEX(Evenimente!$A$2:$A$16203,MATCH($F$2+253-0.000001,Evenimente!$A$2:$A$16203,1)+1)&lt;$F$2+253+1," "&amp;INDEX(Evenimente!$B$2:$B$16203,MATCH($F$2+253-0.000001,Evenimente!$A$2:$A$16203,1)+1)&amp;IF(INDEX(Evenimente!$A$2:$A$16203,MATCH($F$2+253-0.000001,Evenimente!$A$2:$A$16203,1)+2)&lt;$F$2+253+1," "&amp;INDEX(Evenimente!$B$2:$B$16203,MATCH($F$2+253-0.000001,Evenimente!$A$2:$A$16203,1)+2),""),"")</f>
        <v>31 aug</v>
      </c>
      <c r="C127" s="59" t="str">
        <f aca="false">DAY($F$2+254)&amp;" "&amp;CHOOSE(MONTH($F$2+254),"ian","feb","mar","apr","mai","iun","iul","aug","sep","oct","nov","dec")&amp;IF(INDEX(Evenimente!$A$2:$A$16203,MATCH($F$2+254-0.000001,Evenimente!$A$2:$A$16203,1)+1)&lt;$F$2+254+1," "&amp;INDEX(Evenimente!$B$2:$B$16203,MATCH($F$2+254-0.000001,Evenimente!$A$2:$A$16203,1)+1)&amp;IF(INDEX(Evenimente!$A$2:$A$16203,MATCH($F$2+254-0.000001,Evenimente!$A$2:$A$16203,1)+2)&lt;$F$2+254+1," "&amp;INDEX(Evenimente!$B$2:$B$16203,MATCH($F$2+254-0.000001,Evenimente!$A$2:$A$16203,1)+2),""),"")</f>
        <v>1 sep</v>
      </c>
      <c r="D127" s="59" t="str">
        <f aca="false">DAY($F$2+255)&amp;" "&amp;CHOOSE(MONTH($F$2+255),"ian","feb","mar","apr","mai","iun","iul","aug","sep","oct","nov","dec")&amp;IF(INDEX(Evenimente!$A$2:$A$16203,MATCH($F$2+255-0.000001,Evenimente!$A$2:$A$16203,1)+1)&lt;$F$2+255+1," "&amp;INDEX(Evenimente!$B$2:$B$16203,MATCH($F$2+255-0.000001,Evenimente!$A$2:$A$16203,1)+1)&amp;IF(INDEX(Evenimente!$A$2:$A$16203,MATCH($F$2+255-0.000001,Evenimente!$A$2:$A$16203,1)+2)&lt;$F$2+255+1," "&amp;INDEX(Evenimente!$B$2:$B$16203,MATCH($F$2+255-0.000001,Evenimente!$A$2:$A$16203,1)+2),""),"")</f>
        <v>2 sep</v>
      </c>
      <c r="E127" s="59" t="str">
        <f aca="false">DAY($F$2+256)&amp;" "&amp;CHOOSE(MONTH($F$2+256),"ian","feb","mar","apr","mai","iun","iul","aug","sep","oct","nov","dec")&amp;IF(INDEX(Evenimente!$A$2:$A$16203,MATCH($F$2+256-0.000001,Evenimente!$A$2:$A$16203,1)+1)&lt;$F$2+256+1," "&amp;INDEX(Evenimente!$B$2:$B$16203,MATCH($F$2+256-0.000001,Evenimente!$A$2:$A$16203,1)+1)&amp;IF(INDEX(Evenimente!$A$2:$A$16203,MATCH($F$2+256-0.000001,Evenimente!$A$2:$A$16203,1)+2)&lt;$F$2+256+1," "&amp;INDEX(Evenimente!$B$2:$B$16203,MATCH($F$2+256-0.000001,Evenimente!$A$2:$A$16203,1)+2),""),"")</f>
        <v>3 sep</v>
      </c>
      <c r="F127" s="60" t="str">
        <f aca="false">DAY($F$2+257)&amp;" "&amp;CHOOSE(MONTH($F$2+257),"ian","feb","mar","apr","mai","iun","iul","aug","sep","oct","nov","dec")&amp;IF(INDEX(Evenimente!$A$2:$A$16203,MATCH($F$2+257-0.000001,Evenimente!$A$2:$A$16203,1)+1)&lt;$F$2+257+1," "&amp;INDEX(Evenimente!$B$2:$B$16203,MATCH($F$2+257-0.000001,Evenimente!$A$2:$A$16203,1)+1)&amp;IF(INDEX(Evenimente!$A$2:$A$16203,MATCH($F$2+257-0.000001,Evenimente!$A$2:$A$16203,1)+2)&lt;$F$2+257+1," "&amp;INDEX(Evenimente!$B$2:$B$16203,MATCH($F$2+257-0.000001,Evenimente!$A$2:$A$16203,1)+2),""),"")</f>
        <v>4 sep ◑</v>
      </c>
      <c r="G127" s="60" t="str">
        <f aca="false">DAY($F$2+258)&amp;" "&amp;CHOOSE(MONTH($F$2+258),"ian","feb","mar","apr","mai","iun","iul","aug","sep","oct","nov","dec")&amp;IF(INDEX(Evenimente!$A$2:$A$16203,MATCH($F$2+258-0.000001,Evenimente!$A$2:$A$16203,1)+1)&lt;$F$2+258+1," "&amp;INDEX(Evenimente!$B$2:$B$16203,MATCH($F$2+258-0.000001,Evenimente!$A$2:$A$16203,1)+1)&amp;IF(INDEX(Evenimente!$A$2:$A$16203,MATCH($F$2+258-0.000001,Evenimente!$A$2:$A$16203,1)+2)&lt;$F$2+258+1," "&amp;INDEX(Evenimente!$B$2:$B$16203,MATCH($F$2+258-0.000001,Evenimente!$A$2:$A$16203,1)+2),""),"")</f>
        <v>5 sep</v>
      </c>
    </row>
    <row r="128" customFormat="false" ht="61.5" hidden="false" customHeight="true" outlineLevel="0" collapsed="false">
      <c r="A128" s="57" t="n">
        <v>8</v>
      </c>
      <c r="B128" s="57" t="n">
        <v>9</v>
      </c>
      <c r="C128" s="57" t="n">
        <v>10</v>
      </c>
      <c r="D128" s="57" t="n">
        <v>11</v>
      </c>
      <c r="E128" s="57" t="n">
        <v>12</v>
      </c>
      <c r="F128" s="58" t="n">
        <v>13</v>
      </c>
      <c r="G128" s="58" t="n">
        <v>14</v>
      </c>
    </row>
    <row r="129" customFormat="false" ht="21.75" hidden="false" customHeight="true" outlineLevel="0" collapsed="false">
      <c r="A129" s="59" t="str">
        <f aca="false">DAY($F$2+259)&amp;" "&amp;CHOOSE(MONTH($F$2+259),"ian","feb","mar","apr","mai","iun","iul","aug","sep","oct","nov","dec")&amp;IF(INDEX(Evenimente!$A$2:$A$16203,MATCH($F$2+259-0.000001,Evenimente!$A$2:$A$16203,1)+1)&lt;$F$2+259+1," "&amp;INDEX(Evenimente!$B$2:$B$16203,MATCH($F$2+259-0.000001,Evenimente!$A$2:$A$16203,1)+1)&amp;IF(INDEX(Evenimente!$A$2:$A$16203,MATCH($F$2+259-0.000001,Evenimente!$A$2:$A$16203,1)+2)&lt;$F$2+259+1," "&amp;INDEX(Evenimente!$B$2:$B$16203,MATCH($F$2+259-0.000001,Evenimente!$A$2:$A$16203,1)+2),""),"")</f>
        <v>6 sep</v>
      </c>
      <c r="B129" s="59" t="str">
        <f aca="false">DAY($F$2+260)&amp;" "&amp;CHOOSE(MONTH($F$2+260),"ian","feb","mar","apr","mai","iun","iul","aug","sep","oct","nov","dec")&amp;IF(INDEX(Evenimente!$A$2:$A$16203,MATCH($F$2+260-0.000001,Evenimente!$A$2:$A$16203,1)+1)&lt;$F$2+260+1," "&amp;INDEX(Evenimente!$B$2:$B$16203,MATCH($F$2+260-0.000001,Evenimente!$A$2:$A$16203,1)+1)&amp;IF(INDEX(Evenimente!$A$2:$A$16203,MATCH($F$2+260-0.000001,Evenimente!$A$2:$A$16203,1)+2)&lt;$F$2+260+1," "&amp;INDEX(Evenimente!$B$2:$B$16203,MATCH($F$2+260-0.000001,Evenimente!$A$2:$A$16203,1)+2),""),"")</f>
        <v>7 sep</v>
      </c>
      <c r="C129" s="59" t="str">
        <f aca="false">DAY($F$2+261)&amp;" "&amp;CHOOSE(MONTH($F$2+261),"ian","feb","mar","apr","mai","iun","iul","aug","sep","oct","nov","dec")&amp;IF(INDEX(Evenimente!$A$2:$A$16203,MATCH($F$2+261-0.000001,Evenimente!$A$2:$A$16203,1)+1)&lt;$F$2+261+1," "&amp;INDEX(Evenimente!$B$2:$B$16203,MATCH($F$2+261-0.000001,Evenimente!$A$2:$A$16203,1)+1)&amp;IF(INDEX(Evenimente!$A$2:$A$16203,MATCH($F$2+261-0.000001,Evenimente!$A$2:$A$16203,1)+2)&lt;$F$2+261+1," "&amp;INDEX(Evenimente!$B$2:$B$16203,MATCH($F$2+261-0.000001,Evenimente!$A$2:$A$16203,1)+2),""),"")</f>
        <v>8 sep</v>
      </c>
      <c r="D129" s="59" t="str">
        <f aca="false">DAY($F$2+262)&amp;" "&amp;CHOOSE(MONTH($F$2+262),"ian","feb","mar","apr","mai","iun","iul","aug","sep","oct","nov","dec")&amp;IF(INDEX(Evenimente!$A$2:$A$16203,MATCH($F$2+262-0.000001,Evenimente!$A$2:$A$16203,1)+1)&lt;$F$2+262+1," "&amp;INDEX(Evenimente!$B$2:$B$16203,MATCH($F$2+262-0.000001,Evenimente!$A$2:$A$16203,1)+1)&amp;IF(INDEX(Evenimente!$A$2:$A$16203,MATCH($F$2+262-0.000001,Evenimente!$A$2:$A$16203,1)+2)&lt;$F$2+262+1," "&amp;INDEX(Evenimente!$B$2:$B$16203,MATCH($F$2+262-0.000001,Evenimente!$A$2:$A$16203,1)+2),""),"")</f>
        <v>9 sep</v>
      </c>
      <c r="E129" s="59" t="str">
        <f aca="false">DAY($F$2+263)&amp;" "&amp;CHOOSE(MONTH($F$2+263),"ian","feb","mar","apr","mai","iun","iul","aug","sep","oct","nov","dec")&amp;IF(INDEX(Evenimente!$A$2:$A$16203,MATCH($F$2+263-0.000001,Evenimente!$A$2:$A$16203,1)+1)&lt;$F$2+263+1," "&amp;INDEX(Evenimente!$B$2:$B$16203,MATCH($F$2+263-0.000001,Evenimente!$A$2:$A$16203,1)+1)&amp;IF(INDEX(Evenimente!$A$2:$A$16203,MATCH($F$2+263-0.000001,Evenimente!$A$2:$A$16203,1)+2)&lt;$F$2+263+1," "&amp;INDEX(Evenimente!$B$2:$B$16203,MATCH($F$2+263-0.000001,Evenimente!$A$2:$A$16203,1)+2),""),"")</f>
        <v>10 sep</v>
      </c>
      <c r="F129" s="60" t="str">
        <f aca="false">DAY($F$2+264)&amp;" "&amp;CHOOSE(MONTH($F$2+264),"ian","feb","mar","apr","mai","iun","iul","aug","sep","oct","nov","dec")&amp;IF(INDEX(Evenimente!$A$2:$A$16203,MATCH($F$2+264-0.000001,Evenimente!$A$2:$A$16203,1)+1)&lt;$F$2+264+1," "&amp;INDEX(Evenimente!$B$2:$B$16203,MATCH($F$2+264-0.000001,Evenimente!$A$2:$A$16203,1)+1)&amp;IF(INDEX(Evenimente!$A$2:$A$16203,MATCH($F$2+264-0.000001,Evenimente!$A$2:$A$16203,1)+2)&lt;$F$2+264+1," "&amp;INDEX(Evenimente!$B$2:$B$16203,MATCH($F$2+264-0.000001,Evenimente!$A$2:$A$16203,1)+2),""),"")</f>
        <v>11 sep ●</v>
      </c>
      <c r="G129" s="60" t="str">
        <f aca="false">DAY($F$2+265)&amp;" "&amp;CHOOSE(MONTH($F$2+265),"ian","feb","mar","apr","mai","iun","iul","aug","sep","oct","nov","dec")&amp;IF(INDEX(Evenimente!$A$2:$A$16203,MATCH($F$2+265-0.000001,Evenimente!$A$2:$A$16203,1)+1)&lt;$F$2+265+1," "&amp;INDEX(Evenimente!$B$2:$B$16203,MATCH($F$2+265-0.000001,Evenimente!$A$2:$A$16203,1)+1)&amp;IF(INDEX(Evenimente!$A$2:$A$16203,MATCH($F$2+265-0.000001,Evenimente!$A$2:$A$16203,1)+2)&lt;$F$2+265+1," "&amp;INDEX(Evenimente!$B$2:$B$16203,MATCH($F$2+265-0.000001,Evenimente!$A$2:$A$16203,1)+2),""),"")</f>
        <v>12 sep</v>
      </c>
    </row>
    <row r="130" customFormat="false" ht="61.5" hidden="false" customHeight="true" outlineLevel="0" collapsed="false">
      <c r="A130" s="57" t="n">
        <v>15</v>
      </c>
      <c r="B130" s="57" t="n">
        <v>16</v>
      </c>
      <c r="C130" s="57" t="n">
        <v>17</v>
      </c>
      <c r="D130" s="57" t="n">
        <v>18</v>
      </c>
      <c r="E130" s="57" t="n">
        <v>19</v>
      </c>
      <c r="F130" s="58" t="n">
        <v>20</v>
      </c>
      <c r="G130" s="58" t="n">
        <v>21</v>
      </c>
    </row>
    <row r="131" customFormat="false" ht="21.75" hidden="false" customHeight="true" outlineLevel="0" collapsed="false">
      <c r="A131" s="59" t="str">
        <f aca="false">DAY($F$2+266)&amp;" "&amp;CHOOSE(MONTH($F$2+266),"ian","feb","mar","apr","mai","iun","iul","aug","sep","oct","nov","dec")&amp;IF(INDEX(Evenimente!$A$2:$A$16203,MATCH($F$2+266-0.000001,Evenimente!$A$2:$A$16203,1)+1)&lt;$F$2+266+1," "&amp;INDEX(Evenimente!$B$2:$B$16203,MATCH($F$2+266-0.000001,Evenimente!$A$2:$A$16203,1)+1)&amp;IF(INDEX(Evenimente!$A$2:$A$16203,MATCH($F$2+266-0.000001,Evenimente!$A$2:$A$16203,1)+2)&lt;$F$2+266+1," "&amp;INDEX(Evenimente!$B$2:$B$16203,MATCH($F$2+266-0.000001,Evenimente!$A$2:$A$16203,1)+2),""),"")</f>
        <v>13 sep</v>
      </c>
      <c r="B131" s="59" t="str">
        <f aca="false">DAY($F$2+267)&amp;" "&amp;CHOOSE(MONTH($F$2+267),"ian","feb","mar","apr","mai","iun","iul","aug","sep","oct","nov","dec")&amp;IF(INDEX(Evenimente!$A$2:$A$16203,MATCH($F$2+267-0.000001,Evenimente!$A$2:$A$16203,1)+1)&lt;$F$2+267+1," "&amp;INDEX(Evenimente!$B$2:$B$16203,MATCH($F$2+267-0.000001,Evenimente!$A$2:$A$16203,1)+1)&amp;IF(INDEX(Evenimente!$A$2:$A$16203,MATCH($F$2+267-0.000001,Evenimente!$A$2:$A$16203,1)+2)&lt;$F$2+267+1," "&amp;INDEX(Evenimente!$B$2:$B$16203,MATCH($F$2+267-0.000001,Evenimente!$A$2:$A$16203,1)+2),""),"")</f>
        <v>14 sep</v>
      </c>
      <c r="C131" s="59" t="str">
        <f aca="false">DAY($F$2+268)&amp;" "&amp;CHOOSE(MONTH($F$2+268),"ian","feb","mar","apr","mai","iun","iul","aug","sep","oct","nov","dec")&amp;IF(INDEX(Evenimente!$A$2:$A$16203,MATCH($F$2+268-0.000001,Evenimente!$A$2:$A$16203,1)+1)&lt;$F$2+268+1," "&amp;INDEX(Evenimente!$B$2:$B$16203,MATCH($F$2+268-0.000001,Evenimente!$A$2:$A$16203,1)+1)&amp;IF(INDEX(Evenimente!$A$2:$A$16203,MATCH($F$2+268-0.000001,Evenimente!$A$2:$A$16203,1)+2)&lt;$F$2+268+1," "&amp;INDEX(Evenimente!$B$2:$B$16203,MATCH($F$2+268-0.000001,Evenimente!$A$2:$A$16203,1)+2),""),"")</f>
        <v>15 sep</v>
      </c>
      <c r="D131" s="59" t="str">
        <f aca="false">DAY($F$2+269)&amp;" "&amp;CHOOSE(MONTH($F$2+269),"ian","feb","mar","apr","mai","iun","iul","aug","sep","oct","nov","dec")&amp;IF(INDEX(Evenimente!$A$2:$A$16203,MATCH($F$2+269-0.000001,Evenimente!$A$2:$A$16203,1)+1)&lt;$F$2+269+1," "&amp;INDEX(Evenimente!$B$2:$B$16203,MATCH($F$2+269-0.000001,Evenimente!$A$2:$A$16203,1)+1)&amp;IF(INDEX(Evenimente!$A$2:$A$16203,MATCH($F$2+269-0.000001,Evenimente!$A$2:$A$16203,1)+2)&lt;$F$2+269+1," "&amp;INDEX(Evenimente!$B$2:$B$16203,MATCH($F$2+269-0.000001,Evenimente!$A$2:$A$16203,1)+2),""),"")</f>
        <v>16 sep</v>
      </c>
      <c r="E131" s="59" t="str">
        <f aca="false">DAY($F$2+270)&amp;" "&amp;CHOOSE(MONTH($F$2+270),"ian","feb","mar","apr","mai","iun","iul","aug","sep","oct","nov","dec")&amp;IF(INDEX(Evenimente!$A$2:$A$16203,MATCH($F$2+270-0.000001,Evenimente!$A$2:$A$16203,1)+1)&lt;$F$2+270+1," "&amp;INDEX(Evenimente!$B$2:$B$16203,MATCH($F$2+270-0.000001,Evenimente!$A$2:$A$16203,1)+1)&amp;IF(INDEX(Evenimente!$A$2:$A$16203,MATCH($F$2+270-0.000001,Evenimente!$A$2:$A$16203,1)+2)&lt;$F$2+270+1," "&amp;INDEX(Evenimente!$B$2:$B$16203,MATCH($F$2+270-0.000001,Evenimente!$A$2:$A$16203,1)+2),""),"")</f>
        <v>17 sep</v>
      </c>
      <c r="F131" s="60" t="str">
        <f aca="false">DAY($F$2+271)&amp;" "&amp;CHOOSE(MONTH($F$2+271),"ian","feb","mar","apr","mai","iun","iul","aug","sep","oct","nov","dec")&amp;IF(INDEX(Evenimente!$A$2:$A$16203,MATCH($F$2+271-0.000001,Evenimente!$A$2:$A$16203,1)+1)&lt;$F$2+271+1," "&amp;INDEX(Evenimente!$B$2:$B$16203,MATCH($F$2+271-0.000001,Evenimente!$A$2:$A$16203,1)+1)&amp;IF(INDEX(Evenimente!$A$2:$A$16203,MATCH($F$2+271-0.000001,Evenimente!$A$2:$A$16203,1)+2)&lt;$F$2+271+1," "&amp;INDEX(Evenimente!$B$2:$B$16203,MATCH($F$2+271-0.000001,Evenimente!$A$2:$A$16203,1)+2),""),"")</f>
        <v>18 sep ◐</v>
      </c>
      <c r="G131" s="60" t="str">
        <f aca="false">DAY($F$2+272)&amp;" "&amp;CHOOSE(MONTH($F$2+272),"ian","feb","mar","apr","mai","iun","iul","aug","sep","oct","nov","dec")&amp;IF(INDEX(Evenimente!$A$2:$A$16203,MATCH($F$2+272-0.000001,Evenimente!$A$2:$A$16203,1)+1)&lt;$F$2+272+1," "&amp;INDEX(Evenimente!$B$2:$B$16203,MATCH($F$2+272-0.000001,Evenimente!$A$2:$A$16203,1)+1)&amp;IF(INDEX(Evenimente!$A$2:$A$16203,MATCH($F$2+272-0.000001,Evenimente!$A$2:$A$16203,1)+2)&lt;$F$2+272+1," "&amp;INDEX(Evenimente!$B$2:$B$16203,MATCH($F$2+272-0.000001,Evenimente!$A$2:$A$16203,1)+2),""),"")</f>
        <v>19 sep</v>
      </c>
    </row>
    <row r="132" customFormat="false" ht="61.5" hidden="false" customHeight="true" outlineLevel="0" collapsed="false">
      <c r="A132" s="57" t="n">
        <v>22</v>
      </c>
      <c r="B132" s="57" t="n">
        <v>23</v>
      </c>
      <c r="C132" s="57" t="n">
        <v>24</v>
      </c>
      <c r="D132" s="57" t="n">
        <v>25</v>
      </c>
      <c r="E132" s="57" t="n">
        <v>26</v>
      </c>
      <c r="F132" s="58" t="n">
        <v>27</v>
      </c>
      <c r="G132" s="58" t="n">
        <v>28</v>
      </c>
    </row>
    <row r="133" customFormat="false" ht="21.75" hidden="false" customHeight="true" outlineLevel="0" collapsed="false">
      <c r="A133" s="59" t="str">
        <f aca="false">DAY($F$2+273)&amp;" "&amp;CHOOSE(MONTH($F$2+273),"ian","feb","mar","apr","mai","iun","iul","aug","sep","oct","nov","dec")&amp;IF(INDEX(Evenimente!$A$2:$A$16203,MATCH($F$2+273-0.000001,Evenimente!$A$2:$A$16203,1)+1)&lt;$F$2+273+1," "&amp;INDEX(Evenimente!$B$2:$B$16203,MATCH($F$2+273-0.000001,Evenimente!$A$2:$A$16203,1)+1)&amp;IF(INDEX(Evenimente!$A$2:$A$16203,MATCH($F$2+273-0.000001,Evenimente!$A$2:$A$16203,1)+2)&lt;$F$2+273+1," "&amp;INDEX(Evenimente!$B$2:$B$16203,MATCH($F$2+273-0.000001,Evenimente!$A$2:$A$16203,1)+2),""),"")</f>
        <v>20 sep</v>
      </c>
      <c r="B133" s="59" t="str">
        <f aca="false">DAY($F$2+274)&amp;" "&amp;CHOOSE(MONTH($F$2+274),"ian","feb","mar","apr","mai","iun","iul","aug","sep","oct","nov","dec")&amp;IF(INDEX(Evenimente!$A$2:$A$16203,MATCH($F$2+274-0.000001,Evenimente!$A$2:$A$16203,1)+1)&lt;$F$2+274+1," "&amp;INDEX(Evenimente!$B$2:$B$16203,MATCH($F$2+274-0.000001,Evenimente!$A$2:$A$16203,1)+1)&amp;IF(INDEX(Evenimente!$A$2:$A$16203,MATCH($F$2+274-0.000001,Evenimente!$A$2:$A$16203,1)+2)&lt;$F$2+274+1," "&amp;INDEX(Evenimente!$B$2:$B$16203,MATCH($F$2+274-0.000001,Evenimente!$A$2:$A$16203,1)+2),""),"")</f>
        <v>21 sep</v>
      </c>
      <c r="C133" s="59" t="str">
        <f aca="false">DAY($F$2+275)&amp;" "&amp;CHOOSE(MONTH($F$2+275),"ian","feb","mar","apr","mai","iun","iul","aug","sep","oct","nov","dec")&amp;IF(INDEX(Evenimente!$A$2:$A$16203,MATCH($F$2+275-0.000001,Evenimente!$A$2:$A$16203,1)+1)&lt;$F$2+275+1," "&amp;INDEX(Evenimente!$B$2:$B$16203,MATCH($F$2+275-0.000001,Evenimente!$A$2:$A$16203,1)+1)&amp;IF(INDEX(Evenimente!$A$2:$A$16203,MATCH($F$2+275-0.000001,Evenimente!$A$2:$A$16203,1)+2)&lt;$F$2+275+1," "&amp;INDEX(Evenimente!$B$2:$B$16203,MATCH($F$2+275-0.000001,Evenimente!$A$2:$A$16203,1)+2),""),"")</f>
        <v>22 sep</v>
      </c>
      <c r="D133" s="59" t="str">
        <f aca="false">DAY($F$2+276)&amp;" "&amp;CHOOSE(MONTH($F$2+276),"ian","feb","mar","apr","mai","iun","iul","aug","sep","oct","nov","dec")&amp;IF(INDEX(Evenimente!$A$2:$A$16203,MATCH($F$2+276-0.000001,Evenimente!$A$2:$A$16203,1)+1)&lt;$F$2+276+1," "&amp;INDEX(Evenimente!$B$2:$B$16203,MATCH($F$2+276-0.000001,Evenimente!$A$2:$A$16203,1)+1)&amp;IF(INDEX(Evenimente!$A$2:$A$16203,MATCH($F$2+276-0.000001,Evenimente!$A$2:$A$16203,1)+2)&lt;$F$2+276+1," "&amp;INDEX(Evenimente!$B$2:$B$16203,MATCH($F$2+276-0.000001,Evenimente!$A$2:$A$16203,1)+2),""),"")</f>
        <v>23 sep ☀</v>
      </c>
      <c r="E133" s="59" t="str">
        <f aca="false">DAY($F$2+277)&amp;" "&amp;CHOOSE(MONTH($F$2+277),"ian","feb","mar","apr","mai","iun","iul","aug","sep","oct","nov","dec")&amp;IF(INDEX(Evenimente!$A$2:$A$16203,MATCH($F$2+277-0.000001,Evenimente!$A$2:$A$16203,1)+1)&lt;$F$2+277+1," "&amp;INDEX(Evenimente!$B$2:$B$16203,MATCH($F$2+277-0.000001,Evenimente!$A$2:$A$16203,1)+1)&amp;IF(INDEX(Evenimente!$A$2:$A$16203,MATCH($F$2+277-0.000001,Evenimente!$A$2:$A$16203,1)+2)&lt;$F$2+277+1," "&amp;INDEX(Evenimente!$B$2:$B$16203,MATCH($F$2+277-0.000001,Evenimente!$A$2:$A$16203,1)+2),""),"")</f>
        <v>24 sep</v>
      </c>
      <c r="F133" s="60" t="str">
        <f aca="false">DAY($F$2+278)&amp;" "&amp;CHOOSE(MONTH($F$2+278),"ian","feb","mar","apr","mai","iun","iul","aug","sep","oct","nov","dec")&amp;IF(INDEX(Evenimente!$A$2:$A$16203,MATCH($F$2+278-0.000001,Evenimente!$A$2:$A$16203,1)+1)&lt;$F$2+278+1," "&amp;INDEX(Evenimente!$B$2:$B$16203,MATCH($F$2+278-0.000001,Evenimente!$A$2:$A$16203,1)+1)&amp;IF(INDEX(Evenimente!$A$2:$A$16203,MATCH($F$2+278-0.000001,Evenimente!$A$2:$A$16203,1)+2)&lt;$F$2+278+1," "&amp;INDEX(Evenimente!$B$2:$B$16203,MATCH($F$2+278-0.000001,Evenimente!$A$2:$A$16203,1)+2),""),"")</f>
        <v>25 sep</v>
      </c>
      <c r="G133" s="60" t="str">
        <f aca="false">DAY($F$2+279)&amp;" "&amp;CHOOSE(MONTH($F$2+279),"ian","feb","mar","apr","mai","iun","iul","aug","sep","oct","nov","dec")&amp;IF(INDEX(Evenimente!$A$2:$A$16203,MATCH($F$2+279-0.000001,Evenimente!$A$2:$A$16203,1)+1)&lt;$F$2+279+1," "&amp;INDEX(Evenimente!$B$2:$B$16203,MATCH($F$2+279-0.000001,Evenimente!$A$2:$A$16203,1)+1)&amp;IF(INDEX(Evenimente!$A$2:$A$16203,MATCH($F$2+279-0.000001,Evenimente!$A$2:$A$16203,1)+2)&lt;$F$2+279+1," "&amp;INDEX(Evenimente!$B$2:$B$16203,MATCH($F$2+279-0.000001,Evenimente!$A$2:$A$16203,1)+2),""),"")</f>
        <v>26 sep ○</v>
      </c>
    </row>
    <row r="134" customFormat="false" ht="21.75" hidden="false" customHeight="true" outlineLevel="0" collapsed="false">
      <c r="A134" s="61" t="s">
        <v>134</v>
      </c>
      <c r="B134" s="61"/>
      <c r="C134" s="61"/>
      <c r="D134" s="61"/>
      <c r="E134" s="61"/>
      <c r="F134" s="61"/>
      <c r="G134" s="61"/>
    </row>
    <row r="135" customFormat="false" ht="51.75" hidden="false" customHeight="true" outlineLevel="0" collapsed="false">
      <c r="A135" s="80" t="str">
        <f aca="false">"Luna 11  ·  "&amp;'Nume sanscrită'!F15&amp;"  ·  "&amp;'Nume sanscrită'!E15&amp;" मास"</f>
        <v>Luna 11  ·  Ekādaśa māsa  ·  एकादश मास</v>
      </c>
      <c r="B135" s="80"/>
      <c r="C135" s="80"/>
      <c r="D135" s="80"/>
      <c r="E135" s="80"/>
      <c r="F135" s="80"/>
      <c r="G135" s="80"/>
    </row>
    <row r="136" customFormat="false" ht="30" hidden="false" customHeight="true" outlineLevel="0" collapsed="false">
      <c r="A136" s="81" t="str">
        <f aca="false">'Nume EN-FR'!B15&amp;"          ·          "&amp;'Nume EN-FR'!C15</f>
        <v>Eleventh month          ·          Onzième mois</v>
      </c>
      <c r="B136" s="81"/>
      <c r="C136" s="81"/>
      <c r="D136" s="81"/>
      <c r="E136" s="81"/>
      <c r="F136" s="81"/>
      <c r="G136" s="81"/>
    </row>
    <row r="137" customFormat="false" ht="24" hidden="false" customHeight="true" outlineLevel="0" collapsed="false">
      <c r="A137" s="55" t="str">
        <f aca="false">"ER "&amp;$B$3&amp;" ("&amp;$D$3&amp;")  ·  AE "&amp;TEXT($C$3,"0000")&amp;"     |     gregorian: "&amp;TEXT(DAY($F$2+280),"00")&amp;"."&amp;TEXT(MONTH($F$2+280),"00")&amp;"."&amp;YEAR($F$2+280)&amp;"  –  "&amp;TEXT(DAY($F$2+307),"00")&amp;"."&amp;TEXT(MONTH($F$2+307),"00")&amp;"."&amp;YEAR($F$2+307)</f>
        <v>ER 12 (Mīna · Pisces · Poissons)  ·  AE 1734     |     gregorian: 27.09.2026  –  24.10.2026</v>
      </c>
      <c r="B137" s="55"/>
      <c r="C137" s="55"/>
      <c r="D137" s="55"/>
      <c r="E137" s="55"/>
      <c r="F137" s="55"/>
      <c r="G137" s="55"/>
    </row>
    <row r="138" customFormat="false" ht="51.75" hidden="false" customHeight="true" outlineLevel="0" collapsed="false">
      <c r="A138" s="56" t="str">
        <f aca="false">'Nume sanscrită'!B21&amp;CHAR(10)&amp;IF($G$3="Numerice",'Nume sanscrită'!G21,'Nume sanscrită'!C21)&amp;CHAR(10)&amp;IF($G$3="Numerice",'Nume EN-FR'!E21&amp;" / "&amp;'Nume EN-FR'!F21,'Nume EN-FR'!C21&amp;" / "&amp;'Nume EN-FR'!D21)</f>
        <v>Luni
Somavāra
Monday / lundi</v>
      </c>
      <c r="B138" s="56" t="str">
        <f aca="false">'Nume sanscrită'!B22&amp;CHAR(10)&amp;IF($G$3="Numerice",'Nume sanscrită'!G22,'Nume sanscrită'!C22)&amp;CHAR(10)&amp;IF($G$3="Numerice",'Nume EN-FR'!E22&amp;" / "&amp;'Nume EN-FR'!F22,'Nume EN-FR'!C22&amp;" / "&amp;'Nume EN-FR'!D22)</f>
        <v>Marți
Maṅgalavāra
Tuesday / mardi</v>
      </c>
      <c r="C138" s="56" t="str">
        <f aca="false">'Nume sanscrită'!B23&amp;CHAR(10)&amp;IF($G$3="Numerice",'Nume sanscrită'!G23,'Nume sanscrită'!C23)&amp;CHAR(10)&amp;IF($G$3="Numerice",'Nume EN-FR'!E23&amp;" / "&amp;'Nume EN-FR'!F23,'Nume EN-FR'!C23&amp;" / "&amp;'Nume EN-FR'!D23)</f>
        <v>Miercuri
Budhavāra
Wednesday / mercredi</v>
      </c>
      <c r="D138" s="56" t="str">
        <f aca="false">'Nume sanscrită'!B24&amp;CHAR(10)&amp;IF($G$3="Numerice",'Nume sanscrită'!G24,'Nume sanscrită'!C24)&amp;CHAR(10)&amp;IF($G$3="Numerice",'Nume EN-FR'!E24&amp;" / "&amp;'Nume EN-FR'!F24,'Nume EN-FR'!C24&amp;" / "&amp;'Nume EN-FR'!D24)</f>
        <v>Joi
Guruvāra
Thursday / jeudi</v>
      </c>
      <c r="E138" s="56" t="str">
        <f aca="false">'Nume sanscrită'!B25&amp;CHAR(10)&amp;IF($G$3="Numerice",'Nume sanscrită'!G25,'Nume sanscrită'!C25)&amp;CHAR(10)&amp;IF($G$3="Numerice",'Nume EN-FR'!E25&amp;" / "&amp;'Nume EN-FR'!F25,'Nume EN-FR'!C25&amp;" / "&amp;'Nume EN-FR'!D25)</f>
        <v>Vineri
Śukravāra
Friday / vendredi</v>
      </c>
      <c r="F138" s="56" t="str">
        <f aca="false">'Nume sanscrită'!B26&amp;CHAR(10)&amp;IF($G$3="Numerice",'Nume sanscrită'!G26,'Nume sanscrită'!C26)&amp;CHAR(10)&amp;IF($G$3="Numerice",'Nume EN-FR'!E26&amp;" / "&amp;'Nume EN-FR'!F26,'Nume EN-FR'!C26&amp;" / "&amp;'Nume EN-FR'!D26)</f>
        <v>Sâmbătă
Śanivāra
Saturday / samedi</v>
      </c>
      <c r="G138" s="56" t="str">
        <f aca="false">'Nume sanscrită'!B27&amp;CHAR(10)&amp;IF($G$3="Numerice",'Nume sanscrită'!G27,'Nume sanscrită'!C27)&amp;CHAR(10)&amp;IF($G$3="Numerice",'Nume EN-FR'!E27&amp;" / "&amp;'Nume EN-FR'!F27,'Nume EN-FR'!C27&amp;" / "&amp;'Nume EN-FR'!D27)</f>
        <v>Duminică
Ravivāra
Sunday / dimanche</v>
      </c>
    </row>
    <row r="139" customFormat="false" ht="61.5" hidden="false" customHeight="true" outlineLevel="0" collapsed="false">
      <c r="A139" s="57" t="n">
        <v>1</v>
      </c>
      <c r="B139" s="57" t="n">
        <v>2</v>
      </c>
      <c r="C139" s="57" t="n">
        <v>3</v>
      </c>
      <c r="D139" s="57" t="n">
        <v>4</v>
      </c>
      <c r="E139" s="57" t="n">
        <v>5</v>
      </c>
      <c r="F139" s="58" t="n">
        <v>6</v>
      </c>
      <c r="G139" s="58" t="n">
        <v>7</v>
      </c>
    </row>
    <row r="140" customFormat="false" ht="21.75" hidden="false" customHeight="true" outlineLevel="0" collapsed="false">
      <c r="A140" s="59" t="str">
        <f aca="false">DAY($F$2+280)&amp;" "&amp;CHOOSE(MONTH($F$2+280),"ian","feb","mar","apr","mai","iun","iul","aug","sep","oct","nov","dec")&amp;IF(INDEX(Evenimente!$A$2:$A$16203,MATCH($F$2+280-0.000001,Evenimente!$A$2:$A$16203,1)+1)&lt;$F$2+280+1," "&amp;INDEX(Evenimente!$B$2:$B$16203,MATCH($F$2+280-0.000001,Evenimente!$A$2:$A$16203,1)+1)&amp;IF(INDEX(Evenimente!$A$2:$A$16203,MATCH($F$2+280-0.000001,Evenimente!$A$2:$A$16203,1)+2)&lt;$F$2+280+1," "&amp;INDEX(Evenimente!$B$2:$B$16203,MATCH($F$2+280-0.000001,Evenimente!$A$2:$A$16203,1)+2),""),"")</f>
        <v>27 sep</v>
      </c>
      <c r="B140" s="59" t="str">
        <f aca="false">DAY($F$2+281)&amp;" "&amp;CHOOSE(MONTH($F$2+281),"ian","feb","mar","apr","mai","iun","iul","aug","sep","oct","nov","dec")&amp;IF(INDEX(Evenimente!$A$2:$A$16203,MATCH($F$2+281-0.000001,Evenimente!$A$2:$A$16203,1)+1)&lt;$F$2+281+1," "&amp;INDEX(Evenimente!$B$2:$B$16203,MATCH($F$2+281-0.000001,Evenimente!$A$2:$A$16203,1)+1)&amp;IF(INDEX(Evenimente!$A$2:$A$16203,MATCH($F$2+281-0.000001,Evenimente!$A$2:$A$16203,1)+2)&lt;$F$2+281+1," "&amp;INDEX(Evenimente!$B$2:$B$16203,MATCH($F$2+281-0.000001,Evenimente!$A$2:$A$16203,1)+2),""),"")</f>
        <v>28 sep</v>
      </c>
      <c r="C140" s="59" t="str">
        <f aca="false">DAY($F$2+282)&amp;" "&amp;CHOOSE(MONTH($F$2+282),"ian","feb","mar","apr","mai","iun","iul","aug","sep","oct","nov","dec")&amp;IF(INDEX(Evenimente!$A$2:$A$16203,MATCH($F$2+282-0.000001,Evenimente!$A$2:$A$16203,1)+1)&lt;$F$2+282+1," "&amp;INDEX(Evenimente!$B$2:$B$16203,MATCH($F$2+282-0.000001,Evenimente!$A$2:$A$16203,1)+1)&amp;IF(INDEX(Evenimente!$A$2:$A$16203,MATCH($F$2+282-0.000001,Evenimente!$A$2:$A$16203,1)+2)&lt;$F$2+282+1," "&amp;INDEX(Evenimente!$B$2:$B$16203,MATCH($F$2+282-0.000001,Evenimente!$A$2:$A$16203,1)+2),""),"")</f>
        <v>29 sep</v>
      </c>
      <c r="D140" s="59" t="str">
        <f aca="false">DAY($F$2+283)&amp;" "&amp;CHOOSE(MONTH($F$2+283),"ian","feb","mar","apr","mai","iun","iul","aug","sep","oct","nov","dec")&amp;IF(INDEX(Evenimente!$A$2:$A$16203,MATCH($F$2+283-0.000001,Evenimente!$A$2:$A$16203,1)+1)&lt;$F$2+283+1," "&amp;INDEX(Evenimente!$B$2:$B$16203,MATCH($F$2+283-0.000001,Evenimente!$A$2:$A$16203,1)+1)&amp;IF(INDEX(Evenimente!$A$2:$A$16203,MATCH($F$2+283-0.000001,Evenimente!$A$2:$A$16203,1)+2)&lt;$F$2+283+1," "&amp;INDEX(Evenimente!$B$2:$B$16203,MATCH($F$2+283-0.000001,Evenimente!$A$2:$A$16203,1)+2),""),"")</f>
        <v>30 sep</v>
      </c>
      <c r="E140" s="59" t="str">
        <f aca="false">DAY($F$2+284)&amp;" "&amp;CHOOSE(MONTH($F$2+284),"ian","feb","mar","apr","mai","iun","iul","aug","sep","oct","nov","dec")&amp;IF(INDEX(Evenimente!$A$2:$A$16203,MATCH($F$2+284-0.000001,Evenimente!$A$2:$A$16203,1)+1)&lt;$F$2+284+1," "&amp;INDEX(Evenimente!$B$2:$B$16203,MATCH($F$2+284-0.000001,Evenimente!$A$2:$A$16203,1)+1)&amp;IF(INDEX(Evenimente!$A$2:$A$16203,MATCH($F$2+284-0.000001,Evenimente!$A$2:$A$16203,1)+2)&lt;$F$2+284+1," "&amp;INDEX(Evenimente!$B$2:$B$16203,MATCH($F$2+284-0.000001,Evenimente!$A$2:$A$16203,1)+2),""),"")</f>
        <v>1 oct</v>
      </c>
      <c r="F140" s="60" t="str">
        <f aca="false">DAY($F$2+285)&amp;" "&amp;CHOOSE(MONTH($F$2+285),"ian","feb","mar","apr","mai","iun","iul","aug","sep","oct","nov","dec")&amp;IF(INDEX(Evenimente!$A$2:$A$16203,MATCH($F$2+285-0.000001,Evenimente!$A$2:$A$16203,1)+1)&lt;$F$2+285+1," "&amp;INDEX(Evenimente!$B$2:$B$16203,MATCH($F$2+285-0.000001,Evenimente!$A$2:$A$16203,1)+1)&amp;IF(INDEX(Evenimente!$A$2:$A$16203,MATCH($F$2+285-0.000001,Evenimente!$A$2:$A$16203,1)+2)&lt;$F$2+285+1," "&amp;INDEX(Evenimente!$B$2:$B$16203,MATCH($F$2+285-0.000001,Evenimente!$A$2:$A$16203,1)+2),""),"")</f>
        <v>2 oct</v>
      </c>
      <c r="G140" s="60" t="str">
        <f aca="false">DAY($F$2+286)&amp;" "&amp;CHOOSE(MONTH($F$2+286),"ian","feb","mar","apr","mai","iun","iul","aug","sep","oct","nov","dec")&amp;IF(INDEX(Evenimente!$A$2:$A$16203,MATCH($F$2+286-0.000001,Evenimente!$A$2:$A$16203,1)+1)&lt;$F$2+286+1," "&amp;INDEX(Evenimente!$B$2:$B$16203,MATCH($F$2+286-0.000001,Evenimente!$A$2:$A$16203,1)+1)&amp;IF(INDEX(Evenimente!$A$2:$A$16203,MATCH($F$2+286-0.000001,Evenimente!$A$2:$A$16203,1)+2)&lt;$F$2+286+1," "&amp;INDEX(Evenimente!$B$2:$B$16203,MATCH($F$2+286-0.000001,Evenimente!$A$2:$A$16203,1)+2),""),"")</f>
        <v>3 oct ◑</v>
      </c>
    </row>
    <row r="141" customFormat="false" ht="61.5" hidden="false" customHeight="true" outlineLevel="0" collapsed="false">
      <c r="A141" s="57" t="n">
        <v>8</v>
      </c>
      <c r="B141" s="57" t="n">
        <v>9</v>
      </c>
      <c r="C141" s="57" t="n">
        <v>10</v>
      </c>
      <c r="D141" s="57" t="n">
        <v>11</v>
      </c>
      <c r="E141" s="57" t="n">
        <v>12</v>
      </c>
      <c r="F141" s="58" t="n">
        <v>13</v>
      </c>
      <c r="G141" s="58" t="n">
        <v>14</v>
      </c>
    </row>
    <row r="142" customFormat="false" ht="21.75" hidden="false" customHeight="true" outlineLevel="0" collapsed="false">
      <c r="A142" s="59" t="str">
        <f aca="false">DAY($F$2+287)&amp;" "&amp;CHOOSE(MONTH($F$2+287),"ian","feb","mar","apr","mai","iun","iul","aug","sep","oct","nov","dec")&amp;IF(INDEX(Evenimente!$A$2:$A$16203,MATCH($F$2+287-0.000001,Evenimente!$A$2:$A$16203,1)+1)&lt;$F$2+287+1," "&amp;INDEX(Evenimente!$B$2:$B$16203,MATCH($F$2+287-0.000001,Evenimente!$A$2:$A$16203,1)+1)&amp;IF(INDEX(Evenimente!$A$2:$A$16203,MATCH($F$2+287-0.000001,Evenimente!$A$2:$A$16203,1)+2)&lt;$F$2+287+1," "&amp;INDEX(Evenimente!$B$2:$B$16203,MATCH($F$2+287-0.000001,Evenimente!$A$2:$A$16203,1)+2),""),"")</f>
        <v>4 oct</v>
      </c>
      <c r="B142" s="59" t="str">
        <f aca="false">DAY($F$2+288)&amp;" "&amp;CHOOSE(MONTH($F$2+288),"ian","feb","mar","apr","mai","iun","iul","aug","sep","oct","nov","dec")&amp;IF(INDEX(Evenimente!$A$2:$A$16203,MATCH($F$2+288-0.000001,Evenimente!$A$2:$A$16203,1)+1)&lt;$F$2+288+1," "&amp;INDEX(Evenimente!$B$2:$B$16203,MATCH($F$2+288-0.000001,Evenimente!$A$2:$A$16203,1)+1)&amp;IF(INDEX(Evenimente!$A$2:$A$16203,MATCH($F$2+288-0.000001,Evenimente!$A$2:$A$16203,1)+2)&lt;$F$2+288+1," "&amp;INDEX(Evenimente!$B$2:$B$16203,MATCH($F$2+288-0.000001,Evenimente!$A$2:$A$16203,1)+2),""),"")</f>
        <v>5 oct</v>
      </c>
      <c r="C142" s="59" t="str">
        <f aca="false">DAY($F$2+289)&amp;" "&amp;CHOOSE(MONTH($F$2+289),"ian","feb","mar","apr","mai","iun","iul","aug","sep","oct","nov","dec")&amp;IF(INDEX(Evenimente!$A$2:$A$16203,MATCH($F$2+289-0.000001,Evenimente!$A$2:$A$16203,1)+1)&lt;$F$2+289+1," "&amp;INDEX(Evenimente!$B$2:$B$16203,MATCH($F$2+289-0.000001,Evenimente!$A$2:$A$16203,1)+1)&amp;IF(INDEX(Evenimente!$A$2:$A$16203,MATCH($F$2+289-0.000001,Evenimente!$A$2:$A$16203,1)+2)&lt;$F$2+289+1," "&amp;INDEX(Evenimente!$B$2:$B$16203,MATCH($F$2+289-0.000001,Evenimente!$A$2:$A$16203,1)+2),""),"")</f>
        <v>6 oct</v>
      </c>
      <c r="D142" s="59" t="str">
        <f aca="false">DAY($F$2+290)&amp;" "&amp;CHOOSE(MONTH($F$2+290),"ian","feb","mar","apr","mai","iun","iul","aug","sep","oct","nov","dec")&amp;IF(INDEX(Evenimente!$A$2:$A$16203,MATCH($F$2+290-0.000001,Evenimente!$A$2:$A$16203,1)+1)&lt;$F$2+290+1," "&amp;INDEX(Evenimente!$B$2:$B$16203,MATCH($F$2+290-0.000001,Evenimente!$A$2:$A$16203,1)+1)&amp;IF(INDEX(Evenimente!$A$2:$A$16203,MATCH($F$2+290-0.000001,Evenimente!$A$2:$A$16203,1)+2)&lt;$F$2+290+1," "&amp;INDEX(Evenimente!$B$2:$B$16203,MATCH($F$2+290-0.000001,Evenimente!$A$2:$A$16203,1)+2),""),"")</f>
        <v>7 oct</v>
      </c>
      <c r="E142" s="59" t="str">
        <f aca="false">DAY($F$2+291)&amp;" "&amp;CHOOSE(MONTH($F$2+291),"ian","feb","mar","apr","mai","iun","iul","aug","sep","oct","nov","dec")&amp;IF(INDEX(Evenimente!$A$2:$A$16203,MATCH($F$2+291-0.000001,Evenimente!$A$2:$A$16203,1)+1)&lt;$F$2+291+1," "&amp;INDEX(Evenimente!$B$2:$B$16203,MATCH($F$2+291-0.000001,Evenimente!$A$2:$A$16203,1)+1)&amp;IF(INDEX(Evenimente!$A$2:$A$16203,MATCH($F$2+291-0.000001,Evenimente!$A$2:$A$16203,1)+2)&lt;$F$2+291+1," "&amp;INDEX(Evenimente!$B$2:$B$16203,MATCH($F$2+291-0.000001,Evenimente!$A$2:$A$16203,1)+2),""),"")</f>
        <v>8 oct</v>
      </c>
      <c r="F142" s="60" t="str">
        <f aca="false">DAY($F$2+292)&amp;" "&amp;CHOOSE(MONTH($F$2+292),"ian","feb","mar","apr","mai","iun","iul","aug","sep","oct","nov","dec")&amp;IF(INDEX(Evenimente!$A$2:$A$16203,MATCH($F$2+292-0.000001,Evenimente!$A$2:$A$16203,1)+1)&lt;$F$2+292+1," "&amp;INDEX(Evenimente!$B$2:$B$16203,MATCH($F$2+292-0.000001,Evenimente!$A$2:$A$16203,1)+1)&amp;IF(INDEX(Evenimente!$A$2:$A$16203,MATCH($F$2+292-0.000001,Evenimente!$A$2:$A$16203,1)+2)&lt;$F$2+292+1," "&amp;INDEX(Evenimente!$B$2:$B$16203,MATCH($F$2+292-0.000001,Evenimente!$A$2:$A$16203,1)+2),""),"")</f>
        <v>9 oct</v>
      </c>
      <c r="G142" s="60" t="str">
        <f aca="false">DAY($F$2+293)&amp;" "&amp;CHOOSE(MONTH($F$2+293),"ian","feb","mar","apr","mai","iun","iul","aug","sep","oct","nov","dec")&amp;IF(INDEX(Evenimente!$A$2:$A$16203,MATCH($F$2+293-0.000001,Evenimente!$A$2:$A$16203,1)+1)&lt;$F$2+293+1," "&amp;INDEX(Evenimente!$B$2:$B$16203,MATCH($F$2+293-0.000001,Evenimente!$A$2:$A$16203,1)+1)&amp;IF(INDEX(Evenimente!$A$2:$A$16203,MATCH($F$2+293-0.000001,Evenimente!$A$2:$A$16203,1)+2)&lt;$F$2+293+1," "&amp;INDEX(Evenimente!$B$2:$B$16203,MATCH($F$2+293-0.000001,Evenimente!$A$2:$A$16203,1)+2),""),"")</f>
        <v>10 oct ●</v>
      </c>
    </row>
    <row r="143" customFormat="false" ht="61.5" hidden="false" customHeight="true" outlineLevel="0" collapsed="false">
      <c r="A143" s="57" t="n">
        <v>15</v>
      </c>
      <c r="B143" s="57" t="n">
        <v>16</v>
      </c>
      <c r="C143" s="57" t="n">
        <v>17</v>
      </c>
      <c r="D143" s="57" t="n">
        <v>18</v>
      </c>
      <c r="E143" s="57" t="n">
        <v>19</v>
      </c>
      <c r="F143" s="58" t="n">
        <v>20</v>
      </c>
      <c r="G143" s="58" t="n">
        <v>21</v>
      </c>
    </row>
    <row r="144" customFormat="false" ht="21.75" hidden="false" customHeight="true" outlineLevel="0" collapsed="false">
      <c r="A144" s="59" t="str">
        <f aca="false">DAY($F$2+294)&amp;" "&amp;CHOOSE(MONTH($F$2+294),"ian","feb","mar","apr","mai","iun","iul","aug","sep","oct","nov","dec")&amp;IF(INDEX(Evenimente!$A$2:$A$16203,MATCH($F$2+294-0.000001,Evenimente!$A$2:$A$16203,1)+1)&lt;$F$2+294+1," "&amp;INDEX(Evenimente!$B$2:$B$16203,MATCH($F$2+294-0.000001,Evenimente!$A$2:$A$16203,1)+1)&amp;IF(INDEX(Evenimente!$A$2:$A$16203,MATCH($F$2+294-0.000001,Evenimente!$A$2:$A$16203,1)+2)&lt;$F$2+294+1," "&amp;INDEX(Evenimente!$B$2:$B$16203,MATCH($F$2+294-0.000001,Evenimente!$A$2:$A$16203,1)+2),""),"")</f>
        <v>11 oct</v>
      </c>
      <c r="B144" s="59" t="str">
        <f aca="false">DAY($F$2+295)&amp;" "&amp;CHOOSE(MONTH($F$2+295),"ian","feb","mar","apr","mai","iun","iul","aug","sep","oct","nov","dec")&amp;IF(INDEX(Evenimente!$A$2:$A$16203,MATCH($F$2+295-0.000001,Evenimente!$A$2:$A$16203,1)+1)&lt;$F$2+295+1," "&amp;INDEX(Evenimente!$B$2:$B$16203,MATCH($F$2+295-0.000001,Evenimente!$A$2:$A$16203,1)+1)&amp;IF(INDEX(Evenimente!$A$2:$A$16203,MATCH($F$2+295-0.000001,Evenimente!$A$2:$A$16203,1)+2)&lt;$F$2+295+1," "&amp;INDEX(Evenimente!$B$2:$B$16203,MATCH($F$2+295-0.000001,Evenimente!$A$2:$A$16203,1)+2),""),"")</f>
        <v>12 oct</v>
      </c>
      <c r="C144" s="59" t="str">
        <f aca="false">DAY($F$2+296)&amp;" "&amp;CHOOSE(MONTH($F$2+296),"ian","feb","mar","apr","mai","iun","iul","aug","sep","oct","nov","dec")&amp;IF(INDEX(Evenimente!$A$2:$A$16203,MATCH($F$2+296-0.000001,Evenimente!$A$2:$A$16203,1)+1)&lt;$F$2+296+1," "&amp;INDEX(Evenimente!$B$2:$B$16203,MATCH($F$2+296-0.000001,Evenimente!$A$2:$A$16203,1)+1)&amp;IF(INDEX(Evenimente!$A$2:$A$16203,MATCH($F$2+296-0.000001,Evenimente!$A$2:$A$16203,1)+2)&lt;$F$2+296+1," "&amp;INDEX(Evenimente!$B$2:$B$16203,MATCH($F$2+296-0.000001,Evenimente!$A$2:$A$16203,1)+2),""),"")</f>
        <v>13 oct</v>
      </c>
      <c r="D144" s="59" t="str">
        <f aca="false">DAY($F$2+297)&amp;" "&amp;CHOOSE(MONTH($F$2+297),"ian","feb","mar","apr","mai","iun","iul","aug","sep","oct","nov","dec")&amp;IF(INDEX(Evenimente!$A$2:$A$16203,MATCH($F$2+297-0.000001,Evenimente!$A$2:$A$16203,1)+1)&lt;$F$2+297+1," "&amp;INDEX(Evenimente!$B$2:$B$16203,MATCH($F$2+297-0.000001,Evenimente!$A$2:$A$16203,1)+1)&amp;IF(INDEX(Evenimente!$A$2:$A$16203,MATCH($F$2+297-0.000001,Evenimente!$A$2:$A$16203,1)+2)&lt;$F$2+297+1," "&amp;INDEX(Evenimente!$B$2:$B$16203,MATCH($F$2+297-0.000001,Evenimente!$A$2:$A$16203,1)+2),""),"")</f>
        <v>14 oct</v>
      </c>
      <c r="E144" s="59" t="str">
        <f aca="false">DAY($F$2+298)&amp;" "&amp;CHOOSE(MONTH($F$2+298),"ian","feb","mar","apr","mai","iun","iul","aug","sep","oct","nov","dec")&amp;IF(INDEX(Evenimente!$A$2:$A$16203,MATCH($F$2+298-0.000001,Evenimente!$A$2:$A$16203,1)+1)&lt;$F$2+298+1," "&amp;INDEX(Evenimente!$B$2:$B$16203,MATCH($F$2+298-0.000001,Evenimente!$A$2:$A$16203,1)+1)&amp;IF(INDEX(Evenimente!$A$2:$A$16203,MATCH($F$2+298-0.000001,Evenimente!$A$2:$A$16203,1)+2)&lt;$F$2+298+1," "&amp;INDEX(Evenimente!$B$2:$B$16203,MATCH($F$2+298-0.000001,Evenimente!$A$2:$A$16203,1)+2),""),"")</f>
        <v>15 oct</v>
      </c>
      <c r="F144" s="60" t="str">
        <f aca="false">DAY($F$2+299)&amp;" "&amp;CHOOSE(MONTH($F$2+299),"ian","feb","mar","apr","mai","iun","iul","aug","sep","oct","nov","dec")&amp;IF(INDEX(Evenimente!$A$2:$A$16203,MATCH($F$2+299-0.000001,Evenimente!$A$2:$A$16203,1)+1)&lt;$F$2+299+1," "&amp;INDEX(Evenimente!$B$2:$B$16203,MATCH($F$2+299-0.000001,Evenimente!$A$2:$A$16203,1)+1)&amp;IF(INDEX(Evenimente!$A$2:$A$16203,MATCH($F$2+299-0.000001,Evenimente!$A$2:$A$16203,1)+2)&lt;$F$2+299+1," "&amp;INDEX(Evenimente!$B$2:$B$16203,MATCH($F$2+299-0.000001,Evenimente!$A$2:$A$16203,1)+2),""),"")</f>
        <v>16 oct</v>
      </c>
      <c r="G144" s="60" t="str">
        <f aca="false">DAY($F$2+300)&amp;" "&amp;CHOOSE(MONTH($F$2+300),"ian","feb","mar","apr","mai","iun","iul","aug","sep","oct","nov","dec")&amp;IF(INDEX(Evenimente!$A$2:$A$16203,MATCH($F$2+300-0.000001,Evenimente!$A$2:$A$16203,1)+1)&lt;$F$2+300+1," "&amp;INDEX(Evenimente!$B$2:$B$16203,MATCH($F$2+300-0.000001,Evenimente!$A$2:$A$16203,1)+1)&amp;IF(INDEX(Evenimente!$A$2:$A$16203,MATCH($F$2+300-0.000001,Evenimente!$A$2:$A$16203,1)+2)&lt;$F$2+300+1," "&amp;INDEX(Evenimente!$B$2:$B$16203,MATCH($F$2+300-0.000001,Evenimente!$A$2:$A$16203,1)+2),""),"")</f>
        <v>17 oct</v>
      </c>
    </row>
    <row r="145" customFormat="false" ht="61.5" hidden="false" customHeight="true" outlineLevel="0" collapsed="false">
      <c r="A145" s="57" t="n">
        <v>22</v>
      </c>
      <c r="B145" s="57" t="n">
        <v>23</v>
      </c>
      <c r="C145" s="57" t="n">
        <v>24</v>
      </c>
      <c r="D145" s="57" t="n">
        <v>25</v>
      </c>
      <c r="E145" s="57" t="n">
        <v>26</v>
      </c>
      <c r="F145" s="58" t="n">
        <v>27</v>
      </c>
      <c r="G145" s="58" t="n">
        <v>28</v>
      </c>
    </row>
    <row r="146" customFormat="false" ht="21.75" hidden="false" customHeight="true" outlineLevel="0" collapsed="false">
      <c r="A146" s="59" t="str">
        <f aca="false">DAY($F$2+301)&amp;" "&amp;CHOOSE(MONTH($F$2+301),"ian","feb","mar","apr","mai","iun","iul","aug","sep","oct","nov","dec")&amp;IF(INDEX(Evenimente!$A$2:$A$16203,MATCH($F$2+301-0.000001,Evenimente!$A$2:$A$16203,1)+1)&lt;$F$2+301+1," "&amp;INDEX(Evenimente!$B$2:$B$16203,MATCH($F$2+301-0.000001,Evenimente!$A$2:$A$16203,1)+1)&amp;IF(INDEX(Evenimente!$A$2:$A$16203,MATCH($F$2+301-0.000001,Evenimente!$A$2:$A$16203,1)+2)&lt;$F$2+301+1," "&amp;INDEX(Evenimente!$B$2:$B$16203,MATCH($F$2+301-0.000001,Evenimente!$A$2:$A$16203,1)+2),""),"")</f>
        <v>18 oct ◐</v>
      </c>
      <c r="B146" s="59" t="str">
        <f aca="false">DAY($F$2+302)&amp;" "&amp;CHOOSE(MONTH($F$2+302),"ian","feb","mar","apr","mai","iun","iul","aug","sep","oct","nov","dec")&amp;IF(INDEX(Evenimente!$A$2:$A$16203,MATCH($F$2+302-0.000001,Evenimente!$A$2:$A$16203,1)+1)&lt;$F$2+302+1," "&amp;INDEX(Evenimente!$B$2:$B$16203,MATCH($F$2+302-0.000001,Evenimente!$A$2:$A$16203,1)+1)&amp;IF(INDEX(Evenimente!$A$2:$A$16203,MATCH($F$2+302-0.000001,Evenimente!$A$2:$A$16203,1)+2)&lt;$F$2+302+1," "&amp;INDEX(Evenimente!$B$2:$B$16203,MATCH($F$2+302-0.000001,Evenimente!$A$2:$A$16203,1)+2),""),"")</f>
        <v>19 oct</v>
      </c>
      <c r="C146" s="59" t="str">
        <f aca="false">DAY($F$2+303)&amp;" "&amp;CHOOSE(MONTH($F$2+303),"ian","feb","mar","apr","mai","iun","iul","aug","sep","oct","nov","dec")&amp;IF(INDEX(Evenimente!$A$2:$A$16203,MATCH($F$2+303-0.000001,Evenimente!$A$2:$A$16203,1)+1)&lt;$F$2+303+1," "&amp;INDEX(Evenimente!$B$2:$B$16203,MATCH($F$2+303-0.000001,Evenimente!$A$2:$A$16203,1)+1)&amp;IF(INDEX(Evenimente!$A$2:$A$16203,MATCH($F$2+303-0.000001,Evenimente!$A$2:$A$16203,1)+2)&lt;$F$2+303+1," "&amp;INDEX(Evenimente!$B$2:$B$16203,MATCH($F$2+303-0.000001,Evenimente!$A$2:$A$16203,1)+2),""),"")</f>
        <v>20 oct</v>
      </c>
      <c r="D146" s="59" t="str">
        <f aca="false">DAY($F$2+304)&amp;" "&amp;CHOOSE(MONTH($F$2+304),"ian","feb","mar","apr","mai","iun","iul","aug","sep","oct","nov","dec")&amp;IF(INDEX(Evenimente!$A$2:$A$16203,MATCH($F$2+304-0.000001,Evenimente!$A$2:$A$16203,1)+1)&lt;$F$2+304+1," "&amp;INDEX(Evenimente!$B$2:$B$16203,MATCH($F$2+304-0.000001,Evenimente!$A$2:$A$16203,1)+1)&amp;IF(INDEX(Evenimente!$A$2:$A$16203,MATCH($F$2+304-0.000001,Evenimente!$A$2:$A$16203,1)+2)&lt;$F$2+304+1," "&amp;INDEX(Evenimente!$B$2:$B$16203,MATCH($F$2+304-0.000001,Evenimente!$A$2:$A$16203,1)+2),""),"")</f>
        <v>21 oct</v>
      </c>
      <c r="E146" s="59" t="str">
        <f aca="false">DAY($F$2+305)&amp;" "&amp;CHOOSE(MONTH($F$2+305),"ian","feb","mar","apr","mai","iun","iul","aug","sep","oct","nov","dec")&amp;IF(INDEX(Evenimente!$A$2:$A$16203,MATCH($F$2+305-0.000001,Evenimente!$A$2:$A$16203,1)+1)&lt;$F$2+305+1," "&amp;INDEX(Evenimente!$B$2:$B$16203,MATCH($F$2+305-0.000001,Evenimente!$A$2:$A$16203,1)+1)&amp;IF(INDEX(Evenimente!$A$2:$A$16203,MATCH($F$2+305-0.000001,Evenimente!$A$2:$A$16203,1)+2)&lt;$F$2+305+1," "&amp;INDEX(Evenimente!$B$2:$B$16203,MATCH($F$2+305-0.000001,Evenimente!$A$2:$A$16203,1)+2),""),"")</f>
        <v>22 oct</v>
      </c>
      <c r="F146" s="60" t="str">
        <f aca="false">DAY($F$2+306)&amp;" "&amp;CHOOSE(MONTH($F$2+306),"ian","feb","mar","apr","mai","iun","iul","aug","sep","oct","nov","dec")&amp;IF(INDEX(Evenimente!$A$2:$A$16203,MATCH($F$2+306-0.000001,Evenimente!$A$2:$A$16203,1)+1)&lt;$F$2+306+1," "&amp;INDEX(Evenimente!$B$2:$B$16203,MATCH($F$2+306-0.000001,Evenimente!$A$2:$A$16203,1)+1)&amp;IF(INDEX(Evenimente!$A$2:$A$16203,MATCH($F$2+306-0.000001,Evenimente!$A$2:$A$16203,1)+2)&lt;$F$2+306+1," "&amp;INDEX(Evenimente!$B$2:$B$16203,MATCH($F$2+306-0.000001,Evenimente!$A$2:$A$16203,1)+2),""),"")</f>
        <v>23 oct</v>
      </c>
      <c r="G146" s="60" t="str">
        <f aca="false">DAY($F$2+307)&amp;" "&amp;CHOOSE(MONTH($F$2+307),"ian","feb","mar","apr","mai","iun","iul","aug","sep","oct","nov","dec")&amp;IF(INDEX(Evenimente!$A$2:$A$16203,MATCH($F$2+307-0.000001,Evenimente!$A$2:$A$16203,1)+1)&lt;$F$2+307+1," "&amp;INDEX(Evenimente!$B$2:$B$16203,MATCH($F$2+307-0.000001,Evenimente!$A$2:$A$16203,1)+1)&amp;IF(INDEX(Evenimente!$A$2:$A$16203,MATCH($F$2+307-0.000001,Evenimente!$A$2:$A$16203,1)+2)&lt;$F$2+307+1," "&amp;INDEX(Evenimente!$B$2:$B$16203,MATCH($F$2+307-0.000001,Evenimente!$A$2:$A$16203,1)+2),""),"")</f>
        <v>24 oct</v>
      </c>
    </row>
    <row r="147" customFormat="false" ht="21.75" hidden="false" customHeight="true" outlineLevel="0" collapsed="false">
      <c r="A147" s="61" t="s">
        <v>134</v>
      </c>
      <c r="B147" s="61"/>
      <c r="C147" s="61"/>
      <c r="D147" s="61"/>
      <c r="E147" s="61"/>
      <c r="F147" s="61"/>
      <c r="G147" s="61"/>
    </row>
    <row r="148" customFormat="false" ht="51.75" hidden="false" customHeight="true" outlineLevel="0" collapsed="false">
      <c r="A148" s="82" t="str">
        <f aca="false">"Luna 12  ·  "&amp;'Nume sanscrită'!F16&amp;"  ·  "&amp;'Nume sanscrită'!E16&amp;" मास"</f>
        <v>Luna 12  ·  Dvādaśa māsa  ·  द्वादश मास</v>
      </c>
      <c r="B148" s="82"/>
      <c r="C148" s="82"/>
      <c r="D148" s="82"/>
      <c r="E148" s="82"/>
      <c r="F148" s="82"/>
      <c r="G148" s="82"/>
    </row>
    <row r="149" customFormat="false" ht="30" hidden="false" customHeight="true" outlineLevel="0" collapsed="false">
      <c r="A149" s="83" t="str">
        <f aca="false">'Nume EN-FR'!B16&amp;"          ·          "&amp;'Nume EN-FR'!C16</f>
        <v>Twelfth month          ·          Douzième mois</v>
      </c>
      <c r="B149" s="83"/>
      <c r="C149" s="83"/>
      <c r="D149" s="83"/>
      <c r="E149" s="83"/>
      <c r="F149" s="83"/>
      <c r="G149" s="83"/>
    </row>
    <row r="150" customFormat="false" ht="24" hidden="false" customHeight="true" outlineLevel="0" collapsed="false">
      <c r="A150" s="55" t="str">
        <f aca="false">"ER "&amp;$B$3&amp;" ("&amp;$D$3&amp;")  ·  AE "&amp;TEXT($C$3,"0000")&amp;"     |     gregorian: "&amp;TEXT(DAY($F$2+308),"00")&amp;"."&amp;TEXT(MONTH($F$2+308),"00")&amp;"."&amp;YEAR($F$2+308)&amp;"  –  "&amp;TEXT(DAY($F$2+335),"00")&amp;"."&amp;TEXT(MONTH($F$2+335),"00")&amp;"."&amp;YEAR($F$2+335)</f>
        <v>ER 12 (Mīna · Pisces · Poissons)  ·  AE 1734     |     gregorian: 25.10.2026  –  21.11.2026</v>
      </c>
      <c r="B150" s="55"/>
      <c r="C150" s="55"/>
      <c r="D150" s="55"/>
      <c r="E150" s="55"/>
      <c r="F150" s="55"/>
      <c r="G150" s="55"/>
    </row>
    <row r="151" customFormat="false" ht="51.75" hidden="false" customHeight="true" outlineLevel="0" collapsed="false">
      <c r="A151" s="56" t="str">
        <f aca="false">'Nume sanscrită'!B21&amp;CHAR(10)&amp;IF($G$3="Numerice",'Nume sanscrită'!G21,'Nume sanscrită'!C21)&amp;CHAR(10)&amp;IF($G$3="Numerice",'Nume EN-FR'!E21&amp;" / "&amp;'Nume EN-FR'!F21,'Nume EN-FR'!C21&amp;" / "&amp;'Nume EN-FR'!D21)</f>
        <v>Luni
Somavāra
Monday / lundi</v>
      </c>
      <c r="B151" s="56" t="str">
        <f aca="false">'Nume sanscrită'!B22&amp;CHAR(10)&amp;IF($G$3="Numerice",'Nume sanscrită'!G22,'Nume sanscrită'!C22)&amp;CHAR(10)&amp;IF($G$3="Numerice",'Nume EN-FR'!E22&amp;" / "&amp;'Nume EN-FR'!F22,'Nume EN-FR'!C22&amp;" / "&amp;'Nume EN-FR'!D22)</f>
        <v>Marți
Maṅgalavāra
Tuesday / mardi</v>
      </c>
      <c r="C151" s="56" t="str">
        <f aca="false">'Nume sanscrită'!B23&amp;CHAR(10)&amp;IF($G$3="Numerice",'Nume sanscrită'!G23,'Nume sanscrită'!C23)&amp;CHAR(10)&amp;IF($G$3="Numerice",'Nume EN-FR'!E23&amp;" / "&amp;'Nume EN-FR'!F23,'Nume EN-FR'!C23&amp;" / "&amp;'Nume EN-FR'!D23)</f>
        <v>Miercuri
Budhavāra
Wednesday / mercredi</v>
      </c>
      <c r="D151" s="56" t="str">
        <f aca="false">'Nume sanscrită'!B24&amp;CHAR(10)&amp;IF($G$3="Numerice",'Nume sanscrită'!G24,'Nume sanscrită'!C24)&amp;CHAR(10)&amp;IF($G$3="Numerice",'Nume EN-FR'!E24&amp;" / "&amp;'Nume EN-FR'!F24,'Nume EN-FR'!C24&amp;" / "&amp;'Nume EN-FR'!D24)</f>
        <v>Joi
Guruvāra
Thursday / jeudi</v>
      </c>
      <c r="E151" s="56" t="str">
        <f aca="false">'Nume sanscrită'!B25&amp;CHAR(10)&amp;IF($G$3="Numerice",'Nume sanscrită'!G25,'Nume sanscrită'!C25)&amp;CHAR(10)&amp;IF($G$3="Numerice",'Nume EN-FR'!E25&amp;" / "&amp;'Nume EN-FR'!F25,'Nume EN-FR'!C25&amp;" / "&amp;'Nume EN-FR'!D25)</f>
        <v>Vineri
Śukravāra
Friday / vendredi</v>
      </c>
      <c r="F151" s="56" t="str">
        <f aca="false">'Nume sanscrită'!B26&amp;CHAR(10)&amp;IF($G$3="Numerice",'Nume sanscrită'!G26,'Nume sanscrită'!C26)&amp;CHAR(10)&amp;IF($G$3="Numerice",'Nume EN-FR'!E26&amp;" / "&amp;'Nume EN-FR'!F26,'Nume EN-FR'!C26&amp;" / "&amp;'Nume EN-FR'!D26)</f>
        <v>Sâmbătă
Śanivāra
Saturday / samedi</v>
      </c>
      <c r="G151" s="56" t="str">
        <f aca="false">'Nume sanscrită'!B27&amp;CHAR(10)&amp;IF($G$3="Numerice",'Nume sanscrită'!G27,'Nume sanscrită'!C27)&amp;CHAR(10)&amp;IF($G$3="Numerice",'Nume EN-FR'!E27&amp;" / "&amp;'Nume EN-FR'!F27,'Nume EN-FR'!C27&amp;" / "&amp;'Nume EN-FR'!D27)</f>
        <v>Duminică
Ravivāra
Sunday / dimanche</v>
      </c>
    </row>
    <row r="152" customFormat="false" ht="61.5" hidden="false" customHeight="true" outlineLevel="0" collapsed="false">
      <c r="A152" s="57" t="n">
        <v>1</v>
      </c>
      <c r="B152" s="57" t="n">
        <v>2</v>
      </c>
      <c r="C152" s="57" t="n">
        <v>3</v>
      </c>
      <c r="D152" s="57" t="n">
        <v>4</v>
      </c>
      <c r="E152" s="57" t="n">
        <v>5</v>
      </c>
      <c r="F152" s="58" t="n">
        <v>6</v>
      </c>
      <c r="G152" s="58" t="n">
        <v>7</v>
      </c>
    </row>
    <row r="153" customFormat="false" ht="21.75" hidden="false" customHeight="true" outlineLevel="0" collapsed="false">
      <c r="A153" s="59" t="str">
        <f aca="false">DAY($F$2+308)&amp;" "&amp;CHOOSE(MONTH($F$2+308),"ian","feb","mar","apr","mai","iun","iul","aug","sep","oct","nov","dec")&amp;IF(INDEX(Evenimente!$A$2:$A$16203,MATCH($F$2+308-0.000001,Evenimente!$A$2:$A$16203,1)+1)&lt;$F$2+308+1," "&amp;INDEX(Evenimente!$B$2:$B$16203,MATCH($F$2+308-0.000001,Evenimente!$A$2:$A$16203,1)+1)&amp;IF(INDEX(Evenimente!$A$2:$A$16203,MATCH($F$2+308-0.000001,Evenimente!$A$2:$A$16203,1)+2)&lt;$F$2+308+1," "&amp;INDEX(Evenimente!$B$2:$B$16203,MATCH($F$2+308-0.000001,Evenimente!$A$2:$A$16203,1)+2),""),"")</f>
        <v>25 oct</v>
      </c>
      <c r="B153" s="59" t="str">
        <f aca="false">DAY($F$2+309)&amp;" "&amp;CHOOSE(MONTH($F$2+309),"ian","feb","mar","apr","mai","iun","iul","aug","sep","oct","nov","dec")&amp;IF(INDEX(Evenimente!$A$2:$A$16203,MATCH($F$2+309-0.000001,Evenimente!$A$2:$A$16203,1)+1)&lt;$F$2+309+1," "&amp;INDEX(Evenimente!$B$2:$B$16203,MATCH($F$2+309-0.000001,Evenimente!$A$2:$A$16203,1)+1)&amp;IF(INDEX(Evenimente!$A$2:$A$16203,MATCH($F$2+309-0.000001,Evenimente!$A$2:$A$16203,1)+2)&lt;$F$2+309+1," "&amp;INDEX(Evenimente!$B$2:$B$16203,MATCH($F$2+309-0.000001,Evenimente!$A$2:$A$16203,1)+2),""),"")</f>
        <v>26 oct ○</v>
      </c>
      <c r="C153" s="59" t="str">
        <f aca="false">DAY($F$2+310)&amp;" "&amp;CHOOSE(MONTH($F$2+310),"ian","feb","mar","apr","mai","iun","iul","aug","sep","oct","nov","dec")&amp;IF(INDEX(Evenimente!$A$2:$A$16203,MATCH($F$2+310-0.000001,Evenimente!$A$2:$A$16203,1)+1)&lt;$F$2+310+1," "&amp;INDEX(Evenimente!$B$2:$B$16203,MATCH($F$2+310-0.000001,Evenimente!$A$2:$A$16203,1)+1)&amp;IF(INDEX(Evenimente!$A$2:$A$16203,MATCH($F$2+310-0.000001,Evenimente!$A$2:$A$16203,1)+2)&lt;$F$2+310+1," "&amp;INDEX(Evenimente!$B$2:$B$16203,MATCH($F$2+310-0.000001,Evenimente!$A$2:$A$16203,1)+2),""),"")</f>
        <v>27 oct</v>
      </c>
      <c r="D153" s="59" t="str">
        <f aca="false">DAY($F$2+311)&amp;" "&amp;CHOOSE(MONTH($F$2+311),"ian","feb","mar","apr","mai","iun","iul","aug","sep","oct","nov","dec")&amp;IF(INDEX(Evenimente!$A$2:$A$16203,MATCH($F$2+311-0.000001,Evenimente!$A$2:$A$16203,1)+1)&lt;$F$2+311+1," "&amp;INDEX(Evenimente!$B$2:$B$16203,MATCH($F$2+311-0.000001,Evenimente!$A$2:$A$16203,1)+1)&amp;IF(INDEX(Evenimente!$A$2:$A$16203,MATCH($F$2+311-0.000001,Evenimente!$A$2:$A$16203,1)+2)&lt;$F$2+311+1," "&amp;INDEX(Evenimente!$B$2:$B$16203,MATCH($F$2+311-0.000001,Evenimente!$A$2:$A$16203,1)+2),""),"")</f>
        <v>28 oct</v>
      </c>
      <c r="E153" s="59" t="str">
        <f aca="false">DAY($F$2+312)&amp;" "&amp;CHOOSE(MONTH($F$2+312),"ian","feb","mar","apr","mai","iun","iul","aug","sep","oct","nov","dec")&amp;IF(INDEX(Evenimente!$A$2:$A$16203,MATCH($F$2+312-0.000001,Evenimente!$A$2:$A$16203,1)+1)&lt;$F$2+312+1," "&amp;INDEX(Evenimente!$B$2:$B$16203,MATCH($F$2+312-0.000001,Evenimente!$A$2:$A$16203,1)+1)&amp;IF(INDEX(Evenimente!$A$2:$A$16203,MATCH($F$2+312-0.000001,Evenimente!$A$2:$A$16203,1)+2)&lt;$F$2+312+1," "&amp;INDEX(Evenimente!$B$2:$B$16203,MATCH($F$2+312-0.000001,Evenimente!$A$2:$A$16203,1)+2),""),"")</f>
        <v>29 oct</v>
      </c>
      <c r="F153" s="60" t="str">
        <f aca="false">DAY($F$2+313)&amp;" "&amp;CHOOSE(MONTH($F$2+313),"ian","feb","mar","apr","mai","iun","iul","aug","sep","oct","nov","dec")&amp;IF(INDEX(Evenimente!$A$2:$A$16203,MATCH($F$2+313-0.000001,Evenimente!$A$2:$A$16203,1)+1)&lt;$F$2+313+1," "&amp;INDEX(Evenimente!$B$2:$B$16203,MATCH($F$2+313-0.000001,Evenimente!$A$2:$A$16203,1)+1)&amp;IF(INDEX(Evenimente!$A$2:$A$16203,MATCH($F$2+313-0.000001,Evenimente!$A$2:$A$16203,1)+2)&lt;$F$2+313+1," "&amp;INDEX(Evenimente!$B$2:$B$16203,MATCH($F$2+313-0.000001,Evenimente!$A$2:$A$16203,1)+2),""),"")</f>
        <v>30 oct</v>
      </c>
      <c r="G153" s="60" t="str">
        <f aca="false">DAY($F$2+314)&amp;" "&amp;CHOOSE(MONTH($F$2+314),"ian","feb","mar","apr","mai","iun","iul","aug","sep","oct","nov","dec")&amp;IF(INDEX(Evenimente!$A$2:$A$16203,MATCH($F$2+314-0.000001,Evenimente!$A$2:$A$16203,1)+1)&lt;$F$2+314+1," "&amp;INDEX(Evenimente!$B$2:$B$16203,MATCH($F$2+314-0.000001,Evenimente!$A$2:$A$16203,1)+1)&amp;IF(INDEX(Evenimente!$A$2:$A$16203,MATCH($F$2+314-0.000001,Evenimente!$A$2:$A$16203,1)+2)&lt;$F$2+314+1," "&amp;INDEX(Evenimente!$B$2:$B$16203,MATCH($F$2+314-0.000001,Evenimente!$A$2:$A$16203,1)+2),""),"")</f>
        <v>31 oct</v>
      </c>
    </row>
    <row r="154" customFormat="false" ht="61.5" hidden="false" customHeight="true" outlineLevel="0" collapsed="false">
      <c r="A154" s="57" t="n">
        <v>8</v>
      </c>
      <c r="B154" s="57" t="n">
        <v>9</v>
      </c>
      <c r="C154" s="57" t="n">
        <v>10</v>
      </c>
      <c r="D154" s="57" t="n">
        <v>11</v>
      </c>
      <c r="E154" s="57" t="n">
        <v>12</v>
      </c>
      <c r="F154" s="58" t="n">
        <v>13</v>
      </c>
      <c r="G154" s="58" t="n">
        <v>14</v>
      </c>
    </row>
    <row r="155" customFormat="false" ht="21.75" hidden="false" customHeight="true" outlineLevel="0" collapsed="false">
      <c r="A155" s="59" t="str">
        <f aca="false">DAY($F$2+315)&amp;" "&amp;CHOOSE(MONTH($F$2+315),"ian","feb","mar","apr","mai","iun","iul","aug","sep","oct","nov","dec")&amp;IF(INDEX(Evenimente!$A$2:$A$16203,MATCH($F$2+315-0.000001,Evenimente!$A$2:$A$16203,1)+1)&lt;$F$2+315+1," "&amp;INDEX(Evenimente!$B$2:$B$16203,MATCH($F$2+315-0.000001,Evenimente!$A$2:$A$16203,1)+1)&amp;IF(INDEX(Evenimente!$A$2:$A$16203,MATCH($F$2+315-0.000001,Evenimente!$A$2:$A$16203,1)+2)&lt;$F$2+315+1," "&amp;INDEX(Evenimente!$B$2:$B$16203,MATCH($F$2+315-0.000001,Evenimente!$A$2:$A$16203,1)+2),""),"")</f>
        <v>1 nov ◑</v>
      </c>
      <c r="B155" s="59" t="str">
        <f aca="false">DAY($F$2+316)&amp;" "&amp;CHOOSE(MONTH($F$2+316),"ian","feb","mar","apr","mai","iun","iul","aug","sep","oct","nov","dec")&amp;IF(INDEX(Evenimente!$A$2:$A$16203,MATCH($F$2+316-0.000001,Evenimente!$A$2:$A$16203,1)+1)&lt;$F$2+316+1," "&amp;INDEX(Evenimente!$B$2:$B$16203,MATCH($F$2+316-0.000001,Evenimente!$A$2:$A$16203,1)+1)&amp;IF(INDEX(Evenimente!$A$2:$A$16203,MATCH($F$2+316-0.000001,Evenimente!$A$2:$A$16203,1)+2)&lt;$F$2+316+1," "&amp;INDEX(Evenimente!$B$2:$B$16203,MATCH($F$2+316-0.000001,Evenimente!$A$2:$A$16203,1)+2),""),"")</f>
        <v>2 nov</v>
      </c>
      <c r="C155" s="59" t="str">
        <f aca="false">DAY($F$2+317)&amp;" "&amp;CHOOSE(MONTH($F$2+317),"ian","feb","mar","apr","mai","iun","iul","aug","sep","oct","nov","dec")&amp;IF(INDEX(Evenimente!$A$2:$A$16203,MATCH($F$2+317-0.000001,Evenimente!$A$2:$A$16203,1)+1)&lt;$F$2+317+1," "&amp;INDEX(Evenimente!$B$2:$B$16203,MATCH($F$2+317-0.000001,Evenimente!$A$2:$A$16203,1)+1)&amp;IF(INDEX(Evenimente!$A$2:$A$16203,MATCH($F$2+317-0.000001,Evenimente!$A$2:$A$16203,1)+2)&lt;$F$2+317+1," "&amp;INDEX(Evenimente!$B$2:$B$16203,MATCH($F$2+317-0.000001,Evenimente!$A$2:$A$16203,1)+2),""),"")</f>
        <v>3 nov</v>
      </c>
      <c r="D155" s="59" t="str">
        <f aca="false">DAY($F$2+318)&amp;" "&amp;CHOOSE(MONTH($F$2+318),"ian","feb","mar","apr","mai","iun","iul","aug","sep","oct","nov","dec")&amp;IF(INDEX(Evenimente!$A$2:$A$16203,MATCH($F$2+318-0.000001,Evenimente!$A$2:$A$16203,1)+1)&lt;$F$2+318+1," "&amp;INDEX(Evenimente!$B$2:$B$16203,MATCH($F$2+318-0.000001,Evenimente!$A$2:$A$16203,1)+1)&amp;IF(INDEX(Evenimente!$A$2:$A$16203,MATCH($F$2+318-0.000001,Evenimente!$A$2:$A$16203,1)+2)&lt;$F$2+318+1," "&amp;INDEX(Evenimente!$B$2:$B$16203,MATCH($F$2+318-0.000001,Evenimente!$A$2:$A$16203,1)+2),""),"")</f>
        <v>4 nov</v>
      </c>
      <c r="E155" s="59" t="str">
        <f aca="false">DAY($F$2+319)&amp;" "&amp;CHOOSE(MONTH($F$2+319),"ian","feb","mar","apr","mai","iun","iul","aug","sep","oct","nov","dec")&amp;IF(INDEX(Evenimente!$A$2:$A$16203,MATCH($F$2+319-0.000001,Evenimente!$A$2:$A$16203,1)+1)&lt;$F$2+319+1," "&amp;INDEX(Evenimente!$B$2:$B$16203,MATCH($F$2+319-0.000001,Evenimente!$A$2:$A$16203,1)+1)&amp;IF(INDEX(Evenimente!$A$2:$A$16203,MATCH($F$2+319-0.000001,Evenimente!$A$2:$A$16203,1)+2)&lt;$F$2+319+1," "&amp;INDEX(Evenimente!$B$2:$B$16203,MATCH($F$2+319-0.000001,Evenimente!$A$2:$A$16203,1)+2),""),"")</f>
        <v>5 nov</v>
      </c>
      <c r="F155" s="60" t="str">
        <f aca="false">DAY($F$2+320)&amp;" "&amp;CHOOSE(MONTH($F$2+320),"ian","feb","mar","apr","mai","iun","iul","aug","sep","oct","nov","dec")&amp;IF(INDEX(Evenimente!$A$2:$A$16203,MATCH($F$2+320-0.000001,Evenimente!$A$2:$A$16203,1)+1)&lt;$F$2+320+1," "&amp;INDEX(Evenimente!$B$2:$B$16203,MATCH($F$2+320-0.000001,Evenimente!$A$2:$A$16203,1)+1)&amp;IF(INDEX(Evenimente!$A$2:$A$16203,MATCH($F$2+320-0.000001,Evenimente!$A$2:$A$16203,1)+2)&lt;$F$2+320+1," "&amp;INDEX(Evenimente!$B$2:$B$16203,MATCH($F$2+320-0.000001,Evenimente!$A$2:$A$16203,1)+2),""),"")</f>
        <v>6 nov</v>
      </c>
      <c r="G155" s="60" t="str">
        <f aca="false">DAY($F$2+321)&amp;" "&amp;CHOOSE(MONTH($F$2+321),"ian","feb","mar","apr","mai","iun","iul","aug","sep","oct","nov","dec")&amp;IF(INDEX(Evenimente!$A$2:$A$16203,MATCH($F$2+321-0.000001,Evenimente!$A$2:$A$16203,1)+1)&lt;$F$2+321+1," "&amp;INDEX(Evenimente!$B$2:$B$16203,MATCH($F$2+321-0.000001,Evenimente!$A$2:$A$16203,1)+1)&amp;IF(INDEX(Evenimente!$A$2:$A$16203,MATCH($F$2+321-0.000001,Evenimente!$A$2:$A$16203,1)+2)&lt;$F$2+321+1," "&amp;INDEX(Evenimente!$B$2:$B$16203,MATCH($F$2+321-0.000001,Evenimente!$A$2:$A$16203,1)+2),""),"")</f>
        <v>7 nov</v>
      </c>
    </row>
    <row r="156" customFormat="false" ht="61.5" hidden="false" customHeight="true" outlineLevel="0" collapsed="false">
      <c r="A156" s="57" t="n">
        <v>15</v>
      </c>
      <c r="B156" s="57" t="n">
        <v>16</v>
      </c>
      <c r="C156" s="57" t="n">
        <v>17</v>
      </c>
      <c r="D156" s="57" t="n">
        <v>18</v>
      </c>
      <c r="E156" s="57" t="n">
        <v>19</v>
      </c>
      <c r="F156" s="58" t="n">
        <v>20</v>
      </c>
      <c r="G156" s="58" t="n">
        <v>21</v>
      </c>
    </row>
    <row r="157" customFormat="false" ht="21.75" hidden="false" customHeight="true" outlineLevel="0" collapsed="false">
      <c r="A157" s="59" t="str">
        <f aca="false">DAY($F$2+322)&amp;" "&amp;CHOOSE(MONTH($F$2+322),"ian","feb","mar","apr","mai","iun","iul","aug","sep","oct","nov","dec")&amp;IF(INDEX(Evenimente!$A$2:$A$16203,MATCH($F$2+322-0.000001,Evenimente!$A$2:$A$16203,1)+1)&lt;$F$2+322+1," "&amp;INDEX(Evenimente!$B$2:$B$16203,MATCH($F$2+322-0.000001,Evenimente!$A$2:$A$16203,1)+1)&amp;IF(INDEX(Evenimente!$A$2:$A$16203,MATCH($F$2+322-0.000001,Evenimente!$A$2:$A$16203,1)+2)&lt;$F$2+322+1," "&amp;INDEX(Evenimente!$B$2:$B$16203,MATCH($F$2+322-0.000001,Evenimente!$A$2:$A$16203,1)+2),""),"")</f>
        <v>8 nov</v>
      </c>
      <c r="B157" s="59" t="str">
        <f aca="false">DAY($F$2+323)&amp;" "&amp;CHOOSE(MONTH($F$2+323),"ian","feb","mar","apr","mai","iun","iul","aug","sep","oct","nov","dec")&amp;IF(INDEX(Evenimente!$A$2:$A$16203,MATCH($F$2+323-0.000001,Evenimente!$A$2:$A$16203,1)+1)&lt;$F$2+323+1," "&amp;INDEX(Evenimente!$B$2:$B$16203,MATCH($F$2+323-0.000001,Evenimente!$A$2:$A$16203,1)+1)&amp;IF(INDEX(Evenimente!$A$2:$A$16203,MATCH($F$2+323-0.000001,Evenimente!$A$2:$A$16203,1)+2)&lt;$F$2+323+1," "&amp;INDEX(Evenimente!$B$2:$B$16203,MATCH($F$2+323-0.000001,Evenimente!$A$2:$A$16203,1)+2),""),"")</f>
        <v>9 nov ●</v>
      </c>
      <c r="C157" s="59" t="str">
        <f aca="false">DAY($F$2+324)&amp;" "&amp;CHOOSE(MONTH($F$2+324),"ian","feb","mar","apr","mai","iun","iul","aug","sep","oct","nov","dec")&amp;IF(INDEX(Evenimente!$A$2:$A$16203,MATCH($F$2+324-0.000001,Evenimente!$A$2:$A$16203,1)+1)&lt;$F$2+324+1," "&amp;INDEX(Evenimente!$B$2:$B$16203,MATCH($F$2+324-0.000001,Evenimente!$A$2:$A$16203,1)+1)&amp;IF(INDEX(Evenimente!$A$2:$A$16203,MATCH($F$2+324-0.000001,Evenimente!$A$2:$A$16203,1)+2)&lt;$F$2+324+1," "&amp;INDEX(Evenimente!$B$2:$B$16203,MATCH($F$2+324-0.000001,Evenimente!$A$2:$A$16203,1)+2),""),"")</f>
        <v>10 nov</v>
      </c>
      <c r="D157" s="59" t="str">
        <f aca="false">DAY($F$2+325)&amp;" "&amp;CHOOSE(MONTH($F$2+325),"ian","feb","mar","apr","mai","iun","iul","aug","sep","oct","nov","dec")&amp;IF(INDEX(Evenimente!$A$2:$A$16203,MATCH($F$2+325-0.000001,Evenimente!$A$2:$A$16203,1)+1)&lt;$F$2+325+1," "&amp;INDEX(Evenimente!$B$2:$B$16203,MATCH($F$2+325-0.000001,Evenimente!$A$2:$A$16203,1)+1)&amp;IF(INDEX(Evenimente!$A$2:$A$16203,MATCH($F$2+325-0.000001,Evenimente!$A$2:$A$16203,1)+2)&lt;$F$2+325+1," "&amp;INDEX(Evenimente!$B$2:$B$16203,MATCH($F$2+325-0.000001,Evenimente!$A$2:$A$16203,1)+2),""),"")</f>
        <v>11 nov</v>
      </c>
      <c r="E157" s="59" t="str">
        <f aca="false">DAY($F$2+326)&amp;" "&amp;CHOOSE(MONTH($F$2+326),"ian","feb","mar","apr","mai","iun","iul","aug","sep","oct","nov","dec")&amp;IF(INDEX(Evenimente!$A$2:$A$16203,MATCH($F$2+326-0.000001,Evenimente!$A$2:$A$16203,1)+1)&lt;$F$2+326+1," "&amp;INDEX(Evenimente!$B$2:$B$16203,MATCH($F$2+326-0.000001,Evenimente!$A$2:$A$16203,1)+1)&amp;IF(INDEX(Evenimente!$A$2:$A$16203,MATCH($F$2+326-0.000001,Evenimente!$A$2:$A$16203,1)+2)&lt;$F$2+326+1," "&amp;INDEX(Evenimente!$B$2:$B$16203,MATCH($F$2+326-0.000001,Evenimente!$A$2:$A$16203,1)+2),""),"")</f>
        <v>12 nov</v>
      </c>
      <c r="F157" s="60" t="str">
        <f aca="false">DAY($F$2+327)&amp;" "&amp;CHOOSE(MONTH($F$2+327),"ian","feb","mar","apr","mai","iun","iul","aug","sep","oct","nov","dec")&amp;IF(INDEX(Evenimente!$A$2:$A$16203,MATCH($F$2+327-0.000001,Evenimente!$A$2:$A$16203,1)+1)&lt;$F$2+327+1," "&amp;INDEX(Evenimente!$B$2:$B$16203,MATCH($F$2+327-0.000001,Evenimente!$A$2:$A$16203,1)+1)&amp;IF(INDEX(Evenimente!$A$2:$A$16203,MATCH($F$2+327-0.000001,Evenimente!$A$2:$A$16203,1)+2)&lt;$F$2+327+1," "&amp;INDEX(Evenimente!$B$2:$B$16203,MATCH($F$2+327-0.000001,Evenimente!$A$2:$A$16203,1)+2),""),"")</f>
        <v>13 nov</v>
      </c>
      <c r="G157" s="60" t="str">
        <f aca="false">DAY($F$2+328)&amp;" "&amp;CHOOSE(MONTH($F$2+328),"ian","feb","mar","apr","mai","iun","iul","aug","sep","oct","nov","dec")&amp;IF(INDEX(Evenimente!$A$2:$A$16203,MATCH($F$2+328-0.000001,Evenimente!$A$2:$A$16203,1)+1)&lt;$F$2+328+1," "&amp;INDEX(Evenimente!$B$2:$B$16203,MATCH($F$2+328-0.000001,Evenimente!$A$2:$A$16203,1)+1)&amp;IF(INDEX(Evenimente!$A$2:$A$16203,MATCH($F$2+328-0.000001,Evenimente!$A$2:$A$16203,1)+2)&lt;$F$2+328+1," "&amp;INDEX(Evenimente!$B$2:$B$16203,MATCH($F$2+328-0.000001,Evenimente!$A$2:$A$16203,1)+2),""),"")</f>
        <v>14 nov</v>
      </c>
    </row>
    <row r="158" customFormat="false" ht="61.5" hidden="false" customHeight="true" outlineLevel="0" collapsed="false">
      <c r="A158" s="57" t="n">
        <v>22</v>
      </c>
      <c r="B158" s="57" t="n">
        <v>23</v>
      </c>
      <c r="C158" s="57" t="n">
        <v>24</v>
      </c>
      <c r="D158" s="57" t="n">
        <v>25</v>
      </c>
      <c r="E158" s="57" t="n">
        <v>26</v>
      </c>
      <c r="F158" s="58" t="n">
        <v>27</v>
      </c>
      <c r="G158" s="58" t="n">
        <v>28</v>
      </c>
    </row>
    <row r="159" customFormat="false" ht="21.75" hidden="false" customHeight="true" outlineLevel="0" collapsed="false">
      <c r="A159" s="59" t="str">
        <f aca="false">DAY($F$2+329)&amp;" "&amp;CHOOSE(MONTH($F$2+329),"ian","feb","mar","apr","mai","iun","iul","aug","sep","oct","nov","dec")&amp;IF(INDEX(Evenimente!$A$2:$A$16203,MATCH($F$2+329-0.000001,Evenimente!$A$2:$A$16203,1)+1)&lt;$F$2+329+1," "&amp;INDEX(Evenimente!$B$2:$B$16203,MATCH($F$2+329-0.000001,Evenimente!$A$2:$A$16203,1)+1)&amp;IF(INDEX(Evenimente!$A$2:$A$16203,MATCH($F$2+329-0.000001,Evenimente!$A$2:$A$16203,1)+2)&lt;$F$2+329+1," "&amp;INDEX(Evenimente!$B$2:$B$16203,MATCH($F$2+329-0.000001,Evenimente!$A$2:$A$16203,1)+2),""),"")</f>
        <v>15 nov</v>
      </c>
      <c r="B159" s="59" t="str">
        <f aca="false">DAY($F$2+330)&amp;" "&amp;CHOOSE(MONTH($F$2+330),"ian","feb","mar","apr","mai","iun","iul","aug","sep","oct","nov","dec")&amp;IF(INDEX(Evenimente!$A$2:$A$16203,MATCH($F$2+330-0.000001,Evenimente!$A$2:$A$16203,1)+1)&lt;$F$2+330+1," "&amp;INDEX(Evenimente!$B$2:$B$16203,MATCH($F$2+330-0.000001,Evenimente!$A$2:$A$16203,1)+1)&amp;IF(INDEX(Evenimente!$A$2:$A$16203,MATCH($F$2+330-0.000001,Evenimente!$A$2:$A$16203,1)+2)&lt;$F$2+330+1," "&amp;INDEX(Evenimente!$B$2:$B$16203,MATCH($F$2+330-0.000001,Evenimente!$A$2:$A$16203,1)+2),""),"")</f>
        <v>16 nov</v>
      </c>
      <c r="C159" s="59" t="str">
        <f aca="false">DAY($F$2+331)&amp;" "&amp;CHOOSE(MONTH($F$2+331),"ian","feb","mar","apr","mai","iun","iul","aug","sep","oct","nov","dec")&amp;IF(INDEX(Evenimente!$A$2:$A$16203,MATCH($F$2+331-0.000001,Evenimente!$A$2:$A$16203,1)+1)&lt;$F$2+331+1," "&amp;INDEX(Evenimente!$B$2:$B$16203,MATCH($F$2+331-0.000001,Evenimente!$A$2:$A$16203,1)+1)&amp;IF(INDEX(Evenimente!$A$2:$A$16203,MATCH($F$2+331-0.000001,Evenimente!$A$2:$A$16203,1)+2)&lt;$F$2+331+1," "&amp;INDEX(Evenimente!$B$2:$B$16203,MATCH($F$2+331-0.000001,Evenimente!$A$2:$A$16203,1)+2),""),"")</f>
        <v>17 nov ◐</v>
      </c>
      <c r="D159" s="59" t="str">
        <f aca="false">DAY($F$2+332)&amp;" "&amp;CHOOSE(MONTH($F$2+332),"ian","feb","mar","apr","mai","iun","iul","aug","sep","oct","nov","dec")&amp;IF(INDEX(Evenimente!$A$2:$A$16203,MATCH($F$2+332-0.000001,Evenimente!$A$2:$A$16203,1)+1)&lt;$F$2+332+1," "&amp;INDEX(Evenimente!$B$2:$B$16203,MATCH($F$2+332-0.000001,Evenimente!$A$2:$A$16203,1)+1)&amp;IF(INDEX(Evenimente!$A$2:$A$16203,MATCH($F$2+332-0.000001,Evenimente!$A$2:$A$16203,1)+2)&lt;$F$2+332+1," "&amp;INDEX(Evenimente!$B$2:$B$16203,MATCH($F$2+332-0.000001,Evenimente!$A$2:$A$16203,1)+2),""),"")</f>
        <v>18 nov</v>
      </c>
      <c r="E159" s="59" t="str">
        <f aca="false">DAY($F$2+333)&amp;" "&amp;CHOOSE(MONTH($F$2+333),"ian","feb","mar","apr","mai","iun","iul","aug","sep","oct","nov","dec")&amp;IF(INDEX(Evenimente!$A$2:$A$16203,MATCH($F$2+333-0.000001,Evenimente!$A$2:$A$16203,1)+1)&lt;$F$2+333+1," "&amp;INDEX(Evenimente!$B$2:$B$16203,MATCH($F$2+333-0.000001,Evenimente!$A$2:$A$16203,1)+1)&amp;IF(INDEX(Evenimente!$A$2:$A$16203,MATCH($F$2+333-0.000001,Evenimente!$A$2:$A$16203,1)+2)&lt;$F$2+333+1," "&amp;INDEX(Evenimente!$B$2:$B$16203,MATCH($F$2+333-0.000001,Evenimente!$A$2:$A$16203,1)+2),""),"")</f>
        <v>19 nov</v>
      </c>
      <c r="F159" s="60" t="str">
        <f aca="false">DAY($F$2+334)&amp;" "&amp;CHOOSE(MONTH($F$2+334),"ian","feb","mar","apr","mai","iun","iul","aug","sep","oct","nov","dec")&amp;IF(INDEX(Evenimente!$A$2:$A$16203,MATCH($F$2+334-0.000001,Evenimente!$A$2:$A$16203,1)+1)&lt;$F$2+334+1," "&amp;INDEX(Evenimente!$B$2:$B$16203,MATCH($F$2+334-0.000001,Evenimente!$A$2:$A$16203,1)+1)&amp;IF(INDEX(Evenimente!$A$2:$A$16203,MATCH($F$2+334-0.000001,Evenimente!$A$2:$A$16203,1)+2)&lt;$F$2+334+1," "&amp;INDEX(Evenimente!$B$2:$B$16203,MATCH($F$2+334-0.000001,Evenimente!$A$2:$A$16203,1)+2),""),"")</f>
        <v>20 nov</v>
      </c>
      <c r="G159" s="60" t="str">
        <f aca="false">DAY($F$2+335)&amp;" "&amp;CHOOSE(MONTH($F$2+335),"ian","feb","mar","apr","mai","iun","iul","aug","sep","oct","nov","dec")&amp;IF(INDEX(Evenimente!$A$2:$A$16203,MATCH($F$2+335-0.000001,Evenimente!$A$2:$A$16203,1)+1)&lt;$F$2+335+1," "&amp;INDEX(Evenimente!$B$2:$B$16203,MATCH($F$2+335-0.000001,Evenimente!$A$2:$A$16203,1)+1)&amp;IF(INDEX(Evenimente!$A$2:$A$16203,MATCH($F$2+335-0.000001,Evenimente!$A$2:$A$16203,1)+2)&lt;$F$2+335+1," "&amp;INDEX(Evenimente!$B$2:$B$16203,MATCH($F$2+335-0.000001,Evenimente!$A$2:$A$16203,1)+2),""),"")</f>
        <v>21 nov</v>
      </c>
    </row>
    <row r="160" customFormat="false" ht="21.75" hidden="false" customHeight="true" outlineLevel="0" collapsed="false">
      <c r="A160" s="61" t="s">
        <v>134</v>
      </c>
      <c r="B160" s="61"/>
      <c r="C160" s="61"/>
      <c r="D160" s="61"/>
      <c r="E160" s="61"/>
      <c r="F160" s="61"/>
      <c r="G160" s="61"/>
    </row>
    <row r="161" customFormat="false" ht="51.75" hidden="false" customHeight="true" outlineLevel="0" collapsed="false">
      <c r="A161" s="84" t="str">
        <f aca="false">"Luna 13  ·  "&amp;'Nume sanscrită'!F17&amp;"  ·  "&amp;'Nume sanscrită'!E17&amp;" मास"</f>
        <v>Luna 13  ·  Trayodaśa māsa  ·  त्रयोदश मास</v>
      </c>
      <c r="B161" s="84"/>
      <c r="C161" s="84"/>
      <c r="D161" s="84"/>
      <c r="E161" s="84"/>
      <c r="F161" s="84"/>
      <c r="G161" s="84"/>
    </row>
    <row r="162" customFormat="false" ht="30" hidden="false" customHeight="true" outlineLevel="0" collapsed="false">
      <c r="A162" s="85" t="str">
        <f aca="false">'Nume EN-FR'!B17&amp;"          ·          "&amp;'Nume EN-FR'!C17</f>
        <v>Thirteenth month          ·          Treizième mois</v>
      </c>
      <c r="B162" s="85"/>
      <c r="C162" s="85"/>
      <c r="D162" s="85"/>
      <c r="E162" s="85"/>
      <c r="F162" s="85"/>
      <c r="G162" s="85"/>
    </row>
    <row r="163" customFormat="false" ht="24" hidden="false" customHeight="true" outlineLevel="0" collapsed="false">
      <c r="A163" s="55" t="str">
        <f aca="false">"ER "&amp;$B$3&amp;" ("&amp;$D$3&amp;")  ·  AE "&amp;TEXT($C$3,"0000")&amp;"     |     gregorian: "&amp;TEXT(DAY($F$2+336),"00")&amp;"."&amp;TEXT(MONTH($F$2+336),"00")&amp;"."&amp;YEAR($F$2+336)&amp;"  –  "&amp;TEXT(DAY($F$2+363),"00")&amp;"."&amp;TEXT(MONTH($F$2+363),"00")&amp;"."&amp;YEAR($F$2+363)</f>
        <v>ER 12 (Mīna · Pisces · Poissons)  ·  AE 1734     |     gregorian: 22.11.2026  –  19.12.2026</v>
      </c>
      <c r="B163" s="55"/>
      <c r="C163" s="55"/>
      <c r="D163" s="55"/>
      <c r="E163" s="55"/>
      <c r="F163" s="55"/>
      <c r="G163" s="55"/>
    </row>
    <row r="164" customFormat="false" ht="51.75" hidden="false" customHeight="true" outlineLevel="0" collapsed="false">
      <c r="A164" s="56" t="str">
        <f aca="false">'Nume sanscrită'!B21&amp;CHAR(10)&amp;IF($G$3="Numerice",'Nume sanscrită'!G21,'Nume sanscrită'!C21)&amp;CHAR(10)&amp;IF($G$3="Numerice",'Nume EN-FR'!E21&amp;" / "&amp;'Nume EN-FR'!F21,'Nume EN-FR'!C21&amp;" / "&amp;'Nume EN-FR'!D21)</f>
        <v>Luni
Somavāra
Monday / lundi</v>
      </c>
      <c r="B164" s="56" t="str">
        <f aca="false">'Nume sanscrită'!B22&amp;CHAR(10)&amp;IF($G$3="Numerice",'Nume sanscrită'!G22,'Nume sanscrită'!C22)&amp;CHAR(10)&amp;IF($G$3="Numerice",'Nume EN-FR'!E22&amp;" / "&amp;'Nume EN-FR'!F22,'Nume EN-FR'!C22&amp;" / "&amp;'Nume EN-FR'!D22)</f>
        <v>Marți
Maṅgalavāra
Tuesday / mardi</v>
      </c>
      <c r="C164" s="56" t="str">
        <f aca="false">'Nume sanscrită'!B23&amp;CHAR(10)&amp;IF($G$3="Numerice",'Nume sanscrită'!G23,'Nume sanscrită'!C23)&amp;CHAR(10)&amp;IF($G$3="Numerice",'Nume EN-FR'!E23&amp;" / "&amp;'Nume EN-FR'!F23,'Nume EN-FR'!C23&amp;" / "&amp;'Nume EN-FR'!D23)</f>
        <v>Miercuri
Budhavāra
Wednesday / mercredi</v>
      </c>
      <c r="D164" s="56" t="str">
        <f aca="false">'Nume sanscrită'!B24&amp;CHAR(10)&amp;IF($G$3="Numerice",'Nume sanscrită'!G24,'Nume sanscrită'!C24)&amp;CHAR(10)&amp;IF($G$3="Numerice",'Nume EN-FR'!E24&amp;" / "&amp;'Nume EN-FR'!F24,'Nume EN-FR'!C24&amp;" / "&amp;'Nume EN-FR'!D24)</f>
        <v>Joi
Guruvāra
Thursday / jeudi</v>
      </c>
      <c r="E164" s="56" t="str">
        <f aca="false">'Nume sanscrită'!B25&amp;CHAR(10)&amp;IF($G$3="Numerice",'Nume sanscrită'!G25,'Nume sanscrită'!C25)&amp;CHAR(10)&amp;IF($G$3="Numerice",'Nume EN-FR'!E25&amp;" / "&amp;'Nume EN-FR'!F25,'Nume EN-FR'!C25&amp;" / "&amp;'Nume EN-FR'!D25)</f>
        <v>Vineri
Śukravāra
Friday / vendredi</v>
      </c>
      <c r="F164" s="56" t="str">
        <f aca="false">'Nume sanscrită'!B26&amp;CHAR(10)&amp;IF($G$3="Numerice",'Nume sanscrită'!G26,'Nume sanscrită'!C26)&amp;CHAR(10)&amp;IF($G$3="Numerice",'Nume EN-FR'!E26&amp;" / "&amp;'Nume EN-FR'!F26,'Nume EN-FR'!C26&amp;" / "&amp;'Nume EN-FR'!D26)</f>
        <v>Sâmbătă
Śanivāra
Saturday / samedi</v>
      </c>
      <c r="G164" s="56" t="str">
        <f aca="false">'Nume sanscrită'!B27&amp;CHAR(10)&amp;IF($G$3="Numerice",'Nume sanscrită'!G27,'Nume sanscrită'!C27)&amp;CHAR(10)&amp;IF($G$3="Numerice",'Nume EN-FR'!E27&amp;" / "&amp;'Nume EN-FR'!F27,'Nume EN-FR'!C27&amp;" / "&amp;'Nume EN-FR'!D27)</f>
        <v>Duminică
Ravivāra
Sunday / dimanche</v>
      </c>
    </row>
    <row r="165" customFormat="false" ht="61.5" hidden="false" customHeight="true" outlineLevel="0" collapsed="false">
      <c r="A165" s="57" t="n">
        <v>1</v>
      </c>
      <c r="B165" s="57" t="n">
        <v>2</v>
      </c>
      <c r="C165" s="57" t="n">
        <v>3</v>
      </c>
      <c r="D165" s="57" t="n">
        <v>4</v>
      </c>
      <c r="E165" s="57" t="n">
        <v>5</v>
      </c>
      <c r="F165" s="58" t="n">
        <v>6</v>
      </c>
      <c r="G165" s="58" t="n">
        <v>7</v>
      </c>
    </row>
    <row r="166" customFormat="false" ht="21.75" hidden="false" customHeight="true" outlineLevel="0" collapsed="false">
      <c r="A166" s="59" t="str">
        <f aca="false">DAY($F$2+336)&amp;" "&amp;CHOOSE(MONTH($F$2+336),"ian","feb","mar","apr","mai","iun","iul","aug","sep","oct","nov","dec")&amp;IF(INDEX(Evenimente!$A$2:$A$16203,MATCH($F$2+336-0.000001,Evenimente!$A$2:$A$16203,1)+1)&lt;$F$2+336+1," "&amp;INDEX(Evenimente!$B$2:$B$16203,MATCH($F$2+336-0.000001,Evenimente!$A$2:$A$16203,1)+1)&amp;IF(INDEX(Evenimente!$A$2:$A$16203,MATCH($F$2+336-0.000001,Evenimente!$A$2:$A$16203,1)+2)&lt;$F$2+336+1," "&amp;INDEX(Evenimente!$B$2:$B$16203,MATCH($F$2+336-0.000001,Evenimente!$A$2:$A$16203,1)+2),""),"")</f>
        <v>22 nov</v>
      </c>
      <c r="B166" s="59" t="str">
        <f aca="false">DAY($F$2+337)&amp;" "&amp;CHOOSE(MONTH($F$2+337),"ian","feb","mar","apr","mai","iun","iul","aug","sep","oct","nov","dec")&amp;IF(INDEX(Evenimente!$A$2:$A$16203,MATCH($F$2+337-0.000001,Evenimente!$A$2:$A$16203,1)+1)&lt;$F$2+337+1," "&amp;INDEX(Evenimente!$B$2:$B$16203,MATCH($F$2+337-0.000001,Evenimente!$A$2:$A$16203,1)+1)&amp;IF(INDEX(Evenimente!$A$2:$A$16203,MATCH($F$2+337-0.000001,Evenimente!$A$2:$A$16203,1)+2)&lt;$F$2+337+1," "&amp;INDEX(Evenimente!$B$2:$B$16203,MATCH($F$2+337-0.000001,Evenimente!$A$2:$A$16203,1)+2),""),"")</f>
        <v>23 nov</v>
      </c>
      <c r="C166" s="59" t="str">
        <f aca="false">DAY($F$2+338)&amp;" "&amp;CHOOSE(MONTH($F$2+338),"ian","feb","mar","apr","mai","iun","iul","aug","sep","oct","nov","dec")&amp;IF(INDEX(Evenimente!$A$2:$A$16203,MATCH($F$2+338-0.000001,Evenimente!$A$2:$A$16203,1)+1)&lt;$F$2+338+1," "&amp;INDEX(Evenimente!$B$2:$B$16203,MATCH($F$2+338-0.000001,Evenimente!$A$2:$A$16203,1)+1)&amp;IF(INDEX(Evenimente!$A$2:$A$16203,MATCH($F$2+338-0.000001,Evenimente!$A$2:$A$16203,1)+2)&lt;$F$2+338+1," "&amp;INDEX(Evenimente!$B$2:$B$16203,MATCH($F$2+338-0.000001,Evenimente!$A$2:$A$16203,1)+2),""),"")</f>
        <v>24 nov ○</v>
      </c>
      <c r="D166" s="59" t="str">
        <f aca="false">DAY($F$2+339)&amp;" "&amp;CHOOSE(MONTH($F$2+339),"ian","feb","mar","apr","mai","iun","iul","aug","sep","oct","nov","dec")&amp;IF(INDEX(Evenimente!$A$2:$A$16203,MATCH($F$2+339-0.000001,Evenimente!$A$2:$A$16203,1)+1)&lt;$F$2+339+1," "&amp;INDEX(Evenimente!$B$2:$B$16203,MATCH($F$2+339-0.000001,Evenimente!$A$2:$A$16203,1)+1)&amp;IF(INDEX(Evenimente!$A$2:$A$16203,MATCH($F$2+339-0.000001,Evenimente!$A$2:$A$16203,1)+2)&lt;$F$2+339+1," "&amp;INDEX(Evenimente!$B$2:$B$16203,MATCH($F$2+339-0.000001,Evenimente!$A$2:$A$16203,1)+2),""),"")</f>
        <v>25 nov</v>
      </c>
      <c r="E166" s="59" t="str">
        <f aca="false">DAY($F$2+340)&amp;" "&amp;CHOOSE(MONTH($F$2+340),"ian","feb","mar","apr","mai","iun","iul","aug","sep","oct","nov","dec")&amp;IF(INDEX(Evenimente!$A$2:$A$16203,MATCH($F$2+340-0.000001,Evenimente!$A$2:$A$16203,1)+1)&lt;$F$2+340+1," "&amp;INDEX(Evenimente!$B$2:$B$16203,MATCH($F$2+340-0.000001,Evenimente!$A$2:$A$16203,1)+1)&amp;IF(INDEX(Evenimente!$A$2:$A$16203,MATCH($F$2+340-0.000001,Evenimente!$A$2:$A$16203,1)+2)&lt;$F$2+340+1," "&amp;INDEX(Evenimente!$B$2:$B$16203,MATCH($F$2+340-0.000001,Evenimente!$A$2:$A$16203,1)+2),""),"")</f>
        <v>26 nov</v>
      </c>
      <c r="F166" s="60" t="str">
        <f aca="false">DAY($F$2+341)&amp;" "&amp;CHOOSE(MONTH($F$2+341),"ian","feb","mar","apr","mai","iun","iul","aug","sep","oct","nov","dec")&amp;IF(INDEX(Evenimente!$A$2:$A$16203,MATCH($F$2+341-0.000001,Evenimente!$A$2:$A$16203,1)+1)&lt;$F$2+341+1," "&amp;INDEX(Evenimente!$B$2:$B$16203,MATCH($F$2+341-0.000001,Evenimente!$A$2:$A$16203,1)+1)&amp;IF(INDEX(Evenimente!$A$2:$A$16203,MATCH($F$2+341-0.000001,Evenimente!$A$2:$A$16203,1)+2)&lt;$F$2+341+1," "&amp;INDEX(Evenimente!$B$2:$B$16203,MATCH($F$2+341-0.000001,Evenimente!$A$2:$A$16203,1)+2),""),"")</f>
        <v>27 nov</v>
      </c>
      <c r="G166" s="60" t="str">
        <f aca="false">DAY($F$2+342)&amp;" "&amp;CHOOSE(MONTH($F$2+342),"ian","feb","mar","apr","mai","iun","iul","aug","sep","oct","nov","dec")&amp;IF(INDEX(Evenimente!$A$2:$A$16203,MATCH($F$2+342-0.000001,Evenimente!$A$2:$A$16203,1)+1)&lt;$F$2+342+1," "&amp;INDEX(Evenimente!$B$2:$B$16203,MATCH($F$2+342-0.000001,Evenimente!$A$2:$A$16203,1)+1)&amp;IF(INDEX(Evenimente!$A$2:$A$16203,MATCH($F$2+342-0.000001,Evenimente!$A$2:$A$16203,1)+2)&lt;$F$2+342+1," "&amp;INDEX(Evenimente!$B$2:$B$16203,MATCH($F$2+342-0.000001,Evenimente!$A$2:$A$16203,1)+2),""),"")</f>
        <v>28 nov</v>
      </c>
    </row>
    <row r="167" customFormat="false" ht="61.5" hidden="false" customHeight="true" outlineLevel="0" collapsed="false">
      <c r="A167" s="57" t="n">
        <v>8</v>
      </c>
      <c r="B167" s="57" t="n">
        <v>9</v>
      </c>
      <c r="C167" s="57" t="n">
        <v>10</v>
      </c>
      <c r="D167" s="57" t="n">
        <v>11</v>
      </c>
      <c r="E167" s="57" t="n">
        <v>12</v>
      </c>
      <c r="F167" s="58" t="n">
        <v>13</v>
      </c>
      <c r="G167" s="58" t="n">
        <v>14</v>
      </c>
    </row>
    <row r="168" customFormat="false" ht="21.75" hidden="false" customHeight="true" outlineLevel="0" collapsed="false">
      <c r="A168" s="59" t="str">
        <f aca="false">DAY($F$2+343)&amp;" "&amp;CHOOSE(MONTH($F$2+343),"ian","feb","mar","apr","mai","iun","iul","aug","sep","oct","nov","dec")&amp;IF(INDEX(Evenimente!$A$2:$A$16203,MATCH($F$2+343-0.000001,Evenimente!$A$2:$A$16203,1)+1)&lt;$F$2+343+1," "&amp;INDEX(Evenimente!$B$2:$B$16203,MATCH($F$2+343-0.000001,Evenimente!$A$2:$A$16203,1)+1)&amp;IF(INDEX(Evenimente!$A$2:$A$16203,MATCH($F$2+343-0.000001,Evenimente!$A$2:$A$16203,1)+2)&lt;$F$2+343+1," "&amp;INDEX(Evenimente!$B$2:$B$16203,MATCH($F$2+343-0.000001,Evenimente!$A$2:$A$16203,1)+2),""),"")</f>
        <v>29 nov</v>
      </c>
      <c r="B168" s="59" t="str">
        <f aca="false">DAY($F$2+344)&amp;" "&amp;CHOOSE(MONTH($F$2+344),"ian","feb","mar","apr","mai","iun","iul","aug","sep","oct","nov","dec")&amp;IF(INDEX(Evenimente!$A$2:$A$16203,MATCH($F$2+344-0.000001,Evenimente!$A$2:$A$16203,1)+1)&lt;$F$2+344+1," "&amp;INDEX(Evenimente!$B$2:$B$16203,MATCH($F$2+344-0.000001,Evenimente!$A$2:$A$16203,1)+1)&amp;IF(INDEX(Evenimente!$A$2:$A$16203,MATCH($F$2+344-0.000001,Evenimente!$A$2:$A$16203,1)+2)&lt;$F$2+344+1," "&amp;INDEX(Evenimente!$B$2:$B$16203,MATCH($F$2+344-0.000001,Evenimente!$A$2:$A$16203,1)+2),""),"")</f>
        <v>30 nov</v>
      </c>
      <c r="C168" s="59" t="str">
        <f aca="false">DAY($F$2+345)&amp;" "&amp;CHOOSE(MONTH($F$2+345),"ian","feb","mar","apr","mai","iun","iul","aug","sep","oct","nov","dec")&amp;IF(INDEX(Evenimente!$A$2:$A$16203,MATCH($F$2+345-0.000001,Evenimente!$A$2:$A$16203,1)+1)&lt;$F$2+345+1," "&amp;INDEX(Evenimente!$B$2:$B$16203,MATCH($F$2+345-0.000001,Evenimente!$A$2:$A$16203,1)+1)&amp;IF(INDEX(Evenimente!$A$2:$A$16203,MATCH($F$2+345-0.000001,Evenimente!$A$2:$A$16203,1)+2)&lt;$F$2+345+1," "&amp;INDEX(Evenimente!$B$2:$B$16203,MATCH($F$2+345-0.000001,Evenimente!$A$2:$A$16203,1)+2),""),"")</f>
        <v>1 dec ◑</v>
      </c>
      <c r="D168" s="59" t="str">
        <f aca="false">DAY($F$2+346)&amp;" "&amp;CHOOSE(MONTH($F$2+346),"ian","feb","mar","apr","mai","iun","iul","aug","sep","oct","nov","dec")&amp;IF(INDEX(Evenimente!$A$2:$A$16203,MATCH($F$2+346-0.000001,Evenimente!$A$2:$A$16203,1)+1)&lt;$F$2+346+1," "&amp;INDEX(Evenimente!$B$2:$B$16203,MATCH($F$2+346-0.000001,Evenimente!$A$2:$A$16203,1)+1)&amp;IF(INDEX(Evenimente!$A$2:$A$16203,MATCH($F$2+346-0.000001,Evenimente!$A$2:$A$16203,1)+2)&lt;$F$2+346+1," "&amp;INDEX(Evenimente!$B$2:$B$16203,MATCH($F$2+346-0.000001,Evenimente!$A$2:$A$16203,1)+2),""),"")</f>
        <v>2 dec</v>
      </c>
      <c r="E168" s="59" t="str">
        <f aca="false">DAY($F$2+347)&amp;" "&amp;CHOOSE(MONTH($F$2+347),"ian","feb","mar","apr","mai","iun","iul","aug","sep","oct","nov","dec")&amp;IF(INDEX(Evenimente!$A$2:$A$16203,MATCH($F$2+347-0.000001,Evenimente!$A$2:$A$16203,1)+1)&lt;$F$2+347+1," "&amp;INDEX(Evenimente!$B$2:$B$16203,MATCH($F$2+347-0.000001,Evenimente!$A$2:$A$16203,1)+1)&amp;IF(INDEX(Evenimente!$A$2:$A$16203,MATCH($F$2+347-0.000001,Evenimente!$A$2:$A$16203,1)+2)&lt;$F$2+347+1," "&amp;INDEX(Evenimente!$B$2:$B$16203,MATCH($F$2+347-0.000001,Evenimente!$A$2:$A$16203,1)+2),""),"")</f>
        <v>3 dec</v>
      </c>
      <c r="F168" s="60" t="str">
        <f aca="false">DAY($F$2+348)&amp;" "&amp;CHOOSE(MONTH($F$2+348),"ian","feb","mar","apr","mai","iun","iul","aug","sep","oct","nov","dec")&amp;IF(INDEX(Evenimente!$A$2:$A$16203,MATCH($F$2+348-0.000001,Evenimente!$A$2:$A$16203,1)+1)&lt;$F$2+348+1," "&amp;INDEX(Evenimente!$B$2:$B$16203,MATCH($F$2+348-0.000001,Evenimente!$A$2:$A$16203,1)+1)&amp;IF(INDEX(Evenimente!$A$2:$A$16203,MATCH($F$2+348-0.000001,Evenimente!$A$2:$A$16203,1)+2)&lt;$F$2+348+1," "&amp;INDEX(Evenimente!$B$2:$B$16203,MATCH($F$2+348-0.000001,Evenimente!$A$2:$A$16203,1)+2),""),"")</f>
        <v>4 dec</v>
      </c>
      <c r="G168" s="60" t="str">
        <f aca="false">DAY($F$2+349)&amp;" "&amp;CHOOSE(MONTH($F$2+349),"ian","feb","mar","apr","mai","iun","iul","aug","sep","oct","nov","dec")&amp;IF(INDEX(Evenimente!$A$2:$A$16203,MATCH($F$2+349-0.000001,Evenimente!$A$2:$A$16203,1)+1)&lt;$F$2+349+1," "&amp;INDEX(Evenimente!$B$2:$B$16203,MATCH($F$2+349-0.000001,Evenimente!$A$2:$A$16203,1)+1)&amp;IF(INDEX(Evenimente!$A$2:$A$16203,MATCH($F$2+349-0.000001,Evenimente!$A$2:$A$16203,1)+2)&lt;$F$2+349+1," "&amp;INDEX(Evenimente!$B$2:$B$16203,MATCH($F$2+349-0.000001,Evenimente!$A$2:$A$16203,1)+2),""),"")</f>
        <v>5 dec</v>
      </c>
    </row>
    <row r="169" customFormat="false" ht="61.5" hidden="false" customHeight="true" outlineLevel="0" collapsed="false">
      <c r="A169" s="57" t="n">
        <v>15</v>
      </c>
      <c r="B169" s="57" t="n">
        <v>16</v>
      </c>
      <c r="C169" s="57" t="n">
        <v>17</v>
      </c>
      <c r="D169" s="57" t="n">
        <v>18</v>
      </c>
      <c r="E169" s="57" t="n">
        <v>19</v>
      </c>
      <c r="F169" s="58" t="n">
        <v>20</v>
      </c>
      <c r="G169" s="58" t="n">
        <v>21</v>
      </c>
    </row>
    <row r="170" customFormat="false" ht="21.75" hidden="false" customHeight="true" outlineLevel="0" collapsed="false">
      <c r="A170" s="59" t="str">
        <f aca="false">DAY($F$2+350)&amp;" "&amp;CHOOSE(MONTH($F$2+350),"ian","feb","mar","apr","mai","iun","iul","aug","sep","oct","nov","dec")&amp;IF(INDEX(Evenimente!$A$2:$A$16203,MATCH($F$2+350-0.000001,Evenimente!$A$2:$A$16203,1)+1)&lt;$F$2+350+1," "&amp;INDEX(Evenimente!$B$2:$B$16203,MATCH($F$2+350-0.000001,Evenimente!$A$2:$A$16203,1)+1)&amp;IF(INDEX(Evenimente!$A$2:$A$16203,MATCH($F$2+350-0.000001,Evenimente!$A$2:$A$16203,1)+2)&lt;$F$2+350+1," "&amp;INDEX(Evenimente!$B$2:$B$16203,MATCH($F$2+350-0.000001,Evenimente!$A$2:$A$16203,1)+2),""),"")</f>
        <v>6 dec</v>
      </c>
      <c r="B170" s="59" t="str">
        <f aca="false">DAY($F$2+351)&amp;" "&amp;CHOOSE(MONTH($F$2+351),"ian","feb","mar","apr","mai","iun","iul","aug","sep","oct","nov","dec")&amp;IF(INDEX(Evenimente!$A$2:$A$16203,MATCH($F$2+351-0.000001,Evenimente!$A$2:$A$16203,1)+1)&lt;$F$2+351+1," "&amp;INDEX(Evenimente!$B$2:$B$16203,MATCH($F$2+351-0.000001,Evenimente!$A$2:$A$16203,1)+1)&amp;IF(INDEX(Evenimente!$A$2:$A$16203,MATCH($F$2+351-0.000001,Evenimente!$A$2:$A$16203,1)+2)&lt;$F$2+351+1," "&amp;INDEX(Evenimente!$B$2:$B$16203,MATCH($F$2+351-0.000001,Evenimente!$A$2:$A$16203,1)+2),""),"")</f>
        <v>7 dec</v>
      </c>
      <c r="C170" s="59" t="str">
        <f aca="false">DAY($F$2+352)&amp;" "&amp;CHOOSE(MONTH($F$2+352),"ian","feb","mar","apr","mai","iun","iul","aug","sep","oct","nov","dec")&amp;IF(INDEX(Evenimente!$A$2:$A$16203,MATCH($F$2+352-0.000001,Evenimente!$A$2:$A$16203,1)+1)&lt;$F$2+352+1," "&amp;INDEX(Evenimente!$B$2:$B$16203,MATCH($F$2+352-0.000001,Evenimente!$A$2:$A$16203,1)+1)&amp;IF(INDEX(Evenimente!$A$2:$A$16203,MATCH($F$2+352-0.000001,Evenimente!$A$2:$A$16203,1)+2)&lt;$F$2+352+1," "&amp;INDEX(Evenimente!$B$2:$B$16203,MATCH($F$2+352-0.000001,Evenimente!$A$2:$A$16203,1)+2),""),"")</f>
        <v>8 dec</v>
      </c>
      <c r="D170" s="59" t="str">
        <f aca="false">DAY($F$2+353)&amp;" "&amp;CHOOSE(MONTH($F$2+353),"ian","feb","mar","apr","mai","iun","iul","aug","sep","oct","nov","dec")&amp;IF(INDEX(Evenimente!$A$2:$A$16203,MATCH($F$2+353-0.000001,Evenimente!$A$2:$A$16203,1)+1)&lt;$F$2+353+1," "&amp;INDEX(Evenimente!$B$2:$B$16203,MATCH($F$2+353-0.000001,Evenimente!$A$2:$A$16203,1)+1)&amp;IF(INDEX(Evenimente!$A$2:$A$16203,MATCH($F$2+353-0.000001,Evenimente!$A$2:$A$16203,1)+2)&lt;$F$2+353+1," "&amp;INDEX(Evenimente!$B$2:$B$16203,MATCH($F$2+353-0.000001,Evenimente!$A$2:$A$16203,1)+2),""),"")</f>
        <v>9 dec ●</v>
      </c>
      <c r="E170" s="59" t="str">
        <f aca="false">DAY($F$2+354)&amp;" "&amp;CHOOSE(MONTH($F$2+354),"ian","feb","mar","apr","mai","iun","iul","aug","sep","oct","nov","dec")&amp;IF(INDEX(Evenimente!$A$2:$A$16203,MATCH($F$2+354-0.000001,Evenimente!$A$2:$A$16203,1)+1)&lt;$F$2+354+1," "&amp;INDEX(Evenimente!$B$2:$B$16203,MATCH($F$2+354-0.000001,Evenimente!$A$2:$A$16203,1)+1)&amp;IF(INDEX(Evenimente!$A$2:$A$16203,MATCH($F$2+354-0.000001,Evenimente!$A$2:$A$16203,1)+2)&lt;$F$2+354+1," "&amp;INDEX(Evenimente!$B$2:$B$16203,MATCH($F$2+354-0.000001,Evenimente!$A$2:$A$16203,1)+2),""),"")</f>
        <v>10 dec</v>
      </c>
      <c r="F170" s="60" t="str">
        <f aca="false">DAY($F$2+355)&amp;" "&amp;CHOOSE(MONTH($F$2+355),"ian","feb","mar","apr","mai","iun","iul","aug","sep","oct","nov","dec")&amp;IF(INDEX(Evenimente!$A$2:$A$16203,MATCH($F$2+355-0.000001,Evenimente!$A$2:$A$16203,1)+1)&lt;$F$2+355+1," "&amp;INDEX(Evenimente!$B$2:$B$16203,MATCH($F$2+355-0.000001,Evenimente!$A$2:$A$16203,1)+1)&amp;IF(INDEX(Evenimente!$A$2:$A$16203,MATCH($F$2+355-0.000001,Evenimente!$A$2:$A$16203,1)+2)&lt;$F$2+355+1," "&amp;INDEX(Evenimente!$B$2:$B$16203,MATCH($F$2+355-0.000001,Evenimente!$A$2:$A$16203,1)+2),""),"")</f>
        <v>11 dec</v>
      </c>
      <c r="G170" s="60" t="str">
        <f aca="false">DAY($F$2+356)&amp;" "&amp;CHOOSE(MONTH($F$2+356),"ian","feb","mar","apr","mai","iun","iul","aug","sep","oct","nov","dec")&amp;IF(INDEX(Evenimente!$A$2:$A$16203,MATCH($F$2+356-0.000001,Evenimente!$A$2:$A$16203,1)+1)&lt;$F$2+356+1," "&amp;INDEX(Evenimente!$B$2:$B$16203,MATCH($F$2+356-0.000001,Evenimente!$A$2:$A$16203,1)+1)&amp;IF(INDEX(Evenimente!$A$2:$A$16203,MATCH($F$2+356-0.000001,Evenimente!$A$2:$A$16203,1)+2)&lt;$F$2+356+1," "&amp;INDEX(Evenimente!$B$2:$B$16203,MATCH($F$2+356-0.000001,Evenimente!$A$2:$A$16203,1)+2),""),"")</f>
        <v>12 dec</v>
      </c>
    </row>
    <row r="171" customFormat="false" ht="61.5" hidden="false" customHeight="true" outlineLevel="0" collapsed="false">
      <c r="A171" s="57" t="n">
        <v>22</v>
      </c>
      <c r="B171" s="57" t="n">
        <v>23</v>
      </c>
      <c r="C171" s="57" t="n">
        <v>24</v>
      </c>
      <c r="D171" s="57" t="n">
        <v>25</v>
      </c>
      <c r="E171" s="57" t="n">
        <v>26</v>
      </c>
      <c r="F171" s="58" t="n">
        <v>27</v>
      </c>
      <c r="G171" s="58" t="n">
        <v>28</v>
      </c>
    </row>
    <row r="172" customFormat="false" ht="21.75" hidden="false" customHeight="true" outlineLevel="0" collapsed="false">
      <c r="A172" s="59" t="str">
        <f aca="false">DAY($F$2+357)&amp;" "&amp;CHOOSE(MONTH($F$2+357),"ian","feb","mar","apr","mai","iun","iul","aug","sep","oct","nov","dec")&amp;IF(INDEX(Evenimente!$A$2:$A$16203,MATCH($F$2+357-0.000001,Evenimente!$A$2:$A$16203,1)+1)&lt;$F$2+357+1," "&amp;INDEX(Evenimente!$B$2:$B$16203,MATCH($F$2+357-0.000001,Evenimente!$A$2:$A$16203,1)+1)&amp;IF(INDEX(Evenimente!$A$2:$A$16203,MATCH($F$2+357-0.000001,Evenimente!$A$2:$A$16203,1)+2)&lt;$F$2+357+1," "&amp;INDEX(Evenimente!$B$2:$B$16203,MATCH($F$2+357-0.000001,Evenimente!$A$2:$A$16203,1)+2),""),"")</f>
        <v>13 dec</v>
      </c>
      <c r="B172" s="59" t="str">
        <f aca="false">DAY($F$2+358)&amp;" "&amp;CHOOSE(MONTH($F$2+358),"ian","feb","mar","apr","mai","iun","iul","aug","sep","oct","nov","dec")&amp;IF(INDEX(Evenimente!$A$2:$A$16203,MATCH($F$2+358-0.000001,Evenimente!$A$2:$A$16203,1)+1)&lt;$F$2+358+1," "&amp;INDEX(Evenimente!$B$2:$B$16203,MATCH($F$2+358-0.000001,Evenimente!$A$2:$A$16203,1)+1)&amp;IF(INDEX(Evenimente!$A$2:$A$16203,MATCH($F$2+358-0.000001,Evenimente!$A$2:$A$16203,1)+2)&lt;$F$2+358+1," "&amp;INDEX(Evenimente!$B$2:$B$16203,MATCH($F$2+358-0.000001,Evenimente!$A$2:$A$16203,1)+2),""),"")</f>
        <v>14 dec</v>
      </c>
      <c r="C172" s="59" t="str">
        <f aca="false">DAY($F$2+359)&amp;" "&amp;CHOOSE(MONTH($F$2+359),"ian","feb","mar","apr","mai","iun","iul","aug","sep","oct","nov","dec")&amp;IF(INDEX(Evenimente!$A$2:$A$16203,MATCH($F$2+359-0.000001,Evenimente!$A$2:$A$16203,1)+1)&lt;$F$2+359+1," "&amp;INDEX(Evenimente!$B$2:$B$16203,MATCH($F$2+359-0.000001,Evenimente!$A$2:$A$16203,1)+1)&amp;IF(INDEX(Evenimente!$A$2:$A$16203,MATCH($F$2+359-0.000001,Evenimente!$A$2:$A$16203,1)+2)&lt;$F$2+359+1," "&amp;INDEX(Evenimente!$B$2:$B$16203,MATCH($F$2+359-0.000001,Evenimente!$A$2:$A$16203,1)+2),""),"")</f>
        <v>15 dec</v>
      </c>
      <c r="D172" s="59" t="str">
        <f aca="false">DAY($F$2+360)&amp;" "&amp;CHOOSE(MONTH($F$2+360),"ian","feb","mar","apr","mai","iun","iul","aug","sep","oct","nov","dec")&amp;IF(INDEX(Evenimente!$A$2:$A$16203,MATCH($F$2+360-0.000001,Evenimente!$A$2:$A$16203,1)+1)&lt;$F$2+360+1," "&amp;INDEX(Evenimente!$B$2:$B$16203,MATCH($F$2+360-0.000001,Evenimente!$A$2:$A$16203,1)+1)&amp;IF(INDEX(Evenimente!$A$2:$A$16203,MATCH($F$2+360-0.000001,Evenimente!$A$2:$A$16203,1)+2)&lt;$F$2+360+1," "&amp;INDEX(Evenimente!$B$2:$B$16203,MATCH($F$2+360-0.000001,Evenimente!$A$2:$A$16203,1)+2),""),"")</f>
        <v>16 dec</v>
      </c>
      <c r="E172" s="59" t="str">
        <f aca="false">DAY($F$2+361)&amp;" "&amp;CHOOSE(MONTH($F$2+361),"ian","feb","mar","apr","mai","iun","iul","aug","sep","oct","nov","dec")&amp;IF(INDEX(Evenimente!$A$2:$A$16203,MATCH($F$2+361-0.000001,Evenimente!$A$2:$A$16203,1)+1)&lt;$F$2+361+1," "&amp;INDEX(Evenimente!$B$2:$B$16203,MATCH($F$2+361-0.000001,Evenimente!$A$2:$A$16203,1)+1)&amp;IF(INDEX(Evenimente!$A$2:$A$16203,MATCH($F$2+361-0.000001,Evenimente!$A$2:$A$16203,1)+2)&lt;$F$2+361+1," "&amp;INDEX(Evenimente!$B$2:$B$16203,MATCH($F$2+361-0.000001,Evenimente!$A$2:$A$16203,1)+2),""),"")</f>
        <v>17 dec ◐</v>
      </c>
      <c r="F172" s="60" t="str">
        <f aca="false">DAY($F$2+362)&amp;" "&amp;CHOOSE(MONTH($F$2+362),"ian","feb","mar","apr","mai","iun","iul","aug","sep","oct","nov","dec")&amp;IF(INDEX(Evenimente!$A$2:$A$16203,MATCH($F$2+362-0.000001,Evenimente!$A$2:$A$16203,1)+1)&lt;$F$2+362+1," "&amp;INDEX(Evenimente!$B$2:$B$16203,MATCH($F$2+362-0.000001,Evenimente!$A$2:$A$16203,1)+1)&amp;IF(INDEX(Evenimente!$A$2:$A$16203,MATCH($F$2+362-0.000001,Evenimente!$A$2:$A$16203,1)+2)&lt;$F$2+362+1," "&amp;INDEX(Evenimente!$B$2:$B$16203,MATCH($F$2+362-0.000001,Evenimente!$A$2:$A$16203,1)+2),""),"")</f>
        <v>18 dec</v>
      </c>
      <c r="G172" s="60" t="str">
        <f aca="false">DAY($F$2+363)&amp;" "&amp;CHOOSE(MONTH($F$2+363),"ian","feb","mar","apr","mai","iun","iul","aug","sep","oct","nov","dec")&amp;IF(INDEX(Evenimente!$A$2:$A$16203,MATCH($F$2+363-0.000001,Evenimente!$A$2:$A$16203,1)+1)&lt;$F$2+363+1," "&amp;INDEX(Evenimente!$B$2:$B$16203,MATCH($F$2+363-0.000001,Evenimente!$A$2:$A$16203,1)+1)&amp;IF(INDEX(Evenimente!$A$2:$A$16203,MATCH($F$2+363-0.000001,Evenimente!$A$2:$A$16203,1)+2)&lt;$F$2+363+1," "&amp;INDEX(Evenimente!$B$2:$B$16203,MATCH($F$2+363-0.000001,Evenimente!$A$2:$A$16203,1)+2),""),"")</f>
        <v>19 dec</v>
      </c>
    </row>
    <row r="173" customFormat="false" ht="21.75" hidden="false" customHeight="true" outlineLevel="0" collapsed="false">
      <c r="A173" s="61" t="s">
        <v>134</v>
      </c>
      <c r="B173" s="61"/>
      <c r="C173" s="61"/>
      <c r="D173" s="61"/>
      <c r="E173" s="61"/>
      <c r="F173" s="61"/>
      <c r="G173" s="61"/>
    </row>
    <row r="174" customFormat="false" ht="51.75" hidden="false" customHeight="true" outlineLevel="0" collapsed="false">
      <c r="A174" s="86" t="s">
        <v>135</v>
      </c>
      <c r="B174" s="86"/>
      <c r="C174" s="86"/>
      <c r="D174" s="86"/>
      <c r="E174" s="86"/>
      <c r="F174" s="86"/>
      <c r="G174" s="86"/>
    </row>
    <row r="175" customFormat="false" ht="24" hidden="false" customHeight="true" outlineLevel="0" collapsed="false">
      <c r="A175" s="55" t="str">
        <f aca="false">"ER "&amp;$B$3&amp;" ("&amp;$D$3&amp;")  ·  AE "&amp;TEXT($C$3,"0000")&amp;"  ·  Nu aparțin niciunei săptămâni și nu au zi a săptămânii. Urmează după ziua 28 a lunii 13."</f>
        <v>ER 12 (Mīna · Pisces · Poissons)  ·  AE 1734  ·  Nu aparțin niciunei săptămâni și nu au zi a săptămânii. Urmează după ziua 28 a lunii 13.</v>
      </c>
      <c r="B175" s="55"/>
      <c r="C175" s="55"/>
      <c r="D175" s="55"/>
      <c r="E175" s="55"/>
      <c r="F175" s="55"/>
      <c r="G175" s="55"/>
    </row>
    <row r="177" customFormat="false" ht="75.75" hidden="false" customHeight="true" outlineLevel="0" collapsed="false">
      <c r="A177" s="87" t="str">
        <f aca="false">"Ziua anului"&amp;CHAR(10)&amp;'Nume sanscrită'!B31&amp;"  ·  "&amp;'Nume EN-FR'!B31&amp;"  ·  "&amp;'Nume EN-FR'!C31</f>
        <v>Ziua anului
Varṣa-dina  ·  Year Day  ·  Jour de l'année</v>
      </c>
      <c r="B177" s="87"/>
      <c r="C177" s="87"/>
      <c r="D177" s="88" t="n">
        <f aca="false">$F$2+'Timp complet'!$B$60</f>
        <v>46376</v>
      </c>
      <c r="E177" s="88"/>
      <c r="F177" s="88"/>
      <c r="G177" s="88"/>
    </row>
    <row r="178" customFormat="false" ht="75.75" hidden="false" customHeight="true" outlineLevel="0" collapsed="false">
      <c r="A178" s="87" t="str">
        <f aca="false">"Ziua bisectă"&amp;CHAR(10)&amp;'Nume sanscrită'!B32&amp;"  ·  "&amp;'Nume EN-FR'!B32&amp;"  ·  "&amp;'Nume EN-FR'!C32</f>
        <v>Ziua bisectă
Adhika-dina  ·  Leap Day  ·  Jour bissextile</v>
      </c>
      <c r="B178" s="87"/>
      <c r="C178" s="87"/>
      <c r="D178" s="88" t="str">
        <f aca="false">IF($H$2='Timp complet'!$B$60+2,$F$2+'Timp complet'!$B$60+1,"an nebisect")</f>
        <v>an nebisect</v>
      </c>
      <c r="E178" s="88"/>
      <c r="F178" s="88"/>
      <c r="G178" s="88"/>
    </row>
    <row r="180" customFormat="false" ht="36" hidden="false" customHeight="true" outlineLevel="0" collapsed="false">
      <c r="A180" s="89" t="s">
        <v>136</v>
      </c>
      <c r="B180" s="89"/>
      <c r="C180" s="89"/>
      <c r="D180" s="89"/>
      <c r="E180" s="89"/>
      <c r="F180" s="89"/>
      <c r="G180" s="89"/>
    </row>
    <row r="181" customFormat="false" ht="19.5" hidden="false" customHeight="true" outlineLevel="0" collapsed="false">
      <c r="A181" s="61" t="s">
        <v>134</v>
      </c>
      <c r="B181" s="61"/>
      <c r="C181" s="61"/>
      <c r="D181" s="61"/>
      <c r="E181" s="61"/>
      <c r="F181" s="61"/>
      <c r="G181" s="61"/>
    </row>
    <row r="182" customFormat="false" ht="15" hidden="false" customHeight="true" outlineLevel="0" collapsed="false">
      <c r="A182" s="90" t="s">
        <v>137</v>
      </c>
      <c r="B182" s="90" t="s">
        <v>138</v>
      </c>
      <c r="C182" s="90"/>
      <c r="E182" s="90" t="s">
        <v>137</v>
      </c>
      <c r="F182" s="90" t="s">
        <v>138</v>
      </c>
      <c r="G182" s="90"/>
    </row>
    <row r="183" customFormat="false" ht="13.5" hidden="false" customHeight="true" outlineLevel="0" collapsed="false">
      <c r="A183" s="91" t="n">
        <f aca="false">IF(INDEX(Evenimente!$A$2:$A$16203,$J$3+1)&lt;$F$2+$H$2,INDEX(Evenimente!$A$2:$A$16203,$J$3+1),"")</f>
        <v>46012.6271180556</v>
      </c>
      <c r="B183" s="92" t="str">
        <f aca="false">IF(A183="","",INDEX(Evenimente!$B$2:$B$16203,$J$3+1)&amp;"  "&amp;INDEX(Evenimente!$C$2:$C$16203,$J$3+1))</f>
        <v>☀  solstițiul din decembrie</v>
      </c>
      <c r="C183" s="92"/>
      <c r="E183" s="91" t="n">
        <f aca="false">IF(INDEX(Evenimente!$A$2:$A$16203,$J$3+29)&lt;$F$2+$H$2,INDEX(Evenimente!$A$2:$A$16203,$J$3+29),"")</f>
        <v>46202.9979398148</v>
      </c>
      <c r="F183" s="92" t="str">
        <f aca="false">IF(E183="","",INDEX(Evenimente!$B$2:$B$16203,$J$3+29)&amp;"  "&amp;INDEX(Evenimente!$C$2:$C$16203,$J$3+29))</f>
        <v>○  lună plină</v>
      </c>
      <c r="G183" s="92"/>
    </row>
    <row r="184" customFormat="false" ht="13.5" hidden="false" customHeight="true" outlineLevel="0" collapsed="false">
      <c r="A184" s="91" t="n">
        <f aca="false">IF(INDEX(Evenimente!$A$2:$A$16203,$J$3+2)&lt;$F$2+$H$2,INDEX(Evenimente!$A$2:$A$16203,$J$3+2),"")</f>
        <v>46018.7986111111</v>
      </c>
      <c r="B184" s="92" t="str">
        <f aca="false">IF(A184="","",INDEX(Evenimente!$B$2:$B$16203,$J$3+2)&amp;"  "&amp;INDEX(Evenimente!$C$2:$C$16203,$J$3+2))</f>
        <v>◐  primul pătrar</v>
      </c>
      <c r="C184" s="92"/>
      <c r="E184" s="91" t="n">
        <f aca="false">IF(INDEX(Evenimente!$A$2:$A$16203,$J$3+30)&lt;$F$2+$H$2,INDEX(Evenimente!$A$2:$A$16203,$J$3+30),"")</f>
        <v>46210.8122337963</v>
      </c>
      <c r="F184" s="92" t="str">
        <f aca="false">IF(E184="","",INDEX(Evenimente!$B$2:$B$16203,$J$3+30)&amp;"  "&amp;INDEX(Evenimente!$C$2:$C$16203,$J$3+30))</f>
        <v>◑  ultimul pătrar</v>
      </c>
      <c r="G184" s="92"/>
    </row>
    <row r="185" customFormat="false" ht="13.5" hidden="false" customHeight="true" outlineLevel="0" collapsed="false">
      <c r="A185" s="91" t="n">
        <f aca="false">IF(INDEX(Evenimente!$A$2:$A$16203,$J$3+3)&lt;$F$2+$H$2,INDEX(Evenimente!$A$2:$A$16203,$J$3+3),"")</f>
        <v>46025.4187847222</v>
      </c>
      <c r="B185" s="92" t="str">
        <f aca="false">IF(A185="","",INDEX(Evenimente!$B$2:$B$16203,$J$3+3)&amp;"  "&amp;INDEX(Evenimente!$C$2:$C$16203,$J$3+3))</f>
        <v>○  lună plină</v>
      </c>
      <c r="C185" s="92"/>
      <c r="E185" s="91" t="n">
        <f aca="false">IF(INDEX(Evenimente!$A$2:$A$16203,$J$3+31)&lt;$F$2+$H$2,INDEX(Evenimente!$A$2:$A$16203,$J$3+31),"")</f>
        <v>46217.405625</v>
      </c>
      <c r="F185" s="92" t="str">
        <f aca="false">IF(E185="","",INDEX(Evenimente!$B$2:$B$16203,$J$3+31)&amp;"  "&amp;INDEX(Evenimente!$C$2:$C$16203,$J$3+31))</f>
        <v>●  lună nouă</v>
      </c>
      <c r="G185" s="92"/>
    </row>
    <row r="186" customFormat="false" ht="13.5" hidden="false" customHeight="true" outlineLevel="0" collapsed="false">
      <c r="A186" s="91" t="n">
        <f aca="false">IF(INDEX(Evenimente!$A$2:$A$16203,$J$3+4)&lt;$F$2+$H$2,INDEX(Evenimente!$A$2:$A$16203,$J$3+4),"")</f>
        <v>46032.6592476852</v>
      </c>
      <c r="B186" s="92" t="str">
        <f aca="false">IF(A186="","",INDEX(Evenimente!$B$2:$B$16203,$J$3+4)&amp;"  "&amp;INDEX(Evenimente!$C$2:$C$16203,$J$3+4))</f>
        <v>◑  ultimul pătrar</v>
      </c>
      <c r="C186" s="92"/>
      <c r="E186" s="91" t="n">
        <f aca="false">IF(INDEX(Evenimente!$A$2:$A$16203,$J$3+32)&lt;$F$2+$H$2,INDEX(Evenimente!$A$2:$A$16203,$J$3+32),"")</f>
        <v>46224.4621875</v>
      </c>
      <c r="F186" s="92" t="str">
        <f aca="false">IF(E186="","",INDEX(Evenimente!$B$2:$B$16203,$J$3+32)&amp;"  "&amp;INDEX(Evenimente!$C$2:$C$16203,$J$3+32))</f>
        <v>◐  primul pătrar</v>
      </c>
      <c r="G186" s="92"/>
    </row>
    <row r="187" customFormat="false" ht="13.5" hidden="false" customHeight="true" outlineLevel="0" collapsed="false">
      <c r="A187" s="91" t="n">
        <f aca="false">IF(INDEX(Evenimente!$A$2:$A$16203,$J$3+5)&lt;$F$2+$H$2,INDEX(Evenimente!$A$2:$A$16203,$J$3+5),"")</f>
        <v>46040.8279050926</v>
      </c>
      <c r="B187" s="92" t="str">
        <f aca="false">IF(A187="","",INDEX(Evenimente!$B$2:$B$16203,$J$3+5)&amp;"  "&amp;INDEX(Evenimente!$C$2:$C$16203,$J$3+5))</f>
        <v>●  lună nouă</v>
      </c>
      <c r="C187" s="92"/>
      <c r="E187" s="91" t="n">
        <f aca="false">IF(INDEX(Evenimente!$A$2:$A$16203,$J$3+33)&lt;$F$2+$H$2,INDEX(Evenimente!$A$2:$A$16203,$J$3+33),"")</f>
        <v>46232.608275463</v>
      </c>
      <c r="F187" s="92" t="str">
        <f aca="false">IF(E187="","",INDEX(Evenimente!$B$2:$B$16203,$J$3+33)&amp;"  "&amp;INDEX(Evenimente!$C$2:$C$16203,$J$3+33))</f>
        <v>○  lună plină</v>
      </c>
      <c r="G187" s="92"/>
    </row>
    <row r="188" customFormat="false" ht="13.5" hidden="false" customHeight="true" outlineLevel="0" collapsed="false">
      <c r="A188" s="91" t="n">
        <f aca="false">IF(INDEX(Evenimente!$A$2:$A$16203,$J$3+6)&lt;$F$2+$H$2,INDEX(Evenimente!$A$2:$A$16203,$J$3+6),"")</f>
        <v>46048.1997337963</v>
      </c>
      <c r="B188" s="92" t="str">
        <f aca="false">IF(A188="","",INDEX(Evenimente!$B$2:$B$16203,$J$3+6)&amp;"  "&amp;INDEX(Evenimente!$C$2:$C$16203,$J$3+6))</f>
        <v>◐  primul pătrar</v>
      </c>
      <c r="C188" s="92"/>
      <c r="E188" s="91" t="n">
        <f aca="false">IF(INDEX(Evenimente!$A$2:$A$16203,$J$3+34)&lt;$F$2+$H$2,INDEX(Evenimente!$A$2:$A$16203,$J$3+34),"")</f>
        <v>46240.0983796296</v>
      </c>
      <c r="F188" s="92" t="str">
        <f aca="false">IF(E188="","",INDEX(Evenimente!$B$2:$B$16203,$J$3+34)&amp;"  "&amp;INDEX(Evenimente!$C$2:$C$16203,$J$3+34))</f>
        <v>◑  ultimul pătrar</v>
      </c>
      <c r="G188" s="92"/>
    </row>
    <row r="189" customFormat="false" ht="13.5" hidden="false" customHeight="true" outlineLevel="0" collapsed="false">
      <c r="A189" s="91" t="n">
        <f aca="false">IF(INDEX(Evenimente!$A$2:$A$16203,$J$3+7)&lt;$F$2+$H$2,INDEX(Evenimente!$A$2:$A$16203,$J$3+7),"")</f>
        <v>46054.9232175926</v>
      </c>
      <c r="B189" s="92" t="str">
        <f aca="false">IF(A189="","",INDEX(Evenimente!$B$2:$B$16203,$J$3+7)&amp;"  "&amp;INDEX(Evenimente!$C$2:$C$16203,$J$3+7))</f>
        <v>○  lună plină</v>
      </c>
      <c r="C189" s="92"/>
      <c r="E189" s="91" t="n">
        <f aca="false">IF(INDEX(Evenimente!$A$2:$A$16203,$J$3+35)&lt;$F$2+$H$2,INDEX(Evenimente!$A$2:$A$16203,$J$3+35),"")</f>
        <v>46246.7339351852</v>
      </c>
      <c r="F189" s="92" t="str">
        <f aca="false">IF(E189="","",INDEX(Evenimente!$B$2:$B$16203,$J$3+35)&amp;"  "&amp;INDEX(Evenimente!$C$2:$C$16203,$J$3+35))</f>
        <v>●⊗  lună nouă · eclipsă de Soare posibilă</v>
      </c>
      <c r="G189" s="92"/>
    </row>
    <row r="190" customFormat="false" ht="13.5" hidden="false" customHeight="true" outlineLevel="0" collapsed="false">
      <c r="A190" s="91" t="n">
        <f aca="false">IF(INDEX(Evenimente!$A$2:$A$16203,$J$3+8)&lt;$F$2+$H$2,INDEX(Evenimente!$A$2:$A$16203,$J$3+8),"")</f>
        <v>46062.5305092593</v>
      </c>
      <c r="B190" s="92" t="str">
        <f aca="false">IF(A190="","",INDEX(Evenimente!$B$2:$B$16203,$J$3+8)&amp;"  "&amp;INDEX(Evenimente!$C$2:$C$16203,$J$3+8))</f>
        <v>◑  ultimul pătrar</v>
      </c>
      <c r="C190" s="92"/>
      <c r="E190" s="91" t="n">
        <f aca="false">IF(INDEX(Evenimente!$A$2:$A$16203,$J$3+36)&lt;$F$2+$H$2,INDEX(Evenimente!$A$2:$A$16203,$J$3+36),"")</f>
        <v>46254.1153125</v>
      </c>
      <c r="F190" s="92" t="str">
        <f aca="false">IF(E190="","",INDEX(Evenimente!$B$2:$B$16203,$J$3+36)&amp;"  "&amp;INDEX(Evenimente!$C$2:$C$16203,$J$3+36))</f>
        <v>◐  primul pătrar</v>
      </c>
      <c r="G190" s="92"/>
    </row>
    <row r="191" customFormat="false" ht="13.5" hidden="false" customHeight="true" outlineLevel="0" collapsed="false">
      <c r="A191" s="91" t="n">
        <f aca="false">IF(INDEX(Evenimente!$A$2:$A$16203,$J$3+9)&lt;$F$2+$H$2,INDEX(Evenimente!$A$2:$A$16203,$J$3+9),"")</f>
        <v>46070.5011111111</v>
      </c>
      <c r="B191" s="92" t="str">
        <f aca="false">IF(A191="","",INDEX(Evenimente!$B$2:$B$16203,$J$3+9)&amp;"  "&amp;INDEX(Evenimente!$C$2:$C$16203,$J$3+9))</f>
        <v>●⊗  lună nouă · eclipsă de Soare posibilă</v>
      </c>
      <c r="C191" s="92"/>
      <c r="E191" s="91" t="n">
        <f aca="false">IF(INDEX(Evenimente!$A$2:$A$16203,$J$3+37)&lt;$F$2+$H$2,INDEX(Evenimente!$A$2:$A$16203,$J$3+37),"")</f>
        <v>46262.1795949074</v>
      </c>
      <c r="F191" s="92" t="str">
        <f aca="false">IF(E191="","",INDEX(Evenimente!$B$2:$B$16203,$J$3+37)&amp;"  "&amp;INDEX(Evenimente!$C$2:$C$16203,$J$3+37))</f>
        <v>○⊗  lună plină · eclipsă de Lună posibilă</v>
      </c>
      <c r="G191" s="92"/>
    </row>
    <row r="192" customFormat="false" ht="13.5" hidden="false" customHeight="true" outlineLevel="0" collapsed="false">
      <c r="A192" s="91" t="n">
        <f aca="false">IF(INDEX(Evenimente!$A$2:$A$16203,$J$3+10)&lt;$F$2+$H$2,INDEX(Evenimente!$A$2:$A$16203,$J$3+10),"")</f>
        <v>46077.5193518519</v>
      </c>
      <c r="B192" s="92" t="str">
        <f aca="false">IF(A192="","",INDEX(Evenimente!$B$2:$B$16203,$J$3+10)&amp;"  "&amp;INDEX(Evenimente!$C$2:$C$16203,$J$3+10))</f>
        <v>◐  primul pătrar</v>
      </c>
      <c r="C192" s="92"/>
      <c r="E192" s="91" t="n">
        <f aca="false">IF(INDEX(Evenimente!$A$2:$A$16203,$J$3+38)&lt;$F$2+$H$2,INDEX(Evenimente!$A$2:$A$16203,$J$3+38),"")</f>
        <v>46269.3272916667</v>
      </c>
      <c r="F192" s="92" t="str">
        <f aca="false">IF(E192="","",INDEX(Evenimente!$B$2:$B$16203,$J$3+38)&amp;"  "&amp;INDEX(Evenimente!$C$2:$C$16203,$J$3+38))</f>
        <v>◑  ultimul pătrar</v>
      </c>
      <c r="G192" s="92"/>
    </row>
    <row r="193" customFormat="false" ht="13.5" hidden="false" customHeight="true" outlineLevel="0" collapsed="false">
      <c r="A193" s="91" t="n">
        <f aca="false">IF(INDEX(Evenimente!$A$2:$A$16203,$J$3+11)&lt;$F$2+$H$2,INDEX(Evenimente!$A$2:$A$16203,$J$3+11),"")</f>
        <v>46084.4849884259</v>
      </c>
      <c r="B193" s="92" t="str">
        <f aca="false">IF(A193="","",INDEX(Evenimente!$B$2:$B$16203,$J$3+11)&amp;"  "&amp;INDEX(Evenimente!$C$2:$C$16203,$J$3+11))</f>
        <v>○⊗  lună plină · eclipsă de Lună posibilă</v>
      </c>
      <c r="C193" s="92"/>
      <c r="E193" s="91" t="n">
        <f aca="false">IF(INDEX(Evenimente!$A$2:$A$16203,$J$3+39)&lt;$F$2+$H$2,INDEX(Evenimente!$A$2:$A$16203,$J$3+39),"")</f>
        <v>46276.1436226852</v>
      </c>
      <c r="F193" s="92" t="str">
        <f aca="false">IF(E193="","",INDEX(Evenimente!$B$2:$B$16203,$J$3+39)&amp;"  "&amp;INDEX(Evenimente!$C$2:$C$16203,$J$3+39))</f>
        <v>●  lună nouă</v>
      </c>
      <c r="G193" s="92"/>
    </row>
    <row r="194" customFormat="false" ht="13.5" hidden="false" customHeight="true" outlineLevel="0" collapsed="false">
      <c r="A194" s="91" t="n">
        <f aca="false">IF(INDEX(Evenimente!$A$2:$A$16203,$J$3+12)&lt;$F$2+$H$2,INDEX(Evenimente!$A$2:$A$16203,$J$3+12),"")</f>
        <v>46092.4024305556</v>
      </c>
      <c r="B194" s="92" t="str">
        <f aca="false">IF(A194="","",INDEX(Evenimente!$B$2:$B$16203,$J$3+12)&amp;"  "&amp;INDEX(Evenimente!$C$2:$C$16203,$J$3+12))</f>
        <v>◑  ultimul pătrar</v>
      </c>
      <c r="C194" s="92"/>
      <c r="E194" s="91" t="n">
        <f aca="false">IF(INDEX(Evenimente!$A$2:$A$16203,$J$3+40)&lt;$F$2+$H$2,INDEX(Evenimente!$A$2:$A$16203,$J$3+40),"")</f>
        <v>46283.8635300926</v>
      </c>
      <c r="F194" s="92" t="str">
        <f aca="false">IF(E194="","",INDEX(Evenimente!$B$2:$B$16203,$J$3+40)&amp;"  "&amp;INDEX(Evenimente!$C$2:$C$16203,$J$3+40))</f>
        <v>◐  primul pătrar</v>
      </c>
      <c r="G194" s="92"/>
    </row>
    <row r="195" customFormat="false" ht="13.5" hidden="false" customHeight="true" outlineLevel="0" collapsed="false">
      <c r="A195" s="91" t="n">
        <f aca="false">IF(INDEX(Evenimente!$A$2:$A$16203,$J$3+13)&lt;$F$2+$H$2,INDEX(Evenimente!$A$2:$A$16203,$J$3+13),"")</f>
        <v>46100.0584606482</v>
      </c>
      <c r="B195" s="92" t="str">
        <f aca="false">IF(A195="","",INDEX(Evenimente!$B$2:$B$16203,$J$3+13)&amp;"  "&amp;INDEX(Evenimente!$C$2:$C$16203,$J$3+13))</f>
        <v>●  lună nouă</v>
      </c>
      <c r="C195" s="92"/>
      <c r="E195" s="91" t="n">
        <f aca="false">IF(INDEX(Evenimente!$A$2:$A$16203,$J$3+41)&lt;$F$2+$H$2,INDEX(Evenimente!$A$2:$A$16203,$J$3+41),"")</f>
        <v>46288.00375</v>
      </c>
      <c r="F195" s="92" t="str">
        <f aca="false">IF(E195="","",INDEX(Evenimente!$B$2:$B$16203,$J$3+41)&amp;"  "&amp;INDEX(Evenimente!$C$2:$C$16203,$J$3+41))</f>
        <v>☀  echinocțiul din septembrie</v>
      </c>
      <c r="G195" s="92"/>
    </row>
    <row r="196" customFormat="false" ht="13.5" hidden="false" customHeight="true" outlineLevel="0" collapsed="false">
      <c r="A196" s="91" t="n">
        <f aca="false">IF(INDEX(Evenimente!$A$2:$A$16203,$J$3+14)&lt;$F$2+$H$2,INDEX(Evenimente!$A$2:$A$16203,$J$3+14),"")</f>
        <v>46101.6149189815</v>
      </c>
      <c r="B196" s="92" t="str">
        <f aca="false">IF(A196="","",INDEX(Evenimente!$B$2:$B$16203,$J$3+14)&amp;"  "&amp;INDEX(Evenimente!$C$2:$C$16203,$J$3+14))</f>
        <v>☀  echinocțiul din martie</v>
      </c>
      <c r="C196" s="92"/>
      <c r="E196" s="91" t="n">
        <f aca="false">IF(INDEX(Evenimente!$A$2:$A$16203,$J$3+42)&lt;$F$2+$H$2,INDEX(Evenimente!$A$2:$A$16203,$J$3+42),"")</f>
        <v>46291.7006597222</v>
      </c>
      <c r="F196" s="92" t="str">
        <f aca="false">IF(E196="","",INDEX(Evenimente!$B$2:$B$16203,$J$3+42)&amp;"  "&amp;INDEX(Evenimente!$C$2:$C$16203,$J$3+42))</f>
        <v>○  lună plină</v>
      </c>
      <c r="G196" s="92"/>
    </row>
    <row r="197" customFormat="false" ht="13.5" hidden="false" customHeight="true" outlineLevel="0" collapsed="false">
      <c r="A197" s="91" t="n">
        <f aca="false">IF(INDEX(Evenimente!$A$2:$A$16203,$J$3+15)&lt;$F$2+$H$2,INDEX(Evenimente!$A$2:$A$16203,$J$3+15),"")</f>
        <v>46106.8043287037</v>
      </c>
      <c r="B197" s="92" t="str">
        <f aca="false">IF(A197="","",INDEX(Evenimente!$B$2:$B$16203,$J$3+15)&amp;"  "&amp;INDEX(Evenimente!$C$2:$C$16203,$J$3+15))</f>
        <v>◐  primul pătrar</v>
      </c>
      <c r="C197" s="92"/>
      <c r="E197" s="91" t="n">
        <f aca="false">IF(INDEX(Evenimente!$A$2:$A$16203,$J$3+43)&lt;$F$2+$H$2,INDEX(Evenimente!$A$2:$A$16203,$J$3+43),"")</f>
        <v>46298.5591087963</v>
      </c>
      <c r="F197" s="92" t="str">
        <f aca="false">IF(E197="","",INDEX(Evenimente!$B$2:$B$16203,$J$3+43)&amp;"  "&amp;INDEX(Evenimente!$C$2:$C$16203,$J$3+43))</f>
        <v>◑  ultimul pătrar</v>
      </c>
      <c r="G197" s="92"/>
    </row>
    <row r="198" customFormat="false" ht="13.5" hidden="false" customHeight="true" outlineLevel="0" collapsed="false">
      <c r="A198" s="91" t="n">
        <f aca="false">IF(INDEX(Evenimente!$A$2:$A$16203,$J$3+16)&lt;$F$2+$H$2,INDEX(Evenimente!$A$2:$A$16203,$J$3+16),"")</f>
        <v>46114.0921643519</v>
      </c>
      <c r="B198" s="92" t="str">
        <f aca="false">IF(A198="","",INDEX(Evenimente!$B$2:$B$16203,$J$3+16)&amp;"  "&amp;INDEX(Evenimente!$C$2:$C$16203,$J$3+16))</f>
        <v>○  lună plină</v>
      </c>
      <c r="C198" s="92"/>
      <c r="E198" s="91" t="n">
        <f aca="false">IF(INDEX(Evenimente!$A$2:$A$16203,$J$3+44)&lt;$F$2+$H$2,INDEX(Evenimente!$A$2:$A$16203,$J$3+44),"")</f>
        <v>46305.6595949074</v>
      </c>
      <c r="F198" s="92" t="str">
        <f aca="false">IF(E198="","",INDEX(Evenimente!$B$2:$B$16203,$J$3+44)&amp;"  "&amp;INDEX(Evenimente!$C$2:$C$16203,$J$3+44))</f>
        <v>●  lună nouă</v>
      </c>
      <c r="G198" s="92"/>
    </row>
    <row r="199" customFormat="false" ht="13.5" hidden="false" customHeight="true" outlineLevel="0" collapsed="false">
      <c r="A199" s="91" t="n">
        <f aca="false">IF(INDEX(Evenimente!$A$2:$A$16203,$J$3+17)&lt;$F$2+$H$2,INDEX(Evenimente!$A$2:$A$16203,$J$3+17),"")</f>
        <v>46122.2032407407</v>
      </c>
      <c r="B199" s="92" t="str">
        <f aca="false">IF(A199="","",INDEX(Evenimente!$B$2:$B$16203,$J$3+17)&amp;"  "&amp;INDEX(Evenimente!$C$2:$C$16203,$J$3+17))</f>
        <v>◑  ultimul pătrar</v>
      </c>
      <c r="C199" s="92"/>
      <c r="E199" s="91" t="n">
        <f aca="false">IF(INDEX(Evenimente!$A$2:$A$16203,$J$3+45)&lt;$F$2+$H$2,INDEX(Evenimente!$A$2:$A$16203,$J$3+45),"")</f>
        <v>46313.6751851852</v>
      </c>
      <c r="F199" s="92" t="str">
        <f aca="false">IF(E199="","",INDEX(Evenimente!$B$2:$B$16203,$J$3+45)&amp;"  "&amp;INDEX(Evenimente!$C$2:$C$16203,$J$3+45))</f>
        <v>◐  primul pătrar</v>
      </c>
      <c r="G199" s="92"/>
    </row>
    <row r="200" customFormat="false" ht="13.5" hidden="false" customHeight="true" outlineLevel="0" collapsed="false">
      <c r="A200" s="91" t="n">
        <f aca="false">IF(INDEX(Evenimente!$A$2:$A$16203,$J$3+18)&lt;$F$2+$H$2,INDEX(Evenimente!$A$2:$A$16203,$J$3+18),"")</f>
        <v>46129.4948263889</v>
      </c>
      <c r="B200" s="92" t="str">
        <f aca="false">IF(A200="","",INDEX(Evenimente!$B$2:$B$16203,$J$3+18)&amp;"  "&amp;INDEX(Evenimente!$C$2:$C$16203,$J$3+18))</f>
        <v>●  lună nouă</v>
      </c>
      <c r="C200" s="92"/>
      <c r="E200" s="91" t="n">
        <f aca="false">IF(INDEX(Evenimente!$A$2:$A$16203,$J$3+46)&lt;$F$2+$H$2,INDEX(Evenimente!$A$2:$A$16203,$J$3+46),"")</f>
        <v>46321.1749421296</v>
      </c>
      <c r="F200" s="92" t="str">
        <f aca="false">IF(E200="","",INDEX(Evenimente!$B$2:$B$16203,$J$3+46)&amp;"  "&amp;INDEX(Evenimente!$C$2:$C$16203,$J$3+46))</f>
        <v>○  lună plină</v>
      </c>
      <c r="G200" s="92"/>
    </row>
    <row r="201" customFormat="false" ht="13.5" hidden="false" customHeight="true" outlineLevel="0" collapsed="false">
      <c r="A201" s="91" t="n">
        <f aca="false">IF(INDEX(Evenimente!$A$2:$A$16203,$J$3+19)&lt;$F$2+$H$2,INDEX(Evenimente!$A$2:$A$16203,$J$3+19),"")</f>
        <v>46136.1058912037</v>
      </c>
      <c r="B201" s="92" t="str">
        <f aca="false">IF(A201="","",INDEX(Evenimente!$B$2:$B$16203,$J$3+19)&amp;"  "&amp;INDEX(Evenimente!$C$2:$C$16203,$J$3+19))</f>
        <v>◐  primul pătrar</v>
      </c>
      <c r="C201" s="92"/>
      <c r="E201" s="91" t="n">
        <f aca="false">IF(INDEX(Evenimente!$A$2:$A$16203,$J$3+47)&lt;$F$2+$H$2,INDEX(Evenimente!$A$2:$A$16203,$J$3+47),"")</f>
        <v>46327.8530208333</v>
      </c>
      <c r="F201" s="92" t="str">
        <f aca="false">IF(E201="","",INDEX(Evenimente!$B$2:$B$16203,$J$3+47)&amp;"  "&amp;INDEX(Evenimente!$C$2:$C$16203,$J$3+47))</f>
        <v>◑  ultimul pătrar</v>
      </c>
      <c r="G201" s="92"/>
    </row>
    <row r="202" customFormat="false" ht="13.5" hidden="false" customHeight="true" outlineLevel="0" collapsed="false">
      <c r="A202" s="91" t="n">
        <f aca="false">IF(INDEX(Evenimente!$A$2:$A$16203,$J$3+20)&lt;$F$2+$H$2,INDEX(Evenimente!$A$2:$A$16203,$J$3+20),"")</f>
        <v>46143.7250347222</v>
      </c>
      <c r="B202" s="92" t="str">
        <f aca="false">IF(A202="","",INDEX(Evenimente!$B$2:$B$16203,$J$3+20)&amp;"  "&amp;INDEX(Evenimente!$C$2:$C$16203,$J$3+20))</f>
        <v>○  lună plină</v>
      </c>
      <c r="C202" s="92"/>
      <c r="E202" s="91" t="n">
        <f aca="false">IF(INDEX(Evenimente!$A$2:$A$16203,$J$3+48)&lt;$F$2+$H$2,INDEX(Evenimente!$A$2:$A$16203,$J$3+48),"")</f>
        <v>46335.2930208333</v>
      </c>
      <c r="F202" s="92" t="str">
        <f aca="false">IF(E202="","",INDEX(Evenimente!$B$2:$B$16203,$J$3+48)&amp;"  "&amp;INDEX(Evenimente!$C$2:$C$16203,$J$3+48))</f>
        <v>●  lună nouă</v>
      </c>
      <c r="G202" s="92"/>
    </row>
    <row r="203" customFormat="false" ht="13.5" hidden="false" customHeight="true" outlineLevel="0" collapsed="false">
      <c r="A203" s="91" t="n">
        <f aca="false">IF(INDEX(Evenimente!$A$2:$A$16203,$J$3+21)&lt;$F$2+$H$2,INDEX(Evenimente!$A$2:$A$16203,$J$3+21),"")</f>
        <v>46151.8829050926</v>
      </c>
      <c r="B203" s="92" t="str">
        <f aca="false">IF(A203="","",INDEX(Evenimente!$B$2:$B$16203,$J$3+21)&amp;"  "&amp;INDEX(Evenimente!$C$2:$C$16203,$J$3+21))</f>
        <v>◑  ultimul pătrar</v>
      </c>
      <c r="C203" s="92"/>
      <c r="E203" s="91" t="n">
        <f aca="false">IF(INDEX(Evenimente!$A$2:$A$16203,$J$3+49)&lt;$F$2+$H$2,INDEX(Evenimente!$A$2:$A$16203,$J$3+49),"")</f>
        <v>46343.4910532407</v>
      </c>
      <c r="F203" s="92" t="str">
        <f aca="false">IF(E203="","",INDEX(Evenimente!$B$2:$B$16203,$J$3+49)&amp;"  "&amp;INDEX(Evenimente!$C$2:$C$16203,$J$3+49))</f>
        <v>◐  primul pătrar</v>
      </c>
      <c r="G203" s="92"/>
    </row>
    <row r="204" customFormat="false" ht="13.5" hidden="false" customHeight="true" outlineLevel="0" collapsed="false">
      <c r="A204" s="91" t="n">
        <f aca="false">IF(INDEX(Evenimente!$A$2:$A$16203,$J$3+22)&lt;$F$2+$H$2,INDEX(Evenimente!$A$2:$A$16203,$J$3+22),"")</f>
        <v>46158.834537037</v>
      </c>
      <c r="B204" s="92" t="str">
        <f aca="false">IF(A204="","",INDEX(Evenimente!$B$2:$B$16203,$J$3+22)&amp;"  "&amp;INDEX(Evenimente!$C$2:$C$16203,$J$3+22))</f>
        <v>●  lună nouă</v>
      </c>
      <c r="C204" s="92"/>
      <c r="E204" s="91" t="n">
        <f aca="false">IF(INDEX(Evenimente!$A$2:$A$16203,$J$3+50)&lt;$F$2+$H$2,INDEX(Evenimente!$A$2:$A$16203,$J$3+50),"")</f>
        <v>46350.6209027778</v>
      </c>
      <c r="F204" s="92" t="str">
        <f aca="false">IF(E204="","",INDEX(Evenimente!$B$2:$B$16203,$J$3+50)&amp;"  "&amp;INDEX(Evenimente!$C$2:$C$16203,$J$3+50))</f>
        <v>○  lună plină</v>
      </c>
      <c r="G204" s="92"/>
    </row>
    <row r="205" customFormat="false" ht="13.5" hidden="false" customHeight="true" outlineLevel="0" collapsed="false">
      <c r="A205" s="91" t="n">
        <f aca="false">IF(INDEX(Evenimente!$A$2:$A$16203,$J$3+23)&lt;$F$2+$H$2,INDEX(Evenimente!$A$2:$A$16203,$J$3+23),"")</f>
        <v>46165.4664236111</v>
      </c>
      <c r="B205" s="92" t="str">
        <f aca="false">IF(A205="","",INDEX(Evenimente!$B$2:$B$16203,$J$3+23)&amp;"  "&amp;INDEX(Evenimente!$C$2:$C$16203,$J$3+23))</f>
        <v>◐  primul pătrar</v>
      </c>
      <c r="C205" s="92"/>
      <c r="E205" s="91" t="n">
        <f aca="false">IF(INDEX(Evenimente!$A$2:$A$16203,$J$3+51)&lt;$F$2+$H$2,INDEX(Evenimente!$A$2:$A$16203,$J$3+51),"")</f>
        <v>46357.2560648148</v>
      </c>
      <c r="F205" s="92" t="str">
        <f aca="false">IF(E205="","",INDEX(Evenimente!$B$2:$B$16203,$J$3+51)&amp;"  "&amp;INDEX(Evenimente!$C$2:$C$16203,$J$3+51))</f>
        <v>◑  ultimul pătrar</v>
      </c>
      <c r="G205" s="92"/>
    </row>
    <row r="206" customFormat="false" ht="13.5" hidden="false" customHeight="true" outlineLevel="0" collapsed="false">
      <c r="A206" s="91" t="n">
        <f aca="false">IF(INDEX(Evenimente!$A$2:$A$16203,$J$3+24)&lt;$F$2+$H$2,INDEX(Evenimente!$A$2:$A$16203,$J$3+24),"")</f>
        <v>46173.3652083333</v>
      </c>
      <c r="B206" s="92" t="str">
        <f aca="false">IF(A206="","",INDEX(Evenimente!$B$2:$B$16203,$J$3+24)&amp;"  "&amp;INDEX(Evenimente!$C$2:$C$16203,$J$3+24))</f>
        <v>○  lună plină</v>
      </c>
      <c r="C206" s="92"/>
      <c r="E206" s="91" t="n">
        <f aca="false">IF(INDEX(Evenimente!$A$2:$A$16203,$J$3+52)&lt;$F$2+$H$2,INDEX(Evenimente!$A$2:$A$16203,$J$3+52),"")</f>
        <v>46365.0359606482</v>
      </c>
      <c r="F206" s="92" t="str">
        <f aca="false">IF(E206="","",INDEX(Evenimente!$B$2:$B$16203,$J$3+52)&amp;"  "&amp;INDEX(Evenimente!$C$2:$C$16203,$J$3+52))</f>
        <v>●  lună nouă</v>
      </c>
      <c r="G206" s="92"/>
    </row>
    <row r="207" customFormat="false" ht="13.5" hidden="false" customHeight="true" outlineLevel="0" collapsed="false">
      <c r="A207" s="91" t="n">
        <f aca="false">IF(INDEX(Evenimente!$A$2:$A$16203,$J$3+25)&lt;$F$2+$H$2,INDEX(Evenimente!$A$2:$A$16203,$J$3+25),"")</f>
        <v>46181.4176851852</v>
      </c>
      <c r="B207" s="92" t="str">
        <f aca="false">IF(A207="","",INDEX(Evenimente!$B$2:$B$16203,$J$3+25)&amp;"  "&amp;INDEX(Evenimente!$C$2:$C$16203,$J$3+25))</f>
        <v>◑  ultimul pătrar</v>
      </c>
      <c r="C207" s="92"/>
      <c r="E207" s="91" t="n">
        <f aca="false">IF(INDEX(Evenimente!$A$2:$A$16203,$J$3+53)&lt;$F$2+$H$2,INDEX(Evenimente!$A$2:$A$16203,$J$3+53),"")</f>
        <v>46373.237662037</v>
      </c>
      <c r="F207" s="92" t="str">
        <f aca="false">IF(E207="","",INDEX(Evenimente!$B$2:$B$16203,$J$3+53)&amp;"  "&amp;INDEX(Evenimente!$C$2:$C$16203,$J$3+53))</f>
        <v>◐  primul pătrar</v>
      </c>
      <c r="G207" s="92"/>
    </row>
    <row r="208" customFormat="false" ht="13.5" hidden="false" customHeight="true" outlineLevel="0" collapsed="false">
      <c r="A208" s="91" t="n">
        <f aca="false">IF(INDEX(Evenimente!$A$2:$A$16203,$J$3+26)&lt;$F$2+$H$2,INDEX(Evenimente!$A$2:$A$16203,$J$3+26),"")</f>
        <v>46188.121412037</v>
      </c>
      <c r="B208" s="92" t="str">
        <f aca="false">IF(A208="","",INDEX(Evenimente!$B$2:$B$16203,$J$3+26)&amp;"  "&amp;INDEX(Evenimente!$C$2:$C$16203,$J$3+26))</f>
        <v>●  lună nouă</v>
      </c>
      <c r="C208" s="92"/>
      <c r="E208" s="91" t="str">
        <f aca="false">IF(INDEX(Evenimente!$A$2:$A$16203,$J$3+54)&lt;$F$2+$H$2,INDEX(Evenimente!$A$2:$A$16203,$J$3+54),"")</f>
        <v/>
      </c>
      <c r="F208" s="92" t="str">
        <f aca="false">IF(E208="","",INDEX(Evenimente!$B$2:$B$16203,$J$3+54)&amp;"  "&amp;INDEX(Evenimente!$C$2:$C$16203,$J$3+54))</f>
        <v/>
      </c>
      <c r="G208" s="92"/>
    </row>
    <row r="209" customFormat="false" ht="13.5" hidden="false" customHeight="true" outlineLevel="0" collapsed="false">
      <c r="A209" s="91" t="n">
        <f aca="false">IF(INDEX(Evenimente!$A$2:$A$16203,$J$3+27)&lt;$F$2+$H$2,INDEX(Evenimente!$A$2:$A$16203,$J$3+27),"")</f>
        <v>46194.3505671296</v>
      </c>
      <c r="B209" s="92" t="str">
        <f aca="false">IF(A209="","",INDEX(Evenimente!$B$2:$B$16203,$J$3+27)&amp;"  "&amp;INDEX(Evenimente!$C$2:$C$16203,$J$3+27))</f>
        <v>☀  solstițiul din iunie</v>
      </c>
      <c r="C209" s="92"/>
      <c r="E209" s="91" t="str">
        <f aca="false">IF(INDEX(Evenimente!$A$2:$A$16203,$J$3+55)&lt;$F$2+$H$2,INDEX(Evenimente!$A$2:$A$16203,$J$3+55),"")</f>
        <v/>
      </c>
      <c r="F209" s="92" t="str">
        <f aca="false">IF(E209="","",INDEX(Evenimente!$B$2:$B$16203,$J$3+55)&amp;"  "&amp;INDEX(Evenimente!$C$2:$C$16203,$J$3+55))</f>
        <v/>
      </c>
      <c r="G209" s="92"/>
    </row>
    <row r="210" customFormat="false" ht="13.5" hidden="false" customHeight="true" outlineLevel="0" collapsed="false">
      <c r="A210" s="91" t="n">
        <f aca="false">IF(INDEX(Evenimente!$A$2:$A$16203,$J$3+28)&lt;$F$2+$H$2,INDEX(Evenimente!$A$2:$A$16203,$J$3+28),"")</f>
        <v>46194.91375</v>
      </c>
      <c r="B210" s="92" t="str">
        <f aca="false">IF(A210="","",INDEX(Evenimente!$B$2:$B$16203,$J$3+28)&amp;"  "&amp;INDEX(Evenimente!$C$2:$C$16203,$J$3+28))</f>
        <v>◐  primul pătrar</v>
      </c>
      <c r="C210" s="92"/>
      <c r="E210" s="91" t="str">
        <f aca="false">IF(INDEX(Evenimente!$A$2:$A$16203,$J$3+56)&lt;$F$2+$H$2,INDEX(Evenimente!$A$2:$A$16203,$J$3+56),"")</f>
        <v/>
      </c>
      <c r="F210" s="92" t="str">
        <f aca="false">IF(E210="","",INDEX(Evenimente!$B$2:$B$16203,$J$3+56)&amp;"  "&amp;INDEX(Evenimente!$C$2:$C$16203,$J$3+56))</f>
        <v/>
      </c>
      <c r="G210" s="92"/>
    </row>
  </sheetData>
  <mergeCells count="119">
    <mergeCell ref="D3:E3"/>
    <mergeCell ref="A5:G5"/>
    <mergeCell ref="A6:G6"/>
    <mergeCell ref="A7:G7"/>
    <mergeCell ref="A17:G17"/>
    <mergeCell ref="A18:G18"/>
    <mergeCell ref="A19:G19"/>
    <mergeCell ref="A20:G20"/>
    <mergeCell ref="A30:G30"/>
    <mergeCell ref="A31:G31"/>
    <mergeCell ref="A32:G32"/>
    <mergeCell ref="A33:G33"/>
    <mergeCell ref="A43:G43"/>
    <mergeCell ref="A44:G44"/>
    <mergeCell ref="A45:G45"/>
    <mergeCell ref="A46:G46"/>
    <mergeCell ref="A56:G56"/>
    <mergeCell ref="A57:G57"/>
    <mergeCell ref="A58:G58"/>
    <mergeCell ref="A59:G59"/>
    <mergeCell ref="A69:G69"/>
    <mergeCell ref="A70:G70"/>
    <mergeCell ref="A71:G71"/>
    <mergeCell ref="A72:G72"/>
    <mergeCell ref="A82:G82"/>
    <mergeCell ref="A83:G83"/>
    <mergeCell ref="A84:G84"/>
    <mergeCell ref="A85:G85"/>
    <mergeCell ref="A95:G95"/>
    <mergeCell ref="A96:G96"/>
    <mergeCell ref="A97:G97"/>
    <mergeCell ref="A98:G98"/>
    <mergeCell ref="A108:G108"/>
    <mergeCell ref="A109:G109"/>
    <mergeCell ref="A110:G110"/>
    <mergeCell ref="A111:G111"/>
    <mergeCell ref="A121:G121"/>
    <mergeCell ref="A122:G122"/>
    <mergeCell ref="A123:G123"/>
    <mergeCell ref="A124:G124"/>
    <mergeCell ref="A134:G134"/>
    <mergeCell ref="A135:G135"/>
    <mergeCell ref="A136:G136"/>
    <mergeCell ref="A137:G137"/>
    <mergeCell ref="A147:G147"/>
    <mergeCell ref="A148:G148"/>
    <mergeCell ref="A149:G149"/>
    <mergeCell ref="A150:G150"/>
    <mergeCell ref="A160:G160"/>
    <mergeCell ref="A161:G161"/>
    <mergeCell ref="A162:G162"/>
    <mergeCell ref="A163:G163"/>
    <mergeCell ref="A173:G173"/>
    <mergeCell ref="A174:G174"/>
    <mergeCell ref="A175:G175"/>
    <mergeCell ref="A177:C177"/>
    <mergeCell ref="D177:G177"/>
    <mergeCell ref="A178:C178"/>
    <mergeCell ref="D178:G178"/>
    <mergeCell ref="A180:G180"/>
    <mergeCell ref="A181:G181"/>
    <mergeCell ref="B182:C182"/>
    <mergeCell ref="F182:G182"/>
    <mergeCell ref="B183:C183"/>
    <mergeCell ref="F183:G183"/>
    <mergeCell ref="B184:C184"/>
    <mergeCell ref="F184:G184"/>
    <mergeCell ref="B185:C185"/>
    <mergeCell ref="F185:G185"/>
    <mergeCell ref="B186:C186"/>
    <mergeCell ref="F186:G186"/>
    <mergeCell ref="B187:C187"/>
    <mergeCell ref="F187:G187"/>
    <mergeCell ref="B188:C188"/>
    <mergeCell ref="F188:G188"/>
    <mergeCell ref="B189:C189"/>
    <mergeCell ref="F189:G189"/>
    <mergeCell ref="B190:C190"/>
    <mergeCell ref="F190:G190"/>
    <mergeCell ref="B191:C191"/>
    <mergeCell ref="F191:G191"/>
    <mergeCell ref="B192:C192"/>
    <mergeCell ref="F192:G192"/>
    <mergeCell ref="B193:C193"/>
    <mergeCell ref="F193:G193"/>
    <mergeCell ref="B194:C194"/>
    <mergeCell ref="F194:G194"/>
    <mergeCell ref="B195:C195"/>
    <mergeCell ref="F195:G195"/>
    <mergeCell ref="B196:C196"/>
    <mergeCell ref="F196:G196"/>
    <mergeCell ref="B197:C197"/>
    <mergeCell ref="F197:G197"/>
    <mergeCell ref="B198:C198"/>
    <mergeCell ref="F198:G198"/>
    <mergeCell ref="B199:C199"/>
    <mergeCell ref="F199:G199"/>
    <mergeCell ref="B200:C200"/>
    <mergeCell ref="F200:G200"/>
    <mergeCell ref="B201:C201"/>
    <mergeCell ref="F201:G201"/>
    <mergeCell ref="B202:C202"/>
    <mergeCell ref="F202:G202"/>
    <mergeCell ref="B203:C203"/>
    <mergeCell ref="F203:G203"/>
    <mergeCell ref="B204:C204"/>
    <mergeCell ref="F204:G204"/>
    <mergeCell ref="B205:C205"/>
    <mergeCell ref="F205:G205"/>
    <mergeCell ref="B206:C206"/>
    <mergeCell ref="F206:G206"/>
    <mergeCell ref="B207:C207"/>
    <mergeCell ref="F207:G207"/>
    <mergeCell ref="B208:C208"/>
    <mergeCell ref="F208:G208"/>
    <mergeCell ref="B209:C209"/>
    <mergeCell ref="F209:G209"/>
    <mergeCell ref="B210:C210"/>
    <mergeCell ref="F210:G210"/>
  </mergeCells>
  <conditionalFormatting sqref="A10:G10">
    <cfRule type="expression" priority="2" aboveAverage="0" equalAverage="0" bottom="0" percent="0" rank="0" text="" dxfId="2">
      <formula>ISNUMBER(SEARCH("☀",A10))</formula>
    </cfRule>
    <cfRule type="expression" priority="3" aboveAverage="0" equalAverage="0" bottom="0" percent="0" rank="0" text="" dxfId="3">
      <formula>OR(ISNUMBER(SEARCH("●",A10)),ISNUMBER(SEARCH("○",A10)),ISNUMBER(SEARCH("◐",A10)),ISNUMBER(SEARCH("◑",A10)))</formula>
    </cfRule>
    <cfRule type="expression" priority="4" aboveAverage="0" equalAverage="0" bottom="0" percent="0" rank="0" text="" dxfId="4">
      <formula>LEFT(A10,2)="1 "</formula>
    </cfRule>
  </conditionalFormatting>
  <conditionalFormatting sqref="A12:G12">
    <cfRule type="expression" priority="5" aboveAverage="0" equalAverage="0" bottom="0" percent="0" rank="0" text="" dxfId="2">
      <formula>ISNUMBER(SEARCH("☀",A12))</formula>
    </cfRule>
    <cfRule type="expression" priority="6" aboveAverage="0" equalAverage="0" bottom="0" percent="0" rank="0" text="" dxfId="3">
      <formula>OR(ISNUMBER(SEARCH("●",A12)),ISNUMBER(SEARCH("○",A12)),ISNUMBER(SEARCH("◐",A12)),ISNUMBER(SEARCH("◑",A12)))</formula>
    </cfRule>
    <cfRule type="expression" priority="7" aboveAverage="0" equalAverage="0" bottom="0" percent="0" rank="0" text="" dxfId="4">
      <formula>LEFT(A12,2)="1 "</formula>
    </cfRule>
  </conditionalFormatting>
  <conditionalFormatting sqref="A14:G14">
    <cfRule type="expression" priority="8" aboveAverage="0" equalAverage="0" bottom="0" percent="0" rank="0" text="" dxfId="2">
      <formula>ISNUMBER(SEARCH("☀",A14))</formula>
    </cfRule>
    <cfRule type="expression" priority="9" aboveAverage="0" equalAverage="0" bottom="0" percent="0" rank="0" text="" dxfId="3">
      <formula>OR(ISNUMBER(SEARCH("●",A14)),ISNUMBER(SEARCH("○",A14)),ISNUMBER(SEARCH("◐",A14)),ISNUMBER(SEARCH("◑",A14)))</formula>
    </cfRule>
    <cfRule type="expression" priority="10" aboveAverage="0" equalAverage="0" bottom="0" percent="0" rank="0" text="" dxfId="4">
      <formula>LEFT(A14,2)="1 "</formula>
    </cfRule>
  </conditionalFormatting>
  <conditionalFormatting sqref="A16:G16">
    <cfRule type="expression" priority="11" aboveAverage="0" equalAverage="0" bottom="0" percent="0" rank="0" text="" dxfId="2">
      <formula>ISNUMBER(SEARCH("☀",A16))</formula>
    </cfRule>
    <cfRule type="expression" priority="12" aboveAverage="0" equalAverage="0" bottom="0" percent="0" rank="0" text="" dxfId="3">
      <formula>OR(ISNUMBER(SEARCH("●",A16)),ISNUMBER(SEARCH("○",A16)),ISNUMBER(SEARCH("◐",A16)),ISNUMBER(SEARCH("◑",A16)))</formula>
    </cfRule>
    <cfRule type="expression" priority="13" aboveAverage="0" equalAverage="0" bottom="0" percent="0" rank="0" text="" dxfId="4">
      <formula>LEFT(A16,2)="1 "</formula>
    </cfRule>
  </conditionalFormatting>
  <conditionalFormatting sqref="A23:G23">
    <cfRule type="expression" priority="14" aboveAverage="0" equalAverage="0" bottom="0" percent="0" rank="0" text="" dxfId="2">
      <formula>ISNUMBER(SEARCH("☀",A23))</formula>
    </cfRule>
    <cfRule type="expression" priority="15" aboveAverage="0" equalAverage="0" bottom="0" percent="0" rank="0" text="" dxfId="3">
      <formula>OR(ISNUMBER(SEARCH("●",A23)),ISNUMBER(SEARCH("○",A23)),ISNUMBER(SEARCH("◐",A23)),ISNUMBER(SEARCH("◑",A23)))</formula>
    </cfRule>
    <cfRule type="expression" priority="16" aboveAverage="0" equalAverage="0" bottom="0" percent="0" rank="0" text="" dxfId="4">
      <formula>LEFT(A23,2)="1 "</formula>
    </cfRule>
  </conditionalFormatting>
  <conditionalFormatting sqref="A25:G25">
    <cfRule type="expression" priority="17" aboveAverage="0" equalAverage="0" bottom="0" percent="0" rank="0" text="" dxfId="2">
      <formula>ISNUMBER(SEARCH("☀",A25))</formula>
    </cfRule>
    <cfRule type="expression" priority="18" aboveAverage="0" equalAverage="0" bottom="0" percent="0" rank="0" text="" dxfId="3">
      <formula>OR(ISNUMBER(SEARCH("●",A25)),ISNUMBER(SEARCH("○",A25)),ISNUMBER(SEARCH("◐",A25)),ISNUMBER(SEARCH("◑",A25)))</formula>
    </cfRule>
    <cfRule type="expression" priority="19" aboveAverage="0" equalAverage="0" bottom="0" percent="0" rank="0" text="" dxfId="4">
      <formula>LEFT(A25,2)="1 "</formula>
    </cfRule>
  </conditionalFormatting>
  <conditionalFormatting sqref="A27:G27">
    <cfRule type="expression" priority="20" aboveAverage="0" equalAverage="0" bottom="0" percent="0" rank="0" text="" dxfId="2">
      <formula>ISNUMBER(SEARCH("☀",A27))</formula>
    </cfRule>
    <cfRule type="expression" priority="21" aboveAverage="0" equalAverage="0" bottom="0" percent="0" rank="0" text="" dxfId="3">
      <formula>OR(ISNUMBER(SEARCH("●",A27)),ISNUMBER(SEARCH("○",A27)),ISNUMBER(SEARCH("◐",A27)),ISNUMBER(SEARCH("◑",A27)))</formula>
    </cfRule>
    <cfRule type="expression" priority="22" aboveAverage="0" equalAverage="0" bottom="0" percent="0" rank="0" text="" dxfId="4">
      <formula>LEFT(A27,2)="1 "</formula>
    </cfRule>
  </conditionalFormatting>
  <conditionalFormatting sqref="A29:G29">
    <cfRule type="expression" priority="23" aboveAverage="0" equalAverage="0" bottom="0" percent="0" rank="0" text="" dxfId="2">
      <formula>ISNUMBER(SEARCH("☀",A29))</formula>
    </cfRule>
    <cfRule type="expression" priority="24" aboveAverage="0" equalAverage="0" bottom="0" percent="0" rank="0" text="" dxfId="3">
      <formula>OR(ISNUMBER(SEARCH("●",A29)),ISNUMBER(SEARCH("○",A29)),ISNUMBER(SEARCH("◐",A29)),ISNUMBER(SEARCH("◑",A29)))</formula>
    </cfRule>
    <cfRule type="expression" priority="25" aboveAverage="0" equalAverage="0" bottom="0" percent="0" rank="0" text="" dxfId="4">
      <formula>LEFT(A29,2)="1 "</formula>
    </cfRule>
  </conditionalFormatting>
  <conditionalFormatting sqref="A36:G36">
    <cfRule type="expression" priority="26" aboveAverage="0" equalAverage="0" bottom="0" percent="0" rank="0" text="" dxfId="2">
      <formula>ISNUMBER(SEARCH("☀",A36))</formula>
    </cfRule>
    <cfRule type="expression" priority="27" aboveAverage="0" equalAverage="0" bottom="0" percent="0" rank="0" text="" dxfId="3">
      <formula>OR(ISNUMBER(SEARCH("●",A36)),ISNUMBER(SEARCH("○",A36)),ISNUMBER(SEARCH("◐",A36)),ISNUMBER(SEARCH("◑",A36)))</formula>
    </cfRule>
    <cfRule type="expression" priority="28" aboveAverage="0" equalAverage="0" bottom="0" percent="0" rank="0" text="" dxfId="4">
      <formula>LEFT(A36,2)="1 "</formula>
    </cfRule>
  </conditionalFormatting>
  <conditionalFormatting sqref="A38:G38">
    <cfRule type="expression" priority="29" aboveAverage="0" equalAverage="0" bottom="0" percent="0" rank="0" text="" dxfId="2">
      <formula>ISNUMBER(SEARCH("☀",A38))</formula>
    </cfRule>
    <cfRule type="expression" priority="30" aboveAverage="0" equalAverage="0" bottom="0" percent="0" rank="0" text="" dxfId="3">
      <formula>OR(ISNUMBER(SEARCH("●",A38)),ISNUMBER(SEARCH("○",A38)),ISNUMBER(SEARCH("◐",A38)),ISNUMBER(SEARCH("◑",A38)))</formula>
    </cfRule>
    <cfRule type="expression" priority="31" aboveAverage="0" equalAverage="0" bottom="0" percent="0" rank="0" text="" dxfId="4">
      <formula>LEFT(A38,2)="1 "</formula>
    </cfRule>
  </conditionalFormatting>
  <conditionalFormatting sqref="A40:G40">
    <cfRule type="expression" priority="32" aboveAverage="0" equalAverage="0" bottom="0" percent="0" rank="0" text="" dxfId="2">
      <formula>ISNUMBER(SEARCH("☀",A40))</formula>
    </cfRule>
    <cfRule type="expression" priority="33" aboveAverage="0" equalAverage="0" bottom="0" percent="0" rank="0" text="" dxfId="3">
      <formula>OR(ISNUMBER(SEARCH("●",A40)),ISNUMBER(SEARCH("○",A40)),ISNUMBER(SEARCH("◐",A40)),ISNUMBER(SEARCH("◑",A40)))</formula>
    </cfRule>
    <cfRule type="expression" priority="34" aboveAverage="0" equalAverage="0" bottom="0" percent="0" rank="0" text="" dxfId="4">
      <formula>LEFT(A40,2)="1 "</formula>
    </cfRule>
  </conditionalFormatting>
  <conditionalFormatting sqref="A42:G42">
    <cfRule type="expression" priority="35" aboveAverage="0" equalAverage="0" bottom="0" percent="0" rank="0" text="" dxfId="2">
      <formula>ISNUMBER(SEARCH("☀",A42))</formula>
    </cfRule>
    <cfRule type="expression" priority="36" aboveAverage="0" equalAverage="0" bottom="0" percent="0" rank="0" text="" dxfId="3">
      <formula>OR(ISNUMBER(SEARCH("●",A42)),ISNUMBER(SEARCH("○",A42)),ISNUMBER(SEARCH("◐",A42)),ISNUMBER(SEARCH("◑",A42)))</formula>
    </cfRule>
    <cfRule type="expression" priority="37" aboveAverage="0" equalAverage="0" bottom="0" percent="0" rank="0" text="" dxfId="4">
      <formula>LEFT(A42,2)="1 "</formula>
    </cfRule>
  </conditionalFormatting>
  <conditionalFormatting sqref="A49:G49">
    <cfRule type="expression" priority="38" aboveAverage="0" equalAverage="0" bottom="0" percent="0" rank="0" text="" dxfId="2">
      <formula>ISNUMBER(SEARCH("☀",A49))</formula>
    </cfRule>
    <cfRule type="expression" priority="39" aboveAverage="0" equalAverage="0" bottom="0" percent="0" rank="0" text="" dxfId="3">
      <formula>OR(ISNUMBER(SEARCH("●",A49)),ISNUMBER(SEARCH("○",A49)),ISNUMBER(SEARCH("◐",A49)),ISNUMBER(SEARCH("◑",A49)))</formula>
    </cfRule>
    <cfRule type="expression" priority="40" aboveAverage="0" equalAverage="0" bottom="0" percent="0" rank="0" text="" dxfId="4">
      <formula>LEFT(A49,2)="1 "</formula>
    </cfRule>
  </conditionalFormatting>
  <conditionalFormatting sqref="A51:G51">
    <cfRule type="expression" priority="41" aboveAverage="0" equalAverage="0" bottom="0" percent="0" rank="0" text="" dxfId="2">
      <formula>ISNUMBER(SEARCH("☀",A51))</formula>
    </cfRule>
    <cfRule type="expression" priority="42" aboveAverage="0" equalAverage="0" bottom="0" percent="0" rank="0" text="" dxfId="3">
      <formula>OR(ISNUMBER(SEARCH("●",A51)),ISNUMBER(SEARCH("○",A51)),ISNUMBER(SEARCH("◐",A51)),ISNUMBER(SEARCH("◑",A51)))</formula>
    </cfRule>
    <cfRule type="expression" priority="43" aboveAverage="0" equalAverage="0" bottom="0" percent="0" rank="0" text="" dxfId="4">
      <formula>LEFT(A51,2)="1 "</formula>
    </cfRule>
  </conditionalFormatting>
  <conditionalFormatting sqref="A53:G53">
    <cfRule type="expression" priority="44" aboveAverage="0" equalAverage="0" bottom="0" percent="0" rank="0" text="" dxfId="2">
      <formula>ISNUMBER(SEARCH("☀",A53))</formula>
    </cfRule>
    <cfRule type="expression" priority="45" aboveAverage="0" equalAverage="0" bottom="0" percent="0" rank="0" text="" dxfId="3">
      <formula>OR(ISNUMBER(SEARCH("●",A53)),ISNUMBER(SEARCH("○",A53)),ISNUMBER(SEARCH("◐",A53)),ISNUMBER(SEARCH("◑",A53)))</formula>
    </cfRule>
    <cfRule type="expression" priority="46" aboveAverage="0" equalAverage="0" bottom="0" percent="0" rank="0" text="" dxfId="4">
      <formula>LEFT(A53,2)="1 "</formula>
    </cfRule>
  </conditionalFormatting>
  <conditionalFormatting sqref="A55:G55">
    <cfRule type="expression" priority="47" aboveAverage="0" equalAverage="0" bottom="0" percent="0" rank="0" text="" dxfId="2">
      <formula>ISNUMBER(SEARCH("☀",A55))</formula>
    </cfRule>
    <cfRule type="expression" priority="48" aboveAverage="0" equalAverage="0" bottom="0" percent="0" rank="0" text="" dxfId="3">
      <formula>OR(ISNUMBER(SEARCH("●",A55)),ISNUMBER(SEARCH("○",A55)),ISNUMBER(SEARCH("◐",A55)),ISNUMBER(SEARCH("◑",A55)))</formula>
    </cfRule>
    <cfRule type="expression" priority="49" aboveAverage="0" equalAverage="0" bottom="0" percent="0" rank="0" text="" dxfId="4">
      <formula>LEFT(A55,2)="1 "</formula>
    </cfRule>
  </conditionalFormatting>
  <conditionalFormatting sqref="A62:G62">
    <cfRule type="expression" priority="50" aboveAverage="0" equalAverage="0" bottom="0" percent="0" rank="0" text="" dxfId="2">
      <formula>ISNUMBER(SEARCH("☀",A62))</formula>
    </cfRule>
    <cfRule type="expression" priority="51" aboveAverage="0" equalAverage="0" bottom="0" percent="0" rank="0" text="" dxfId="3">
      <formula>OR(ISNUMBER(SEARCH("●",A62)),ISNUMBER(SEARCH("○",A62)),ISNUMBER(SEARCH("◐",A62)),ISNUMBER(SEARCH("◑",A62)))</formula>
    </cfRule>
    <cfRule type="expression" priority="52" aboveAverage="0" equalAverage="0" bottom="0" percent="0" rank="0" text="" dxfId="4">
      <formula>LEFT(A62,2)="1 "</formula>
    </cfRule>
  </conditionalFormatting>
  <conditionalFormatting sqref="A64:G64">
    <cfRule type="expression" priority="53" aboveAverage="0" equalAverage="0" bottom="0" percent="0" rank="0" text="" dxfId="2">
      <formula>ISNUMBER(SEARCH("☀",A64))</formula>
    </cfRule>
    <cfRule type="expression" priority="54" aboveAverage="0" equalAverage="0" bottom="0" percent="0" rank="0" text="" dxfId="3">
      <formula>OR(ISNUMBER(SEARCH("●",A64)),ISNUMBER(SEARCH("○",A64)),ISNUMBER(SEARCH("◐",A64)),ISNUMBER(SEARCH("◑",A64)))</formula>
    </cfRule>
    <cfRule type="expression" priority="55" aboveAverage="0" equalAverage="0" bottom="0" percent="0" rank="0" text="" dxfId="4">
      <formula>LEFT(A64,2)="1 "</formula>
    </cfRule>
  </conditionalFormatting>
  <conditionalFormatting sqref="A66:G66">
    <cfRule type="expression" priority="56" aboveAverage="0" equalAverage="0" bottom="0" percent="0" rank="0" text="" dxfId="2">
      <formula>ISNUMBER(SEARCH("☀",A66))</formula>
    </cfRule>
    <cfRule type="expression" priority="57" aboveAverage="0" equalAverage="0" bottom="0" percent="0" rank="0" text="" dxfId="3">
      <formula>OR(ISNUMBER(SEARCH("●",A66)),ISNUMBER(SEARCH("○",A66)),ISNUMBER(SEARCH("◐",A66)),ISNUMBER(SEARCH("◑",A66)))</formula>
    </cfRule>
    <cfRule type="expression" priority="58" aboveAverage="0" equalAverage="0" bottom="0" percent="0" rank="0" text="" dxfId="4">
      <formula>LEFT(A66,2)="1 "</formula>
    </cfRule>
  </conditionalFormatting>
  <conditionalFormatting sqref="A68:G68">
    <cfRule type="expression" priority="59" aboveAverage="0" equalAverage="0" bottom="0" percent="0" rank="0" text="" dxfId="2">
      <formula>ISNUMBER(SEARCH("☀",A68))</formula>
    </cfRule>
    <cfRule type="expression" priority="60" aboveAverage="0" equalAverage="0" bottom="0" percent="0" rank="0" text="" dxfId="3">
      <formula>OR(ISNUMBER(SEARCH("●",A68)),ISNUMBER(SEARCH("○",A68)),ISNUMBER(SEARCH("◐",A68)),ISNUMBER(SEARCH("◑",A68)))</formula>
    </cfRule>
    <cfRule type="expression" priority="61" aboveAverage="0" equalAverage="0" bottom="0" percent="0" rank="0" text="" dxfId="4">
      <formula>LEFT(A68,2)="1 "</formula>
    </cfRule>
  </conditionalFormatting>
  <conditionalFormatting sqref="A75:G75">
    <cfRule type="expression" priority="62" aboveAverage="0" equalAverage="0" bottom="0" percent="0" rank="0" text="" dxfId="2">
      <formula>ISNUMBER(SEARCH("☀",A75))</formula>
    </cfRule>
    <cfRule type="expression" priority="63" aboveAverage="0" equalAverage="0" bottom="0" percent="0" rank="0" text="" dxfId="3">
      <formula>OR(ISNUMBER(SEARCH("●",A75)),ISNUMBER(SEARCH("○",A75)),ISNUMBER(SEARCH("◐",A75)),ISNUMBER(SEARCH("◑",A75)))</formula>
    </cfRule>
    <cfRule type="expression" priority="64" aboveAverage="0" equalAverage="0" bottom="0" percent="0" rank="0" text="" dxfId="4">
      <formula>LEFT(A75,2)="1 "</formula>
    </cfRule>
  </conditionalFormatting>
  <conditionalFormatting sqref="A77:G77">
    <cfRule type="expression" priority="65" aboveAverage="0" equalAverage="0" bottom="0" percent="0" rank="0" text="" dxfId="2">
      <formula>ISNUMBER(SEARCH("☀",A77))</formula>
    </cfRule>
    <cfRule type="expression" priority="66" aboveAverage="0" equalAverage="0" bottom="0" percent="0" rank="0" text="" dxfId="3">
      <formula>OR(ISNUMBER(SEARCH("●",A77)),ISNUMBER(SEARCH("○",A77)),ISNUMBER(SEARCH("◐",A77)),ISNUMBER(SEARCH("◑",A77)))</formula>
    </cfRule>
    <cfRule type="expression" priority="67" aboveAverage="0" equalAverage="0" bottom="0" percent="0" rank="0" text="" dxfId="4">
      <formula>LEFT(A77,2)="1 "</formula>
    </cfRule>
  </conditionalFormatting>
  <conditionalFormatting sqref="A79:G79">
    <cfRule type="expression" priority="68" aboveAverage="0" equalAverage="0" bottom="0" percent="0" rank="0" text="" dxfId="2">
      <formula>ISNUMBER(SEARCH("☀",A79))</formula>
    </cfRule>
    <cfRule type="expression" priority="69" aboveAverage="0" equalAverage="0" bottom="0" percent="0" rank="0" text="" dxfId="3">
      <formula>OR(ISNUMBER(SEARCH("●",A79)),ISNUMBER(SEARCH("○",A79)),ISNUMBER(SEARCH("◐",A79)),ISNUMBER(SEARCH("◑",A79)))</formula>
    </cfRule>
    <cfRule type="expression" priority="70" aboveAverage="0" equalAverage="0" bottom="0" percent="0" rank="0" text="" dxfId="4">
      <formula>LEFT(A79,2)="1 "</formula>
    </cfRule>
  </conditionalFormatting>
  <conditionalFormatting sqref="A81:G81">
    <cfRule type="expression" priority="71" aboveAverage="0" equalAverage="0" bottom="0" percent="0" rank="0" text="" dxfId="2">
      <formula>ISNUMBER(SEARCH("☀",A81))</formula>
    </cfRule>
    <cfRule type="expression" priority="72" aboveAverage="0" equalAverage="0" bottom="0" percent="0" rank="0" text="" dxfId="3">
      <formula>OR(ISNUMBER(SEARCH("●",A81)),ISNUMBER(SEARCH("○",A81)),ISNUMBER(SEARCH("◐",A81)),ISNUMBER(SEARCH("◑",A81)))</formula>
    </cfRule>
    <cfRule type="expression" priority="73" aboveAverage="0" equalAverage="0" bottom="0" percent="0" rank="0" text="" dxfId="4">
      <formula>LEFT(A81,2)="1 "</formula>
    </cfRule>
  </conditionalFormatting>
  <conditionalFormatting sqref="A88:G88">
    <cfRule type="expression" priority="74" aboveAverage="0" equalAverage="0" bottom="0" percent="0" rank="0" text="" dxfId="2">
      <formula>ISNUMBER(SEARCH("☀",A88))</formula>
    </cfRule>
    <cfRule type="expression" priority="75" aboveAverage="0" equalAverage="0" bottom="0" percent="0" rank="0" text="" dxfId="3">
      <formula>OR(ISNUMBER(SEARCH("●",A88)),ISNUMBER(SEARCH("○",A88)),ISNUMBER(SEARCH("◐",A88)),ISNUMBER(SEARCH("◑",A88)))</formula>
    </cfRule>
    <cfRule type="expression" priority="76" aboveAverage="0" equalAverage="0" bottom="0" percent="0" rank="0" text="" dxfId="4">
      <formula>LEFT(A88,2)="1 "</formula>
    </cfRule>
  </conditionalFormatting>
  <conditionalFormatting sqref="A90:G90">
    <cfRule type="expression" priority="77" aboveAverage="0" equalAverage="0" bottom="0" percent="0" rank="0" text="" dxfId="2">
      <formula>ISNUMBER(SEARCH("☀",A90))</formula>
    </cfRule>
    <cfRule type="expression" priority="78" aboveAverage="0" equalAverage="0" bottom="0" percent="0" rank="0" text="" dxfId="3">
      <formula>OR(ISNUMBER(SEARCH("●",A90)),ISNUMBER(SEARCH("○",A90)),ISNUMBER(SEARCH("◐",A90)),ISNUMBER(SEARCH("◑",A90)))</formula>
    </cfRule>
    <cfRule type="expression" priority="79" aboveAverage="0" equalAverage="0" bottom="0" percent="0" rank="0" text="" dxfId="4">
      <formula>LEFT(A90,2)="1 "</formula>
    </cfRule>
  </conditionalFormatting>
  <conditionalFormatting sqref="A92:G92">
    <cfRule type="expression" priority="80" aboveAverage="0" equalAverage="0" bottom="0" percent="0" rank="0" text="" dxfId="2">
      <formula>ISNUMBER(SEARCH("☀",A92))</formula>
    </cfRule>
    <cfRule type="expression" priority="81" aboveAverage="0" equalAverage="0" bottom="0" percent="0" rank="0" text="" dxfId="3">
      <formula>OR(ISNUMBER(SEARCH("●",A92)),ISNUMBER(SEARCH("○",A92)),ISNUMBER(SEARCH("◐",A92)),ISNUMBER(SEARCH("◑",A92)))</formula>
    </cfRule>
    <cfRule type="expression" priority="82" aboveAverage="0" equalAverage="0" bottom="0" percent="0" rank="0" text="" dxfId="4">
      <formula>LEFT(A92,2)="1 "</formula>
    </cfRule>
  </conditionalFormatting>
  <conditionalFormatting sqref="A94:G94">
    <cfRule type="expression" priority="83" aboveAverage="0" equalAverage="0" bottom="0" percent="0" rank="0" text="" dxfId="2">
      <formula>ISNUMBER(SEARCH("☀",A94))</formula>
    </cfRule>
    <cfRule type="expression" priority="84" aboveAverage="0" equalAverage="0" bottom="0" percent="0" rank="0" text="" dxfId="3">
      <formula>OR(ISNUMBER(SEARCH("●",A94)),ISNUMBER(SEARCH("○",A94)),ISNUMBER(SEARCH("◐",A94)),ISNUMBER(SEARCH("◑",A94)))</formula>
    </cfRule>
    <cfRule type="expression" priority="85" aboveAverage="0" equalAverage="0" bottom="0" percent="0" rank="0" text="" dxfId="4">
      <formula>LEFT(A94,2)="1 "</formula>
    </cfRule>
  </conditionalFormatting>
  <conditionalFormatting sqref="A101:G101">
    <cfRule type="expression" priority="86" aboveAverage="0" equalAverage="0" bottom="0" percent="0" rank="0" text="" dxfId="2">
      <formula>ISNUMBER(SEARCH("☀",A101))</formula>
    </cfRule>
    <cfRule type="expression" priority="87" aboveAverage="0" equalAverage="0" bottom="0" percent="0" rank="0" text="" dxfId="3">
      <formula>OR(ISNUMBER(SEARCH("●",A101)),ISNUMBER(SEARCH("○",A101)),ISNUMBER(SEARCH("◐",A101)),ISNUMBER(SEARCH("◑",A101)))</formula>
    </cfRule>
    <cfRule type="expression" priority="88" aboveAverage="0" equalAverage="0" bottom="0" percent="0" rank="0" text="" dxfId="4">
      <formula>LEFT(A101,2)="1 "</formula>
    </cfRule>
  </conditionalFormatting>
  <conditionalFormatting sqref="A103:G103">
    <cfRule type="expression" priority="89" aboveAverage="0" equalAverage="0" bottom="0" percent="0" rank="0" text="" dxfId="2">
      <formula>ISNUMBER(SEARCH("☀",A103))</formula>
    </cfRule>
    <cfRule type="expression" priority="90" aboveAverage="0" equalAverage="0" bottom="0" percent="0" rank="0" text="" dxfId="3">
      <formula>OR(ISNUMBER(SEARCH("●",A103)),ISNUMBER(SEARCH("○",A103)),ISNUMBER(SEARCH("◐",A103)),ISNUMBER(SEARCH("◑",A103)))</formula>
    </cfRule>
    <cfRule type="expression" priority="91" aboveAverage="0" equalAverage="0" bottom="0" percent="0" rank="0" text="" dxfId="4">
      <formula>LEFT(A103,2)="1 "</formula>
    </cfRule>
  </conditionalFormatting>
  <conditionalFormatting sqref="A105:G105">
    <cfRule type="expression" priority="92" aboveAverage="0" equalAverage="0" bottom="0" percent="0" rank="0" text="" dxfId="2">
      <formula>ISNUMBER(SEARCH("☀",A105))</formula>
    </cfRule>
    <cfRule type="expression" priority="93" aboveAverage="0" equalAverage="0" bottom="0" percent="0" rank="0" text="" dxfId="3">
      <formula>OR(ISNUMBER(SEARCH("●",A105)),ISNUMBER(SEARCH("○",A105)),ISNUMBER(SEARCH("◐",A105)),ISNUMBER(SEARCH("◑",A105)))</formula>
    </cfRule>
    <cfRule type="expression" priority="94" aboveAverage="0" equalAverage="0" bottom="0" percent="0" rank="0" text="" dxfId="4">
      <formula>LEFT(A105,2)="1 "</formula>
    </cfRule>
  </conditionalFormatting>
  <conditionalFormatting sqref="A107:G107">
    <cfRule type="expression" priority="95" aboveAverage="0" equalAverage="0" bottom="0" percent="0" rank="0" text="" dxfId="2">
      <formula>ISNUMBER(SEARCH("☀",A107))</formula>
    </cfRule>
    <cfRule type="expression" priority="96" aboveAverage="0" equalAverage="0" bottom="0" percent="0" rank="0" text="" dxfId="3">
      <formula>OR(ISNUMBER(SEARCH("●",A107)),ISNUMBER(SEARCH("○",A107)),ISNUMBER(SEARCH("◐",A107)),ISNUMBER(SEARCH("◑",A107)))</formula>
    </cfRule>
    <cfRule type="expression" priority="97" aboveAverage="0" equalAverage="0" bottom="0" percent="0" rank="0" text="" dxfId="4">
      <formula>LEFT(A107,2)="1 "</formula>
    </cfRule>
  </conditionalFormatting>
  <conditionalFormatting sqref="A114:G114">
    <cfRule type="expression" priority="98" aboveAverage="0" equalAverage="0" bottom="0" percent="0" rank="0" text="" dxfId="2">
      <formula>ISNUMBER(SEARCH("☀",A114))</formula>
    </cfRule>
    <cfRule type="expression" priority="99" aboveAverage="0" equalAverage="0" bottom="0" percent="0" rank="0" text="" dxfId="3">
      <formula>OR(ISNUMBER(SEARCH("●",A114)),ISNUMBER(SEARCH("○",A114)),ISNUMBER(SEARCH("◐",A114)),ISNUMBER(SEARCH("◑",A114)))</formula>
    </cfRule>
    <cfRule type="expression" priority="100" aboveAverage="0" equalAverage="0" bottom="0" percent="0" rank="0" text="" dxfId="4">
      <formula>LEFT(A114,2)="1 "</formula>
    </cfRule>
  </conditionalFormatting>
  <conditionalFormatting sqref="A116:G116">
    <cfRule type="expression" priority="101" aboveAverage="0" equalAverage="0" bottom="0" percent="0" rank="0" text="" dxfId="2">
      <formula>ISNUMBER(SEARCH("☀",A116))</formula>
    </cfRule>
    <cfRule type="expression" priority="102" aboveAverage="0" equalAverage="0" bottom="0" percent="0" rank="0" text="" dxfId="3">
      <formula>OR(ISNUMBER(SEARCH("●",A116)),ISNUMBER(SEARCH("○",A116)),ISNUMBER(SEARCH("◐",A116)),ISNUMBER(SEARCH("◑",A116)))</formula>
    </cfRule>
    <cfRule type="expression" priority="103" aboveAverage="0" equalAverage="0" bottom="0" percent="0" rank="0" text="" dxfId="4">
      <formula>LEFT(A116,2)="1 "</formula>
    </cfRule>
  </conditionalFormatting>
  <conditionalFormatting sqref="A118:G118">
    <cfRule type="expression" priority="104" aboveAverage="0" equalAverage="0" bottom="0" percent="0" rank="0" text="" dxfId="2">
      <formula>ISNUMBER(SEARCH("☀",A118))</formula>
    </cfRule>
    <cfRule type="expression" priority="105" aboveAverage="0" equalAverage="0" bottom="0" percent="0" rank="0" text="" dxfId="3">
      <formula>OR(ISNUMBER(SEARCH("●",A118)),ISNUMBER(SEARCH("○",A118)),ISNUMBER(SEARCH("◐",A118)),ISNUMBER(SEARCH("◑",A118)))</formula>
    </cfRule>
    <cfRule type="expression" priority="106" aboveAverage="0" equalAverage="0" bottom="0" percent="0" rank="0" text="" dxfId="4">
      <formula>LEFT(A118,2)="1 "</formula>
    </cfRule>
  </conditionalFormatting>
  <conditionalFormatting sqref="A120:G120">
    <cfRule type="expression" priority="107" aboveAverage="0" equalAverage="0" bottom="0" percent="0" rank="0" text="" dxfId="2">
      <formula>ISNUMBER(SEARCH("☀",A120))</formula>
    </cfRule>
    <cfRule type="expression" priority="108" aboveAverage="0" equalAverage="0" bottom="0" percent="0" rank="0" text="" dxfId="3">
      <formula>OR(ISNUMBER(SEARCH("●",A120)),ISNUMBER(SEARCH("○",A120)),ISNUMBER(SEARCH("◐",A120)),ISNUMBER(SEARCH("◑",A120)))</formula>
    </cfRule>
    <cfRule type="expression" priority="109" aboveAverage="0" equalAverage="0" bottom="0" percent="0" rank="0" text="" dxfId="4">
      <formula>LEFT(A120,2)="1 "</formula>
    </cfRule>
  </conditionalFormatting>
  <conditionalFormatting sqref="A127:G127">
    <cfRule type="expression" priority="110" aboveAverage="0" equalAverage="0" bottom="0" percent="0" rank="0" text="" dxfId="2">
      <formula>ISNUMBER(SEARCH("☀",A127))</formula>
    </cfRule>
    <cfRule type="expression" priority="111" aboveAverage="0" equalAverage="0" bottom="0" percent="0" rank="0" text="" dxfId="3">
      <formula>OR(ISNUMBER(SEARCH("●",A127)),ISNUMBER(SEARCH("○",A127)),ISNUMBER(SEARCH("◐",A127)),ISNUMBER(SEARCH("◑",A127)))</formula>
    </cfRule>
    <cfRule type="expression" priority="112" aboveAverage="0" equalAverage="0" bottom="0" percent="0" rank="0" text="" dxfId="4">
      <formula>LEFT(A127,2)="1 "</formula>
    </cfRule>
  </conditionalFormatting>
  <conditionalFormatting sqref="A129:G129">
    <cfRule type="expression" priority="113" aboveAverage="0" equalAverage="0" bottom="0" percent="0" rank="0" text="" dxfId="2">
      <formula>ISNUMBER(SEARCH("☀",A129))</formula>
    </cfRule>
    <cfRule type="expression" priority="114" aboveAverage="0" equalAverage="0" bottom="0" percent="0" rank="0" text="" dxfId="3">
      <formula>OR(ISNUMBER(SEARCH("●",A129)),ISNUMBER(SEARCH("○",A129)),ISNUMBER(SEARCH("◐",A129)),ISNUMBER(SEARCH("◑",A129)))</formula>
    </cfRule>
    <cfRule type="expression" priority="115" aboveAverage="0" equalAverage="0" bottom="0" percent="0" rank="0" text="" dxfId="4">
      <formula>LEFT(A129,2)="1 "</formula>
    </cfRule>
  </conditionalFormatting>
  <conditionalFormatting sqref="A131:G131">
    <cfRule type="expression" priority="116" aboveAverage="0" equalAverage="0" bottom="0" percent="0" rank="0" text="" dxfId="2">
      <formula>ISNUMBER(SEARCH("☀",A131))</formula>
    </cfRule>
    <cfRule type="expression" priority="117" aboveAverage="0" equalAverage="0" bottom="0" percent="0" rank="0" text="" dxfId="3">
      <formula>OR(ISNUMBER(SEARCH("●",A131)),ISNUMBER(SEARCH("○",A131)),ISNUMBER(SEARCH("◐",A131)),ISNUMBER(SEARCH("◑",A131)))</formula>
    </cfRule>
    <cfRule type="expression" priority="118" aboveAverage="0" equalAverage="0" bottom="0" percent="0" rank="0" text="" dxfId="4">
      <formula>LEFT(A131,2)="1 "</formula>
    </cfRule>
  </conditionalFormatting>
  <conditionalFormatting sqref="A133:G133">
    <cfRule type="expression" priority="119" aboveAverage="0" equalAverage="0" bottom="0" percent="0" rank="0" text="" dxfId="2">
      <formula>ISNUMBER(SEARCH("☀",A133))</formula>
    </cfRule>
    <cfRule type="expression" priority="120" aboveAverage="0" equalAverage="0" bottom="0" percent="0" rank="0" text="" dxfId="3">
      <formula>OR(ISNUMBER(SEARCH("●",A133)),ISNUMBER(SEARCH("○",A133)),ISNUMBER(SEARCH("◐",A133)),ISNUMBER(SEARCH("◑",A133)))</formula>
    </cfRule>
    <cfRule type="expression" priority="121" aboveAverage="0" equalAverage="0" bottom="0" percent="0" rank="0" text="" dxfId="4">
      <formula>LEFT(A133,2)="1 "</formula>
    </cfRule>
  </conditionalFormatting>
  <conditionalFormatting sqref="A140:G140">
    <cfRule type="expression" priority="122" aboveAverage="0" equalAverage="0" bottom="0" percent="0" rank="0" text="" dxfId="2">
      <formula>ISNUMBER(SEARCH("☀",A140))</formula>
    </cfRule>
    <cfRule type="expression" priority="123" aboveAverage="0" equalAverage="0" bottom="0" percent="0" rank="0" text="" dxfId="3">
      <formula>OR(ISNUMBER(SEARCH("●",A140)),ISNUMBER(SEARCH("○",A140)),ISNUMBER(SEARCH("◐",A140)),ISNUMBER(SEARCH("◑",A140)))</formula>
    </cfRule>
    <cfRule type="expression" priority="124" aboveAverage="0" equalAverage="0" bottom="0" percent="0" rank="0" text="" dxfId="4">
      <formula>LEFT(A140,2)="1 "</formula>
    </cfRule>
  </conditionalFormatting>
  <conditionalFormatting sqref="A142:G142">
    <cfRule type="expression" priority="125" aboveAverage="0" equalAverage="0" bottom="0" percent="0" rank="0" text="" dxfId="2">
      <formula>ISNUMBER(SEARCH("☀",A142))</formula>
    </cfRule>
    <cfRule type="expression" priority="126" aboveAverage="0" equalAverage="0" bottom="0" percent="0" rank="0" text="" dxfId="3">
      <formula>OR(ISNUMBER(SEARCH("●",A142)),ISNUMBER(SEARCH("○",A142)),ISNUMBER(SEARCH("◐",A142)),ISNUMBER(SEARCH("◑",A142)))</formula>
    </cfRule>
    <cfRule type="expression" priority="127" aboveAverage="0" equalAverage="0" bottom="0" percent="0" rank="0" text="" dxfId="4">
      <formula>LEFT(A142,2)="1 "</formula>
    </cfRule>
  </conditionalFormatting>
  <conditionalFormatting sqref="A144:G144">
    <cfRule type="expression" priority="128" aboveAverage="0" equalAverage="0" bottom="0" percent="0" rank="0" text="" dxfId="2">
      <formula>ISNUMBER(SEARCH("☀",A144))</formula>
    </cfRule>
    <cfRule type="expression" priority="129" aboveAverage="0" equalAverage="0" bottom="0" percent="0" rank="0" text="" dxfId="3">
      <formula>OR(ISNUMBER(SEARCH("●",A144)),ISNUMBER(SEARCH("○",A144)),ISNUMBER(SEARCH("◐",A144)),ISNUMBER(SEARCH("◑",A144)))</formula>
    </cfRule>
    <cfRule type="expression" priority="130" aboveAverage="0" equalAverage="0" bottom="0" percent="0" rank="0" text="" dxfId="4">
      <formula>LEFT(A144,2)="1 "</formula>
    </cfRule>
  </conditionalFormatting>
  <conditionalFormatting sqref="A146:G146">
    <cfRule type="expression" priority="131" aboveAverage="0" equalAverage="0" bottom="0" percent="0" rank="0" text="" dxfId="2">
      <formula>ISNUMBER(SEARCH("☀",A146))</formula>
    </cfRule>
    <cfRule type="expression" priority="132" aboveAverage="0" equalAverage="0" bottom="0" percent="0" rank="0" text="" dxfId="3">
      <formula>OR(ISNUMBER(SEARCH("●",A146)),ISNUMBER(SEARCH("○",A146)),ISNUMBER(SEARCH("◐",A146)),ISNUMBER(SEARCH("◑",A146)))</formula>
    </cfRule>
    <cfRule type="expression" priority="133" aboveAverage="0" equalAverage="0" bottom="0" percent="0" rank="0" text="" dxfId="4">
      <formula>LEFT(A146,2)="1 "</formula>
    </cfRule>
  </conditionalFormatting>
  <conditionalFormatting sqref="A153:G153">
    <cfRule type="expression" priority="134" aboveAverage="0" equalAverage="0" bottom="0" percent="0" rank="0" text="" dxfId="2">
      <formula>ISNUMBER(SEARCH("☀",A153))</formula>
    </cfRule>
    <cfRule type="expression" priority="135" aboveAverage="0" equalAverage="0" bottom="0" percent="0" rank="0" text="" dxfId="3">
      <formula>OR(ISNUMBER(SEARCH("●",A153)),ISNUMBER(SEARCH("○",A153)),ISNUMBER(SEARCH("◐",A153)),ISNUMBER(SEARCH("◑",A153)))</formula>
    </cfRule>
    <cfRule type="expression" priority="136" aboveAverage="0" equalAverage="0" bottom="0" percent="0" rank="0" text="" dxfId="4">
      <formula>LEFT(A153,2)="1 "</formula>
    </cfRule>
  </conditionalFormatting>
  <conditionalFormatting sqref="A155:G155">
    <cfRule type="expression" priority="137" aboveAverage="0" equalAverage="0" bottom="0" percent="0" rank="0" text="" dxfId="2">
      <formula>ISNUMBER(SEARCH("☀",A155))</formula>
    </cfRule>
    <cfRule type="expression" priority="138" aboveAverage="0" equalAverage="0" bottom="0" percent="0" rank="0" text="" dxfId="3">
      <formula>OR(ISNUMBER(SEARCH("●",A155)),ISNUMBER(SEARCH("○",A155)),ISNUMBER(SEARCH("◐",A155)),ISNUMBER(SEARCH("◑",A155)))</formula>
    </cfRule>
    <cfRule type="expression" priority="139" aboveAverage="0" equalAverage="0" bottom="0" percent="0" rank="0" text="" dxfId="4">
      <formula>LEFT(A155,2)="1 "</formula>
    </cfRule>
  </conditionalFormatting>
  <conditionalFormatting sqref="A157:G157">
    <cfRule type="expression" priority="140" aboveAverage="0" equalAverage="0" bottom="0" percent="0" rank="0" text="" dxfId="2">
      <formula>ISNUMBER(SEARCH("☀",A157))</formula>
    </cfRule>
    <cfRule type="expression" priority="141" aboveAverage="0" equalAverage="0" bottom="0" percent="0" rank="0" text="" dxfId="3">
      <formula>OR(ISNUMBER(SEARCH("●",A157)),ISNUMBER(SEARCH("○",A157)),ISNUMBER(SEARCH("◐",A157)),ISNUMBER(SEARCH("◑",A157)))</formula>
    </cfRule>
    <cfRule type="expression" priority="142" aboveAverage="0" equalAverage="0" bottom="0" percent="0" rank="0" text="" dxfId="4">
      <formula>LEFT(A157,2)="1 "</formula>
    </cfRule>
  </conditionalFormatting>
  <conditionalFormatting sqref="A159:G159">
    <cfRule type="expression" priority="143" aboveAverage="0" equalAverage="0" bottom="0" percent="0" rank="0" text="" dxfId="2">
      <formula>ISNUMBER(SEARCH("☀",A159))</formula>
    </cfRule>
    <cfRule type="expression" priority="144" aboveAverage="0" equalAverage="0" bottom="0" percent="0" rank="0" text="" dxfId="3">
      <formula>OR(ISNUMBER(SEARCH("●",A159)),ISNUMBER(SEARCH("○",A159)),ISNUMBER(SEARCH("◐",A159)),ISNUMBER(SEARCH("◑",A159)))</formula>
    </cfRule>
    <cfRule type="expression" priority="145" aboveAverage="0" equalAverage="0" bottom="0" percent="0" rank="0" text="" dxfId="4">
      <formula>LEFT(A159,2)="1 "</formula>
    </cfRule>
  </conditionalFormatting>
  <conditionalFormatting sqref="A166:G166">
    <cfRule type="expression" priority="146" aboveAverage="0" equalAverage="0" bottom="0" percent="0" rank="0" text="" dxfId="2">
      <formula>ISNUMBER(SEARCH("☀",A166))</formula>
    </cfRule>
    <cfRule type="expression" priority="147" aboveAverage="0" equalAverage="0" bottom="0" percent="0" rank="0" text="" dxfId="3">
      <formula>OR(ISNUMBER(SEARCH("●",A166)),ISNUMBER(SEARCH("○",A166)),ISNUMBER(SEARCH("◐",A166)),ISNUMBER(SEARCH("◑",A166)))</formula>
    </cfRule>
    <cfRule type="expression" priority="148" aboveAverage="0" equalAverage="0" bottom="0" percent="0" rank="0" text="" dxfId="4">
      <formula>LEFT(A166,2)="1 "</formula>
    </cfRule>
  </conditionalFormatting>
  <conditionalFormatting sqref="A168:G168">
    <cfRule type="expression" priority="149" aboveAverage="0" equalAverage="0" bottom="0" percent="0" rank="0" text="" dxfId="2">
      <formula>ISNUMBER(SEARCH("☀",A168))</formula>
    </cfRule>
    <cfRule type="expression" priority="150" aboveAverage="0" equalAverage="0" bottom="0" percent="0" rank="0" text="" dxfId="3">
      <formula>OR(ISNUMBER(SEARCH("●",A168)),ISNUMBER(SEARCH("○",A168)),ISNUMBER(SEARCH("◐",A168)),ISNUMBER(SEARCH("◑",A168)))</formula>
    </cfRule>
    <cfRule type="expression" priority="151" aboveAverage="0" equalAverage="0" bottom="0" percent="0" rank="0" text="" dxfId="4">
      <formula>LEFT(A168,2)="1 "</formula>
    </cfRule>
  </conditionalFormatting>
  <conditionalFormatting sqref="A170:G170">
    <cfRule type="expression" priority="152" aboveAverage="0" equalAverage="0" bottom="0" percent="0" rank="0" text="" dxfId="2">
      <formula>ISNUMBER(SEARCH("☀",A170))</formula>
    </cfRule>
    <cfRule type="expression" priority="153" aboveAverage="0" equalAverage="0" bottom="0" percent="0" rank="0" text="" dxfId="3">
      <formula>OR(ISNUMBER(SEARCH("●",A170)),ISNUMBER(SEARCH("○",A170)),ISNUMBER(SEARCH("◐",A170)),ISNUMBER(SEARCH("◑",A170)))</formula>
    </cfRule>
    <cfRule type="expression" priority="154" aboveAverage="0" equalAverage="0" bottom="0" percent="0" rank="0" text="" dxfId="4">
      <formula>LEFT(A170,2)="1 "</formula>
    </cfRule>
  </conditionalFormatting>
  <conditionalFormatting sqref="A172:G172">
    <cfRule type="expression" priority="155" aboveAverage="0" equalAverage="0" bottom="0" percent="0" rank="0" text="" dxfId="2">
      <formula>ISNUMBER(SEARCH("☀",A172))</formula>
    </cfRule>
    <cfRule type="expression" priority="156" aboveAverage="0" equalAverage="0" bottom="0" percent="0" rank="0" text="" dxfId="3">
      <formula>OR(ISNUMBER(SEARCH("●",A172)),ISNUMBER(SEARCH("○",A172)),ISNUMBER(SEARCH("◐",A172)),ISNUMBER(SEARCH("◑",A172)))</formula>
    </cfRule>
    <cfRule type="expression" priority="157" aboveAverage="0" equalAverage="0" bottom="0" percent="0" rank="0" text="" dxfId="4">
      <formula>LEFT(A172,2)="1 "</formula>
    </cfRule>
  </conditionalFormatting>
  <dataValidations count="2">
    <dataValidation allowBlank="false" error="Anul trebuie să fie între 1900 și 2200." errorStyle="stop" errorTitle="Valoare invalidă" operator="between" showDropDown="false" showErrorMessage="true" showInputMessage="false" sqref="B2" type="whole">
      <formula1>1900</formula1>
      <formula2>2200</formula2>
    </dataValidation>
    <dataValidation allowBlank="false" error="Alegeți: Tradiționale sau Numerice." errorStyle="stop" errorTitle="Valoare invalidă" operator="between" showDropDown="false" showErrorMessage="true" showInputMessage="false" sqref="G3" type="list">
      <formula1>"Tradiționale,Numerice"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4" manualBreakCount="14">
    <brk id="17" man="true" max="16383" min="0"/>
    <brk id="30" man="true" max="16383" min="0"/>
    <brk id="43" man="true" max="16383" min="0"/>
    <brk id="56" man="true" max="16383" min="0"/>
    <brk id="69" man="true" max="16383" min="0"/>
    <brk id="82" man="true" max="16383" min="0"/>
    <brk id="95" man="true" max="16383" min="0"/>
    <brk id="108" man="true" max="16383" min="0"/>
    <brk id="121" man="true" max="16383" min="0"/>
    <brk id="134" man="true" max="16383" min="0"/>
    <brk id="147" man="true" max="16383" min="0"/>
    <brk id="160" man="true" max="16383" min="0"/>
    <brk id="173" man="true" max="16383" min="0"/>
    <brk id="178" man="true" max="16383" min="0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8" min="2" style="1" width="17"/>
  </cols>
  <sheetData>
    <row r="1" customFormat="false" ht="17.25" hidden="false" customHeight="true" outlineLevel="0" collapsed="false">
      <c r="A1" s="11" t="s">
        <v>139</v>
      </c>
    </row>
    <row r="2" customFormat="false" ht="15" hidden="false" customHeight="true" outlineLevel="0" collapsed="false">
      <c r="A2" s="12" t="s">
        <v>140</v>
      </c>
    </row>
    <row r="4" customFormat="false" ht="15" hidden="false" customHeight="true" outlineLevel="0" collapsed="false">
      <c r="A4" s="13" t="s">
        <v>141</v>
      </c>
      <c r="B4" s="14"/>
      <c r="C4" s="14"/>
      <c r="D4" s="14"/>
      <c r="E4" s="14"/>
      <c r="F4" s="14"/>
      <c r="G4" s="14"/>
      <c r="H4" s="14"/>
    </row>
    <row r="5" customFormat="false" ht="31.5" hidden="false" customHeight="true" outlineLevel="0" collapsed="false">
      <c r="B5" s="15" t="s">
        <v>142</v>
      </c>
      <c r="C5" s="15" t="s">
        <v>27</v>
      </c>
      <c r="D5" s="15" t="s">
        <v>143</v>
      </c>
      <c r="E5" s="15" t="s">
        <v>144</v>
      </c>
    </row>
    <row r="6" customFormat="false" ht="15" hidden="false" customHeight="true" outlineLevel="0" collapsed="false">
      <c r="A6" s="16" t="s">
        <v>145</v>
      </c>
      <c r="B6" s="28" t="n">
        <v>46294</v>
      </c>
      <c r="C6" s="38" t="n">
        <v>15</v>
      </c>
      <c r="D6" s="38" t="n">
        <v>30</v>
      </c>
      <c r="E6" s="38" t="n">
        <v>45</v>
      </c>
    </row>
    <row r="7" customFormat="false" ht="31.5" hidden="false" customHeight="true" outlineLevel="0" collapsed="false">
      <c r="B7" s="15" t="s">
        <v>146</v>
      </c>
      <c r="C7" s="15" t="s">
        <v>147</v>
      </c>
    </row>
    <row r="8" customFormat="false" ht="15" hidden="false" customHeight="true" outlineLevel="0" collapsed="false">
      <c r="A8" s="16" t="s">
        <v>148</v>
      </c>
      <c r="B8" s="23" t="n">
        <v>26.1</v>
      </c>
      <c r="C8" s="38" t="s">
        <v>149</v>
      </c>
    </row>
    <row r="9" customFormat="false" ht="15" hidden="false" customHeight="true" outlineLevel="0" collapsed="false">
      <c r="A9" s="18" t="s">
        <v>150</v>
      </c>
      <c r="B9" s="50" t="n">
        <f aca="false">INT(B8/$B$66+0.5)</f>
        <v>3</v>
      </c>
    </row>
    <row r="10" customFormat="false" ht="15" hidden="false" customHeight="true" outlineLevel="0" collapsed="false">
      <c r="A10" s="18" t="s">
        <v>151</v>
      </c>
      <c r="B10" s="50" t="n">
        <f aca="false">IF(C8="Solar",ROUND(B8*$B$65/$B$66,0),B9*$B$65)</f>
        <v>7200</v>
      </c>
    </row>
    <row r="11" customFormat="false" ht="15" hidden="false" customHeight="true" outlineLevel="0" collapsed="false">
      <c r="A11" s="18" t="s">
        <v>152</v>
      </c>
      <c r="B11" s="50" t="n">
        <f aca="false">INT((B6*86400+C6*3600+D6*60+E6+B10)/86400)</f>
        <v>46294</v>
      </c>
      <c r="C11" s="50" t="n">
        <f aca="false">MOD(B6*86400+C6*3600+D6*60+E6+B10,86400)</f>
        <v>63045</v>
      </c>
    </row>
    <row r="12" customFormat="false" ht="15" hidden="false" customHeight="true" outlineLevel="0" collapsed="false">
      <c r="A12" s="18" t="s">
        <v>62</v>
      </c>
      <c r="B12" s="50" t="n">
        <f aca="false">INT((B11-$B$45)/$B$49)+1</f>
        <v>15</v>
      </c>
    </row>
    <row r="13" customFormat="false" ht="15" hidden="false" customHeight="true" outlineLevel="0" collapsed="false">
      <c r="A13" s="18" t="s">
        <v>63</v>
      </c>
      <c r="B13" s="50" t="n">
        <f aca="false">B12+IF(B11&gt;=($B$45+$B$46*(B12)+INT((B12)/$B$47)-INT((B12)/$B$48)),1,IF(B11&lt;($B$45+$B$46*(B12-1)+INT((B12-1)/$B$47)-INT((B12-1)/$B$48)),-1,0))</f>
        <v>15</v>
      </c>
    </row>
    <row r="14" customFormat="false" ht="15" hidden="false" customHeight="true" outlineLevel="0" collapsed="false">
      <c r="A14" s="18" t="s">
        <v>65</v>
      </c>
      <c r="B14" s="50" t="n">
        <f aca="false">B11-($B$45+$B$46*(B13-1)+INT((B13-1)/$B$47)-INT((B13-1)/$B$48))+1</f>
        <v>283</v>
      </c>
    </row>
    <row r="15" customFormat="false" ht="15" hidden="false" customHeight="true" outlineLevel="0" collapsed="false">
      <c r="A15" s="18" t="s">
        <v>153</v>
      </c>
      <c r="B15" s="50" t="n">
        <f aca="false">MOD(B13-('Timp complet'!$B$52-YEAR('Timp complet'!$B$45)),'Timp complet'!$B$50)</f>
        <v>25357</v>
      </c>
    </row>
    <row r="16" customFormat="false" ht="26.25" hidden="false" customHeight="true" outlineLevel="0" collapsed="false">
      <c r="A16" s="18" t="s">
        <v>154</v>
      </c>
      <c r="B16" s="93" t="n">
        <f aca="false">LOOKUP(B11+1-B10/86400-0.000000001,'Luni noi'!$A$2:$A$3741)</f>
        <v>46276.1436348495</v>
      </c>
    </row>
    <row r="18" customFormat="false" ht="31.5" hidden="false" customHeight="true" outlineLevel="0" collapsed="false">
      <c r="B18" s="15" t="s">
        <v>67</v>
      </c>
      <c r="C18" s="15" t="s">
        <v>68</v>
      </c>
      <c r="D18" s="15" t="s">
        <v>155</v>
      </c>
      <c r="E18" s="15" t="s">
        <v>156</v>
      </c>
      <c r="F18" s="15" t="s">
        <v>157</v>
      </c>
      <c r="G18" s="15" t="s">
        <v>69</v>
      </c>
      <c r="H18" s="15"/>
    </row>
    <row r="19" customFormat="false" ht="15" hidden="false" customHeight="true" outlineLevel="0" collapsed="false">
      <c r="A19" s="16" t="s">
        <v>158</v>
      </c>
      <c r="B19" s="20" t="n">
        <f aca="false">ROUNDUP('Timp complet'!$B$51*(B15+1)/'Timp complet'!$B$50,0)</f>
        <v>12</v>
      </c>
      <c r="C19" s="33" t="n">
        <f aca="false">B15-INT((B19-1)*'Timp complet'!$B$50/'Timp complet'!$B$51)+1</f>
        <v>1734</v>
      </c>
      <c r="D19" s="20" t="n">
        <f aca="false">INDEX(Evenimente!$G$2:$G$1213,MATCH(((B11+1)*86400-B10)/86400,Evenimente!$F$2:$F$1213,1))</f>
        <v>4</v>
      </c>
      <c r="E19" s="94" t="n">
        <f aca="false">MIN('Timp complet'!$B$54,INT((B14-1)/'Timp complet'!$B$53)+1)</f>
        <v>57</v>
      </c>
      <c r="F19" s="20" t="n">
        <f aca="false">B14-'Timp complet'!$B$53*(E19-1)</f>
        <v>3</v>
      </c>
      <c r="G19" s="34" t="str">
        <f aca="false">INDEX(Ere!$B$5:$B$16,B19) &amp; " · " &amp; INDEX(Ere!$C$5:$C$16,B19) &amp; " · " &amp; INDEX(Ere!$D$5:$D$16,B19)</f>
        <v>Mīna · Pisces · Poissons</v>
      </c>
      <c r="H19" s="34"/>
    </row>
    <row r="20" customFormat="false" ht="31.5" hidden="false" customHeight="true" outlineLevel="0" collapsed="false">
      <c r="B20" s="15" t="s">
        <v>159</v>
      </c>
      <c r="C20" s="15" t="s">
        <v>160</v>
      </c>
      <c r="D20" s="15" t="s">
        <v>161</v>
      </c>
      <c r="E20" s="15" t="s">
        <v>73</v>
      </c>
      <c r="F20" s="15" t="s">
        <v>78</v>
      </c>
    </row>
    <row r="21" customFormat="false" ht="15" hidden="false" customHeight="true" outlineLevel="0" collapsed="false">
      <c r="A21" s="16" t="s">
        <v>162</v>
      </c>
      <c r="B21" s="94" t="n">
        <f aca="false">B11-INT(B16+B10/86400)+1</f>
        <v>19</v>
      </c>
      <c r="C21" s="94" t="n">
        <f aca="false">IF(B14&lt;=$B$60,INT((B14-1)/$B$58)+1,0)</f>
        <v>11</v>
      </c>
      <c r="D21" s="94" t="n">
        <f aca="false">IF(B14&lt;=$B$60,MOD(B14-1,$B$58)+1,B14-$B$60)</f>
        <v>3</v>
      </c>
      <c r="E21" s="34" t="str">
        <f aca="false">IF(C21=0,IF(D21=1,"Ziua anului","Ziua bisectă"),INDEX('Nume sanscrită'!$B$21:$B$27,MOD(D21-1,7)+1))</f>
        <v>Miercuri</v>
      </c>
      <c r="F21" s="34" t="str">
        <f aca="false">IF(C21=0,IF(D21=1,'Nume sanscrită'!$B$31,'Nume sanscrită'!$B$32),INDEX('Nume sanscrită'!$C$21:$C$27,MOD(D21-1,7)+1))</f>
        <v>Budhavāra</v>
      </c>
    </row>
    <row r="22" customFormat="false" ht="31.5" hidden="false" customHeight="true" outlineLevel="0" collapsed="false">
      <c r="B22" s="15" t="s">
        <v>163</v>
      </c>
      <c r="C22" s="15" t="s">
        <v>164</v>
      </c>
      <c r="D22" s="15" t="s">
        <v>165</v>
      </c>
      <c r="E22" s="15" t="s">
        <v>166</v>
      </c>
    </row>
    <row r="23" customFormat="false" ht="15" hidden="false" customHeight="true" outlineLevel="0" collapsed="false">
      <c r="A23" s="16" t="s">
        <v>167</v>
      </c>
      <c r="B23" s="94" t="n">
        <f aca="false">INT(C11/$B$65)</f>
        <v>26</v>
      </c>
      <c r="C23" s="20" t="n">
        <f aca="false">INT(MOD(C11,$B$65)/$B$64)</f>
        <v>2</v>
      </c>
      <c r="D23" s="20" t="n">
        <f aca="false">INT(MOD(C11,$B$64)/$B$61)</f>
        <v>6</v>
      </c>
      <c r="E23" s="94" t="n">
        <f aca="false">MOD(C11,$B$61)</f>
        <v>21</v>
      </c>
    </row>
    <row r="24" customFormat="false" ht="33.75" hidden="false" customHeight="true" outlineLevel="0" collapsed="false">
      <c r="A24" s="16" t="s">
        <v>168</v>
      </c>
      <c r="B24" s="95" t="str">
        <f aca="false">B19&amp;"-"&amp;TEXT(C19,"0000")&amp;"-"&amp;D19&amp;"-"&amp;TEXT(E19,"00")&amp;"."&amp;F19&amp;"-"&amp;TEXT(B21,"00")&amp;"-"&amp;TEXT(C21,"00")&amp;"-"&amp;TEXT(D21,"00")&amp;" "&amp;TEXT(B23,"00")&amp;":"&amp;TEXT(C23,"00")&amp;":"&amp;TEXT(D23,"00")&amp;":"&amp;TEXT(E23,"00")&amp;" "&amp;IF(C8="Solar","L"&amp;IF(B8&gt;=0,"+","-")&amp;INT(ROUND(ABS(B8)*10,0)/10)&amp;"."&amp;MOD(ROUND(ABS(B8)*10,0),10),"F"&amp;IF(B9&gt;=0,"+","-")&amp;TEXT(ABS(B9),"00"))</f>
        <v>12-1734-4-57.3-19-11-03 26:02:06:21 F+03</v>
      </c>
      <c r="C24" s="95"/>
      <c r="D24" s="95"/>
      <c r="E24" s="95"/>
      <c r="F24" s="95"/>
    </row>
    <row r="27" customFormat="false" ht="15" hidden="false" customHeight="true" outlineLevel="0" collapsed="false">
      <c r="A27" s="13" t="s">
        <v>169</v>
      </c>
      <c r="B27" s="14"/>
      <c r="C27" s="14"/>
      <c r="D27" s="14"/>
      <c r="E27" s="14"/>
      <c r="F27" s="14"/>
      <c r="G27" s="14"/>
      <c r="H27" s="14"/>
    </row>
    <row r="28" customFormat="false" ht="31.5" hidden="false" customHeight="true" outlineLevel="0" collapsed="false">
      <c r="B28" s="15" t="s">
        <v>170</v>
      </c>
      <c r="C28" s="15" t="s">
        <v>171</v>
      </c>
      <c r="D28" s="15" t="s">
        <v>172</v>
      </c>
      <c r="E28" s="15" t="s">
        <v>173</v>
      </c>
      <c r="F28" s="15" t="s">
        <v>174</v>
      </c>
      <c r="G28" s="32"/>
    </row>
    <row r="29" customFormat="false" ht="15" hidden="false" customHeight="true" outlineLevel="0" collapsed="false">
      <c r="A29" s="16" t="s">
        <v>175</v>
      </c>
      <c r="B29" s="17" t="n">
        <v>12</v>
      </c>
      <c r="C29" s="17" t="n">
        <v>1734</v>
      </c>
      <c r="D29" s="17" t="n">
        <v>11</v>
      </c>
      <c r="E29" s="17" t="n">
        <v>3</v>
      </c>
      <c r="F29" s="17" t="n">
        <v>0</v>
      </c>
      <c r="G29" s="96"/>
    </row>
    <row r="30" customFormat="false" ht="31.5" hidden="false" customHeight="true" outlineLevel="0" collapsed="false">
      <c r="B30" s="15" t="s">
        <v>163</v>
      </c>
      <c r="C30" s="15" t="s">
        <v>164</v>
      </c>
      <c r="D30" s="15" t="s">
        <v>165</v>
      </c>
      <c r="E30" s="15" t="s">
        <v>166</v>
      </c>
      <c r="F30" s="15" t="s">
        <v>146</v>
      </c>
      <c r="G30" s="15" t="s">
        <v>147</v>
      </c>
    </row>
    <row r="31" customFormat="false" ht="15" hidden="false" customHeight="true" outlineLevel="0" collapsed="false">
      <c r="A31" s="16" t="s">
        <v>176</v>
      </c>
      <c r="B31" s="38" t="n">
        <v>26</v>
      </c>
      <c r="C31" s="38" t="n">
        <v>2</v>
      </c>
      <c r="D31" s="38" t="n">
        <v>6</v>
      </c>
      <c r="E31" s="38" t="n">
        <v>21</v>
      </c>
      <c r="F31" s="23" t="n">
        <v>26.1</v>
      </c>
      <c r="G31" s="38" t="s">
        <v>149</v>
      </c>
    </row>
    <row r="32" customFormat="false" ht="15" hidden="false" customHeight="true" outlineLevel="0" collapsed="false">
      <c r="A32" s="18" t="s">
        <v>150</v>
      </c>
      <c r="B32" s="50" t="n">
        <f aca="false">INT(F31/$B$66+0.5)</f>
        <v>3</v>
      </c>
    </row>
    <row r="33" customFormat="false" ht="15" hidden="false" customHeight="true" outlineLevel="0" collapsed="false">
      <c r="A33" s="18" t="s">
        <v>151</v>
      </c>
      <c r="B33" s="50" t="n">
        <f aca="false">IF(G31="Solar",ROUND(F31*$B$65/$B$66,0),B32*$B$65)</f>
        <v>7200</v>
      </c>
    </row>
    <row r="34" customFormat="false" ht="15" hidden="false" customHeight="true" outlineLevel="0" collapsed="false">
      <c r="A34" s="18" t="s">
        <v>177</v>
      </c>
      <c r="B34" s="50" t="n">
        <f aca="false">'Timp complet'!$B$52-YEAR('Timp complet'!$B$45)-'Timp complet'!$B$50+INT((B29-1)*'Timp complet'!$B$50/'Timp complet'!$B$51)+C29-1+F29*'Timp complet'!$B$50</f>
        <v>15</v>
      </c>
    </row>
    <row r="35" customFormat="false" ht="15" hidden="false" customHeight="true" outlineLevel="0" collapsed="false">
      <c r="A35" s="18" t="s">
        <v>90</v>
      </c>
      <c r="B35" s="50" t="n">
        <f aca="false">IF(D29=0,'Timp complet'!$B$60+E29,(D29-1)*'Timp complet'!$B$58+E29)</f>
        <v>283</v>
      </c>
    </row>
    <row r="36" customFormat="false" ht="15" hidden="false" customHeight="true" outlineLevel="0" collapsed="false">
      <c r="A36" s="18" t="s">
        <v>178</v>
      </c>
      <c r="B36" s="40" t="str">
        <f aca="false">IF(AND(MOD(B34,$B$47)=0,MOD(B34,$B$48)&lt;&gt;0),"Da","Nu")</f>
        <v>Nu</v>
      </c>
    </row>
    <row r="37" customFormat="false" ht="15" hidden="false" customHeight="true" outlineLevel="0" collapsed="false">
      <c r="A37" s="18" t="s">
        <v>179</v>
      </c>
      <c r="B37" s="50" t="n">
        <f aca="false">($B$45+$B$46*(B34-1)+INT((B34-1)/$B$47)-INT((B34-1)/$B$48))+B35-1</f>
        <v>46294</v>
      </c>
    </row>
    <row r="38" customFormat="false" ht="15" hidden="false" customHeight="true" outlineLevel="0" collapsed="false">
      <c r="A38" s="18" t="s">
        <v>180</v>
      </c>
      <c r="B38" s="50" t="n">
        <f aca="false">B31*$B$65+C31*$B$64+D31*$B$61+E31</f>
        <v>63045</v>
      </c>
    </row>
    <row r="39" customFormat="false" ht="15" hidden="false" customHeight="true" outlineLevel="0" collapsed="false">
      <c r="A39" s="18" t="s">
        <v>181</v>
      </c>
      <c r="B39" s="50" t="n">
        <f aca="false">B37*86400+B38-B33</f>
        <v>3999857445</v>
      </c>
    </row>
    <row r="40" customFormat="false" ht="31.5" hidden="false" customHeight="true" outlineLevel="0" collapsed="false">
      <c r="B40" s="15" t="s">
        <v>142</v>
      </c>
      <c r="C40" s="15" t="s">
        <v>182</v>
      </c>
      <c r="D40" s="15" t="s">
        <v>183</v>
      </c>
      <c r="E40" s="15" t="s">
        <v>184</v>
      </c>
      <c r="F40" s="15" t="s">
        <v>185</v>
      </c>
    </row>
    <row r="41" customFormat="false" ht="15" hidden="false" customHeight="true" outlineLevel="0" collapsed="false">
      <c r="A41" s="16" t="s">
        <v>186</v>
      </c>
      <c r="B41" s="97" t="n">
        <f aca="false">INT(B39/86400)</f>
        <v>46294</v>
      </c>
      <c r="C41" s="94" t="n">
        <f aca="false">INT(MOD(B39,86400)/3600)</f>
        <v>15</v>
      </c>
      <c r="D41" s="94" t="n">
        <f aca="false">INT(MOD(B39,3600)/60)</f>
        <v>30</v>
      </c>
      <c r="E41" s="94" t="n">
        <f aca="false">MOD(B39,60)</f>
        <v>45</v>
      </c>
      <c r="F41" s="34" t="str">
        <f aca="false">IF(OR(B29&lt;1,B29&gt;'Timp complet'!$B$51,C29&lt;1,C29&gt;INT(B29*'Timp complet'!$B$50/'Timp complet'!$B$51)-INT((B29-1)*'Timp complet'!$B$50/'Timp complet'!$B$51),B31&lt;0,B31&gt;'Timp complet'!$B$67-1,C31&lt;0,C31&gt;'Timp complet'!$B$63-1,D31&lt;0,D31&gt;'Timp complet'!$B$62-1,E31&lt;0,E31&gt;'Timp complet'!$B$61-1,D29&lt;0,D29&gt;'Timp complet'!$B$59,E29&lt;1),"Valori în afara limitelor",IF(AND(D29=0,E29&gt;2),"Pentru LC 00, ZN poate fi 1 sau 2",IF(AND(D29=0,E29=2,B36="Nu"),"An nebisect: nu există Ziua bisectă",IF(AND(D29&gt;0,E29&gt;'Timp complet'!$B$58),"ZN maxim 28","OK"))))</f>
        <v>OK</v>
      </c>
      <c r="G41" s="34"/>
      <c r="H41" s="34"/>
    </row>
    <row r="44" customFormat="false" ht="15" hidden="false" customHeight="true" outlineLevel="0" collapsed="false">
      <c r="A44" s="13" t="s">
        <v>187</v>
      </c>
      <c r="B44" s="14"/>
      <c r="C44" s="14"/>
      <c r="D44" s="14"/>
      <c r="E44" s="14"/>
      <c r="F44" s="14"/>
      <c r="G44" s="14"/>
      <c r="H44" s="14"/>
    </row>
    <row r="45" customFormat="false" ht="15" hidden="false" customHeight="true" outlineLevel="0" collapsed="false">
      <c r="A45" s="18" t="s">
        <v>188</v>
      </c>
      <c r="B45" s="28" t="n">
        <v>40899</v>
      </c>
    </row>
    <row r="46" customFormat="false" ht="15" hidden="false" customHeight="true" outlineLevel="0" collapsed="false">
      <c r="A46" s="18" t="s">
        <v>189</v>
      </c>
      <c r="B46" s="17" t="n">
        <v>365</v>
      </c>
    </row>
    <row r="47" customFormat="false" ht="15" hidden="false" customHeight="true" outlineLevel="0" collapsed="false">
      <c r="A47" s="18" t="s">
        <v>190</v>
      </c>
      <c r="B47" s="17" t="n">
        <v>4</v>
      </c>
    </row>
    <row r="48" customFormat="false" ht="15" hidden="false" customHeight="true" outlineLevel="0" collapsed="false">
      <c r="A48" s="18" t="s">
        <v>191</v>
      </c>
      <c r="B48" s="17" t="n">
        <v>128</v>
      </c>
    </row>
    <row r="49" customFormat="false" ht="15" hidden="false" customHeight="true" outlineLevel="0" collapsed="false">
      <c r="A49" s="18" t="s">
        <v>192</v>
      </c>
      <c r="B49" s="98" t="n">
        <f aca="false">B46+1/B47-1/B48</f>
        <v>365.2421875</v>
      </c>
    </row>
    <row r="50" customFormat="false" ht="15" hidden="false" customHeight="true" outlineLevel="0" collapsed="false">
      <c r="A50" s="18" t="s">
        <v>193</v>
      </c>
      <c r="B50" s="99" t="n">
        <v>25772</v>
      </c>
    </row>
    <row r="51" customFormat="false" ht="15" hidden="false" customHeight="true" outlineLevel="0" collapsed="false">
      <c r="A51" s="18" t="s">
        <v>194</v>
      </c>
      <c r="B51" s="17" t="n">
        <v>12</v>
      </c>
    </row>
    <row r="52" customFormat="false" ht="15" hidden="false" customHeight="true" outlineLevel="0" collapsed="false">
      <c r="A52" s="18" t="s">
        <v>195</v>
      </c>
      <c r="B52" s="17" t="n">
        <v>2441</v>
      </c>
    </row>
    <row r="53" customFormat="false" ht="15" hidden="false" customHeight="true" outlineLevel="0" collapsed="false">
      <c r="A53" s="18" t="s">
        <v>196</v>
      </c>
      <c r="B53" s="17" t="n">
        <v>5</v>
      </c>
    </row>
    <row r="54" customFormat="false" ht="15" hidden="false" customHeight="true" outlineLevel="0" collapsed="false">
      <c r="A54" s="18" t="s">
        <v>197</v>
      </c>
      <c r="B54" s="17" t="n">
        <v>73</v>
      </c>
    </row>
    <row r="55" customFormat="false" ht="15" hidden="false" customHeight="true" outlineLevel="0" collapsed="false">
      <c r="A55" s="18" t="s">
        <v>198</v>
      </c>
      <c r="B55" s="17" t="n">
        <v>18</v>
      </c>
    </row>
    <row r="56" customFormat="false" ht="15" hidden="false" customHeight="true" outlineLevel="0" collapsed="false">
      <c r="A56" s="18" t="s">
        <v>199</v>
      </c>
      <c r="B56" s="17" t="n">
        <v>36</v>
      </c>
    </row>
    <row r="57" customFormat="false" ht="15" hidden="false" customHeight="true" outlineLevel="0" collapsed="false">
      <c r="A57" s="18" t="s">
        <v>200</v>
      </c>
      <c r="B57" s="17" t="n">
        <v>55</v>
      </c>
    </row>
    <row r="58" customFormat="false" ht="15" hidden="false" customHeight="true" outlineLevel="0" collapsed="false">
      <c r="A58" s="18" t="s">
        <v>201</v>
      </c>
      <c r="B58" s="17" t="n">
        <v>28</v>
      </c>
    </row>
    <row r="59" customFormat="false" ht="15" hidden="false" customHeight="true" outlineLevel="0" collapsed="false">
      <c r="A59" s="18" t="s">
        <v>202</v>
      </c>
      <c r="B59" s="17" t="n">
        <v>13</v>
      </c>
    </row>
    <row r="60" customFormat="false" ht="15" hidden="false" customHeight="true" outlineLevel="0" collapsed="false">
      <c r="A60" s="18" t="s">
        <v>203</v>
      </c>
      <c r="B60" s="50" t="n">
        <f aca="false">B59*B58</f>
        <v>364</v>
      </c>
    </row>
    <row r="61" customFormat="false" ht="15" hidden="false" customHeight="true" outlineLevel="0" collapsed="false">
      <c r="A61" s="18" t="s">
        <v>204</v>
      </c>
      <c r="B61" s="17" t="n">
        <v>24</v>
      </c>
    </row>
    <row r="62" customFormat="false" ht="15" hidden="false" customHeight="true" outlineLevel="0" collapsed="false">
      <c r="A62" s="18" t="s">
        <v>205</v>
      </c>
      <c r="B62" s="17" t="n">
        <v>10</v>
      </c>
    </row>
    <row r="63" customFormat="false" ht="15" hidden="false" customHeight="true" outlineLevel="0" collapsed="false">
      <c r="A63" s="18" t="s">
        <v>206</v>
      </c>
      <c r="B63" s="17" t="n">
        <v>10</v>
      </c>
    </row>
    <row r="64" customFormat="false" ht="15" hidden="false" customHeight="true" outlineLevel="0" collapsed="false">
      <c r="A64" s="18" t="s">
        <v>207</v>
      </c>
      <c r="B64" s="50" t="n">
        <f aca="false">B61*B62</f>
        <v>240</v>
      </c>
    </row>
    <row r="65" customFormat="false" ht="15" hidden="false" customHeight="true" outlineLevel="0" collapsed="false">
      <c r="A65" s="18" t="s">
        <v>208</v>
      </c>
      <c r="B65" s="50" t="n">
        <f aca="false">B64*B63</f>
        <v>2400</v>
      </c>
    </row>
    <row r="66" customFormat="false" ht="15" hidden="false" customHeight="true" outlineLevel="0" collapsed="false">
      <c r="A66" s="18" t="s">
        <v>209</v>
      </c>
      <c r="B66" s="17" t="n">
        <v>10</v>
      </c>
    </row>
    <row r="67" customFormat="false" ht="15" hidden="false" customHeight="true" outlineLevel="0" collapsed="false">
      <c r="A67" s="18" t="s">
        <v>210</v>
      </c>
      <c r="B67" s="17" t="n">
        <v>36</v>
      </c>
    </row>
    <row r="70" customFormat="false" ht="15" hidden="false" customHeight="true" outlineLevel="0" collapsed="false">
      <c r="A70" s="12" t="s">
        <v>211</v>
      </c>
    </row>
    <row r="71" customFormat="false" ht="15" hidden="false" customHeight="true" outlineLevel="0" collapsed="false">
      <c r="A71" s="12" t="s">
        <v>212</v>
      </c>
    </row>
    <row r="72" customFormat="false" ht="15" hidden="false" customHeight="true" outlineLevel="0" collapsed="false">
      <c r="A72" s="12" t="s">
        <v>213</v>
      </c>
    </row>
  </sheetData>
  <mergeCells count="4">
    <mergeCell ref="G18:H18"/>
    <mergeCell ref="G19:H19"/>
    <mergeCell ref="B24:F24"/>
    <mergeCell ref="F41:H41"/>
  </mergeCells>
  <dataValidations count="17">
    <dataValidation allowBlank="false" error="Introduceți o dată UTC între 1900 și 2200." errorStyle="stop" errorTitle="Valoare invalidă" operator="between" showDropDown="false" showErrorMessage="true" showInputMessage="false" sqref="B6" type="date">
      <formula1>DATE(1900,1,3)</formula1>
      <formula2>DATE(2200,12,29)</formula2>
    </dataValidation>
    <dataValidation allowBlank="false" error="Ora UTC: 0-23." errorStyle="stop" errorTitle="Valoare invalidă" operator="between" showDropDown="false" showErrorMessage="true" showInputMessage="false" sqref="C6" type="whole">
      <formula1>0</formula1>
      <formula2>23</formula2>
    </dataValidation>
    <dataValidation allowBlank="false" error="Minutul: 0-59." errorStyle="stop" errorTitle="Valoare invalidă" operator="between" showDropDown="false" showErrorMessage="true" showInputMessage="false" sqref="D6" type="whole">
      <formula1>0</formula1>
      <formula2>59</formula2>
    </dataValidation>
    <dataValidation allowBlank="false" error="Secunda: 0-59." errorStyle="stop" errorTitle="Valoare invalidă" operator="between" showDropDown="false" showErrorMessage="true" showInputMessage="false" sqref="E6" type="whole">
      <formula1>0</formula1>
      <formula2>59</formula2>
    </dataValidation>
    <dataValidation allowBlank="false" error="Longitudinea: între -180 și 180." errorStyle="stop" errorTitle="Valoare invalidă" operator="between" showDropDown="false" showErrorMessage="true" showInputMessage="false" sqref="B8" type="decimal">
      <formula1>-180</formula1>
      <formula2>180</formula2>
    </dataValidation>
    <dataValidation allowBlank="false" error="Alegeți din listă." errorStyle="stop" errorTitle="Valoare invalidă" operator="between" showDropDown="false" showErrorMessage="true" showInputMessage="false" sqref="C8" type="list">
      <formula1>"Fus,Solar"</formula1>
      <formula2>0</formula2>
    </dataValidation>
    <dataValidation allowBlank="false" error="HN: 0-35." errorStyle="stop" errorTitle="Valoare invalidă" operator="between" showDropDown="false" showErrorMessage="true" showInputMessage="false" sqref="B31" type="whole">
      <formula1>0</formula1>
      <formula2>35</formula2>
    </dataValidation>
    <dataValidation allowBlank="false" error="MN: 0-9." errorStyle="stop" errorTitle="Valoare invalidă" operator="between" showDropDown="false" showErrorMessage="true" showInputMessage="false" sqref="C31" type="whole">
      <formula1>0</formula1>
      <formula2>9</formula2>
    </dataValidation>
    <dataValidation allowBlank="false" error="SN: 0-9." errorStyle="stop" errorTitle="Valoare invalidă" operator="between" showDropDown="false" showErrorMessage="true" showInputMessage="false" sqref="D31" type="whole">
      <formula1>0</formula1>
      <formula2>9</formula2>
    </dataValidation>
    <dataValidation allowBlank="false" error="SS: 0-23." errorStyle="stop" errorTitle="Valoare invalidă" operator="between" showDropDown="false" showErrorMessage="true" showInputMessage="false" sqref="E31" type="whole">
      <formula1>0</formula1>
      <formula2>23</formula2>
    </dataValidation>
    <dataValidation allowBlank="false" error="Longitudinea: între -180 și 180." errorStyle="stop" errorTitle="Valoare invalidă" operator="between" showDropDown="false" showErrorMessage="true" showInputMessage="false" sqref="F31" type="decimal">
      <formula1>-180</formula1>
      <formula2>180</formula2>
    </dataValidation>
    <dataValidation allowBlank="false" error="Alegeți din listă." errorStyle="stop" errorTitle="Valoare invalidă" operator="between" showDropDown="false" showErrorMessage="true" showInputMessage="false" sqref="G31" type="list">
      <formula1>"Fus,Solar"</formula1>
      <formula2>0</formula2>
    </dataValidation>
    <dataValidation allowBlank="false" error="ER: 1-12." errorStyle="stop" errorTitle="Valoare invalidă" operator="between" showDropDown="false" showErrorMessage="true" showInputMessage="false" sqref="B29" type="whole">
      <formula1>1</formula1>
      <formula2>12</formula2>
    </dataValidation>
    <dataValidation allowBlank="false" error="AE: 1-2148." errorStyle="stop" errorTitle="Valoare invalidă" operator="between" showDropDown="false" showErrorMessage="true" showInputMessage="false" sqref="C29" type="whole">
      <formula1>1</formula1>
      <formula2>2148</formula2>
    </dataValidation>
    <dataValidation allowBlank="false" error="LC: 0-13." errorStyle="stop" errorTitle="Valoare invalidă" operator="between" showDropDown="false" showErrorMessage="true" showInputMessage="false" sqref="D29" type="whole">
      <formula1>0</formula1>
      <formula2>13</formula2>
    </dataValidation>
    <dataValidation allowBlank="false" error="ZN: 1-28." errorStyle="stop" errorTitle="Valoare invalidă" operator="between" showDropDown="false" showErrorMessage="true" showInputMessage="false" sqref="E29" type="whole">
      <formula1>1</formula1>
      <formula2>28</formula2>
    </dataValidation>
    <dataValidation allowBlank="false" error="Ciclu: număr întreg." errorStyle="stop" errorTitle="Valoare invalidă" operator="between" showDropDown="false" showErrorMessage="true" showInputMessage="false" sqref="F29" type="whole">
      <formula1>-5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3" min="2" style="1" width="14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7" min="6" style="1" width="11"/>
    <col collapsed="false" customWidth="true" hidden="false" outlineLevel="0" max="9" min="8" style="1" width="12"/>
    <col collapsed="false" customWidth="true" hidden="false" outlineLevel="0" max="11" min="10" style="1" width="16"/>
  </cols>
  <sheetData>
    <row r="1" customFormat="false" ht="17.25" hidden="false" customHeight="true" outlineLevel="0" collapsed="false">
      <c r="A1" s="11" t="s">
        <v>214</v>
      </c>
    </row>
    <row r="2" customFormat="false" ht="43.5" hidden="false" customHeight="true" outlineLevel="0" collapsed="false">
      <c r="A2" s="100" t="s">
        <v>215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</row>
    <row r="3" customFormat="false" ht="15" hidden="false" customHeight="true" outlineLevel="0" collapsed="false">
      <c r="A3" s="13" t="s">
        <v>216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customFormat="false" ht="31.5" hidden="false" customHeight="true" outlineLevel="0" collapsed="false">
      <c r="A4" s="15" t="s">
        <v>67</v>
      </c>
      <c r="B4" s="15" t="s">
        <v>217</v>
      </c>
      <c r="C4" s="15" t="s">
        <v>218</v>
      </c>
      <c r="D4" s="15" t="s">
        <v>219</v>
      </c>
      <c r="E4" s="15" t="s">
        <v>220</v>
      </c>
      <c r="F4" s="15" t="s">
        <v>221</v>
      </c>
      <c r="G4" s="15" t="s">
        <v>222</v>
      </c>
      <c r="H4" s="15" t="s">
        <v>223</v>
      </c>
      <c r="I4" s="15" t="s">
        <v>224</v>
      </c>
      <c r="J4" s="15" t="s">
        <v>225</v>
      </c>
      <c r="K4" s="15" t="s">
        <v>226</v>
      </c>
    </row>
    <row r="5" customFormat="false" ht="15" hidden="false" customHeight="true" outlineLevel="0" collapsed="false">
      <c r="A5" s="40" t="n">
        <v>1</v>
      </c>
      <c r="B5" s="40" t="s">
        <v>227</v>
      </c>
      <c r="C5" s="40" t="s">
        <v>228</v>
      </c>
      <c r="D5" s="40" t="s">
        <v>229</v>
      </c>
      <c r="E5" s="40" t="n">
        <f aca="false">G5-F5+1</f>
        <v>2147</v>
      </c>
      <c r="F5" s="40" t="n">
        <f aca="false">INT((A5-1)*'Timp complet'!$B$50/'Timp complet'!$B$51)</f>
        <v>0</v>
      </c>
      <c r="G5" s="40" t="n">
        <f aca="false">INT(A5*'Timp complet'!$B$50/'Timp complet'!$B$51)-1</f>
        <v>2146</v>
      </c>
      <c r="H5" s="40" t="n">
        <f aca="false">'Timp complet'!$B$52-'Timp complet'!$B$50+F5</f>
        <v>-23331</v>
      </c>
      <c r="I5" s="40" t="n">
        <f aca="false">'Timp complet'!$B$52-'Timp complet'!$B$50+G5</f>
        <v>-21185</v>
      </c>
      <c r="J5" s="40" t="str">
        <f aca="false">IF(H5&gt;=1,H5&amp;" e.n.",(1-H5)&amp;" î.e.n.")</f>
        <v>23332 î.e.n.</v>
      </c>
      <c r="K5" s="40" t="str">
        <f aca="false">IF(I5&gt;=1,I5&amp;" e.n.",(1-I5)&amp;" î.e.n.")</f>
        <v>21186 î.e.n.</v>
      </c>
    </row>
    <row r="6" customFormat="false" ht="15" hidden="false" customHeight="true" outlineLevel="0" collapsed="false">
      <c r="A6" s="40" t="n">
        <v>2</v>
      </c>
      <c r="B6" s="40" t="s">
        <v>230</v>
      </c>
      <c r="C6" s="40" t="s">
        <v>231</v>
      </c>
      <c r="D6" s="40" t="s">
        <v>232</v>
      </c>
      <c r="E6" s="40" t="n">
        <f aca="false">G6-F6+1</f>
        <v>2148</v>
      </c>
      <c r="F6" s="40" t="n">
        <f aca="false">INT((A6-1)*'Timp complet'!$B$50/'Timp complet'!$B$51)</f>
        <v>2147</v>
      </c>
      <c r="G6" s="40" t="n">
        <f aca="false">INT(A6*'Timp complet'!$B$50/'Timp complet'!$B$51)-1</f>
        <v>4294</v>
      </c>
      <c r="H6" s="40" t="n">
        <f aca="false">'Timp complet'!$B$52-'Timp complet'!$B$50+F6</f>
        <v>-21184</v>
      </c>
      <c r="I6" s="40" t="n">
        <f aca="false">'Timp complet'!$B$52-'Timp complet'!$B$50+G6</f>
        <v>-19037</v>
      </c>
      <c r="J6" s="40" t="str">
        <f aca="false">IF(H6&gt;=1,H6&amp;" e.n.",(1-H6)&amp;" î.e.n.")</f>
        <v>21185 î.e.n.</v>
      </c>
      <c r="K6" s="40" t="str">
        <f aca="false">IF(I6&gt;=1,I6&amp;" e.n.",(1-I6)&amp;" î.e.n.")</f>
        <v>19038 î.e.n.</v>
      </c>
    </row>
    <row r="7" customFormat="false" ht="15" hidden="false" customHeight="true" outlineLevel="0" collapsed="false">
      <c r="A7" s="40" t="n">
        <v>3</v>
      </c>
      <c r="B7" s="40" t="s">
        <v>233</v>
      </c>
      <c r="C7" s="40" t="s">
        <v>234</v>
      </c>
      <c r="D7" s="40" t="s">
        <v>235</v>
      </c>
      <c r="E7" s="40" t="n">
        <f aca="false">G7-F7+1</f>
        <v>2148</v>
      </c>
      <c r="F7" s="40" t="n">
        <f aca="false">INT((A7-1)*'Timp complet'!$B$50/'Timp complet'!$B$51)</f>
        <v>4295</v>
      </c>
      <c r="G7" s="40" t="n">
        <f aca="false">INT(A7*'Timp complet'!$B$50/'Timp complet'!$B$51)-1</f>
        <v>6442</v>
      </c>
      <c r="H7" s="40" t="n">
        <f aca="false">'Timp complet'!$B$52-'Timp complet'!$B$50+F7</f>
        <v>-19036</v>
      </c>
      <c r="I7" s="40" t="n">
        <f aca="false">'Timp complet'!$B$52-'Timp complet'!$B$50+G7</f>
        <v>-16889</v>
      </c>
      <c r="J7" s="40" t="str">
        <f aca="false">IF(H7&gt;=1,H7&amp;" e.n.",(1-H7)&amp;" î.e.n.")</f>
        <v>19037 î.e.n.</v>
      </c>
      <c r="K7" s="40" t="str">
        <f aca="false">IF(I7&gt;=1,I7&amp;" e.n.",(1-I7)&amp;" î.e.n.")</f>
        <v>16890 î.e.n.</v>
      </c>
    </row>
    <row r="8" customFormat="false" ht="15" hidden="false" customHeight="true" outlineLevel="0" collapsed="false">
      <c r="A8" s="40" t="n">
        <v>4</v>
      </c>
      <c r="B8" s="40" t="s">
        <v>236</v>
      </c>
      <c r="C8" s="40" t="s">
        <v>237</v>
      </c>
      <c r="D8" s="40" t="s">
        <v>238</v>
      </c>
      <c r="E8" s="40" t="n">
        <f aca="false">G8-F8+1</f>
        <v>2147</v>
      </c>
      <c r="F8" s="40" t="n">
        <f aca="false">INT((A8-1)*'Timp complet'!$B$50/'Timp complet'!$B$51)</f>
        <v>6443</v>
      </c>
      <c r="G8" s="40" t="n">
        <f aca="false">INT(A8*'Timp complet'!$B$50/'Timp complet'!$B$51)-1</f>
        <v>8589</v>
      </c>
      <c r="H8" s="40" t="n">
        <f aca="false">'Timp complet'!$B$52-'Timp complet'!$B$50+F8</f>
        <v>-16888</v>
      </c>
      <c r="I8" s="40" t="n">
        <f aca="false">'Timp complet'!$B$52-'Timp complet'!$B$50+G8</f>
        <v>-14742</v>
      </c>
      <c r="J8" s="40" t="str">
        <f aca="false">IF(H8&gt;=1,H8&amp;" e.n.",(1-H8)&amp;" î.e.n.")</f>
        <v>16889 î.e.n.</v>
      </c>
      <c r="K8" s="40" t="str">
        <f aca="false">IF(I8&gt;=1,I8&amp;" e.n.",(1-I8)&amp;" î.e.n.")</f>
        <v>14743 î.e.n.</v>
      </c>
    </row>
    <row r="9" customFormat="false" ht="15" hidden="false" customHeight="true" outlineLevel="0" collapsed="false">
      <c r="A9" s="40" t="n">
        <v>5</v>
      </c>
      <c r="B9" s="40" t="s">
        <v>239</v>
      </c>
      <c r="C9" s="40" t="s">
        <v>240</v>
      </c>
      <c r="D9" s="40" t="s">
        <v>241</v>
      </c>
      <c r="E9" s="40" t="n">
        <f aca="false">G9-F9+1</f>
        <v>2148</v>
      </c>
      <c r="F9" s="40" t="n">
        <f aca="false">INT((A9-1)*'Timp complet'!$B$50/'Timp complet'!$B$51)</f>
        <v>8590</v>
      </c>
      <c r="G9" s="40" t="n">
        <f aca="false">INT(A9*'Timp complet'!$B$50/'Timp complet'!$B$51)-1</f>
        <v>10737</v>
      </c>
      <c r="H9" s="40" t="n">
        <f aca="false">'Timp complet'!$B$52-'Timp complet'!$B$50+F9</f>
        <v>-14741</v>
      </c>
      <c r="I9" s="40" t="n">
        <f aca="false">'Timp complet'!$B$52-'Timp complet'!$B$50+G9</f>
        <v>-12594</v>
      </c>
      <c r="J9" s="40" t="str">
        <f aca="false">IF(H9&gt;=1,H9&amp;" e.n.",(1-H9)&amp;" î.e.n.")</f>
        <v>14742 î.e.n.</v>
      </c>
      <c r="K9" s="40" t="str">
        <f aca="false">IF(I9&gt;=1,I9&amp;" e.n.",(1-I9)&amp;" î.e.n.")</f>
        <v>12595 î.e.n.</v>
      </c>
    </row>
    <row r="10" customFormat="false" ht="15" hidden="false" customHeight="true" outlineLevel="0" collapsed="false">
      <c r="A10" s="40" t="n">
        <v>6</v>
      </c>
      <c r="B10" s="40" t="s">
        <v>242</v>
      </c>
      <c r="C10" s="40" t="s">
        <v>243</v>
      </c>
      <c r="D10" s="40" t="s">
        <v>244</v>
      </c>
      <c r="E10" s="40" t="n">
        <f aca="false">G10-F10+1</f>
        <v>2148</v>
      </c>
      <c r="F10" s="40" t="n">
        <f aca="false">INT((A10-1)*'Timp complet'!$B$50/'Timp complet'!$B$51)</f>
        <v>10738</v>
      </c>
      <c r="G10" s="40" t="n">
        <f aca="false">INT(A10*'Timp complet'!$B$50/'Timp complet'!$B$51)-1</f>
        <v>12885</v>
      </c>
      <c r="H10" s="40" t="n">
        <f aca="false">'Timp complet'!$B$52-'Timp complet'!$B$50+F10</f>
        <v>-12593</v>
      </c>
      <c r="I10" s="40" t="n">
        <f aca="false">'Timp complet'!$B$52-'Timp complet'!$B$50+G10</f>
        <v>-10446</v>
      </c>
      <c r="J10" s="40" t="str">
        <f aca="false">IF(H10&gt;=1,H10&amp;" e.n.",(1-H10)&amp;" î.e.n.")</f>
        <v>12594 î.e.n.</v>
      </c>
      <c r="K10" s="40" t="str">
        <f aca="false">IF(I10&gt;=1,I10&amp;" e.n.",(1-I10)&amp;" î.e.n.")</f>
        <v>10447 î.e.n.</v>
      </c>
    </row>
    <row r="11" customFormat="false" ht="15" hidden="false" customHeight="true" outlineLevel="0" collapsed="false">
      <c r="A11" s="40" t="n">
        <v>7</v>
      </c>
      <c r="B11" s="40" t="s">
        <v>245</v>
      </c>
      <c r="C11" s="40" t="s">
        <v>246</v>
      </c>
      <c r="D11" s="40" t="s">
        <v>247</v>
      </c>
      <c r="E11" s="40" t="n">
        <f aca="false">G11-F11+1</f>
        <v>2147</v>
      </c>
      <c r="F11" s="40" t="n">
        <f aca="false">INT((A11-1)*'Timp complet'!$B$50/'Timp complet'!$B$51)</f>
        <v>12886</v>
      </c>
      <c r="G11" s="40" t="n">
        <f aca="false">INT(A11*'Timp complet'!$B$50/'Timp complet'!$B$51)-1</f>
        <v>15032</v>
      </c>
      <c r="H11" s="40" t="n">
        <f aca="false">'Timp complet'!$B$52-'Timp complet'!$B$50+F11</f>
        <v>-10445</v>
      </c>
      <c r="I11" s="40" t="n">
        <f aca="false">'Timp complet'!$B$52-'Timp complet'!$B$50+G11</f>
        <v>-8299</v>
      </c>
      <c r="J11" s="40" t="str">
        <f aca="false">IF(H11&gt;=1,H11&amp;" e.n.",(1-H11)&amp;" î.e.n.")</f>
        <v>10446 î.e.n.</v>
      </c>
      <c r="K11" s="40" t="str">
        <f aca="false">IF(I11&gt;=1,I11&amp;" e.n.",(1-I11)&amp;" î.e.n.")</f>
        <v>8300 î.e.n.</v>
      </c>
    </row>
    <row r="12" customFormat="false" ht="15" hidden="false" customHeight="true" outlineLevel="0" collapsed="false">
      <c r="A12" s="40" t="n">
        <v>8</v>
      </c>
      <c r="B12" s="40" t="s">
        <v>248</v>
      </c>
      <c r="C12" s="40" t="s">
        <v>249</v>
      </c>
      <c r="D12" s="40" t="s">
        <v>249</v>
      </c>
      <c r="E12" s="40" t="n">
        <f aca="false">G12-F12+1</f>
        <v>2148</v>
      </c>
      <c r="F12" s="40" t="n">
        <f aca="false">INT((A12-1)*'Timp complet'!$B$50/'Timp complet'!$B$51)</f>
        <v>15033</v>
      </c>
      <c r="G12" s="40" t="n">
        <f aca="false">INT(A12*'Timp complet'!$B$50/'Timp complet'!$B$51)-1</f>
        <v>17180</v>
      </c>
      <c r="H12" s="40" t="n">
        <f aca="false">'Timp complet'!$B$52-'Timp complet'!$B$50+F12</f>
        <v>-8298</v>
      </c>
      <c r="I12" s="40" t="n">
        <f aca="false">'Timp complet'!$B$52-'Timp complet'!$B$50+G12</f>
        <v>-6151</v>
      </c>
      <c r="J12" s="40" t="str">
        <f aca="false">IF(H12&gt;=1,H12&amp;" e.n.",(1-H12)&amp;" î.e.n.")</f>
        <v>8299 î.e.n.</v>
      </c>
      <c r="K12" s="40" t="str">
        <f aca="false">IF(I12&gt;=1,I12&amp;" e.n.",(1-I12)&amp;" î.e.n.")</f>
        <v>6152 î.e.n.</v>
      </c>
    </row>
    <row r="13" customFormat="false" ht="15" hidden="false" customHeight="true" outlineLevel="0" collapsed="false">
      <c r="A13" s="40" t="n">
        <v>9</v>
      </c>
      <c r="B13" s="40" t="s">
        <v>250</v>
      </c>
      <c r="C13" s="40" t="s">
        <v>251</v>
      </c>
      <c r="D13" s="40" t="s">
        <v>252</v>
      </c>
      <c r="E13" s="40" t="n">
        <f aca="false">G13-F13+1</f>
        <v>2148</v>
      </c>
      <c r="F13" s="40" t="n">
        <f aca="false">INT((A13-1)*'Timp complet'!$B$50/'Timp complet'!$B$51)</f>
        <v>17181</v>
      </c>
      <c r="G13" s="40" t="n">
        <f aca="false">INT(A13*'Timp complet'!$B$50/'Timp complet'!$B$51)-1</f>
        <v>19328</v>
      </c>
      <c r="H13" s="40" t="n">
        <f aca="false">'Timp complet'!$B$52-'Timp complet'!$B$50+F13</f>
        <v>-6150</v>
      </c>
      <c r="I13" s="40" t="n">
        <f aca="false">'Timp complet'!$B$52-'Timp complet'!$B$50+G13</f>
        <v>-4003</v>
      </c>
      <c r="J13" s="40" t="str">
        <f aca="false">IF(H13&gt;=1,H13&amp;" e.n.",(1-H13)&amp;" î.e.n.")</f>
        <v>6151 î.e.n.</v>
      </c>
      <c r="K13" s="40" t="str">
        <f aca="false">IF(I13&gt;=1,I13&amp;" e.n.",(1-I13)&amp;" î.e.n.")</f>
        <v>4004 î.e.n.</v>
      </c>
    </row>
    <row r="14" customFormat="false" ht="15" hidden="false" customHeight="true" outlineLevel="0" collapsed="false">
      <c r="A14" s="40" t="n">
        <v>10</v>
      </c>
      <c r="B14" s="40" t="s">
        <v>253</v>
      </c>
      <c r="C14" s="40" t="s">
        <v>254</v>
      </c>
      <c r="D14" s="40" t="s">
        <v>255</v>
      </c>
      <c r="E14" s="40" t="n">
        <f aca="false">G14-F14+1</f>
        <v>2147</v>
      </c>
      <c r="F14" s="40" t="n">
        <f aca="false">INT((A14-1)*'Timp complet'!$B$50/'Timp complet'!$B$51)</f>
        <v>19329</v>
      </c>
      <c r="G14" s="40" t="n">
        <f aca="false">INT(A14*'Timp complet'!$B$50/'Timp complet'!$B$51)-1</f>
        <v>21475</v>
      </c>
      <c r="H14" s="40" t="n">
        <f aca="false">'Timp complet'!$B$52-'Timp complet'!$B$50+F14</f>
        <v>-4002</v>
      </c>
      <c r="I14" s="40" t="n">
        <f aca="false">'Timp complet'!$B$52-'Timp complet'!$B$50+G14</f>
        <v>-1856</v>
      </c>
      <c r="J14" s="40" t="str">
        <f aca="false">IF(H14&gt;=1,H14&amp;" e.n.",(1-H14)&amp;" î.e.n.")</f>
        <v>4003 î.e.n.</v>
      </c>
      <c r="K14" s="40" t="str">
        <f aca="false">IF(I14&gt;=1,I14&amp;" e.n.",(1-I14)&amp;" î.e.n.")</f>
        <v>1857 î.e.n.</v>
      </c>
    </row>
    <row r="15" customFormat="false" ht="15" hidden="false" customHeight="true" outlineLevel="0" collapsed="false">
      <c r="A15" s="40" t="n">
        <v>11</v>
      </c>
      <c r="B15" s="40" t="s">
        <v>256</v>
      </c>
      <c r="C15" s="40" t="s">
        <v>257</v>
      </c>
      <c r="D15" s="40" t="s">
        <v>258</v>
      </c>
      <c r="E15" s="40" t="n">
        <f aca="false">G15-F15+1</f>
        <v>2148</v>
      </c>
      <c r="F15" s="40" t="n">
        <f aca="false">INT((A15-1)*'Timp complet'!$B$50/'Timp complet'!$B$51)</f>
        <v>21476</v>
      </c>
      <c r="G15" s="40" t="n">
        <f aca="false">INT(A15*'Timp complet'!$B$50/'Timp complet'!$B$51)-1</f>
        <v>23623</v>
      </c>
      <c r="H15" s="40" t="n">
        <f aca="false">'Timp complet'!$B$52-'Timp complet'!$B$50+F15</f>
        <v>-1855</v>
      </c>
      <c r="I15" s="40" t="n">
        <f aca="false">'Timp complet'!$B$52-'Timp complet'!$B$50+G15</f>
        <v>292</v>
      </c>
      <c r="J15" s="40" t="str">
        <f aca="false">IF(H15&gt;=1,H15&amp;" e.n.",(1-H15)&amp;" î.e.n.")</f>
        <v>1856 î.e.n.</v>
      </c>
      <c r="K15" s="40" t="str">
        <f aca="false">IF(I15&gt;=1,I15&amp;" e.n.",(1-I15)&amp;" î.e.n.")</f>
        <v>292 e.n.</v>
      </c>
    </row>
    <row r="16" customFormat="false" ht="15" hidden="false" customHeight="true" outlineLevel="0" collapsed="false">
      <c r="A16" s="40" t="n">
        <v>12</v>
      </c>
      <c r="B16" s="40" t="s">
        <v>259</v>
      </c>
      <c r="C16" s="40" t="s">
        <v>260</v>
      </c>
      <c r="D16" s="40" t="s">
        <v>261</v>
      </c>
      <c r="E16" s="40" t="n">
        <f aca="false">G16-F16+1</f>
        <v>2148</v>
      </c>
      <c r="F16" s="40" t="n">
        <f aca="false">INT((A16-1)*'Timp complet'!$B$50/'Timp complet'!$B$51)</f>
        <v>23624</v>
      </c>
      <c r="G16" s="40" t="n">
        <f aca="false">INT(A16*'Timp complet'!$B$50/'Timp complet'!$B$51)-1</f>
        <v>25771</v>
      </c>
      <c r="H16" s="40" t="n">
        <f aca="false">'Timp complet'!$B$52-'Timp complet'!$B$50+F16</f>
        <v>293</v>
      </c>
      <c r="I16" s="40" t="n">
        <f aca="false">'Timp complet'!$B$52-'Timp complet'!$B$50+G16</f>
        <v>2440</v>
      </c>
      <c r="J16" s="40" t="str">
        <f aca="false">IF(H16&gt;=1,H16&amp;" e.n.",(1-H16)&amp;" î.e.n.")</f>
        <v>293 e.n.</v>
      </c>
      <c r="K16" s="40" t="str">
        <f aca="false">IF(I16&gt;=1,I16&amp;" e.n.",(1-I16)&amp;" î.e.n.")</f>
        <v>2440 e.n.</v>
      </c>
    </row>
    <row r="18" customFormat="false" ht="15" hidden="false" customHeight="true" outlineLevel="0" collapsed="false">
      <c r="A18" s="13" t="s">
        <v>262</v>
      </c>
      <c r="B18" s="14"/>
      <c r="C18" s="14"/>
      <c r="D18" s="14"/>
      <c r="E18" s="14"/>
      <c r="F18" s="14"/>
    </row>
    <row r="19" customFormat="false" ht="31.5" hidden="false" customHeight="true" outlineLevel="0" collapsed="false">
      <c r="A19" s="15" t="s">
        <v>263</v>
      </c>
      <c r="B19" s="15" t="s">
        <v>264</v>
      </c>
      <c r="C19" s="15" t="s">
        <v>265</v>
      </c>
    </row>
    <row r="20" customFormat="false" ht="15" hidden="false" customHeight="true" outlineLevel="0" collapsed="false">
      <c r="A20" s="40" t="n">
        <v>1</v>
      </c>
      <c r="B20" s="40" t="s">
        <v>266</v>
      </c>
      <c r="C20" s="40" t="n">
        <f aca="false">SUM(E5:E7)</f>
        <v>6443</v>
      </c>
    </row>
    <row r="21" customFormat="false" ht="15" hidden="false" customHeight="true" outlineLevel="0" collapsed="false">
      <c r="A21" s="40" t="n">
        <v>2</v>
      </c>
      <c r="B21" s="40" t="s">
        <v>267</v>
      </c>
      <c r="C21" s="40" t="n">
        <f aca="false">SUM(E8:E10)</f>
        <v>6443</v>
      </c>
    </row>
    <row r="22" customFormat="false" ht="15" hidden="false" customHeight="true" outlineLevel="0" collapsed="false">
      <c r="A22" s="40" t="n">
        <v>3</v>
      </c>
      <c r="B22" s="40" t="s">
        <v>268</v>
      </c>
      <c r="C22" s="40" t="n">
        <f aca="false">SUM(E11:E13)</f>
        <v>6443</v>
      </c>
    </row>
    <row r="23" customFormat="false" ht="15" hidden="false" customHeight="true" outlineLevel="0" collapsed="false">
      <c r="A23" s="40" t="n">
        <v>4</v>
      </c>
      <c r="B23" s="40" t="s">
        <v>269</v>
      </c>
      <c r="C23" s="40" t="n">
        <f aca="false">SUM(E14:E16)</f>
        <v>6443</v>
      </c>
    </row>
    <row r="26" customFormat="false" ht="15" hidden="false" customHeight="true" outlineLevel="0" collapsed="false">
      <c r="A26" s="13" t="s">
        <v>270</v>
      </c>
      <c r="B26" s="14"/>
      <c r="C26" s="14"/>
      <c r="D26" s="14"/>
      <c r="E26" s="14"/>
      <c r="F26" s="14"/>
    </row>
    <row r="27" customFormat="false" ht="31.5" hidden="false" customHeight="true" outlineLevel="0" collapsed="false">
      <c r="B27" s="15" t="s">
        <v>271</v>
      </c>
      <c r="C27" s="15" t="s">
        <v>272</v>
      </c>
    </row>
    <row r="28" customFormat="false" ht="15" hidden="false" customHeight="true" outlineLevel="0" collapsed="false">
      <c r="A28" s="16" t="s">
        <v>273</v>
      </c>
      <c r="B28" s="17" t="n">
        <v>785</v>
      </c>
      <c r="C28" s="38" t="s">
        <v>274</v>
      </c>
    </row>
    <row r="29" customFormat="false" ht="26.25" hidden="false" customHeight="true" outlineLevel="0" collapsed="false">
      <c r="A29" s="18" t="s">
        <v>275</v>
      </c>
      <c r="B29" s="50" t="n">
        <f aca="false">IF(C28="î.e.n.",1-B28,B28)</f>
        <v>-784</v>
      </c>
    </row>
    <row r="30" customFormat="false" ht="15" hidden="false" customHeight="true" outlineLevel="0" collapsed="false">
      <c r="A30" s="18" t="s">
        <v>276</v>
      </c>
      <c r="B30" s="50" t="n">
        <f aca="false">B29-YEAR('Timp complet'!$B$45)</f>
        <v>-2795</v>
      </c>
    </row>
    <row r="31" customFormat="false" ht="15" hidden="false" customHeight="true" outlineLevel="0" collapsed="false">
      <c r="A31" s="18" t="s">
        <v>153</v>
      </c>
      <c r="B31" s="50" t="n">
        <f aca="false">MOD(B30-('Timp complet'!$B$52-YEAR('Timp complet'!$B$45)),'Timp complet'!$B$50)</f>
        <v>22547</v>
      </c>
    </row>
    <row r="32" customFormat="false" ht="31.5" hidden="false" customHeight="true" outlineLevel="0" collapsed="false">
      <c r="B32" s="15" t="s">
        <v>67</v>
      </c>
      <c r="C32" s="15" t="s">
        <v>68</v>
      </c>
      <c r="D32" s="15" t="s">
        <v>69</v>
      </c>
    </row>
    <row r="33" customFormat="false" ht="15" hidden="false" customHeight="true" outlineLevel="0" collapsed="false">
      <c r="A33" s="16" t="s">
        <v>277</v>
      </c>
      <c r="B33" s="20" t="n">
        <f aca="false">ROUNDUP('Timp complet'!$B$51*(B31+1)/'Timp complet'!$B$50,0)</f>
        <v>11</v>
      </c>
      <c r="C33" s="20" t="n">
        <f aca="false">B31-INT((B33-1)*'Timp complet'!$B$50/'Timp complet'!$B$51)+1</f>
        <v>1072</v>
      </c>
      <c r="D33" s="34" t="str">
        <f aca="false">INDEX(Ere!$B$5:$B$16,B33) &amp; " · " &amp; INDEX(Ere!$C$5:$C$16,B33) &amp; " · " &amp; INDEX(Ere!$D$5:$D$16,B33)</f>
        <v>Meṣa · Aries · Bélier</v>
      </c>
      <c r="E33" s="34"/>
      <c r="F33" s="34"/>
    </row>
    <row r="36" customFormat="false" ht="15" hidden="false" customHeight="true" outlineLevel="0" collapsed="false">
      <c r="A36" s="13" t="s">
        <v>278</v>
      </c>
      <c r="B36" s="14"/>
      <c r="C36" s="14"/>
      <c r="D36" s="14"/>
      <c r="E36" s="14"/>
      <c r="F36" s="14"/>
    </row>
    <row r="37" customFormat="false" ht="31.5" hidden="false" customHeight="true" outlineLevel="0" collapsed="false">
      <c r="B37" s="15" t="s">
        <v>170</v>
      </c>
      <c r="C37" s="15" t="s">
        <v>68</v>
      </c>
      <c r="D37" s="15" t="s">
        <v>174</v>
      </c>
    </row>
    <row r="38" customFormat="false" ht="15" hidden="false" customHeight="true" outlineLevel="0" collapsed="false">
      <c r="A38" s="16" t="s">
        <v>279</v>
      </c>
      <c r="B38" s="17" t="n">
        <v>11</v>
      </c>
      <c r="C38" s="17" t="n">
        <v>1072</v>
      </c>
      <c r="D38" s="17" t="n">
        <v>0</v>
      </c>
    </row>
    <row r="39" customFormat="false" ht="15" hidden="false" customHeight="true" outlineLevel="0" collapsed="false">
      <c r="A39" s="18" t="s">
        <v>280</v>
      </c>
      <c r="B39" s="50" t="n">
        <f aca="false">'Timp complet'!$B$52-'Timp complet'!$B$50+INT((B38-1)*'Timp complet'!$B$50/'Timp complet'!$B$51)+C38-1+D38*'Timp complet'!$B$50</f>
        <v>-784</v>
      </c>
    </row>
    <row r="40" customFormat="false" ht="15" hidden="false" customHeight="true" outlineLevel="0" collapsed="false">
      <c r="A40" s="16" t="s">
        <v>281</v>
      </c>
      <c r="B40" s="34" t="str">
        <f aca="false">IF(B39&gt;=1,B39&amp;" e.n.",(1-B39)&amp;" î.e.n.")</f>
        <v>785 î.e.n.</v>
      </c>
    </row>
    <row r="41" customFormat="false" ht="15" hidden="false" customHeight="true" outlineLevel="0" collapsed="false">
      <c r="A41" s="18" t="s">
        <v>185</v>
      </c>
      <c r="B41" s="40" t="str">
        <f aca="false">IF(C38&gt;INT(B38*'Timp complet'!$B$50/'Timp complet'!$B$51)-INT((B38-1)*'Timp complet'!$B$50/'Timp complet'!$B$51),"AE în afara limitelor erei","OK")</f>
        <v>OK</v>
      </c>
    </row>
    <row r="43" customFormat="false" ht="43.5" hidden="false" customHeight="true" outlineLevel="0" collapsed="false">
      <c r="A43" s="100" t="s">
        <v>282</v>
      </c>
      <c r="B43" s="100"/>
      <c r="C43" s="100"/>
      <c r="D43" s="100"/>
      <c r="E43" s="100"/>
      <c r="F43" s="100"/>
      <c r="G43" s="100"/>
      <c r="H43" s="100"/>
      <c r="I43" s="100"/>
      <c r="J43" s="100"/>
      <c r="K43" s="100"/>
    </row>
  </sheetData>
  <mergeCells count="3">
    <mergeCell ref="A2:K2"/>
    <mergeCell ref="D33:F33"/>
    <mergeCell ref="A43:K43"/>
  </mergeCells>
  <dataValidations count="5">
    <dataValidation allowBlank="false" error="ER: 1-12." errorStyle="stop" errorTitle="Valoare invalidă" operator="between" showDropDown="false" showErrorMessage="true" showInputMessage="false" sqref="B38" type="whole">
      <formula1>1</formula1>
      <formula2>12</formula2>
    </dataValidation>
    <dataValidation allowBlank="false" error="AE: 1-2148." errorStyle="stop" errorTitle="Valoare invalidă" operator="between" showDropDown="false" showErrorMessage="true" showInputMessage="false" sqref="C38" type="whole">
      <formula1>1</formula1>
      <formula2>2148</formula2>
    </dataValidation>
    <dataValidation allowBlank="false" error="Alegeți e.n. sau î.e.n." errorStyle="stop" errorTitle="Valoare invalidă" operator="between" showDropDown="false" showErrorMessage="true" showInputMessage="false" sqref="C28" type="list">
      <formula1>"e.n.,î.e.n."</formula1>
      <formula2>0</formula2>
    </dataValidation>
    <dataValidation allowBlank="false" error="Introduceți un an întreg pozitiv." errorStyle="stop" errorTitle="Valoare invalidă" operator="between" showDropDown="false" showErrorMessage="true" showInputMessage="false" sqref="B28" type="whole">
      <formula1>1</formula1>
      <formula2>30000</formula2>
    </dataValidation>
    <dataValidation allowBlank="false" error="Ciclu: număr întreg." errorStyle="stop" errorTitle="Valoare invalidă" operator="between" showDropDown="false" showErrorMessage="true" showInputMessage="false" sqref="D38" type="whole">
      <formula1>-5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4" min="3" style="1" width="18"/>
    <col collapsed="false" customWidth="true" hidden="false" outlineLevel="0" max="6" min="5" style="1" width="22"/>
    <col collapsed="false" customWidth="true" hidden="false" outlineLevel="0" max="7" min="7" style="1" width="3"/>
    <col collapsed="false" customWidth="true" hidden="false" outlineLevel="0" max="8" min="8" style="1" width="30"/>
    <col collapsed="false" customWidth="true" hidden="false" outlineLevel="0" max="9" min="9" style="1" width="16"/>
    <col collapsed="false" customWidth="true" hidden="false" outlineLevel="0" max="10" min="10" style="1" width="12"/>
    <col collapsed="false" customWidth="true" hidden="false" outlineLevel="0" max="11" min="11" style="1" width="24"/>
  </cols>
  <sheetData>
    <row r="1" customFormat="false" ht="17.25" hidden="false" customHeight="true" outlineLevel="0" collapsed="false">
      <c r="A1" s="11" t="s">
        <v>283</v>
      </c>
    </row>
    <row r="2" customFormat="false" ht="15" hidden="false" customHeight="true" outlineLevel="0" collapsed="false">
      <c r="A2" s="12" t="s">
        <v>284</v>
      </c>
    </row>
    <row r="4" customFormat="false" ht="33.75" hidden="false" customHeight="true" outlineLevel="0" collapsed="false">
      <c r="A4" s="15" t="s">
        <v>285</v>
      </c>
      <c r="B4" s="15" t="s">
        <v>286</v>
      </c>
      <c r="C4" s="15" t="s">
        <v>287</v>
      </c>
      <c r="D4" s="15" t="s">
        <v>288</v>
      </c>
      <c r="E4" s="15" t="s">
        <v>289</v>
      </c>
      <c r="F4" s="15" t="s">
        <v>290</v>
      </c>
      <c r="H4" s="15" t="s">
        <v>291</v>
      </c>
      <c r="I4" s="15" t="s">
        <v>292</v>
      </c>
      <c r="J4" s="15" t="s">
        <v>285</v>
      </c>
      <c r="K4" s="15" t="s">
        <v>293</v>
      </c>
    </row>
    <row r="5" customFormat="false" ht="15" hidden="false" customHeight="true" outlineLevel="0" collapsed="false">
      <c r="A5" s="40" t="n">
        <v>-18</v>
      </c>
      <c r="B5" s="50" t="n">
        <f aca="false">A5*'Timp complet'!$B$66</f>
        <v>-180</v>
      </c>
      <c r="C5" s="26" t="n">
        <f aca="false">B5-'Timp complet'!$B$66/2</f>
        <v>-185</v>
      </c>
      <c r="D5" s="26" t="n">
        <f aca="false">B5+'Timp complet'!$B$66/2</f>
        <v>-175</v>
      </c>
      <c r="E5" s="50" t="n">
        <f aca="false">A5</f>
        <v>-18</v>
      </c>
      <c r="F5" s="40" t="str">
        <f aca="false">IF(A5&lt;0,"-","+")&amp;TEXT(INT(ABS(A5)*'Timp complet'!$B$65/3600),"00")&amp;":"&amp;TEXT(MOD(ABS(A5)*'Timp complet'!$B$65/60,60),"00")</f>
        <v>-12:00</v>
      </c>
      <c r="H5" s="101" t="s">
        <v>294</v>
      </c>
      <c r="I5" s="23" t="n">
        <v>26.1</v>
      </c>
      <c r="J5" s="102" t="n">
        <f aca="false">INT(I5/'Timp complet'!$B$66+0.5)</f>
        <v>3</v>
      </c>
      <c r="K5" s="103" t="n">
        <f aca="false">ROUND(I5-J5*'Timp complet'!$B$66,1)</f>
        <v>-3.9</v>
      </c>
    </row>
    <row r="6" customFormat="false" ht="15" hidden="false" customHeight="true" outlineLevel="0" collapsed="false">
      <c r="A6" s="40" t="n">
        <v>-17</v>
      </c>
      <c r="B6" s="50" t="n">
        <f aca="false">A6*'Timp complet'!$B$66</f>
        <v>-170</v>
      </c>
      <c r="C6" s="26" t="n">
        <f aca="false">B6-'Timp complet'!$B$66/2</f>
        <v>-175</v>
      </c>
      <c r="D6" s="26" t="n">
        <f aca="false">B6+'Timp complet'!$B$66/2</f>
        <v>-165</v>
      </c>
      <c r="E6" s="50" t="n">
        <f aca="false">A6</f>
        <v>-17</v>
      </c>
      <c r="F6" s="40" t="str">
        <f aca="false">IF(A6&lt;0,"-","+")&amp;TEXT(INT(ABS(A6)*'Timp complet'!$B$65/3600),"00")&amp;":"&amp;TEXT(MOD(ABS(A6)*'Timp complet'!$B$65/60,60),"00")</f>
        <v>-11:20</v>
      </c>
      <c r="H6" s="101" t="s">
        <v>295</v>
      </c>
      <c r="I6" s="23" t="n">
        <v>-0.1</v>
      </c>
      <c r="J6" s="102" t="n">
        <f aca="false">INT(I6/'Timp complet'!$B$66+0.5)</f>
        <v>0</v>
      </c>
      <c r="K6" s="103" t="n">
        <f aca="false">ROUND(I6-J6*'Timp complet'!$B$66,1)</f>
        <v>-0.1</v>
      </c>
    </row>
    <row r="7" customFormat="false" ht="15" hidden="false" customHeight="true" outlineLevel="0" collapsed="false">
      <c r="A7" s="40" t="n">
        <v>-16</v>
      </c>
      <c r="B7" s="50" t="n">
        <f aca="false">A7*'Timp complet'!$B$66</f>
        <v>-160</v>
      </c>
      <c r="C7" s="26" t="n">
        <f aca="false">B7-'Timp complet'!$B$66/2</f>
        <v>-165</v>
      </c>
      <c r="D7" s="26" t="n">
        <f aca="false">B7+'Timp complet'!$B$66/2</f>
        <v>-155</v>
      </c>
      <c r="E7" s="50" t="n">
        <f aca="false">A7</f>
        <v>-16</v>
      </c>
      <c r="F7" s="40" t="str">
        <f aca="false">IF(A7&lt;0,"-","+")&amp;TEXT(INT(ABS(A7)*'Timp complet'!$B$65/3600),"00")&amp;":"&amp;TEXT(MOD(ABS(A7)*'Timp complet'!$B$65/60,60),"00")</f>
        <v>-10:40</v>
      </c>
      <c r="H7" s="101" t="s">
        <v>296</v>
      </c>
      <c r="I7" s="23" t="n">
        <v>31.2</v>
      </c>
      <c r="J7" s="102" t="n">
        <f aca="false">INT(I7/'Timp complet'!$B$66+0.5)</f>
        <v>3</v>
      </c>
      <c r="K7" s="103" t="n">
        <f aca="false">ROUND(I7-J7*'Timp complet'!$B$66,1)</f>
        <v>1.2</v>
      </c>
    </row>
    <row r="8" customFormat="false" ht="15" hidden="false" customHeight="true" outlineLevel="0" collapsed="false">
      <c r="A8" s="40" t="n">
        <v>-15</v>
      </c>
      <c r="B8" s="50" t="n">
        <f aca="false">A8*'Timp complet'!$B$66</f>
        <v>-150</v>
      </c>
      <c r="C8" s="26" t="n">
        <f aca="false">B8-'Timp complet'!$B$66/2</f>
        <v>-155</v>
      </c>
      <c r="D8" s="26" t="n">
        <f aca="false">B8+'Timp complet'!$B$66/2</f>
        <v>-145</v>
      </c>
      <c r="E8" s="50" t="n">
        <f aca="false">A8</f>
        <v>-15</v>
      </c>
      <c r="F8" s="40" t="str">
        <f aca="false">IF(A8&lt;0,"-","+")&amp;TEXT(INT(ABS(A8)*'Timp complet'!$B$65/3600),"00")&amp;":"&amp;TEXT(MOD(ABS(A8)*'Timp complet'!$B$65/60,60),"00")</f>
        <v>-10:00</v>
      </c>
      <c r="H8" s="101" t="s">
        <v>297</v>
      </c>
      <c r="I8" s="23" t="n">
        <v>37.6</v>
      </c>
      <c r="J8" s="102" t="n">
        <f aca="false">INT(I8/'Timp complet'!$B$66+0.5)</f>
        <v>4</v>
      </c>
      <c r="K8" s="103" t="n">
        <f aca="false">ROUND(I8-J8*'Timp complet'!$B$66,1)</f>
        <v>-2.4</v>
      </c>
    </row>
    <row r="9" customFormat="false" ht="15" hidden="false" customHeight="true" outlineLevel="0" collapsed="false">
      <c r="A9" s="40" t="n">
        <v>-14</v>
      </c>
      <c r="B9" s="50" t="n">
        <f aca="false">A9*'Timp complet'!$B$66</f>
        <v>-140</v>
      </c>
      <c r="C9" s="26" t="n">
        <f aca="false">B9-'Timp complet'!$B$66/2</f>
        <v>-145</v>
      </c>
      <c r="D9" s="26" t="n">
        <f aca="false">B9+'Timp complet'!$B$66/2</f>
        <v>-135</v>
      </c>
      <c r="E9" s="50" t="n">
        <f aca="false">A9</f>
        <v>-14</v>
      </c>
      <c r="F9" s="40" t="str">
        <f aca="false">IF(A9&lt;0,"-","+")&amp;TEXT(INT(ABS(A9)*'Timp complet'!$B$65/3600),"00")&amp;":"&amp;TEXT(MOD(ABS(A9)*'Timp complet'!$B$65/60,60),"00")</f>
        <v>-09:20</v>
      </c>
      <c r="H9" s="101" t="s">
        <v>298</v>
      </c>
      <c r="I9" s="23" t="n">
        <v>77.2</v>
      </c>
      <c r="J9" s="102" t="n">
        <f aca="false">INT(I9/'Timp complet'!$B$66+0.5)</f>
        <v>8</v>
      </c>
      <c r="K9" s="103" t="n">
        <f aca="false">ROUND(I9-J9*'Timp complet'!$B$66,1)</f>
        <v>-2.8</v>
      </c>
    </row>
    <row r="10" customFormat="false" ht="15" hidden="false" customHeight="true" outlineLevel="0" collapsed="false">
      <c r="A10" s="40" t="n">
        <v>-13</v>
      </c>
      <c r="B10" s="50" t="n">
        <f aca="false">A10*'Timp complet'!$B$66</f>
        <v>-130</v>
      </c>
      <c r="C10" s="26" t="n">
        <f aca="false">B10-'Timp complet'!$B$66/2</f>
        <v>-135</v>
      </c>
      <c r="D10" s="26" t="n">
        <f aca="false">B10+'Timp complet'!$B$66/2</f>
        <v>-125</v>
      </c>
      <c r="E10" s="50" t="n">
        <f aca="false">A10</f>
        <v>-13</v>
      </c>
      <c r="F10" s="40" t="str">
        <f aca="false">IF(A10&lt;0,"-","+")&amp;TEXT(INT(ABS(A10)*'Timp complet'!$B$65/3600),"00")&amp;":"&amp;TEXT(MOD(ABS(A10)*'Timp complet'!$B$65/60,60),"00")</f>
        <v>-08:40</v>
      </c>
      <c r="H10" s="101" t="s">
        <v>299</v>
      </c>
      <c r="I10" s="23" t="n">
        <v>116.4</v>
      </c>
      <c r="J10" s="102" t="n">
        <f aca="false">INT(I10/'Timp complet'!$B$66+0.5)</f>
        <v>12</v>
      </c>
      <c r="K10" s="103" t="n">
        <f aca="false">ROUND(I10-J10*'Timp complet'!$B$66,1)</f>
        <v>-3.6</v>
      </c>
    </row>
    <row r="11" customFormat="false" ht="15" hidden="false" customHeight="true" outlineLevel="0" collapsed="false">
      <c r="A11" s="40" t="n">
        <v>-12</v>
      </c>
      <c r="B11" s="50" t="n">
        <f aca="false">A11*'Timp complet'!$B$66</f>
        <v>-120</v>
      </c>
      <c r="C11" s="26" t="n">
        <f aca="false">B11-'Timp complet'!$B$66/2</f>
        <v>-125</v>
      </c>
      <c r="D11" s="26" t="n">
        <f aca="false">B11+'Timp complet'!$B$66/2</f>
        <v>-115</v>
      </c>
      <c r="E11" s="50" t="n">
        <f aca="false">A11</f>
        <v>-12</v>
      </c>
      <c r="F11" s="40" t="str">
        <f aca="false">IF(A11&lt;0,"-","+")&amp;TEXT(INT(ABS(A11)*'Timp complet'!$B$65/3600),"00")&amp;":"&amp;TEXT(MOD(ABS(A11)*'Timp complet'!$B$65/60,60),"00")</f>
        <v>-08:00</v>
      </c>
      <c r="H11" s="101" t="s">
        <v>300</v>
      </c>
      <c r="I11" s="23" t="n">
        <v>139.7</v>
      </c>
      <c r="J11" s="102" t="n">
        <f aca="false">INT(I11/'Timp complet'!$B$66+0.5)</f>
        <v>14</v>
      </c>
      <c r="K11" s="103" t="n">
        <f aca="false">ROUND(I11-J11*'Timp complet'!$B$66,1)</f>
        <v>-0.3</v>
      </c>
    </row>
    <row r="12" customFormat="false" ht="15" hidden="false" customHeight="true" outlineLevel="0" collapsed="false">
      <c r="A12" s="40" t="n">
        <v>-11</v>
      </c>
      <c r="B12" s="50" t="n">
        <f aca="false">A12*'Timp complet'!$B$66</f>
        <v>-110</v>
      </c>
      <c r="C12" s="26" t="n">
        <f aca="false">B12-'Timp complet'!$B$66/2</f>
        <v>-115</v>
      </c>
      <c r="D12" s="26" t="n">
        <f aca="false">B12+'Timp complet'!$B$66/2</f>
        <v>-105</v>
      </c>
      <c r="E12" s="50" t="n">
        <f aca="false">A12</f>
        <v>-11</v>
      </c>
      <c r="F12" s="40" t="str">
        <f aca="false">IF(A12&lt;0,"-","+")&amp;TEXT(INT(ABS(A12)*'Timp complet'!$B$65/3600),"00")&amp;":"&amp;TEXT(MOD(ABS(A12)*'Timp complet'!$B$65/60,60),"00")</f>
        <v>-07:20</v>
      </c>
      <c r="H12" s="101" t="s">
        <v>301</v>
      </c>
      <c r="I12" s="23" t="n">
        <v>151.2</v>
      </c>
      <c r="J12" s="102" t="n">
        <f aca="false">INT(I12/'Timp complet'!$B$66+0.5)</f>
        <v>15</v>
      </c>
      <c r="K12" s="103" t="n">
        <f aca="false">ROUND(I12-J12*'Timp complet'!$B$66,1)</f>
        <v>1.2</v>
      </c>
    </row>
    <row r="13" customFormat="false" ht="15" hidden="false" customHeight="true" outlineLevel="0" collapsed="false">
      <c r="A13" s="40" t="n">
        <v>-10</v>
      </c>
      <c r="B13" s="50" t="n">
        <f aca="false">A13*'Timp complet'!$B$66</f>
        <v>-100</v>
      </c>
      <c r="C13" s="26" t="n">
        <f aca="false">B13-'Timp complet'!$B$66/2</f>
        <v>-105</v>
      </c>
      <c r="D13" s="26" t="n">
        <f aca="false">B13+'Timp complet'!$B$66/2</f>
        <v>-95</v>
      </c>
      <c r="E13" s="50" t="n">
        <f aca="false">A13</f>
        <v>-10</v>
      </c>
      <c r="F13" s="40" t="str">
        <f aca="false">IF(A13&lt;0,"-","+")&amp;TEXT(INT(ABS(A13)*'Timp complet'!$B$65/3600),"00")&amp;":"&amp;TEXT(MOD(ABS(A13)*'Timp complet'!$B$65/60,60),"00")</f>
        <v>-06:40</v>
      </c>
      <c r="H13" s="101" t="s">
        <v>302</v>
      </c>
      <c r="I13" s="23" t="n">
        <v>-46.6</v>
      </c>
      <c r="J13" s="102" t="n">
        <f aca="false">INT(I13/'Timp complet'!$B$66+0.5)</f>
        <v>-5</v>
      </c>
      <c r="K13" s="103" t="n">
        <f aca="false">ROUND(I13-J13*'Timp complet'!$B$66,1)</f>
        <v>3.4</v>
      </c>
    </row>
    <row r="14" customFormat="false" ht="15" hidden="false" customHeight="true" outlineLevel="0" collapsed="false">
      <c r="A14" s="40" t="n">
        <v>-9</v>
      </c>
      <c r="B14" s="50" t="n">
        <f aca="false">A14*'Timp complet'!$B$66</f>
        <v>-90</v>
      </c>
      <c r="C14" s="26" t="n">
        <f aca="false">B14-'Timp complet'!$B$66/2</f>
        <v>-95</v>
      </c>
      <c r="D14" s="26" t="n">
        <f aca="false">B14+'Timp complet'!$B$66/2</f>
        <v>-85</v>
      </c>
      <c r="E14" s="50" t="n">
        <f aca="false">A14</f>
        <v>-9</v>
      </c>
      <c r="F14" s="40" t="str">
        <f aca="false">IF(A14&lt;0,"-","+")&amp;TEXT(INT(ABS(A14)*'Timp complet'!$B$65/3600),"00")&amp;":"&amp;TEXT(MOD(ABS(A14)*'Timp complet'!$B$65/60,60),"00")</f>
        <v>-06:00</v>
      </c>
      <c r="H14" s="101" t="s">
        <v>303</v>
      </c>
      <c r="I14" s="23" t="n">
        <v>-74</v>
      </c>
      <c r="J14" s="102" t="n">
        <f aca="false">INT(I14/'Timp complet'!$B$66+0.5)</f>
        <v>-7</v>
      </c>
      <c r="K14" s="103" t="n">
        <f aca="false">ROUND(I14-J14*'Timp complet'!$B$66,1)</f>
        <v>-4</v>
      </c>
    </row>
    <row r="15" customFormat="false" ht="15" hidden="false" customHeight="true" outlineLevel="0" collapsed="false">
      <c r="A15" s="40" t="n">
        <v>-8</v>
      </c>
      <c r="B15" s="50" t="n">
        <f aca="false">A15*'Timp complet'!$B$66</f>
        <v>-80</v>
      </c>
      <c r="C15" s="26" t="n">
        <f aca="false">B15-'Timp complet'!$B$66/2</f>
        <v>-85</v>
      </c>
      <c r="D15" s="26" t="n">
        <f aca="false">B15+'Timp complet'!$B$66/2</f>
        <v>-75</v>
      </c>
      <c r="E15" s="50" t="n">
        <f aca="false">A15</f>
        <v>-8</v>
      </c>
      <c r="F15" s="40" t="str">
        <f aca="false">IF(A15&lt;0,"-","+")&amp;TEXT(INT(ABS(A15)*'Timp complet'!$B$65/3600),"00")&amp;":"&amp;TEXT(MOD(ABS(A15)*'Timp complet'!$B$65/60,60),"00")</f>
        <v>-05:20</v>
      </c>
      <c r="H15" s="101" t="s">
        <v>304</v>
      </c>
      <c r="I15" s="23" t="n">
        <v>-118.2</v>
      </c>
      <c r="J15" s="102" t="n">
        <f aca="false">INT(I15/'Timp complet'!$B$66+0.5)</f>
        <v>-12</v>
      </c>
      <c r="K15" s="103" t="n">
        <f aca="false">ROUND(I15-J15*'Timp complet'!$B$66,1)</f>
        <v>1.8</v>
      </c>
    </row>
    <row r="16" customFormat="false" ht="15" hidden="false" customHeight="true" outlineLevel="0" collapsed="false">
      <c r="A16" s="40" t="n">
        <v>-7</v>
      </c>
      <c r="B16" s="50" t="n">
        <f aca="false">A16*'Timp complet'!$B$66</f>
        <v>-70</v>
      </c>
      <c r="C16" s="26" t="n">
        <f aca="false">B16-'Timp complet'!$B$66/2</f>
        <v>-75</v>
      </c>
      <c r="D16" s="26" t="n">
        <f aca="false">B16+'Timp complet'!$B$66/2</f>
        <v>-65</v>
      </c>
      <c r="E16" s="50" t="n">
        <f aca="false">A16</f>
        <v>-7</v>
      </c>
      <c r="F16" s="40" t="str">
        <f aca="false">IF(A16&lt;0,"-","+")&amp;TEXT(INT(ABS(A16)*'Timp complet'!$B$65/3600),"00")&amp;":"&amp;TEXT(MOD(ABS(A16)*'Timp complet'!$B$65/60,60),"00")</f>
        <v>-04:40</v>
      </c>
    </row>
    <row r="17" customFormat="false" ht="15" hidden="false" customHeight="true" outlineLevel="0" collapsed="false">
      <c r="A17" s="40" t="n">
        <v>-6</v>
      </c>
      <c r="B17" s="50" t="n">
        <f aca="false">A17*'Timp complet'!$B$66</f>
        <v>-60</v>
      </c>
      <c r="C17" s="26" t="n">
        <f aca="false">B17-'Timp complet'!$B$66/2</f>
        <v>-65</v>
      </c>
      <c r="D17" s="26" t="n">
        <f aca="false">B17+'Timp complet'!$B$66/2</f>
        <v>-55</v>
      </c>
      <c r="E17" s="50" t="n">
        <f aca="false">A17</f>
        <v>-6</v>
      </c>
      <c r="F17" s="40" t="str">
        <f aca="false">IF(A17&lt;0,"-","+")&amp;TEXT(INT(ABS(A17)*'Timp complet'!$B$65/3600),"00")&amp;":"&amp;TEXT(MOD(ABS(A17)*'Timp complet'!$B$65/60,60),"00")</f>
        <v>-04:00</v>
      </c>
    </row>
    <row r="18" customFormat="false" ht="15" hidden="false" customHeight="true" outlineLevel="0" collapsed="false">
      <c r="A18" s="40" t="n">
        <v>-5</v>
      </c>
      <c r="B18" s="50" t="n">
        <f aca="false">A18*'Timp complet'!$B$66</f>
        <v>-50</v>
      </c>
      <c r="C18" s="26" t="n">
        <f aca="false">B18-'Timp complet'!$B$66/2</f>
        <v>-55</v>
      </c>
      <c r="D18" s="26" t="n">
        <f aca="false">B18+'Timp complet'!$B$66/2</f>
        <v>-45</v>
      </c>
      <c r="E18" s="50" t="n">
        <f aca="false">A18</f>
        <v>-5</v>
      </c>
      <c r="F18" s="40" t="str">
        <f aca="false">IF(A18&lt;0,"-","+")&amp;TEXT(INT(ABS(A18)*'Timp complet'!$B$65/3600),"00")&amp;":"&amp;TEXT(MOD(ABS(A18)*'Timp complet'!$B$65/60,60),"00")</f>
        <v>-03:20</v>
      </c>
    </row>
    <row r="19" customFormat="false" ht="15" hidden="false" customHeight="true" outlineLevel="0" collapsed="false">
      <c r="A19" s="40" t="n">
        <v>-4</v>
      </c>
      <c r="B19" s="50" t="n">
        <f aca="false">A19*'Timp complet'!$B$66</f>
        <v>-40</v>
      </c>
      <c r="C19" s="26" t="n">
        <f aca="false">B19-'Timp complet'!$B$66/2</f>
        <v>-45</v>
      </c>
      <c r="D19" s="26" t="n">
        <f aca="false">B19+'Timp complet'!$B$66/2</f>
        <v>-35</v>
      </c>
      <c r="E19" s="50" t="n">
        <f aca="false">A19</f>
        <v>-4</v>
      </c>
      <c r="F19" s="40" t="str">
        <f aca="false">IF(A19&lt;0,"-","+")&amp;TEXT(INT(ABS(A19)*'Timp complet'!$B$65/3600),"00")&amp;":"&amp;TEXT(MOD(ABS(A19)*'Timp complet'!$B$65/60,60),"00")</f>
        <v>-02:40</v>
      </c>
    </row>
    <row r="20" customFormat="false" ht="15" hidden="false" customHeight="true" outlineLevel="0" collapsed="false">
      <c r="A20" s="40" t="n">
        <v>-3</v>
      </c>
      <c r="B20" s="50" t="n">
        <f aca="false">A20*'Timp complet'!$B$66</f>
        <v>-30</v>
      </c>
      <c r="C20" s="26" t="n">
        <f aca="false">B20-'Timp complet'!$B$66/2</f>
        <v>-35</v>
      </c>
      <c r="D20" s="26" t="n">
        <f aca="false">B20+'Timp complet'!$B$66/2</f>
        <v>-25</v>
      </c>
      <c r="E20" s="50" t="n">
        <f aca="false">A20</f>
        <v>-3</v>
      </c>
      <c r="F20" s="40" t="str">
        <f aca="false">IF(A20&lt;0,"-","+")&amp;TEXT(INT(ABS(A20)*'Timp complet'!$B$65/3600),"00")&amp;":"&amp;TEXT(MOD(ABS(A20)*'Timp complet'!$B$65/60,60),"00")</f>
        <v>-02:00</v>
      </c>
    </row>
    <row r="21" customFormat="false" ht="15" hidden="false" customHeight="true" outlineLevel="0" collapsed="false">
      <c r="A21" s="40" t="n">
        <v>-2</v>
      </c>
      <c r="B21" s="50" t="n">
        <f aca="false">A21*'Timp complet'!$B$66</f>
        <v>-20</v>
      </c>
      <c r="C21" s="26" t="n">
        <f aca="false">B21-'Timp complet'!$B$66/2</f>
        <v>-25</v>
      </c>
      <c r="D21" s="26" t="n">
        <f aca="false">B21+'Timp complet'!$B$66/2</f>
        <v>-15</v>
      </c>
      <c r="E21" s="50" t="n">
        <f aca="false">A21</f>
        <v>-2</v>
      </c>
      <c r="F21" s="40" t="str">
        <f aca="false">IF(A21&lt;0,"-","+")&amp;TEXT(INT(ABS(A21)*'Timp complet'!$B$65/3600),"00")&amp;":"&amp;TEXT(MOD(ABS(A21)*'Timp complet'!$B$65/60,60),"00")</f>
        <v>-01:20</v>
      </c>
    </row>
    <row r="22" customFormat="false" ht="15" hidden="false" customHeight="true" outlineLevel="0" collapsed="false">
      <c r="A22" s="40" t="n">
        <v>-1</v>
      </c>
      <c r="B22" s="50" t="n">
        <f aca="false">A22*'Timp complet'!$B$66</f>
        <v>-10</v>
      </c>
      <c r="C22" s="26" t="n">
        <f aca="false">B22-'Timp complet'!$B$66/2</f>
        <v>-15</v>
      </c>
      <c r="D22" s="26" t="n">
        <f aca="false">B22+'Timp complet'!$B$66/2</f>
        <v>-5</v>
      </c>
      <c r="E22" s="50" t="n">
        <f aca="false">A22</f>
        <v>-1</v>
      </c>
      <c r="F22" s="40" t="str">
        <f aca="false">IF(A22&lt;0,"-","+")&amp;TEXT(INT(ABS(A22)*'Timp complet'!$B$65/3600),"00")&amp;":"&amp;TEXT(MOD(ABS(A22)*'Timp complet'!$B$65/60,60),"00")</f>
        <v>-00:40</v>
      </c>
    </row>
    <row r="23" customFormat="false" ht="15" hidden="false" customHeight="true" outlineLevel="0" collapsed="false">
      <c r="A23" s="40" t="n">
        <v>0</v>
      </c>
      <c r="B23" s="50" t="n">
        <f aca="false">A23*'Timp complet'!$B$66</f>
        <v>0</v>
      </c>
      <c r="C23" s="26" t="n">
        <f aca="false">B23-'Timp complet'!$B$66/2</f>
        <v>-5</v>
      </c>
      <c r="D23" s="26" t="n">
        <f aca="false">B23+'Timp complet'!$B$66/2</f>
        <v>5</v>
      </c>
      <c r="E23" s="50" t="n">
        <f aca="false">A23</f>
        <v>0</v>
      </c>
      <c r="F23" s="40" t="str">
        <f aca="false">IF(A23&lt;0,"-","+")&amp;TEXT(INT(ABS(A23)*'Timp complet'!$B$65/3600),"00")&amp;":"&amp;TEXT(MOD(ABS(A23)*'Timp complet'!$B$65/60,60),"00")</f>
        <v>+00:00</v>
      </c>
    </row>
    <row r="24" customFormat="false" ht="15" hidden="false" customHeight="true" outlineLevel="0" collapsed="false">
      <c r="A24" s="40" t="n">
        <v>1</v>
      </c>
      <c r="B24" s="50" t="n">
        <f aca="false">A24*'Timp complet'!$B$66</f>
        <v>10</v>
      </c>
      <c r="C24" s="26" t="n">
        <f aca="false">B24-'Timp complet'!$B$66/2</f>
        <v>5</v>
      </c>
      <c r="D24" s="26" t="n">
        <f aca="false">B24+'Timp complet'!$B$66/2</f>
        <v>15</v>
      </c>
      <c r="E24" s="50" t="n">
        <f aca="false">A24</f>
        <v>1</v>
      </c>
      <c r="F24" s="40" t="str">
        <f aca="false">IF(A24&lt;0,"-","+")&amp;TEXT(INT(ABS(A24)*'Timp complet'!$B$65/3600),"00")&amp;":"&amp;TEXT(MOD(ABS(A24)*'Timp complet'!$B$65/60,60),"00")</f>
        <v>+00:40</v>
      </c>
    </row>
    <row r="25" customFormat="false" ht="15" hidden="false" customHeight="true" outlineLevel="0" collapsed="false">
      <c r="A25" s="40" t="n">
        <v>2</v>
      </c>
      <c r="B25" s="50" t="n">
        <f aca="false">A25*'Timp complet'!$B$66</f>
        <v>20</v>
      </c>
      <c r="C25" s="26" t="n">
        <f aca="false">B25-'Timp complet'!$B$66/2</f>
        <v>15</v>
      </c>
      <c r="D25" s="26" t="n">
        <f aca="false">B25+'Timp complet'!$B$66/2</f>
        <v>25</v>
      </c>
      <c r="E25" s="50" t="n">
        <f aca="false">A25</f>
        <v>2</v>
      </c>
      <c r="F25" s="40" t="str">
        <f aca="false">IF(A25&lt;0,"-","+")&amp;TEXT(INT(ABS(A25)*'Timp complet'!$B$65/3600),"00")&amp;":"&amp;TEXT(MOD(ABS(A25)*'Timp complet'!$B$65/60,60),"00")</f>
        <v>+01:20</v>
      </c>
    </row>
    <row r="26" customFormat="false" ht="15" hidden="false" customHeight="true" outlineLevel="0" collapsed="false">
      <c r="A26" s="40" t="n">
        <v>3</v>
      </c>
      <c r="B26" s="50" t="n">
        <f aca="false">A26*'Timp complet'!$B$66</f>
        <v>30</v>
      </c>
      <c r="C26" s="26" t="n">
        <f aca="false">B26-'Timp complet'!$B$66/2</f>
        <v>25</v>
      </c>
      <c r="D26" s="26" t="n">
        <f aca="false">B26+'Timp complet'!$B$66/2</f>
        <v>35</v>
      </c>
      <c r="E26" s="50" t="n">
        <f aca="false">A26</f>
        <v>3</v>
      </c>
      <c r="F26" s="40" t="str">
        <f aca="false">IF(A26&lt;0,"-","+")&amp;TEXT(INT(ABS(A26)*'Timp complet'!$B$65/3600),"00")&amp;":"&amp;TEXT(MOD(ABS(A26)*'Timp complet'!$B$65/60,60),"00")</f>
        <v>+02:00</v>
      </c>
    </row>
    <row r="27" customFormat="false" ht="15" hidden="false" customHeight="true" outlineLevel="0" collapsed="false">
      <c r="A27" s="40" t="n">
        <v>4</v>
      </c>
      <c r="B27" s="50" t="n">
        <f aca="false">A27*'Timp complet'!$B$66</f>
        <v>40</v>
      </c>
      <c r="C27" s="26" t="n">
        <f aca="false">B27-'Timp complet'!$B$66/2</f>
        <v>35</v>
      </c>
      <c r="D27" s="26" t="n">
        <f aca="false">B27+'Timp complet'!$B$66/2</f>
        <v>45</v>
      </c>
      <c r="E27" s="50" t="n">
        <f aca="false">A27</f>
        <v>4</v>
      </c>
      <c r="F27" s="40" t="str">
        <f aca="false">IF(A27&lt;0,"-","+")&amp;TEXT(INT(ABS(A27)*'Timp complet'!$B$65/3600),"00")&amp;":"&amp;TEXT(MOD(ABS(A27)*'Timp complet'!$B$65/60,60),"00")</f>
        <v>+02:40</v>
      </c>
    </row>
    <row r="28" customFormat="false" ht="15" hidden="false" customHeight="true" outlineLevel="0" collapsed="false">
      <c r="A28" s="40" t="n">
        <v>5</v>
      </c>
      <c r="B28" s="50" t="n">
        <f aca="false">A28*'Timp complet'!$B$66</f>
        <v>50</v>
      </c>
      <c r="C28" s="26" t="n">
        <f aca="false">B28-'Timp complet'!$B$66/2</f>
        <v>45</v>
      </c>
      <c r="D28" s="26" t="n">
        <f aca="false">B28+'Timp complet'!$B$66/2</f>
        <v>55</v>
      </c>
      <c r="E28" s="50" t="n">
        <f aca="false">A28</f>
        <v>5</v>
      </c>
      <c r="F28" s="40" t="str">
        <f aca="false">IF(A28&lt;0,"-","+")&amp;TEXT(INT(ABS(A28)*'Timp complet'!$B$65/3600),"00")&amp;":"&amp;TEXT(MOD(ABS(A28)*'Timp complet'!$B$65/60,60),"00")</f>
        <v>+03:20</v>
      </c>
    </row>
    <row r="29" customFormat="false" ht="15" hidden="false" customHeight="true" outlineLevel="0" collapsed="false">
      <c r="A29" s="40" t="n">
        <v>6</v>
      </c>
      <c r="B29" s="50" t="n">
        <f aca="false">A29*'Timp complet'!$B$66</f>
        <v>60</v>
      </c>
      <c r="C29" s="26" t="n">
        <f aca="false">B29-'Timp complet'!$B$66/2</f>
        <v>55</v>
      </c>
      <c r="D29" s="26" t="n">
        <f aca="false">B29+'Timp complet'!$B$66/2</f>
        <v>65</v>
      </c>
      <c r="E29" s="50" t="n">
        <f aca="false">A29</f>
        <v>6</v>
      </c>
      <c r="F29" s="40" t="str">
        <f aca="false">IF(A29&lt;0,"-","+")&amp;TEXT(INT(ABS(A29)*'Timp complet'!$B$65/3600),"00")&amp;":"&amp;TEXT(MOD(ABS(A29)*'Timp complet'!$B$65/60,60),"00")</f>
        <v>+04:00</v>
      </c>
    </row>
    <row r="30" customFormat="false" ht="15" hidden="false" customHeight="true" outlineLevel="0" collapsed="false">
      <c r="A30" s="40" t="n">
        <v>7</v>
      </c>
      <c r="B30" s="50" t="n">
        <f aca="false">A30*'Timp complet'!$B$66</f>
        <v>70</v>
      </c>
      <c r="C30" s="26" t="n">
        <f aca="false">B30-'Timp complet'!$B$66/2</f>
        <v>65</v>
      </c>
      <c r="D30" s="26" t="n">
        <f aca="false">B30+'Timp complet'!$B$66/2</f>
        <v>75</v>
      </c>
      <c r="E30" s="50" t="n">
        <f aca="false">A30</f>
        <v>7</v>
      </c>
      <c r="F30" s="40" t="str">
        <f aca="false">IF(A30&lt;0,"-","+")&amp;TEXT(INT(ABS(A30)*'Timp complet'!$B$65/3600),"00")&amp;":"&amp;TEXT(MOD(ABS(A30)*'Timp complet'!$B$65/60,60),"00")</f>
        <v>+04:40</v>
      </c>
    </row>
    <row r="31" customFormat="false" ht="15" hidden="false" customHeight="true" outlineLevel="0" collapsed="false">
      <c r="A31" s="40" t="n">
        <v>8</v>
      </c>
      <c r="B31" s="50" t="n">
        <f aca="false">A31*'Timp complet'!$B$66</f>
        <v>80</v>
      </c>
      <c r="C31" s="26" t="n">
        <f aca="false">B31-'Timp complet'!$B$66/2</f>
        <v>75</v>
      </c>
      <c r="D31" s="26" t="n">
        <f aca="false">B31+'Timp complet'!$B$66/2</f>
        <v>85</v>
      </c>
      <c r="E31" s="50" t="n">
        <f aca="false">A31</f>
        <v>8</v>
      </c>
      <c r="F31" s="40" t="str">
        <f aca="false">IF(A31&lt;0,"-","+")&amp;TEXT(INT(ABS(A31)*'Timp complet'!$B$65/3600),"00")&amp;":"&amp;TEXT(MOD(ABS(A31)*'Timp complet'!$B$65/60,60),"00")</f>
        <v>+05:20</v>
      </c>
    </row>
    <row r="32" customFormat="false" ht="15" hidden="false" customHeight="true" outlineLevel="0" collapsed="false">
      <c r="A32" s="40" t="n">
        <v>9</v>
      </c>
      <c r="B32" s="50" t="n">
        <f aca="false">A32*'Timp complet'!$B$66</f>
        <v>90</v>
      </c>
      <c r="C32" s="26" t="n">
        <f aca="false">B32-'Timp complet'!$B$66/2</f>
        <v>85</v>
      </c>
      <c r="D32" s="26" t="n">
        <f aca="false">B32+'Timp complet'!$B$66/2</f>
        <v>95</v>
      </c>
      <c r="E32" s="50" t="n">
        <f aca="false">A32</f>
        <v>9</v>
      </c>
      <c r="F32" s="40" t="str">
        <f aca="false">IF(A32&lt;0,"-","+")&amp;TEXT(INT(ABS(A32)*'Timp complet'!$B$65/3600),"00")&amp;":"&amp;TEXT(MOD(ABS(A32)*'Timp complet'!$B$65/60,60),"00")</f>
        <v>+06:00</v>
      </c>
    </row>
    <row r="33" customFormat="false" ht="15" hidden="false" customHeight="true" outlineLevel="0" collapsed="false">
      <c r="A33" s="40" t="n">
        <v>10</v>
      </c>
      <c r="B33" s="50" t="n">
        <f aca="false">A33*'Timp complet'!$B$66</f>
        <v>100</v>
      </c>
      <c r="C33" s="26" t="n">
        <f aca="false">B33-'Timp complet'!$B$66/2</f>
        <v>95</v>
      </c>
      <c r="D33" s="26" t="n">
        <f aca="false">B33+'Timp complet'!$B$66/2</f>
        <v>105</v>
      </c>
      <c r="E33" s="50" t="n">
        <f aca="false">A33</f>
        <v>10</v>
      </c>
      <c r="F33" s="40" t="str">
        <f aca="false">IF(A33&lt;0,"-","+")&amp;TEXT(INT(ABS(A33)*'Timp complet'!$B$65/3600),"00")&amp;":"&amp;TEXT(MOD(ABS(A33)*'Timp complet'!$B$65/60,60),"00")</f>
        <v>+06:40</v>
      </c>
    </row>
    <row r="34" customFormat="false" ht="15" hidden="false" customHeight="true" outlineLevel="0" collapsed="false">
      <c r="A34" s="40" t="n">
        <v>11</v>
      </c>
      <c r="B34" s="50" t="n">
        <f aca="false">A34*'Timp complet'!$B$66</f>
        <v>110</v>
      </c>
      <c r="C34" s="26" t="n">
        <f aca="false">B34-'Timp complet'!$B$66/2</f>
        <v>105</v>
      </c>
      <c r="D34" s="26" t="n">
        <f aca="false">B34+'Timp complet'!$B$66/2</f>
        <v>115</v>
      </c>
      <c r="E34" s="50" t="n">
        <f aca="false">A34</f>
        <v>11</v>
      </c>
      <c r="F34" s="40" t="str">
        <f aca="false">IF(A34&lt;0,"-","+")&amp;TEXT(INT(ABS(A34)*'Timp complet'!$B$65/3600),"00")&amp;":"&amp;TEXT(MOD(ABS(A34)*'Timp complet'!$B$65/60,60),"00")</f>
        <v>+07:20</v>
      </c>
    </row>
    <row r="35" customFormat="false" ht="15" hidden="false" customHeight="true" outlineLevel="0" collapsed="false">
      <c r="A35" s="40" t="n">
        <v>12</v>
      </c>
      <c r="B35" s="50" t="n">
        <f aca="false">A35*'Timp complet'!$B$66</f>
        <v>120</v>
      </c>
      <c r="C35" s="26" t="n">
        <f aca="false">B35-'Timp complet'!$B$66/2</f>
        <v>115</v>
      </c>
      <c r="D35" s="26" t="n">
        <f aca="false">B35+'Timp complet'!$B$66/2</f>
        <v>125</v>
      </c>
      <c r="E35" s="50" t="n">
        <f aca="false">A35</f>
        <v>12</v>
      </c>
      <c r="F35" s="40" t="str">
        <f aca="false">IF(A35&lt;0,"-","+")&amp;TEXT(INT(ABS(A35)*'Timp complet'!$B$65/3600),"00")&amp;":"&amp;TEXT(MOD(ABS(A35)*'Timp complet'!$B$65/60,60),"00")</f>
        <v>+08:00</v>
      </c>
    </row>
    <row r="36" customFormat="false" ht="15" hidden="false" customHeight="true" outlineLevel="0" collapsed="false">
      <c r="A36" s="40" t="n">
        <v>13</v>
      </c>
      <c r="B36" s="50" t="n">
        <f aca="false">A36*'Timp complet'!$B$66</f>
        <v>130</v>
      </c>
      <c r="C36" s="26" t="n">
        <f aca="false">B36-'Timp complet'!$B$66/2</f>
        <v>125</v>
      </c>
      <c r="D36" s="26" t="n">
        <f aca="false">B36+'Timp complet'!$B$66/2</f>
        <v>135</v>
      </c>
      <c r="E36" s="50" t="n">
        <f aca="false">A36</f>
        <v>13</v>
      </c>
      <c r="F36" s="40" t="str">
        <f aca="false">IF(A36&lt;0,"-","+")&amp;TEXT(INT(ABS(A36)*'Timp complet'!$B$65/3600),"00")&amp;":"&amp;TEXT(MOD(ABS(A36)*'Timp complet'!$B$65/60,60),"00")</f>
        <v>+08:40</v>
      </c>
    </row>
    <row r="37" customFormat="false" ht="15" hidden="false" customHeight="true" outlineLevel="0" collapsed="false">
      <c r="A37" s="40" t="n">
        <v>14</v>
      </c>
      <c r="B37" s="50" t="n">
        <f aca="false">A37*'Timp complet'!$B$66</f>
        <v>140</v>
      </c>
      <c r="C37" s="26" t="n">
        <f aca="false">B37-'Timp complet'!$B$66/2</f>
        <v>135</v>
      </c>
      <c r="D37" s="26" t="n">
        <f aca="false">B37+'Timp complet'!$B$66/2</f>
        <v>145</v>
      </c>
      <c r="E37" s="50" t="n">
        <f aca="false">A37</f>
        <v>14</v>
      </c>
      <c r="F37" s="40" t="str">
        <f aca="false">IF(A37&lt;0,"-","+")&amp;TEXT(INT(ABS(A37)*'Timp complet'!$B$65/3600),"00")&amp;":"&amp;TEXT(MOD(ABS(A37)*'Timp complet'!$B$65/60,60),"00")</f>
        <v>+09:20</v>
      </c>
    </row>
    <row r="38" customFormat="false" ht="15" hidden="false" customHeight="true" outlineLevel="0" collapsed="false">
      <c r="A38" s="40" t="n">
        <v>15</v>
      </c>
      <c r="B38" s="50" t="n">
        <f aca="false">A38*'Timp complet'!$B$66</f>
        <v>150</v>
      </c>
      <c r="C38" s="26" t="n">
        <f aca="false">B38-'Timp complet'!$B$66/2</f>
        <v>145</v>
      </c>
      <c r="D38" s="26" t="n">
        <f aca="false">B38+'Timp complet'!$B$66/2</f>
        <v>155</v>
      </c>
      <c r="E38" s="50" t="n">
        <f aca="false">A38</f>
        <v>15</v>
      </c>
      <c r="F38" s="40" t="str">
        <f aca="false">IF(A38&lt;0,"-","+")&amp;TEXT(INT(ABS(A38)*'Timp complet'!$B$65/3600),"00")&amp;":"&amp;TEXT(MOD(ABS(A38)*'Timp complet'!$B$65/60,60),"00")</f>
        <v>+10:00</v>
      </c>
    </row>
    <row r="39" customFormat="false" ht="15" hidden="false" customHeight="true" outlineLevel="0" collapsed="false">
      <c r="A39" s="40" t="n">
        <v>16</v>
      </c>
      <c r="B39" s="50" t="n">
        <f aca="false">A39*'Timp complet'!$B$66</f>
        <v>160</v>
      </c>
      <c r="C39" s="26" t="n">
        <f aca="false">B39-'Timp complet'!$B$66/2</f>
        <v>155</v>
      </c>
      <c r="D39" s="26" t="n">
        <f aca="false">B39+'Timp complet'!$B$66/2</f>
        <v>165</v>
      </c>
      <c r="E39" s="50" t="n">
        <f aca="false">A39</f>
        <v>16</v>
      </c>
      <c r="F39" s="40" t="str">
        <f aca="false">IF(A39&lt;0,"-","+")&amp;TEXT(INT(ABS(A39)*'Timp complet'!$B$65/3600),"00")&amp;":"&amp;TEXT(MOD(ABS(A39)*'Timp complet'!$B$65/60,60),"00")</f>
        <v>+10:40</v>
      </c>
    </row>
    <row r="40" customFormat="false" ht="15" hidden="false" customHeight="true" outlineLevel="0" collapsed="false">
      <c r="A40" s="40" t="n">
        <v>17</v>
      </c>
      <c r="B40" s="50" t="n">
        <f aca="false">A40*'Timp complet'!$B$66</f>
        <v>170</v>
      </c>
      <c r="C40" s="26" t="n">
        <f aca="false">B40-'Timp complet'!$B$66/2</f>
        <v>165</v>
      </c>
      <c r="D40" s="26" t="n">
        <f aca="false">B40+'Timp complet'!$B$66/2</f>
        <v>175</v>
      </c>
      <c r="E40" s="50" t="n">
        <f aca="false">A40</f>
        <v>17</v>
      </c>
      <c r="F40" s="40" t="str">
        <f aca="false">IF(A40&lt;0,"-","+")&amp;TEXT(INT(ABS(A40)*'Timp complet'!$B$65/3600),"00")&amp;":"&amp;TEXT(MOD(ABS(A40)*'Timp complet'!$B$65/60,60),"00")</f>
        <v>+11:20</v>
      </c>
    </row>
    <row r="41" customFormat="false" ht="15" hidden="false" customHeight="true" outlineLevel="0" collapsed="false">
      <c r="A41" s="40" t="n">
        <v>18</v>
      </c>
      <c r="B41" s="50" t="n">
        <f aca="false">A41*'Timp complet'!$B$66</f>
        <v>180</v>
      </c>
      <c r="C41" s="26" t="n">
        <f aca="false">B41-'Timp complet'!$B$66/2</f>
        <v>175</v>
      </c>
      <c r="D41" s="26" t="n">
        <f aca="false">B41+'Timp complet'!$B$66/2</f>
        <v>185</v>
      </c>
      <c r="E41" s="50" t="n">
        <f aca="false">A41</f>
        <v>18</v>
      </c>
      <c r="F41" s="40" t="str">
        <f aca="false">IF(A41&lt;0,"-","+")&amp;TEXT(INT(ABS(A41)*'Timp complet'!$B$65/3600),"00")&amp;":"&amp;TEXT(MOD(ABS(A41)*'Timp complet'!$B$65/60,60),"00")</f>
        <v>+12:00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</cols>
  <sheetData>
    <row r="1" customFormat="false" ht="15" hidden="false" customHeight="true" outlineLevel="0" collapsed="false">
      <c r="A1" s="104" t="s">
        <v>305</v>
      </c>
      <c r="B1" s="104" t="s">
        <v>306</v>
      </c>
      <c r="D1" s="12" t="s">
        <v>307</v>
      </c>
    </row>
    <row r="2" customFormat="false" ht="15" hidden="false" customHeight="true" outlineLevel="0" collapsed="false">
      <c r="A2" s="105" t="n">
        <v>-410.985828773148</v>
      </c>
      <c r="B2" s="10" t="n">
        <v>-1251</v>
      </c>
    </row>
    <row r="3" customFormat="false" ht="15" hidden="false" customHeight="true" outlineLevel="0" collapsed="false">
      <c r="A3" s="105" t="n">
        <v>-381.511721273148</v>
      </c>
      <c r="B3" s="10" t="n">
        <v>-1250</v>
      </c>
    </row>
    <row r="4" customFormat="false" ht="15" hidden="false" customHeight="true" outlineLevel="0" collapsed="false">
      <c r="A4" s="105" t="n">
        <v>-352.049001354167</v>
      </c>
      <c r="B4" s="10" t="n">
        <v>-1249</v>
      </c>
    </row>
    <row r="5" customFormat="false" ht="15" hidden="false" customHeight="true" outlineLevel="0" collapsed="false">
      <c r="A5" s="105" t="n">
        <v>-322.603058680556</v>
      </c>
      <c r="B5" s="10" t="n">
        <v>-1248</v>
      </c>
    </row>
    <row r="6" customFormat="false" ht="15" hidden="false" customHeight="true" outlineLevel="0" collapsed="false">
      <c r="A6" s="105" t="n">
        <v>-293.171756747685</v>
      </c>
      <c r="B6" s="10" t="n">
        <v>-1247</v>
      </c>
    </row>
    <row r="7" customFormat="false" ht="15" hidden="false" customHeight="true" outlineLevel="0" collapsed="false">
      <c r="A7" s="105" t="n">
        <v>-263.735715798611</v>
      </c>
      <c r="B7" s="10" t="n">
        <v>-1246</v>
      </c>
    </row>
    <row r="8" customFormat="false" ht="15" hidden="false" customHeight="true" outlineLevel="0" collapsed="false">
      <c r="A8" s="105" t="n">
        <v>-234.264917210648</v>
      </c>
      <c r="B8" s="10" t="n">
        <v>-1245</v>
      </c>
    </row>
    <row r="9" customFormat="false" ht="15" hidden="false" customHeight="true" outlineLevel="0" collapsed="false">
      <c r="A9" s="105" t="n">
        <v>-204.735885509259</v>
      </c>
      <c r="B9" s="10" t="n">
        <v>-1244</v>
      </c>
    </row>
    <row r="10" customFormat="false" ht="15" hidden="false" customHeight="true" outlineLevel="0" collapsed="false">
      <c r="A10" s="105" t="n">
        <v>-175.144941875</v>
      </c>
      <c r="B10" s="10" t="n">
        <v>-1243</v>
      </c>
    </row>
    <row r="11" customFormat="false" ht="15" hidden="false" customHeight="true" outlineLevel="0" collapsed="false">
      <c r="A11" s="105" t="n">
        <v>-145.508470775463</v>
      </c>
      <c r="B11" s="10" t="n">
        <v>-1242</v>
      </c>
    </row>
    <row r="12" customFormat="false" ht="15" hidden="false" customHeight="true" outlineLevel="0" collapsed="false">
      <c r="A12" s="105" t="n">
        <v>-115.852105694444</v>
      </c>
      <c r="B12" s="10" t="n">
        <v>-1241</v>
      </c>
    </row>
    <row r="13" customFormat="false" ht="15" hidden="false" customHeight="true" outlineLevel="0" collapsed="false">
      <c r="A13" s="105" t="n">
        <v>-86.1986434375</v>
      </c>
      <c r="B13" s="10" t="n">
        <v>-1240</v>
      </c>
    </row>
    <row r="14" customFormat="false" ht="15" hidden="false" customHeight="true" outlineLevel="0" collapsed="false">
      <c r="A14" s="105" t="n">
        <v>-56.5648876041667</v>
      </c>
      <c r="B14" s="10" t="n">
        <v>-1239</v>
      </c>
    </row>
    <row r="15" customFormat="false" ht="15" hidden="false" customHeight="true" outlineLevel="0" collapsed="false">
      <c r="A15" s="105" t="n">
        <v>-26.966930462963</v>
      </c>
      <c r="B15" s="10" t="n">
        <v>-1238</v>
      </c>
    </row>
    <row r="16" customFormat="false" ht="15" hidden="false" customHeight="true" outlineLevel="0" collapsed="false">
      <c r="A16" s="105" t="n">
        <v>2.57768604166667</v>
      </c>
      <c r="B16" s="10" t="n">
        <v>-1237</v>
      </c>
    </row>
    <row r="17" customFormat="false" ht="15" hidden="false" customHeight="true" outlineLevel="0" collapsed="false">
      <c r="A17" s="105" t="n">
        <v>32.0573350694444</v>
      </c>
      <c r="B17" s="10" t="n">
        <v>-1236</v>
      </c>
    </row>
    <row r="18" customFormat="false" ht="15" hidden="false" customHeight="true" outlineLevel="0" collapsed="false">
      <c r="A18" s="105" t="n">
        <v>61.4758575578704</v>
      </c>
      <c r="B18" s="10" t="n">
        <v>-1235</v>
      </c>
    </row>
    <row r="19" customFormat="false" ht="15" hidden="false" customHeight="true" outlineLevel="0" collapsed="false">
      <c r="A19" s="105" t="n">
        <v>90.8544181944445</v>
      </c>
      <c r="B19" s="10" t="n">
        <v>-1234</v>
      </c>
    </row>
    <row r="20" customFormat="false" ht="15" hidden="false" customHeight="true" outlineLevel="0" collapsed="false">
      <c r="A20" s="105" t="n">
        <v>120.22444625</v>
      </c>
      <c r="B20" s="10" t="n">
        <v>-1233</v>
      </c>
    </row>
    <row r="21" customFormat="false" ht="15" hidden="false" customHeight="true" outlineLevel="0" collapsed="false">
      <c r="A21" s="105" t="n">
        <v>149.617826157407</v>
      </c>
      <c r="B21" s="10" t="n">
        <v>-1232</v>
      </c>
    </row>
    <row r="22" customFormat="false" ht="15" hidden="false" customHeight="true" outlineLevel="0" collapsed="false">
      <c r="A22" s="105" t="n">
        <v>179.0606009375</v>
      </c>
      <c r="B22" s="10" t="n">
        <v>-1231</v>
      </c>
    </row>
    <row r="23" customFormat="false" ht="15" hidden="false" customHeight="true" outlineLevel="0" collapsed="false">
      <c r="A23" s="105" t="n">
        <v>208.571426689815</v>
      </c>
      <c r="B23" s="10" t="n">
        <v>-1230</v>
      </c>
    </row>
    <row r="24" customFormat="false" ht="15" hidden="false" customHeight="true" outlineLevel="0" collapsed="false">
      <c r="A24" s="105" t="n">
        <v>238.16155125</v>
      </c>
      <c r="B24" s="10" t="n">
        <v>-1229</v>
      </c>
    </row>
    <row r="25" customFormat="false" ht="15" hidden="false" customHeight="true" outlineLevel="0" collapsed="false">
      <c r="A25" s="105" t="n">
        <v>267.831270659722</v>
      </c>
      <c r="B25" s="10" t="n">
        <v>-1228</v>
      </c>
    </row>
    <row r="26" customFormat="false" ht="15" hidden="false" customHeight="true" outlineLevel="0" collapsed="false">
      <c r="A26" s="105" t="n">
        <v>297.560610763889</v>
      </c>
      <c r="B26" s="10" t="n">
        <v>-1227</v>
      </c>
    </row>
    <row r="27" customFormat="false" ht="15" hidden="false" customHeight="true" outlineLevel="0" collapsed="false">
      <c r="A27" s="105" t="n">
        <v>327.303504166667</v>
      </c>
      <c r="B27" s="10" t="n">
        <v>-1226</v>
      </c>
    </row>
    <row r="28" customFormat="false" ht="15" hidden="false" customHeight="true" outlineLevel="0" collapsed="false">
      <c r="A28" s="105" t="n">
        <v>357.000752025463</v>
      </c>
      <c r="B28" s="10" t="n">
        <v>-1225</v>
      </c>
    </row>
    <row r="29" customFormat="false" ht="15" hidden="false" customHeight="true" outlineLevel="0" collapsed="false">
      <c r="A29" s="105" t="n">
        <v>386.608143344907</v>
      </c>
      <c r="B29" s="10" t="n">
        <v>-1224</v>
      </c>
    </row>
    <row r="30" customFormat="false" ht="15" hidden="false" customHeight="true" outlineLevel="0" collapsed="false">
      <c r="A30" s="105" t="n">
        <v>416.114646724537</v>
      </c>
      <c r="B30" s="10" t="n">
        <v>-1223</v>
      </c>
    </row>
    <row r="31" customFormat="false" ht="15" hidden="false" customHeight="true" outlineLevel="0" collapsed="false">
      <c r="A31" s="105" t="n">
        <v>445.536671134259</v>
      </c>
      <c r="B31" s="10" t="n">
        <v>-1222</v>
      </c>
    </row>
    <row r="32" customFormat="false" ht="15" hidden="false" customHeight="true" outlineLevel="0" collapsed="false">
      <c r="A32" s="105" t="n">
        <v>474.900994351852</v>
      </c>
      <c r="B32" s="10" t="n">
        <v>-1221</v>
      </c>
    </row>
    <row r="33" customFormat="false" ht="15" hidden="false" customHeight="true" outlineLevel="0" collapsed="false">
      <c r="A33" s="105" t="n">
        <v>504.234389768519</v>
      </c>
      <c r="B33" s="10" t="n">
        <v>-1220</v>
      </c>
    </row>
    <row r="34" customFormat="false" ht="15" hidden="false" customHeight="true" outlineLevel="0" collapsed="false">
      <c r="A34" s="105" t="n">
        <v>533.564351261574</v>
      </c>
      <c r="B34" s="10" t="n">
        <v>-1219</v>
      </c>
    </row>
    <row r="35" customFormat="false" ht="15" hidden="false" customHeight="true" outlineLevel="0" collapsed="false">
      <c r="A35" s="105" t="n">
        <v>562.923902766204</v>
      </c>
      <c r="B35" s="10" t="n">
        <v>-1218</v>
      </c>
    </row>
    <row r="36" customFormat="false" ht="15" hidden="false" customHeight="true" outlineLevel="0" collapsed="false">
      <c r="A36" s="105" t="n">
        <v>592.352374050926</v>
      </c>
      <c r="B36" s="10" t="n">
        <v>-1217</v>
      </c>
    </row>
    <row r="37" customFormat="false" ht="15" hidden="false" customHeight="true" outlineLevel="0" collapsed="false">
      <c r="A37" s="105" t="n">
        <v>621.887908657407</v>
      </c>
      <c r="B37" s="10" t="n">
        <v>-1216</v>
      </c>
    </row>
    <row r="38" customFormat="false" ht="15" hidden="false" customHeight="true" outlineLevel="0" collapsed="false">
      <c r="A38" s="105" t="n">
        <v>651.549553310185</v>
      </c>
      <c r="B38" s="10" t="n">
        <v>-1215</v>
      </c>
    </row>
    <row r="39" customFormat="false" ht="15" hidden="false" customHeight="true" outlineLevel="0" collapsed="false">
      <c r="A39" s="105" t="n">
        <v>681.315465659722</v>
      </c>
      <c r="B39" s="10" t="n">
        <v>-1214</v>
      </c>
    </row>
    <row r="40" customFormat="false" ht="15" hidden="false" customHeight="true" outlineLevel="0" collapsed="false">
      <c r="A40" s="105" t="n">
        <v>711.1202053125</v>
      </c>
      <c r="B40" s="10" t="n">
        <v>-1213</v>
      </c>
    </row>
    <row r="41" customFormat="false" ht="15" hidden="false" customHeight="true" outlineLevel="0" collapsed="false">
      <c r="A41" s="105" t="n">
        <v>740.885058657407</v>
      </c>
      <c r="B41" s="10" t="n">
        <v>-1212</v>
      </c>
    </row>
    <row r="42" customFormat="false" ht="15" hidden="false" customHeight="true" outlineLevel="0" collapsed="false">
      <c r="A42" s="105" t="n">
        <v>770.556533645833</v>
      </c>
      <c r="B42" s="10" t="n">
        <v>-1211</v>
      </c>
    </row>
    <row r="43" customFormat="false" ht="15" hidden="false" customHeight="true" outlineLevel="0" collapsed="false">
      <c r="A43" s="105" t="n">
        <v>800.118043958333</v>
      </c>
      <c r="B43" s="10" t="n">
        <v>-1210</v>
      </c>
    </row>
    <row r="44" customFormat="false" ht="15" hidden="false" customHeight="true" outlineLevel="0" collapsed="false">
      <c r="A44" s="105" t="n">
        <v>829.576283518519</v>
      </c>
      <c r="B44" s="10" t="n">
        <v>-1209</v>
      </c>
    </row>
    <row r="45" customFormat="false" ht="15" hidden="false" customHeight="true" outlineLevel="0" collapsed="false">
      <c r="A45" s="105" t="n">
        <v>858.94788650463</v>
      </c>
      <c r="B45" s="10" t="n">
        <v>-1208</v>
      </c>
    </row>
    <row r="46" customFormat="false" ht="15" hidden="false" customHeight="true" outlineLevel="0" collapsed="false">
      <c r="A46" s="105" t="n">
        <v>888.25753375</v>
      </c>
      <c r="B46" s="10" t="n">
        <v>-1207</v>
      </c>
    </row>
    <row r="47" customFormat="false" ht="15" hidden="false" customHeight="true" outlineLevel="0" collapsed="false">
      <c r="A47" s="105" t="n">
        <v>917.540987141204</v>
      </c>
      <c r="B47" s="10" t="n">
        <v>-1206</v>
      </c>
    </row>
    <row r="48" customFormat="false" ht="15" hidden="false" customHeight="true" outlineLevel="0" collapsed="false">
      <c r="A48" s="105" t="n">
        <v>946.845110844907</v>
      </c>
      <c r="B48" s="10" t="n">
        <v>-1205</v>
      </c>
    </row>
    <row r="49" customFormat="false" ht="15" hidden="false" customHeight="true" outlineLevel="0" collapsed="false">
      <c r="A49" s="105" t="n">
        <v>976.221667361111</v>
      </c>
      <c r="B49" s="10" t="n">
        <v>-1204</v>
      </c>
    </row>
    <row r="50" customFormat="false" ht="15" hidden="false" customHeight="true" outlineLevel="0" collapsed="false">
      <c r="A50" s="105" t="n">
        <v>1005.71461611111</v>
      </c>
      <c r="B50" s="10" t="n">
        <v>-1203</v>
      </c>
    </row>
    <row r="51" customFormat="false" ht="15" hidden="false" customHeight="true" outlineLevel="0" collapsed="false">
      <c r="A51" s="105" t="n">
        <v>1035.34272938657</v>
      </c>
      <c r="B51" s="10" t="n">
        <v>-1202</v>
      </c>
    </row>
    <row r="52" customFormat="false" ht="15" hidden="false" customHeight="true" outlineLevel="0" collapsed="false">
      <c r="A52" s="105" t="n">
        <v>1065.08643436343</v>
      </c>
      <c r="B52" s="10" t="n">
        <v>-1201</v>
      </c>
    </row>
    <row r="53" customFormat="false" ht="15" hidden="false" customHeight="true" outlineLevel="0" collapsed="false">
      <c r="A53" s="105" t="n">
        <v>1094.89222324074</v>
      </c>
      <c r="B53" s="10" t="n">
        <v>-1200</v>
      </c>
    </row>
    <row r="54" customFormat="false" ht="15" hidden="false" customHeight="true" outlineLevel="0" collapsed="false">
      <c r="A54" s="105" t="n">
        <v>1124.69345866898</v>
      </c>
      <c r="B54" s="10" t="n">
        <v>-1199</v>
      </c>
    </row>
    <row r="55" customFormat="false" ht="15" hidden="false" customHeight="true" outlineLevel="0" collapsed="false">
      <c r="A55" s="105" t="n">
        <v>1154.43020017361</v>
      </c>
      <c r="B55" s="10" t="n">
        <v>-1198</v>
      </c>
    </row>
    <row r="56" customFormat="false" ht="15" hidden="false" customHeight="true" outlineLevel="0" collapsed="false">
      <c r="A56" s="105" t="n">
        <v>1184.05969408565</v>
      </c>
      <c r="B56" s="10" t="n">
        <v>-1197</v>
      </c>
    </row>
    <row r="57" customFormat="false" ht="15" hidden="false" customHeight="true" outlineLevel="0" collapsed="false">
      <c r="A57" s="105" t="n">
        <v>1213.56335978009</v>
      </c>
      <c r="B57" s="10" t="n">
        <v>-1196</v>
      </c>
    </row>
    <row r="58" customFormat="false" ht="15" hidden="false" customHeight="true" outlineLevel="0" collapsed="false">
      <c r="A58" s="105" t="n">
        <v>1242.95103976852</v>
      </c>
      <c r="B58" s="10" t="n">
        <v>-1195</v>
      </c>
    </row>
    <row r="59" customFormat="false" ht="15" hidden="false" customHeight="true" outlineLevel="0" collapsed="false">
      <c r="A59" s="105" t="n">
        <v>1272.25743418982</v>
      </c>
      <c r="B59" s="10" t="n">
        <v>-1194</v>
      </c>
    </row>
    <row r="60" customFormat="false" ht="15" hidden="false" customHeight="true" outlineLevel="0" collapsed="false">
      <c r="A60" s="105" t="n">
        <v>1301.5319255787</v>
      </c>
      <c r="B60" s="10" t="n">
        <v>-1193</v>
      </c>
    </row>
    <row r="61" customFormat="false" ht="15" hidden="false" customHeight="true" outlineLevel="0" collapsed="false">
      <c r="A61" s="105" t="n">
        <v>1330.82696390046</v>
      </c>
      <c r="B61" s="10" t="n">
        <v>-1192</v>
      </c>
    </row>
    <row r="62" customFormat="false" ht="15" hidden="false" customHeight="true" outlineLevel="0" collapsed="false">
      <c r="A62" s="105" t="n">
        <v>1360.18793300926</v>
      </c>
      <c r="B62" s="10" t="n">
        <v>-1191</v>
      </c>
    </row>
    <row r="63" customFormat="false" ht="15" hidden="false" customHeight="true" outlineLevel="0" collapsed="false">
      <c r="A63" s="105" t="n">
        <v>1389.64601997685</v>
      </c>
      <c r="B63" s="10" t="n">
        <v>-1190</v>
      </c>
    </row>
    <row r="64" customFormat="false" ht="15" hidden="false" customHeight="true" outlineLevel="0" collapsed="false">
      <c r="A64" s="105" t="n">
        <v>1419.21527657407</v>
      </c>
      <c r="B64" s="10" t="n">
        <v>-1189</v>
      </c>
    </row>
    <row r="65" customFormat="false" ht="15" hidden="false" customHeight="true" outlineLevel="0" collapsed="false">
      <c r="A65" s="105" t="n">
        <v>1448.89292239583</v>
      </c>
      <c r="B65" s="10" t="n">
        <v>-1188</v>
      </c>
    </row>
    <row r="66" customFormat="false" ht="15" hidden="false" customHeight="true" outlineLevel="0" collapsed="false">
      <c r="A66" s="105" t="n">
        <v>1478.65734657407</v>
      </c>
      <c r="B66" s="10" t="n">
        <v>-1187</v>
      </c>
    </row>
    <row r="67" customFormat="false" ht="15" hidden="false" customHeight="true" outlineLevel="0" collapsed="false">
      <c r="A67" s="105" t="n">
        <v>1508.4615155787</v>
      </c>
      <c r="B67" s="10" t="n">
        <v>-1186</v>
      </c>
    </row>
    <row r="68" customFormat="false" ht="15" hidden="false" customHeight="true" outlineLevel="0" collapsed="false">
      <c r="A68" s="105" t="n">
        <v>1538.23548769676</v>
      </c>
      <c r="B68" s="10" t="n">
        <v>-1185</v>
      </c>
    </row>
    <row r="69" customFormat="false" ht="15" hidden="false" customHeight="true" outlineLevel="0" collapsed="false">
      <c r="A69" s="105" t="n">
        <v>1567.91166047454</v>
      </c>
      <c r="B69" s="10" t="n">
        <v>-1184</v>
      </c>
    </row>
    <row r="70" customFormat="false" ht="15" hidden="false" customHeight="true" outlineLevel="0" collapsed="false">
      <c r="A70" s="105" t="n">
        <v>1597.45685201389</v>
      </c>
      <c r="B70" s="10" t="n">
        <v>-1183</v>
      </c>
    </row>
    <row r="71" customFormat="false" ht="15" hidden="false" customHeight="true" outlineLevel="0" collapsed="false">
      <c r="A71" s="105" t="n">
        <v>1626.88205672454</v>
      </c>
      <c r="B71" s="10" t="n">
        <v>-1182</v>
      </c>
    </row>
    <row r="72" customFormat="false" ht="15" hidden="false" customHeight="true" outlineLevel="0" collapsed="false">
      <c r="A72" s="105" t="n">
        <v>1656.22720055556</v>
      </c>
      <c r="B72" s="10" t="n">
        <v>-1181</v>
      </c>
    </row>
    <row r="73" customFormat="false" ht="15" hidden="false" customHeight="true" outlineLevel="0" collapsed="false">
      <c r="A73" s="105" t="n">
        <v>1685.54021274306</v>
      </c>
      <c r="B73" s="10" t="n">
        <v>-1180</v>
      </c>
    </row>
    <row r="74" customFormat="false" ht="15" hidden="false" customHeight="true" outlineLevel="0" collapsed="false">
      <c r="A74" s="105" t="n">
        <v>1714.86287239583</v>
      </c>
      <c r="B74" s="10" t="n">
        <v>-1179</v>
      </c>
    </row>
    <row r="75" customFormat="false" ht="15" hidden="false" customHeight="true" outlineLevel="0" collapsed="false">
      <c r="A75" s="105" t="n">
        <v>1744.22557461806</v>
      </c>
      <c r="B75" s="10" t="n">
        <v>-1178</v>
      </c>
    </row>
    <row r="76" customFormat="false" ht="15" hidden="false" customHeight="true" outlineLevel="0" collapsed="false">
      <c r="A76" s="105" t="n">
        <v>1773.65040797454</v>
      </c>
      <c r="B76" s="10" t="n">
        <v>-1177</v>
      </c>
    </row>
    <row r="77" customFormat="false" ht="15" hidden="false" customHeight="true" outlineLevel="0" collapsed="false">
      <c r="A77" s="105" t="n">
        <v>1803.15717179398</v>
      </c>
      <c r="B77" s="10" t="n">
        <v>-1176</v>
      </c>
    </row>
    <row r="78" customFormat="false" ht="15" hidden="false" customHeight="true" outlineLevel="0" collapsed="false">
      <c r="A78" s="105" t="n">
        <v>1832.76196540509</v>
      </c>
      <c r="B78" s="10" t="n">
        <v>-1175</v>
      </c>
    </row>
    <row r="79" customFormat="false" ht="15" hidden="false" customHeight="true" outlineLevel="0" collapsed="false">
      <c r="A79" s="105" t="n">
        <v>1862.4624590625</v>
      </c>
      <c r="B79" s="10" t="n">
        <v>-1174</v>
      </c>
    </row>
    <row r="80" customFormat="false" ht="15" hidden="false" customHeight="true" outlineLevel="0" collapsed="false">
      <c r="A80" s="105" t="n">
        <v>1892.22171488426</v>
      </c>
      <c r="B80" s="10" t="n">
        <v>-1173</v>
      </c>
    </row>
    <row r="81" customFormat="false" ht="15" hidden="false" customHeight="true" outlineLevel="0" collapsed="false">
      <c r="A81" s="105" t="n">
        <v>1921.9745578588</v>
      </c>
      <c r="B81" s="10" t="n">
        <v>-1172</v>
      </c>
    </row>
    <row r="82" customFormat="false" ht="15" hidden="false" customHeight="true" outlineLevel="0" collapsed="false">
      <c r="A82" s="105" t="n">
        <v>1951.6595702662</v>
      </c>
      <c r="B82" s="10" t="n">
        <v>-1171</v>
      </c>
    </row>
    <row r="83" customFormat="false" ht="15" hidden="false" customHeight="true" outlineLevel="0" collapsed="false">
      <c r="A83" s="105" t="n">
        <v>1981.24750893519</v>
      </c>
      <c r="B83" s="10" t="n">
        <v>-1170</v>
      </c>
    </row>
    <row r="84" customFormat="false" ht="15" hidden="false" customHeight="true" outlineLevel="0" collapsed="false">
      <c r="A84" s="105" t="n">
        <v>2010.74292237269</v>
      </c>
      <c r="B84" s="10" t="n">
        <v>-1169</v>
      </c>
    </row>
    <row r="85" customFormat="false" ht="15" hidden="false" customHeight="true" outlineLevel="0" collapsed="false">
      <c r="A85" s="105" t="n">
        <v>2040.16838475695</v>
      </c>
      <c r="B85" s="10" t="n">
        <v>-1168</v>
      </c>
    </row>
    <row r="86" customFormat="false" ht="15" hidden="false" customHeight="true" outlineLevel="0" collapsed="false">
      <c r="A86" s="105" t="n">
        <v>2069.55081751157</v>
      </c>
      <c r="B86" s="10" t="n">
        <v>-1167</v>
      </c>
    </row>
    <row r="87" customFormat="false" ht="15" hidden="false" customHeight="true" outlineLevel="0" collapsed="false">
      <c r="A87" s="105" t="n">
        <v>2098.91619643519</v>
      </c>
      <c r="B87" s="10" t="n">
        <v>-1166</v>
      </c>
    </row>
    <row r="88" customFormat="false" ht="15" hidden="false" customHeight="true" outlineLevel="0" collapsed="false">
      <c r="A88" s="105" t="n">
        <v>2128.29006760417</v>
      </c>
      <c r="B88" s="10" t="n">
        <v>-1165</v>
      </c>
    </row>
    <row r="89" customFormat="false" ht="15" hidden="false" customHeight="true" outlineLevel="0" collapsed="false">
      <c r="A89" s="105" t="n">
        <v>2157.69924920139</v>
      </c>
      <c r="B89" s="10" t="n">
        <v>-1164</v>
      </c>
    </row>
    <row r="90" customFormat="false" ht="15" hidden="false" customHeight="true" outlineLevel="0" collapsed="false">
      <c r="A90" s="105" t="n">
        <v>2187.16915357639</v>
      </c>
      <c r="B90" s="10" t="n">
        <v>-1163</v>
      </c>
    </row>
    <row r="91" customFormat="false" ht="15" hidden="false" customHeight="true" outlineLevel="0" collapsed="false">
      <c r="A91" s="105" t="n">
        <v>2216.71480048611</v>
      </c>
      <c r="B91" s="10" t="n">
        <v>-1162</v>
      </c>
    </row>
    <row r="92" customFormat="false" ht="15" hidden="false" customHeight="true" outlineLevel="0" collapsed="false">
      <c r="A92" s="105" t="n">
        <v>2246.33139936343</v>
      </c>
      <c r="B92" s="10" t="n">
        <v>-1161</v>
      </c>
    </row>
    <row r="93" customFormat="false" ht="15" hidden="false" customHeight="true" outlineLevel="0" collapsed="false">
      <c r="A93" s="105" t="n">
        <v>2275.99439122685</v>
      </c>
      <c r="B93" s="10" t="n">
        <v>-1160</v>
      </c>
    </row>
    <row r="94" customFormat="false" ht="15" hidden="false" customHeight="true" outlineLevel="0" collapsed="false">
      <c r="A94" s="105" t="n">
        <v>2305.67120715278</v>
      </c>
      <c r="B94" s="10" t="n">
        <v>-1159</v>
      </c>
    </row>
    <row r="95" customFormat="false" ht="15" hidden="false" customHeight="true" outlineLevel="0" collapsed="false">
      <c r="A95" s="105" t="n">
        <v>2335.33390047454</v>
      </c>
      <c r="B95" s="10" t="n">
        <v>-1158</v>
      </c>
    </row>
    <row r="96" customFormat="false" ht="15" hidden="false" customHeight="true" outlineLevel="0" collapsed="false">
      <c r="A96" s="105" t="n">
        <v>2364.96224790509</v>
      </c>
      <c r="B96" s="10" t="n">
        <v>-1157</v>
      </c>
    </row>
    <row r="97" customFormat="false" ht="15" hidden="false" customHeight="true" outlineLevel="0" collapsed="false">
      <c r="A97" s="105" t="n">
        <v>2394.54098894676</v>
      </c>
      <c r="B97" s="10" t="n">
        <v>-1156</v>
      </c>
    </row>
    <row r="98" customFormat="false" ht="15" hidden="false" customHeight="true" outlineLevel="0" collapsed="false">
      <c r="A98" s="105" t="n">
        <v>2424.06064722222</v>
      </c>
      <c r="B98" s="10" t="n">
        <v>-1155</v>
      </c>
    </row>
    <row r="99" customFormat="false" ht="15" hidden="false" customHeight="true" outlineLevel="0" collapsed="false">
      <c r="A99" s="105" t="n">
        <v>2453.52321803241</v>
      </c>
      <c r="B99" s="10" t="n">
        <v>-1154</v>
      </c>
    </row>
    <row r="100" customFormat="false" ht="15" hidden="false" customHeight="true" outlineLevel="0" collapsed="false">
      <c r="A100" s="105" t="n">
        <v>2482.94622380787</v>
      </c>
      <c r="B100" s="10" t="n">
        <v>-1153</v>
      </c>
    </row>
    <row r="101" customFormat="false" ht="15" hidden="false" customHeight="true" outlineLevel="0" collapsed="false">
      <c r="A101" s="105" t="n">
        <v>2512.35852375</v>
      </c>
      <c r="B101" s="10" t="n">
        <v>-1152</v>
      </c>
    </row>
    <row r="102" customFormat="false" ht="15" hidden="false" customHeight="true" outlineLevel="0" collapsed="false">
      <c r="A102" s="105" t="n">
        <v>2541.78770721065</v>
      </c>
      <c r="B102" s="10" t="n">
        <v>-1151</v>
      </c>
    </row>
    <row r="103" customFormat="false" ht="15" hidden="false" customHeight="true" outlineLevel="0" collapsed="false">
      <c r="A103" s="105" t="n">
        <v>2571.24782898148</v>
      </c>
      <c r="B103" s="10" t="n">
        <v>-1150</v>
      </c>
    </row>
    <row r="104" customFormat="false" ht="15" hidden="false" customHeight="true" outlineLevel="0" collapsed="false">
      <c r="A104" s="105" t="n">
        <v>2600.73806084491</v>
      </c>
      <c r="B104" s="10" t="n">
        <v>-1149</v>
      </c>
    </row>
    <row r="105" customFormat="false" ht="15" hidden="false" customHeight="true" outlineLevel="0" collapsed="false">
      <c r="A105" s="105" t="n">
        <v>2630.25327603009</v>
      </c>
      <c r="B105" s="10" t="n">
        <v>-1148</v>
      </c>
    </row>
    <row r="106" customFormat="false" ht="15" hidden="false" customHeight="true" outlineLevel="0" collapsed="false">
      <c r="A106" s="105" t="n">
        <v>2659.79563543982</v>
      </c>
      <c r="B106" s="10" t="n">
        <v>-1147</v>
      </c>
    </row>
    <row r="107" customFormat="false" ht="15" hidden="false" customHeight="true" outlineLevel="0" collapsed="false">
      <c r="A107" s="105" t="n">
        <v>2689.37437646991</v>
      </c>
      <c r="B107" s="10" t="n">
        <v>-1146</v>
      </c>
    </row>
    <row r="108" customFormat="false" ht="15" hidden="false" customHeight="true" outlineLevel="0" collapsed="false">
      <c r="A108" s="105" t="n">
        <v>2718.99294613426</v>
      </c>
      <c r="B108" s="10" t="n">
        <v>-1145</v>
      </c>
    </row>
    <row r="109" customFormat="false" ht="15" hidden="false" customHeight="true" outlineLevel="0" collapsed="false">
      <c r="A109" s="105" t="n">
        <v>2748.63678</v>
      </c>
      <c r="B109" s="10" t="n">
        <v>-1144</v>
      </c>
    </row>
    <row r="110" customFormat="false" ht="15" hidden="false" customHeight="true" outlineLevel="0" collapsed="false">
      <c r="A110" s="105" t="n">
        <v>2778.27521342593</v>
      </c>
      <c r="B110" s="10" t="n">
        <v>-1143</v>
      </c>
    </row>
    <row r="111" customFormat="false" ht="15" hidden="false" customHeight="true" outlineLevel="0" collapsed="false">
      <c r="A111" s="105" t="n">
        <v>2807.87761980324</v>
      </c>
      <c r="B111" s="10" t="n">
        <v>-1142</v>
      </c>
    </row>
    <row r="112" customFormat="false" ht="15" hidden="false" customHeight="true" outlineLevel="0" collapsed="false">
      <c r="A112" s="105" t="n">
        <v>2837.43093163195</v>
      </c>
      <c r="B112" s="10" t="n">
        <v>-1141</v>
      </c>
    </row>
    <row r="113" customFormat="false" ht="15" hidden="false" customHeight="true" outlineLevel="0" collapsed="false">
      <c r="A113" s="105" t="n">
        <v>2866.94355023148</v>
      </c>
      <c r="B113" s="10" t="n">
        <v>-1140</v>
      </c>
    </row>
    <row r="114" customFormat="false" ht="15" hidden="false" customHeight="true" outlineLevel="0" collapsed="false">
      <c r="A114" s="105" t="n">
        <v>2896.43220143519</v>
      </c>
      <c r="B114" s="10" t="n">
        <v>-1139</v>
      </c>
    </row>
    <row r="115" customFormat="false" ht="15" hidden="false" customHeight="true" outlineLevel="0" collapsed="false">
      <c r="A115" s="105" t="n">
        <v>2925.90511197917</v>
      </c>
      <c r="B115" s="10" t="n">
        <v>-1138</v>
      </c>
    </row>
    <row r="116" customFormat="false" ht="15" hidden="false" customHeight="true" outlineLevel="0" collapsed="false">
      <c r="A116" s="105" t="n">
        <v>2955.3585903588</v>
      </c>
      <c r="B116" s="10" t="n">
        <v>-1137</v>
      </c>
    </row>
    <row r="117" customFormat="false" ht="15" hidden="false" customHeight="true" outlineLevel="0" collapsed="false">
      <c r="A117" s="105" t="n">
        <v>2984.78949255787</v>
      </c>
      <c r="B117" s="10" t="n">
        <v>-1136</v>
      </c>
    </row>
    <row r="118" customFormat="false" ht="15" hidden="false" customHeight="true" outlineLevel="0" collapsed="false">
      <c r="A118" s="105" t="n">
        <v>3014.20976145833</v>
      </c>
      <c r="B118" s="10" t="n">
        <v>-1135</v>
      </c>
    </row>
    <row r="119" customFormat="false" ht="15" hidden="false" customHeight="true" outlineLevel="0" collapsed="false">
      <c r="A119" s="105" t="n">
        <v>3043.64783314815</v>
      </c>
      <c r="B119" s="10" t="n">
        <v>-1134</v>
      </c>
    </row>
    <row r="120" customFormat="false" ht="15" hidden="false" customHeight="true" outlineLevel="0" collapsed="false">
      <c r="A120" s="105" t="n">
        <v>3073.13501034722</v>
      </c>
      <c r="B120" s="10" t="n">
        <v>-1133</v>
      </c>
    </row>
    <row r="121" customFormat="false" ht="15" hidden="false" customHeight="true" outlineLevel="0" collapsed="false">
      <c r="A121" s="105" t="n">
        <v>3102.68844559028</v>
      </c>
      <c r="B121" s="10" t="n">
        <v>-1132</v>
      </c>
    </row>
    <row r="122" customFormat="false" ht="15" hidden="false" customHeight="true" outlineLevel="0" collapsed="false">
      <c r="A122" s="105" t="n">
        <v>3132.30324056713</v>
      </c>
      <c r="B122" s="10" t="n">
        <v>-1131</v>
      </c>
    </row>
    <row r="123" customFormat="false" ht="15" hidden="false" customHeight="true" outlineLevel="0" collapsed="false">
      <c r="A123" s="105" t="n">
        <v>3161.95742748843</v>
      </c>
      <c r="B123" s="10" t="n">
        <v>-1130</v>
      </c>
    </row>
    <row r="124" customFormat="false" ht="15" hidden="false" customHeight="true" outlineLevel="0" collapsed="false">
      <c r="A124" s="105" t="n">
        <v>3191.6244525463</v>
      </c>
      <c r="B124" s="10" t="n">
        <v>-1129</v>
      </c>
    </row>
    <row r="125" customFormat="false" ht="15" hidden="false" customHeight="true" outlineLevel="0" collapsed="false">
      <c r="A125" s="105" t="n">
        <v>3221.28216784722</v>
      </c>
      <c r="B125" s="10" t="n">
        <v>-1128</v>
      </c>
    </row>
    <row r="126" customFormat="false" ht="15" hidden="false" customHeight="true" outlineLevel="0" collapsed="false">
      <c r="A126" s="105" t="n">
        <v>3250.91163778935</v>
      </c>
      <c r="B126" s="10" t="n">
        <v>-1127</v>
      </c>
    </row>
    <row r="127" customFormat="false" ht="15" hidden="false" customHeight="true" outlineLevel="0" collapsed="false">
      <c r="A127" s="105" t="n">
        <v>3280.49277858796</v>
      </c>
      <c r="B127" s="10" t="n">
        <v>-1126</v>
      </c>
    </row>
    <row r="128" customFormat="false" ht="15" hidden="false" customHeight="true" outlineLevel="0" collapsed="false">
      <c r="A128" s="105" t="n">
        <v>3310.00803724537</v>
      </c>
      <c r="B128" s="10" t="n">
        <v>-1125</v>
      </c>
    </row>
    <row r="129" customFormat="false" ht="15" hidden="false" customHeight="true" outlineLevel="0" collapsed="false">
      <c r="A129" s="105" t="n">
        <v>3339.45271325232</v>
      </c>
      <c r="B129" s="10" t="n">
        <v>-1124</v>
      </c>
    </row>
    <row r="130" customFormat="false" ht="15" hidden="false" customHeight="true" outlineLevel="0" collapsed="false">
      <c r="A130" s="105" t="n">
        <v>3368.84099844907</v>
      </c>
      <c r="B130" s="10" t="n">
        <v>-1123</v>
      </c>
    </row>
    <row r="131" customFormat="false" ht="15" hidden="false" customHeight="true" outlineLevel="0" collapsed="false">
      <c r="A131" s="105" t="n">
        <v>3398.202145625</v>
      </c>
      <c r="B131" s="10" t="n">
        <v>-1122</v>
      </c>
    </row>
    <row r="132" customFormat="false" ht="15" hidden="false" customHeight="true" outlineLevel="0" collapsed="false">
      <c r="A132" s="105" t="n">
        <v>3427.57068652778</v>
      </c>
      <c r="B132" s="10" t="n">
        <v>-1121</v>
      </c>
    </row>
    <row r="133" customFormat="false" ht="15" hidden="false" customHeight="true" outlineLevel="0" collapsed="false">
      <c r="A133" s="105" t="n">
        <v>3456.97782049769</v>
      </c>
      <c r="B133" s="10" t="n">
        <v>-1120</v>
      </c>
    </row>
    <row r="134" customFormat="false" ht="15" hidden="false" customHeight="true" outlineLevel="0" collapsed="false">
      <c r="A134" s="105" t="n">
        <v>3486.44756680556</v>
      </c>
      <c r="B134" s="10" t="n">
        <v>-1119</v>
      </c>
    </row>
    <row r="135" customFormat="false" ht="15" hidden="false" customHeight="true" outlineLevel="0" collapsed="false">
      <c r="A135" s="105" t="n">
        <v>3515.99623063657</v>
      </c>
      <c r="B135" s="10" t="n">
        <v>-1118</v>
      </c>
    </row>
    <row r="136" customFormat="false" ht="15" hidden="false" customHeight="true" outlineLevel="0" collapsed="false">
      <c r="A136" s="105" t="n">
        <v>3545.63094039352</v>
      </c>
      <c r="B136" s="10" t="n">
        <v>-1117</v>
      </c>
    </row>
    <row r="137" customFormat="false" ht="15" hidden="false" customHeight="true" outlineLevel="0" collapsed="false">
      <c r="A137" s="105" t="n">
        <v>3575.34259965278</v>
      </c>
      <c r="B137" s="10" t="n">
        <v>-1116</v>
      </c>
    </row>
    <row r="138" customFormat="false" ht="15" hidden="false" customHeight="true" outlineLevel="0" collapsed="false">
      <c r="A138" s="105" t="n">
        <v>3605.09597104167</v>
      </c>
      <c r="B138" s="10" t="n">
        <v>-1115</v>
      </c>
    </row>
    <row r="139" customFormat="false" ht="15" hidden="false" customHeight="true" outlineLevel="0" collapsed="false">
      <c r="A139" s="105" t="n">
        <v>3634.83232368056</v>
      </c>
      <c r="B139" s="10" t="n">
        <v>-1114</v>
      </c>
    </row>
    <row r="140" customFormat="false" ht="15" hidden="false" customHeight="true" outlineLevel="0" collapsed="false">
      <c r="A140" s="105" t="n">
        <v>3664.49369261574</v>
      </c>
      <c r="B140" s="10" t="n">
        <v>-1113</v>
      </c>
    </row>
    <row r="141" customFormat="false" ht="15" hidden="false" customHeight="true" outlineLevel="0" collapsed="false">
      <c r="A141" s="105" t="n">
        <v>3694.0506378125</v>
      </c>
      <c r="B141" s="10" t="n">
        <v>-1112</v>
      </c>
    </row>
    <row r="142" customFormat="false" ht="15" hidden="false" customHeight="true" outlineLevel="0" collapsed="false">
      <c r="A142" s="105" t="n">
        <v>3723.50842487269</v>
      </c>
      <c r="B142" s="10" t="n">
        <v>-1111</v>
      </c>
    </row>
    <row r="143" customFormat="false" ht="15" hidden="false" customHeight="true" outlineLevel="0" collapsed="false">
      <c r="A143" s="105" t="n">
        <v>3752.89221356482</v>
      </c>
      <c r="B143" s="10" t="n">
        <v>-1110</v>
      </c>
    </row>
    <row r="144" customFormat="false" ht="15" hidden="false" customHeight="true" outlineLevel="0" collapsed="false">
      <c r="A144" s="105" t="n">
        <v>3782.23103984954</v>
      </c>
      <c r="B144" s="10" t="n">
        <v>-1109</v>
      </c>
    </row>
    <row r="145" customFormat="false" ht="15" hidden="false" customHeight="true" outlineLevel="0" collapsed="false">
      <c r="A145" s="105" t="n">
        <v>3811.55296318287</v>
      </c>
      <c r="B145" s="10" t="n">
        <v>-1108</v>
      </c>
    </row>
    <row r="146" customFormat="false" ht="15" hidden="false" customHeight="true" outlineLevel="0" collapsed="false">
      <c r="A146" s="105" t="n">
        <v>3840.88876157407</v>
      </c>
      <c r="B146" s="10" t="n">
        <v>-1107</v>
      </c>
    </row>
    <row r="147" customFormat="false" ht="15" hidden="false" customHeight="true" outlineLevel="0" collapsed="false">
      <c r="A147" s="105" t="n">
        <v>3870.27550063657</v>
      </c>
      <c r="B147" s="10" t="n">
        <v>-1106</v>
      </c>
    </row>
    <row r="148" customFormat="false" ht="15" hidden="false" customHeight="true" outlineLevel="0" collapsed="false">
      <c r="A148" s="105" t="n">
        <v>3899.75381162037</v>
      </c>
      <c r="B148" s="10" t="n">
        <v>-1105</v>
      </c>
    </row>
    <row r="149" customFormat="false" ht="15" hidden="false" customHeight="true" outlineLevel="0" collapsed="false">
      <c r="A149" s="105" t="n">
        <v>3929.35534707176</v>
      </c>
      <c r="B149" s="10" t="n">
        <v>-1104</v>
      </c>
    </row>
    <row r="150" customFormat="false" ht="15" hidden="false" customHeight="true" outlineLevel="0" collapsed="false">
      <c r="A150" s="105" t="n">
        <v>3959.08051516204</v>
      </c>
      <c r="B150" s="10" t="n">
        <v>-1103</v>
      </c>
    </row>
    <row r="151" customFormat="false" ht="15" hidden="false" customHeight="true" outlineLevel="0" collapsed="false">
      <c r="A151" s="105" t="n">
        <v>3988.88236447917</v>
      </c>
      <c r="B151" s="10" t="n">
        <v>-1102</v>
      </c>
    </row>
    <row r="152" customFormat="false" ht="15" hidden="false" customHeight="true" outlineLevel="0" collapsed="false">
      <c r="A152" s="105" t="n">
        <v>4018.68131847222</v>
      </c>
      <c r="B152" s="10" t="n">
        <v>-1101</v>
      </c>
    </row>
    <row r="153" customFormat="false" ht="15" hidden="false" customHeight="true" outlineLevel="0" collapsed="false">
      <c r="A153" s="105" t="n">
        <v>4048.40593136574</v>
      </c>
      <c r="B153" s="10" t="n">
        <v>-1100</v>
      </c>
    </row>
    <row r="154" customFormat="false" ht="15" hidden="false" customHeight="true" outlineLevel="0" collapsed="false">
      <c r="A154" s="105" t="n">
        <v>4078.0214705787</v>
      </c>
      <c r="B154" s="10" t="n">
        <v>-1099</v>
      </c>
    </row>
    <row r="155" customFormat="false" ht="15" hidden="false" customHeight="true" outlineLevel="0" collapsed="false">
      <c r="A155" s="105" t="n">
        <v>4107.52610137732</v>
      </c>
      <c r="B155" s="10" t="n">
        <v>-1098</v>
      </c>
    </row>
    <row r="156" customFormat="false" ht="15" hidden="false" customHeight="true" outlineLevel="0" collapsed="false">
      <c r="A156" s="105" t="n">
        <v>4136.93388104167</v>
      </c>
      <c r="B156" s="10" t="n">
        <v>-1097</v>
      </c>
    </row>
    <row r="157" customFormat="false" ht="15" hidden="false" customHeight="true" outlineLevel="0" collapsed="false">
      <c r="A157" s="105" t="n">
        <v>4166.26661275463</v>
      </c>
      <c r="B157" s="10" t="n">
        <v>-1096</v>
      </c>
    </row>
    <row r="158" customFormat="false" ht="15" hidden="false" customHeight="true" outlineLevel="0" collapsed="false">
      <c r="A158" s="105" t="n">
        <v>4195.55517564815</v>
      </c>
      <c r="B158" s="10" t="n">
        <v>-1095</v>
      </c>
    </row>
    <row r="159" customFormat="false" ht="15" hidden="false" customHeight="true" outlineLevel="0" collapsed="false">
      <c r="A159" s="105" t="n">
        <v>4224.84161100695</v>
      </c>
      <c r="B159" s="10" t="n">
        <v>-1094</v>
      </c>
    </row>
    <row r="160" customFormat="false" ht="15" hidden="false" customHeight="true" outlineLevel="0" collapsed="false">
      <c r="A160" s="105" t="n">
        <v>4254.17639162037</v>
      </c>
      <c r="B160" s="10" t="n">
        <v>-1093</v>
      </c>
    </row>
    <row r="161" customFormat="false" ht="15" hidden="false" customHeight="true" outlineLevel="0" collapsed="false">
      <c r="A161" s="105" t="n">
        <v>4283.60915568287</v>
      </c>
      <c r="B161" s="10" t="n">
        <v>-1092</v>
      </c>
    </row>
    <row r="162" customFormat="false" ht="15" hidden="false" customHeight="true" outlineLevel="0" collapsed="false">
      <c r="A162" s="105" t="n">
        <v>4313.17304403935</v>
      </c>
      <c r="B162" s="10" t="n">
        <v>-1091</v>
      </c>
    </row>
    <row r="163" customFormat="false" ht="15" hidden="false" customHeight="true" outlineLevel="0" collapsed="false">
      <c r="A163" s="105" t="n">
        <v>4342.86749699074</v>
      </c>
      <c r="B163" s="10" t="n">
        <v>-1090</v>
      </c>
    </row>
    <row r="164" customFormat="false" ht="15" hidden="false" customHeight="true" outlineLevel="0" collapsed="false">
      <c r="A164" s="105" t="n">
        <v>4372.65282795139</v>
      </c>
      <c r="B164" s="10" t="n">
        <v>-1089</v>
      </c>
    </row>
    <row r="165" customFormat="false" ht="15" hidden="false" customHeight="true" outlineLevel="0" collapsed="false">
      <c r="A165" s="105" t="n">
        <v>4402.46502484954</v>
      </c>
      <c r="B165" s="10" t="n">
        <v>-1088</v>
      </c>
    </row>
    <row r="166" customFormat="false" ht="15" hidden="false" customHeight="true" outlineLevel="0" collapsed="false">
      <c r="A166" s="105" t="n">
        <v>4432.23879568287</v>
      </c>
      <c r="B166" s="10" t="n">
        <v>-1087</v>
      </c>
    </row>
    <row r="167" customFormat="false" ht="15" hidden="false" customHeight="true" outlineLevel="0" collapsed="false">
      <c r="A167" s="105" t="n">
        <v>4461.92257532407</v>
      </c>
      <c r="B167" s="10" t="n">
        <v>-1086</v>
      </c>
    </row>
    <row r="168" customFormat="false" ht="15" hidden="false" customHeight="true" outlineLevel="0" collapsed="false">
      <c r="A168" s="105" t="n">
        <v>4491.48608466435</v>
      </c>
      <c r="B168" s="10" t="n">
        <v>-1085</v>
      </c>
    </row>
    <row r="169" customFormat="false" ht="15" hidden="false" customHeight="true" outlineLevel="0" collapsed="false">
      <c r="A169" s="105" t="n">
        <v>4520.92598678241</v>
      </c>
      <c r="B169" s="10" t="n">
        <v>-1084</v>
      </c>
    </row>
    <row r="170" customFormat="false" ht="15" hidden="false" customHeight="true" outlineLevel="0" collapsed="false">
      <c r="A170" s="105" t="n">
        <v>4550.26625306713</v>
      </c>
      <c r="B170" s="10" t="n">
        <v>-1083</v>
      </c>
    </row>
    <row r="171" customFormat="false" ht="15" hidden="false" customHeight="true" outlineLevel="0" collapsed="false">
      <c r="A171" s="105" t="n">
        <v>4579.55067244213</v>
      </c>
      <c r="B171" s="10" t="n">
        <v>-1082</v>
      </c>
    </row>
    <row r="172" customFormat="false" ht="15" hidden="false" customHeight="true" outlineLevel="0" collapsed="false">
      <c r="A172" s="105" t="n">
        <v>4608.83154851852</v>
      </c>
      <c r="B172" s="10" t="n">
        <v>-1081</v>
      </c>
    </row>
    <row r="173" customFormat="false" ht="15" hidden="false" customHeight="true" outlineLevel="0" collapsed="false">
      <c r="A173" s="105" t="n">
        <v>4638.15856971065</v>
      </c>
      <c r="B173" s="10" t="n">
        <v>-1080</v>
      </c>
    </row>
    <row r="174" customFormat="false" ht="15" hidden="false" customHeight="true" outlineLevel="0" collapsed="false">
      <c r="A174" s="105" t="n">
        <v>4667.56980961806</v>
      </c>
      <c r="B174" s="10" t="n">
        <v>-1079</v>
      </c>
    </row>
    <row r="175" customFormat="false" ht="15" hidden="false" customHeight="true" outlineLevel="0" collapsed="false">
      <c r="A175" s="105" t="n">
        <v>4697.08658318287</v>
      </c>
      <c r="B175" s="10" t="n">
        <v>-1078</v>
      </c>
    </row>
    <row r="176" customFormat="false" ht="15" hidden="false" customHeight="true" outlineLevel="0" collapsed="false">
      <c r="A176" s="105" t="n">
        <v>4726.71292246528</v>
      </c>
      <c r="B176" s="10" t="n">
        <v>-1077</v>
      </c>
    </row>
    <row r="177" customFormat="false" ht="15" hidden="false" customHeight="true" outlineLevel="0" collapsed="false">
      <c r="A177" s="105" t="n">
        <v>4756.43629762732</v>
      </c>
      <c r="B177" s="10" t="n">
        <v>-1076</v>
      </c>
    </row>
    <row r="178" customFormat="false" ht="15" hidden="false" customHeight="true" outlineLevel="0" collapsed="false">
      <c r="A178" s="105" t="n">
        <v>4786.22335296296</v>
      </c>
      <c r="B178" s="10" t="n">
        <v>-1075</v>
      </c>
    </row>
    <row r="179" customFormat="false" ht="15" hidden="false" customHeight="true" outlineLevel="0" collapsed="false">
      <c r="A179" s="105" t="n">
        <v>4816.01544210648</v>
      </c>
      <c r="B179" s="10" t="n">
        <v>-1074</v>
      </c>
    </row>
    <row r="180" customFormat="false" ht="15" hidden="false" customHeight="true" outlineLevel="0" collapsed="false">
      <c r="A180" s="105" t="n">
        <v>4845.74162678241</v>
      </c>
      <c r="B180" s="10" t="n">
        <v>-1073</v>
      </c>
    </row>
    <row r="181" customFormat="false" ht="15" hidden="false" customHeight="true" outlineLevel="0" collapsed="false">
      <c r="A181" s="105" t="n">
        <v>4875.35009828704</v>
      </c>
      <c r="B181" s="10" t="n">
        <v>-1072</v>
      </c>
    </row>
    <row r="182" customFormat="false" ht="15" hidden="false" customHeight="true" outlineLevel="0" collapsed="false">
      <c r="A182" s="105" t="n">
        <v>4904.83104677083</v>
      </c>
      <c r="B182" s="10" t="n">
        <v>-1071</v>
      </c>
    </row>
    <row r="183" customFormat="false" ht="15" hidden="false" customHeight="true" outlineLevel="0" collapsed="false">
      <c r="A183" s="105" t="n">
        <v>4934.21244258102</v>
      </c>
      <c r="B183" s="10" t="n">
        <v>-1070</v>
      </c>
    </row>
    <row r="184" customFormat="false" ht="15" hidden="false" customHeight="true" outlineLevel="0" collapsed="false">
      <c r="A184" s="105" t="n">
        <v>4963.54009092593</v>
      </c>
      <c r="B184" s="10" t="n">
        <v>-1069</v>
      </c>
    </row>
    <row r="185" customFormat="false" ht="15" hidden="false" customHeight="true" outlineLevel="0" collapsed="false">
      <c r="A185" s="105" t="n">
        <v>4992.8595249537</v>
      </c>
      <c r="B185" s="10" t="n">
        <v>-1068</v>
      </c>
    </row>
    <row r="186" customFormat="false" ht="15" hidden="false" customHeight="true" outlineLevel="0" collapsed="false">
      <c r="A186" s="105" t="n">
        <v>5022.20595621528</v>
      </c>
      <c r="B186" s="10" t="n">
        <v>-1067</v>
      </c>
    </row>
    <row r="187" customFormat="false" ht="15" hidden="false" customHeight="true" outlineLevel="0" collapsed="false">
      <c r="A187" s="105" t="n">
        <v>5051.60331496528</v>
      </c>
      <c r="B187" s="10" t="n">
        <v>-1066</v>
      </c>
    </row>
    <row r="188" customFormat="false" ht="15" hidden="false" customHeight="true" outlineLevel="0" collapsed="false">
      <c r="A188" s="105" t="n">
        <v>5081.07018230324</v>
      </c>
      <c r="B188" s="10" t="n">
        <v>-1065</v>
      </c>
    </row>
    <row r="189" customFormat="false" ht="15" hidden="false" customHeight="true" outlineLevel="0" collapsed="false">
      <c r="A189" s="105" t="n">
        <v>5110.6240003125</v>
      </c>
      <c r="B189" s="10" t="n">
        <v>-1064</v>
      </c>
    </row>
    <row r="190" customFormat="false" ht="15" hidden="false" customHeight="true" outlineLevel="0" collapsed="false">
      <c r="A190" s="105" t="n">
        <v>5140.27354033565</v>
      </c>
      <c r="B190" s="10" t="n">
        <v>-1063</v>
      </c>
    </row>
    <row r="191" customFormat="false" ht="15" hidden="false" customHeight="true" outlineLevel="0" collapsed="false">
      <c r="A191" s="105" t="n">
        <v>5170.0013140162</v>
      </c>
      <c r="B191" s="10" t="n">
        <v>-1062</v>
      </c>
    </row>
    <row r="192" customFormat="false" ht="15" hidden="false" customHeight="true" outlineLevel="0" collapsed="false">
      <c r="A192" s="105" t="n">
        <v>5199.75615115741</v>
      </c>
      <c r="B192" s="10" t="n">
        <v>-1061</v>
      </c>
    </row>
    <row r="193" customFormat="false" ht="15" hidden="false" customHeight="true" outlineLevel="0" collapsed="false">
      <c r="A193" s="105" t="n">
        <v>5229.47327527778</v>
      </c>
      <c r="B193" s="10" t="n">
        <v>-1060</v>
      </c>
    </row>
    <row r="194" customFormat="false" ht="15" hidden="false" customHeight="true" outlineLevel="0" collapsed="false">
      <c r="A194" s="105" t="n">
        <v>5259.107370625</v>
      </c>
      <c r="B194" s="10" t="n">
        <v>-1059</v>
      </c>
    </row>
    <row r="195" customFormat="false" ht="15" hidden="false" customHeight="true" outlineLevel="0" collapsed="false">
      <c r="A195" s="105" t="n">
        <v>5288.64788466435</v>
      </c>
      <c r="B195" s="10" t="n">
        <v>-1058</v>
      </c>
    </row>
    <row r="196" customFormat="false" ht="15" hidden="false" customHeight="true" outlineLevel="0" collapsed="false">
      <c r="A196" s="105" t="n">
        <v>5318.10989417824</v>
      </c>
      <c r="B196" s="10" t="n">
        <v>-1057</v>
      </c>
    </row>
    <row r="197" customFormat="false" ht="15" hidden="false" customHeight="true" outlineLevel="0" collapsed="false">
      <c r="A197" s="105" t="n">
        <v>5347.51820774306</v>
      </c>
      <c r="B197" s="10" t="n">
        <v>-1056</v>
      </c>
    </row>
    <row r="198" customFormat="false" ht="15" hidden="false" customHeight="true" outlineLevel="0" collapsed="false">
      <c r="A198" s="105" t="n">
        <v>5376.89804206019</v>
      </c>
      <c r="B198" s="10" t="n">
        <v>-1055</v>
      </c>
    </row>
    <row r="199" customFormat="false" ht="15" hidden="false" customHeight="true" outlineLevel="0" collapsed="false">
      <c r="A199" s="105" t="n">
        <v>5406.27318168982</v>
      </c>
      <c r="B199" s="10" t="n">
        <v>-1054</v>
      </c>
    </row>
    <row r="200" customFormat="false" ht="15" hidden="false" customHeight="true" outlineLevel="0" collapsed="false">
      <c r="A200" s="105" t="n">
        <v>5435.66795263889</v>
      </c>
      <c r="B200" s="10" t="n">
        <v>-1053</v>
      </c>
    </row>
    <row r="201" customFormat="false" ht="15" hidden="false" customHeight="true" outlineLevel="0" collapsed="false">
      <c r="A201" s="105" t="n">
        <v>5465.10756021991</v>
      </c>
      <c r="B201" s="10" t="n">
        <v>-1052</v>
      </c>
    </row>
    <row r="202" customFormat="false" ht="15" hidden="false" customHeight="true" outlineLevel="0" collapsed="false">
      <c r="A202" s="105" t="n">
        <v>5494.61237844907</v>
      </c>
      <c r="B202" s="10" t="n">
        <v>-1051</v>
      </c>
    </row>
    <row r="203" customFormat="false" ht="15" hidden="false" customHeight="true" outlineLevel="0" collapsed="false">
      <c r="A203" s="105" t="n">
        <v>5524.18817116898</v>
      </c>
      <c r="B203" s="10" t="n">
        <v>-1050</v>
      </c>
    </row>
    <row r="204" customFormat="false" ht="15" hidden="false" customHeight="true" outlineLevel="0" collapsed="false">
      <c r="A204" s="105" t="n">
        <v>5553.82089145833</v>
      </c>
      <c r="B204" s="10" t="n">
        <v>-1049</v>
      </c>
    </row>
    <row r="205" customFormat="false" ht="15" hidden="false" customHeight="true" outlineLevel="0" collapsed="false">
      <c r="A205" s="105" t="n">
        <v>5583.48299206019</v>
      </c>
      <c r="B205" s="10" t="n">
        <v>-1048</v>
      </c>
    </row>
    <row r="206" customFormat="false" ht="15" hidden="false" customHeight="true" outlineLevel="0" collapsed="false">
      <c r="A206" s="105" t="n">
        <v>5613.14635667824</v>
      </c>
      <c r="B206" s="10" t="n">
        <v>-1047</v>
      </c>
    </row>
    <row r="207" customFormat="false" ht="15" hidden="false" customHeight="true" outlineLevel="0" collapsed="false">
      <c r="A207" s="105" t="n">
        <v>5642.78955077546</v>
      </c>
      <c r="B207" s="10" t="n">
        <v>-1046</v>
      </c>
    </row>
    <row r="208" customFormat="false" ht="15" hidden="false" customHeight="true" outlineLevel="0" collapsed="false">
      <c r="A208" s="105" t="n">
        <v>5672.3961690162</v>
      </c>
      <c r="B208" s="10" t="n">
        <v>-1045</v>
      </c>
    </row>
    <row r="209" customFormat="false" ht="15" hidden="false" customHeight="true" outlineLevel="0" collapsed="false">
      <c r="A209" s="105" t="n">
        <v>5701.9528181713</v>
      </c>
      <c r="B209" s="10" t="n">
        <v>-1044</v>
      </c>
    </row>
    <row r="210" customFormat="false" ht="15" hidden="false" customHeight="true" outlineLevel="0" collapsed="false">
      <c r="A210" s="105" t="n">
        <v>5731.45307443287</v>
      </c>
      <c r="B210" s="10" t="n">
        <v>-1043</v>
      </c>
    </row>
    <row r="211" customFormat="false" ht="15" hidden="false" customHeight="true" outlineLevel="0" collapsed="false">
      <c r="A211" s="105" t="n">
        <v>5760.90409142361</v>
      </c>
      <c r="B211" s="10" t="n">
        <v>-1042</v>
      </c>
    </row>
    <row r="212" customFormat="false" ht="15" hidden="false" customHeight="true" outlineLevel="0" collapsed="false">
      <c r="A212" s="105" t="n">
        <v>5790.32784804398</v>
      </c>
      <c r="B212" s="10" t="n">
        <v>-1041</v>
      </c>
    </row>
    <row r="213" customFormat="false" ht="15" hidden="false" customHeight="true" outlineLevel="0" collapsed="false">
      <c r="A213" s="105" t="n">
        <v>5819.75243861111</v>
      </c>
      <c r="B213" s="10" t="n">
        <v>-1040</v>
      </c>
    </row>
    <row r="214" customFormat="false" ht="15" hidden="false" customHeight="true" outlineLevel="0" collapsed="false">
      <c r="A214" s="105" t="n">
        <v>5849.19822108796</v>
      </c>
      <c r="B214" s="10" t="n">
        <v>-1039</v>
      </c>
    </row>
    <row r="215" customFormat="false" ht="15" hidden="false" customHeight="true" outlineLevel="0" collapsed="false">
      <c r="A215" s="105" t="n">
        <v>5878.67042820602</v>
      </c>
      <c r="B215" s="10" t="n">
        <v>-1038</v>
      </c>
    </row>
    <row r="216" customFormat="false" ht="15" hidden="false" customHeight="true" outlineLevel="0" collapsed="false">
      <c r="A216" s="105" t="n">
        <v>5908.16493734954</v>
      </c>
      <c r="B216" s="10" t="n">
        <v>-1037</v>
      </c>
    </row>
    <row r="217" customFormat="false" ht="15" hidden="false" customHeight="true" outlineLevel="0" collapsed="false">
      <c r="A217" s="105" t="n">
        <v>5937.68114289352</v>
      </c>
      <c r="B217" s="10" t="n">
        <v>-1036</v>
      </c>
    </row>
    <row r="218" customFormat="false" ht="15" hidden="false" customHeight="true" outlineLevel="0" collapsed="false">
      <c r="A218" s="105" t="n">
        <v>5967.22826105324</v>
      </c>
      <c r="B218" s="10" t="n">
        <v>-1035</v>
      </c>
    </row>
    <row r="219" customFormat="false" ht="15" hidden="false" customHeight="true" outlineLevel="0" collapsed="false">
      <c r="A219" s="105" t="n">
        <v>5996.81742373843</v>
      </c>
      <c r="B219" s="10" t="n">
        <v>-1034</v>
      </c>
    </row>
    <row r="220" customFormat="false" ht="15" hidden="false" customHeight="true" outlineLevel="0" collapsed="false">
      <c r="A220" s="105" t="n">
        <v>6026.44665987269</v>
      </c>
      <c r="B220" s="10" t="n">
        <v>-1033</v>
      </c>
    </row>
    <row r="221" customFormat="false" ht="15" hidden="false" customHeight="true" outlineLevel="0" collapsed="false">
      <c r="A221" s="105" t="n">
        <v>6056.09377543982</v>
      </c>
      <c r="B221" s="10" t="n">
        <v>-1032</v>
      </c>
    </row>
    <row r="222" customFormat="false" ht="15" hidden="false" customHeight="true" outlineLevel="0" collapsed="false">
      <c r="A222" s="105" t="n">
        <v>6085.72525113426</v>
      </c>
      <c r="B222" s="10" t="n">
        <v>-1031</v>
      </c>
    </row>
    <row r="223" customFormat="false" ht="15" hidden="false" customHeight="true" outlineLevel="0" collapsed="false">
      <c r="A223" s="105" t="n">
        <v>6115.3152234838</v>
      </c>
      <c r="B223" s="10" t="n">
        <v>-1030</v>
      </c>
    </row>
    <row r="224" customFormat="false" ht="15" hidden="false" customHeight="true" outlineLevel="0" collapsed="false">
      <c r="A224" s="105" t="n">
        <v>6144.85888021991</v>
      </c>
      <c r="B224" s="10" t="n">
        <v>-1029</v>
      </c>
    </row>
    <row r="225" customFormat="false" ht="15" hidden="false" customHeight="true" outlineLevel="0" collapsed="false">
      <c r="A225" s="105" t="n">
        <v>6174.36816246528</v>
      </c>
      <c r="B225" s="10" t="n">
        <v>-1028</v>
      </c>
    </row>
    <row r="226" customFormat="false" ht="15" hidden="false" customHeight="true" outlineLevel="0" collapsed="false">
      <c r="A226" s="105" t="n">
        <v>6203.85482766204</v>
      </c>
      <c r="B226" s="10" t="n">
        <v>-1027</v>
      </c>
    </row>
    <row r="227" customFormat="false" ht="15" hidden="false" customHeight="true" outlineLevel="0" collapsed="false">
      <c r="A227" s="105" t="n">
        <v>6233.3192324537</v>
      </c>
      <c r="B227" s="10" t="n">
        <v>-1026</v>
      </c>
    </row>
    <row r="228" customFormat="false" ht="15" hidden="false" customHeight="true" outlineLevel="0" collapsed="false">
      <c r="A228" s="105" t="n">
        <v>6262.75611306713</v>
      </c>
      <c r="B228" s="10" t="n">
        <v>-1025</v>
      </c>
    </row>
    <row r="229" customFormat="false" ht="15" hidden="false" customHeight="true" outlineLevel="0" collapsed="false">
      <c r="A229" s="105" t="n">
        <v>6292.17006204861</v>
      </c>
      <c r="B229" s="10" t="n">
        <v>-1024</v>
      </c>
    </row>
    <row r="230" customFormat="false" ht="15" hidden="false" customHeight="true" outlineLevel="0" collapsed="false">
      <c r="A230" s="105" t="n">
        <v>6321.584098125</v>
      </c>
      <c r="B230" s="10" t="n">
        <v>-1023</v>
      </c>
    </row>
    <row r="231" customFormat="false" ht="15" hidden="false" customHeight="true" outlineLevel="0" collapsed="false">
      <c r="A231" s="105" t="n">
        <v>6351.03236672454</v>
      </c>
      <c r="B231" s="10" t="n">
        <v>-1022</v>
      </c>
    </row>
    <row r="232" customFormat="false" ht="15" hidden="false" customHeight="true" outlineLevel="0" collapsed="false">
      <c r="A232" s="105" t="n">
        <v>6380.54308652778</v>
      </c>
      <c r="B232" s="10" t="n">
        <v>-1021</v>
      </c>
    </row>
    <row r="233" customFormat="false" ht="15" hidden="false" customHeight="true" outlineLevel="0" collapsed="false">
      <c r="A233" s="105" t="n">
        <v>6410.12484594907</v>
      </c>
      <c r="B233" s="10" t="n">
        <v>-1020</v>
      </c>
    </row>
    <row r="234" customFormat="false" ht="15" hidden="false" customHeight="true" outlineLevel="0" collapsed="false">
      <c r="A234" s="105" t="n">
        <v>6439.76439674769</v>
      </c>
      <c r="B234" s="10" t="n">
        <v>-1019</v>
      </c>
    </row>
    <row r="235" customFormat="false" ht="15" hidden="false" customHeight="true" outlineLevel="0" collapsed="false">
      <c r="A235" s="105" t="n">
        <v>6469.43562967593</v>
      </c>
      <c r="B235" s="10" t="n">
        <v>-1018</v>
      </c>
    </row>
    <row r="236" customFormat="false" ht="15" hidden="false" customHeight="true" outlineLevel="0" collapsed="false">
      <c r="A236" s="105" t="n">
        <v>6499.11171023148</v>
      </c>
      <c r="B236" s="10" t="n">
        <v>-1017</v>
      </c>
    </row>
    <row r="237" customFormat="false" ht="15" hidden="false" customHeight="true" outlineLevel="0" collapsed="false">
      <c r="A237" s="105" t="n">
        <v>6528.76967310185</v>
      </c>
      <c r="B237" s="10" t="n">
        <v>-1016</v>
      </c>
    </row>
    <row r="238" customFormat="false" ht="15" hidden="false" customHeight="true" outlineLevel="0" collapsed="false">
      <c r="A238" s="105" t="n">
        <v>6558.38695230324</v>
      </c>
      <c r="B238" s="10" t="n">
        <v>-1015</v>
      </c>
    </row>
    <row r="239" customFormat="false" ht="15" hidden="false" customHeight="true" outlineLevel="0" collapsed="false">
      <c r="A239" s="105" t="n">
        <v>6587.9412987963</v>
      </c>
      <c r="B239" s="10" t="n">
        <v>-1014</v>
      </c>
    </row>
    <row r="240" customFormat="false" ht="15" hidden="false" customHeight="true" outlineLevel="0" collapsed="false">
      <c r="A240" s="105" t="n">
        <v>6617.41972956019</v>
      </c>
      <c r="B240" s="10" t="n">
        <v>-1013</v>
      </c>
    </row>
    <row r="241" customFormat="false" ht="15" hidden="false" customHeight="true" outlineLevel="0" collapsed="false">
      <c r="A241" s="105" t="n">
        <v>6646.82790252315</v>
      </c>
      <c r="B241" s="10" t="n">
        <v>-1012</v>
      </c>
    </row>
    <row r="242" customFormat="false" ht="15" hidden="false" customHeight="true" outlineLevel="0" collapsed="false">
      <c r="A242" s="105" t="n">
        <v>6676.19037040509</v>
      </c>
      <c r="B242" s="10" t="n">
        <v>-1011</v>
      </c>
    </row>
    <row r="243" customFormat="false" ht="15" hidden="false" customHeight="true" outlineLevel="0" collapsed="false">
      <c r="A243" s="105" t="n">
        <v>6705.54213282407</v>
      </c>
      <c r="B243" s="10" t="n">
        <v>-1010</v>
      </c>
    </row>
    <row r="244" customFormat="false" ht="15" hidden="false" customHeight="true" outlineLevel="0" collapsed="false">
      <c r="A244" s="105" t="n">
        <v>6734.91844288194</v>
      </c>
      <c r="B244" s="10" t="n">
        <v>-1009</v>
      </c>
    </row>
    <row r="245" customFormat="false" ht="15" hidden="false" customHeight="true" outlineLevel="0" collapsed="false">
      <c r="A245" s="105" t="n">
        <v>6764.34851686343</v>
      </c>
      <c r="B245" s="10" t="n">
        <v>-1008</v>
      </c>
    </row>
    <row r="246" customFormat="false" ht="15" hidden="false" customHeight="true" outlineLevel="0" collapsed="false">
      <c r="A246" s="105" t="n">
        <v>6793.85368157407</v>
      </c>
      <c r="B246" s="10" t="n">
        <v>-1007</v>
      </c>
    </row>
    <row r="247" customFormat="false" ht="15" hidden="false" customHeight="true" outlineLevel="0" collapsed="false">
      <c r="A247" s="105" t="n">
        <v>6823.44684980324</v>
      </c>
      <c r="B247" s="10" t="n">
        <v>-1006</v>
      </c>
    </row>
    <row r="248" customFormat="false" ht="15" hidden="false" customHeight="true" outlineLevel="0" collapsed="false">
      <c r="A248" s="105" t="n">
        <v>6853.12839503472</v>
      </c>
      <c r="B248" s="10" t="n">
        <v>-1005</v>
      </c>
    </row>
    <row r="249" customFormat="false" ht="15" hidden="false" customHeight="true" outlineLevel="0" collapsed="false">
      <c r="A249" s="105" t="n">
        <v>6882.87593990741</v>
      </c>
      <c r="B249" s="10" t="n">
        <v>-1004</v>
      </c>
    </row>
    <row r="250" customFormat="false" ht="15" hidden="false" customHeight="true" outlineLevel="0" collapsed="false">
      <c r="A250" s="105" t="n">
        <v>6912.63823826389</v>
      </c>
      <c r="B250" s="10" t="n">
        <v>-1003</v>
      </c>
    </row>
    <row r="251" customFormat="false" ht="15" hidden="false" customHeight="true" outlineLevel="0" collapsed="false">
      <c r="A251" s="105" t="n">
        <v>6942.34999055556</v>
      </c>
      <c r="B251" s="10" t="n">
        <v>-1002</v>
      </c>
    </row>
    <row r="252" customFormat="false" ht="15" hidden="false" customHeight="true" outlineLevel="0" collapsed="false">
      <c r="A252" s="105" t="n">
        <v>6971.96306483796</v>
      </c>
      <c r="B252" s="10" t="n">
        <v>-1001</v>
      </c>
    </row>
    <row r="253" customFormat="false" ht="15" hidden="false" customHeight="true" outlineLevel="0" collapsed="false">
      <c r="A253" s="105" t="n">
        <v>7001.4661687037</v>
      </c>
      <c r="B253" s="10" t="n">
        <v>-1000</v>
      </c>
    </row>
    <row r="254" customFormat="false" ht="15" hidden="false" customHeight="true" outlineLevel="0" collapsed="false">
      <c r="A254" s="105" t="n">
        <v>7030.87816340278</v>
      </c>
      <c r="B254" s="10" t="n">
        <v>-999</v>
      </c>
    </row>
    <row r="255" customFormat="false" ht="15" hidden="false" customHeight="true" outlineLevel="0" collapsed="false">
      <c r="A255" s="105" t="n">
        <v>7060.22933454861</v>
      </c>
      <c r="B255" s="10" t="n">
        <v>-998</v>
      </c>
    </row>
    <row r="256" customFormat="false" ht="15" hidden="false" customHeight="true" outlineLevel="0" collapsed="false">
      <c r="A256" s="105" t="n">
        <v>7089.54985259259</v>
      </c>
      <c r="B256" s="10" t="n">
        <v>-997</v>
      </c>
    </row>
    <row r="257" customFormat="false" ht="15" hidden="false" customHeight="true" outlineLevel="0" collapsed="false">
      <c r="A257" s="105" t="n">
        <v>7118.86974097222</v>
      </c>
      <c r="B257" s="10" t="n">
        <v>-996</v>
      </c>
    </row>
    <row r="258" customFormat="false" ht="15" hidden="false" customHeight="true" outlineLevel="0" collapsed="false">
      <c r="A258" s="105" t="n">
        <v>7148.22336630787</v>
      </c>
      <c r="B258" s="10" t="n">
        <v>-995</v>
      </c>
    </row>
    <row r="259" customFormat="false" ht="15" hidden="false" customHeight="true" outlineLevel="0" collapsed="false">
      <c r="A259" s="105" t="n">
        <v>7177.6506109838</v>
      </c>
      <c r="B259" s="10" t="n">
        <v>-994</v>
      </c>
    </row>
    <row r="260" customFormat="false" ht="15" hidden="false" customHeight="true" outlineLevel="0" collapsed="false">
      <c r="A260" s="105" t="n">
        <v>7207.19000484954</v>
      </c>
      <c r="B260" s="10" t="n">
        <v>-993</v>
      </c>
    </row>
    <row r="261" customFormat="false" ht="15" hidden="false" customHeight="true" outlineLevel="0" collapsed="false">
      <c r="A261" s="105" t="n">
        <v>7236.86051663195</v>
      </c>
      <c r="B261" s="10" t="n">
        <v>-992</v>
      </c>
    </row>
    <row r="262" customFormat="false" ht="15" hidden="false" customHeight="true" outlineLevel="0" collapsed="false">
      <c r="A262" s="105" t="n">
        <v>7266.6385458912</v>
      </c>
      <c r="B262" s="10" t="n">
        <v>-991</v>
      </c>
    </row>
    <row r="263" customFormat="false" ht="15" hidden="false" customHeight="true" outlineLevel="0" collapsed="false">
      <c r="A263" s="105" t="n">
        <v>7296.45491425926</v>
      </c>
      <c r="B263" s="10" t="n">
        <v>-990</v>
      </c>
    </row>
    <row r="264" customFormat="false" ht="15" hidden="false" customHeight="true" outlineLevel="0" collapsed="false">
      <c r="A264" s="105" t="n">
        <v>7326.22691825232</v>
      </c>
      <c r="B264" s="10" t="n">
        <v>-989</v>
      </c>
    </row>
    <row r="265" customFormat="false" ht="15" hidden="false" customHeight="true" outlineLevel="0" collapsed="false">
      <c r="A265" s="105" t="n">
        <v>7355.89903090278</v>
      </c>
      <c r="B265" s="10" t="n">
        <v>-988</v>
      </c>
    </row>
    <row r="266" customFormat="false" ht="15" hidden="false" customHeight="true" outlineLevel="0" collapsed="false">
      <c r="A266" s="105" t="n">
        <v>7385.45527456019</v>
      </c>
      <c r="B266" s="10" t="n">
        <v>-987</v>
      </c>
    </row>
    <row r="267" customFormat="false" ht="15" hidden="false" customHeight="true" outlineLevel="0" collapsed="false">
      <c r="A267" s="105" t="n">
        <v>7414.9048009838</v>
      </c>
      <c r="B267" s="10" t="n">
        <v>-986</v>
      </c>
    </row>
    <row r="268" customFormat="false" ht="15" hidden="false" customHeight="true" outlineLevel="0" collapsed="false">
      <c r="A268" s="105" t="n">
        <v>7444.26734263889</v>
      </c>
      <c r="B268" s="10" t="n">
        <v>-985</v>
      </c>
    </row>
    <row r="269" customFormat="false" ht="15" hidden="false" customHeight="true" outlineLevel="0" collapsed="false">
      <c r="A269" s="105" t="n">
        <v>7473.57020127315</v>
      </c>
      <c r="B269" s="10" t="n">
        <v>-984</v>
      </c>
    </row>
    <row r="270" customFormat="false" ht="15" hidden="false" customHeight="true" outlineLevel="0" collapsed="false">
      <c r="A270" s="105" t="n">
        <v>7502.85052549769</v>
      </c>
      <c r="B270" s="10" t="n">
        <v>-983</v>
      </c>
    </row>
    <row r="271" customFormat="false" ht="15" hidden="false" customHeight="true" outlineLevel="0" collapsed="false">
      <c r="A271" s="105" t="n">
        <v>7532.15532708333</v>
      </c>
      <c r="B271" s="10" t="n">
        <v>-982</v>
      </c>
    </row>
    <row r="272" customFormat="false" ht="15" hidden="false" customHeight="true" outlineLevel="0" collapsed="false">
      <c r="A272" s="105" t="n">
        <v>7561.53583082176</v>
      </c>
      <c r="B272" s="10" t="n">
        <v>-981</v>
      </c>
    </row>
    <row r="273" customFormat="false" ht="15" hidden="false" customHeight="true" outlineLevel="0" collapsed="false">
      <c r="A273" s="105" t="n">
        <v>7591.03504716435</v>
      </c>
      <c r="B273" s="10" t="n">
        <v>-980</v>
      </c>
    </row>
    <row r="274" customFormat="false" ht="15" hidden="false" customHeight="true" outlineLevel="0" collapsed="false">
      <c r="A274" s="105" t="n">
        <v>7620.67012621528</v>
      </c>
      <c r="B274" s="10" t="n">
        <v>-979</v>
      </c>
    </row>
    <row r="275" customFormat="false" ht="15" hidden="false" customHeight="true" outlineLevel="0" collapsed="false">
      <c r="A275" s="105" t="n">
        <v>7650.41922818287</v>
      </c>
      <c r="B275" s="10" t="n">
        <v>-978</v>
      </c>
    </row>
    <row r="276" customFormat="false" ht="15" hidden="false" customHeight="true" outlineLevel="0" collapsed="false">
      <c r="A276" s="105" t="n">
        <v>7680.22681060185</v>
      </c>
      <c r="B276" s="10" t="n">
        <v>-977</v>
      </c>
    </row>
    <row r="277" customFormat="false" ht="15" hidden="false" customHeight="true" outlineLevel="0" collapsed="false">
      <c r="A277" s="105" t="n">
        <v>7710.0254965162</v>
      </c>
      <c r="B277" s="10" t="n">
        <v>-976</v>
      </c>
    </row>
    <row r="278" customFormat="false" ht="15" hidden="false" customHeight="true" outlineLevel="0" collapsed="false">
      <c r="A278" s="105" t="n">
        <v>7739.75626251157</v>
      </c>
      <c r="B278" s="10" t="n">
        <v>-975</v>
      </c>
    </row>
    <row r="279" customFormat="false" ht="15" hidden="false" customHeight="true" outlineLevel="0" collapsed="false">
      <c r="A279" s="105" t="n">
        <v>7769.37845945602</v>
      </c>
      <c r="B279" s="10" t="n">
        <v>-974</v>
      </c>
    </row>
    <row r="280" customFormat="false" ht="15" hidden="false" customHeight="true" outlineLevel="0" collapsed="false">
      <c r="A280" s="105" t="n">
        <v>7798.87586359954</v>
      </c>
      <c r="B280" s="10" t="n">
        <v>-973</v>
      </c>
    </row>
    <row r="281" customFormat="false" ht="15" hidden="false" customHeight="true" outlineLevel="0" collapsed="false">
      <c r="A281" s="105" t="n">
        <v>7828.26007371528</v>
      </c>
      <c r="B281" s="10" t="n">
        <v>-972</v>
      </c>
    </row>
    <row r="282" customFormat="false" ht="15" hidden="false" customHeight="true" outlineLevel="0" collapsed="false">
      <c r="A282" s="105" t="n">
        <v>7857.56667240741</v>
      </c>
      <c r="B282" s="10" t="n">
        <v>-971</v>
      </c>
    </row>
    <row r="283" customFormat="false" ht="15" hidden="false" customHeight="true" outlineLevel="0" collapsed="false">
      <c r="A283" s="105" t="n">
        <v>7886.84523996528</v>
      </c>
      <c r="B283" s="10" t="n">
        <v>-970</v>
      </c>
    </row>
    <row r="284" customFormat="false" ht="15" hidden="false" customHeight="true" outlineLevel="0" collapsed="false">
      <c r="A284" s="105" t="n">
        <v>7916.14777381944</v>
      </c>
      <c r="B284" s="10" t="n">
        <v>-969</v>
      </c>
    </row>
    <row r="285" customFormat="false" ht="15" hidden="false" customHeight="true" outlineLevel="0" collapsed="false">
      <c r="A285" s="105" t="n">
        <v>7945.51821916667</v>
      </c>
      <c r="B285" s="10" t="n">
        <v>-968</v>
      </c>
    </row>
    <row r="286" customFormat="false" ht="15" hidden="false" customHeight="true" outlineLevel="0" collapsed="false">
      <c r="A286" s="105" t="n">
        <v>7974.9851431713</v>
      </c>
      <c r="B286" s="10" t="n">
        <v>-967</v>
      </c>
    </row>
    <row r="287" customFormat="false" ht="15" hidden="false" customHeight="true" outlineLevel="0" collapsed="false">
      <c r="A287" s="105" t="n">
        <v>8004.55935873843</v>
      </c>
      <c r="B287" s="10" t="n">
        <v>-966</v>
      </c>
    </row>
    <row r="288" customFormat="false" ht="15" hidden="false" customHeight="true" outlineLevel="0" collapsed="false">
      <c r="A288" s="105" t="n">
        <v>8034.23554796296</v>
      </c>
      <c r="B288" s="10" t="n">
        <v>-965</v>
      </c>
    </row>
    <row r="289" customFormat="false" ht="15" hidden="false" customHeight="true" outlineLevel="0" collapsed="false">
      <c r="A289" s="105" t="n">
        <v>8063.99167364583</v>
      </c>
      <c r="B289" s="10" t="n">
        <v>-964</v>
      </c>
    </row>
    <row r="290" customFormat="false" ht="15" hidden="false" customHeight="true" outlineLevel="0" collapsed="false">
      <c r="A290" s="105" t="n">
        <v>8093.78302524306</v>
      </c>
      <c r="B290" s="10" t="n">
        <v>-963</v>
      </c>
    </row>
    <row r="291" customFormat="false" ht="15" hidden="false" customHeight="true" outlineLevel="0" collapsed="false">
      <c r="A291" s="105" t="n">
        <v>8123.54392762732</v>
      </c>
      <c r="B291" s="10" t="n">
        <v>-962</v>
      </c>
    </row>
    <row r="292" customFormat="false" ht="15" hidden="false" customHeight="true" outlineLevel="0" collapsed="false">
      <c r="A292" s="105" t="n">
        <v>8153.21086971065</v>
      </c>
      <c r="B292" s="10" t="n">
        <v>-961</v>
      </c>
    </row>
    <row r="293" customFormat="false" ht="15" hidden="false" customHeight="true" outlineLevel="0" collapsed="false">
      <c r="A293" s="105" t="n">
        <v>8182.75268476852</v>
      </c>
      <c r="B293" s="10" t="n">
        <v>-960</v>
      </c>
    </row>
    <row r="294" customFormat="false" ht="15" hidden="false" customHeight="true" outlineLevel="0" collapsed="false">
      <c r="A294" s="105" t="n">
        <v>8212.180256875</v>
      </c>
      <c r="B294" s="10" t="n">
        <v>-959</v>
      </c>
    </row>
    <row r="295" customFormat="false" ht="15" hidden="false" customHeight="true" outlineLevel="0" collapsed="false">
      <c r="A295" s="105" t="n">
        <v>8241.5326140162</v>
      </c>
      <c r="B295" s="10" t="n">
        <v>-958</v>
      </c>
    </row>
    <row r="296" customFormat="false" ht="15" hidden="false" customHeight="true" outlineLevel="0" collapsed="false">
      <c r="A296" s="105" t="n">
        <v>8270.8567865162</v>
      </c>
      <c r="B296" s="10" t="n">
        <v>-957</v>
      </c>
    </row>
    <row r="297" customFormat="false" ht="15" hidden="false" customHeight="true" outlineLevel="0" collapsed="false">
      <c r="A297" s="105" t="n">
        <v>8300.19316315972</v>
      </c>
      <c r="B297" s="10" t="n">
        <v>-956</v>
      </c>
    </row>
    <row r="298" customFormat="false" ht="15" hidden="false" customHeight="true" outlineLevel="0" collapsed="false">
      <c r="A298" s="105" t="n">
        <v>8329.56954287037</v>
      </c>
      <c r="B298" s="10" t="n">
        <v>-955</v>
      </c>
    </row>
    <row r="299" customFormat="false" ht="15" hidden="false" customHeight="true" outlineLevel="0" collapsed="false">
      <c r="A299" s="105" t="n">
        <v>8359.00437822917</v>
      </c>
      <c r="B299" s="10" t="n">
        <v>-954</v>
      </c>
    </row>
    <row r="300" customFormat="false" ht="15" hidden="false" customHeight="true" outlineLevel="0" collapsed="false">
      <c r="A300" s="105" t="n">
        <v>8388.51384792824</v>
      </c>
      <c r="B300" s="10" t="n">
        <v>-953</v>
      </c>
    </row>
    <row r="301" customFormat="false" ht="15" hidden="false" customHeight="true" outlineLevel="0" collapsed="false">
      <c r="A301" s="105" t="n">
        <v>8418.11183648148</v>
      </c>
      <c r="B301" s="10" t="n">
        <v>-952</v>
      </c>
    </row>
    <row r="302" customFormat="false" ht="15" hidden="false" customHeight="true" outlineLevel="0" collapsed="false">
      <c r="A302" s="105" t="n">
        <v>8447.7966240625</v>
      </c>
      <c r="B302" s="10" t="n">
        <v>-951</v>
      </c>
    </row>
    <row r="303" customFormat="false" ht="15" hidden="false" customHeight="true" outlineLevel="0" collapsed="false">
      <c r="A303" s="105" t="n">
        <v>8477.53547201389</v>
      </c>
      <c r="B303" s="10" t="n">
        <v>-950</v>
      </c>
    </row>
    <row r="304" customFormat="false" ht="15" hidden="false" customHeight="true" outlineLevel="0" collapsed="false">
      <c r="A304" s="105" t="n">
        <v>8507.26966952546</v>
      </c>
      <c r="B304" s="10" t="n">
        <v>-949</v>
      </c>
    </row>
    <row r="305" customFormat="false" ht="15" hidden="false" customHeight="true" outlineLevel="0" collapsed="false">
      <c r="A305" s="105" t="n">
        <v>8536.94326222222</v>
      </c>
      <c r="B305" s="10" t="n">
        <v>-948</v>
      </c>
    </row>
    <row r="306" customFormat="false" ht="15" hidden="false" customHeight="true" outlineLevel="0" collapsed="false">
      <c r="A306" s="105" t="n">
        <v>8566.5291425463</v>
      </c>
      <c r="B306" s="10" t="n">
        <v>-947</v>
      </c>
    </row>
    <row r="307" customFormat="false" ht="15" hidden="false" customHeight="true" outlineLevel="0" collapsed="false">
      <c r="A307" s="105" t="n">
        <v>8596.03115351852</v>
      </c>
      <c r="B307" s="10" t="n">
        <v>-946</v>
      </c>
    </row>
    <row r="308" customFormat="false" ht="15" hidden="false" customHeight="true" outlineLevel="0" collapsed="false">
      <c r="A308" s="105" t="n">
        <v>8625.46992913195</v>
      </c>
      <c r="B308" s="10" t="n">
        <v>-945</v>
      </c>
    </row>
    <row r="309" customFormat="false" ht="15" hidden="false" customHeight="true" outlineLevel="0" collapsed="false">
      <c r="A309" s="105" t="n">
        <v>8654.86987457176</v>
      </c>
      <c r="B309" s="10" t="n">
        <v>-944</v>
      </c>
    </row>
    <row r="310" customFormat="false" ht="15" hidden="false" customHeight="true" outlineLevel="0" collapsed="false">
      <c r="A310" s="105" t="n">
        <v>8684.25383564815</v>
      </c>
      <c r="B310" s="10" t="n">
        <v>-943</v>
      </c>
    </row>
    <row r="311" customFormat="false" ht="15" hidden="false" customHeight="true" outlineLevel="0" collapsed="false">
      <c r="A311" s="105" t="n">
        <v>8713.64376006944</v>
      </c>
      <c r="B311" s="10" t="n">
        <v>-942</v>
      </c>
    </row>
    <row r="312" customFormat="false" ht="15" hidden="false" customHeight="true" outlineLevel="0" collapsed="false">
      <c r="A312" s="105" t="n">
        <v>8743.06277743056</v>
      </c>
      <c r="B312" s="10" t="n">
        <v>-941</v>
      </c>
    </row>
    <row r="313" customFormat="false" ht="15" hidden="false" customHeight="true" outlineLevel="0" collapsed="false">
      <c r="A313" s="105" t="n">
        <v>8772.53312859954</v>
      </c>
      <c r="B313" s="10" t="n">
        <v>-940</v>
      </c>
    </row>
    <row r="314" customFormat="false" ht="15" hidden="false" customHeight="true" outlineLevel="0" collapsed="false">
      <c r="A314" s="105" t="n">
        <v>8802.0683056713</v>
      </c>
      <c r="B314" s="10" t="n">
        <v>-939</v>
      </c>
    </row>
    <row r="315" customFormat="false" ht="15" hidden="false" customHeight="true" outlineLevel="0" collapsed="false">
      <c r="A315" s="105" t="n">
        <v>8831.66502046296</v>
      </c>
      <c r="B315" s="10" t="n">
        <v>-938</v>
      </c>
    </row>
    <row r="316" customFormat="false" ht="15" hidden="false" customHeight="true" outlineLevel="0" collapsed="false">
      <c r="A316" s="105" t="n">
        <v>8861.30361612269</v>
      </c>
      <c r="B316" s="10" t="n">
        <v>-937</v>
      </c>
    </row>
    <row r="317" customFormat="false" ht="15" hidden="false" customHeight="true" outlineLevel="0" collapsed="false">
      <c r="A317" s="105" t="n">
        <v>8890.95821953704</v>
      </c>
      <c r="B317" s="10" t="n">
        <v>-936</v>
      </c>
    </row>
    <row r="318" customFormat="false" ht="15" hidden="false" customHeight="true" outlineLevel="0" collapsed="false">
      <c r="A318" s="105" t="n">
        <v>8920.60682211806</v>
      </c>
      <c r="B318" s="10" t="n">
        <v>-935</v>
      </c>
    </row>
    <row r="319" customFormat="false" ht="15" hidden="false" customHeight="true" outlineLevel="0" collapsed="false">
      <c r="A319" s="105" t="n">
        <v>8950.23265510417</v>
      </c>
      <c r="B319" s="10" t="n">
        <v>-934</v>
      </c>
    </row>
    <row r="320" customFormat="false" ht="15" hidden="false" customHeight="true" outlineLevel="0" collapsed="false">
      <c r="A320" s="105" t="n">
        <v>8979.82077697917</v>
      </c>
      <c r="B320" s="10" t="n">
        <v>-933</v>
      </c>
    </row>
    <row r="321" customFormat="false" ht="15" hidden="false" customHeight="true" outlineLevel="0" collapsed="false">
      <c r="A321" s="105" t="n">
        <v>9009.35894953704</v>
      </c>
      <c r="B321" s="10" t="n">
        <v>-932</v>
      </c>
    </row>
    <row r="322" customFormat="false" ht="15" hidden="false" customHeight="true" outlineLevel="0" collapsed="false">
      <c r="A322" s="105" t="n">
        <v>9038.84440664352</v>
      </c>
      <c r="B322" s="10" t="n">
        <v>-931</v>
      </c>
    </row>
    <row r="323" customFormat="false" ht="15" hidden="false" customHeight="true" outlineLevel="0" collapsed="false">
      <c r="A323" s="105" t="n">
        <v>9068.28961255787</v>
      </c>
      <c r="B323" s="10" t="n">
        <v>-930</v>
      </c>
    </row>
    <row r="324" customFormat="false" ht="15" hidden="false" customHeight="true" outlineLevel="0" collapsed="false">
      <c r="A324" s="105" t="n">
        <v>9097.71905653935</v>
      </c>
      <c r="B324" s="10" t="n">
        <v>-929</v>
      </c>
    </row>
    <row r="325" customFormat="false" ht="15" hidden="false" customHeight="true" outlineLevel="0" collapsed="false">
      <c r="A325" s="105" t="n">
        <v>9127.15679165509</v>
      </c>
      <c r="B325" s="10" t="n">
        <v>-928</v>
      </c>
    </row>
    <row r="326" customFormat="false" ht="15" hidden="false" customHeight="true" outlineLevel="0" collapsed="false">
      <c r="A326" s="105" t="n">
        <v>9156.61459827546</v>
      </c>
      <c r="B326" s="10" t="n">
        <v>-927</v>
      </c>
    </row>
    <row r="327" customFormat="false" ht="15" hidden="false" customHeight="true" outlineLevel="0" collapsed="false">
      <c r="A327" s="105" t="n">
        <v>9186.0916081713</v>
      </c>
      <c r="B327" s="10" t="n">
        <v>-926</v>
      </c>
    </row>
    <row r="328" customFormat="false" ht="15" hidden="false" customHeight="true" outlineLevel="0" collapsed="false">
      <c r="A328" s="105" t="n">
        <v>9215.58536802083</v>
      </c>
      <c r="B328" s="10" t="n">
        <v>-925</v>
      </c>
    </row>
    <row r="329" customFormat="false" ht="15" hidden="false" customHeight="true" outlineLevel="0" collapsed="false">
      <c r="A329" s="105" t="n">
        <v>9245.10271570602</v>
      </c>
      <c r="B329" s="10" t="n">
        <v>-924</v>
      </c>
    </row>
    <row r="330" customFormat="false" ht="15" hidden="false" customHeight="true" outlineLevel="0" collapsed="false">
      <c r="A330" s="105" t="n">
        <v>9274.65845369213</v>
      </c>
      <c r="B330" s="10" t="n">
        <v>-923</v>
      </c>
    </row>
    <row r="331" customFormat="false" ht="15" hidden="false" customHeight="true" outlineLevel="0" collapsed="false">
      <c r="A331" s="105" t="n">
        <v>9304.26176142361</v>
      </c>
      <c r="B331" s="10" t="n">
        <v>-922</v>
      </c>
    </row>
    <row r="332" customFormat="false" ht="15" hidden="false" customHeight="true" outlineLevel="0" collapsed="false">
      <c r="A332" s="105" t="n">
        <v>9333.90271523148</v>
      </c>
      <c r="B332" s="10" t="n">
        <v>-921</v>
      </c>
    </row>
    <row r="333" customFormat="false" ht="15" hidden="false" customHeight="true" outlineLevel="0" collapsed="false">
      <c r="A333" s="105" t="n">
        <v>9363.55189071759</v>
      </c>
      <c r="B333" s="10" t="n">
        <v>-920</v>
      </c>
    </row>
    <row r="334" customFormat="false" ht="15" hidden="false" customHeight="true" outlineLevel="0" collapsed="false">
      <c r="A334" s="105" t="n">
        <v>9393.17538520833</v>
      </c>
      <c r="B334" s="10" t="n">
        <v>-919</v>
      </c>
    </row>
    <row r="335" customFormat="false" ht="15" hidden="false" customHeight="true" outlineLevel="0" collapsed="false">
      <c r="A335" s="105" t="n">
        <v>9422.75407445602</v>
      </c>
      <c r="B335" s="10" t="n">
        <v>-918</v>
      </c>
    </row>
    <row r="336" customFormat="false" ht="15" hidden="false" customHeight="true" outlineLevel="0" collapsed="false">
      <c r="A336" s="105" t="n">
        <v>9452.29012001157</v>
      </c>
      <c r="B336" s="10" t="n">
        <v>-917</v>
      </c>
    </row>
    <row r="337" customFormat="false" ht="15" hidden="false" customHeight="true" outlineLevel="0" collapsed="false">
      <c r="A337" s="105" t="n">
        <v>9481.79513944444</v>
      </c>
      <c r="B337" s="10" t="n">
        <v>-916</v>
      </c>
    </row>
    <row r="338" customFormat="false" ht="15" hidden="false" customHeight="true" outlineLevel="0" collapsed="false">
      <c r="A338" s="105" t="n">
        <v>9511.27404479167</v>
      </c>
      <c r="B338" s="10" t="n">
        <v>-915</v>
      </c>
    </row>
    <row r="339" customFormat="false" ht="15" hidden="false" customHeight="true" outlineLevel="0" collapsed="false">
      <c r="A339" s="105" t="n">
        <v>9540.72240185185</v>
      </c>
      <c r="B339" s="10" t="n">
        <v>-914</v>
      </c>
    </row>
    <row r="340" customFormat="false" ht="15" hidden="false" customHeight="true" outlineLevel="0" collapsed="false">
      <c r="A340" s="105" t="n">
        <v>9570.13895226852</v>
      </c>
      <c r="B340" s="10" t="n">
        <v>-913</v>
      </c>
    </row>
    <row r="341" customFormat="false" ht="15" hidden="false" customHeight="true" outlineLevel="0" collapsed="false">
      <c r="A341" s="105" t="n">
        <v>9599.53906537037</v>
      </c>
      <c r="B341" s="10" t="n">
        <v>-912</v>
      </c>
    </row>
    <row r="342" customFormat="false" ht="15" hidden="false" customHeight="true" outlineLevel="0" collapsed="false">
      <c r="A342" s="105" t="n">
        <v>9628.95502606482</v>
      </c>
      <c r="B342" s="10" t="n">
        <v>-911</v>
      </c>
    </row>
    <row r="343" customFormat="false" ht="15" hidden="false" customHeight="true" outlineLevel="0" collapsed="false">
      <c r="A343" s="105" t="n">
        <v>9658.42230459491</v>
      </c>
      <c r="B343" s="10" t="n">
        <v>-910</v>
      </c>
    </row>
    <row r="344" customFormat="false" ht="15" hidden="false" customHeight="true" outlineLevel="0" collapsed="false">
      <c r="A344" s="105" t="n">
        <v>9687.96270445602</v>
      </c>
      <c r="B344" s="10" t="n">
        <v>-909</v>
      </c>
    </row>
    <row r="345" customFormat="false" ht="15" hidden="false" customHeight="true" outlineLevel="0" collapsed="false">
      <c r="A345" s="105" t="n">
        <v>9717.57531177083</v>
      </c>
      <c r="B345" s="10" t="n">
        <v>-908</v>
      </c>
    </row>
    <row r="346" customFormat="false" ht="15" hidden="false" customHeight="true" outlineLevel="0" collapsed="false">
      <c r="A346" s="105" t="n">
        <v>9747.23937395833</v>
      </c>
      <c r="B346" s="10" t="n">
        <v>-907</v>
      </c>
    </row>
    <row r="347" customFormat="false" ht="15" hidden="false" customHeight="true" outlineLevel="0" collapsed="false">
      <c r="A347" s="105" t="n">
        <v>9776.9258346412</v>
      </c>
      <c r="B347" s="10" t="n">
        <v>-906</v>
      </c>
    </row>
    <row r="348" customFormat="false" ht="15" hidden="false" customHeight="true" outlineLevel="0" collapsed="false">
      <c r="A348" s="105" t="n">
        <v>9806.60720291667</v>
      </c>
      <c r="B348" s="10" t="n">
        <v>-905</v>
      </c>
    </row>
    <row r="349" customFormat="false" ht="15" hidden="false" customHeight="true" outlineLevel="0" collapsed="false">
      <c r="A349" s="105" t="n">
        <v>9836.25805743056</v>
      </c>
      <c r="B349" s="10" t="n">
        <v>-904</v>
      </c>
    </row>
    <row r="350" customFormat="false" ht="15" hidden="false" customHeight="true" outlineLevel="0" collapsed="false">
      <c r="A350" s="105" t="n">
        <v>9865.85272505787</v>
      </c>
      <c r="B350" s="10" t="n">
        <v>-903</v>
      </c>
    </row>
    <row r="351" customFormat="false" ht="15" hidden="false" customHeight="true" outlineLevel="0" collapsed="false">
      <c r="A351" s="105" t="n">
        <v>9895.37094027778</v>
      </c>
      <c r="B351" s="10" t="n">
        <v>-902</v>
      </c>
    </row>
    <row r="352" customFormat="false" ht="15" hidden="false" customHeight="true" outlineLevel="0" collapsed="false">
      <c r="A352" s="105" t="n">
        <v>9924.80876643519</v>
      </c>
      <c r="B352" s="10" t="n">
        <v>-901</v>
      </c>
    </row>
    <row r="353" customFormat="false" ht="15" hidden="false" customHeight="true" outlineLevel="0" collapsed="false">
      <c r="A353" s="105" t="n">
        <v>9954.18338409722</v>
      </c>
      <c r="B353" s="10" t="n">
        <v>-900</v>
      </c>
    </row>
    <row r="354" customFormat="false" ht="15" hidden="false" customHeight="true" outlineLevel="0" collapsed="false">
      <c r="A354" s="105" t="n">
        <v>9983.52755542824</v>
      </c>
      <c r="B354" s="10" t="n">
        <v>-899</v>
      </c>
    </row>
    <row r="355" customFormat="false" ht="15" hidden="false" customHeight="true" outlineLevel="0" collapsed="false">
      <c r="A355" s="105" t="n">
        <v>10012.8790701852</v>
      </c>
      <c r="B355" s="10" t="n">
        <v>-898</v>
      </c>
    </row>
    <row r="356" customFormat="false" ht="15" hidden="false" customHeight="true" outlineLevel="0" collapsed="false">
      <c r="A356" s="105" t="n">
        <v>10042.2721537616</v>
      </c>
      <c r="B356" s="10" t="n">
        <v>-897</v>
      </c>
    </row>
    <row r="357" customFormat="false" ht="15" hidden="false" customHeight="true" outlineLevel="0" collapsed="false">
      <c r="A357" s="105" t="n">
        <v>10071.7335462037</v>
      </c>
      <c r="B357" s="10" t="n">
        <v>-896</v>
      </c>
    </row>
    <row r="358" customFormat="false" ht="15" hidden="false" customHeight="true" outlineLevel="0" collapsed="false">
      <c r="A358" s="105" t="n">
        <v>10101.2815601736</v>
      </c>
      <c r="B358" s="10" t="n">
        <v>-895</v>
      </c>
    </row>
    <row r="359" customFormat="false" ht="15" hidden="false" customHeight="true" outlineLevel="0" collapsed="false">
      <c r="A359" s="105" t="n">
        <v>10130.9241318519</v>
      </c>
      <c r="B359" s="10" t="n">
        <v>-894</v>
      </c>
    </row>
    <row r="360" customFormat="false" ht="15" hidden="false" customHeight="true" outlineLevel="0" collapsed="false">
      <c r="A360" s="105" t="n">
        <v>10160.6510240625</v>
      </c>
      <c r="B360" s="10" t="n">
        <v>-893</v>
      </c>
    </row>
    <row r="361" customFormat="false" ht="15" hidden="false" customHeight="true" outlineLevel="0" collapsed="false">
      <c r="A361" s="105" t="n">
        <v>10190.4231329861</v>
      </c>
      <c r="B361" s="10" t="n">
        <v>-892</v>
      </c>
    </row>
    <row r="362" customFormat="false" ht="15" hidden="false" customHeight="true" outlineLevel="0" collapsed="false">
      <c r="A362" s="105" t="n">
        <v>10220.1758995718</v>
      </c>
      <c r="B362" s="10" t="n">
        <v>-891</v>
      </c>
    </row>
    <row r="363" customFormat="false" ht="15" hidden="false" customHeight="true" outlineLevel="0" collapsed="false">
      <c r="A363" s="105" t="n">
        <v>10249.8463614699</v>
      </c>
      <c r="B363" s="10" t="n">
        <v>-890</v>
      </c>
    </row>
    <row r="364" customFormat="false" ht="15" hidden="false" customHeight="true" outlineLevel="0" collapsed="false">
      <c r="A364" s="105" t="n">
        <v>10279.403345</v>
      </c>
      <c r="B364" s="10" t="n">
        <v>-889</v>
      </c>
    </row>
    <row r="365" customFormat="false" ht="15" hidden="false" customHeight="true" outlineLevel="0" collapsed="false">
      <c r="A365" s="105" t="n">
        <v>10308.8536146875</v>
      </c>
      <c r="B365" s="10" t="n">
        <v>-888</v>
      </c>
    </row>
    <row r="366" customFormat="false" ht="15" hidden="false" customHeight="true" outlineLevel="0" collapsed="false">
      <c r="A366" s="105" t="n">
        <v>10338.2254889699</v>
      </c>
      <c r="B366" s="10" t="n">
        <v>-887</v>
      </c>
    </row>
    <row r="367" customFormat="false" ht="15" hidden="false" customHeight="true" outlineLevel="0" collapsed="false">
      <c r="A367" s="105" t="n">
        <v>10367.5514672917</v>
      </c>
      <c r="B367" s="10" t="n">
        <v>-886</v>
      </c>
    </row>
    <row r="368" customFormat="false" ht="15" hidden="false" customHeight="true" outlineLevel="0" collapsed="false">
      <c r="A368" s="105" t="n">
        <v>10396.8625257292</v>
      </c>
      <c r="B368" s="10" t="n">
        <v>-885</v>
      </c>
    </row>
    <row r="369" customFormat="false" ht="15" hidden="false" customHeight="true" outlineLevel="0" collapsed="false">
      <c r="A369" s="105" t="n">
        <v>10426.1912412963</v>
      </c>
      <c r="B369" s="10" t="n">
        <v>-884</v>
      </c>
    </row>
    <row r="370" customFormat="false" ht="15" hidden="false" customHeight="true" outlineLevel="0" collapsed="false">
      <c r="A370" s="105" t="n">
        <v>10455.5753778125</v>
      </c>
      <c r="B370" s="10" t="n">
        <v>-883</v>
      </c>
    </row>
    <row r="371" customFormat="false" ht="15" hidden="false" customHeight="true" outlineLevel="0" collapsed="false">
      <c r="A371" s="105" t="n">
        <v>10485.0557784144</v>
      </c>
      <c r="B371" s="10" t="n">
        <v>-882</v>
      </c>
    </row>
    <row r="372" customFormat="false" ht="15" hidden="false" customHeight="true" outlineLevel="0" collapsed="false">
      <c r="A372" s="105" t="n">
        <v>10514.6640789236</v>
      </c>
      <c r="B372" s="10" t="n">
        <v>-881</v>
      </c>
    </row>
    <row r="373" customFormat="false" ht="15" hidden="false" customHeight="true" outlineLevel="0" collapsed="false">
      <c r="A373" s="105" t="n">
        <v>10544.3996374421</v>
      </c>
      <c r="B373" s="10" t="n">
        <v>-880</v>
      </c>
    </row>
    <row r="374" customFormat="false" ht="15" hidden="false" customHeight="true" outlineLevel="0" collapsed="false">
      <c r="A374" s="105" t="n">
        <v>10574.2126307176</v>
      </c>
      <c r="B374" s="10" t="n">
        <v>-879</v>
      </c>
    </row>
    <row r="375" customFormat="false" ht="15" hidden="false" customHeight="true" outlineLevel="0" collapsed="false">
      <c r="A375" s="105" t="n">
        <v>10604.0196732407</v>
      </c>
      <c r="B375" s="10" t="n">
        <v>-878</v>
      </c>
    </row>
    <row r="376" customFormat="false" ht="15" hidden="false" customHeight="true" outlineLevel="0" collapsed="false">
      <c r="A376" s="105" t="n">
        <v>10633.7466827315</v>
      </c>
      <c r="B376" s="10" t="n">
        <v>-877</v>
      </c>
    </row>
    <row r="377" customFormat="false" ht="15" hidden="false" customHeight="true" outlineLevel="0" collapsed="false">
      <c r="A377" s="105" t="n">
        <v>10663.358731412</v>
      </c>
      <c r="B377" s="10" t="n">
        <v>-876</v>
      </c>
    </row>
    <row r="378" customFormat="false" ht="15" hidden="false" customHeight="true" outlineLevel="0" collapsed="false">
      <c r="A378" s="105" t="n">
        <v>10692.8558717477</v>
      </c>
      <c r="B378" s="10" t="n">
        <v>-875</v>
      </c>
    </row>
    <row r="379" customFormat="false" ht="15" hidden="false" customHeight="true" outlineLevel="0" collapsed="false">
      <c r="A379" s="105" t="n">
        <v>10722.2550381597</v>
      </c>
      <c r="B379" s="10" t="n">
        <v>-874</v>
      </c>
    </row>
    <row r="380" customFormat="false" ht="15" hidden="false" customHeight="true" outlineLevel="0" collapsed="false">
      <c r="A380" s="105" t="n">
        <v>10751.5808174537</v>
      </c>
      <c r="B380" s="10" t="n">
        <v>-873</v>
      </c>
    </row>
    <row r="381" customFormat="false" ht="15" hidden="false" customHeight="true" outlineLevel="0" collapsed="false">
      <c r="A381" s="105" t="n">
        <v>10780.8658838426</v>
      </c>
      <c r="B381" s="10" t="n">
        <v>-872</v>
      </c>
    </row>
    <row r="382" customFormat="false" ht="15" hidden="false" customHeight="true" outlineLevel="0" collapsed="false">
      <c r="A382" s="105" t="n">
        <v>10810.1527204514</v>
      </c>
      <c r="B382" s="10" t="n">
        <v>-871</v>
      </c>
    </row>
    <row r="383" customFormat="false" ht="15" hidden="false" customHeight="true" outlineLevel="0" collapsed="false">
      <c r="A383" s="105" t="n">
        <v>10839.4912455324</v>
      </c>
      <c r="B383" s="10" t="n">
        <v>-870</v>
      </c>
    </row>
    <row r="384" customFormat="false" ht="15" hidden="false" customHeight="true" outlineLevel="0" collapsed="false">
      <c r="A384" s="105" t="n">
        <v>10868.9300322685</v>
      </c>
      <c r="B384" s="10" t="n">
        <v>-869</v>
      </c>
    </row>
    <row r="385" customFormat="false" ht="15" hidden="false" customHeight="true" outlineLevel="0" collapsed="false">
      <c r="A385" s="105" t="n">
        <v>10898.5006354514</v>
      </c>
      <c r="B385" s="10" t="n">
        <v>-868</v>
      </c>
    </row>
    <row r="386" customFormat="false" ht="15" hidden="false" customHeight="true" outlineLevel="0" collapsed="false">
      <c r="A386" s="105" t="n">
        <v>10928.200326412</v>
      </c>
      <c r="B386" s="10" t="n">
        <v>-867</v>
      </c>
    </row>
    <row r="387" customFormat="false" ht="15" hidden="false" customHeight="true" outlineLevel="0" collapsed="false">
      <c r="A387" s="105" t="n">
        <v>10957.9873551273</v>
      </c>
      <c r="B387" s="10" t="n">
        <v>-866</v>
      </c>
    </row>
    <row r="388" customFormat="false" ht="15" hidden="false" customHeight="true" outlineLevel="0" collapsed="false">
      <c r="A388" s="105" t="n">
        <v>10987.7968628588</v>
      </c>
      <c r="B388" s="10" t="n">
        <v>-865</v>
      </c>
    </row>
    <row r="389" customFormat="false" ht="15" hidden="false" customHeight="true" outlineLevel="0" collapsed="false">
      <c r="A389" s="105" t="n">
        <v>11017.5644202315</v>
      </c>
      <c r="B389" s="10" t="n">
        <v>-864</v>
      </c>
    </row>
    <row r="390" customFormat="false" ht="15" hidden="false" customHeight="true" outlineLevel="0" collapsed="false">
      <c r="A390" s="105" t="n">
        <v>11047.2405860648</v>
      </c>
      <c r="B390" s="10" t="n">
        <v>-863</v>
      </c>
    </row>
    <row r="391" customFormat="false" ht="15" hidden="false" customHeight="true" outlineLevel="0" collapsed="false">
      <c r="A391" s="105" t="n">
        <v>11076.7975171759</v>
      </c>
      <c r="B391" s="10" t="n">
        <v>-862</v>
      </c>
    </row>
    <row r="392" customFormat="false" ht="15" hidden="false" customHeight="true" outlineLevel="0" collapsed="false">
      <c r="A392" s="105" t="n">
        <v>11106.2337194213</v>
      </c>
      <c r="B392" s="10" t="n">
        <v>-861</v>
      </c>
    </row>
    <row r="393" customFormat="false" ht="15" hidden="false" customHeight="true" outlineLevel="0" collapsed="false">
      <c r="A393" s="105" t="n">
        <v>11135.5740296412</v>
      </c>
      <c r="B393" s="10" t="n">
        <v>-860</v>
      </c>
    </row>
    <row r="394" customFormat="false" ht="15" hidden="false" customHeight="true" outlineLevel="0" collapsed="false">
      <c r="A394" s="105" t="n">
        <v>11164.862336088</v>
      </c>
      <c r="B394" s="10" t="n">
        <v>-859</v>
      </c>
    </row>
    <row r="395" customFormat="false" ht="15" hidden="false" customHeight="true" outlineLevel="0" collapsed="false">
      <c r="A395" s="105" t="n">
        <v>11194.1505271528</v>
      </c>
      <c r="B395" s="10" t="n">
        <v>-858</v>
      </c>
    </row>
    <row r="396" customFormat="false" ht="15" hidden="false" customHeight="true" outlineLevel="0" collapsed="false">
      <c r="A396" s="105" t="n">
        <v>11223.487158669</v>
      </c>
      <c r="B396" s="10" t="n">
        <v>-857</v>
      </c>
    </row>
    <row r="397" customFormat="false" ht="15" hidden="false" customHeight="true" outlineLevel="0" collapsed="false">
      <c r="A397" s="105" t="n">
        <v>11252.9080683912</v>
      </c>
      <c r="B397" s="10" t="n">
        <v>-856</v>
      </c>
    </row>
    <row r="398" customFormat="false" ht="15" hidden="false" customHeight="true" outlineLevel="0" collapsed="false">
      <c r="A398" s="105" t="n">
        <v>11282.4314126852</v>
      </c>
      <c r="B398" s="10" t="n">
        <v>-855</v>
      </c>
    </row>
    <row r="399" customFormat="false" ht="15" hidden="false" customHeight="true" outlineLevel="0" collapsed="false">
      <c r="A399" s="105" t="n">
        <v>11312.0582459838</v>
      </c>
      <c r="B399" s="10" t="n">
        <v>-854</v>
      </c>
    </row>
    <row r="400" customFormat="false" ht="15" hidden="false" customHeight="true" outlineLevel="0" collapsed="false">
      <c r="A400" s="105" t="n">
        <v>11341.7747786806</v>
      </c>
      <c r="B400" s="10" t="n">
        <v>-853</v>
      </c>
    </row>
    <row r="401" customFormat="false" ht="15" hidden="false" customHeight="true" outlineLevel="0" collapsed="false">
      <c r="A401" s="105" t="n">
        <v>11371.5491590046</v>
      </c>
      <c r="B401" s="10" t="n">
        <v>-852</v>
      </c>
    </row>
    <row r="402" customFormat="false" ht="15" hidden="false" customHeight="true" outlineLevel="0" collapsed="false">
      <c r="A402" s="105" t="n">
        <v>11401.326762581</v>
      </c>
      <c r="B402" s="10" t="n">
        <v>-851</v>
      </c>
    </row>
    <row r="403" customFormat="false" ht="15" hidden="false" customHeight="true" outlineLevel="0" collapsed="false">
      <c r="A403" s="105" t="n">
        <v>11431.0413832755</v>
      </c>
      <c r="B403" s="10" t="n">
        <v>-850</v>
      </c>
    </row>
    <row r="404" customFormat="false" ht="15" hidden="false" customHeight="true" outlineLevel="0" collapsed="false">
      <c r="A404" s="105" t="n">
        <v>11460.6442863079</v>
      </c>
      <c r="B404" s="10" t="n">
        <v>-849</v>
      </c>
    </row>
    <row r="405" customFormat="false" ht="15" hidden="false" customHeight="true" outlineLevel="0" collapsed="false">
      <c r="A405" s="105" t="n">
        <v>11490.1261266782</v>
      </c>
      <c r="B405" s="10" t="n">
        <v>-848</v>
      </c>
    </row>
    <row r="406" customFormat="false" ht="15" hidden="false" customHeight="true" outlineLevel="0" collapsed="false">
      <c r="A406" s="105" t="n">
        <v>11519.5138150463</v>
      </c>
      <c r="B406" s="10" t="n">
        <v>-847</v>
      </c>
    </row>
    <row r="407" customFormat="false" ht="15" hidden="false" customHeight="true" outlineLevel="0" collapsed="false">
      <c r="A407" s="105" t="n">
        <v>11548.8519737037</v>
      </c>
      <c r="B407" s="10" t="n">
        <v>-846</v>
      </c>
    </row>
    <row r="408" customFormat="false" ht="15" hidden="false" customHeight="true" outlineLevel="0" collapsed="false">
      <c r="A408" s="105" t="n">
        <v>11578.1849099306</v>
      </c>
      <c r="B408" s="10" t="n">
        <v>-845</v>
      </c>
    </row>
    <row r="409" customFormat="false" ht="15" hidden="false" customHeight="true" outlineLevel="0" collapsed="false">
      <c r="A409" s="105" t="n">
        <v>11607.5457433449</v>
      </c>
      <c r="B409" s="10" t="n">
        <v>-844</v>
      </c>
    </row>
    <row r="410" customFormat="false" ht="15" hidden="false" customHeight="true" outlineLevel="0" collapsed="false">
      <c r="A410" s="105" t="n">
        <v>11636.9551047801</v>
      </c>
      <c r="B410" s="10" t="n">
        <v>-843</v>
      </c>
    </row>
    <row r="411" customFormat="false" ht="15" hidden="false" customHeight="true" outlineLevel="0" collapsed="false">
      <c r="A411" s="105" t="n">
        <v>11666.4277860185</v>
      </c>
      <c r="B411" s="10" t="n">
        <v>-842</v>
      </c>
    </row>
    <row r="412" customFormat="false" ht="15" hidden="false" customHeight="true" outlineLevel="0" collapsed="false">
      <c r="A412" s="105" t="n">
        <v>11695.978289537</v>
      </c>
      <c r="B412" s="10" t="n">
        <v>-841</v>
      </c>
    </row>
    <row r="413" customFormat="false" ht="15" hidden="false" customHeight="true" outlineLevel="0" collapsed="false">
      <c r="A413" s="105" t="n">
        <v>11725.6147437037</v>
      </c>
      <c r="B413" s="10" t="n">
        <v>-840</v>
      </c>
    </row>
    <row r="414" customFormat="false" ht="15" hidden="false" customHeight="true" outlineLevel="0" collapsed="false">
      <c r="A414" s="105" t="n">
        <v>11755.3224737037</v>
      </c>
      <c r="B414" s="10" t="n">
        <v>-839</v>
      </c>
    </row>
    <row r="415" customFormat="false" ht="15" hidden="false" customHeight="true" outlineLevel="0" collapsed="false">
      <c r="A415" s="105" t="n">
        <v>11785.0562999421</v>
      </c>
      <c r="B415" s="10" t="n">
        <v>-838</v>
      </c>
    </row>
    <row r="416" customFormat="false" ht="15" hidden="false" customHeight="true" outlineLevel="0" collapsed="false">
      <c r="A416" s="105" t="n">
        <v>11814.7579737037</v>
      </c>
      <c r="B416" s="10" t="n">
        <v>-837</v>
      </c>
    </row>
    <row r="417" customFormat="false" ht="15" hidden="false" customHeight="true" outlineLevel="0" collapsed="false">
      <c r="A417" s="105" t="n">
        <v>11844.3860293866</v>
      </c>
      <c r="B417" s="10" t="n">
        <v>-836</v>
      </c>
    </row>
    <row r="418" customFormat="false" ht="15" hidden="false" customHeight="true" outlineLevel="0" collapsed="false">
      <c r="A418" s="105" t="n">
        <v>11873.9302550579</v>
      </c>
      <c r="B418" s="10" t="n">
        <v>-835</v>
      </c>
    </row>
    <row r="419" customFormat="false" ht="15" hidden="false" customHeight="true" outlineLevel="0" collapsed="false">
      <c r="A419" s="105" t="n">
        <v>11903.4040053241</v>
      </c>
      <c r="B419" s="10" t="n">
        <v>-834</v>
      </c>
    </row>
    <row r="420" customFormat="false" ht="15" hidden="false" customHeight="true" outlineLevel="0" collapsed="false">
      <c r="A420" s="105" t="n">
        <v>11932.8295487037</v>
      </c>
      <c r="B420" s="10" t="n">
        <v>-833</v>
      </c>
    </row>
    <row r="421" customFormat="false" ht="15" hidden="false" customHeight="true" outlineLevel="0" collapsed="false">
      <c r="A421" s="105" t="n">
        <v>11962.2289420718</v>
      </c>
      <c r="B421" s="10" t="n">
        <v>-832</v>
      </c>
    </row>
    <row r="422" customFormat="false" ht="15" hidden="false" customHeight="true" outlineLevel="0" collapsed="false">
      <c r="A422" s="105" t="n">
        <v>11991.6222686574</v>
      </c>
      <c r="B422" s="10" t="n">
        <v>-831</v>
      </c>
    </row>
    <row r="423" customFormat="false" ht="15" hidden="false" customHeight="true" outlineLevel="0" collapsed="false">
      <c r="A423" s="105" t="n">
        <v>12021.0299927778</v>
      </c>
      <c r="B423" s="10" t="n">
        <v>-830</v>
      </c>
    </row>
    <row r="424" customFormat="false" ht="15" hidden="false" customHeight="true" outlineLevel="0" collapsed="false">
      <c r="A424" s="105" t="n">
        <v>12050.4738445139</v>
      </c>
      <c r="B424" s="10" t="n">
        <v>-829</v>
      </c>
    </row>
    <row r="425" customFormat="false" ht="15" hidden="false" customHeight="true" outlineLevel="0" collapsed="false">
      <c r="A425" s="105" t="n">
        <v>12079.9719860764</v>
      </c>
      <c r="B425" s="10" t="n">
        <v>-828</v>
      </c>
    </row>
    <row r="426" customFormat="false" ht="15" hidden="false" customHeight="true" outlineLevel="0" collapsed="false">
      <c r="A426" s="105" t="n">
        <v>12109.5305114815</v>
      </c>
      <c r="B426" s="10" t="n">
        <v>-827</v>
      </c>
    </row>
    <row r="427" customFormat="false" ht="15" hidden="false" customHeight="true" outlineLevel="0" collapsed="false">
      <c r="A427" s="105" t="n">
        <v>12139.1391137616</v>
      </c>
      <c r="B427" s="10" t="n">
        <v>-826</v>
      </c>
    </row>
    <row r="428" customFormat="false" ht="15" hidden="false" customHeight="true" outlineLevel="0" collapsed="false">
      <c r="A428" s="105" t="n">
        <v>12168.7766065394</v>
      </c>
      <c r="B428" s="10" t="n">
        <v>-825</v>
      </c>
    </row>
    <row r="429" customFormat="false" ht="15" hidden="false" customHeight="true" outlineLevel="0" collapsed="false">
      <c r="A429" s="105" t="n">
        <v>12198.4215170255</v>
      </c>
      <c r="B429" s="10" t="n">
        <v>-824</v>
      </c>
    </row>
    <row r="430" customFormat="false" ht="15" hidden="false" customHeight="true" outlineLevel="0" collapsed="false">
      <c r="A430" s="105" t="n">
        <v>12228.0571440509</v>
      </c>
      <c r="B430" s="10" t="n">
        <v>-823</v>
      </c>
    </row>
    <row r="431" customFormat="false" ht="15" hidden="false" customHeight="true" outlineLevel="0" collapsed="false">
      <c r="A431" s="105" t="n">
        <v>12257.6688196296</v>
      </c>
      <c r="B431" s="10" t="n">
        <v>-822</v>
      </c>
    </row>
    <row r="432" customFormat="false" ht="15" hidden="false" customHeight="true" outlineLevel="0" collapsed="false">
      <c r="A432" s="105" t="n">
        <v>12287.2415531944</v>
      </c>
      <c r="B432" s="10" t="n">
        <v>-821</v>
      </c>
    </row>
    <row r="433" customFormat="false" ht="15" hidden="false" customHeight="true" outlineLevel="0" collapsed="false">
      <c r="A433" s="105" t="n">
        <v>12316.7645368171</v>
      </c>
      <c r="B433" s="10" t="n">
        <v>-820</v>
      </c>
    </row>
    <row r="434" customFormat="false" ht="15" hidden="false" customHeight="true" outlineLevel="0" collapsed="false">
      <c r="A434" s="105" t="n">
        <v>12346.2394173032</v>
      </c>
      <c r="B434" s="10" t="n">
        <v>-819</v>
      </c>
    </row>
    <row r="435" customFormat="false" ht="15" hidden="false" customHeight="true" outlineLevel="0" collapsed="false">
      <c r="A435" s="105" t="n">
        <v>12375.6831650232</v>
      </c>
      <c r="B435" s="10" t="n">
        <v>-818</v>
      </c>
    </row>
    <row r="436" customFormat="false" ht="15" hidden="false" customHeight="true" outlineLevel="0" collapsed="false">
      <c r="A436" s="105" t="n">
        <v>12405.1199314931</v>
      </c>
      <c r="B436" s="10" t="n">
        <v>-817</v>
      </c>
    </row>
    <row r="437" customFormat="false" ht="15" hidden="false" customHeight="true" outlineLevel="0" collapsed="false">
      <c r="A437" s="105" t="n">
        <v>12434.5674056482</v>
      </c>
      <c r="B437" s="10" t="n">
        <v>-816</v>
      </c>
    </row>
    <row r="438" customFormat="false" ht="15" hidden="false" customHeight="true" outlineLevel="0" collapsed="false">
      <c r="A438" s="105" t="n">
        <v>12464.0301070139</v>
      </c>
      <c r="B438" s="10" t="n">
        <v>-815</v>
      </c>
    </row>
    <row r="439" customFormat="false" ht="15" hidden="false" customHeight="true" outlineLevel="0" collapsed="false">
      <c r="A439" s="105" t="n">
        <v>12493.5057840278</v>
      </c>
      <c r="B439" s="10" t="n">
        <v>-814</v>
      </c>
    </row>
    <row r="440" customFormat="false" ht="15" hidden="false" customHeight="true" outlineLevel="0" collapsed="false">
      <c r="A440" s="105" t="n">
        <v>12522.9979177431</v>
      </c>
      <c r="B440" s="10" t="n">
        <v>-813</v>
      </c>
    </row>
    <row r="441" customFormat="false" ht="15" hidden="false" customHeight="true" outlineLevel="0" collapsed="false">
      <c r="A441" s="105" t="n">
        <v>12552.5209012384</v>
      </c>
      <c r="B441" s="10" t="n">
        <v>-812</v>
      </c>
    </row>
    <row r="442" customFormat="false" ht="15" hidden="false" customHeight="true" outlineLevel="0" collapsed="false">
      <c r="A442" s="105" t="n">
        <v>12582.0913522222</v>
      </c>
      <c r="B442" s="10" t="n">
        <v>-811</v>
      </c>
    </row>
    <row r="443" customFormat="false" ht="15" hidden="false" customHeight="true" outlineLevel="0" collapsed="false">
      <c r="A443" s="105" t="n">
        <v>12611.7124358449</v>
      </c>
      <c r="B443" s="10" t="n">
        <v>-810</v>
      </c>
    </row>
    <row r="444" customFormat="false" ht="15" hidden="false" customHeight="true" outlineLevel="0" collapsed="false">
      <c r="A444" s="105" t="n">
        <v>12641.3649045833</v>
      </c>
      <c r="B444" s="10" t="n">
        <v>-809</v>
      </c>
    </row>
    <row r="445" customFormat="false" ht="15" hidden="false" customHeight="true" outlineLevel="0" collapsed="false">
      <c r="A445" s="105" t="n">
        <v>12671.0139164699</v>
      </c>
      <c r="B445" s="10" t="n">
        <v>-808</v>
      </c>
    </row>
    <row r="446" customFormat="false" ht="15" hidden="false" customHeight="true" outlineLevel="0" collapsed="false">
      <c r="A446" s="105" t="n">
        <v>12700.628367662</v>
      </c>
      <c r="B446" s="10" t="n">
        <v>-807</v>
      </c>
    </row>
    <row r="447" customFormat="false" ht="15" hidden="false" customHeight="true" outlineLevel="0" collapsed="false">
      <c r="A447" s="105" t="n">
        <v>12730.1968802546</v>
      </c>
      <c r="B447" s="10" t="n">
        <v>-806</v>
      </c>
    </row>
    <row r="448" customFormat="false" ht="15" hidden="false" customHeight="true" outlineLevel="0" collapsed="false">
      <c r="A448" s="105" t="n">
        <v>12759.7256271181</v>
      </c>
      <c r="B448" s="10" t="n">
        <v>-805</v>
      </c>
    </row>
    <row r="449" customFormat="false" ht="15" hidden="false" customHeight="true" outlineLevel="0" collapsed="false">
      <c r="A449" s="105" t="n">
        <v>12789.2222962269</v>
      </c>
      <c r="B449" s="10" t="n">
        <v>-804</v>
      </c>
    </row>
    <row r="450" customFormat="false" ht="15" hidden="false" customHeight="true" outlineLevel="0" collapsed="false">
      <c r="A450" s="105" t="n">
        <v>12818.685594919</v>
      </c>
      <c r="B450" s="10" t="n">
        <v>-803</v>
      </c>
    </row>
    <row r="451" customFormat="false" ht="15" hidden="false" customHeight="true" outlineLevel="0" collapsed="false">
      <c r="A451" s="105" t="n">
        <v>12848.111384294</v>
      </c>
      <c r="B451" s="10" t="n">
        <v>-802</v>
      </c>
    </row>
    <row r="452" customFormat="false" ht="15" hidden="false" customHeight="true" outlineLevel="0" collapsed="false">
      <c r="A452" s="105" t="n">
        <v>12877.507343044</v>
      </c>
      <c r="B452" s="10" t="n">
        <v>-801</v>
      </c>
    </row>
    <row r="453" customFormat="false" ht="15" hidden="false" customHeight="true" outlineLevel="0" collapsed="false">
      <c r="A453" s="105" t="n">
        <v>12906.900176794</v>
      </c>
      <c r="B453" s="10" t="n">
        <v>-800</v>
      </c>
    </row>
    <row r="454" customFormat="false" ht="15" hidden="false" customHeight="true" outlineLevel="0" collapsed="false">
      <c r="A454" s="105" t="n">
        <v>12936.3277863079</v>
      </c>
      <c r="B454" s="10" t="n">
        <v>-799</v>
      </c>
    </row>
    <row r="455" customFormat="false" ht="15" hidden="false" customHeight="true" outlineLevel="0" collapsed="false">
      <c r="A455" s="105" t="n">
        <v>12965.8225809491</v>
      </c>
      <c r="B455" s="10" t="n">
        <v>-798</v>
      </c>
    </row>
    <row r="456" customFormat="false" ht="15" hidden="false" customHeight="true" outlineLevel="0" collapsed="false">
      <c r="A456" s="105" t="n">
        <v>12995.3974708796</v>
      </c>
      <c r="B456" s="10" t="n">
        <v>-797</v>
      </c>
    </row>
    <row r="457" customFormat="false" ht="15" hidden="false" customHeight="true" outlineLevel="0" collapsed="false">
      <c r="A457" s="105" t="n">
        <v>13025.0418521759</v>
      </c>
      <c r="B457" s="10" t="n">
        <v>-796</v>
      </c>
    </row>
    <row r="458" customFormat="false" ht="15" hidden="false" customHeight="true" outlineLevel="0" collapsed="false">
      <c r="A458" s="105" t="n">
        <v>13054.7288316667</v>
      </c>
      <c r="B458" s="10" t="n">
        <v>-795</v>
      </c>
    </row>
    <row r="459" customFormat="false" ht="15" hidden="false" customHeight="true" outlineLevel="0" collapsed="false">
      <c r="A459" s="105" t="n">
        <v>13084.4273588889</v>
      </c>
      <c r="B459" s="10" t="n">
        <v>-794</v>
      </c>
    </row>
    <row r="460" customFormat="false" ht="15" hidden="false" customHeight="true" outlineLevel="0" collapsed="false">
      <c r="A460" s="105" t="n">
        <v>13114.1082294213</v>
      </c>
      <c r="B460" s="10" t="n">
        <v>-793</v>
      </c>
    </row>
    <row r="461" customFormat="false" ht="15" hidden="false" customHeight="true" outlineLevel="0" collapsed="false">
      <c r="A461" s="105" t="n">
        <v>13143.7426010995</v>
      </c>
      <c r="B461" s="10" t="n">
        <v>-792</v>
      </c>
    </row>
    <row r="462" customFormat="false" ht="15" hidden="false" customHeight="true" outlineLevel="0" collapsed="false">
      <c r="A462" s="105" t="n">
        <v>13173.3041281597</v>
      </c>
      <c r="B462" s="10" t="n">
        <v>-791</v>
      </c>
    </row>
    <row r="463" customFormat="false" ht="15" hidden="false" customHeight="true" outlineLevel="0" collapsed="false">
      <c r="A463" s="105" t="n">
        <v>13202.7792717245</v>
      </c>
      <c r="B463" s="10" t="n">
        <v>-790</v>
      </c>
    </row>
    <row r="464" customFormat="false" ht="15" hidden="false" customHeight="true" outlineLevel="0" collapsed="false">
      <c r="A464" s="105" t="n">
        <v>13232.1760720833</v>
      </c>
      <c r="B464" s="10" t="n">
        <v>-789</v>
      </c>
    </row>
    <row r="465" customFormat="false" ht="15" hidden="false" customHeight="true" outlineLevel="0" collapsed="false">
      <c r="A465" s="105" t="n">
        <v>13261.5226027315</v>
      </c>
      <c r="B465" s="10" t="n">
        <v>-788</v>
      </c>
    </row>
    <row r="466" customFormat="false" ht="15" hidden="false" customHeight="true" outlineLevel="0" collapsed="false">
      <c r="A466" s="105" t="n">
        <v>13290.8572577894</v>
      </c>
      <c r="B466" s="10" t="n">
        <v>-787</v>
      </c>
    </row>
    <row r="467" customFormat="false" ht="15" hidden="false" customHeight="true" outlineLevel="0" collapsed="false">
      <c r="A467" s="105" t="n">
        <v>13320.2183480556</v>
      </c>
      <c r="B467" s="10" t="n">
        <v>-786</v>
      </c>
    </row>
    <row r="468" customFormat="false" ht="15" hidden="false" customHeight="true" outlineLevel="0" collapsed="false">
      <c r="A468" s="105" t="n">
        <v>13349.6378725579</v>
      </c>
      <c r="B468" s="10" t="n">
        <v>-785</v>
      </c>
    </row>
    <row r="469" customFormat="false" ht="15" hidden="false" customHeight="true" outlineLevel="0" collapsed="false">
      <c r="A469" s="105" t="n">
        <v>13379.1393892014</v>
      </c>
      <c r="B469" s="10" t="n">
        <v>-784</v>
      </c>
    </row>
    <row r="470" customFormat="false" ht="15" hidden="false" customHeight="true" outlineLevel="0" collapsed="false">
      <c r="A470" s="105" t="n">
        <v>13408.737047419</v>
      </c>
      <c r="B470" s="10" t="n">
        <v>-783</v>
      </c>
    </row>
    <row r="471" customFormat="false" ht="15" hidden="false" customHeight="true" outlineLevel="0" collapsed="false">
      <c r="A471" s="105" t="n">
        <v>13438.4309064931</v>
      </c>
      <c r="B471" s="10" t="n">
        <v>-782</v>
      </c>
    </row>
    <row r="472" customFormat="false" ht="15" hidden="false" customHeight="true" outlineLevel="0" collapsed="false">
      <c r="A472" s="105" t="n">
        <v>13468.1958976852</v>
      </c>
      <c r="B472" s="10" t="n">
        <v>-781</v>
      </c>
    </row>
    <row r="473" customFormat="false" ht="15" hidden="false" customHeight="true" outlineLevel="0" collapsed="false">
      <c r="A473" s="105" t="n">
        <v>13497.9756348727</v>
      </c>
      <c r="B473" s="10" t="n">
        <v>-780</v>
      </c>
    </row>
    <row r="474" customFormat="false" ht="15" hidden="false" customHeight="true" outlineLevel="0" collapsed="false">
      <c r="A474" s="105" t="n">
        <v>13527.6992537732</v>
      </c>
      <c r="B474" s="10" t="n">
        <v>-779</v>
      </c>
    </row>
    <row r="475" customFormat="false" ht="15" hidden="false" customHeight="true" outlineLevel="0" collapsed="false">
      <c r="A475" s="105" t="n">
        <v>13557.315539213</v>
      </c>
      <c r="B475" s="10" t="n">
        <v>-778</v>
      </c>
    </row>
    <row r="476" customFormat="false" ht="15" hidden="false" customHeight="true" outlineLevel="0" collapsed="false">
      <c r="A476" s="105" t="n">
        <v>13586.8136376157</v>
      </c>
      <c r="B476" s="10" t="n">
        <v>-777</v>
      </c>
    </row>
    <row r="477" customFormat="false" ht="15" hidden="false" customHeight="true" outlineLevel="0" collapsed="false">
      <c r="A477" s="105" t="n">
        <v>13616.2151652431</v>
      </c>
      <c r="B477" s="10" t="n">
        <v>-776</v>
      </c>
    </row>
    <row r="478" customFormat="false" ht="15" hidden="false" customHeight="true" outlineLevel="0" collapsed="false">
      <c r="A478" s="105" t="n">
        <v>13645.5538891435</v>
      </c>
      <c r="B478" s="10" t="n">
        <v>-775</v>
      </c>
    </row>
    <row r="479" customFormat="false" ht="15" hidden="false" customHeight="true" outlineLevel="0" collapsed="false">
      <c r="A479" s="105" t="n">
        <v>13674.8631827431</v>
      </c>
      <c r="B479" s="10" t="n">
        <v>-774</v>
      </c>
    </row>
    <row r="480" customFormat="false" ht="15" hidden="false" customHeight="true" outlineLevel="0" collapsed="false">
      <c r="A480" s="105" t="n">
        <v>13704.1752936227</v>
      </c>
      <c r="B480" s="10" t="n">
        <v>-773</v>
      </c>
    </row>
    <row r="481" customFormat="false" ht="15" hidden="false" customHeight="true" outlineLevel="0" collapsed="false">
      <c r="A481" s="105" t="n">
        <v>13733.5255200463</v>
      </c>
      <c r="B481" s="10" t="n">
        <v>-772</v>
      </c>
    </row>
    <row r="482" customFormat="false" ht="15" hidden="false" customHeight="true" outlineLevel="0" collapsed="false">
      <c r="A482" s="105" t="n">
        <v>13762.9537968171</v>
      </c>
      <c r="B482" s="10" t="n">
        <v>-771</v>
      </c>
    </row>
    <row r="483" customFormat="false" ht="15" hidden="false" customHeight="true" outlineLevel="0" collapsed="false">
      <c r="A483" s="105" t="n">
        <v>13792.4984314236</v>
      </c>
      <c r="B483" s="10" t="n">
        <v>-770</v>
      </c>
    </row>
    <row r="484" customFormat="false" ht="15" hidden="false" customHeight="true" outlineLevel="0" collapsed="false">
      <c r="A484" s="105" t="n">
        <v>13822.1776659607</v>
      </c>
      <c r="B484" s="10" t="n">
        <v>-769</v>
      </c>
    </row>
    <row r="485" customFormat="false" ht="15" hidden="false" customHeight="true" outlineLevel="0" collapsed="false">
      <c r="A485" s="105" t="n">
        <v>13851.9658277894</v>
      </c>
      <c r="B485" s="10" t="n">
        <v>-768</v>
      </c>
    </row>
    <row r="486" customFormat="false" ht="15" hidden="false" customHeight="true" outlineLevel="0" collapsed="false">
      <c r="A486" s="105" t="n">
        <v>13881.7904532407</v>
      </c>
      <c r="B486" s="10" t="n">
        <v>-767</v>
      </c>
    </row>
    <row r="487" customFormat="false" ht="15" hidden="false" customHeight="true" outlineLevel="0" collapsed="false">
      <c r="A487" s="105" t="n">
        <v>13911.5659858449</v>
      </c>
      <c r="B487" s="10" t="n">
        <v>-766</v>
      </c>
    </row>
    <row r="488" customFormat="false" ht="15" hidden="false" customHeight="true" outlineLevel="0" collapsed="false">
      <c r="A488" s="105" t="n">
        <v>13941.2360614815</v>
      </c>
      <c r="B488" s="10" t="n">
        <v>-765</v>
      </c>
    </row>
    <row r="489" customFormat="false" ht="15" hidden="false" customHeight="true" outlineLevel="0" collapsed="false">
      <c r="A489" s="105" t="n">
        <v>13970.7860034144</v>
      </c>
      <c r="B489" s="10" t="n">
        <v>-764</v>
      </c>
    </row>
    <row r="490" customFormat="false" ht="15" hidden="false" customHeight="true" outlineLevel="0" collapsed="false">
      <c r="A490" s="105" t="n">
        <v>14000.2274906829</v>
      </c>
      <c r="B490" s="10" t="n">
        <v>-763</v>
      </c>
    </row>
    <row r="491" customFormat="false" ht="15" hidden="false" customHeight="true" outlineLevel="0" collapsed="false">
      <c r="A491" s="105" t="n">
        <v>14029.5829928125</v>
      </c>
      <c r="B491" s="10" t="n">
        <v>-762</v>
      </c>
    </row>
    <row r="492" customFormat="false" ht="15" hidden="false" customHeight="true" outlineLevel="0" collapsed="false">
      <c r="A492" s="105" t="n">
        <v>14058.8818774306</v>
      </c>
      <c r="B492" s="10" t="n">
        <v>-761</v>
      </c>
    </row>
    <row r="493" customFormat="false" ht="15" hidden="false" customHeight="true" outlineLevel="0" collapsed="false">
      <c r="A493" s="105" t="n">
        <v>14088.1621003819</v>
      </c>
      <c r="B493" s="10" t="n">
        <v>-760</v>
      </c>
    </row>
    <row r="494" customFormat="false" ht="15" hidden="false" customHeight="true" outlineLevel="0" collapsed="false">
      <c r="A494" s="105" t="n">
        <v>14117.4702908681</v>
      </c>
      <c r="B494" s="10" t="n">
        <v>-759</v>
      </c>
    </row>
    <row r="495" customFormat="false" ht="15" hidden="false" customHeight="true" outlineLevel="0" collapsed="false">
      <c r="A495" s="105" t="n">
        <v>14146.8566168287</v>
      </c>
      <c r="B495" s="10" t="n">
        <v>-758</v>
      </c>
    </row>
    <row r="496" customFormat="false" ht="15" hidden="false" customHeight="true" outlineLevel="0" collapsed="false">
      <c r="A496" s="105" t="n">
        <v>14176.362579213</v>
      </c>
      <c r="B496" s="10" t="n">
        <v>-757</v>
      </c>
    </row>
    <row r="497" customFormat="false" ht="15" hidden="false" customHeight="true" outlineLevel="0" collapsed="false">
      <c r="A497" s="105" t="n">
        <v>14206.0032730324</v>
      </c>
      <c r="B497" s="10" t="n">
        <v>-756</v>
      </c>
    </row>
    <row r="498" customFormat="false" ht="15" hidden="false" customHeight="true" outlineLevel="0" collapsed="false">
      <c r="A498" s="105" t="n">
        <v>14235.7546983681</v>
      </c>
      <c r="B498" s="10" t="n">
        <v>-755</v>
      </c>
    </row>
    <row r="499" customFormat="false" ht="15" hidden="false" customHeight="true" outlineLevel="0" collapsed="false">
      <c r="A499" s="105" t="n">
        <v>14265.560158507</v>
      </c>
      <c r="B499" s="10" t="n">
        <v>-754</v>
      </c>
    </row>
    <row r="500" customFormat="false" ht="15" hidden="false" customHeight="true" outlineLevel="0" collapsed="false">
      <c r="A500" s="105" t="n">
        <v>14295.3528677083</v>
      </c>
      <c r="B500" s="10" t="n">
        <v>-753</v>
      </c>
    </row>
    <row r="501" customFormat="false" ht="15" hidden="false" customHeight="true" outlineLevel="0" collapsed="false">
      <c r="A501" s="105" t="n">
        <v>14325.0758255556</v>
      </c>
      <c r="B501" s="10" t="n">
        <v>-752</v>
      </c>
    </row>
    <row r="502" customFormat="false" ht="15" hidden="false" customHeight="true" outlineLevel="0" collapsed="false">
      <c r="A502" s="105" t="n">
        <v>14354.6908738889</v>
      </c>
      <c r="B502" s="10" t="n">
        <v>-751</v>
      </c>
    </row>
    <row r="503" customFormat="false" ht="15" hidden="false" customHeight="true" outlineLevel="0" collapsed="false">
      <c r="A503" s="105" t="n">
        <v>14384.1837908796</v>
      </c>
      <c r="B503" s="10" t="n">
        <v>-750</v>
      </c>
    </row>
    <row r="504" customFormat="false" ht="15" hidden="false" customHeight="true" outlineLevel="0" collapsed="false">
      <c r="A504" s="105" t="n">
        <v>14413.5671855208</v>
      </c>
      <c r="B504" s="10" t="n">
        <v>-749</v>
      </c>
    </row>
    <row r="505" customFormat="false" ht="15" hidden="false" customHeight="true" outlineLevel="0" collapsed="false">
      <c r="A505" s="105" t="n">
        <v>14442.8767929051</v>
      </c>
      <c r="B505" s="10" t="n">
        <v>-748</v>
      </c>
    </row>
    <row r="506" customFormat="false" ht="15" hidden="false" customHeight="true" outlineLevel="0" collapsed="false">
      <c r="A506" s="105" t="n">
        <v>14472.1618739815</v>
      </c>
      <c r="B506" s="10" t="n">
        <v>-747</v>
      </c>
    </row>
    <row r="507" customFormat="false" ht="15" hidden="false" customHeight="true" outlineLevel="0" collapsed="false">
      <c r="A507" s="105" t="n">
        <v>14501.4736228704</v>
      </c>
      <c r="B507" s="10" t="n">
        <v>-746</v>
      </c>
    </row>
    <row r="508" customFormat="false" ht="15" hidden="false" customHeight="true" outlineLevel="0" collapsed="false">
      <c r="A508" s="105" t="n">
        <v>14530.8542347222</v>
      </c>
      <c r="B508" s="10" t="n">
        <v>-745</v>
      </c>
    </row>
    <row r="509" customFormat="false" ht="15" hidden="false" customHeight="true" outlineLevel="0" collapsed="false">
      <c r="A509" s="105" t="n">
        <v>14560.3293759028</v>
      </c>
      <c r="B509" s="10" t="n">
        <v>-744</v>
      </c>
    </row>
    <row r="510" customFormat="false" ht="15" hidden="false" customHeight="true" outlineLevel="0" collapsed="false">
      <c r="A510" s="105" t="n">
        <v>14589.9065556597</v>
      </c>
      <c r="B510" s="10" t="n">
        <v>-743</v>
      </c>
    </row>
    <row r="511" customFormat="false" ht="15" hidden="false" customHeight="true" outlineLevel="0" collapsed="false">
      <c r="A511" s="105" t="n">
        <v>14619.5782923958</v>
      </c>
      <c r="B511" s="10" t="n">
        <v>-742</v>
      </c>
    </row>
    <row r="512" customFormat="false" ht="15" hidden="false" customHeight="true" outlineLevel="0" collapsed="false">
      <c r="A512" s="105" t="n">
        <v>14649.3229425694</v>
      </c>
      <c r="B512" s="10" t="n">
        <v>-741</v>
      </c>
    </row>
    <row r="513" customFormat="false" ht="15" hidden="false" customHeight="true" outlineLevel="0" collapsed="false">
      <c r="A513" s="105" t="n">
        <v>14679.0991017593</v>
      </c>
      <c r="B513" s="10" t="n">
        <v>-740</v>
      </c>
    </row>
    <row r="514" customFormat="false" ht="15" hidden="false" customHeight="true" outlineLevel="0" collapsed="false">
      <c r="A514" s="105" t="n">
        <v>14708.8460746296</v>
      </c>
      <c r="B514" s="10" t="n">
        <v>-739</v>
      </c>
    </row>
    <row r="515" customFormat="false" ht="15" hidden="false" customHeight="true" outlineLevel="0" collapsed="false">
      <c r="A515" s="105" t="n">
        <v>14738.5045608912</v>
      </c>
      <c r="B515" s="10" t="n">
        <v>-738</v>
      </c>
    </row>
    <row r="516" customFormat="false" ht="15" hidden="false" customHeight="true" outlineLevel="0" collapsed="false">
      <c r="A516" s="105" t="n">
        <v>14768.0449710069</v>
      </c>
      <c r="B516" s="10" t="n">
        <v>-737</v>
      </c>
    </row>
    <row r="517" customFormat="false" ht="15" hidden="false" customHeight="true" outlineLevel="0" collapsed="false">
      <c r="A517" s="105" t="n">
        <v>14797.477439213</v>
      </c>
      <c r="B517" s="10" t="n">
        <v>-736</v>
      </c>
    </row>
    <row r="518" customFormat="false" ht="15" hidden="false" customHeight="true" outlineLevel="0" collapsed="false">
      <c r="A518" s="105" t="n">
        <v>14826.8395548958</v>
      </c>
      <c r="B518" s="10" t="n">
        <v>-735</v>
      </c>
    </row>
    <row r="519" customFormat="false" ht="15" hidden="false" customHeight="true" outlineLevel="0" collapsed="false">
      <c r="A519" s="105" t="n">
        <v>14856.1770261574</v>
      </c>
      <c r="B519" s="10" t="n">
        <v>-734</v>
      </c>
    </row>
    <row r="520" customFormat="false" ht="15" hidden="false" customHeight="true" outlineLevel="0" collapsed="false">
      <c r="A520" s="105" t="n">
        <v>14885.5284530093</v>
      </c>
      <c r="B520" s="10" t="n">
        <v>-733</v>
      </c>
    </row>
    <row r="521" customFormat="false" ht="15" hidden="false" customHeight="true" outlineLevel="0" collapsed="false">
      <c r="A521" s="105" t="n">
        <v>14914.9186773495</v>
      </c>
      <c r="B521" s="10" t="n">
        <v>-732</v>
      </c>
    </row>
    <row r="522" customFormat="false" ht="15" hidden="false" customHeight="true" outlineLevel="0" collapsed="false">
      <c r="A522" s="105" t="n">
        <v>14944.3623220833</v>
      </c>
      <c r="B522" s="10" t="n">
        <v>-731</v>
      </c>
    </row>
    <row r="523" customFormat="false" ht="15" hidden="false" customHeight="true" outlineLevel="0" collapsed="false">
      <c r="A523" s="105" t="n">
        <v>14973.872081412</v>
      </c>
      <c r="B523" s="10" t="n">
        <v>-730</v>
      </c>
    </row>
    <row r="524" customFormat="false" ht="15" hidden="false" customHeight="true" outlineLevel="0" collapsed="false">
      <c r="A524" s="105" t="n">
        <v>15003.4601722338</v>
      </c>
      <c r="B524" s="10" t="n">
        <v>-729</v>
      </c>
    </row>
    <row r="525" customFormat="false" ht="15" hidden="false" customHeight="true" outlineLevel="0" collapsed="false">
      <c r="A525" s="105" t="n">
        <v>15033.1263228588</v>
      </c>
      <c r="B525" s="10" t="n">
        <v>-728</v>
      </c>
    </row>
    <row r="526" customFormat="false" ht="15" hidden="false" customHeight="true" outlineLevel="0" collapsed="false">
      <c r="A526" s="105" t="n">
        <v>15062.8428114005</v>
      </c>
      <c r="B526" s="10" t="n">
        <v>-727</v>
      </c>
    </row>
    <row r="527" customFormat="false" ht="15" hidden="false" customHeight="true" outlineLevel="0" collapsed="false">
      <c r="A527" s="105" t="n">
        <v>15092.5578685532</v>
      </c>
      <c r="B527" s="10" t="n">
        <v>-726</v>
      </c>
    </row>
    <row r="528" customFormat="false" ht="15" hidden="false" customHeight="true" outlineLevel="0" collapsed="false">
      <c r="A528" s="105" t="n">
        <v>15122.2210271644</v>
      </c>
      <c r="B528" s="10" t="n">
        <v>-725</v>
      </c>
    </row>
    <row r="529" customFormat="false" ht="15" hidden="false" customHeight="true" outlineLevel="0" collapsed="false">
      <c r="A529" s="105" t="n">
        <v>15151.8070079051</v>
      </c>
      <c r="B529" s="10" t="n">
        <v>-724</v>
      </c>
    </row>
    <row r="530" customFormat="false" ht="15" hidden="false" customHeight="true" outlineLevel="0" collapsed="false">
      <c r="A530" s="105" t="n">
        <v>15181.3184708218</v>
      </c>
      <c r="B530" s="10" t="n">
        <v>-723</v>
      </c>
    </row>
    <row r="531" customFormat="false" ht="15" hidden="false" customHeight="true" outlineLevel="0" collapsed="false">
      <c r="A531" s="105" t="n">
        <v>15210.7735100579</v>
      </c>
      <c r="B531" s="10" t="n">
        <v>-722</v>
      </c>
    </row>
    <row r="532" customFormat="false" ht="15" hidden="false" customHeight="true" outlineLevel="0" collapsed="false">
      <c r="A532" s="105" t="n">
        <v>15240.1933219676</v>
      </c>
      <c r="B532" s="10" t="n">
        <v>-721</v>
      </c>
    </row>
    <row r="533" customFormat="false" ht="15" hidden="false" customHeight="true" outlineLevel="0" collapsed="false">
      <c r="A533" s="105" t="n">
        <v>15269.596978669</v>
      </c>
      <c r="B533" s="10" t="n">
        <v>-720</v>
      </c>
    </row>
    <row r="534" customFormat="false" ht="15" hidden="false" customHeight="true" outlineLevel="0" collapsed="false">
      <c r="A534" s="105" t="n">
        <v>15299.0024425</v>
      </c>
      <c r="B534" s="10" t="n">
        <v>-719</v>
      </c>
    </row>
    <row r="535" customFormat="false" ht="15" hidden="false" customHeight="true" outlineLevel="0" collapsed="false">
      <c r="A535" s="105" t="n">
        <v>15328.4291992824</v>
      </c>
      <c r="B535" s="10" t="n">
        <v>-718</v>
      </c>
    </row>
    <row r="536" customFormat="false" ht="15" hidden="false" customHeight="true" outlineLevel="0" collapsed="false">
      <c r="A536" s="105" t="n">
        <v>15357.8968783218</v>
      </c>
      <c r="B536" s="10" t="n">
        <v>-717</v>
      </c>
    </row>
    <row r="537" customFormat="false" ht="15" hidden="false" customHeight="true" outlineLevel="0" collapsed="false">
      <c r="A537" s="105" t="n">
        <v>15387.4184067014</v>
      </c>
      <c r="B537" s="10" t="n">
        <v>-716</v>
      </c>
    </row>
    <row r="538" customFormat="false" ht="15" hidden="false" customHeight="true" outlineLevel="0" collapsed="false">
      <c r="A538" s="105" t="n">
        <v>15416.9929898958</v>
      </c>
      <c r="B538" s="10" t="n">
        <v>-715</v>
      </c>
    </row>
    <row r="539" customFormat="false" ht="15" hidden="false" customHeight="true" outlineLevel="0" collapsed="false">
      <c r="A539" s="105" t="n">
        <v>15446.6064518634</v>
      </c>
      <c r="B539" s="10" t="n">
        <v>-714</v>
      </c>
    </row>
    <row r="540" customFormat="false" ht="15" hidden="false" customHeight="true" outlineLevel="0" collapsed="false">
      <c r="A540" s="105" t="n">
        <v>15476.2396263426</v>
      </c>
      <c r="B540" s="10" t="n">
        <v>-713</v>
      </c>
    </row>
    <row r="541" customFormat="false" ht="15" hidden="false" customHeight="true" outlineLevel="0" collapsed="false">
      <c r="A541" s="105" t="n">
        <v>15505.8760945602</v>
      </c>
      <c r="B541" s="10" t="n">
        <v>-712</v>
      </c>
    </row>
    <row r="542" customFormat="false" ht="15" hidden="false" customHeight="true" outlineLevel="0" collapsed="false">
      <c r="A542" s="105" t="n">
        <v>15535.502082662</v>
      </c>
      <c r="B542" s="10" t="n">
        <v>-711</v>
      </c>
    </row>
    <row r="543" customFormat="false" ht="15" hidden="false" customHeight="true" outlineLevel="0" collapsed="false">
      <c r="A543" s="105" t="n">
        <v>15565.1024285185</v>
      </c>
      <c r="B543" s="10" t="n">
        <v>-710</v>
      </c>
    </row>
    <row r="544" customFormat="false" ht="15" hidden="false" customHeight="true" outlineLevel="0" collapsed="false">
      <c r="A544" s="105" t="n">
        <v>15594.6614767593</v>
      </c>
      <c r="B544" s="10" t="n">
        <v>-709</v>
      </c>
    </row>
    <row r="545" customFormat="false" ht="15" hidden="false" customHeight="true" outlineLevel="0" collapsed="false">
      <c r="A545" s="105" t="n">
        <v>15624.1710478241</v>
      </c>
      <c r="B545" s="10" t="n">
        <v>-708</v>
      </c>
    </row>
    <row r="546" customFormat="false" ht="15" hidden="false" customHeight="true" outlineLevel="0" collapsed="false">
      <c r="A546" s="105" t="n">
        <v>15653.6381161806</v>
      </c>
      <c r="B546" s="10" t="n">
        <v>-707</v>
      </c>
    </row>
    <row r="547" customFormat="false" ht="15" hidden="false" customHeight="true" outlineLevel="0" collapsed="false">
      <c r="A547" s="105" t="n">
        <v>15683.0827733218</v>
      </c>
      <c r="B547" s="10" t="n">
        <v>-706</v>
      </c>
    </row>
    <row r="548" customFormat="false" ht="15" hidden="false" customHeight="true" outlineLevel="0" collapsed="false">
      <c r="A548" s="105" t="n">
        <v>15712.5260313426</v>
      </c>
      <c r="B548" s="10" t="n">
        <v>-705</v>
      </c>
    </row>
    <row r="549" customFormat="false" ht="15" hidden="false" customHeight="true" outlineLevel="0" collapsed="false">
      <c r="A549" s="105" t="n">
        <v>15741.9783618056</v>
      </c>
      <c r="B549" s="10" t="n">
        <v>-704</v>
      </c>
    </row>
    <row r="550" customFormat="false" ht="15" hidden="false" customHeight="true" outlineLevel="0" collapsed="false">
      <c r="A550" s="105" t="n">
        <v>15771.4399257523</v>
      </c>
      <c r="B550" s="10" t="n">
        <v>-703</v>
      </c>
    </row>
    <row r="551" customFormat="false" ht="15" hidden="false" customHeight="true" outlineLevel="0" collapsed="false">
      <c r="A551" s="105" t="n">
        <v>15800.9116012384</v>
      </c>
      <c r="B551" s="10" t="n">
        <v>-702</v>
      </c>
    </row>
    <row r="552" customFormat="false" ht="15" hidden="false" customHeight="true" outlineLevel="0" collapsed="false">
      <c r="A552" s="105" t="n">
        <v>15830.404900463</v>
      </c>
      <c r="B552" s="10" t="n">
        <v>-701</v>
      </c>
    </row>
    <row r="553" customFormat="false" ht="15" hidden="false" customHeight="true" outlineLevel="0" collapsed="false">
      <c r="A553" s="105" t="n">
        <v>15859.9397085185</v>
      </c>
      <c r="B553" s="10" t="n">
        <v>-700</v>
      </c>
    </row>
    <row r="554" customFormat="false" ht="15" hidden="false" customHeight="true" outlineLevel="0" collapsed="false">
      <c r="A554" s="105" t="n">
        <v>15889.5303220139</v>
      </c>
      <c r="B554" s="10" t="n">
        <v>-699</v>
      </c>
    </row>
    <row r="555" customFormat="false" ht="15" hidden="false" customHeight="true" outlineLevel="0" collapsed="false">
      <c r="A555" s="105" t="n">
        <v>15919.1709131366</v>
      </c>
      <c r="B555" s="10" t="n">
        <v>-698</v>
      </c>
    </row>
    <row r="556" customFormat="false" ht="15" hidden="false" customHeight="true" outlineLevel="0" collapsed="false">
      <c r="A556" s="105" t="n">
        <v>15948.8328534838</v>
      </c>
      <c r="B556" s="10" t="n">
        <v>-697</v>
      </c>
    </row>
    <row r="557" customFormat="false" ht="15" hidden="false" customHeight="true" outlineLevel="0" collapsed="false">
      <c r="A557" s="105" t="n">
        <v>15978.478594838</v>
      </c>
      <c r="B557" s="10" t="n">
        <v>-696</v>
      </c>
    </row>
    <row r="558" customFormat="false" ht="15" hidden="false" customHeight="true" outlineLevel="0" collapsed="false">
      <c r="A558" s="105" t="n">
        <v>16008.0826533102</v>
      </c>
      <c r="B558" s="10" t="n">
        <v>-695</v>
      </c>
    </row>
    <row r="559" customFormat="false" ht="15" hidden="false" customHeight="true" outlineLevel="0" collapsed="false">
      <c r="A559" s="105" t="n">
        <v>16037.6407959028</v>
      </c>
      <c r="B559" s="10" t="n">
        <v>-694</v>
      </c>
    </row>
    <row r="560" customFormat="false" ht="15" hidden="false" customHeight="true" outlineLevel="0" collapsed="false">
      <c r="A560" s="105" t="n">
        <v>16067.1597225463</v>
      </c>
      <c r="B560" s="10" t="n">
        <v>-693</v>
      </c>
    </row>
    <row r="561" customFormat="false" ht="15" hidden="false" customHeight="true" outlineLevel="0" collapsed="false">
      <c r="A561" s="105" t="n">
        <v>16096.6416908796</v>
      </c>
      <c r="B561" s="10" t="n">
        <v>-692</v>
      </c>
    </row>
    <row r="562" customFormat="false" ht="15" hidden="false" customHeight="true" outlineLevel="0" collapsed="false">
      <c r="A562" s="105" t="n">
        <v>16126.0824478935</v>
      </c>
      <c r="B562" s="10" t="n">
        <v>-691</v>
      </c>
    </row>
    <row r="563" customFormat="false" ht="15" hidden="false" customHeight="true" outlineLevel="0" collapsed="false">
      <c r="A563" s="105" t="n">
        <v>16155.4833470949</v>
      </c>
      <c r="B563" s="10" t="n">
        <v>-690</v>
      </c>
    </row>
    <row r="564" customFormat="false" ht="15" hidden="false" customHeight="true" outlineLevel="0" collapsed="false">
      <c r="A564" s="105" t="n">
        <v>16184.8634059144</v>
      </c>
      <c r="B564" s="10" t="n">
        <v>-689</v>
      </c>
    </row>
    <row r="565" customFormat="false" ht="15" hidden="false" customHeight="true" outlineLevel="0" collapsed="false">
      <c r="A565" s="105" t="n">
        <v>16214.2585498727</v>
      </c>
      <c r="B565" s="10" t="n">
        <v>-688</v>
      </c>
    </row>
    <row r="566" customFormat="false" ht="15" hidden="false" customHeight="true" outlineLevel="0" collapsed="false">
      <c r="A566" s="105" t="n">
        <v>16243.7080117824</v>
      </c>
      <c r="B566" s="10" t="n">
        <v>-687</v>
      </c>
    </row>
    <row r="567" customFormat="false" ht="15" hidden="false" customHeight="true" outlineLevel="0" collapsed="false">
      <c r="A567" s="105" t="n">
        <v>16273.237766713</v>
      </c>
      <c r="B567" s="10" t="n">
        <v>-686</v>
      </c>
    </row>
    <row r="568" customFormat="false" ht="15" hidden="false" customHeight="true" outlineLevel="0" collapsed="false">
      <c r="A568" s="105" t="n">
        <v>16302.8503897917</v>
      </c>
      <c r="B568" s="10" t="n">
        <v>-685</v>
      </c>
    </row>
    <row r="569" customFormat="false" ht="15" hidden="false" customHeight="true" outlineLevel="0" collapsed="false">
      <c r="A569" s="105" t="n">
        <v>16332.5259203009</v>
      </c>
      <c r="B569" s="10" t="n">
        <v>-684</v>
      </c>
    </row>
    <row r="570" customFormat="false" ht="15" hidden="false" customHeight="true" outlineLevel="0" collapsed="false">
      <c r="A570" s="105" t="n">
        <v>16362.2324671875</v>
      </c>
      <c r="B570" s="10" t="n">
        <v>-683</v>
      </c>
    </row>
    <row r="571" customFormat="false" ht="15" hidden="false" customHeight="true" outlineLevel="0" collapsed="false">
      <c r="A571" s="105" t="n">
        <v>16391.9369301389</v>
      </c>
      <c r="B571" s="10" t="n">
        <v>-682</v>
      </c>
    </row>
    <row r="572" customFormat="false" ht="15" hidden="false" customHeight="true" outlineLevel="0" collapsed="false">
      <c r="A572" s="105" t="n">
        <v>16421.6073476505</v>
      </c>
      <c r="B572" s="10" t="n">
        <v>-681</v>
      </c>
    </row>
    <row r="573" customFormat="false" ht="15" hidden="false" customHeight="true" outlineLevel="0" collapsed="false">
      <c r="A573" s="105" t="n">
        <v>16451.2128573148</v>
      </c>
      <c r="B573" s="10" t="n">
        <v>-680</v>
      </c>
    </row>
    <row r="574" customFormat="false" ht="15" hidden="false" customHeight="true" outlineLevel="0" collapsed="false">
      <c r="A574" s="105" t="n">
        <v>16480.7312872685</v>
      </c>
      <c r="B574" s="10" t="n">
        <v>-679</v>
      </c>
    </row>
    <row r="575" customFormat="false" ht="15" hidden="false" customHeight="true" outlineLevel="0" collapsed="false">
      <c r="A575" s="105" t="n">
        <v>16510.160275706</v>
      </c>
      <c r="B575" s="10" t="n">
        <v>-678</v>
      </c>
    </row>
    <row r="576" customFormat="false" ht="15" hidden="false" customHeight="true" outlineLevel="0" collapsed="false">
      <c r="A576" s="105" t="n">
        <v>16539.5204585764</v>
      </c>
      <c r="B576" s="10" t="n">
        <v>-677</v>
      </c>
    </row>
    <row r="577" customFormat="false" ht="15" hidden="false" customHeight="true" outlineLevel="0" collapsed="false">
      <c r="A577" s="105" t="n">
        <v>16568.8482071644</v>
      </c>
      <c r="B577" s="10" t="n">
        <v>-676</v>
      </c>
    </row>
    <row r="578" customFormat="false" ht="15" hidden="false" customHeight="true" outlineLevel="0" collapsed="false">
      <c r="A578" s="105" t="n">
        <v>16598.1844308449</v>
      </c>
      <c r="B578" s="10" t="n">
        <v>-675</v>
      </c>
    </row>
    <row r="579" customFormat="false" ht="15" hidden="false" customHeight="true" outlineLevel="0" collapsed="false">
      <c r="A579" s="105" t="n">
        <v>16627.5660422338</v>
      </c>
      <c r="B579" s="10" t="n">
        <v>-674</v>
      </c>
    </row>
    <row r="580" customFormat="false" ht="15" hidden="false" customHeight="true" outlineLevel="0" collapsed="false">
      <c r="A580" s="105" t="n">
        <v>16657.0219559144</v>
      </c>
      <c r="B580" s="10" t="n">
        <v>-673</v>
      </c>
    </row>
    <row r="581" customFormat="false" ht="15" hidden="false" customHeight="true" outlineLevel="0" collapsed="false">
      <c r="A581" s="105" t="n">
        <v>16686.5718191088</v>
      </c>
      <c r="B581" s="10" t="n">
        <v>-672</v>
      </c>
    </row>
    <row r="582" customFormat="false" ht="15" hidden="false" customHeight="true" outlineLevel="0" collapsed="false">
      <c r="A582" s="105" t="n">
        <v>16716.2236983796</v>
      </c>
      <c r="B582" s="10" t="n">
        <v>-671</v>
      </c>
    </row>
    <row r="583" customFormat="false" ht="15" hidden="false" customHeight="true" outlineLevel="0" collapsed="false">
      <c r="A583" s="105" t="n">
        <v>16745.9656672685</v>
      </c>
      <c r="B583" s="10" t="n">
        <v>-670</v>
      </c>
    </row>
    <row r="584" customFormat="false" ht="15" hidden="false" customHeight="true" outlineLevel="0" collapsed="false">
      <c r="A584" s="105" t="n">
        <v>16775.754587037</v>
      </c>
      <c r="B584" s="10" t="n">
        <v>-669</v>
      </c>
    </row>
    <row r="585" customFormat="false" ht="15" hidden="false" customHeight="true" outlineLevel="0" collapsed="false">
      <c r="A585" s="105" t="n">
        <v>16805.5205439583</v>
      </c>
      <c r="B585" s="10" t="n">
        <v>-668</v>
      </c>
    </row>
    <row r="586" customFormat="false" ht="15" hidden="false" customHeight="true" outlineLevel="0" collapsed="false">
      <c r="A586" s="105" t="n">
        <v>16835.1965999769</v>
      </c>
      <c r="B586" s="10" t="n">
        <v>-667</v>
      </c>
    </row>
    <row r="587" customFormat="false" ht="15" hidden="false" customHeight="true" outlineLevel="0" collapsed="false">
      <c r="A587" s="105" t="n">
        <v>16864.7509173611</v>
      </c>
      <c r="B587" s="10" t="n">
        <v>-666</v>
      </c>
    </row>
    <row r="588" customFormat="false" ht="15" hidden="false" customHeight="true" outlineLevel="0" collapsed="false">
      <c r="A588" s="105" t="n">
        <v>16894.1924123611</v>
      </c>
      <c r="B588" s="10" t="n">
        <v>-665</v>
      </c>
    </row>
    <row r="589" customFormat="false" ht="15" hidden="false" customHeight="true" outlineLevel="0" collapsed="false">
      <c r="A589" s="105" t="n">
        <v>16923.5527144792</v>
      </c>
      <c r="B589" s="10" t="n">
        <v>-664</v>
      </c>
    </row>
    <row r="590" customFormat="false" ht="15" hidden="false" customHeight="true" outlineLevel="0" collapsed="false">
      <c r="A590" s="105" t="n">
        <v>16952.8676009491</v>
      </c>
      <c r="B590" s="10" t="n">
        <v>-663</v>
      </c>
    </row>
    <row r="591" customFormat="false" ht="15" hidden="false" customHeight="true" outlineLevel="0" collapsed="false">
      <c r="A591" s="105" t="n">
        <v>16982.1705650579</v>
      </c>
      <c r="B591" s="10" t="n">
        <v>-662</v>
      </c>
    </row>
    <row r="592" customFormat="false" ht="15" hidden="false" customHeight="true" outlineLevel="0" collapsed="false">
      <c r="A592" s="105" t="n">
        <v>17011.495421169</v>
      </c>
      <c r="B592" s="10" t="n">
        <v>-661</v>
      </c>
    </row>
    <row r="593" customFormat="false" ht="15" hidden="false" customHeight="true" outlineLevel="0" collapsed="false">
      <c r="A593" s="105" t="n">
        <v>17040.8799833796</v>
      </c>
      <c r="B593" s="10" t="n">
        <v>-660</v>
      </c>
    </row>
    <row r="594" customFormat="false" ht="15" hidden="false" customHeight="true" outlineLevel="0" collapsed="false">
      <c r="A594" s="105" t="n">
        <v>17070.3646295255</v>
      </c>
      <c r="B594" s="10" t="n">
        <v>-659</v>
      </c>
    </row>
    <row r="595" customFormat="false" ht="15" hidden="false" customHeight="true" outlineLevel="0" collapsed="false">
      <c r="A595" s="105" t="n">
        <v>17099.9803023148</v>
      </c>
      <c r="B595" s="10" t="n">
        <v>-658</v>
      </c>
    </row>
    <row r="596" customFormat="false" ht="15" hidden="false" customHeight="true" outlineLevel="0" collapsed="false">
      <c r="A596" s="105" t="n">
        <v>17129.7248678009</v>
      </c>
      <c r="B596" s="10" t="n">
        <v>-657</v>
      </c>
    </row>
    <row r="597" customFormat="false" ht="15" hidden="false" customHeight="true" outlineLevel="0" collapsed="false">
      <c r="A597" s="105" t="n">
        <v>17159.5458696412</v>
      </c>
      <c r="B597" s="10" t="n">
        <v>-656</v>
      </c>
    </row>
    <row r="598" customFormat="false" ht="15" hidden="false" customHeight="true" outlineLevel="0" collapsed="false">
      <c r="A598" s="105" t="n">
        <v>17189.3571608102</v>
      </c>
      <c r="B598" s="10" t="n">
        <v>-655</v>
      </c>
    </row>
    <row r="599" customFormat="false" ht="15" hidden="false" customHeight="true" outlineLevel="0" collapsed="false">
      <c r="A599" s="105" t="n">
        <v>17219.0833529167</v>
      </c>
      <c r="B599" s="10" t="n">
        <v>-654</v>
      </c>
    </row>
    <row r="600" customFormat="false" ht="15" hidden="false" customHeight="true" outlineLevel="0" collapsed="false">
      <c r="A600" s="105" t="n">
        <v>17248.6902233218</v>
      </c>
      <c r="B600" s="10" t="n">
        <v>-653</v>
      </c>
    </row>
    <row r="601" customFormat="false" ht="15" hidden="false" customHeight="true" outlineLevel="0" collapsed="false">
      <c r="A601" s="105" t="n">
        <v>17278.1799058333</v>
      </c>
      <c r="B601" s="10" t="n">
        <v>-652</v>
      </c>
    </row>
    <row r="602" customFormat="false" ht="15" hidden="false" customHeight="true" outlineLevel="0" collapsed="false">
      <c r="A602" s="105" t="n">
        <v>17307.571884537</v>
      </c>
      <c r="B602" s="10" t="n">
        <v>-651</v>
      </c>
    </row>
    <row r="603" customFormat="false" ht="15" hidden="false" customHeight="true" outlineLevel="0" collapsed="false">
      <c r="A603" s="105" t="n">
        <v>17336.8929851505</v>
      </c>
      <c r="B603" s="10" t="n">
        <v>-650</v>
      </c>
    </row>
    <row r="604" customFormat="false" ht="15" hidden="false" customHeight="true" outlineLevel="0" collapsed="false">
      <c r="A604" s="105" t="n">
        <v>17366.1771356829</v>
      </c>
      <c r="B604" s="10" t="n">
        <v>-649</v>
      </c>
    </row>
    <row r="605" customFormat="false" ht="15" hidden="false" customHeight="true" outlineLevel="0" collapsed="false">
      <c r="A605" s="105" t="n">
        <v>17395.4668269097</v>
      </c>
      <c r="B605" s="10" t="n">
        <v>-648</v>
      </c>
    </row>
    <row r="606" customFormat="false" ht="15" hidden="false" customHeight="true" outlineLevel="0" collapsed="false">
      <c r="A606" s="105" t="n">
        <v>17424.8110626736</v>
      </c>
      <c r="B606" s="10" t="n">
        <v>-647</v>
      </c>
    </row>
    <row r="607" customFormat="false" ht="15" hidden="false" customHeight="true" outlineLevel="0" collapsed="false">
      <c r="A607" s="105" t="n">
        <v>17454.2569367361</v>
      </c>
      <c r="B607" s="10" t="n">
        <v>-646</v>
      </c>
    </row>
    <row r="608" customFormat="false" ht="15" hidden="false" customHeight="true" outlineLevel="0" collapsed="false">
      <c r="A608" s="105" t="n">
        <v>17483.8339467245</v>
      </c>
      <c r="B608" s="10" t="n">
        <v>-645</v>
      </c>
    </row>
    <row r="609" customFormat="false" ht="15" hidden="false" customHeight="true" outlineLevel="0" collapsed="false">
      <c r="A609" s="105" t="n">
        <v>17513.5369803588</v>
      </c>
      <c r="B609" s="10" t="n">
        <v>-644</v>
      </c>
    </row>
    <row r="610" customFormat="false" ht="15" hidden="false" customHeight="true" outlineLevel="0" collapsed="false">
      <c r="A610" s="105" t="n">
        <v>17543.3226468403</v>
      </c>
      <c r="B610" s="10" t="n">
        <v>-643</v>
      </c>
    </row>
    <row r="611" customFormat="false" ht="15" hidden="false" customHeight="true" outlineLevel="0" collapsed="false">
      <c r="A611" s="105" t="n">
        <v>17573.1262550694</v>
      </c>
      <c r="B611" s="10" t="n">
        <v>-642</v>
      </c>
    </row>
    <row r="612" customFormat="false" ht="15" hidden="false" customHeight="true" outlineLevel="0" collapsed="false">
      <c r="A612" s="105" t="n">
        <v>17602.8853158102</v>
      </c>
      <c r="B612" s="10" t="n">
        <v>-641</v>
      </c>
    </row>
    <row r="613" customFormat="false" ht="15" hidden="false" customHeight="true" outlineLevel="0" collapsed="false">
      <c r="A613" s="105" t="n">
        <v>17632.5531061921</v>
      </c>
      <c r="B613" s="10" t="n">
        <v>-640</v>
      </c>
    </row>
    <row r="614" customFormat="false" ht="15" hidden="false" customHeight="true" outlineLevel="0" collapsed="false">
      <c r="A614" s="105" t="n">
        <v>17662.1041679745</v>
      </c>
      <c r="B614" s="10" t="n">
        <v>-639</v>
      </c>
    </row>
    <row r="615" customFormat="false" ht="15" hidden="false" customHeight="true" outlineLevel="0" collapsed="false">
      <c r="A615" s="105" t="n">
        <v>17691.5383776505</v>
      </c>
      <c r="B615" s="10" t="n">
        <v>-638</v>
      </c>
    </row>
    <row r="616" customFormat="false" ht="15" hidden="false" customHeight="true" outlineLevel="0" collapsed="false">
      <c r="A616" s="105" t="n">
        <v>17720.8808994907</v>
      </c>
      <c r="B616" s="10" t="n">
        <v>-637</v>
      </c>
    </row>
    <row r="617" customFormat="false" ht="15" hidden="false" customHeight="true" outlineLevel="0" collapsed="false">
      <c r="A617" s="105" t="n">
        <v>17750.175330162</v>
      </c>
      <c r="B617" s="10" t="n">
        <v>-636</v>
      </c>
    </row>
    <row r="618" customFormat="false" ht="15" hidden="false" customHeight="true" outlineLevel="0" collapsed="false">
      <c r="A618" s="105" t="n">
        <v>17779.4728665162</v>
      </c>
      <c r="B618" s="10" t="n">
        <v>-635</v>
      </c>
    </row>
    <row r="619" customFormat="false" ht="15" hidden="false" customHeight="true" outlineLevel="0" collapsed="false">
      <c r="A619" s="105" t="n">
        <v>17808.8206086458</v>
      </c>
      <c r="B619" s="10" t="n">
        <v>-634</v>
      </c>
    </row>
    <row r="620" customFormat="false" ht="15" hidden="false" customHeight="true" outlineLevel="0" collapsed="false">
      <c r="A620" s="105" t="n">
        <v>17838.251717963</v>
      </c>
      <c r="B620" s="10" t="n">
        <v>-633</v>
      </c>
    </row>
    <row r="621" customFormat="false" ht="15" hidden="false" customHeight="true" outlineLevel="0" collapsed="false">
      <c r="A621" s="105" t="n">
        <v>17867.78080375</v>
      </c>
      <c r="B621" s="10" t="n">
        <v>-632</v>
      </c>
    </row>
    <row r="622" customFormat="false" ht="15" hidden="false" customHeight="true" outlineLevel="0" collapsed="false">
      <c r="A622" s="105" t="n">
        <v>17897.4059232639</v>
      </c>
      <c r="B622" s="10" t="n">
        <v>-631</v>
      </c>
    </row>
    <row r="623" customFormat="false" ht="15" hidden="false" customHeight="true" outlineLevel="0" collapsed="false">
      <c r="A623" s="105" t="n">
        <v>17927.1125489236</v>
      </c>
      <c r="B623" s="10" t="n">
        <v>-630</v>
      </c>
    </row>
    <row r="624" customFormat="false" ht="15" hidden="false" customHeight="true" outlineLevel="0" collapsed="false">
      <c r="A624" s="105" t="n">
        <v>17956.8712443287</v>
      </c>
      <c r="B624" s="10" t="n">
        <v>-629</v>
      </c>
    </row>
    <row r="625" customFormat="false" ht="15" hidden="false" customHeight="true" outlineLevel="0" collapsed="false">
      <c r="A625" s="105" t="n">
        <v>17986.6323271644</v>
      </c>
      <c r="B625" s="10" t="n">
        <v>-628</v>
      </c>
    </row>
    <row r="626" customFormat="false" ht="15" hidden="false" customHeight="true" outlineLevel="0" collapsed="false">
      <c r="A626" s="105" t="n">
        <v>18016.334859919</v>
      </c>
      <c r="B626" s="10" t="n">
        <v>-627</v>
      </c>
    </row>
    <row r="627" customFormat="false" ht="15" hidden="false" customHeight="true" outlineLevel="0" collapsed="false">
      <c r="A627" s="105" t="n">
        <v>18045.933162419</v>
      </c>
      <c r="B627" s="10" t="n">
        <v>-626</v>
      </c>
    </row>
    <row r="628" customFormat="false" ht="15" hidden="false" customHeight="true" outlineLevel="0" collapsed="false">
      <c r="A628" s="105" t="n">
        <v>18075.4179383449</v>
      </c>
      <c r="B628" s="10" t="n">
        <v>-625</v>
      </c>
    </row>
    <row r="629" customFormat="false" ht="15" hidden="false" customHeight="true" outlineLevel="0" collapsed="false">
      <c r="A629" s="105" t="n">
        <v>18104.8145173843</v>
      </c>
      <c r="B629" s="10" t="n">
        <v>-624</v>
      </c>
    </row>
    <row r="630" customFormat="false" ht="15" hidden="false" customHeight="true" outlineLevel="0" collapsed="false">
      <c r="A630" s="105" t="n">
        <v>18134.1658316551</v>
      </c>
      <c r="B630" s="10" t="n">
        <v>-623</v>
      </c>
    </row>
    <row r="631" customFormat="false" ht="15" hidden="false" customHeight="true" outlineLevel="0" collapsed="false">
      <c r="A631" s="105" t="n">
        <v>18163.5144249769</v>
      </c>
      <c r="B631" s="10" t="n">
        <v>-622</v>
      </c>
    </row>
    <row r="632" customFormat="false" ht="15" hidden="false" customHeight="true" outlineLevel="0" collapsed="false">
      <c r="A632" s="105" t="n">
        <v>18192.8907772917</v>
      </c>
      <c r="B632" s="10" t="n">
        <v>-621</v>
      </c>
    </row>
    <row r="633" customFormat="false" ht="15" hidden="false" customHeight="true" outlineLevel="0" collapsed="false">
      <c r="A633" s="105" t="n">
        <v>18222.3118268403</v>
      </c>
      <c r="B633" s="10" t="n">
        <v>-620</v>
      </c>
    </row>
    <row r="634" customFormat="false" ht="15" hidden="false" customHeight="true" outlineLevel="0" collapsed="false">
      <c r="A634" s="105" t="n">
        <v>18251.7885484838</v>
      </c>
      <c r="B634" s="10" t="n">
        <v>-619</v>
      </c>
    </row>
    <row r="635" customFormat="false" ht="15" hidden="false" customHeight="true" outlineLevel="0" collapsed="false">
      <c r="A635" s="105" t="n">
        <v>18281.3329603357</v>
      </c>
      <c r="B635" s="10" t="n">
        <v>-618</v>
      </c>
    </row>
    <row r="636" customFormat="false" ht="15" hidden="false" customHeight="true" outlineLevel="0" collapsed="false">
      <c r="A636" s="105" t="n">
        <v>18310.9533876852</v>
      </c>
      <c r="B636" s="10" t="n">
        <v>-617</v>
      </c>
    </row>
    <row r="637" customFormat="false" ht="15" hidden="false" customHeight="true" outlineLevel="0" collapsed="false">
      <c r="A637" s="105" t="n">
        <v>18340.6388759954</v>
      </c>
      <c r="B637" s="10" t="n">
        <v>-616</v>
      </c>
    </row>
    <row r="638" customFormat="false" ht="15" hidden="false" customHeight="true" outlineLevel="0" collapsed="false">
      <c r="A638" s="105" t="n">
        <v>18370.3508453935</v>
      </c>
      <c r="B638" s="10" t="n">
        <v>-615</v>
      </c>
    </row>
    <row r="639" customFormat="false" ht="15" hidden="false" customHeight="true" outlineLevel="0" collapsed="false">
      <c r="A639" s="105" t="n">
        <v>18400.0376984375</v>
      </c>
      <c r="B639" s="10" t="n">
        <v>-614</v>
      </c>
    </row>
    <row r="640" customFormat="false" ht="15" hidden="false" customHeight="true" outlineLevel="0" collapsed="false">
      <c r="A640" s="105" t="n">
        <v>18429.6615315394</v>
      </c>
      <c r="B640" s="10" t="n">
        <v>-613</v>
      </c>
    </row>
    <row r="641" customFormat="false" ht="15" hidden="false" customHeight="true" outlineLevel="0" collapsed="false">
      <c r="A641" s="105" t="n">
        <v>18459.2119719097</v>
      </c>
      <c r="B641" s="10" t="n">
        <v>-612</v>
      </c>
    </row>
    <row r="642" customFormat="false" ht="15" hidden="false" customHeight="true" outlineLevel="0" collapsed="false">
      <c r="A642" s="105" t="n">
        <v>18488.700063507</v>
      </c>
      <c r="B642" s="10" t="n">
        <v>-611</v>
      </c>
    </row>
    <row r="643" customFormat="false" ht="15" hidden="false" customHeight="true" outlineLevel="0" collapsed="false">
      <c r="A643" s="105" t="n">
        <v>18518.144905706</v>
      </c>
      <c r="B643" s="10" t="n">
        <v>-610</v>
      </c>
    </row>
    <row r="644" customFormat="false" ht="15" hidden="false" customHeight="true" outlineLevel="0" collapsed="false">
      <c r="A644" s="105" t="n">
        <v>18547.5648272222</v>
      </c>
      <c r="B644" s="10" t="n">
        <v>-609</v>
      </c>
    </row>
    <row r="645" customFormat="false" ht="15" hidden="false" customHeight="true" outlineLevel="0" collapsed="false">
      <c r="A645" s="105" t="n">
        <v>18576.9758804745</v>
      </c>
      <c r="B645" s="10" t="n">
        <v>-608</v>
      </c>
    </row>
    <row r="646" customFormat="false" ht="15" hidden="false" customHeight="true" outlineLevel="0" collapsed="false">
      <c r="A646" s="105" t="n">
        <v>18606.3947304745</v>
      </c>
      <c r="B646" s="10" t="n">
        <v>-607</v>
      </c>
    </row>
    <row r="647" customFormat="false" ht="15" hidden="false" customHeight="true" outlineLevel="0" collapsed="false">
      <c r="A647" s="105" t="n">
        <v>18635.8401420833</v>
      </c>
      <c r="B647" s="10" t="n">
        <v>-606</v>
      </c>
    </row>
    <row r="648" customFormat="false" ht="15" hidden="false" customHeight="true" outlineLevel="0" collapsed="false">
      <c r="A648" s="105" t="n">
        <v>18665.3289233912</v>
      </c>
      <c r="B648" s="10" t="n">
        <v>-605</v>
      </c>
    </row>
    <row r="649" customFormat="false" ht="15" hidden="false" customHeight="true" outlineLevel="0" collapsed="false">
      <c r="A649" s="105" t="n">
        <v>18694.8683915046</v>
      </c>
      <c r="B649" s="10" t="n">
        <v>-604</v>
      </c>
    </row>
    <row r="650" customFormat="false" ht="15" hidden="false" customHeight="true" outlineLevel="0" collapsed="false">
      <c r="A650" s="105" t="n">
        <v>18724.4524941319</v>
      </c>
      <c r="B650" s="10" t="n">
        <v>-603</v>
      </c>
    </row>
    <row r="651" customFormat="false" ht="15" hidden="false" customHeight="true" outlineLevel="0" collapsed="false">
      <c r="A651" s="105" t="n">
        <v>18754.0663367708</v>
      </c>
      <c r="B651" s="10" t="n">
        <v>-602</v>
      </c>
    </row>
    <row r="652" customFormat="false" ht="15" hidden="false" customHeight="true" outlineLevel="0" collapsed="false">
      <c r="A652" s="105" t="n">
        <v>18783.6946239468</v>
      </c>
      <c r="B652" s="10" t="n">
        <v>-601</v>
      </c>
    </row>
    <row r="653" customFormat="false" ht="15" hidden="false" customHeight="true" outlineLevel="0" collapsed="false">
      <c r="A653" s="105" t="n">
        <v>18813.3248775694</v>
      </c>
      <c r="B653" s="10" t="n">
        <v>-600</v>
      </c>
    </row>
    <row r="654" customFormat="false" ht="15" hidden="false" customHeight="true" outlineLevel="0" collapsed="false">
      <c r="A654" s="105" t="n">
        <v>18842.9437609838</v>
      </c>
      <c r="B654" s="10" t="n">
        <v>-599</v>
      </c>
    </row>
    <row r="655" customFormat="false" ht="15" hidden="false" customHeight="true" outlineLevel="0" collapsed="false">
      <c r="A655" s="105" t="n">
        <v>18872.5343039815</v>
      </c>
      <c r="B655" s="10" t="n">
        <v>-598</v>
      </c>
    </row>
    <row r="656" customFormat="false" ht="15" hidden="false" customHeight="true" outlineLevel="0" collapsed="false">
      <c r="A656" s="105" t="n">
        <v>18902.0809158565</v>
      </c>
      <c r="B656" s="10" t="n">
        <v>-597</v>
      </c>
    </row>
    <row r="657" customFormat="false" ht="15" hidden="false" customHeight="true" outlineLevel="0" collapsed="false">
      <c r="A657" s="105" t="n">
        <v>18931.5794275926</v>
      </c>
      <c r="B657" s="10" t="n">
        <v>-596</v>
      </c>
    </row>
    <row r="658" customFormat="false" ht="15" hidden="false" customHeight="true" outlineLevel="0" collapsed="false">
      <c r="A658" s="105" t="n">
        <v>18961.0417266782</v>
      </c>
      <c r="B658" s="10" t="n">
        <v>-595</v>
      </c>
    </row>
    <row r="659" customFormat="false" ht="15" hidden="false" customHeight="true" outlineLevel="0" collapsed="false">
      <c r="A659" s="105" t="n">
        <v>18990.4883011111</v>
      </c>
      <c r="B659" s="10" t="n">
        <v>-594</v>
      </c>
    </row>
    <row r="660" customFormat="false" ht="15" hidden="false" customHeight="true" outlineLevel="0" collapsed="false">
      <c r="A660" s="105" t="n">
        <v>19019.934838669</v>
      </c>
      <c r="B660" s="10" t="n">
        <v>-593</v>
      </c>
    </row>
    <row r="661" customFormat="false" ht="15" hidden="false" customHeight="true" outlineLevel="0" collapsed="false">
      <c r="A661" s="105" t="n">
        <v>19049.3860026736</v>
      </c>
      <c r="B661" s="10" t="n">
        <v>-592</v>
      </c>
    </row>
    <row r="662" customFormat="false" ht="15" hidden="false" customHeight="true" outlineLevel="0" collapsed="false">
      <c r="A662" s="105" t="n">
        <v>19078.842041632</v>
      </c>
      <c r="B662" s="10" t="n">
        <v>-591</v>
      </c>
    </row>
    <row r="663" customFormat="false" ht="15" hidden="false" customHeight="true" outlineLevel="0" collapsed="false">
      <c r="A663" s="105" t="n">
        <v>19108.3106181713</v>
      </c>
      <c r="B663" s="10" t="n">
        <v>-590</v>
      </c>
    </row>
    <row r="664" customFormat="false" ht="15" hidden="false" customHeight="true" outlineLevel="0" collapsed="false">
      <c r="A664" s="105" t="n">
        <v>19137.8109400463</v>
      </c>
      <c r="B664" s="10" t="n">
        <v>-589</v>
      </c>
    </row>
    <row r="665" customFormat="false" ht="15" hidden="false" customHeight="true" outlineLevel="0" collapsed="false">
      <c r="A665" s="105" t="n">
        <v>19167.3646090741</v>
      </c>
      <c r="B665" s="10" t="n">
        <v>-588</v>
      </c>
    </row>
    <row r="666" customFormat="false" ht="15" hidden="false" customHeight="true" outlineLevel="0" collapsed="false">
      <c r="A666" s="105" t="n">
        <v>19196.9795104861</v>
      </c>
      <c r="B666" s="10" t="n">
        <v>-587</v>
      </c>
    </row>
    <row r="667" customFormat="false" ht="15" hidden="false" customHeight="true" outlineLevel="0" collapsed="false">
      <c r="A667" s="105" t="n">
        <v>19226.6390332407</v>
      </c>
      <c r="B667" s="10" t="n">
        <v>-586</v>
      </c>
    </row>
    <row r="668" customFormat="false" ht="15" hidden="false" customHeight="true" outlineLevel="0" collapsed="false">
      <c r="A668" s="105" t="n">
        <v>19256.3067401968</v>
      </c>
      <c r="B668" s="10" t="n">
        <v>-585</v>
      </c>
    </row>
    <row r="669" customFormat="false" ht="15" hidden="false" customHeight="true" outlineLevel="0" collapsed="false">
      <c r="A669" s="105" t="n">
        <v>19285.9460007639</v>
      </c>
      <c r="B669" s="10" t="n">
        <v>-584</v>
      </c>
    </row>
    <row r="670" customFormat="false" ht="15" hidden="false" customHeight="true" outlineLevel="0" collapsed="false">
      <c r="A670" s="105" t="n">
        <v>19315.5386103588</v>
      </c>
      <c r="B670" s="10" t="n">
        <v>-583</v>
      </c>
    </row>
    <row r="671" customFormat="false" ht="15" hidden="false" customHeight="true" outlineLevel="0" collapsed="false">
      <c r="A671" s="105" t="n">
        <v>19345.0849311111</v>
      </c>
      <c r="B671" s="10" t="n">
        <v>-582</v>
      </c>
    </row>
    <row r="672" customFormat="false" ht="15" hidden="false" customHeight="true" outlineLevel="0" collapsed="false">
      <c r="A672" s="105" t="n">
        <v>19374.5889844907</v>
      </c>
      <c r="B672" s="10" t="n">
        <v>-581</v>
      </c>
    </row>
    <row r="673" customFormat="false" ht="15" hidden="false" customHeight="true" outlineLevel="0" collapsed="false">
      <c r="A673" s="105" t="n">
        <v>19404.0486421296</v>
      </c>
      <c r="B673" s="10" t="n">
        <v>-580</v>
      </c>
    </row>
    <row r="674" customFormat="false" ht="15" hidden="false" customHeight="true" outlineLevel="0" collapsed="false">
      <c r="A674" s="105" t="n">
        <v>19433.4617290278</v>
      </c>
      <c r="B674" s="10" t="n">
        <v>-579</v>
      </c>
    </row>
    <row r="675" customFormat="false" ht="15" hidden="false" customHeight="true" outlineLevel="0" collapsed="false">
      <c r="A675" s="105" t="n">
        <v>19462.8394609838</v>
      </c>
      <c r="B675" s="10" t="n">
        <v>-578</v>
      </c>
    </row>
    <row r="676" customFormat="false" ht="15" hidden="false" customHeight="true" outlineLevel="0" collapsed="false">
      <c r="A676" s="105" t="n">
        <v>19492.2122046412</v>
      </c>
      <c r="B676" s="10" t="n">
        <v>-577</v>
      </c>
    </row>
    <row r="677" customFormat="false" ht="15" hidden="false" customHeight="true" outlineLevel="0" collapsed="false">
      <c r="A677" s="105" t="n">
        <v>19521.6212894097</v>
      </c>
      <c r="B677" s="10" t="n">
        <v>-576</v>
      </c>
    </row>
    <row r="678" customFormat="false" ht="15" hidden="false" customHeight="true" outlineLevel="0" collapsed="false">
      <c r="A678" s="105" t="n">
        <v>19551.102827037</v>
      </c>
      <c r="B678" s="10" t="n">
        <v>-575</v>
      </c>
    </row>
    <row r="679" customFormat="false" ht="15" hidden="false" customHeight="true" outlineLevel="0" collapsed="false">
      <c r="A679" s="105" t="n">
        <v>19580.6734457407</v>
      </c>
      <c r="B679" s="10" t="n">
        <v>-574</v>
      </c>
    </row>
    <row r="680" customFormat="false" ht="15" hidden="false" customHeight="true" outlineLevel="0" collapsed="false">
      <c r="A680" s="105" t="n">
        <v>19610.3245742824</v>
      </c>
      <c r="B680" s="10" t="n">
        <v>-573</v>
      </c>
    </row>
    <row r="681" customFormat="false" ht="15" hidden="false" customHeight="true" outlineLevel="0" collapsed="false">
      <c r="A681" s="105" t="n">
        <v>19640.0280517361</v>
      </c>
      <c r="B681" s="10" t="n">
        <v>-572</v>
      </c>
    </row>
    <row r="682" customFormat="false" ht="15" hidden="false" customHeight="true" outlineLevel="0" collapsed="false">
      <c r="A682" s="105" t="n">
        <v>19669.7483066667</v>
      </c>
      <c r="B682" s="10" t="n">
        <v>-571</v>
      </c>
    </row>
    <row r="683" customFormat="false" ht="15" hidden="false" customHeight="true" outlineLevel="0" collapsed="false">
      <c r="A683" s="105" t="n">
        <v>19699.4498610764</v>
      </c>
      <c r="B683" s="10" t="n">
        <v>-570</v>
      </c>
    </row>
    <row r="684" customFormat="false" ht="15" hidden="false" customHeight="true" outlineLevel="0" collapsed="false">
      <c r="A684" s="105" t="n">
        <v>19729.0980404514</v>
      </c>
      <c r="B684" s="10" t="n">
        <v>-569</v>
      </c>
    </row>
    <row r="685" customFormat="false" ht="15" hidden="false" customHeight="true" outlineLevel="0" collapsed="false">
      <c r="A685" s="105" t="n">
        <v>19758.6633446296</v>
      </c>
      <c r="B685" s="10" t="n">
        <v>-568</v>
      </c>
    </row>
    <row r="686" customFormat="false" ht="15" hidden="false" customHeight="true" outlineLevel="0" collapsed="false">
      <c r="A686" s="105" t="n">
        <v>19788.1327305903</v>
      </c>
      <c r="B686" s="10" t="n">
        <v>-567</v>
      </c>
    </row>
    <row r="687" customFormat="false" ht="15" hidden="false" customHeight="true" outlineLevel="0" collapsed="false">
      <c r="A687" s="105" t="n">
        <v>19817.5172936111</v>
      </c>
      <c r="B687" s="10" t="n">
        <v>-566</v>
      </c>
    </row>
    <row r="688" customFormat="false" ht="15" hidden="false" customHeight="true" outlineLevel="0" collapsed="false">
      <c r="A688" s="105" t="n">
        <v>19846.848759838</v>
      </c>
      <c r="B688" s="10" t="n">
        <v>-565</v>
      </c>
    </row>
    <row r="689" customFormat="false" ht="15" hidden="false" customHeight="true" outlineLevel="0" collapsed="false">
      <c r="A689" s="105" t="n">
        <v>19876.1686506366</v>
      </c>
      <c r="B689" s="10" t="n">
        <v>-564</v>
      </c>
    </row>
    <row r="690" customFormat="false" ht="15" hidden="false" customHeight="true" outlineLevel="0" collapsed="false">
      <c r="A690" s="105" t="n">
        <v>19905.5178112963</v>
      </c>
      <c r="B690" s="10" t="n">
        <v>-563</v>
      </c>
    </row>
    <row r="691" customFormat="false" ht="15" hidden="false" customHeight="true" outlineLevel="0" collapsed="false">
      <c r="A691" s="105" t="n">
        <v>19934.9303023727</v>
      </c>
      <c r="B691" s="10" t="n">
        <v>-562</v>
      </c>
    </row>
    <row r="692" customFormat="false" ht="15" hidden="false" customHeight="true" outlineLevel="0" collapsed="false">
      <c r="A692" s="105" t="n">
        <v>19964.4311025926</v>
      </c>
      <c r="B692" s="10" t="n">
        <v>-561</v>
      </c>
    </row>
    <row r="693" customFormat="false" ht="15" hidden="false" customHeight="true" outlineLevel="0" collapsed="false">
      <c r="A693" s="105" t="n">
        <v>19994.0348678357</v>
      </c>
      <c r="B693" s="10" t="n">
        <v>-560</v>
      </c>
    </row>
    <row r="694" customFormat="false" ht="15" hidden="false" customHeight="true" outlineLevel="0" collapsed="false">
      <c r="A694" s="105" t="n">
        <v>20023.7408312963</v>
      </c>
      <c r="B694" s="10" t="n">
        <v>-559</v>
      </c>
    </row>
    <row r="695" customFormat="false" ht="15" hidden="false" customHeight="true" outlineLevel="0" collapsed="false">
      <c r="A695" s="105" t="n">
        <v>20053.5211123264</v>
      </c>
      <c r="B695" s="10" t="n">
        <v>-558</v>
      </c>
    </row>
    <row r="696" customFormat="false" ht="15" hidden="false" customHeight="true" outlineLevel="0" collapsed="false">
      <c r="A696" s="105" t="n">
        <v>20083.314685787</v>
      </c>
      <c r="B696" s="10" t="n">
        <v>-557</v>
      </c>
    </row>
    <row r="697" customFormat="false" ht="15" hidden="false" customHeight="true" outlineLevel="0" collapsed="false">
      <c r="A697" s="105" t="n">
        <v>20113.0462269213</v>
      </c>
      <c r="B697" s="10" t="n">
        <v>-556</v>
      </c>
    </row>
    <row r="698" customFormat="false" ht="15" hidden="false" customHeight="true" outlineLevel="0" collapsed="false">
      <c r="A698" s="105" t="n">
        <v>20142.6626669329</v>
      </c>
      <c r="B698" s="10" t="n">
        <v>-555</v>
      </c>
    </row>
    <row r="699" customFormat="false" ht="15" hidden="false" customHeight="true" outlineLevel="0" collapsed="false">
      <c r="A699" s="105" t="n">
        <v>20172.1543606829</v>
      </c>
      <c r="B699" s="10" t="n">
        <v>-554</v>
      </c>
    </row>
    <row r="700" customFormat="false" ht="15" hidden="false" customHeight="true" outlineLevel="0" collapsed="false">
      <c r="A700" s="105" t="n">
        <v>20201.5457967708</v>
      </c>
      <c r="B700" s="10" t="n">
        <v>-553</v>
      </c>
    </row>
    <row r="701" customFormat="false" ht="15" hidden="false" customHeight="true" outlineLevel="0" collapsed="false">
      <c r="A701" s="105" t="n">
        <v>20230.8738977431</v>
      </c>
      <c r="B701" s="10" t="n">
        <v>-552</v>
      </c>
    </row>
    <row r="702" customFormat="false" ht="15" hidden="false" customHeight="true" outlineLevel="0" collapsed="false">
      <c r="A702" s="105" t="n">
        <v>20260.1747257986</v>
      </c>
      <c r="B702" s="10" t="n">
        <v>-551</v>
      </c>
    </row>
    <row r="703" customFormat="false" ht="15" hidden="false" customHeight="true" outlineLevel="0" collapsed="false">
      <c r="A703" s="105" t="n">
        <v>20289.4821683333</v>
      </c>
      <c r="B703" s="10" t="n">
        <v>-550</v>
      </c>
    </row>
    <row r="704" customFormat="false" ht="15" hidden="false" customHeight="true" outlineLevel="0" collapsed="false">
      <c r="A704" s="105" t="n">
        <v>20318.8318682407</v>
      </c>
      <c r="B704" s="10" t="n">
        <v>-549</v>
      </c>
    </row>
    <row r="705" customFormat="false" ht="15" hidden="false" customHeight="true" outlineLevel="0" collapsed="false">
      <c r="A705" s="105" t="n">
        <v>20348.263271713</v>
      </c>
      <c r="B705" s="10" t="n">
        <v>-548</v>
      </c>
    </row>
    <row r="706" customFormat="false" ht="15" hidden="false" customHeight="true" outlineLevel="0" collapsed="false">
      <c r="A706" s="105" t="n">
        <v>20377.8139388889</v>
      </c>
      <c r="B706" s="10" t="n">
        <v>-547</v>
      </c>
    </row>
    <row r="707" customFormat="false" ht="15" hidden="false" customHeight="true" outlineLevel="0" collapsed="false">
      <c r="A707" s="105" t="n">
        <v>20407.5009350579</v>
      </c>
      <c r="B707" s="10" t="n">
        <v>-546</v>
      </c>
    </row>
    <row r="708" customFormat="false" ht="15" hidden="false" customHeight="true" outlineLevel="0" collapsed="false">
      <c r="A708" s="105" t="n">
        <v>20437.296499213</v>
      </c>
      <c r="B708" s="10" t="n">
        <v>-545</v>
      </c>
    </row>
    <row r="709" customFormat="false" ht="15" hidden="false" customHeight="true" outlineLevel="0" collapsed="false">
      <c r="A709" s="105" t="n">
        <v>20467.1256331597</v>
      </c>
      <c r="B709" s="10" t="n">
        <v>-544</v>
      </c>
    </row>
    <row r="710" customFormat="false" ht="15" hidden="false" customHeight="true" outlineLevel="0" collapsed="false">
      <c r="A710" s="105" t="n">
        <v>20496.9011868866</v>
      </c>
      <c r="B710" s="10" t="n">
        <v>-543</v>
      </c>
    </row>
    <row r="711" customFormat="false" ht="15" hidden="false" customHeight="true" outlineLevel="0" collapsed="false">
      <c r="A711" s="105" t="n">
        <v>20526.567013669</v>
      </c>
      <c r="B711" s="10" t="n">
        <v>-542</v>
      </c>
    </row>
    <row r="712" customFormat="false" ht="15" hidden="false" customHeight="true" outlineLevel="0" collapsed="false">
      <c r="A712" s="105" t="n">
        <v>20556.1101294445</v>
      </c>
      <c r="B712" s="10" t="n">
        <v>-541</v>
      </c>
    </row>
    <row r="713" customFormat="false" ht="15" hidden="false" customHeight="true" outlineLevel="0" collapsed="false">
      <c r="A713" s="105" t="n">
        <v>20585.5445572338</v>
      </c>
      <c r="B713" s="10" t="n">
        <v>-540</v>
      </c>
    </row>
    <row r="714" customFormat="false" ht="15" hidden="false" customHeight="true" outlineLevel="0" collapsed="false">
      <c r="A714" s="105" t="n">
        <v>20614.8950585648</v>
      </c>
      <c r="B714" s="10" t="n">
        <v>-539</v>
      </c>
    </row>
    <row r="715" customFormat="false" ht="15" hidden="false" customHeight="true" outlineLevel="0" collapsed="false">
      <c r="A715" s="105" t="n">
        <v>20644.1925848843</v>
      </c>
      <c r="B715" s="10" t="n">
        <v>-538</v>
      </c>
    </row>
    <row r="716" customFormat="false" ht="15" hidden="false" customHeight="true" outlineLevel="0" collapsed="false">
      <c r="A716" s="105" t="n">
        <v>20673.4754740857</v>
      </c>
      <c r="B716" s="10" t="n">
        <v>-537</v>
      </c>
    </row>
    <row r="717" customFormat="false" ht="15" hidden="false" customHeight="true" outlineLevel="0" collapsed="false">
      <c r="A717" s="105" t="n">
        <v>20702.7895878935</v>
      </c>
      <c r="B717" s="10" t="n">
        <v>-536</v>
      </c>
    </row>
    <row r="718" customFormat="false" ht="15" hidden="false" customHeight="true" outlineLevel="0" collapsed="false">
      <c r="A718" s="105" t="n">
        <v>20732.1835756366</v>
      </c>
      <c r="B718" s="10" t="n">
        <v>-535</v>
      </c>
    </row>
    <row r="719" customFormat="false" ht="15" hidden="false" customHeight="true" outlineLevel="0" collapsed="false">
      <c r="A719" s="105" t="n">
        <v>20761.6968248148</v>
      </c>
      <c r="B719" s="10" t="n">
        <v>-534</v>
      </c>
    </row>
    <row r="720" customFormat="false" ht="15" hidden="false" customHeight="true" outlineLevel="0" collapsed="false">
      <c r="A720" s="105" t="n">
        <v>20791.3418664468</v>
      </c>
      <c r="B720" s="10" t="n">
        <v>-533</v>
      </c>
    </row>
    <row r="721" customFormat="false" ht="15" hidden="false" customHeight="true" outlineLevel="0" collapsed="false">
      <c r="A721" s="105" t="n">
        <v>20821.0925999306</v>
      </c>
      <c r="B721" s="10" t="n">
        <v>-532</v>
      </c>
    </row>
    <row r="722" customFormat="false" ht="15" hidden="false" customHeight="true" outlineLevel="0" collapsed="false">
      <c r="A722" s="105" t="n">
        <v>20850.8920128241</v>
      </c>
      <c r="B722" s="10" t="n">
        <v>-531</v>
      </c>
    </row>
    <row r="723" customFormat="false" ht="15" hidden="false" customHeight="true" outlineLevel="0" collapsed="false">
      <c r="A723" s="105" t="n">
        <v>20880.6751624306</v>
      </c>
      <c r="B723" s="10" t="n">
        <v>-530</v>
      </c>
    </row>
    <row r="724" customFormat="false" ht="15" hidden="false" customHeight="true" outlineLevel="0" collapsed="false">
      <c r="A724" s="105" t="n">
        <v>20910.3881072801</v>
      </c>
      <c r="B724" s="10" t="n">
        <v>-529</v>
      </c>
    </row>
    <row r="725" customFormat="false" ht="15" hidden="false" customHeight="true" outlineLevel="0" collapsed="false">
      <c r="A725" s="105" t="n">
        <v>20939.9956139236</v>
      </c>
      <c r="B725" s="10" t="n">
        <v>-528</v>
      </c>
    </row>
    <row r="726" customFormat="false" ht="15" hidden="false" customHeight="true" outlineLevel="0" collapsed="false">
      <c r="A726" s="105" t="n">
        <v>20969.4853102199</v>
      </c>
      <c r="B726" s="10" t="n">
        <v>-527</v>
      </c>
    </row>
    <row r="727" customFormat="false" ht="15" hidden="false" customHeight="true" outlineLevel="0" collapsed="false">
      <c r="A727" s="105" t="n">
        <v>20998.8703340046</v>
      </c>
      <c r="B727" s="10" t="n">
        <v>-526</v>
      </c>
    </row>
    <row r="728" customFormat="false" ht="15" hidden="false" customHeight="true" outlineLevel="0" collapsed="false">
      <c r="A728" s="105" t="n">
        <v>21028.1860178125</v>
      </c>
      <c r="B728" s="10" t="n">
        <v>-525</v>
      </c>
    </row>
    <row r="729" customFormat="false" ht="15" hidden="false" customHeight="true" outlineLevel="0" collapsed="false">
      <c r="A729" s="105" t="n">
        <v>21057.4807675579</v>
      </c>
      <c r="B729" s="10" t="n">
        <v>-524</v>
      </c>
    </row>
    <row r="730" customFormat="false" ht="15" hidden="false" customHeight="true" outlineLevel="0" collapsed="false">
      <c r="A730" s="105" t="n">
        <v>21086.8044029051</v>
      </c>
      <c r="B730" s="10" t="n">
        <v>-523</v>
      </c>
    </row>
    <row r="731" customFormat="false" ht="15" hidden="false" customHeight="true" outlineLevel="0" collapsed="false">
      <c r="A731" s="105" t="n">
        <v>21116.1967242593</v>
      </c>
      <c r="B731" s="10" t="n">
        <v>-522</v>
      </c>
    </row>
    <row r="732" customFormat="false" ht="15" hidden="false" customHeight="true" outlineLevel="0" collapsed="false">
      <c r="A732" s="105" t="n">
        <v>21145.6799308912</v>
      </c>
      <c r="B732" s="10" t="n">
        <v>-521</v>
      </c>
    </row>
    <row r="733" customFormat="false" ht="15" hidden="false" customHeight="true" outlineLevel="0" collapsed="false">
      <c r="A733" s="105" t="n">
        <v>21175.2580687847</v>
      </c>
      <c r="B733" s="10" t="n">
        <v>-520</v>
      </c>
    </row>
    <row r="734" customFormat="false" ht="15" hidden="false" customHeight="true" outlineLevel="0" collapsed="false">
      <c r="A734" s="105" t="n">
        <v>21204.9219764468</v>
      </c>
      <c r="B734" s="10" t="n">
        <v>-519</v>
      </c>
    </row>
    <row r="735" customFormat="false" ht="15" hidden="false" customHeight="true" outlineLevel="0" collapsed="false">
      <c r="A735" s="105" t="n">
        <v>21234.6514212616</v>
      </c>
      <c r="B735" s="10" t="n">
        <v>-518</v>
      </c>
    </row>
    <row r="736" customFormat="false" ht="15" hidden="false" customHeight="true" outlineLevel="0" collapsed="false">
      <c r="A736" s="105" t="n">
        <v>21264.4094531482</v>
      </c>
      <c r="B736" s="10" t="n">
        <v>-517</v>
      </c>
    </row>
    <row r="737" customFormat="false" ht="15" hidden="false" customHeight="true" outlineLevel="0" collapsed="false">
      <c r="A737" s="105" t="n">
        <v>21294.1411860417</v>
      </c>
      <c r="B737" s="10" t="n">
        <v>-516</v>
      </c>
    </row>
    <row r="738" customFormat="false" ht="15" hidden="false" customHeight="true" outlineLevel="0" collapsed="false">
      <c r="A738" s="105" t="n">
        <v>21323.7917557407</v>
      </c>
      <c r="B738" s="10" t="n">
        <v>-515</v>
      </c>
    </row>
    <row r="739" customFormat="false" ht="15" hidden="false" customHeight="true" outlineLevel="0" collapsed="false">
      <c r="A739" s="105" t="n">
        <v>21353.3327941898</v>
      </c>
      <c r="B739" s="10" t="n">
        <v>-514</v>
      </c>
    </row>
    <row r="740" customFormat="false" ht="15" hidden="false" customHeight="true" outlineLevel="0" collapsed="false">
      <c r="A740" s="105" t="n">
        <v>21382.7730343982</v>
      </c>
      <c r="B740" s="10" t="n">
        <v>-513</v>
      </c>
    </row>
    <row r="741" customFormat="false" ht="15" hidden="false" customHeight="true" outlineLevel="0" collapsed="false">
      <c r="A741" s="105" t="n">
        <v>21412.1479447569</v>
      </c>
      <c r="B741" s="10" t="n">
        <v>-512</v>
      </c>
    </row>
    <row r="742" customFormat="false" ht="15" hidden="false" customHeight="true" outlineLevel="0" collapsed="false">
      <c r="A742" s="105" t="n">
        <v>21441.5012685417</v>
      </c>
      <c r="B742" s="10" t="n">
        <v>-511</v>
      </c>
    </row>
    <row r="743" customFormat="false" ht="15" hidden="false" customHeight="true" outlineLevel="0" collapsed="false">
      <c r="A743" s="105" t="n">
        <v>21470.8692297569</v>
      </c>
      <c r="B743" s="10" t="n">
        <v>-510</v>
      </c>
    </row>
    <row r="744" customFormat="false" ht="15" hidden="false" customHeight="true" outlineLevel="0" collapsed="false">
      <c r="A744" s="105" t="n">
        <v>21500.2733025579</v>
      </c>
      <c r="B744" s="10" t="n">
        <v>-509</v>
      </c>
    </row>
    <row r="745" customFormat="false" ht="15" hidden="false" customHeight="true" outlineLevel="0" collapsed="false">
      <c r="A745" s="105" t="n">
        <v>21529.7242308565</v>
      </c>
      <c r="B745" s="10" t="n">
        <v>-508</v>
      </c>
    </row>
    <row r="746" customFormat="false" ht="15" hidden="false" customHeight="true" outlineLevel="0" collapsed="false">
      <c r="A746" s="105" t="n">
        <v>21559.2316448032</v>
      </c>
      <c r="B746" s="10" t="n">
        <v>-507</v>
      </c>
    </row>
    <row r="747" customFormat="false" ht="15" hidden="false" customHeight="true" outlineLevel="0" collapsed="false">
      <c r="A747" s="105" t="n">
        <v>21588.8068965509</v>
      </c>
      <c r="B747" s="10" t="n">
        <v>-506</v>
      </c>
    </row>
    <row r="748" customFormat="false" ht="15" hidden="false" customHeight="true" outlineLevel="0" collapsed="false">
      <c r="A748" s="105" t="n">
        <v>21618.4520529167</v>
      </c>
      <c r="B748" s="10" t="n">
        <v>-505</v>
      </c>
    </row>
    <row r="749" customFormat="false" ht="15" hidden="false" customHeight="true" outlineLevel="0" collapsed="false">
      <c r="A749" s="105" t="n">
        <v>21648.1450347107</v>
      </c>
      <c r="B749" s="10" t="n">
        <v>-504</v>
      </c>
    </row>
    <row r="750" customFormat="false" ht="15" hidden="false" customHeight="true" outlineLevel="0" collapsed="false">
      <c r="A750" s="105" t="n">
        <v>21677.841182037</v>
      </c>
      <c r="B750" s="10" t="n">
        <v>-503</v>
      </c>
    </row>
    <row r="751" customFormat="false" ht="15" hidden="false" customHeight="true" outlineLevel="0" collapsed="false">
      <c r="A751" s="105" t="n">
        <v>21707.4952840046</v>
      </c>
      <c r="B751" s="10" t="n">
        <v>-502</v>
      </c>
    </row>
    <row r="752" customFormat="false" ht="15" hidden="false" customHeight="true" outlineLevel="0" collapsed="false">
      <c r="A752" s="105" t="n">
        <v>21737.0834681829</v>
      </c>
      <c r="B752" s="10" t="n">
        <v>-501</v>
      </c>
    </row>
    <row r="753" customFormat="false" ht="15" hidden="false" customHeight="true" outlineLevel="0" collapsed="false">
      <c r="A753" s="105" t="n">
        <v>21766.6067519213</v>
      </c>
      <c r="B753" s="10" t="n">
        <v>-500</v>
      </c>
    </row>
    <row r="754" customFormat="false" ht="15" hidden="false" customHeight="true" outlineLevel="0" collapsed="false">
      <c r="A754" s="105" t="n">
        <v>21796.0802093866</v>
      </c>
      <c r="B754" s="10" t="n">
        <v>-499</v>
      </c>
    </row>
    <row r="755" customFormat="false" ht="15" hidden="false" customHeight="true" outlineLevel="0" collapsed="false">
      <c r="A755" s="105" t="n">
        <v>21825.5213357523</v>
      </c>
      <c r="B755" s="10" t="n">
        <v>-498</v>
      </c>
    </row>
    <row r="756" customFormat="false" ht="15" hidden="false" customHeight="true" outlineLevel="0" collapsed="false">
      <c r="A756" s="105" t="n">
        <v>21854.9450326389</v>
      </c>
      <c r="B756" s="10" t="n">
        <v>-497</v>
      </c>
    </row>
    <row r="757" customFormat="false" ht="15" hidden="false" customHeight="true" outlineLevel="0" collapsed="false">
      <c r="A757" s="105" t="n">
        <v>21884.365134838</v>
      </c>
      <c r="B757" s="10" t="n">
        <v>-496</v>
      </c>
    </row>
    <row r="758" customFormat="false" ht="15" hidden="false" customHeight="true" outlineLevel="0" collapsed="false">
      <c r="A758" s="105" t="n">
        <v>21913.7977071875</v>
      </c>
      <c r="B758" s="10" t="n">
        <v>-495</v>
      </c>
    </row>
    <row r="759" customFormat="false" ht="15" hidden="false" customHeight="true" outlineLevel="0" collapsed="false">
      <c r="A759" s="105" t="n">
        <v>21943.2603468982</v>
      </c>
      <c r="B759" s="10" t="n">
        <v>-494</v>
      </c>
    </row>
    <row r="760" customFormat="false" ht="15" hidden="false" customHeight="true" outlineLevel="0" collapsed="false">
      <c r="A760" s="105" t="n">
        <v>21972.7661627083</v>
      </c>
      <c r="B760" s="10" t="n">
        <v>-493</v>
      </c>
    </row>
    <row r="761" customFormat="false" ht="15" hidden="false" customHeight="true" outlineLevel="0" collapsed="false">
      <c r="A761" s="105" t="n">
        <v>22002.317432037</v>
      </c>
      <c r="B761" s="10" t="n">
        <v>-492</v>
      </c>
    </row>
    <row r="762" customFormat="false" ht="15" hidden="false" customHeight="true" outlineLevel="0" collapsed="false">
      <c r="A762" s="105" t="n">
        <v>22031.9056119907</v>
      </c>
      <c r="B762" s="10" t="n">
        <v>-491</v>
      </c>
    </row>
    <row r="763" customFormat="false" ht="15" hidden="false" customHeight="true" outlineLevel="0" collapsed="false">
      <c r="A763" s="105" t="n">
        <v>22061.5180256944</v>
      </c>
      <c r="B763" s="10" t="n">
        <v>-490</v>
      </c>
    </row>
    <row r="764" customFormat="false" ht="15" hidden="false" customHeight="true" outlineLevel="0" collapsed="false">
      <c r="A764" s="105" t="n">
        <v>22091.1435521991</v>
      </c>
      <c r="B764" s="10" t="n">
        <v>-489</v>
      </c>
    </row>
    <row r="765" customFormat="false" ht="15" hidden="false" customHeight="true" outlineLevel="0" collapsed="false">
      <c r="A765" s="105" t="n">
        <v>22120.7712289583</v>
      </c>
      <c r="B765" s="10" t="n">
        <v>-488</v>
      </c>
    </row>
    <row r="766" customFormat="false" ht="15" hidden="false" customHeight="true" outlineLevel="0" collapsed="false">
      <c r="A766" s="105" t="n">
        <v>22150.3854963079</v>
      </c>
      <c r="B766" s="10" t="n">
        <v>-487</v>
      </c>
    </row>
    <row r="767" customFormat="false" ht="15" hidden="false" customHeight="true" outlineLevel="0" collapsed="false">
      <c r="A767" s="105" t="n">
        <v>22179.9669493866</v>
      </c>
      <c r="B767" s="10" t="n">
        <v>-486</v>
      </c>
    </row>
    <row r="768" customFormat="false" ht="15" hidden="false" customHeight="true" outlineLevel="0" collapsed="false">
      <c r="A768" s="105" t="n">
        <v>22209.5015352778</v>
      </c>
      <c r="B768" s="10" t="n">
        <v>-485</v>
      </c>
    </row>
    <row r="769" customFormat="false" ht="15" hidden="false" customHeight="true" outlineLevel="0" collapsed="false">
      <c r="A769" s="105" t="n">
        <v>22238.9903408912</v>
      </c>
      <c r="B769" s="10" t="n">
        <v>-484</v>
      </c>
    </row>
    <row r="770" customFormat="false" ht="15" hidden="false" customHeight="true" outlineLevel="0" collapsed="false">
      <c r="A770" s="105" t="n">
        <v>22268.4489448843</v>
      </c>
      <c r="B770" s="10" t="n">
        <v>-483</v>
      </c>
    </row>
    <row r="771" customFormat="false" ht="15" hidden="false" customHeight="true" outlineLevel="0" collapsed="false">
      <c r="A771" s="105" t="n">
        <v>22297.8956452546</v>
      </c>
      <c r="B771" s="10" t="n">
        <v>-482</v>
      </c>
    </row>
    <row r="772" customFormat="false" ht="15" hidden="false" customHeight="true" outlineLevel="0" collapsed="false">
      <c r="A772" s="105" t="n">
        <v>22327.3403260185</v>
      </c>
      <c r="B772" s="10" t="n">
        <v>-481</v>
      </c>
    </row>
    <row r="773" customFormat="false" ht="15" hidden="false" customHeight="true" outlineLevel="0" collapsed="false">
      <c r="A773" s="105" t="n">
        <v>22356.784955706</v>
      </c>
      <c r="B773" s="10" t="n">
        <v>-480</v>
      </c>
    </row>
    <row r="774" customFormat="false" ht="15" hidden="false" customHeight="true" outlineLevel="0" collapsed="false">
      <c r="A774" s="105" t="n">
        <v>22386.2341746759</v>
      </c>
      <c r="B774" s="10" t="n">
        <v>-479</v>
      </c>
    </row>
    <row r="775" customFormat="false" ht="15" hidden="false" customHeight="true" outlineLevel="0" collapsed="false">
      <c r="A775" s="105" t="n">
        <v>22415.7041294907</v>
      </c>
      <c r="B775" s="10" t="n">
        <v>-478</v>
      </c>
    </row>
    <row r="776" customFormat="false" ht="15" hidden="false" customHeight="true" outlineLevel="0" collapsed="false">
      <c r="A776" s="105" t="n">
        <v>22445.2194693056</v>
      </c>
      <c r="B776" s="10" t="n">
        <v>-477</v>
      </c>
    </row>
    <row r="777" customFormat="false" ht="15" hidden="false" customHeight="true" outlineLevel="0" collapsed="false">
      <c r="A777" s="105" t="n">
        <v>22474.7992355093</v>
      </c>
      <c r="B777" s="10" t="n">
        <v>-476</v>
      </c>
    </row>
    <row r="778" customFormat="false" ht="15" hidden="false" customHeight="true" outlineLevel="0" collapsed="false">
      <c r="A778" s="105" t="n">
        <v>22504.4413369213</v>
      </c>
      <c r="B778" s="10" t="n">
        <v>-475</v>
      </c>
    </row>
    <row r="779" customFormat="false" ht="15" hidden="false" customHeight="true" outlineLevel="0" collapsed="false">
      <c r="A779" s="105" t="n">
        <v>22534.1175694907</v>
      </c>
      <c r="B779" s="10" t="n">
        <v>-474</v>
      </c>
    </row>
    <row r="780" customFormat="false" ht="15" hidden="false" customHeight="true" outlineLevel="0" collapsed="false">
      <c r="A780" s="105" t="n">
        <v>22563.7863462847</v>
      </c>
      <c r="B780" s="10" t="n">
        <v>-473</v>
      </c>
    </row>
    <row r="781" customFormat="false" ht="15" hidden="false" customHeight="true" outlineLevel="0" collapsed="false">
      <c r="A781" s="105" t="n">
        <v>22593.4154619213</v>
      </c>
      <c r="B781" s="10" t="n">
        <v>-472</v>
      </c>
    </row>
    <row r="782" customFormat="false" ht="15" hidden="false" customHeight="true" outlineLevel="0" collapsed="false">
      <c r="A782" s="105" t="n">
        <v>22622.9941285995</v>
      </c>
      <c r="B782" s="10" t="n">
        <v>-471</v>
      </c>
    </row>
    <row r="783" customFormat="false" ht="15" hidden="false" customHeight="true" outlineLevel="0" collapsed="false">
      <c r="A783" s="105" t="n">
        <v>22652.5244133681</v>
      </c>
      <c r="B783" s="10" t="n">
        <v>-470</v>
      </c>
    </row>
    <row r="784" customFormat="false" ht="15" hidden="false" customHeight="true" outlineLevel="0" collapsed="false">
      <c r="A784" s="105" t="n">
        <v>22682.0067056134</v>
      </c>
      <c r="B784" s="10" t="n">
        <v>-469</v>
      </c>
    </row>
    <row r="785" customFormat="false" ht="15" hidden="false" customHeight="true" outlineLevel="0" collapsed="false">
      <c r="A785" s="105" t="n">
        <v>22711.4378972454</v>
      </c>
      <c r="B785" s="10" t="n">
        <v>-468</v>
      </c>
    </row>
    <row r="786" customFormat="false" ht="15" hidden="false" customHeight="true" outlineLevel="0" collapsed="false">
      <c r="A786" s="105" t="n">
        <v>22740.8226032292</v>
      </c>
      <c r="B786" s="10" t="n">
        <v>-467</v>
      </c>
    </row>
    <row r="787" customFormat="false" ht="15" hidden="false" customHeight="true" outlineLevel="0" collapsed="false">
      <c r="A787" s="105" t="n">
        <v>22770.1835829514</v>
      </c>
      <c r="B787" s="10" t="n">
        <v>-466</v>
      </c>
    </row>
    <row r="788" customFormat="false" ht="15" hidden="false" customHeight="true" outlineLevel="0" collapsed="false">
      <c r="A788" s="105" t="n">
        <v>22799.5600642014</v>
      </c>
      <c r="B788" s="10" t="n">
        <v>-465</v>
      </c>
    </row>
    <row r="789" customFormat="false" ht="15" hidden="false" customHeight="true" outlineLevel="0" collapsed="false">
      <c r="A789" s="105" t="n">
        <v>22828.9944876157</v>
      </c>
      <c r="B789" s="10" t="n">
        <v>-464</v>
      </c>
    </row>
    <row r="790" customFormat="false" ht="15" hidden="false" customHeight="true" outlineLevel="0" collapsed="false">
      <c r="A790" s="105" t="n">
        <v>22858.516335787</v>
      </c>
      <c r="B790" s="10" t="n">
        <v>-463</v>
      </c>
    </row>
    <row r="791" customFormat="false" ht="15" hidden="false" customHeight="true" outlineLevel="0" collapsed="false">
      <c r="A791" s="105" t="n">
        <v>22888.1310055556</v>
      </c>
      <c r="B791" s="10" t="n">
        <v>-462</v>
      </c>
    </row>
    <row r="792" customFormat="false" ht="15" hidden="false" customHeight="true" outlineLevel="0" collapsed="false">
      <c r="A792" s="105" t="n">
        <v>22917.8188296759</v>
      </c>
      <c r="B792" s="10" t="n">
        <v>-461</v>
      </c>
    </row>
    <row r="793" customFormat="false" ht="15" hidden="false" customHeight="true" outlineLevel="0" collapsed="false">
      <c r="A793" s="105" t="n">
        <v>22947.5448488889</v>
      </c>
      <c r="B793" s="10" t="n">
        <v>-460</v>
      </c>
    </row>
    <row r="794" customFormat="false" ht="15" hidden="false" customHeight="true" outlineLevel="0" collapsed="false">
      <c r="A794" s="105" t="n">
        <v>22977.2704008796</v>
      </c>
      <c r="B794" s="10" t="n">
        <v>-459</v>
      </c>
    </row>
    <row r="795" customFormat="false" ht="15" hidden="false" customHeight="true" outlineLevel="0" collapsed="false">
      <c r="A795" s="105" t="n">
        <v>23006.9574064468</v>
      </c>
      <c r="B795" s="10" t="n">
        <v>-458</v>
      </c>
    </row>
    <row r="796" customFormat="false" ht="15" hidden="false" customHeight="true" outlineLevel="0" collapsed="false">
      <c r="A796" s="105" t="n">
        <v>23036.5706606366</v>
      </c>
      <c r="B796" s="10" t="n">
        <v>-457</v>
      </c>
    </row>
    <row r="797" customFormat="false" ht="15" hidden="false" customHeight="true" outlineLevel="0" collapsed="false">
      <c r="A797" s="105" t="n">
        <v>23066.0870698611</v>
      </c>
      <c r="B797" s="10" t="n">
        <v>-456</v>
      </c>
    </row>
    <row r="798" customFormat="false" ht="15" hidden="false" customHeight="true" outlineLevel="0" collapsed="false">
      <c r="A798" s="105" t="n">
        <v>23095.5064796412</v>
      </c>
      <c r="B798" s="10" t="n">
        <v>-455</v>
      </c>
    </row>
    <row r="799" customFormat="false" ht="15" hidden="false" customHeight="true" outlineLevel="0" collapsed="false">
      <c r="A799" s="105" t="n">
        <v>23124.853032257</v>
      </c>
      <c r="B799" s="10" t="n">
        <v>-454</v>
      </c>
    </row>
    <row r="800" customFormat="false" ht="15" hidden="false" customHeight="true" outlineLevel="0" collapsed="false">
      <c r="A800" s="105" t="n">
        <v>23154.1663452546</v>
      </c>
      <c r="B800" s="10" t="n">
        <v>-453</v>
      </c>
    </row>
    <row r="801" customFormat="false" ht="15" hidden="false" customHeight="true" outlineLevel="0" collapsed="false">
      <c r="A801" s="105" t="n">
        <v>23183.4899264699</v>
      </c>
      <c r="B801" s="10" t="n">
        <v>-452</v>
      </c>
    </row>
    <row r="802" customFormat="false" ht="15" hidden="false" customHeight="true" outlineLevel="0" collapsed="false">
      <c r="A802" s="105" t="n">
        <v>23212.8628015509</v>
      </c>
      <c r="B802" s="10" t="n">
        <v>-451</v>
      </c>
    </row>
    <row r="803" customFormat="false" ht="15" hidden="false" customHeight="true" outlineLevel="0" collapsed="false">
      <c r="A803" s="105" t="n">
        <v>23242.3154742593</v>
      </c>
      <c r="B803" s="10" t="n">
        <v>-450</v>
      </c>
    </row>
    <row r="804" customFormat="false" ht="15" hidden="false" customHeight="true" outlineLevel="0" collapsed="false">
      <c r="A804" s="105" t="n">
        <v>23271.8684155324</v>
      </c>
      <c r="B804" s="10" t="n">
        <v>-449</v>
      </c>
    </row>
    <row r="805" customFormat="false" ht="15" hidden="false" customHeight="true" outlineLevel="0" collapsed="false">
      <c r="A805" s="105" t="n">
        <v>23301.529456956</v>
      </c>
      <c r="B805" s="10" t="n">
        <v>-448</v>
      </c>
    </row>
    <row r="806" customFormat="false" ht="15" hidden="false" customHeight="true" outlineLevel="0" collapsed="false">
      <c r="A806" s="105" t="n">
        <v>23331.2848403819</v>
      </c>
      <c r="B806" s="10" t="n">
        <v>-447</v>
      </c>
    </row>
    <row r="807" customFormat="false" ht="15" hidden="false" customHeight="true" outlineLevel="0" collapsed="false">
      <c r="A807" s="105" t="n">
        <v>23361.0876665278</v>
      </c>
      <c r="B807" s="10" t="n">
        <v>-446</v>
      </c>
    </row>
    <row r="808" customFormat="false" ht="15" hidden="false" customHeight="true" outlineLevel="0" collapsed="false">
      <c r="A808" s="105" t="n">
        <v>23390.8634831944</v>
      </c>
      <c r="B808" s="10" t="n">
        <v>-445</v>
      </c>
    </row>
    <row r="809" customFormat="false" ht="15" hidden="false" customHeight="true" outlineLevel="0" collapsed="false">
      <c r="A809" s="105" t="n">
        <v>23420.5424452778</v>
      </c>
      <c r="B809" s="10" t="n">
        <v>-444</v>
      </c>
    </row>
    <row r="810" customFormat="false" ht="15" hidden="false" customHeight="true" outlineLevel="0" collapsed="false">
      <c r="A810" s="105" t="n">
        <v>23450.0928028588</v>
      </c>
      <c r="B810" s="10" t="n">
        <v>-443</v>
      </c>
    </row>
    <row r="811" customFormat="false" ht="15" hidden="false" customHeight="true" outlineLevel="0" collapsed="false">
      <c r="A811" s="105" t="n">
        <v>23479.5257596759</v>
      </c>
      <c r="B811" s="10" t="n">
        <v>-442</v>
      </c>
    </row>
    <row r="812" customFormat="false" ht="15" hidden="false" customHeight="true" outlineLevel="0" collapsed="false">
      <c r="A812" s="105" t="n">
        <v>23508.8759504514</v>
      </c>
      <c r="B812" s="10" t="n">
        <v>-441</v>
      </c>
    </row>
    <row r="813" customFormat="false" ht="15" hidden="false" customHeight="true" outlineLevel="0" collapsed="false">
      <c r="A813" s="105" t="n">
        <v>23538.1819963079</v>
      </c>
      <c r="B813" s="10" t="n">
        <v>-440</v>
      </c>
    </row>
    <row r="814" customFormat="false" ht="15" hidden="false" customHeight="true" outlineLevel="0" collapsed="false">
      <c r="A814" s="105" t="n">
        <v>23567.4794809259</v>
      </c>
      <c r="B814" s="10" t="n">
        <v>-439</v>
      </c>
    </row>
    <row r="815" customFormat="false" ht="15" hidden="false" customHeight="true" outlineLevel="0" collapsed="false">
      <c r="A815" s="105" t="n">
        <v>23596.8030340394</v>
      </c>
      <c r="B815" s="10" t="n">
        <v>-438</v>
      </c>
    </row>
    <row r="816" customFormat="false" ht="15" hidden="false" customHeight="true" outlineLevel="0" collapsed="false">
      <c r="A816" s="105" t="n">
        <v>23626.1900953241</v>
      </c>
      <c r="B816" s="10" t="n">
        <v>-437</v>
      </c>
    </row>
    <row r="817" customFormat="false" ht="15" hidden="false" customHeight="true" outlineLevel="0" collapsed="false">
      <c r="A817" s="105" t="n">
        <v>23655.6801094907</v>
      </c>
      <c r="B817" s="10" t="n">
        <v>-436</v>
      </c>
    </row>
    <row r="818" customFormat="false" ht="15" hidden="false" customHeight="true" outlineLevel="0" collapsed="false">
      <c r="A818" s="105" t="n">
        <v>23685.3027984259</v>
      </c>
      <c r="B818" s="10" t="n">
        <v>-435</v>
      </c>
    </row>
    <row r="819" customFormat="false" ht="15" hidden="false" customHeight="true" outlineLevel="0" collapsed="false">
      <c r="A819" s="105" t="n">
        <v>23715.0542173264</v>
      </c>
      <c r="B819" s="10" t="n">
        <v>-434</v>
      </c>
    </row>
    <row r="820" customFormat="false" ht="15" hidden="false" customHeight="true" outlineLevel="0" collapsed="false">
      <c r="A820" s="105" t="n">
        <v>23744.8796413079</v>
      </c>
      <c r="B820" s="10" t="n">
        <v>-433</v>
      </c>
    </row>
    <row r="821" customFormat="false" ht="15" hidden="false" customHeight="true" outlineLevel="0" collapsed="false">
      <c r="A821" s="105" t="n">
        <v>23774.6912759607</v>
      </c>
      <c r="B821" s="10" t="n">
        <v>-432</v>
      </c>
    </row>
    <row r="822" customFormat="false" ht="15" hidden="false" customHeight="true" outlineLevel="0" collapsed="false">
      <c r="A822" s="105" t="n">
        <v>23804.4136892014</v>
      </c>
      <c r="B822" s="10" t="n">
        <v>-431</v>
      </c>
    </row>
    <row r="823" customFormat="false" ht="15" hidden="false" customHeight="true" outlineLevel="0" collapsed="false">
      <c r="A823" s="105" t="n">
        <v>23834.0141048264</v>
      </c>
      <c r="B823" s="10" t="n">
        <v>-430</v>
      </c>
    </row>
    <row r="824" customFormat="false" ht="15" hidden="false" customHeight="true" outlineLevel="0" collapsed="false">
      <c r="A824" s="105" t="n">
        <v>23863.4968151852</v>
      </c>
      <c r="B824" s="10" t="n">
        <v>-429</v>
      </c>
    </row>
    <row r="825" customFormat="false" ht="15" hidden="false" customHeight="true" outlineLevel="0" collapsed="false">
      <c r="A825" s="105" t="n">
        <v>23892.8835188542</v>
      </c>
      <c r="B825" s="10" t="n">
        <v>-428</v>
      </c>
    </row>
    <row r="826" customFormat="false" ht="15" hidden="false" customHeight="true" outlineLevel="0" collapsed="false">
      <c r="A826" s="105" t="n">
        <v>23922.2027765741</v>
      </c>
      <c r="B826" s="10" t="n">
        <v>-427</v>
      </c>
    </row>
    <row r="827" customFormat="false" ht="15" hidden="false" customHeight="true" outlineLevel="0" collapsed="false">
      <c r="A827" s="105" t="n">
        <v>23951.4892196181</v>
      </c>
      <c r="B827" s="10" t="n">
        <v>-426</v>
      </c>
    </row>
    <row r="828" customFormat="false" ht="15" hidden="false" customHeight="true" outlineLevel="0" collapsed="false">
      <c r="A828" s="105" t="n">
        <v>23980.7848028125</v>
      </c>
      <c r="B828" s="10" t="n">
        <v>-425</v>
      </c>
    </row>
    <row r="829" customFormat="false" ht="15" hidden="false" customHeight="true" outlineLevel="0" collapsed="false">
      <c r="A829" s="105" t="n">
        <v>24010.1370561343</v>
      </c>
      <c r="B829" s="10" t="n">
        <v>-424</v>
      </c>
    </row>
    <row r="830" customFormat="false" ht="15" hidden="false" customHeight="true" outlineLevel="0" collapsed="false">
      <c r="A830" s="105" t="n">
        <v>24039.5909669907</v>
      </c>
      <c r="B830" s="10" t="n">
        <v>-423</v>
      </c>
    </row>
    <row r="831" customFormat="false" ht="15" hidden="false" customHeight="true" outlineLevel="0" collapsed="false">
      <c r="A831" s="105" t="n">
        <v>24069.1734199421</v>
      </c>
      <c r="B831" s="10" t="n">
        <v>-422</v>
      </c>
    </row>
    <row r="832" customFormat="false" ht="15" hidden="false" customHeight="true" outlineLevel="0" collapsed="false">
      <c r="A832" s="105" t="n">
        <v>24098.8768536227</v>
      </c>
      <c r="B832" s="10" t="n">
        <v>-421</v>
      </c>
    </row>
    <row r="833" customFormat="false" ht="15" hidden="false" customHeight="true" outlineLevel="0" collapsed="false">
      <c r="A833" s="105" t="n">
        <v>24128.6569910995</v>
      </c>
      <c r="B833" s="10" t="n">
        <v>-420</v>
      </c>
    </row>
    <row r="834" customFormat="false" ht="15" hidden="false" customHeight="true" outlineLevel="0" collapsed="false">
      <c r="A834" s="105" t="n">
        <v>24158.4506624769</v>
      </c>
      <c r="B834" s="10" t="n">
        <v>-419</v>
      </c>
    </row>
    <row r="835" customFormat="false" ht="15" hidden="false" customHeight="true" outlineLevel="0" collapsed="false">
      <c r="A835" s="105" t="n">
        <v>24188.1986070139</v>
      </c>
      <c r="B835" s="10" t="n">
        <v>-418</v>
      </c>
    </row>
    <row r="836" customFormat="false" ht="15" hidden="false" customHeight="true" outlineLevel="0" collapsed="false">
      <c r="A836" s="105" t="n">
        <v>24217.8574852778</v>
      </c>
      <c r="B836" s="10" t="n">
        <v>-417</v>
      </c>
    </row>
    <row r="837" customFormat="false" ht="15" hidden="false" customHeight="true" outlineLevel="0" collapsed="false">
      <c r="A837" s="105" t="n">
        <v>24247.4041382292</v>
      </c>
      <c r="B837" s="10" t="n">
        <v>-416</v>
      </c>
    </row>
    <row r="838" customFormat="false" ht="15" hidden="false" customHeight="true" outlineLevel="0" collapsed="false">
      <c r="A838" s="105" t="n">
        <v>24276.8391984028</v>
      </c>
      <c r="B838" s="10" t="n">
        <v>-415</v>
      </c>
    </row>
    <row r="839" customFormat="false" ht="15" hidden="false" customHeight="true" outlineLevel="0" collapsed="false">
      <c r="A839" s="105" t="n">
        <v>24306.1873549074</v>
      </c>
      <c r="B839" s="10" t="n">
        <v>-414</v>
      </c>
    </row>
    <row r="840" customFormat="false" ht="15" hidden="false" customHeight="true" outlineLevel="0" collapsed="false">
      <c r="A840" s="105" t="n">
        <v>24335.4911741088</v>
      </c>
      <c r="B840" s="10" t="n">
        <v>-413</v>
      </c>
    </row>
    <row r="841" customFormat="false" ht="15" hidden="false" customHeight="true" outlineLevel="0" collapsed="false">
      <c r="A841" s="105" t="n">
        <v>24364.8005528935</v>
      </c>
      <c r="B841" s="10" t="n">
        <v>-412</v>
      </c>
    </row>
    <row r="842" customFormat="false" ht="15" hidden="false" customHeight="true" outlineLevel="0" collapsed="false">
      <c r="A842" s="105" t="n">
        <v>24394.1606170833</v>
      </c>
      <c r="B842" s="10" t="n">
        <v>-411</v>
      </c>
    </row>
    <row r="843" customFormat="false" ht="15" hidden="false" customHeight="true" outlineLevel="0" collapsed="false">
      <c r="A843" s="105" t="n">
        <v>24423.6014604282</v>
      </c>
      <c r="B843" s="10" t="n">
        <v>-410</v>
      </c>
    </row>
    <row r="844" customFormat="false" ht="15" hidden="false" customHeight="true" outlineLevel="0" collapsed="false">
      <c r="A844" s="105" t="n">
        <v>24453.1340898495</v>
      </c>
      <c r="B844" s="10" t="n">
        <v>-409</v>
      </c>
    </row>
    <row r="845" customFormat="false" ht="15" hidden="false" customHeight="true" outlineLevel="0" collapsed="false">
      <c r="A845" s="105" t="n">
        <v>24482.7540602199</v>
      </c>
      <c r="B845" s="10" t="n">
        <v>-408</v>
      </c>
    </row>
    <row r="846" customFormat="false" ht="15" hidden="false" customHeight="true" outlineLevel="0" collapsed="false">
      <c r="A846" s="105" t="n">
        <v>24512.4470865162</v>
      </c>
      <c r="B846" s="10" t="n">
        <v>-407</v>
      </c>
    </row>
    <row r="847" customFormat="false" ht="15" hidden="false" customHeight="true" outlineLevel="0" collapsed="false">
      <c r="A847" s="105" t="n">
        <v>24542.1872442245</v>
      </c>
      <c r="B847" s="10" t="n">
        <v>-406</v>
      </c>
    </row>
    <row r="848" customFormat="false" ht="15" hidden="false" customHeight="true" outlineLevel="0" collapsed="false">
      <c r="A848" s="105" t="n">
        <v>24571.9305844329</v>
      </c>
      <c r="B848" s="10" t="n">
        <v>-405</v>
      </c>
    </row>
    <row r="849" customFormat="false" ht="15" hidden="false" customHeight="true" outlineLevel="0" collapsed="false">
      <c r="A849" s="105" t="n">
        <v>24601.6216644792</v>
      </c>
      <c r="B849" s="10" t="n">
        <v>-404</v>
      </c>
    </row>
    <row r="850" customFormat="false" ht="15" hidden="false" customHeight="true" outlineLevel="0" collapsed="false">
      <c r="A850" s="105" t="n">
        <v>24631.2175062963</v>
      </c>
      <c r="B850" s="10" t="n">
        <v>-403</v>
      </c>
    </row>
    <row r="851" customFormat="false" ht="15" hidden="false" customHeight="true" outlineLevel="0" collapsed="false">
      <c r="A851" s="105" t="n">
        <v>24660.7081725</v>
      </c>
      <c r="B851" s="10" t="n">
        <v>-402</v>
      </c>
    </row>
    <row r="852" customFormat="false" ht="15" hidden="false" customHeight="true" outlineLevel="0" collapsed="false">
      <c r="A852" s="105" t="n">
        <v>24690.1167014699</v>
      </c>
      <c r="B852" s="10" t="n">
        <v>-401</v>
      </c>
    </row>
    <row r="853" customFormat="false" ht="15" hidden="false" customHeight="true" outlineLevel="0" collapsed="false">
      <c r="A853" s="105" t="n">
        <v>24719.4837453588</v>
      </c>
      <c r="B853" s="10" t="n">
        <v>-400</v>
      </c>
    </row>
    <row r="854" customFormat="false" ht="15" hidden="false" customHeight="true" outlineLevel="0" collapsed="false">
      <c r="A854" s="105" t="n">
        <v>24748.8495903125</v>
      </c>
      <c r="B854" s="10" t="n">
        <v>-399</v>
      </c>
    </row>
    <row r="855" customFormat="false" ht="15" hidden="false" customHeight="true" outlineLevel="0" collapsed="false">
      <c r="A855" s="105" t="n">
        <v>24778.2416980556</v>
      </c>
      <c r="B855" s="10" t="n">
        <v>-398</v>
      </c>
    </row>
    <row r="856" customFormat="false" ht="15" hidden="false" customHeight="true" outlineLevel="0" collapsed="false">
      <c r="A856" s="105" t="n">
        <v>24807.6731903935</v>
      </c>
      <c r="B856" s="10" t="n">
        <v>-397</v>
      </c>
    </row>
    <row r="857" customFormat="false" ht="15" hidden="false" customHeight="true" outlineLevel="0" collapsed="false">
      <c r="A857" s="105" t="n">
        <v>24837.1514957523</v>
      </c>
      <c r="B857" s="10" t="n">
        <v>-396</v>
      </c>
    </row>
    <row r="858" customFormat="false" ht="15" hidden="false" customHeight="true" outlineLevel="0" collapsed="false">
      <c r="A858" s="105" t="n">
        <v>24866.6868028125</v>
      </c>
      <c r="B858" s="10" t="n">
        <v>-395</v>
      </c>
    </row>
    <row r="859" customFormat="false" ht="15" hidden="false" customHeight="true" outlineLevel="0" collapsed="false">
      <c r="A859" s="105" t="n">
        <v>24896.2884576736</v>
      </c>
      <c r="B859" s="10" t="n">
        <v>-394</v>
      </c>
    </row>
    <row r="860" customFormat="false" ht="15" hidden="false" customHeight="true" outlineLevel="0" collapsed="false">
      <c r="A860" s="105" t="n">
        <v>24925.9499043634</v>
      </c>
      <c r="B860" s="10" t="n">
        <v>-393</v>
      </c>
    </row>
    <row r="861" customFormat="false" ht="15" hidden="false" customHeight="true" outlineLevel="0" collapsed="false">
      <c r="A861" s="105" t="n">
        <v>24955.6394814699</v>
      </c>
      <c r="B861" s="10" t="n">
        <v>-392</v>
      </c>
    </row>
    <row r="862" customFormat="false" ht="15" hidden="false" customHeight="true" outlineLevel="0" collapsed="false">
      <c r="A862" s="105" t="n">
        <v>24985.3122027662</v>
      </c>
      <c r="B862" s="10" t="n">
        <v>-391</v>
      </c>
    </row>
    <row r="863" customFormat="false" ht="15" hidden="false" customHeight="true" outlineLevel="0" collapsed="false">
      <c r="A863" s="105" t="n">
        <v>25014.9334786806</v>
      </c>
      <c r="B863" s="10" t="n">
        <v>-390</v>
      </c>
    </row>
    <row r="864" customFormat="false" ht="15" hidden="false" customHeight="true" outlineLevel="0" collapsed="false">
      <c r="A864" s="105" t="n">
        <v>25044.4924458796</v>
      </c>
      <c r="B864" s="10" t="n">
        <v>-389</v>
      </c>
    </row>
    <row r="865" customFormat="false" ht="15" hidden="false" customHeight="true" outlineLevel="0" collapsed="false">
      <c r="A865" s="105" t="n">
        <v>25073.997420787</v>
      </c>
      <c r="B865" s="10" t="n">
        <v>-388</v>
      </c>
    </row>
    <row r="866" customFormat="false" ht="15" hidden="false" customHeight="true" outlineLevel="0" collapsed="false">
      <c r="A866" s="105" t="n">
        <v>25103.4637842593</v>
      </c>
      <c r="B866" s="10" t="n">
        <v>-387</v>
      </c>
    </row>
    <row r="867" customFormat="false" ht="15" hidden="false" customHeight="true" outlineLevel="0" collapsed="false">
      <c r="A867" s="105" t="n">
        <v>25132.9055335532</v>
      </c>
      <c r="B867" s="10" t="n">
        <v>-386</v>
      </c>
    </row>
    <row r="868" customFormat="false" ht="15" hidden="false" customHeight="true" outlineLevel="0" collapsed="false">
      <c r="A868" s="105" t="n">
        <v>25162.3342473032</v>
      </c>
      <c r="B868" s="10" t="n">
        <v>-385</v>
      </c>
    </row>
    <row r="869" customFormat="false" ht="15" hidden="false" customHeight="true" outlineLevel="0" collapsed="false">
      <c r="A869" s="105" t="n">
        <v>25191.7627303935</v>
      </c>
      <c r="B869" s="10" t="n">
        <v>-384</v>
      </c>
    </row>
    <row r="870" customFormat="false" ht="15" hidden="false" customHeight="true" outlineLevel="0" collapsed="false">
      <c r="A870" s="105" t="n">
        <v>25221.2072025116</v>
      </c>
      <c r="B870" s="10" t="n">
        <v>-383</v>
      </c>
    </row>
    <row r="871" customFormat="false" ht="15" hidden="false" customHeight="true" outlineLevel="0" collapsed="false">
      <c r="A871" s="105" t="n">
        <v>25250.6839070486</v>
      </c>
      <c r="B871" s="10" t="n">
        <v>-382</v>
      </c>
    </row>
    <row r="872" customFormat="false" ht="15" hidden="false" customHeight="true" outlineLevel="0" collapsed="false">
      <c r="A872" s="105" t="n">
        <v>25280.2022216435</v>
      </c>
      <c r="B872" s="10" t="n">
        <v>-381</v>
      </c>
    </row>
    <row r="873" customFormat="false" ht="15" hidden="false" customHeight="true" outlineLevel="0" collapsed="false">
      <c r="A873" s="105" t="n">
        <v>25309.7608717361</v>
      </c>
      <c r="B873" s="10" t="n">
        <v>-380</v>
      </c>
    </row>
    <row r="874" customFormat="false" ht="15" hidden="false" customHeight="true" outlineLevel="0" collapsed="false">
      <c r="A874" s="105" t="n">
        <v>25339.3513250232</v>
      </c>
      <c r="B874" s="10" t="n">
        <v>-379</v>
      </c>
    </row>
    <row r="875" customFormat="false" ht="15" hidden="false" customHeight="true" outlineLevel="0" collapsed="false">
      <c r="A875" s="105" t="n">
        <v>25368.9642469097</v>
      </c>
      <c r="B875" s="10" t="n">
        <v>-378</v>
      </c>
    </row>
    <row r="876" customFormat="false" ht="15" hidden="false" customHeight="true" outlineLevel="0" collapsed="false">
      <c r="A876" s="105" t="n">
        <v>25398.5911075</v>
      </c>
      <c r="B876" s="10" t="n">
        <v>-377</v>
      </c>
    </row>
    <row r="877" customFormat="false" ht="15" hidden="false" customHeight="true" outlineLevel="0" collapsed="false">
      <c r="A877" s="105" t="n">
        <v>25428.2195841088</v>
      </c>
      <c r="B877" s="10" t="n">
        <v>-376</v>
      </c>
    </row>
    <row r="878" customFormat="false" ht="15" hidden="false" customHeight="true" outlineLevel="0" collapsed="false">
      <c r="A878" s="105" t="n">
        <v>25457.8302392245</v>
      </c>
      <c r="B878" s="10" t="n">
        <v>-375</v>
      </c>
    </row>
    <row r="879" customFormat="false" ht="15" hidden="false" customHeight="true" outlineLevel="0" collapsed="false">
      <c r="A879" s="105" t="n">
        <v>25487.402050463</v>
      </c>
      <c r="B879" s="10" t="n">
        <v>-374</v>
      </c>
    </row>
    <row r="880" customFormat="false" ht="15" hidden="false" customHeight="true" outlineLevel="0" collapsed="false">
      <c r="A880" s="105" t="n">
        <v>25516.9244460764</v>
      </c>
      <c r="B880" s="10" t="n">
        <v>-373</v>
      </c>
    </row>
    <row r="881" customFormat="false" ht="15" hidden="false" customHeight="true" outlineLevel="0" collapsed="false">
      <c r="A881" s="105" t="n">
        <v>25546.4039897917</v>
      </c>
      <c r="B881" s="10" t="n">
        <v>-372</v>
      </c>
    </row>
    <row r="882" customFormat="false" ht="15" hidden="false" customHeight="true" outlineLevel="0" collapsed="false">
      <c r="A882" s="105" t="n">
        <v>25575.857808125</v>
      </c>
      <c r="B882" s="10" t="n">
        <v>-371</v>
      </c>
    </row>
    <row r="883" customFormat="false" ht="15" hidden="false" customHeight="true" outlineLevel="0" collapsed="false">
      <c r="A883" s="105" t="n">
        <v>25605.300418044</v>
      </c>
      <c r="B883" s="10" t="n">
        <v>-370</v>
      </c>
    </row>
    <row r="884" customFormat="false" ht="15" hidden="false" customHeight="true" outlineLevel="0" collapsed="false">
      <c r="A884" s="105" t="n">
        <v>25634.7376641898</v>
      </c>
      <c r="B884" s="10" t="n">
        <v>-369</v>
      </c>
    </row>
    <row r="885" customFormat="false" ht="15" hidden="false" customHeight="true" outlineLevel="0" collapsed="false">
      <c r="A885" s="105" t="n">
        <v>25664.17305</v>
      </c>
      <c r="B885" s="10" t="n">
        <v>-368</v>
      </c>
    </row>
    <row r="886" customFormat="false" ht="15" hidden="false" customHeight="true" outlineLevel="0" collapsed="false">
      <c r="A886" s="105" t="n">
        <v>25693.6185959954</v>
      </c>
      <c r="B886" s="10" t="n">
        <v>-367</v>
      </c>
    </row>
    <row r="887" customFormat="false" ht="15" hidden="false" customHeight="true" outlineLevel="0" collapsed="false">
      <c r="A887" s="105" t="n">
        <v>25723.098008669</v>
      </c>
      <c r="B887" s="10" t="n">
        <v>-366</v>
      </c>
    </row>
    <row r="888" customFormat="false" ht="15" hidden="false" customHeight="true" outlineLevel="0" collapsed="false">
      <c r="A888" s="105" t="n">
        <v>25752.6373392824</v>
      </c>
      <c r="B888" s="10" t="n">
        <v>-365</v>
      </c>
    </row>
    <row r="889" customFormat="false" ht="15" hidden="false" customHeight="true" outlineLevel="0" collapsed="false">
      <c r="A889" s="105" t="n">
        <v>25782.2486262847</v>
      </c>
      <c r="B889" s="10" t="n">
        <v>-364</v>
      </c>
    </row>
    <row r="890" customFormat="false" ht="15" hidden="false" customHeight="true" outlineLevel="0" collapsed="false">
      <c r="A890" s="105" t="n">
        <v>25811.9173620255</v>
      </c>
      <c r="B890" s="10" t="n">
        <v>-363</v>
      </c>
    </row>
    <row r="891" customFormat="false" ht="15" hidden="false" customHeight="true" outlineLevel="0" collapsed="false">
      <c r="A891" s="105" t="n">
        <v>25841.6050531482</v>
      </c>
      <c r="B891" s="10" t="n">
        <v>-362</v>
      </c>
    </row>
    <row r="892" customFormat="false" ht="15" hidden="false" customHeight="true" outlineLevel="0" collapsed="false">
      <c r="A892" s="105" t="n">
        <v>25871.2691971991</v>
      </c>
      <c r="B892" s="10" t="n">
        <v>-361</v>
      </c>
    </row>
    <row r="893" customFormat="false" ht="15" hidden="false" customHeight="true" outlineLevel="0" collapsed="false">
      <c r="A893" s="105" t="n">
        <v>25900.8846231597</v>
      </c>
      <c r="B893" s="10" t="n">
        <v>-360</v>
      </c>
    </row>
    <row r="894" customFormat="false" ht="15" hidden="false" customHeight="true" outlineLevel="0" collapsed="false">
      <c r="A894" s="105" t="n">
        <v>25930.4461171991</v>
      </c>
      <c r="B894" s="10" t="n">
        <v>-359</v>
      </c>
    </row>
    <row r="895" customFormat="false" ht="15" hidden="false" customHeight="true" outlineLevel="0" collapsed="false">
      <c r="A895" s="105" t="n">
        <v>25959.9547351389</v>
      </c>
      <c r="B895" s="10" t="n">
        <v>-358</v>
      </c>
    </row>
    <row r="896" customFormat="false" ht="15" hidden="false" customHeight="true" outlineLevel="0" collapsed="false">
      <c r="A896" s="105" t="n">
        <v>25989.4084571991</v>
      </c>
      <c r="B896" s="10" t="n">
        <v>-357</v>
      </c>
    </row>
    <row r="897" customFormat="false" ht="15" hidden="false" customHeight="true" outlineLevel="0" collapsed="false">
      <c r="A897" s="105" t="n">
        <v>26018.8077958796</v>
      </c>
      <c r="B897" s="10" t="n">
        <v>-356</v>
      </c>
    </row>
    <row r="898" customFormat="false" ht="15" hidden="false" customHeight="true" outlineLevel="0" collapsed="false">
      <c r="A898" s="105" t="n">
        <v>26048.1676906019</v>
      </c>
      <c r="B898" s="10" t="n">
        <v>-355</v>
      </c>
    </row>
    <row r="899" customFormat="false" ht="15" hidden="false" customHeight="true" outlineLevel="0" collapsed="false">
      <c r="A899" s="105" t="n">
        <v>26077.5218878819</v>
      </c>
      <c r="B899" s="10" t="n">
        <v>-354</v>
      </c>
    </row>
    <row r="900" customFormat="false" ht="15" hidden="false" customHeight="true" outlineLevel="0" collapsed="false">
      <c r="A900" s="105" t="n">
        <v>26106.9146614931</v>
      </c>
      <c r="B900" s="10" t="n">
        <v>-353</v>
      </c>
    </row>
    <row r="901" customFormat="false" ht="15" hidden="false" customHeight="true" outlineLevel="0" collapsed="false">
      <c r="A901" s="105" t="n">
        <v>26136.3852923727</v>
      </c>
      <c r="B901" s="10" t="n">
        <v>-352</v>
      </c>
    </row>
    <row r="902" customFormat="false" ht="15" hidden="false" customHeight="true" outlineLevel="0" collapsed="false">
      <c r="A902" s="105" t="n">
        <v>26165.9535888194</v>
      </c>
      <c r="B902" s="10" t="n">
        <v>-351</v>
      </c>
    </row>
    <row r="903" customFormat="false" ht="15" hidden="false" customHeight="true" outlineLevel="0" collapsed="false">
      <c r="A903" s="105" t="n">
        <v>26195.6125649769</v>
      </c>
      <c r="B903" s="10" t="n">
        <v>-350</v>
      </c>
    </row>
    <row r="904" customFormat="false" ht="15" hidden="false" customHeight="true" outlineLevel="0" collapsed="false">
      <c r="A904" s="105" t="n">
        <v>26225.3325367593</v>
      </c>
      <c r="B904" s="10" t="n">
        <v>-349</v>
      </c>
    </row>
    <row r="905" customFormat="false" ht="15" hidden="false" customHeight="true" outlineLevel="0" collapsed="false">
      <c r="A905" s="105" t="n">
        <v>26255.0733596412</v>
      </c>
      <c r="B905" s="10" t="n">
        <v>-348</v>
      </c>
    </row>
    <row r="906" customFormat="false" ht="15" hidden="false" customHeight="true" outlineLevel="0" collapsed="false">
      <c r="A906" s="105" t="n">
        <v>26284.7934764468</v>
      </c>
      <c r="B906" s="10" t="n">
        <v>-347</v>
      </c>
    </row>
    <row r="907" customFormat="false" ht="15" hidden="false" customHeight="true" outlineLevel="0" collapsed="false">
      <c r="A907" s="105" t="n">
        <v>26314.452925544</v>
      </c>
      <c r="B907" s="10" t="n">
        <v>-346</v>
      </c>
    </row>
    <row r="908" customFormat="false" ht="15" hidden="false" customHeight="true" outlineLevel="0" collapsed="false">
      <c r="A908" s="105" t="n">
        <v>26344.0198412269</v>
      </c>
      <c r="B908" s="10" t="n">
        <v>-345</v>
      </c>
    </row>
    <row r="909" customFormat="false" ht="15" hidden="false" customHeight="true" outlineLevel="0" collapsed="false">
      <c r="A909" s="105" t="n">
        <v>26373.4823127546</v>
      </c>
      <c r="B909" s="10" t="n">
        <v>-344</v>
      </c>
    </row>
    <row r="910" customFormat="false" ht="15" hidden="false" customHeight="true" outlineLevel="0" collapsed="false">
      <c r="A910" s="105" t="n">
        <v>26402.8546743171</v>
      </c>
      <c r="B910" s="10" t="n">
        <v>-343</v>
      </c>
    </row>
    <row r="911" customFormat="false" ht="15" hidden="false" customHeight="true" outlineLevel="0" collapsed="false">
      <c r="A911" s="105" t="n">
        <v>26432.1721214468</v>
      </c>
      <c r="B911" s="10" t="n">
        <v>-342</v>
      </c>
    </row>
    <row r="912" customFormat="false" ht="15" hidden="false" customHeight="true" outlineLevel="0" collapsed="false">
      <c r="A912" s="105" t="n">
        <v>26461.479009838</v>
      </c>
      <c r="B912" s="10" t="n">
        <v>-341</v>
      </c>
    </row>
    <row r="913" customFormat="false" ht="15" hidden="false" customHeight="true" outlineLevel="0" collapsed="false">
      <c r="A913" s="105" t="n">
        <v>26490.818414456</v>
      </c>
      <c r="B913" s="10" t="n">
        <v>-340</v>
      </c>
    </row>
    <row r="914" customFormat="false" ht="15" hidden="false" customHeight="true" outlineLevel="0" collapsed="false">
      <c r="A914" s="105" t="n">
        <v>26520.226084757</v>
      </c>
      <c r="B914" s="10" t="n">
        <v>-339</v>
      </c>
    </row>
    <row r="915" customFormat="false" ht="15" hidden="false" customHeight="true" outlineLevel="0" collapsed="false">
      <c r="A915" s="105" t="n">
        <v>26549.7279616898</v>
      </c>
      <c r="B915" s="10" t="n">
        <v>-338</v>
      </c>
    </row>
    <row r="916" customFormat="false" ht="15" hidden="false" customHeight="true" outlineLevel="0" collapsed="false">
      <c r="A916" s="105" t="n">
        <v>26579.3387150579</v>
      </c>
      <c r="B916" s="10" t="n">
        <v>-337</v>
      </c>
    </row>
    <row r="917" customFormat="false" ht="15" hidden="false" customHeight="true" outlineLevel="0" collapsed="false">
      <c r="A917" s="105" t="n">
        <v>26609.0563180208</v>
      </c>
      <c r="B917" s="10" t="n">
        <v>-336</v>
      </c>
    </row>
    <row r="918" customFormat="false" ht="15" hidden="false" customHeight="true" outlineLevel="0" collapsed="false">
      <c r="A918" s="105" t="n">
        <v>26638.8499320718</v>
      </c>
      <c r="B918" s="10" t="n">
        <v>-335</v>
      </c>
    </row>
    <row r="919" customFormat="false" ht="15" hidden="false" customHeight="true" outlineLevel="0" collapsed="false">
      <c r="A919" s="105" t="n">
        <v>26668.6543256829</v>
      </c>
      <c r="B919" s="10" t="n">
        <v>-334</v>
      </c>
    </row>
    <row r="920" customFormat="false" ht="15" hidden="false" customHeight="true" outlineLevel="0" collapsed="false">
      <c r="A920" s="105" t="n">
        <v>26698.3906747685</v>
      </c>
      <c r="B920" s="10" t="n">
        <v>-333</v>
      </c>
    </row>
    <row r="921" customFormat="false" ht="15" hidden="false" customHeight="true" outlineLevel="0" collapsed="false">
      <c r="A921" s="105" t="n">
        <v>26728.005029213</v>
      </c>
      <c r="B921" s="10" t="n">
        <v>-332</v>
      </c>
    </row>
    <row r="922" customFormat="false" ht="15" hidden="false" customHeight="true" outlineLevel="0" collapsed="false">
      <c r="A922" s="105" t="n">
        <v>26757.4894429051</v>
      </c>
      <c r="B922" s="10" t="n">
        <v>-331</v>
      </c>
    </row>
    <row r="923" customFormat="false" ht="15" hidden="false" customHeight="true" outlineLevel="0" collapsed="false">
      <c r="A923" s="105" t="n">
        <v>26786.8712628357</v>
      </c>
      <c r="B923" s="10" t="n">
        <v>-330</v>
      </c>
    </row>
    <row r="924" customFormat="false" ht="15" hidden="false" customHeight="true" outlineLevel="0" collapsed="false">
      <c r="A924" s="105" t="n">
        <v>26816.1903209491</v>
      </c>
      <c r="B924" s="10" t="n">
        <v>-329</v>
      </c>
    </row>
    <row r="925" customFormat="false" ht="15" hidden="false" customHeight="true" outlineLevel="0" collapsed="false">
      <c r="A925" s="105" t="n">
        <v>26845.4850528125</v>
      </c>
      <c r="B925" s="10" t="n">
        <v>-328</v>
      </c>
    </row>
    <row r="926" customFormat="false" ht="15" hidden="false" customHeight="true" outlineLevel="0" collapsed="false">
      <c r="A926" s="105" t="n">
        <v>26874.7905872107</v>
      </c>
      <c r="B926" s="10" t="n">
        <v>-327</v>
      </c>
    </row>
    <row r="927" customFormat="false" ht="15" hidden="false" customHeight="true" outlineLevel="0" collapsed="false">
      <c r="A927" s="105" t="n">
        <v>26904.1424151389</v>
      </c>
      <c r="B927" s="10" t="n">
        <v>-326</v>
      </c>
    </row>
    <row r="928" customFormat="false" ht="15" hidden="false" customHeight="true" outlineLevel="0" collapsed="false">
      <c r="A928" s="105" t="n">
        <v>26933.578919294</v>
      </c>
      <c r="B928" s="10" t="n">
        <v>-325</v>
      </c>
    </row>
    <row r="929" customFormat="false" ht="15" hidden="false" customHeight="true" outlineLevel="0" collapsed="false">
      <c r="A929" s="105" t="n">
        <v>26963.1362697107</v>
      </c>
      <c r="B929" s="10" t="n">
        <v>-324</v>
      </c>
    </row>
    <row r="930" customFormat="false" ht="15" hidden="false" customHeight="true" outlineLevel="0" collapsed="false">
      <c r="A930" s="105" t="n">
        <v>26992.829824294</v>
      </c>
      <c r="B930" s="10" t="n">
        <v>-323</v>
      </c>
    </row>
    <row r="931" customFormat="false" ht="15" hidden="false" customHeight="true" outlineLevel="0" collapsed="false">
      <c r="A931" s="105" t="n">
        <v>27022.6297839468</v>
      </c>
      <c r="B931" s="10" t="n">
        <v>-322</v>
      </c>
    </row>
    <row r="932" customFormat="false" ht="15" hidden="false" customHeight="true" outlineLevel="0" collapsed="false">
      <c r="A932" s="105" t="n">
        <v>27052.4595454167</v>
      </c>
      <c r="B932" s="10" t="n">
        <v>-321</v>
      </c>
    </row>
    <row r="933" customFormat="false" ht="15" hidden="false" customHeight="true" outlineLevel="0" collapsed="false">
      <c r="A933" s="105" t="n">
        <v>27082.2317633796</v>
      </c>
      <c r="B933" s="10" t="n">
        <v>-320</v>
      </c>
    </row>
    <row r="934" customFormat="false" ht="15" hidden="false" customHeight="true" outlineLevel="0" collapsed="false">
      <c r="A934" s="105" t="n">
        <v>27111.8915640625</v>
      </c>
      <c r="B934" s="10" t="n">
        <v>-319</v>
      </c>
    </row>
    <row r="935" customFormat="false" ht="15" hidden="false" customHeight="true" outlineLevel="0" collapsed="false">
      <c r="A935" s="105" t="n">
        <v>27141.4279491782</v>
      </c>
      <c r="B935" s="10" t="n">
        <v>-318</v>
      </c>
    </row>
    <row r="936" customFormat="false" ht="15" hidden="false" customHeight="true" outlineLevel="0" collapsed="false">
      <c r="A936" s="105" t="n">
        <v>27170.8569783912</v>
      </c>
      <c r="B936" s="10" t="n">
        <v>-317</v>
      </c>
    </row>
    <row r="937" customFormat="false" ht="15" hidden="false" customHeight="true" outlineLevel="0" collapsed="false">
      <c r="A937" s="105" t="n">
        <v>27200.2051206945</v>
      </c>
      <c r="B937" s="10" t="n">
        <v>-316</v>
      </c>
    </row>
    <row r="938" customFormat="false" ht="15" hidden="false" customHeight="true" outlineLevel="0" collapsed="false">
      <c r="A938" s="105" t="n">
        <v>27229.5042611227</v>
      </c>
      <c r="B938" s="10" t="n">
        <v>-315</v>
      </c>
    </row>
    <row r="939" customFormat="false" ht="15" hidden="false" customHeight="true" outlineLevel="0" collapsed="false">
      <c r="A939" s="105" t="n">
        <v>27258.7925305093</v>
      </c>
      <c r="B939" s="10" t="n">
        <v>-314</v>
      </c>
    </row>
    <row r="940" customFormat="false" ht="15" hidden="false" customHeight="true" outlineLevel="0" collapsed="false">
      <c r="A940" s="105" t="n">
        <v>27288.1145432176</v>
      </c>
      <c r="B940" s="10" t="n">
        <v>-313</v>
      </c>
    </row>
    <row r="941" customFormat="false" ht="15" hidden="false" customHeight="true" outlineLevel="0" collapsed="false">
      <c r="A941" s="105" t="n">
        <v>27317.5169997801</v>
      </c>
      <c r="B941" s="10" t="n">
        <v>-312</v>
      </c>
    </row>
    <row r="942" customFormat="false" ht="15" hidden="false" customHeight="true" outlineLevel="0" collapsed="false">
      <c r="A942" s="105" t="n">
        <v>27347.0367819444</v>
      </c>
      <c r="B942" s="10" t="n">
        <v>-311</v>
      </c>
    </row>
    <row r="943" customFormat="false" ht="15" hidden="false" customHeight="true" outlineLevel="0" collapsed="false">
      <c r="A943" s="105" t="n">
        <v>27376.6837501852</v>
      </c>
      <c r="B943" s="10" t="n">
        <v>-310</v>
      </c>
    </row>
    <row r="944" customFormat="false" ht="15" hidden="false" customHeight="true" outlineLevel="0" collapsed="false">
      <c r="A944" s="105" t="n">
        <v>27406.4302317477</v>
      </c>
      <c r="B944" s="10" t="n">
        <v>-309</v>
      </c>
    </row>
    <row r="945" customFormat="false" ht="15" hidden="false" customHeight="true" outlineLevel="0" collapsed="false">
      <c r="A945" s="105" t="n">
        <v>27436.2200319676</v>
      </c>
      <c r="B945" s="10" t="n">
        <v>-308</v>
      </c>
    </row>
    <row r="946" customFormat="false" ht="15" hidden="false" customHeight="true" outlineLevel="0" collapsed="false">
      <c r="A946" s="105" t="n">
        <v>27465.9912496875</v>
      </c>
      <c r="B946" s="10" t="n">
        <v>-307</v>
      </c>
    </row>
    <row r="947" customFormat="false" ht="15" hidden="false" customHeight="true" outlineLevel="0" collapsed="false">
      <c r="A947" s="105" t="n">
        <v>27495.6936735069</v>
      </c>
      <c r="B947" s="10" t="n">
        <v>-306</v>
      </c>
    </row>
    <row r="948" customFormat="false" ht="15" hidden="false" customHeight="true" outlineLevel="0" collapsed="false">
      <c r="A948" s="105" t="n">
        <v>27525.2949368056</v>
      </c>
      <c r="B948" s="10" t="n">
        <v>-305</v>
      </c>
    </row>
    <row r="949" customFormat="false" ht="15" hidden="false" customHeight="true" outlineLevel="0" collapsed="false">
      <c r="A949" s="105" t="n">
        <v>27554.7839205324</v>
      </c>
      <c r="B949" s="10" t="n">
        <v>-304</v>
      </c>
    </row>
    <row r="950" customFormat="false" ht="15" hidden="false" customHeight="true" outlineLevel="0" collapsed="false">
      <c r="A950" s="105" t="n">
        <v>27584.173509375</v>
      </c>
      <c r="B950" s="10" t="n">
        <v>-303</v>
      </c>
    </row>
    <row r="951" customFormat="false" ht="15" hidden="false" customHeight="true" outlineLevel="0" collapsed="false">
      <c r="A951" s="105" t="n">
        <v>27613.4979687963</v>
      </c>
      <c r="B951" s="10" t="n">
        <v>-302</v>
      </c>
    </row>
    <row r="952" customFormat="false" ht="15" hidden="false" customHeight="true" outlineLevel="0" collapsed="false">
      <c r="A952" s="105" t="n">
        <v>27642.8044090162</v>
      </c>
      <c r="B952" s="10" t="n">
        <v>-301</v>
      </c>
    </row>
    <row r="953" customFormat="false" ht="15" hidden="false" customHeight="true" outlineLevel="0" collapsed="false">
      <c r="A953" s="105" t="n">
        <v>27672.1409740394</v>
      </c>
      <c r="B953" s="10" t="n">
        <v>-300</v>
      </c>
    </row>
    <row r="954" customFormat="false" ht="15" hidden="false" customHeight="true" outlineLevel="0" collapsed="false">
      <c r="A954" s="105" t="n">
        <v>27701.5448141551</v>
      </c>
      <c r="B954" s="10" t="n">
        <v>-299</v>
      </c>
    </row>
    <row r="955" customFormat="false" ht="15" hidden="false" customHeight="true" outlineLevel="0" collapsed="false">
      <c r="A955" s="105" t="n">
        <v>27731.0345390278</v>
      </c>
      <c r="B955" s="10" t="n">
        <v>-298</v>
      </c>
    </row>
    <row r="956" customFormat="false" ht="15" hidden="false" customHeight="true" outlineLevel="0" collapsed="false">
      <c r="A956" s="105" t="n">
        <v>27760.610965544</v>
      </c>
      <c r="B956" s="10" t="n">
        <v>-297</v>
      </c>
    </row>
    <row r="957" customFormat="false" ht="15" hidden="false" customHeight="true" outlineLevel="0" collapsed="false">
      <c r="A957" s="105" t="n">
        <v>27790.2639198611</v>
      </c>
      <c r="B957" s="10" t="n">
        <v>-296</v>
      </c>
    </row>
    <row r="958" customFormat="false" ht="15" hidden="false" customHeight="true" outlineLevel="0" collapsed="false">
      <c r="A958" s="105" t="n">
        <v>27819.9754490046</v>
      </c>
      <c r="B958" s="10" t="n">
        <v>-295</v>
      </c>
    </row>
    <row r="959" customFormat="false" ht="15" hidden="false" customHeight="true" outlineLevel="0" collapsed="false">
      <c r="A959" s="105" t="n">
        <v>27849.7137740278</v>
      </c>
      <c r="B959" s="10" t="n">
        <v>-294</v>
      </c>
    </row>
    <row r="960" customFormat="false" ht="15" hidden="false" customHeight="true" outlineLevel="0" collapsed="false">
      <c r="A960" s="105" t="n">
        <v>27879.4301521875</v>
      </c>
      <c r="B960" s="10" t="n">
        <v>-293</v>
      </c>
    </row>
    <row r="961" customFormat="false" ht="15" hidden="false" customHeight="true" outlineLevel="0" collapsed="false">
      <c r="A961" s="105" t="n">
        <v>27909.0740494444</v>
      </c>
      <c r="B961" s="10" t="n">
        <v>-292</v>
      </c>
    </row>
    <row r="962" customFormat="false" ht="15" hidden="false" customHeight="true" outlineLevel="0" collapsed="false">
      <c r="A962" s="105" t="n">
        <v>27938.6178821181</v>
      </c>
      <c r="B962" s="10" t="n">
        <v>-291</v>
      </c>
    </row>
    <row r="963" customFormat="false" ht="15" hidden="false" customHeight="true" outlineLevel="0" collapsed="false">
      <c r="A963" s="105" t="n">
        <v>27968.0684392477</v>
      </c>
      <c r="B963" s="10" t="n">
        <v>-290</v>
      </c>
    </row>
    <row r="964" customFormat="false" ht="15" hidden="false" customHeight="true" outlineLevel="0" collapsed="false">
      <c r="A964" s="105" t="n">
        <v>27997.4585733681</v>
      </c>
      <c r="B964" s="10" t="n">
        <v>-289</v>
      </c>
    </row>
    <row r="965" customFormat="false" ht="15" hidden="false" customHeight="true" outlineLevel="0" collapsed="false">
      <c r="A965" s="105" t="n">
        <v>28026.8295972454</v>
      </c>
      <c r="B965" s="10" t="n">
        <v>-288</v>
      </c>
    </row>
    <row r="966" customFormat="false" ht="15" hidden="false" customHeight="true" outlineLevel="0" collapsed="false">
      <c r="A966" s="105" t="n">
        <v>28056.2148974074</v>
      </c>
      <c r="B966" s="10" t="n">
        <v>-287</v>
      </c>
    </row>
    <row r="967" customFormat="false" ht="15" hidden="false" customHeight="true" outlineLevel="0" collapsed="false">
      <c r="A967" s="105" t="n">
        <v>28085.6322563079</v>
      </c>
      <c r="B967" s="10" t="n">
        <v>-286</v>
      </c>
    </row>
    <row r="968" customFormat="false" ht="15" hidden="false" customHeight="true" outlineLevel="0" collapsed="false">
      <c r="A968" s="105" t="n">
        <v>28115.0885700116</v>
      </c>
      <c r="B968" s="10" t="n">
        <v>-285</v>
      </c>
    </row>
    <row r="969" customFormat="false" ht="15" hidden="false" customHeight="true" outlineLevel="0" collapsed="false">
      <c r="A969" s="105" t="n">
        <v>28144.5908895833</v>
      </c>
      <c r="B969" s="10" t="n">
        <v>-284</v>
      </c>
    </row>
    <row r="970" customFormat="false" ht="15" hidden="false" customHeight="true" outlineLevel="0" collapsed="false">
      <c r="A970" s="105" t="n">
        <v>28174.1504998495</v>
      </c>
      <c r="B970" s="10" t="n">
        <v>-283</v>
      </c>
    </row>
    <row r="971" customFormat="false" ht="15" hidden="false" customHeight="true" outlineLevel="0" collapsed="false">
      <c r="A971" s="105" t="n">
        <v>28203.7725979514</v>
      </c>
      <c r="B971" s="10" t="n">
        <v>-282</v>
      </c>
    </row>
    <row r="972" customFormat="false" ht="15" hidden="false" customHeight="true" outlineLevel="0" collapsed="false">
      <c r="A972" s="105" t="n">
        <v>28233.4412452431</v>
      </c>
      <c r="B972" s="10" t="n">
        <v>-281</v>
      </c>
    </row>
    <row r="973" customFormat="false" ht="15" hidden="false" customHeight="true" outlineLevel="0" collapsed="false">
      <c r="A973" s="105" t="n">
        <v>28263.1189986227</v>
      </c>
      <c r="B973" s="10" t="n">
        <v>-280</v>
      </c>
    </row>
    <row r="974" customFormat="false" ht="15" hidden="false" customHeight="true" outlineLevel="0" collapsed="false">
      <c r="A974" s="105" t="n">
        <v>28292.7657086806</v>
      </c>
      <c r="B974" s="10" t="n">
        <v>-279</v>
      </c>
    </row>
    <row r="975" customFormat="false" ht="15" hidden="false" customHeight="true" outlineLevel="0" collapsed="false">
      <c r="A975" s="105" t="n">
        <v>28322.3585446296</v>
      </c>
      <c r="B975" s="10" t="n">
        <v>-278</v>
      </c>
    </row>
    <row r="976" customFormat="false" ht="15" hidden="false" customHeight="true" outlineLevel="0" collapsed="false">
      <c r="A976" s="105" t="n">
        <v>28351.8963910532</v>
      </c>
      <c r="B976" s="10" t="n">
        <v>-277</v>
      </c>
    </row>
    <row r="977" customFormat="false" ht="15" hidden="false" customHeight="true" outlineLevel="0" collapsed="false">
      <c r="A977" s="105" t="n">
        <v>28381.3906711227</v>
      </c>
      <c r="B977" s="10" t="n">
        <v>-276</v>
      </c>
    </row>
    <row r="978" customFormat="false" ht="15" hidden="false" customHeight="true" outlineLevel="0" collapsed="false">
      <c r="A978" s="105" t="n">
        <v>28410.8544825926</v>
      </c>
      <c r="B978" s="10" t="n">
        <v>-275</v>
      </c>
    </row>
    <row r="979" customFormat="false" ht="15" hidden="false" customHeight="true" outlineLevel="0" collapsed="false">
      <c r="A979" s="105" t="n">
        <v>28440.2980289815</v>
      </c>
      <c r="B979" s="10" t="n">
        <v>-274</v>
      </c>
    </row>
    <row r="980" customFormat="false" ht="15" hidden="false" customHeight="true" outlineLevel="0" collapsed="false">
      <c r="A980" s="105" t="n">
        <v>28469.7309294445</v>
      </c>
      <c r="B980" s="10" t="n">
        <v>-273</v>
      </c>
    </row>
    <row r="981" customFormat="false" ht="15" hidden="false" customHeight="true" outlineLevel="0" collapsed="false">
      <c r="A981" s="105" t="n">
        <v>28499.1663105093</v>
      </c>
      <c r="B981" s="10" t="n">
        <v>-272</v>
      </c>
    </row>
    <row r="982" customFormat="false" ht="15" hidden="false" customHeight="true" outlineLevel="0" collapsed="false">
      <c r="A982" s="105" t="n">
        <v>28528.6206758681</v>
      </c>
      <c r="B982" s="10" t="n">
        <v>-271</v>
      </c>
    </row>
    <row r="983" customFormat="false" ht="15" hidden="false" customHeight="true" outlineLevel="0" collapsed="false">
      <c r="A983" s="105" t="n">
        <v>28558.1083563889</v>
      </c>
      <c r="B983" s="10" t="n">
        <v>-270</v>
      </c>
    </row>
    <row r="984" customFormat="false" ht="15" hidden="false" customHeight="true" outlineLevel="0" collapsed="false">
      <c r="A984" s="105" t="n">
        <v>28587.6354070139</v>
      </c>
      <c r="B984" s="10" t="n">
        <v>-269</v>
      </c>
    </row>
    <row r="985" customFormat="false" ht="15" hidden="false" customHeight="true" outlineLevel="0" collapsed="false">
      <c r="A985" s="105" t="n">
        <v>28617.1990334838</v>
      </c>
      <c r="B985" s="10" t="n">
        <v>-268</v>
      </c>
    </row>
    <row r="986" customFormat="false" ht="15" hidden="false" customHeight="true" outlineLevel="0" collapsed="false">
      <c r="A986" s="105" t="n">
        <v>28646.7926674769</v>
      </c>
      <c r="B986" s="10" t="n">
        <v>-267</v>
      </c>
    </row>
    <row r="987" customFormat="false" ht="15" hidden="false" customHeight="true" outlineLevel="0" collapsed="false">
      <c r="A987" s="105" t="n">
        <v>28676.4099213657</v>
      </c>
      <c r="B987" s="10" t="n">
        <v>-266</v>
      </c>
    </row>
    <row r="988" customFormat="false" ht="15" hidden="false" customHeight="true" outlineLevel="0" collapsed="false">
      <c r="A988" s="105" t="n">
        <v>28706.0421041435</v>
      </c>
      <c r="B988" s="10" t="n">
        <v>-265</v>
      </c>
    </row>
    <row r="989" customFormat="false" ht="15" hidden="false" customHeight="true" outlineLevel="0" collapsed="false">
      <c r="A989" s="105" t="n">
        <v>28735.6727240509</v>
      </c>
      <c r="B989" s="10" t="n">
        <v>-264</v>
      </c>
    </row>
    <row r="990" customFormat="false" ht="15" hidden="false" customHeight="true" outlineLevel="0" collapsed="false">
      <c r="A990" s="105" t="n">
        <v>28765.2780561921</v>
      </c>
      <c r="B990" s="10" t="n">
        <v>-263</v>
      </c>
    </row>
    <row r="991" customFormat="false" ht="15" hidden="false" customHeight="true" outlineLevel="0" collapsed="false">
      <c r="A991" s="105" t="n">
        <v>28794.8376977546</v>
      </c>
      <c r="B991" s="10" t="n">
        <v>-262</v>
      </c>
    </row>
    <row r="992" customFormat="false" ht="15" hidden="false" customHeight="true" outlineLevel="0" collapsed="false">
      <c r="A992" s="105" t="n">
        <v>28824.3466983218</v>
      </c>
      <c r="B992" s="10" t="n">
        <v>-261</v>
      </c>
    </row>
    <row r="993" customFormat="false" ht="15" hidden="false" customHeight="true" outlineLevel="0" collapsed="false">
      <c r="A993" s="105" t="n">
        <v>28853.8164680903</v>
      </c>
      <c r="B993" s="10" t="n">
        <v>-260</v>
      </c>
    </row>
    <row r="994" customFormat="false" ht="15" hidden="false" customHeight="true" outlineLevel="0" collapsed="false">
      <c r="A994" s="105" t="n">
        <v>28883.2634173611</v>
      </c>
      <c r="B994" s="10" t="n">
        <v>-259</v>
      </c>
    </row>
    <row r="995" customFormat="false" ht="15" hidden="false" customHeight="true" outlineLevel="0" collapsed="false">
      <c r="A995" s="105" t="n">
        <v>28912.6978831944</v>
      </c>
      <c r="B995" s="10" t="n">
        <v>-258</v>
      </c>
    </row>
    <row r="996" customFormat="false" ht="15" hidden="false" customHeight="true" outlineLevel="0" collapsed="false">
      <c r="A996" s="105" t="n">
        <v>28942.1244403935</v>
      </c>
      <c r="B996" s="10" t="n">
        <v>-257</v>
      </c>
    </row>
    <row r="997" customFormat="false" ht="15" hidden="false" customHeight="true" outlineLevel="0" collapsed="false">
      <c r="A997" s="105" t="n">
        <v>28971.5517015162</v>
      </c>
      <c r="B997" s="10" t="n">
        <v>-256</v>
      </c>
    </row>
    <row r="998" customFormat="false" ht="15" hidden="false" customHeight="true" outlineLevel="0" collapsed="false">
      <c r="A998" s="105" t="n">
        <v>29001.0000922685</v>
      </c>
      <c r="B998" s="10" t="n">
        <v>-255</v>
      </c>
    </row>
    <row r="999" customFormat="false" ht="15" hidden="false" customHeight="true" outlineLevel="0" collapsed="false">
      <c r="A999" s="105" t="n">
        <v>29030.4984084375</v>
      </c>
      <c r="B999" s="10" t="n">
        <v>-254</v>
      </c>
    </row>
    <row r="1000" customFormat="false" ht="15" hidden="false" customHeight="true" outlineLevel="0" collapsed="false">
      <c r="A1000" s="105" t="n">
        <v>29060.0698277315</v>
      </c>
      <c r="B1000" s="10" t="n">
        <v>-253</v>
      </c>
    </row>
    <row r="1001" customFormat="false" ht="15" hidden="false" customHeight="true" outlineLevel="0" collapsed="false">
      <c r="A1001" s="105" t="n">
        <v>29089.7154960995</v>
      </c>
      <c r="B1001" s="10" t="n">
        <v>-252</v>
      </c>
    </row>
    <row r="1002" customFormat="false" ht="15" hidden="false" customHeight="true" outlineLevel="0" collapsed="false">
      <c r="A1002" s="105" t="n">
        <v>29119.4072567014</v>
      </c>
      <c r="B1002" s="10" t="n">
        <v>-251</v>
      </c>
    </row>
    <row r="1003" customFormat="false" ht="15" hidden="false" customHeight="true" outlineLevel="0" collapsed="false">
      <c r="A1003" s="105" t="n">
        <v>29149.0992271065</v>
      </c>
      <c r="B1003" s="10" t="n">
        <v>-250</v>
      </c>
    </row>
    <row r="1004" customFormat="false" ht="15" hidden="false" customHeight="true" outlineLevel="0" collapsed="false">
      <c r="A1004" s="105" t="n">
        <v>29178.7523592593</v>
      </c>
      <c r="B1004" s="10" t="n">
        <v>-249</v>
      </c>
    </row>
    <row r="1005" customFormat="false" ht="15" hidden="false" customHeight="true" outlineLevel="0" collapsed="false">
      <c r="A1005" s="105" t="n">
        <v>29208.3494289815</v>
      </c>
      <c r="B1005" s="10" t="n">
        <v>-248</v>
      </c>
    </row>
    <row r="1006" customFormat="false" ht="15" hidden="false" customHeight="true" outlineLevel="0" collapsed="false">
      <c r="A1006" s="105" t="n">
        <v>29237.8883669444</v>
      </c>
      <c r="B1006" s="10" t="n">
        <v>-247</v>
      </c>
    </row>
    <row r="1007" customFormat="false" ht="15" hidden="false" customHeight="true" outlineLevel="0" collapsed="false">
      <c r="A1007" s="105" t="n">
        <v>29267.3685008449</v>
      </c>
      <c r="B1007" s="10" t="n">
        <v>-246</v>
      </c>
    </row>
    <row r="1008" customFormat="false" ht="15" hidden="false" customHeight="true" outlineLevel="0" collapsed="false">
      <c r="A1008" s="105" t="n">
        <v>29296.7886277431</v>
      </c>
      <c r="B1008" s="10" t="n">
        <v>-245</v>
      </c>
    </row>
    <row r="1009" customFormat="false" ht="15" hidden="false" customHeight="true" outlineLevel="0" collapsed="false">
      <c r="A1009" s="105" t="n">
        <v>29326.1569784144</v>
      </c>
      <c r="B1009" s="10" t="n">
        <v>-244</v>
      </c>
    </row>
    <row r="1010" customFormat="false" ht="15" hidden="false" customHeight="true" outlineLevel="0" collapsed="false">
      <c r="A1010" s="105" t="n">
        <v>29355.4999571759</v>
      </c>
      <c r="B1010" s="10" t="n">
        <v>-243</v>
      </c>
    </row>
    <row r="1011" customFormat="false" ht="15" hidden="false" customHeight="true" outlineLevel="0" collapsed="false">
      <c r="A1011" s="105" t="n">
        <v>29384.8597590394</v>
      </c>
      <c r="B1011" s="10" t="n">
        <v>-242</v>
      </c>
    </row>
    <row r="1012" customFormat="false" ht="15" hidden="false" customHeight="true" outlineLevel="0" collapsed="false">
      <c r="A1012" s="105" t="n">
        <v>29414.2816215625</v>
      </c>
      <c r="B1012" s="10" t="n">
        <v>-241</v>
      </c>
    </row>
    <row r="1013" customFormat="false" ht="15" hidden="false" customHeight="true" outlineLevel="0" collapsed="false">
      <c r="A1013" s="105" t="n">
        <v>29443.7980455093</v>
      </c>
      <c r="B1013" s="10" t="n">
        <v>-240</v>
      </c>
    </row>
    <row r="1014" customFormat="false" ht="15" hidden="false" customHeight="true" outlineLevel="0" collapsed="false">
      <c r="A1014" s="105" t="n">
        <v>29473.4166957176</v>
      </c>
      <c r="B1014" s="10" t="n">
        <v>-239</v>
      </c>
    </row>
    <row r="1015" customFormat="false" ht="15" hidden="false" customHeight="true" outlineLevel="0" collapsed="false">
      <c r="A1015" s="105" t="n">
        <v>29503.1177054745</v>
      </c>
      <c r="B1015" s="10" t="n">
        <v>-238</v>
      </c>
    </row>
    <row r="1016" customFormat="false" ht="15" hidden="false" customHeight="true" outlineLevel="0" collapsed="false">
      <c r="A1016" s="105" t="n">
        <v>29532.8627301852</v>
      </c>
      <c r="B1016" s="10" t="n">
        <v>-237</v>
      </c>
    </row>
    <row r="1017" customFormat="false" ht="15" hidden="false" customHeight="true" outlineLevel="0" collapsed="false">
      <c r="A1017" s="105" t="n">
        <v>29562.6074992477</v>
      </c>
      <c r="B1017" s="10" t="n">
        <v>-236</v>
      </c>
    </row>
    <row r="1018" customFormat="false" ht="15" hidden="false" customHeight="true" outlineLevel="0" collapsed="false">
      <c r="A1018" s="105" t="n">
        <v>29592.3081885648</v>
      </c>
      <c r="B1018" s="10" t="n">
        <v>-235</v>
      </c>
    </row>
    <row r="1019" customFormat="false" ht="15" hidden="false" customHeight="true" outlineLevel="0" collapsed="false">
      <c r="A1019" s="105" t="n">
        <v>29621.9260578704</v>
      </c>
      <c r="B1019" s="10" t="n">
        <v>-234</v>
      </c>
    </row>
    <row r="1020" customFormat="false" ht="15" hidden="false" customHeight="true" outlineLevel="0" collapsed="false">
      <c r="A1020" s="105" t="n">
        <v>29651.4380034144</v>
      </c>
      <c r="B1020" s="10" t="n">
        <v>-233</v>
      </c>
    </row>
    <row r="1021" customFormat="false" ht="15" hidden="false" customHeight="true" outlineLevel="0" collapsed="false">
      <c r="A1021" s="105" t="n">
        <v>29680.8466621412</v>
      </c>
      <c r="B1021" s="10" t="n">
        <v>-232</v>
      </c>
    </row>
    <row r="1022" customFormat="false" ht="15" hidden="false" customHeight="true" outlineLevel="0" collapsed="false">
      <c r="A1022" s="105" t="n">
        <v>29710.1798224769</v>
      </c>
      <c r="B1022" s="10" t="n">
        <v>-231</v>
      </c>
    </row>
    <row r="1023" customFormat="false" ht="15" hidden="false" customHeight="true" outlineLevel="0" collapsed="false">
      <c r="A1023" s="105" t="n">
        <v>29739.4802220486</v>
      </c>
      <c r="B1023" s="10" t="n">
        <v>-230</v>
      </c>
    </row>
    <row r="1024" customFormat="false" ht="15" hidden="false" customHeight="true" outlineLevel="0" collapsed="false">
      <c r="A1024" s="105" t="n">
        <v>29768.7937017361</v>
      </c>
      <c r="B1024" s="10" t="n">
        <v>-229</v>
      </c>
    </row>
    <row r="1025" customFormat="false" ht="15" hidden="false" customHeight="true" outlineLevel="0" collapsed="false">
      <c r="A1025" s="105" t="n">
        <v>29798.1609522222</v>
      </c>
      <c r="B1025" s="10" t="n">
        <v>-228</v>
      </c>
    </row>
    <row r="1026" customFormat="false" ht="15" hidden="false" customHeight="true" outlineLevel="0" collapsed="false">
      <c r="A1026" s="105" t="n">
        <v>29827.6134090394</v>
      </c>
      <c r="B1026" s="10" t="n">
        <v>-227</v>
      </c>
    </row>
    <row r="1027" customFormat="false" ht="15" hidden="false" customHeight="true" outlineLevel="0" collapsed="false">
      <c r="A1027" s="105" t="n">
        <v>29857.1716010764</v>
      </c>
      <c r="B1027" s="10" t="n">
        <v>-226</v>
      </c>
    </row>
    <row r="1028" customFormat="false" ht="15" hidden="false" customHeight="true" outlineLevel="0" collapsed="false">
      <c r="A1028" s="105" t="n">
        <v>29886.8424167014</v>
      </c>
      <c r="B1028" s="10" t="n">
        <v>-225</v>
      </c>
    </row>
    <row r="1029" customFormat="false" ht="15" hidden="false" customHeight="true" outlineLevel="0" collapsed="false">
      <c r="A1029" s="105" t="n">
        <v>29916.6098646065</v>
      </c>
      <c r="B1029" s="10" t="n">
        <v>-224</v>
      </c>
    </row>
    <row r="1030" customFormat="false" ht="15" hidden="false" customHeight="true" outlineLevel="0" collapsed="false">
      <c r="A1030" s="105" t="n">
        <v>29946.4235307292</v>
      </c>
      <c r="B1030" s="10" t="n">
        <v>-223</v>
      </c>
    </row>
    <row r="1031" customFormat="false" ht="15" hidden="false" customHeight="true" outlineLevel="0" collapsed="false">
      <c r="A1031" s="105" t="n">
        <v>29976.2054187963</v>
      </c>
      <c r="B1031" s="10" t="n">
        <v>-222</v>
      </c>
    </row>
    <row r="1032" customFormat="false" ht="15" hidden="false" customHeight="true" outlineLevel="0" collapsed="false">
      <c r="A1032" s="105" t="n">
        <v>30005.8840635069</v>
      </c>
      <c r="B1032" s="10" t="n">
        <v>-221</v>
      </c>
    </row>
    <row r="1033" customFormat="false" ht="15" hidden="false" customHeight="true" outlineLevel="0" collapsed="false">
      <c r="A1033" s="105" t="n">
        <v>30035.4286976157</v>
      </c>
      <c r="B1033" s="10" t="n">
        <v>-220</v>
      </c>
    </row>
    <row r="1034" customFormat="false" ht="15" hidden="false" customHeight="true" outlineLevel="0" collapsed="false">
      <c r="A1034" s="105" t="n">
        <v>30064.8530383565</v>
      </c>
      <c r="B1034" s="10" t="n">
        <v>-219</v>
      </c>
    </row>
    <row r="1035" customFormat="false" ht="15" hidden="false" customHeight="true" outlineLevel="0" collapsed="false">
      <c r="A1035" s="105" t="n">
        <v>30094.1944976736</v>
      </c>
      <c r="B1035" s="10" t="n">
        <v>-218</v>
      </c>
    </row>
    <row r="1036" customFormat="false" ht="15" hidden="false" customHeight="true" outlineLevel="0" collapsed="false">
      <c r="A1036" s="105" t="n">
        <v>30123.494132338</v>
      </c>
      <c r="B1036" s="10" t="n">
        <v>-217</v>
      </c>
    </row>
    <row r="1037" customFormat="false" ht="15" hidden="false" customHeight="true" outlineLevel="0" collapsed="false">
      <c r="A1037" s="105" t="n">
        <v>30152.7891121181</v>
      </c>
      <c r="B1037" s="10" t="n">
        <v>-216</v>
      </c>
    </row>
    <row r="1038" customFormat="false" ht="15" hidden="false" customHeight="true" outlineLevel="0" collapsed="false">
      <c r="A1038" s="105" t="n">
        <v>30182.1143007755</v>
      </c>
      <c r="B1038" s="10" t="n">
        <v>-215</v>
      </c>
    </row>
    <row r="1039" customFormat="false" ht="15" hidden="false" customHeight="true" outlineLevel="0" collapsed="false">
      <c r="A1039" s="105" t="n">
        <v>30211.5061648611</v>
      </c>
      <c r="B1039" s="10" t="n">
        <v>-214</v>
      </c>
    </row>
    <row r="1040" customFormat="false" ht="15" hidden="false" customHeight="true" outlineLevel="0" collapsed="false">
      <c r="A1040" s="105" t="n">
        <v>30241.0026291319</v>
      </c>
      <c r="B1040" s="10" t="n">
        <v>-213</v>
      </c>
    </row>
    <row r="1041" customFormat="false" ht="15" hidden="false" customHeight="true" outlineLevel="0" collapsed="false">
      <c r="A1041" s="105" t="n">
        <v>30270.6316822685</v>
      </c>
      <c r="B1041" s="10" t="n">
        <v>-212</v>
      </c>
    </row>
    <row r="1042" customFormat="false" ht="15" hidden="false" customHeight="true" outlineLevel="0" collapsed="false">
      <c r="A1042" s="105" t="n">
        <v>30300.3874502083</v>
      </c>
      <c r="B1042" s="10" t="n">
        <v>-211</v>
      </c>
    </row>
    <row r="1043" customFormat="false" ht="15" hidden="false" customHeight="true" outlineLevel="0" collapsed="false">
      <c r="A1043" s="105" t="n">
        <v>30330.2136096065</v>
      </c>
      <c r="B1043" s="10" t="n">
        <v>-210</v>
      </c>
    </row>
    <row r="1044" customFormat="false" ht="15" hidden="false" customHeight="true" outlineLevel="0" collapsed="false">
      <c r="A1044" s="105" t="n">
        <v>30360.0220358218</v>
      </c>
      <c r="B1044" s="10" t="n">
        <v>-209</v>
      </c>
    </row>
    <row r="1045" customFormat="false" ht="15" hidden="false" customHeight="true" outlineLevel="0" collapsed="false">
      <c r="A1045" s="105" t="n">
        <v>30389.7384603819</v>
      </c>
      <c r="B1045" s="10" t="n">
        <v>-208</v>
      </c>
    </row>
    <row r="1046" customFormat="false" ht="15" hidden="false" customHeight="true" outlineLevel="0" collapsed="false">
      <c r="A1046" s="105" t="n">
        <v>30419.3320249074</v>
      </c>
      <c r="B1046" s="10" t="n">
        <v>-207</v>
      </c>
    </row>
    <row r="1047" customFormat="false" ht="15" hidden="false" customHeight="true" outlineLevel="0" collapsed="false">
      <c r="A1047" s="105" t="n">
        <v>30448.8089440162</v>
      </c>
      <c r="B1047" s="10" t="n">
        <v>-206</v>
      </c>
    </row>
    <row r="1048" customFormat="false" ht="15" hidden="false" customHeight="true" outlineLevel="0" collapsed="false">
      <c r="A1048" s="105" t="n">
        <v>30478.1925700926</v>
      </c>
      <c r="B1048" s="10" t="n">
        <v>-205</v>
      </c>
    </row>
    <row r="1049" customFormat="false" ht="15" hidden="false" customHeight="true" outlineLevel="0" collapsed="false">
      <c r="A1049" s="105" t="n">
        <v>30507.5126012963</v>
      </c>
      <c r="B1049" s="10" t="n">
        <v>-204</v>
      </c>
    </row>
    <row r="1050" customFormat="false" ht="15" hidden="false" customHeight="true" outlineLevel="0" collapsed="false">
      <c r="A1050" s="105" t="n">
        <v>30536.8038695023</v>
      </c>
      <c r="B1050" s="10" t="n">
        <v>-203</v>
      </c>
    </row>
    <row r="1051" customFormat="false" ht="15" hidden="false" customHeight="true" outlineLevel="0" collapsed="false">
      <c r="A1051" s="105" t="n">
        <v>30566.1074264236</v>
      </c>
      <c r="B1051" s="10" t="n">
        <v>-202</v>
      </c>
    </row>
    <row r="1052" customFormat="false" ht="15" hidden="false" customHeight="true" outlineLevel="0" collapsed="false">
      <c r="A1052" s="105" t="n">
        <v>30595.469017581</v>
      </c>
      <c r="B1052" s="10" t="n">
        <v>-201</v>
      </c>
    </row>
    <row r="1053" customFormat="false" ht="15" hidden="false" customHeight="true" outlineLevel="0" collapsed="false">
      <c r="A1053" s="105" t="n">
        <v>30624.9311560648</v>
      </c>
      <c r="B1053" s="10" t="n">
        <v>-200</v>
      </c>
    </row>
    <row r="1054" customFormat="false" ht="15" hidden="false" customHeight="true" outlineLevel="0" collapsed="false">
      <c r="A1054" s="105" t="n">
        <v>30654.5177949884</v>
      </c>
      <c r="B1054" s="10" t="n">
        <v>-199</v>
      </c>
    </row>
    <row r="1055" customFormat="false" ht="15" hidden="false" customHeight="true" outlineLevel="0" collapsed="false">
      <c r="A1055" s="105" t="n">
        <v>30684.2190198032</v>
      </c>
      <c r="B1055" s="10" t="n">
        <v>-198</v>
      </c>
    </row>
    <row r="1056" customFormat="false" ht="15" hidden="false" customHeight="true" outlineLevel="0" collapsed="false">
      <c r="A1056" s="105" t="n">
        <v>30713.9903869097</v>
      </c>
      <c r="B1056" s="10" t="n">
        <v>-197</v>
      </c>
    </row>
    <row r="1057" customFormat="false" ht="15" hidden="false" customHeight="true" outlineLevel="0" collapsed="false">
      <c r="A1057" s="105" t="n">
        <v>30743.7712926852</v>
      </c>
      <c r="B1057" s="10" t="n">
        <v>-196</v>
      </c>
    </row>
    <row r="1058" customFormat="false" ht="15" hidden="false" customHeight="true" outlineLevel="0" collapsed="false">
      <c r="A1058" s="105" t="n">
        <v>30773.5065184375</v>
      </c>
      <c r="B1058" s="10" t="n">
        <v>-195</v>
      </c>
    </row>
    <row r="1059" customFormat="false" ht="15" hidden="false" customHeight="true" outlineLevel="0" collapsed="false">
      <c r="A1059" s="105" t="n">
        <v>30803.1563748843</v>
      </c>
      <c r="B1059" s="10" t="n">
        <v>-194</v>
      </c>
    </row>
    <row r="1060" customFormat="false" ht="15" hidden="false" customHeight="true" outlineLevel="0" collapsed="false">
      <c r="A1060" s="105" t="n">
        <v>30832.6997800347</v>
      </c>
      <c r="B1060" s="10" t="n">
        <v>-193</v>
      </c>
    </row>
    <row r="1061" customFormat="false" ht="15" hidden="false" customHeight="true" outlineLevel="0" collapsed="false">
      <c r="A1061" s="105" t="n">
        <v>30862.1376508796</v>
      </c>
      <c r="B1061" s="10" t="n">
        <v>-192</v>
      </c>
    </row>
    <row r="1062" customFormat="false" ht="15" hidden="false" customHeight="true" outlineLevel="0" collapsed="false">
      <c r="A1062" s="105" t="n">
        <v>30891.49371875</v>
      </c>
      <c r="B1062" s="10" t="n">
        <v>-191</v>
      </c>
    </row>
    <row r="1063" customFormat="false" ht="15" hidden="false" customHeight="true" outlineLevel="0" collapsed="false">
      <c r="A1063" s="105" t="n">
        <v>30920.8091395833</v>
      </c>
      <c r="B1063" s="10" t="n">
        <v>-190</v>
      </c>
    </row>
    <row r="1064" customFormat="false" ht="15" hidden="false" customHeight="true" outlineLevel="0" collapsed="false">
      <c r="A1064" s="105" t="n">
        <v>30950.1321732639</v>
      </c>
      <c r="B1064" s="10" t="n">
        <v>-189</v>
      </c>
    </row>
    <row r="1065" customFormat="false" ht="15" hidden="false" customHeight="true" outlineLevel="0" collapsed="false">
      <c r="A1065" s="105" t="n">
        <v>30979.5055686458</v>
      </c>
      <c r="B1065" s="10" t="n">
        <v>-188</v>
      </c>
    </row>
    <row r="1066" customFormat="false" ht="15" hidden="false" customHeight="true" outlineLevel="0" collapsed="false">
      <c r="A1066" s="105" t="n">
        <v>31008.9559426157</v>
      </c>
      <c r="B1066" s="10" t="n">
        <v>-187</v>
      </c>
    </row>
    <row r="1067" customFormat="false" ht="15" hidden="false" customHeight="true" outlineLevel="0" collapsed="false">
      <c r="A1067" s="105" t="n">
        <v>31038.490557963</v>
      </c>
      <c r="B1067" s="10" t="n">
        <v>-186</v>
      </c>
    </row>
    <row r="1068" customFormat="false" ht="15" hidden="false" customHeight="true" outlineLevel="0" collapsed="false">
      <c r="A1068" s="105" t="n">
        <v>31068.1028256597</v>
      </c>
      <c r="B1068" s="10" t="n">
        <v>-185</v>
      </c>
    </row>
    <row r="1069" customFormat="false" ht="15" hidden="false" customHeight="true" outlineLevel="0" collapsed="false">
      <c r="A1069" s="105" t="n">
        <v>31097.7794680093</v>
      </c>
      <c r="B1069" s="10" t="n">
        <v>-184</v>
      </c>
    </row>
    <row r="1070" customFormat="false" ht="15" hidden="false" customHeight="true" outlineLevel="0" collapsed="false">
      <c r="A1070" s="105" t="n">
        <v>31127.498896331</v>
      </c>
      <c r="B1070" s="10" t="n">
        <v>-183</v>
      </c>
    </row>
    <row r="1071" customFormat="false" ht="15" hidden="false" customHeight="true" outlineLevel="0" collapsed="false">
      <c r="A1071" s="105" t="n">
        <v>31157.2234786343</v>
      </c>
      <c r="B1071" s="10" t="n">
        <v>-182</v>
      </c>
    </row>
    <row r="1072" customFormat="false" ht="15" hidden="false" customHeight="true" outlineLevel="0" collapsed="false">
      <c r="A1072" s="105" t="n">
        <v>31186.9034742593</v>
      </c>
      <c r="B1072" s="10" t="n">
        <v>-181</v>
      </c>
    </row>
    <row r="1073" customFormat="false" ht="15" hidden="false" customHeight="true" outlineLevel="0" collapsed="false">
      <c r="A1073" s="105" t="n">
        <v>31216.4984263889</v>
      </c>
      <c r="B1073" s="10" t="n">
        <v>-180</v>
      </c>
    </row>
    <row r="1074" customFormat="false" ht="15" hidden="false" customHeight="true" outlineLevel="0" collapsed="false">
      <c r="A1074" s="105" t="n">
        <v>31245.9973051389</v>
      </c>
      <c r="B1074" s="10" t="n">
        <v>-179</v>
      </c>
    </row>
    <row r="1075" customFormat="false" ht="15" hidden="false" customHeight="true" outlineLevel="0" collapsed="false">
      <c r="A1075" s="105" t="n">
        <v>31275.4203113426</v>
      </c>
      <c r="B1075" s="10" t="n">
        <v>-178</v>
      </c>
    </row>
    <row r="1076" customFormat="false" ht="15" hidden="false" customHeight="true" outlineLevel="0" collapsed="false">
      <c r="A1076" s="105" t="n">
        <v>31304.8052539815</v>
      </c>
      <c r="B1076" s="10" t="n">
        <v>-177</v>
      </c>
    </row>
    <row r="1077" customFormat="false" ht="15" hidden="false" customHeight="true" outlineLevel="0" collapsed="false">
      <c r="A1077" s="105" t="n">
        <v>31334.1895915394</v>
      </c>
      <c r="B1077" s="10" t="n">
        <v>-176</v>
      </c>
    </row>
    <row r="1078" customFormat="false" ht="15" hidden="false" customHeight="true" outlineLevel="0" collapsed="false">
      <c r="A1078" s="105" t="n">
        <v>31363.5973150347</v>
      </c>
      <c r="B1078" s="10" t="n">
        <v>-175</v>
      </c>
    </row>
    <row r="1079" customFormat="false" ht="15" hidden="false" customHeight="true" outlineLevel="0" collapsed="false">
      <c r="A1079" s="105" t="n">
        <v>31393.0376404398</v>
      </c>
      <c r="B1079" s="10" t="n">
        <v>-174</v>
      </c>
    </row>
    <row r="1080" customFormat="false" ht="15" hidden="false" customHeight="true" outlineLevel="0" collapsed="false">
      <c r="A1080" s="105" t="n">
        <v>31422.5148804745</v>
      </c>
      <c r="B1080" s="10" t="n">
        <v>-173</v>
      </c>
    </row>
    <row r="1081" customFormat="false" ht="15" hidden="false" customHeight="true" outlineLevel="0" collapsed="false">
      <c r="A1081" s="105" t="n">
        <v>31452.0382326968</v>
      </c>
      <c r="B1081" s="10" t="n">
        <v>-172</v>
      </c>
    </row>
    <row r="1082" customFormat="false" ht="15" hidden="false" customHeight="true" outlineLevel="0" collapsed="false">
      <c r="A1082" s="105" t="n">
        <v>31481.6189613426</v>
      </c>
      <c r="B1082" s="10" t="n">
        <v>-171</v>
      </c>
    </row>
    <row r="1083" customFormat="false" ht="15" hidden="false" customHeight="true" outlineLevel="0" collapsed="false">
      <c r="A1083" s="105" t="n">
        <v>31511.2555008681</v>
      </c>
      <c r="B1083" s="10" t="n">
        <v>-170</v>
      </c>
    </row>
    <row r="1084" customFormat="false" ht="15" hidden="false" customHeight="true" outlineLevel="0" collapsed="false">
      <c r="A1084" s="105" t="n">
        <v>31540.9232323495</v>
      </c>
      <c r="B1084" s="10" t="n">
        <v>-169</v>
      </c>
    </row>
    <row r="1085" customFormat="false" ht="15" hidden="false" customHeight="true" outlineLevel="0" collapsed="false">
      <c r="A1085" s="105" t="n">
        <v>31570.5835172801</v>
      </c>
      <c r="B1085" s="10" t="n">
        <v>-168</v>
      </c>
    </row>
    <row r="1086" customFormat="false" ht="15" hidden="false" customHeight="true" outlineLevel="0" collapsed="false">
      <c r="A1086" s="105" t="n">
        <v>31600.2046221759</v>
      </c>
      <c r="B1086" s="10" t="n">
        <v>-167</v>
      </c>
    </row>
    <row r="1087" customFormat="false" ht="15" hidden="false" customHeight="true" outlineLevel="0" collapsed="false">
      <c r="A1087" s="105" t="n">
        <v>31629.774678206</v>
      </c>
      <c r="B1087" s="10" t="n">
        <v>-166</v>
      </c>
    </row>
    <row r="1088" customFormat="false" ht="15" hidden="false" customHeight="true" outlineLevel="0" collapsed="false">
      <c r="A1088" s="105" t="n">
        <v>31659.2987249074</v>
      </c>
      <c r="B1088" s="10" t="n">
        <v>-165</v>
      </c>
    </row>
    <row r="1089" customFormat="false" ht="15" hidden="false" customHeight="true" outlineLevel="0" collapsed="false">
      <c r="A1089" s="105" t="n">
        <v>31688.787861088</v>
      </c>
      <c r="B1089" s="10" t="n">
        <v>-164</v>
      </c>
    </row>
    <row r="1090" customFormat="false" ht="15" hidden="false" customHeight="true" outlineLevel="0" collapsed="false">
      <c r="A1090" s="105" t="n">
        <v>31718.2513192014</v>
      </c>
      <c r="B1090" s="10" t="n">
        <v>-163</v>
      </c>
    </row>
    <row r="1091" customFormat="false" ht="15" hidden="false" customHeight="true" outlineLevel="0" collapsed="false">
      <c r="A1091" s="105" t="n">
        <v>31747.6961277894</v>
      </c>
      <c r="B1091" s="10" t="n">
        <v>-162</v>
      </c>
    </row>
    <row r="1092" customFormat="false" ht="15" hidden="false" customHeight="true" outlineLevel="0" collapsed="false">
      <c r="A1092" s="105" t="n">
        <v>31777.1316494792</v>
      </c>
      <c r="B1092" s="10" t="n">
        <v>-161</v>
      </c>
    </row>
    <row r="1093" customFormat="false" ht="15" hidden="false" customHeight="true" outlineLevel="0" collapsed="false">
      <c r="A1093" s="105" t="n">
        <v>31806.5723861227</v>
      </c>
      <c r="B1093" s="10" t="n">
        <v>-160</v>
      </c>
    </row>
    <row r="1094" customFormat="false" ht="15" hidden="false" customHeight="true" outlineLevel="0" collapsed="false">
      <c r="A1094" s="105" t="n">
        <v>31836.0349440278</v>
      </c>
      <c r="B1094" s="10" t="n">
        <v>-159</v>
      </c>
    </row>
    <row r="1095" customFormat="false" ht="15" hidden="false" customHeight="true" outlineLevel="0" collapsed="false">
      <c r="A1095" s="105" t="n">
        <v>31865.531391088</v>
      </c>
      <c r="B1095" s="10" t="n">
        <v>-158</v>
      </c>
    </row>
    <row r="1096" customFormat="false" ht="15" hidden="false" customHeight="true" outlineLevel="0" collapsed="false">
      <c r="A1096" s="105" t="n">
        <v>31895.0653019444</v>
      </c>
      <c r="B1096" s="10" t="n">
        <v>-157</v>
      </c>
    </row>
    <row r="1097" customFormat="false" ht="15" hidden="false" customHeight="true" outlineLevel="0" collapsed="false">
      <c r="A1097" s="105" t="n">
        <v>31924.6340747801</v>
      </c>
      <c r="B1097" s="10" t="n">
        <v>-156</v>
      </c>
    </row>
    <row r="1098" customFormat="false" ht="15" hidden="false" customHeight="true" outlineLevel="0" collapsed="false">
      <c r="A1098" s="105" t="n">
        <v>31954.2337264583</v>
      </c>
      <c r="B1098" s="10" t="n">
        <v>-155</v>
      </c>
    </row>
    <row r="1099" customFormat="false" ht="15" hidden="false" customHeight="true" outlineLevel="0" collapsed="false">
      <c r="A1099" s="105" t="n">
        <v>31983.8591953935</v>
      </c>
      <c r="B1099" s="10" t="n">
        <v>-154</v>
      </c>
    </row>
    <row r="1100" customFormat="false" ht="15" hidden="false" customHeight="true" outlineLevel="0" collapsed="false">
      <c r="A1100" s="105" t="n">
        <v>32013.4988638079</v>
      </c>
      <c r="B1100" s="10" t="n">
        <v>-153</v>
      </c>
    </row>
    <row r="1101" customFormat="false" ht="15" hidden="false" customHeight="true" outlineLevel="0" collapsed="false">
      <c r="A1101" s="105" t="n">
        <v>32043.1305521875</v>
      </c>
      <c r="B1101" s="10" t="n">
        <v>-152</v>
      </c>
    </row>
    <row r="1102" customFormat="false" ht="15" hidden="false" customHeight="true" outlineLevel="0" collapsed="false">
      <c r="A1102" s="105" t="n">
        <v>32072.7275241898</v>
      </c>
      <c r="B1102" s="10" t="n">
        <v>-151</v>
      </c>
    </row>
    <row r="1103" customFormat="false" ht="15" hidden="false" customHeight="true" outlineLevel="0" collapsed="false">
      <c r="A1103" s="105" t="n">
        <v>32102.2726531597</v>
      </c>
      <c r="B1103" s="10" t="n">
        <v>-150</v>
      </c>
    </row>
    <row r="1104" customFormat="false" ht="15" hidden="false" customHeight="true" outlineLevel="0" collapsed="false">
      <c r="A1104" s="105" t="n">
        <v>32131.767337338</v>
      </c>
      <c r="B1104" s="10" t="n">
        <v>-149</v>
      </c>
    </row>
    <row r="1105" customFormat="false" ht="15" hidden="false" customHeight="true" outlineLevel="0" collapsed="false">
      <c r="A1105" s="105" t="n">
        <v>32161.2258820023</v>
      </c>
      <c r="B1105" s="10" t="n">
        <v>-148</v>
      </c>
    </row>
    <row r="1106" customFormat="false" ht="15" hidden="false" customHeight="true" outlineLevel="0" collapsed="false">
      <c r="A1106" s="105" t="n">
        <v>32190.6624241319</v>
      </c>
      <c r="B1106" s="10" t="n">
        <v>-147</v>
      </c>
    </row>
    <row r="1107" customFormat="false" ht="15" hidden="false" customHeight="true" outlineLevel="0" collapsed="false">
      <c r="A1107" s="105" t="n">
        <v>32220.0846980671</v>
      </c>
      <c r="B1107" s="10" t="n">
        <v>-146</v>
      </c>
    </row>
    <row r="1108" customFormat="false" ht="15" hidden="false" customHeight="true" outlineLevel="0" collapsed="false">
      <c r="A1108" s="105" t="n">
        <v>32249.4997470023</v>
      </c>
      <c r="B1108" s="10" t="n">
        <v>-145</v>
      </c>
    </row>
    <row r="1109" customFormat="false" ht="15" hidden="false" customHeight="true" outlineLevel="0" collapsed="false">
      <c r="A1109" s="105" t="n">
        <v>32278.9237339468</v>
      </c>
      <c r="B1109" s="10" t="n">
        <v>-144</v>
      </c>
    </row>
    <row r="1110" customFormat="false" ht="15" hidden="false" customHeight="true" outlineLevel="0" collapsed="false">
      <c r="A1110" s="105" t="n">
        <v>32308.3843691551</v>
      </c>
      <c r="B1110" s="10" t="n">
        <v>-143</v>
      </c>
    </row>
    <row r="1111" customFormat="false" ht="15" hidden="false" customHeight="true" outlineLevel="0" collapsed="false">
      <c r="A1111" s="105" t="n">
        <v>32337.9116400926</v>
      </c>
      <c r="B1111" s="10" t="n">
        <v>-142</v>
      </c>
    </row>
    <row r="1112" customFormat="false" ht="15" hidden="false" customHeight="true" outlineLevel="0" collapsed="false">
      <c r="A1112" s="105" t="n">
        <v>32367.5213035185</v>
      </c>
      <c r="B1112" s="10" t="n">
        <v>-141</v>
      </c>
    </row>
    <row r="1113" customFormat="false" ht="15" hidden="false" customHeight="true" outlineLevel="0" collapsed="false">
      <c r="A1113" s="105" t="n">
        <v>32397.2005853472</v>
      </c>
      <c r="B1113" s="10" t="n">
        <v>-140</v>
      </c>
    </row>
    <row r="1114" customFormat="false" ht="15" hidden="false" customHeight="true" outlineLevel="0" collapsed="false">
      <c r="A1114" s="105" t="n">
        <v>32426.908627963</v>
      </c>
      <c r="B1114" s="10" t="n">
        <v>-139</v>
      </c>
    </row>
    <row r="1115" customFormat="false" ht="15" hidden="false" customHeight="true" outlineLevel="0" collapsed="false">
      <c r="A1115" s="105" t="n">
        <v>32456.5968427778</v>
      </c>
      <c r="B1115" s="10" t="n">
        <v>-138</v>
      </c>
    </row>
    <row r="1116" customFormat="false" ht="15" hidden="false" customHeight="true" outlineLevel="0" collapsed="false">
      <c r="A1116" s="105" t="n">
        <v>32486.2330724769</v>
      </c>
      <c r="B1116" s="10" t="n">
        <v>-137</v>
      </c>
    </row>
    <row r="1117" customFormat="false" ht="15" hidden="false" customHeight="true" outlineLevel="0" collapsed="false">
      <c r="A1117" s="105" t="n">
        <v>32515.8068723264</v>
      </c>
      <c r="B1117" s="10" t="n">
        <v>-136</v>
      </c>
    </row>
    <row r="1118" customFormat="false" ht="15" hidden="false" customHeight="true" outlineLevel="0" collapsed="false">
      <c r="A1118" s="105" t="n">
        <v>32545.3170873032</v>
      </c>
      <c r="B1118" s="10" t="n">
        <v>-135</v>
      </c>
    </row>
    <row r="1119" customFormat="false" ht="15" hidden="false" customHeight="true" outlineLevel="0" collapsed="false">
      <c r="A1119" s="105" t="n">
        <v>32574.7627020023</v>
      </c>
      <c r="B1119" s="10" t="n">
        <v>-134</v>
      </c>
    </row>
    <row r="1120" customFormat="false" ht="15" hidden="false" customHeight="true" outlineLevel="0" collapsed="false">
      <c r="A1120" s="105" t="n">
        <v>32604.1475338657</v>
      </c>
      <c r="B1120" s="10" t="n">
        <v>-133</v>
      </c>
    </row>
    <row r="1121" customFormat="false" ht="15" hidden="false" customHeight="true" outlineLevel="0" collapsed="false">
      <c r="A1121" s="105" t="n">
        <v>32633.490376088</v>
      </c>
      <c r="B1121" s="10" t="n">
        <v>-132</v>
      </c>
    </row>
    <row r="1122" customFormat="false" ht="15" hidden="false" customHeight="true" outlineLevel="0" collapsed="false">
      <c r="A1122" s="105" t="n">
        <v>32662.828105081</v>
      </c>
      <c r="B1122" s="10" t="n">
        <v>-131</v>
      </c>
    </row>
    <row r="1123" customFormat="false" ht="15" hidden="false" customHeight="true" outlineLevel="0" collapsed="false">
      <c r="A1123" s="105" t="n">
        <v>32692.2074923843</v>
      </c>
      <c r="B1123" s="10" t="n">
        <v>-130</v>
      </c>
    </row>
    <row r="1124" customFormat="false" ht="15" hidden="false" customHeight="true" outlineLevel="0" collapsed="false">
      <c r="A1124" s="105" t="n">
        <v>32721.6703930324</v>
      </c>
      <c r="B1124" s="10" t="n">
        <v>-129</v>
      </c>
    </row>
    <row r="1125" customFormat="false" ht="15" hidden="false" customHeight="true" outlineLevel="0" collapsed="false">
      <c r="A1125" s="105" t="n">
        <v>32751.2390627546</v>
      </c>
      <c r="B1125" s="10" t="n">
        <v>-128</v>
      </c>
    </row>
    <row r="1126" customFormat="false" ht="15" hidden="false" customHeight="true" outlineLevel="0" collapsed="false">
      <c r="A1126" s="105" t="n">
        <v>32780.9073813657</v>
      </c>
      <c r="B1126" s="10" t="n">
        <v>-127</v>
      </c>
    </row>
    <row r="1127" customFormat="false" ht="15" hidden="false" customHeight="true" outlineLevel="0" collapsed="false">
      <c r="A1127" s="105" t="n">
        <v>32810.6436567245</v>
      </c>
      <c r="B1127" s="10" t="n">
        <v>-126</v>
      </c>
    </row>
    <row r="1128" customFormat="false" ht="15" hidden="false" customHeight="true" outlineLevel="0" collapsed="false">
      <c r="A1128" s="105" t="n">
        <v>32840.4030788426</v>
      </c>
      <c r="B1128" s="10" t="n">
        <v>-125</v>
      </c>
    </row>
    <row r="1129" customFormat="false" ht="15" hidden="false" customHeight="true" outlineLevel="0" collapsed="false">
      <c r="A1129" s="105" t="n">
        <v>32870.1384290972</v>
      </c>
      <c r="B1129" s="10" t="n">
        <v>-124</v>
      </c>
    </row>
    <row r="1130" customFormat="false" ht="15" hidden="false" customHeight="true" outlineLevel="0" collapsed="false">
      <c r="A1130" s="105" t="n">
        <v>32899.8053982986</v>
      </c>
      <c r="B1130" s="10" t="n">
        <v>-123</v>
      </c>
    </row>
    <row r="1131" customFormat="false" ht="15" hidden="false" customHeight="true" outlineLevel="0" collapsed="false">
      <c r="A1131" s="105" t="n">
        <v>32929.3709071412</v>
      </c>
      <c r="B1131" s="10" t="n">
        <v>-122</v>
      </c>
    </row>
    <row r="1132" customFormat="false" ht="15" hidden="false" customHeight="true" outlineLevel="0" collapsed="false">
      <c r="A1132" s="105" t="n">
        <v>32958.8250125695</v>
      </c>
      <c r="B1132" s="10" t="n">
        <v>-121</v>
      </c>
    </row>
    <row r="1133" customFormat="false" ht="15" hidden="false" customHeight="true" outlineLevel="0" collapsed="false">
      <c r="A1133" s="105" t="n">
        <v>32988.1855164352</v>
      </c>
      <c r="B1133" s="10" t="n">
        <v>-120</v>
      </c>
    </row>
    <row r="1134" customFormat="false" ht="15" hidden="false" customHeight="true" outlineLevel="0" collapsed="false">
      <c r="A1134" s="105" t="n">
        <v>33017.4908377662</v>
      </c>
      <c r="B1134" s="10" t="n">
        <v>-119</v>
      </c>
    </row>
    <row r="1135" customFormat="false" ht="15" hidden="false" customHeight="true" outlineLevel="0" collapsed="false">
      <c r="A1135" s="105" t="n">
        <v>33046.7876960532</v>
      </c>
      <c r="B1135" s="10" t="n">
        <v>-118</v>
      </c>
    </row>
    <row r="1136" customFormat="false" ht="15" hidden="false" customHeight="true" outlineLevel="0" collapsed="false">
      <c r="A1136" s="105" t="n">
        <v>33076.1207897685</v>
      </c>
      <c r="B1136" s="10" t="n">
        <v>-117</v>
      </c>
    </row>
    <row r="1137" customFormat="false" ht="15" hidden="false" customHeight="true" outlineLevel="0" collapsed="false">
      <c r="A1137" s="105" t="n">
        <v>33105.5268248958</v>
      </c>
      <c r="B1137" s="10" t="n">
        <v>-116</v>
      </c>
    </row>
    <row r="1138" customFormat="false" ht="15" hidden="false" customHeight="true" outlineLevel="0" collapsed="false">
      <c r="A1138" s="105" t="n">
        <v>33135.031940706</v>
      </c>
      <c r="B1138" s="10" t="n">
        <v>-115</v>
      </c>
    </row>
    <row r="1139" customFormat="false" ht="15" hidden="false" customHeight="true" outlineLevel="0" collapsed="false">
      <c r="A1139" s="105" t="n">
        <v>33164.6501801389</v>
      </c>
      <c r="B1139" s="10" t="n">
        <v>-114</v>
      </c>
    </row>
    <row r="1140" customFormat="false" ht="15" hidden="false" customHeight="true" outlineLevel="0" collapsed="false">
      <c r="A1140" s="105" t="n">
        <v>33194.3779150116</v>
      </c>
      <c r="B1140" s="10" t="n">
        <v>-113</v>
      </c>
    </row>
    <row r="1141" customFormat="false" ht="15" hidden="false" customHeight="true" outlineLevel="0" collapsed="false">
      <c r="A1141" s="105" t="n">
        <v>33224.1815683796</v>
      </c>
      <c r="B1141" s="10" t="n">
        <v>-112</v>
      </c>
    </row>
    <row r="1142" customFormat="false" ht="15" hidden="false" customHeight="true" outlineLevel="0" collapsed="false">
      <c r="A1142" s="105" t="n">
        <v>33253.9926547454</v>
      </c>
      <c r="B1142" s="10" t="n">
        <v>-111</v>
      </c>
    </row>
    <row r="1143" customFormat="false" ht="15" hidden="false" customHeight="true" outlineLevel="0" collapsed="false">
      <c r="A1143" s="105" t="n">
        <v>33283.7302246875</v>
      </c>
      <c r="B1143" s="10" t="n">
        <v>-110</v>
      </c>
    </row>
    <row r="1144" customFormat="false" ht="15" hidden="false" customHeight="true" outlineLevel="0" collapsed="false">
      <c r="A1144" s="105" t="n">
        <v>33313.3405206829</v>
      </c>
      <c r="B1144" s="10" t="n">
        <v>-109</v>
      </c>
    </row>
    <row r="1145" customFormat="false" ht="15" hidden="false" customHeight="true" outlineLevel="0" collapsed="false">
      <c r="A1145" s="105" t="n">
        <v>33342.8175990509</v>
      </c>
      <c r="B1145" s="10" t="n">
        <v>-108</v>
      </c>
    </row>
    <row r="1146" customFormat="false" ht="15" hidden="false" customHeight="true" outlineLevel="0" collapsed="false">
      <c r="A1146" s="105" t="n">
        <v>33372.1913431944</v>
      </c>
      <c r="B1146" s="10" t="n">
        <v>-107</v>
      </c>
    </row>
    <row r="1147" customFormat="false" ht="15" hidden="false" customHeight="true" outlineLevel="0" collapsed="false">
      <c r="A1147" s="105" t="n">
        <v>33401.5039471875</v>
      </c>
      <c r="B1147" s="10" t="n">
        <v>-106</v>
      </c>
    </row>
    <row r="1148" customFormat="false" ht="15" hidden="false" customHeight="true" outlineLevel="0" collapsed="false">
      <c r="A1148" s="105" t="n">
        <v>33430.7956616204</v>
      </c>
      <c r="B1148" s="10" t="n">
        <v>-105</v>
      </c>
    </row>
    <row r="1149" customFormat="false" ht="15" hidden="false" customHeight="true" outlineLevel="0" collapsed="false">
      <c r="A1149" s="105" t="n">
        <v>33460.102313831</v>
      </c>
      <c r="B1149" s="10" t="n">
        <v>-104</v>
      </c>
    </row>
    <row r="1150" customFormat="false" ht="15" hidden="false" customHeight="true" outlineLevel="0" collapsed="false">
      <c r="A1150" s="105" t="n">
        <v>33489.4587303704</v>
      </c>
      <c r="B1150" s="10" t="n">
        <v>-103</v>
      </c>
    </row>
    <row r="1151" customFormat="false" ht="15" hidden="false" customHeight="true" outlineLevel="0" collapsed="false">
      <c r="A1151" s="105" t="n">
        <v>33518.9017486574</v>
      </c>
      <c r="B1151" s="10" t="n">
        <v>-102</v>
      </c>
    </row>
    <row r="1152" customFormat="false" ht="15" hidden="false" customHeight="true" outlineLevel="0" collapsed="false">
      <c r="A1152" s="105" t="n">
        <v>33548.4656731713</v>
      </c>
      <c r="B1152" s="10" t="n">
        <v>-101</v>
      </c>
    </row>
    <row r="1153" customFormat="false" ht="15" hidden="false" customHeight="true" outlineLevel="0" collapsed="false">
      <c r="A1153" s="105" t="n">
        <v>33578.163853287</v>
      </c>
      <c r="B1153" s="10" t="n">
        <v>-100</v>
      </c>
    </row>
    <row r="1154" customFormat="false" ht="15" hidden="false" customHeight="true" outlineLevel="0" collapsed="false">
      <c r="A1154" s="105" t="n">
        <v>33607.9647447801</v>
      </c>
      <c r="B1154" s="10" t="n">
        <v>-99</v>
      </c>
    </row>
    <row r="1155" customFormat="false" ht="15" hidden="false" customHeight="true" outlineLevel="0" collapsed="false">
      <c r="A1155" s="105" t="n">
        <v>33637.7911921875</v>
      </c>
      <c r="B1155" s="10" t="n">
        <v>-98</v>
      </c>
    </row>
    <row r="1156" customFormat="false" ht="15" hidden="false" customHeight="true" outlineLevel="0" collapsed="false">
      <c r="A1156" s="105" t="n">
        <v>33667.5569496528</v>
      </c>
      <c r="B1156" s="10" t="n">
        <v>-97</v>
      </c>
    </row>
    <row r="1157" customFormat="false" ht="15" hidden="false" customHeight="true" outlineLevel="0" collapsed="false">
      <c r="A1157" s="105" t="n">
        <v>33697.2092079861</v>
      </c>
      <c r="B1157" s="10" t="n">
        <v>-96</v>
      </c>
    </row>
    <row r="1158" customFormat="false" ht="15" hidden="false" customHeight="true" outlineLevel="0" collapsed="false">
      <c r="A1158" s="105" t="n">
        <v>33726.7390234259</v>
      </c>
      <c r="B1158" s="10" t="n">
        <v>-95</v>
      </c>
    </row>
    <row r="1159" customFormat="false" ht="15" hidden="false" customHeight="true" outlineLevel="0" collapsed="false">
      <c r="A1159" s="105" t="n">
        <v>33756.1641412732</v>
      </c>
      <c r="B1159" s="10" t="n">
        <v>-94</v>
      </c>
    </row>
    <row r="1160" customFormat="false" ht="15" hidden="false" customHeight="true" outlineLevel="0" collapsed="false">
      <c r="A1160" s="105" t="n">
        <v>33785.512277037</v>
      </c>
      <c r="B1160" s="10" t="n">
        <v>-93</v>
      </c>
    </row>
    <row r="1161" customFormat="false" ht="15" hidden="false" customHeight="true" outlineLevel="0" collapsed="false">
      <c r="A1161" s="105" t="n">
        <v>33814.8157912153</v>
      </c>
      <c r="B1161" s="10" t="n">
        <v>-92</v>
      </c>
    </row>
    <row r="1162" customFormat="false" ht="15" hidden="false" customHeight="true" outlineLevel="0" collapsed="false">
      <c r="A1162" s="105" t="n">
        <v>33844.1121790857</v>
      </c>
      <c r="B1162" s="10" t="n">
        <v>-91</v>
      </c>
    </row>
    <row r="1163" customFormat="false" ht="15" hidden="false" customHeight="true" outlineLevel="0" collapsed="false">
      <c r="A1163" s="105" t="n">
        <v>33873.444374537</v>
      </c>
      <c r="B1163" s="10" t="n">
        <v>-90</v>
      </c>
    </row>
    <row r="1164" customFormat="false" ht="15" hidden="false" customHeight="true" outlineLevel="0" collapsed="false">
      <c r="A1164" s="105" t="n">
        <v>33902.8566035185</v>
      </c>
      <c r="B1164" s="10" t="n">
        <v>-89</v>
      </c>
    </row>
    <row r="1165" customFormat="false" ht="15" hidden="false" customHeight="true" outlineLevel="0" collapsed="false">
      <c r="A1165" s="105" t="n">
        <v>33932.3826804861</v>
      </c>
      <c r="B1165" s="10" t="n">
        <v>-88</v>
      </c>
    </row>
    <row r="1166" customFormat="false" ht="15" hidden="false" customHeight="true" outlineLevel="0" collapsed="false">
      <c r="A1166" s="105" t="n">
        <v>33962.029553912</v>
      </c>
      <c r="B1166" s="10" t="n">
        <v>-87</v>
      </c>
    </row>
    <row r="1167" customFormat="false" ht="15" hidden="false" customHeight="true" outlineLevel="0" collapsed="false">
      <c r="A1167" s="105" t="n">
        <v>33991.768430625</v>
      </c>
      <c r="B1167" s="10" t="n">
        <v>-86</v>
      </c>
    </row>
    <row r="1168" customFormat="false" ht="15" hidden="false" customHeight="true" outlineLevel="0" collapsed="false">
      <c r="A1168" s="105" t="n">
        <v>34021.5449929398</v>
      </c>
      <c r="B1168" s="10" t="n">
        <v>-85</v>
      </c>
    </row>
    <row r="1169" customFormat="false" ht="15" hidden="false" customHeight="true" outlineLevel="0" collapsed="false">
      <c r="A1169" s="105" t="n">
        <v>34051.301510162</v>
      </c>
      <c r="B1169" s="10" t="n">
        <v>-84</v>
      </c>
    </row>
    <row r="1170" customFormat="false" ht="15" hidden="false" customHeight="true" outlineLevel="0" collapsed="false">
      <c r="A1170" s="105" t="n">
        <v>34080.9922070833</v>
      </c>
      <c r="B1170" s="10" t="n">
        <v>-83</v>
      </c>
    </row>
    <row r="1171" customFormat="false" ht="15" hidden="false" customHeight="true" outlineLevel="0" collapsed="false">
      <c r="A1171" s="105" t="n">
        <v>34110.5877300347</v>
      </c>
      <c r="B1171" s="10" t="n">
        <v>-82</v>
      </c>
    </row>
    <row r="1172" customFormat="false" ht="15" hidden="false" customHeight="true" outlineLevel="0" collapsed="false">
      <c r="A1172" s="105" t="n">
        <v>34140.077913044</v>
      </c>
      <c r="B1172" s="10" t="n">
        <v>-81</v>
      </c>
    </row>
    <row r="1173" customFormat="false" ht="15" hidden="false" customHeight="true" outlineLevel="0" collapsed="false">
      <c r="A1173" s="105" t="n">
        <v>34169.4748381944</v>
      </c>
      <c r="B1173" s="10" t="n">
        <v>-80</v>
      </c>
    </row>
    <row r="1174" customFormat="false" ht="15" hidden="false" customHeight="true" outlineLevel="0" collapsed="false">
      <c r="A1174" s="105" t="n">
        <v>34198.8110907407</v>
      </c>
      <c r="B1174" s="10" t="n">
        <v>-79</v>
      </c>
    </row>
    <row r="1175" customFormat="false" ht="15" hidden="false" customHeight="true" outlineLevel="0" collapsed="false">
      <c r="A1175" s="105" t="n">
        <v>34228.1318897801</v>
      </c>
      <c r="B1175" s="10" t="n">
        <v>-78</v>
      </c>
    </row>
    <row r="1176" customFormat="false" ht="15" hidden="false" customHeight="true" outlineLevel="0" collapsed="false">
      <c r="A1176" s="105" t="n">
        <v>34257.4831092014</v>
      </c>
      <c r="B1176" s="10" t="n">
        <v>-77</v>
      </c>
    </row>
    <row r="1177" customFormat="false" ht="15" hidden="false" customHeight="true" outlineLevel="0" collapsed="false">
      <c r="A1177" s="105" t="n">
        <v>34286.8987103935</v>
      </c>
      <c r="B1177" s="10" t="n">
        <v>-76</v>
      </c>
    </row>
    <row r="1178" customFormat="false" ht="15" hidden="false" customHeight="true" outlineLevel="0" collapsed="false">
      <c r="A1178" s="105" t="n">
        <v>34316.3934757986</v>
      </c>
      <c r="B1178" s="10" t="n">
        <v>-75</v>
      </c>
    </row>
    <row r="1179" customFormat="false" ht="15" hidden="false" customHeight="true" outlineLevel="0" collapsed="false">
      <c r="A1179" s="105" t="n">
        <v>34345.9653257639</v>
      </c>
      <c r="B1179" s="10" t="n">
        <v>-74</v>
      </c>
    </row>
    <row r="1180" customFormat="false" ht="15" hidden="false" customHeight="true" outlineLevel="0" collapsed="false">
      <c r="A1180" s="105" t="n">
        <v>34375.603943588</v>
      </c>
      <c r="B1180" s="10" t="n">
        <v>-73</v>
      </c>
    </row>
    <row r="1181" customFormat="false" ht="15" hidden="false" customHeight="true" outlineLevel="0" collapsed="false">
      <c r="A1181" s="105" t="n">
        <v>34405.2946818634</v>
      </c>
      <c r="B1181" s="10" t="n">
        <v>-72</v>
      </c>
    </row>
    <row r="1182" customFormat="false" ht="15" hidden="false" customHeight="true" outlineLevel="0" collapsed="false">
      <c r="A1182" s="105" t="n">
        <v>34435.0117104861</v>
      </c>
      <c r="B1182" s="10" t="n">
        <v>-71</v>
      </c>
    </row>
    <row r="1183" customFormat="false" ht="15" hidden="false" customHeight="true" outlineLevel="0" collapsed="false">
      <c r="A1183" s="105" t="n">
        <v>34464.712771956</v>
      </c>
      <c r="B1183" s="10" t="n">
        <v>-70</v>
      </c>
    </row>
    <row r="1184" customFormat="false" ht="15" hidden="false" customHeight="true" outlineLevel="0" collapsed="false">
      <c r="A1184" s="105" t="n">
        <v>34494.3515468287</v>
      </c>
      <c r="B1184" s="10" t="n">
        <v>-69</v>
      </c>
    </row>
    <row r="1185" customFormat="false" ht="15" hidden="false" customHeight="true" outlineLevel="0" collapsed="false">
      <c r="A1185" s="105" t="n">
        <v>34523.9007507523</v>
      </c>
      <c r="B1185" s="10" t="n">
        <v>-68</v>
      </c>
    </row>
    <row r="1186" customFormat="false" ht="15" hidden="false" customHeight="true" outlineLevel="0" collapsed="false">
      <c r="A1186" s="105" t="n">
        <v>34553.3645703357</v>
      </c>
      <c r="B1186" s="10" t="n">
        <v>-67</v>
      </c>
    </row>
    <row r="1187" customFormat="false" ht="15" hidden="false" customHeight="true" outlineLevel="0" collapsed="false">
      <c r="A1187" s="105" t="n">
        <v>34582.7725862384</v>
      </c>
      <c r="B1187" s="10" t="n">
        <v>-66</v>
      </c>
    </row>
    <row r="1188" customFormat="false" ht="15" hidden="false" customHeight="true" outlineLevel="0" collapsed="false">
      <c r="A1188" s="105" t="n">
        <v>34612.16308375</v>
      </c>
      <c r="B1188" s="10" t="n">
        <v>-65</v>
      </c>
    </row>
    <row r="1189" customFormat="false" ht="15" hidden="false" customHeight="true" outlineLevel="0" collapsed="false">
      <c r="A1189" s="105" t="n">
        <v>34641.5661388657</v>
      </c>
      <c r="B1189" s="10" t="n">
        <v>-64</v>
      </c>
    </row>
    <row r="1190" customFormat="false" ht="15" hidden="false" customHeight="true" outlineLevel="0" collapsed="false">
      <c r="A1190" s="105" t="n">
        <v>34670.9956820949</v>
      </c>
      <c r="B1190" s="10" t="n">
        <v>-63</v>
      </c>
    </row>
    <row r="1191" customFormat="false" ht="15" hidden="false" customHeight="true" outlineLevel="0" collapsed="false">
      <c r="A1191" s="105" t="n">
        <v>34700.4550887847</v>
      </c>
      <c r="B1191" s="10" t="n">
        <v>-62</v>
      </c>
    </row>
    <row r="1192" customFormat="false" ht="15" hidden="false" customHeight="true" outlineLevel="0" collapsed="false">
      <c r="A1192" s="105" t="n">
        <v>34729.9495869676</v>
      </c>
      <c r="B1192" s="10" t="n">
        <v>-61</v>
      </c>
    </row>
    <row r="1193" customFormat="false" ht="15" hidden="false" customHeight="true" outlineLevel="0" collapsed="false">
      <c r="A1193" s="105" t="n">
        <v>34759.4912606829</v>
      </c>
      <c r="B1193" s="10" t="n">
        <v>-60</v>
      </c>
    </row>
    <row r="1194" customFormat="false" ht="15" hidden="false" customHeight="true" outlineLevel="0" collapsed="false">
      <c r="A1194" s="105" t="n">
        <v>34789.0890425463</v>
      </c>
      <c r="B1194" s="10" t="n">
        <v>-59</v>
      </c>
    </row>
    <row r="1195" customFormat="false" ht="15" hidden="false" customHeight="true" outlineLevel="0" collapsed="false">
      <c r="A1195" s="105" t="n">
        <v>34818.7332946528</v>
      </c>
      <c r="B1195" s="10" t="n">
        <v>-58</v>
      </c>
    </row>
    <row r="1196" customFormat="false" ht="15" hidden="false" customHeight="true" outlineLevel="0" collapsed="false">
      <c r="A1196" s="105" t="n">
        <v>34848.3935836458</v>
      </c>
      <c r="B1196" s="10" t="n">
        <v>-57</v>
      </c>
    </row>
    <row r="1197" customFormat="false" ht="15" hidden="false" customHeight="true" outlineLevel="0" collapsed="false">
      <c r="A1197" s="105" t="n">
        <v>34878.0344640741</v>
      </c>
      <c r="B1197" s="10" t="n">
        <v>-56</v>
      </c>
    </row>
    <row r="1198" customFormat="false" ht="15" hidden="false" customHeight="true" outlineLevel="0" collapsed="false">
      <c r="A1198" s="105" t="n">
        <v>34907.633805</v>
      </c>
      <c r="B1198" s="10" t="n">
        <v>-55</v>
      </c>
    </row>
    <row r="1199" customFormat="false" ht="15" hidden="false" customHeight="true" outlineLevel="0" collapsed="false">
      <c r="A1199" s="105" t="n">
        <v>34937.1880381597</v>
      </c>
      <c r="B1199" s="10" t="n">
        <v>-54</v>
      </c>
    </row>
    <row r="1200" customFormat="false" ht="15" hidden="false" customHeight="true" outlineLevel="0" collapsed="false">
      <c r="A1200" s="105" t="n">
        <v>34966.704557662</v>
      </c>
      <c r="B1200" s="10" t="n">
        <v>-53</v>
      </c>
    </row>
    <row r="1201" customFormat="false" ht="15" hidden="false" customHeight="true" outlineLevel="0" collapsed="false">
      <c r="A1201" s="105" t="n">
        <v>34996.1916458912</v>
      </c>
      <c r="B1201" s="10" t="n">
        <v>-52</v>
      </c>
    </row>
    <row r="1202" customFormat="false" ht="15" hidden="false" customHeight="true" outlineLevel="0" collapsed="false">
      <c r="A1202" s="105" t="n">
        <v>35025.6545336111</v>
      </c>
      <c r="B1202" s="10" t="n">
        <v>-51</v>
      </c>
    </row>
    <row r="1203" customFormat="false" ht="15" hidden="false" customHeight="true" outlineLevel="0" collapsed="false">
      <c r="A1203" s="105" t="n">
        <v>35055.098704213</v>
      </c>
      <c r="B1203" s="10" t="n">
        <v>-50</v>
      </c>
    </row>
    <row r="1204" customFormat="false" ht="15" hidden="false" customHeight="true" outlineLevel="0" collapsed="false">
      <c r="A1204" s="105" t="n">
        <v>35084.5348312153</v>
      </c>
      <c r="B1204" s="10" t="n">
        <v>-49</v>
      </c>
    </row>
    <row r="1205" customFormat="false" ht="15" hidden="false" customHeight="true" outlineLevel="0" collapsed="false">
      <c r="A1205" s="105" t="n">
        <v>35113.9790354977</v>
      </c>
      <c r="B1205" s="10" t="n">
        <v>-48</v>
      </c>
    </row>
    <row r="1206" customFormat="false" ht="15" hidden="false" customHeight="true" outlineLevel="0" collapsed="false">
      <c r="A1206" s="105" t="n">
        <v>35143.4474857523</v>
      </c>
      <c r="B1206" s="10" t="n">
        <v>-47</v>
      </c>
    </row>
    <row r="1207" customFormat="false" ht="15" hidden="false" customHeight="true" outlineLevel="0" collapsed="false">
      <c r="A1207" s="105" t="n">
        <v>35172.9502643171</v>
      </c>
      <c r="B1207" s="10" t="n">
        <v>-46</v>
      </c>
    </row>
    <row r="1208" customFormat="false" ht="15" hidden="false" customHeight="true" outlineLevel="0" collapsed="false">
      <c r="A1208" s="105" t="n">
        <v>35202.4901601389</v>
      </c>
      <c r="B1208" s="10" t="n">
        <v>-45</v>
      </c>
    </row>
    <row r="1209" customFormat="false" ht="15" hidden="false" customHeight="true" outlineLevel="0" collapsed="false">
      <c r="A1209" s="105" t="n">
        <v>35232.0663350926</v>
      </c>
      <c r="B1209" s="10" t="n">
        <v>-44</v>
      </c>
    </row>
    <row r="1210" customFormat="false" ht="15" hidden="false" customHeight="true" outlineLevel="0" collapsed="false">
      <c r="A1210" s="105" t="n">
        <v>35261.6768148264</v>
      </c>
      <c r="B1210" s="10" t="n">
        <v>-43</v>
      </c>
    </row>
    <row r="1211" customFormat="false" ht="15" hidden="false" customHeight="true" outlineLevel="0" collapsed="false">
      <c r="A1211" s="105" t="n">
        <v>35291.3149960069</v>
      </c>
      <c r="B1211" s="10" t="n">
        <v>-42</v>
      </c>
    </row>
    <row r="1212" customFormat="false" ht="15" hidden="false" customHeight="true" outlineLevel="0" collapsed="false">
      <c r="A1212" s="105" t="n">
        <v>35320.9632547685</v>
      </c>
      <c r="B1212" s="10" t="n">
        <v>-41</v>
      </c>
    </row>
    <row r="1213" customFormat="false" ht="15" hidden="false" customHeight="true" outlineLevel="0" collapsed="false">
      <c r="A1213" s="105" t="n">
        <v>35350.593200706</v>
      </c>
      <c r="B1213" s="10" t="n">
        <v>-40</v>
      </c>
    </row>
    <row r="1214" customFormat="false" ht="15" hidden="false" customHeight="true" outlineLevel="0" collapsed="false">
      <c r="A1214" s="105" t="n">
        <v>35380.1776918982</v>
      </c>
      <c r="B1214" s="10" t="n">
        <v>-39</v>
      </c>
    </row>
    <row r="1215" customFormat="false" ht="15" hidden="false" customHeight="true" outlineLevel="0" collapsed="false">
      <c r="A1215" s="105" t="n">
        <v>35409.7055661343</v>
      </c>
      <c r="B1215" s="10" t="n">
        <v>-38</v>
      </c>
    </row>
    <row r="1216" customFormat="false" ht="15" hidden="false" customHeight="true" outlineLevel="0" collapsed="false">
      <c r="A1216" s="105" t="n">
        <v>35439.1843095139</v>
      </c>
      <c r="B1216" s="10" t="n">
        <v>-37</v>
      </c>
    </row>
    <row r="1217" customFormat="false" ht="15" hidden="false" customHeight="true" outlineLevel="0" collapsed="false">
      <c r="A1217" s="105" t="n">
        <v>35468.6291011111</v>
      </c>
      <c r="B1217" s="10" t="n">
        <v>-36</v>
      </c>
    </row>
    <row r="1218" customFormat="false" ht="15" hidden="false" customHeight="true" outlineLevel="0" collapsed="false">
      <c r="A1218" s="105" t="n">
        <v>35498.0515413079</v>
      </c>
      <c r="B1218" s="10" t="n">
        <v>-35</v>
      </c>
    </row>
    <row r="1219" customFormat="false" ht="15" hidden="false" customHeight="true" outlineLevel="0" collapsed="false">
      <c r="A1219" s="105" t="n">
        <v>35527.4593953472</v>
      </c>
      <c r="B1219" s="10" t="n">
        <v>-34</v>
      </c>
    </row>
    <row r="1220" customFormat="false" ht="15" hidden="false" customHeight="true" outlineLevel="0" collapsed="false">
      <c r="A1220" s="105" t="n">
        <v>35556.8653701852</v>
      </c>
      <c r="B1220" s="10" t="n">
        <v>-33</v>
      </c>
    </row>
    <row r="1221" customFormat="false" ht="15" hidden="false" customHeight="true" outlineLevel="0" collapsed="false">
      <c r="A1221" s="105" t="n">
        <v>35586.2938936458</v>
      </c>
      <c r="B1221" s="10" t="n">
        <v>-32</v>
      </c>
    </row>
    <row r="1222" customFormat="false" ht="15" hidden="false" customHeight="true" outlineLevel="0" collapsed="false">
      <c r="A1222" s="105" t="n">
        <v>35615.7774526157</v>
      </c>
      <c r="B1222" s="10" t="n">
        <v>-31</v>
      </c>
    </row>
    <row r="1223" customFormat="false" ht="15" hidden="false" customHeight="true" outlineLevel="0" collapsed="false">
      <c r="A1223" s="105" t="n">
        <v>35645.3428671528</v>
      </c>
      <c r="B1223" s="10" t="n">
        <v>-30</v>
      </c>
    </row>
    <row r="1224" customFormat="false" ht="15" hidden="false" customHeight="true" outlineLevel="0" collapsed="false">
      <c r="A1224" s="105" t="n">
        <v>35674.9940178588</v>
      </c>
      <c r="B1224" s="10" t="n">
        <v>-29</v>
      </c>
    </row>
    <row r="1225" customFormat="false" ht="15" hidden="false" customHeight="true" outlineLevel="0" collapsed="false">
      <c r="A1225" s="105" t="n">
        <v>35704.7023280903</v>
      </c>
      <c r="B1225" s="10" t="n">
        <v>-28</v>
      </c>
    </row>
    <row r="1226" customFormat="false" ht="15" hidden="false" customHeight="true" outlineLevel="0" collapsed="false">
      <c r="A1226" s="105" t="n">
        <v>35734.4172802199</v>
      </c>
      <c r="B1226" s="10" t="n">
        <v>-27</v>
      </c>
    </row>
    <row r="1227" customFormat="false" ht="15" hidden="false" customHeight="true" outlineLevel="0" collapsed="false">
      <c r="A1227" s="105" t="n">
        <v>35764.092883287</v>
      </c>
      <c r="B1227" s="10" t="n">
        <v>-26</v>
      </c>
    </row>
    <row r="1228" customFormat="false" ht="15" hidden="false" customHeight="true" outlineLevel="0" collapsed="false">
      <c r="A1228" s="105" t="n">
        <v>35793.7057556134</v>
      </c>
      <c r="B1228" s="10" t="n">
        <v>-25</v>
      </c>
    </row>
    <row r="1229" customFormat="false" ht="15" hidden="false" customHeight="true" outlineLevel="0" collapsed="false">
      <c r="A1229" s="105" t="n">
        <v>35823.250413507</v>
      </c>
      <c r="B1229" s="10" t="n">
        <v>-24</v>
      </c>
    </row>
    <row r="1230" customFormat="false" ht="15" hidden="false" customHeight="true" outlineLevel="0" collapsed="false">
      <c r="A1230" s="105" t="n">
        <v>35852.7260766088</v>
      </c>
      <c r="B1230" s="10" t="n">
        <v>-23</v>
      </c>
    </row>
    <row r="1231" customFormat="false" ht="15" hidden="false" customHeight="true" outlineLevel="0" collapsed="false">
      <c r="A1231" s="105" t="n">
        <v>35882.1341931482</v>
      </c>
      <c r="B1231" s="10" t="n">
        <v>-22</v>
      </c>
    </row>
    <row r="1232" customFormat="false" ht="15" hidden="false" customHeight="true" outlineLevel="0" collapsed="false">
      <c r="A1232" s="105" t="n">
        <v>35911.4868299769</v>
      </c>
      <c r="B1232" s="10" t="n">
        <v>-21</v>
      </c>
    </row>
    <row r="1233" customFormat="false" ht="15" hidden="false" customHeight="true" outlineLevel="0" collapsed="false">
      <c r="A1233" s="105" t="n">
        <v>35940.8137640046</v>
      </c>
      <c r="B1233" s="10" t="n">
        <v>-20</v>
      </c>
    </row>
    <row r="1234" customFormat="false" ht="15" hidden="false" customHeight="true" outlineLevel="0" collapsed="false">
      <c r="A1234" s="105" t="n">
        <v>35970.1596307639</v>
      </c>
      <c r="B1234" s="10" t="n">
        <v>-19</v>
      </c>
    </row>
    <row r="1235" customFormat="false" ht="15" hidden="false" customHeight="true" outlineLevel="0" collapsed="false">
      <c r="A1235" s="105" t="n">
        <v>35999.5718436111</v>
      </c>
      <c r="B1235" s="10" t="n">
        <v>-18</v>
      </c>
    </row>
    <row r="1236" customFormat="false" ht="15" hidden="false" customHeight="true" outlineLevel="0" collapsed="false">
      <c r="A1236" s="105" t="n">
        <v>36029.0852416667</v>
      </c>
      <c r="B1236" s="10" t="n">
        <v>-17</v>
      </c>
    </row>
    <row r="1237" customFormat="false" ht="15" hidden="false" customHeight="true" outlineLevel="0" collapsed="false">
      <c r="A1237" s="105" t="n">
        <v>36058.7091107639</v>
      </c>
      <c r="B1237" s="10" t="n">
        <v>-16</v>
      </c>
    </row>
    <row r="1238" customFormat="false" ht="15" hidden="false" customHeight="true" outlineLevel="0" collapsed="false">
      <c r="A1238" s="105" t="n">
        <v>36088.4229684838</v>
      </c>
      <c r="B1238" s="10" t="n">
        <v>-15</v>
      </c>
    </row>
    <row r="1239" customFormat="false" ht="15" hidden="false" customHeight="true" outlineLevel="0" collapsed="false">
      <c r="A1239" s="105" t="n">
        <v>36118.1850586111</v>
      </c>
      <c r="B1239" s="10" t="n">
        <v>-14</v>
      </c>
    </row>
    <row r="1240" customFormat="false" ht="15" hidden="false" customHeight="true" outlineLevel="0" collapsed="false">
      <c r="A1240" s="105" t="n">
        <v>36147.9459305787</v>
      </c>
      <c r="B1240" s="10" t="n">
        <v>-13</v>
      </c>
    </row>
    <row r="1241" customFormat="false" ht="15" hidden="false" customHeight="true" outlineLevel="0" collapsed="false">
      <c r="A1241" s="105" t="n">
        <v>36177.6568821759</v>
      </c>
      <c r="B1241" s="10" t="n">
        <v>-12</v>
      </c>
    </row>
    <row r="1242" customFormat="false" ht="15" hidden="false" customHeight="true" outlineLevel="0" collapsed="false">
      <c r="A1242" s="105" t="n">
        <v>36207.2767058565</v>
      </c>
      <c r="B1242" s="10" t="n">
        <v>-11</v>
      </c>
    </row>
    <row r="1243" customFormat="false" ht="15" hidden="false" customHeight="true" outlineLevel="0" collapsed="false">
      <c r="A1243" s="105" t="n">
        <v>36236.7830754282</v>
      </c>
      <c r="B1243" s="10" t="n">
        <v>-10</v>
      </c>
    </row>
    <row r="1244" customFormat="false" ht="15" hidden="false" customHeight="true" outlineLevel="0" collapsed="false">
      <c r="A1244" s="105" t="n">
        <v>36266.1815747222</v>
      </c>
      <c r="B1244" s="10" t="n">
        <v>-9</v>
      </c>
    </row>
    <row r="1245" customFormat="false" ht="15" hidden="false" customHeight="true" outlineLevel="0" collapsed="false">
      <c r="A1245" s="105" t="n">
        <v>36295.5032616667</v>
      </c>
      <c r="B1245" s="10" t="n">
        <v>-8</v>
      </c>
    </row>
    <row r="1246" customFormat="false" ht="15" hidden="false" customHeight="true" outlineLevel="0" collapsed="false">
      <c r="A1246" s="105" t="n">
        <v>36324.7934351157</v>
      </c>
      <c r="B1246" s="10" t="n">
        <v>-7</v>
      </c>
    </row>
    <row r="1247" customFormat="false" ht="15" hidden="false" customHeight="true" outlineLevel="0" collapsed="false">
      <c r="A1247" s="105" t="n">
        <v>36354.0997321991</v>
      </c>
      <c r="B1247" s="10" t="n">
        <v>-6</v>
      </c>
    </row>
    <row r="1248" customFormat="false" ht="15" hidden="false" customHeight="true" outlineLevel="0" collapsed="false">
      <c r="A1248" s="105" t="n">
        <v>36383.4639887269</v>
      </c>
      <c r="B1248" s="10" t="n">
        <v>-5</v>
      </c>
    </row>
    <row r="1249" customFormat="false" ht="15" hidden="false" customHeight="true" outlineLevel="0" collapsed="false">
      <c r="A1249" s="105" t="n">
        <v>36412.9180514005</v>
      </c>
      <c r="B1249" s="10" t="n">
        <v>-4</v>
      </c>
    </row>
    <row r="1250" customFormat="false" ht="15" hidden="false" customHeight="true" outlineLevel="0" collapsed="false">
      <c r="A1250" s="105" t="n">
        <v>36442.4820388773</v>
      </c>
      <c r="B1250" s="10" t="n">
        <v>-3</v>
      </c>
    </row>
    <row r="1251" customFormat="false" ht="15" hidden="false" customHeight="true" outlineLevel="0" collapsed="false">
      <c r="A1251" s="105" t="n">
        <v>36472.1615710532</v>
      </c>
      <c r="B1251" s="10" t="n">
        <v>-2</v>
      </c>
    </row>
    <row r="1252" customFormat="false" ht="15" hidden="false" customHeight="true" outlineLevel="0" collapsed="false">
      <c r="A1252" s="105" t="n">
        <v>36501.9384315162</v>
      </c>
      <c r="B1252" s="10" t="n">
        <v>-1</v>
      </c>
    </row>
    <row r="1253" customFormat="false" ht="15" hidden="false" customHeight="true" outlineLevel="0" collapsed="false">
      <c r="A1253" s="105" t="n">
        <v>36531.7592892708</v>
      </c>
      <c r="B1253" s="10" t="n">
        <v>0</v>
      </c>
    </row>
    <row r="1254" customFormat="false" ht="15" hidden="false" customHeight="true" outlineLevel="0" collapsed="false">
      <c r="A1254" s="105" t="n">
        <v>36561.543738044</v>
      </c>
      <c r="B1254" s="10" t="n">
        <v>1</v>
      </c>
    </row>
    <row r="1255" customFormat="false" ht="15" hidden="false" customHeight="true" outlineLevel="0" collapsed="false">
      <c r="A1255" s="105" t="n">
        <v>36591.2197909491</v>
      </c>
      <c r="B1255" s="10" t="n">
        <v>2</v>
      </c>
    </row>
    <row r="1256" customFormat="false" ht="15" hidden="false" customHeight="true" outlineLevel="0" collapsed="false">
      <c r="A1256" s="105" t="n">
        <v>36620.7581284144</v>
      </c>
      <c r="B1256" s="10" t="n">
        <v>3</v>
      </c>
    </row>
    <row r="1257" customFormat="false" ht="15" hidden="false" customHeight="true" outlineLevel="0" collapsed="false">
      <c r="A1257" s="105" t="n">
        <v>36650.1747806829</v>
      </c>
      <c r="B1257" s="10" t="n">
        <v>4</v>
      </c>
    </row>
    <row r="1258" customFormat="false" ht="15" hidden="false" customHeight="true" outlineLevel="0" collapsed="false">
      <c r="A1258" s="105" t="n">
        <v>36679.5094703704</v>
      </c>
      <c r="B1258" s="10" t="n">
        <v>5</v>
      </c>
    </row>
    <row r="1259" customFormat="false" ht="15" hidden="false" customHeight="true" outlineLevel="0" collapsed="false">
      <c r="A1259" s="105" t="n">
        <v>36708.805247257</v>
      </c>
      <c r="B1259" s="10" t="n">
        <v>6</v>
      </c>
    </row>
    <row r="1260" customFormat="false" ht="15" hidden="false" customHeight="true" outlineLevel="0" collapsed="false">
      <c r="A1260" s="105" t="n">
        <v>36738.1004612269</v>
      </c>
      <c r="B1260" s="10" t="n">
        <v>7</v>
      </c>
    </row>
    <row r="1261" customFormat="false" ht="15" hidden="false" customHeight="true" outlineLevel="0" collapsed="false">
      <c r="A1261" s="105" t="n">
        <v>36767.4297833912</v>
      </c>
      <c r="B1261" s="10" t="n">
        <v>8</v>
      </c>
    </row>
    <row r="1262" customFormat="false" ht="15" hidden="false" customHeight="true" outlineLevel="0" collapsed="false">
      <c r="A1262" s="105" t="n">
        <v>36796.8282419097</v>
      </c>
      <c r="B1262" s="10" t="n">
        <v>9</v>
      </c>
    </row>
    <row r="1263" customFormat="false" ht="15" hidden="false" customHeight="true" outlineLevel="0" collapsed="false">
      <c r="A1263" s="105" t="n">
        <v>36826.3317192245</v>
      </c>
      <c r="B1263" s="10" t="n">
        <v>10</v>
      </c>
    </row>
    <row r="1264" customFormat="false" ht="15" hidden="false" customHeight="true" outlineLevel="0" collapsed="false">
      <c r="A1264" s="105" t="n">
        <v>36855.9659898264</v>
      </c>
      <c r="B1264" s="10" t="n">
        <v>11</v>
      </c>
    </row>
    <row r="1265" customFormat="false" ht="15" hidden="false" customHeight="true" outlineLevel="0" collapsed="false">
      <c r="A1265" s="105" t="n">
        <v>36885.7231985069</v>
      </c>
      <c r="B1265" s="10" t="n">
        <v>12</v>
      </c>
    </row>
    <row r="1266" customFormat="false" ht="15" hidden="false" customHeight="true" outlineLevel="0" collapsed="false">
      <c r="A1266" s="105" t="n">
        <v>36915.5461783218</v>
      </c>
      <c r="B1266" s="10" t="n">
        <v>13</v>
      </c>
    </row>
    <row r="1267" customFormat="false" ht="15" hidden="false" customHeight="true" outlineLevel="0" collapsed="false">
      <c r="A1267" s="105" t="n">
        <v>36945.3478056597</v>
      </c>
      <c r="B1267" s="10" t="n">
        <v>14</v>
      </c>
    </row>
    <row r="1268" customFormat="false" ht="15" hidden="false" customHeight="true" outlineLevel="0" collapsed="false">
      <c r="A1268" s="105" t="n">
        <v>36975.0561100463</v>
      </c>
      <c r="B1268" s="10" t="n">
        <v>15</v>
      </c>
    </row>
    <row r="1269" customFormat="false" ht="15" hidden="false" customHeight="true" outlineLevel="0" collapsed="false">
      <c r="A1269" s="105" t="n">
        <v>37004.6425614236</v>
      </c>
      <c r="B1269" s="10" t="n">
        <v>16</v>
      </c>
    </row>
    <row r="1270" customFormat="false" ht="15" hidden="false" customHeight="true" outlineLevel="0" collapsed="false">
      <c r="A1270" s="105" t="n">
        <v>37034.115090162</v>
      </c>
      <c r="B1270" s="10" t="n">
        <v>17</v>
      </c>
    </row>
    <row r="1271" customFormat="false" ht="15" hidden="false" customHeight="true" outlineLevel="0" collapsed="false">
      <c r="A1271" s="105" t="n">
        <v>37063.4982124884</v>
      </c>
      <c r="B1271" s="10" t="n">
        <v>18</v>
      </c>
    </row>
    <row r="1272" customFormat="false" ht="15" hidden="false" customHeight="true" outlineLevel="0" collapsed="false">
      <c r="A1272" s="105" t="n">
        <v>37092.8221687269</v>
      </c>
      <c r="B1272" s="10" t="n">
        <v>19</v>
      </c>
    </row>
    <row r="1273" customFormat="false" ht="15" hidden="false" customHeight="true" outlineLevel="0" collapsed="false">
      <c r="A1273" s="105" t="n">
        <v>37122.1213686806</v>
      </c>
      <c r="B1273" s="10" t="n">
        <v>20</v>
      </c>
    </row>
    <row r="1274" customFormat="false" ht="15" hidden="false" customHeight="true" outlineLevel="0" collapsed="false">
      <c r="A1274" s="105" t="n">
        <v>37151.4353746528</v>
      </c>
      <c r="B1274" s="10" t="n">
        <v>21</v>
      </c>
    </row>
    <row r="1275" customFormat="false" ht="15" hidden="false" customHeight="true" outlineLevel="0" collapsed="false">
      <c r="A1275" s="105" t="n">
        <v>37180.8075953819</v>
      </c>
      <c r="B1275" s="10" t="n">
        <v>22</v>
      </c>
    </row>
    <row r="1276" customFormat="false" ht="15" hidden="false" customHeight="true" outlineLevel="0" collapsed="false">
      <c r="A1276" s="105" t="n">
        <v>37210.2775687153</v>
      </c>
      <c r="B1276" s="10" t="n">
        <v>23</v>
      </c>
    </row>
    <row r="1277" customFormat="false" ht="15" hidden="false" customHeight="true" outlineLevel="0" collapsed="false">
      <c r="A1277" s="105" t="n">
        <v>37239.8661050694</v>
      </c>
      <c r="B1277" s="10" t="n">
        <v>24</v>
      </c>
    </row>
    <row r="1278" customFormat="false" ht="15" hidden="false" customHeight="true" outlineLevel="0" collapsed="false">
      <c r="A1278" s="105" t="n">
        <v>37269.5613747569</v>
      </c>
      <c r="B1278" s="10" t="n">
        <v>25</v>
      </c>
    </row>
    <row r="1279" customFormat="false" ht="15" hidden="false" customHeight="true" outlineLevel="0" collapsed="false">
      <c r="A1279" s="105" t="n">
        <v>37299.3198849884</v>
      </c>
      <c r="B1279" s="10" t="n">
        <v>26</v>
      </c>
    </row>
    <row r="1280" customFormat="false" ht="15" hidden="false" customHeight="true" outlineLevel="0" collapsed="false">
      <c r="A1280" s="105" t="n">
        <v>37329.0849034491</v>
      </c>
      <c r="B1280" s="10" t="n">
        <v>27</v>
      </c>
    </row>
    <row r="1281" customFormat="false" ht="15" hidden="false" customHeight="true" outlineLevel="0" collapsed="false">
      <c r="A1281" s="105" t="n">
        <v>37358.806140162</v>
      </c>
      <c r="B1281" s="10" t="n">
        <v>28</v>
      </c>
    </row>
    <row r="1282" customFormat="false" ht="15" hidden="false" customHeight="true" outlineLevel="0" collapsed="false">
      <c r="A1282" s="105" t="n">
        <v>37388.4477632755</v>
      </c>
      <c r="B1282" s="10" t="n">
        <v>29</v>
      </c>
    </row>
    <row r="1283" customFormat="false" ht="15" hidden="false" customHeight="true" outlineLevel="0" collapsed="false">
      <c r="A1283" s="105" t="n">
        <v>37417.990382419</v>
      </c>
      <c r="B1283" s="10" t="n">
        <v>30</v>
      </c>
    </row>
    <row r="1284" customFormat="false" ht="15" hidden="false" customHeight="true" outlineLevel="0" collapsed="false">
      <c r="A1284" s="105" t="n">
        <v>37447.4344531829</v>
      </c>
      <c r="B1284" s="10" t="n">
        <v>31</v>
      </c>
    </row>
    <row r="1285" customFormat="false" ht="15" hidden="false" customHeight="true" outlineLevel="0" collapsed="false">
      <c r="A1285" s="105" t="n">
        <v>37476.8019137037</v>
      </c>
      <c r="B1285" s="10" t="n">
        <v>32</v>
      </c>
    </row>
    <row r="1286" customFormat="false" ht="15" hidden="false" customHeight="true" outlineLevel="0" collapsed="false">
      <c r="A1286" s="105" t="n">
        <v>37506.1317910301</v>
      </c>
      <c r="B1286" s="10" t="n">
        <v>33</v>
      </c>
    </row>
    <row r="1287" customFormat="false" ht="15" hidden="false" customHeight="true" outlineLevel="0" collapsed="false">
      <c r="A1287" s="105" t="n">
        <v>37535.4701565856</v>
      </c>
      <c r="B1287" s="10" t="n">
        <v>34</v>
      </c>
    </row>
    <row r="1288" customFormat="false" ht="15" hidden="false" customHeight="true" outlineLevel="0" collapsed="false">
      <c r="A1288" s="105" t="n">
        <v>37564.856985625</v>
      </c>
      <c r="B1288" s="10" t="n">
        <v>35</v>
      </c>
    </row>
    <row r="1289" customFormat="false" ht="15" hidden="false" customHeight="true" outlineLevel="0" collapsed="false">
      <c r="A1289" s="105" t="n">
        <v>37594.3152884259</v>
      </c>
      <c r="B1289" s="10" t="n">
        <v>36</v>
      </c>
    </row>
    <row r="1290" customFormat="false" ht="15" hidden="false" customHeight="true" outlineLevel="0" collapsed="false">
      <c r="A1290" s="105" t="n">
        <v>37623.8489309259</v>
      </c>
      <c r="B1290" s="10" t="n">
        <v>37</v>
      </c>
    </row>
    <row r="1291" customFormat="false" ht="15" hidden="false" customHeight="true" outlineLevel="0" collapsed="false">
      <c r="A1291" s="105" t="n">
        <v>37653.450026007</v>
      </c>
      <c r="B1291" s="10" t="n">
        <v>38</v>
      </c>
    </row>
    <row r="1292" customFormat="false" ht="15" hidden="false" customHeight="true" outlineLevel="0" collapsed="false">
      <c r="A1292" s="105" t="n">
        <v>37683.1073174421</v>
      </c>
      <c r="B1292" s="10" t="n">
        <v>39</v>
      </c>
    </row>
    <row r="1293" customFormat="false" ht="15" hidden="false" customHeight="true" outlineLevel="0" collapsed="false">
      <c r="A1293" s="105" t="n">
        <v>37712.8043045255</v>
      </c>
      <c r="B1293" s="10" t="n">
        <v>40</v>
      </c>
    </row>
    <row r="1294" customFormat="false" ht="15" hidden="false" customHeight="true" outlineLevel="0" collapsed="false">
      <c r="A1294" s="105" t="n">
        <v>37742.5099699884</v>
      </c>
      <c r="B1294" s="10" t="n">
        <v>41</v>
      </c>
    </row>
    <row r="1295" customFormat="false" ht="15" hidden="false" customHeight="true" outlineLevel="0" collapsed="false">
      <c r="A1295" s="105" t="n">
        <v>37772.1801576852</v>
      </c>
      <c r="B1295" s="10" t="n">
        <v>42</v>
      </c>
    </row>
    <row r="1296" customFormat="false" ht="15" hidden="false" customHeight="true" outlineLevel="0" collapsed="false">
      <c r="A1296" s="105" t="n">
        <v>37801.7765037037</v>
      </c>
      <c r="B1296" s="10" t="n">
        <v>43</v>
      </c>
    </row>
    <row r="1297" customFormat="false" ht="15" hidden="false" customHeight="true" outlineLevel="0" collapsed="false">
      <c r="A1297" s="105" t="n">
        <v>37831.2862979398</v>
      </c>
      <c r="B1297" s="10" t="n">
        <v>44</v>
      </c>
    </row>
    <row r="1298" customFormat="false" ht="15" hidden="false" customHeight="true" outlineLevel="0" collapsed="false">
      <c r="A1298" s="105" t="n">
        <v>37860.7263246528</v>
      </c>
      <c r="B1298" s="10" t="n">
        <v>45</v>
      </c>
    </row>
    <row r="1299" customFormat="false" ht="15" hidden="false" customHeight="true" outlineLevel="0" collapsed="false">
      <c r="A1299" s="105" t="n">
        <v>37890.1310395949</v>
      </c>
      <c r="B1299" s="10" t="n">
        <v>46</v>
      </c>
    </row>
    <row r="1300" customFormat="false" ht="15" hidden="false" customHeight="true" outlineLevel="0" collapsed="false">
      <c r="A1300" s="105" t="n">
        <v>37919.5346275695</v>
      </c>
      <c r="B1300" s="10" t="n">
        <v>47</v>
      </c>
    </row>
    <row r="1301" customFormat="false" ht="15" hidden="false" customHeight="true" outlineLevel="0" collapsed="false">
      <c r="A1301" s="105" t="n">
        <v>37948.9573388542</v>
      </c>
      <c r="B1301" s="10" t="n">
        <v>48</v>
      </c>
    </row>
    <row r="1302" customFormat="false" ht="15" hidden="false" customHeight="true" outlineLevel="0" collapsed="false">
      <c r="A1302" s="105" t="n">
        <v>37978.4045989236</v>
      </c>
      <c r="B1302" s="10" t="n">
        <v>49</v>
      </c>
    </row>
    <row r="1303" customFormat="false" ht="15" hidden="false" customHeight="true" outlineLevel="0" collapsed="false">
      <c r="A1303" s="105" t="n">
        <v>38007.8781705093</v>
      </c>
      <c r="B1303" s="10" t="n">
        <v>50</v>
      </c>
    </row>
    <row r="1304" customFormat="false" ht="15" hidden="false" customHeight="true" outlineLevel="0" collapsed="false">
      <c r="A1304" s="105" t="n">
        <v>38037.3870615625</v>
      </c>
      <c r="B1304" s="10" t="n">
        <v>51</v>
      </c>
    </row>
    <row r="1305" customFormat="false" ht="15" hidden="false" customHeight="true" outlineLevel="0" collapsed="false">
      <c r="A1305" s="105" t="n">
        <v>38066.9451374769</v>
      </c>
      <c r="B1305" s="10" t="n">
        <v>52</v>
      </c>
    </row>
    <row r="1306" customFormat="false" ht="15" hidden="false" customHeight="true" outlineLevel="0" collapsed="false">
      <c r="A1306" s="105" t="n">
        <v>38096.5561508565</v>
      </c>
      <c r="B1306" s="10" t="n">
        <v>53</v>
      </c>
    </row>
    <row r="1307" customFormat="false" ht="15" hidden="false" customHeight="true" outlineLevel="0" collapsed="false">
      <c r="A1307" s="105" t="n">
        <v>38126.2024993519</v>
      </c>
      <c r="B1307" s="10" t="n">
        <v>54</v>
      </c>
    </row>
    <row r="1308" customFormat="false" ht="15" hidden="false" customHeight="true" outlineLevel="0" collapsed="false">
      <c r="A1308" s="105" t="n">
        <v>38155.8516736227</v>
      </c>
      <c r="B1308" s="10" t="n">
        <v>55</v>
      </c>
    </row>
    <row r="1309" customFormat="false" ht="15" hidden="false" customHeight="true" outlineLevel="0" collapsed="false">
      <c r="A1309" s="105" t="n">
        <v>38185.4745359954</v>
      </c>
      <c r="B1309" s="10" t="n">
        <v>56</v>
      </c>
    </row>
    <row r="1310" customFormat="false" ht="15" hidden="false" customHeight="true" outlineLevel="0" collapsed="false">
      <c r="A1310" s="105" t="n">
        <v>38215.0579220833</v>
      </c>
      <c r="B1310" s="10" t="n">
        <v>57</v>
      </c>
    </row>
    <row r="1311" customFormat="false" ht="15" hidden="false" customHeight="true" outlineLevel="0" collapsed="false">
      <c r="A1311" s="105" t="n">
        <v>38244.603173912</v>
      </c>
      <c r="B1311" s="10" t="n">
        <v>58</v>
      </c>
    </row>
    <row r="1312" customFormat="false" ht="15" hidden="false" customHeight="true" outlineLevel="0" collapsed="false">
      <c r="A1312" s="105" t="n">
        <v>38274.1165255903</v>
      </c>
      <c r="B1312" s="10" t="n">
        <v>59</v>
      </c>
    </row>
    <row r="1313" customFormat="false" ht="15" hidden="false" customHeight="true" outlineLevel="0" collapsed="false">
      <c r="A1313" s="105" t="n">
        <v>38303.6018854051</v>
      </c>
      <c r="B1313" s="10" t="n">
        <v>60</v>
      </c>
    </row>
    <row r="1314" customFormat="false" ht="15" hidden="false" customHeight="true" outlineLevel="0" collapsed="false">
      <c r="A1314" s="105" t="n">
        <v>38333.061509213</v>
      </c>
      <c r="B1314" s="10" t="n">
        <v>61</v>
      </c>
    </row>
    <row r="1315" customFormat="false" ht="15" hidden="false" customHeight="true" outlineLevel="0" collapsed="false">
      <c r="A1315" s="105" t="n">
        <v>38362.5019172107</v>
      </c>
      <c r="B1315" s="10" t="n">
        <v>62</v>
      </c>
    </row>
    <row r="1316" customFormat="false" ht="15" hidden="false" customHeight="true" outlineLevel="0" collapsed="false">
      <c r="A1316" s="105" t="n">
        <v>38391.9360826273</v>
      </c>
      <c r="B1316" s="10" t="n">
        <v>63</v>
      </c>
    </row>
    <row r="1317" customFormat="false" ht="15" hidden="false" customHeight="true" outlineLevel="0" collapsed="false">
      <c r="A1317" s="105" t="n">
        <v>38421.3821554745</v>
      </c>
      <c r="B1317" s="10" t="n">
        <v>64</v>
      </c>
    </row>
    <row r="1318" customFormat="false" ht="15" hidden="false" customHeight="true" outlineLevel="0" collapsed="false">
      <c r="A1318" s="105" t="n">
        <v>38450.8555503472</v>
      </c>
      <c r="B1318" s="10" t="n">
        <v>65</v>
      </c>
    </row>
    <row r="1319" customFormat="false" ht="15" hidden="false" customHeight="true" outlineLevel="0" collapsed="false">
      <c r="A1319" s="105" t="n">
        <v>38480.3648977546</v>
      </c>
      <c r="B1319" s="10" t="n">
        <v>66</v>
      </c>
    </row>
    <row r="1320" customFormat="false" ht="15" hidden="false" customHeight="true" outlineLevel="0" collapsed="false">
      <c r="A1320" s="105" t="n">
        <v>38509.9133224074</v>
      </c>
      <c r="B1320" s="10" t="n">
        <v>67</v>
      </c>
    </row>
    <row r="1321" customFormat="false" ht="15" hidden="false" customHeight="true" outlineLevel="0" collapsed="false">
      <c r="A1321" s="105" t="n">
        <v>38539.5017973148</v>
      </c>
      <c r="B1321" s="10" t="n">
        <v>68</v>
      </c>
    </row>
    <row r="1322" customFormat="false" ht="15" hidden="false" customHeight="true" outlineLevel="0" collapsed="false">
      <c r="A1322" s="105" t="n">
        <v>38569.1283226157</v>
      </c>
      <c r="B1322" s="10" t="n">
        <v>69</v>
      </c>
    </row>
    <row r="1323" customFormat="false" ht="15" hidden="false" customHeight="true" outlineLevel="0" collapsed="false">
      <c r="A1323" s="105" t="n">
        <v>38598.7815534144</v>
      </c>
      <c r="B1323" s="10" t="n">
        <v>70</v>
      </c>
    </row>
    <row r="1324" customFormat="false" ht="15" hidden="false" customHeight="true" outlineLevel="0" collapsed="false">
      <c r="A1324" s="105" t="n">
        <v>38628.4360242361</v>
      </c>
      <c r="B1324" s="10" t="n">
        <v>71</v>
      </c>
    </row>
    <row r="1325" customFormat="false" ht="15" hidden="false" customHeight="true" outlineLevel="0" collapsed="false">
      <c r="A1325" s="105" t="n">
        <v>38658.0587118634</v>
      </c>
      <c r="B1325" s="10" t="n">
        <v>72</v>
      </c>
    </row>
    <row r="1326" customFormat="false" ht="15" hidden="false" customHeight="true" outlineLevel="0" collapsed="false">
      <c r="A1326" s="105" t="n">
        <v>38687.6256088079</v>
      </c>
      <c r="B1326" s="10" t="n">
        <v>73</v>
      </c>
    </row>
    <row r="1327" customFormat="false" ht="15" hidden="false" customHeight="true" outlineLevel="0" collapsed="false">
      <c r="A1327" s="105" t="n">
        <v>38717.1331254282</v>
      </c>
      <c r="B1327" s="10" t="n">
        <v>74</v>
      </c>
    </row>
    <row r="1328" customFormat="false" ht="15" hidden="false" customHeight="true" outlineLevel="0" collapsed="false">
      <c r="A1328" s="105" t="n">
        <v>38746.5934564236</v>
      </c>
      <c r="B1328" s="10" t="n">
        <v>75</v>
      </c>
    </row>
    <row r="1329" customFormat="false" ht="15" hidden="false" customHeight="true" outlineLevel="0" collapsed="false">
      <c r="A1329" s="105" t="n">
        <v>38776.0213479167</v>
      </c>
      <c r="B1329" s="10" t="n">
        <v>76</v>
      </c>
    </row>
    <row r="1330" customFormat="false" ht="15" hidden="false" customHeight="true" outlineLevel="0" collapsed="false">
      <c r="A1330" s="105" t="n">
        <v>38805.4272665509</v>
      </c>
      <c r="B1330" s="10" t="n">
        <v>77</v>
      </c>
    </row>
    <row r="1331" customFormat="false" ht="15" hidden="false" customHeight="true" outlineLevel="0" collapsed="false">
      <c r="A1331" s="105" t="n">
        <v>38834.8221470949</v>
      </c>
      <c r="B1331" s="10" t="n">
        <v>78</v>
      </c>
    </row>
    <row r="1332" customFormat="false" ht="15" hidden="false" customHeight="true" outlineLevel="0" collapsed="false">
      <c r="A1332" s="105" t="n">
        <v>38864.2261068519</v>
      </c>
      <c r="B1332" s="10" t="n">
        <v>79</v>
      </c>
    </row>
    <row r="1333" customFormat="false" ht="15" hidden="false" customHeight="true" outlineLevel="0" collapsed="false">
      <c r="A1333" s="105" t="n">
        <v>38893.6703430787</v>
      </c>
      <c r="B1333" s="10" t="n">
        <v>80</v>
      </c>
    </row>
    <row r="1334" customFormat="false" ht="15" hidden="false" customHeight="true" outlineLevel="0" collapsed="false">
      <c r="A1334" s="105" t="n">
        <v>38923.1881654861</v>
      </c>
      <c r="B1334" s="10" t="n">
        <v>81</v>
      </c>
    </row>
    <row r="1335" customFormat="false" ht="15" hidden="false" customHeight="true" outlineLevel="0" collapsed="false">
      <c r="A1335" s="105" t="n">
        <v>38952.7984461343</v>
      </c>
      <c r="B1335" s="10" t="n">
        <v>82</v>
      </c>
    </row>
    <row r="1336" customFormat="false" ht="15" hidden="false" customHeight="true" outlineLevel="0" collapsed="false">
      <c r="A1336" s="105" t="n">
        <v>38982.4896162153</v>
      </c>
      <c r="B1336" s="10" t="n">
        <v>83</v>
      </c>
    </row>
    <row r="1337" customFormat="false" ht="15" hidden="false" customHeight="true" outlineLevel="0" collapsed="false">
      <c r="A1337" s="105" t="n">
        <v>39012.2180988426</v>
      </c>
      <c r="B1337" s="10" t="n">
        <v>84</v>
      </c>
    </row>
    <row r="1338" customFormat="false" ht="15" hidden="false" customHeight="true" outlineLevel="0" collapsed="false">
      <c r="A1338" s="105" t="n">
        <v>39041.9291315741</v>
      </c>
      <c r="B1338" s="10" t="n">
        <v>85</v>
      </c>
    </row>
    <row r="1339" customFormat="false" ht="15" hidden="false" customHeight="true" outlineLevel="0" collapsed="false">
      <c r="A1339" s="105" t="n">
        <v>39071.5838244907</v>
      </c>
      <c r="B1339" s="10" t="n">
        <v>86</v>
      </c>
    </row>
    <row r="1340" customFormat="false" ht="15" hidden="false" customHeight="true" outlineLevel="0" collapsed="false">
      <c r="A1340" s="105" t="n">
        <v>39101.1671347685</v>
      </c>
      <c r="B1340" s="10" t="n">
        <v>87</v>
      </c>
    </row>
    <row r="1341" customFormat="false" ht="15" hidden="false" customHeight="true" outlineLevel="0" collapsed="false">
      <c r="A1341" s="105" t="n">
        <v>39130.6765685185</v>
      </c>
      <c r="B1341" s="10" t="n">
        <v>88</v>
      </c>
    </row>
    <row r="1342" customFormat="false" ht="15" hidden="false" customHeight="true" outlineLevel="0" collapsed="false">
      <c r="A1342" s="105" t="n">
        <v>39160.1128582639</v>
      </c>
      <c r="B1342" s="10" t="n">
        <v>89</v>
      </c>
    </row>
    <row r="1343" customFormat="false" ht="15" hidden="false" customHeight="true" outlineLevel="0" collapsed="false">
      <c r="A1343" s="105" t="n">
        <v>39189.4834035532</v>
      </c>
      <c r="B1343" s="10" t="n">
        <v>90</v>
      </c>
    </row>
    <row r="1344" customFormat="false" ht="15" hidden="false" customHeight="true" outlineLevel="0" collapsed="false">
      <c r="A1344" s="105" t="n">
        <v>39218.8106400926</v>
      </c>
      <c r="B1344" s="10" t="n">
        <v>91</v>
      </c>
    </row>
    <row r="1345" customFormat="false" ht="15" hidden="false" customHeight="true" outlineLevel="0" collapsed="false">
      <c r="A1345" s="105" t="n">
        <v>39248.134118831</v>
      </c>
      <c r="B1345" s="10" t="n">
        <v>92</v>
      </c>
    </row>
    <row r="1346" customFormat="false" ht="15" hidden="false" customHeight="true" outlineLevel="0" collapsed="false">
      <c r="A1346" s="105" t="n">
        <v>39277.5026262384</v>
      </c>
      <c r="B1346" s="10" t="n">
        <v>93</v>
      </c>
    </row>
    <row r="1347" customFormat="false" ht="15" hidden="false" customHeight="true" outlineLevel="0" collapsed="false">
      <c r="A1347" s="105" t="n">
        <v>39306.9601078935</v>
      </c>
      <c r="B1347" s="10" t="n">
        <v>94</v>
      </c>
    </row>
    <row r="1348" customFormat="false" ht="15" hidden="false" customHeight="true" outlineLevel="0" collapsed="false">
      <c r="A1348" s="105" t="n">
        <v>39336.5307537037</v>
      </c>
      <c r="B1348" s="10" t="n">
        <v>95</v>
      </c>
    </row>
    <row r="1349" customFormat="false" ht="15" hidden="false" customHeight="true" outlineLevel="0" collapsed="false">
      <c r="A1349" s="105" t="n">
        <v>39366.2088593519</v>
      </c>
      <c r="B1349" s="10" t="n">
        <v>96</v>
      </c>
    </row>
    <row r="1350" customFormat="false" ht="15" hidden="false" customHeight="true" outlineLevel="0" collapsed="false">
      <c r="A1350" s="105" t="n">
        <v>39395.9605073611</v>
      </c>
      <c r="B1350" s="10" t="n">
        <v>97</v>
      </c>
    </row>
    <row r="1351" customFormat="false" ht="15" hidden="false" customHeight="true" outlineLevel="0" collapsed="false">
      <c r="A1351" s="105" t="n">
        <v>39425.7363581713</v>
      </c>
      <c r="B1351" s="10" t="n">
        <v>98</v>
      </c>
    </row>
    <row r="1352" customFormat="false" ht="15" hidden="false" customHeight="true" outlineLevel="0" collapsed="false">
      <c r="A1352" s="105" t="n">
        <v>39455.4840726968</v>
      </c>
      <c r="B1352" s="10" t="n">
        <v>99</v>
      </c>
    </row>
    <row r="1353" customFormat="false" ht="15" hidden="false" customHeight="true" outlineLevel="0" collapsed="false">
      <c r="A1353" s="105" t="n">
        <v>39485.1558402546</v>
      </c>
      <c r="B1353" s="10" t="n">
        <v>100</v>
      </c>
    </row>
    <row r="1354" customFormat="false" ht="15" hidden="false" customHeight="true" outlineLevel="0" collapsed="false">
      <c r="A1354" s="105" t="n">
        <v>39514.7181605903</v>
      </c>
      <c r="B1354" s="10" t="n">
        <v>101</v>
      </c>
    </row>
    <row r="1355" customFormat="false" ht="15" hidden="false" customHeight="true" outlineLevel="0" collapsed="false">
      <c r="A1355" s="105" t="n">
        <v>39544.1634056713</v>
      </c>
      <c r="B1355" s="10" t="n">
        <v>102</v>
      </c>
    </row>
    <row r="1356" customFormat="false" ht="15" hidden="false" customHeight="true" outlineLevel="0" collapsed="false">
      <c r="A1356" s="105" t="n">
        <v>39573.5127104861</v>
      </c>
      <c r="B1356" s="10" t="n">
        <v>103</v>
      </c>
    </row>
    <row r="1357" customFormat="false" ht="15" hidden="false" customHeight="true" outlineLevel="0" collapsed="false">
      <c r="A1357" s="105" t="n">
        <v>39602.8073973611</v>
      </c>
      <c r="B1357" s="10" t="n">
        <v>104</v>
      </c>
    </row>
    <row r="1358" customFormat="false" ht="15" hidden="false" customHeight="true" outlineLevel="0" collapsed="false">
      <c r="A1358" s="105" t="n">
        <v>39632.0962715625</v>
      </c>
      <c r="B1358" s="10" t="n">
        <v>105</v>
      </c>
    </row>
    <row r="1359" customFormat="false" ht="15" hidden="false" customHeight="true" outlineLevel="0" collapsed="false">
      <c r="A1359" s="105" t="n">
        <v>39661.4253819792</v>
      </c>
      <c r="B1359" s="10" t="n">
        <v>106</v>
      </c>
    </row>
    <row r="1360" customFormat="false" ht="15" hidden="false" customHeight="true" outlineLevel="0" collapsed="false">
      <c r="A1360" s="105" t="n">
        <v>39690.8319990394</v>
      </c>
      <c r="B1360" s="10" t="n">
        <v>107</v>
      </c>
    </row>
    <row r="1361" customFormat="false" ht="15" hidden="false" customHeight="true" outlineLevel="0" collapsed="false">
      <c r="A1361" s="105" t="n">
        <v>39720.3419320486</v>
      </c>
      <c r="B1361" s="10" t="n">
        <v>108</v>
      </c>
    </row>
    <row r="1362" customFormat="false" ht="15" hidden="false" customHeight="true" outlineLevel="0" collapsed="false">
      <c r="A1362" s="105" t="n">
        <v>39749.9680272338</v>
      </c>
      <c r="B1362" s="10" t="n">
        <v>109</v>
      </c>
    </row>
    <row r="1363" customFormat="false" ht="15" hidden="false" customHeight="true" outlineLevel="0" collapsed="false">
      <c r="A1363" s="105" t="n">
        <v>39779.7046580903</v>
      </c>
      <c r="B1363" s="10" t="n">
        <v>110</v>
      </c>
    </row>
    <row r="1364" customFormat="false" ht="15" hidden="false" customHeight="true" outlineLevel="0" collapsed="false">
      <c r="A1364" s="105" t="n">
        <v>39809.5156335185</v>
      </c>
      <c r="B1364" s="10" t="n">
        <v>111</v>
      </c>
    </row>
    <row r="1365" customFormat="false" ht="15" hidden="false" customHeight="true" outlineLevel="0" collapsed="false">
      <c r="A1365" s="105" t="n">
        <v>39839.3300515972</v>
      </c>
      <c r="B1365" s="10" t="n">
        <v>112</v>
      </c>
    </row>
    <row r="1366" customFormat="false" ht="15" hidden="false" customHeight="true" outlineLevel="0" collapsed="false">
      <c r="A1366" s="105" t="n">
        <v>39869.0660259606</v>
      </c>
      <c r="B1366" s="10" t="n">
        <v>113</v>
      </c>
    </row>
    <row r="1367" customFormat="false" ht="15" hidden="false" customHeight="true" outlineLevel="0" collapsed="false">
      <c r="A1367" s="105" t="n">
        <v>39898.6708270602</v>
      </c>
      <c r="B1367" s="10" t="n">
        <v>114</v>
      </c>
    </row>
    <row r="1368" customFormat="false" ht="15" hidden="false" customHeight="true" outlineLevel="0" collapsed="false">
      <c r="A1368" s="105" t="n">
        <v>39928.1406610532</v>
      </c>
      <c r="B1368" s="10" t="n">
        <v>115</v>
      </c>
    </row>
    <row r="1369" customFormat="false" ht="15" hidden="false" customHeight="true" outlineLevel="0" collapsed="false">
      <c r="A1369" s="105" t="n">
        <v>39957.5076556366</v>
      </c>
      <c r="B1369" s="10" t="n">
        <v>116</v>
      </c>
    </row>
    <row r="1370" customFormat="false" ht="15" hidden="false" customHeight="true" outlineLevel="0" collapsed="false">
      <c r="A1370" s="105" t="n">
        <v>39986.8159826736</v>
      </c>
      <c r="B1370" s="10" t="n">
        <v>117</v>
      </c>
    </row>
    <row r="1371" customFormat="false" ht="15" hidden="false" customHeight="true" outlineLevel="0" collapsed="false">
      <c r="A1371" s="105" t="n">
        <v>40016.1073109259</v>
      </c>
      <c r="B1371" s="10" t="n">
        <v>118</v>
      </c>
    </row>
    <row r="1372" customFormat="false" ht="15" hidden="false" customHeight="true" outlineLevel="0" collapsed="false">
      <c r="A1372" s="105" t="n">
        <v>40045.417701713</v>
      </c>
      <c r="B1372" s="10" t="n">
        <v>119</v>
      </c>
    </row>
    <row r="1373" customFormat="false" ht="15" hidden="false" customHeight="true" outlineLevel="0" collapsed="false">
      <c r="A1373" s="105" t="n">
        <v>40074.7807883449</v>
      </c>
      <c r="B1373" s="10" t="n">
        <v>120</v>
      </c>
    </row>
    <row r="1374" customFormat="false" ht="15" hidden="false" customHeight="true" outlineLevel="0" collapsed="false">
      <c r="A1374" s="105" t="n">
        <v>40104.2313055787</v>
      </c>
      <c r="B1374" s="10" t="n">
        <v>121</v>
      </c>
    </row>
    <row r="1375" customFormat="false" ht="15" hidden="false" customHeight="true" outlineLevel="0" collapsed="false">
      <c r="A1375" s="105" t="n">
        <v>40133.8011749769</v>
      </c>
      <c r="B1375" s="10" t="n">
        <v>122</v>
      </c>
    </row>
    <row r="1376" customFormat="false" ht="15" hidden="false" customHeight="true" outlineLevel="0" collapsed="false">
      <c r="A1376" s="105" t="n">
        <v>40163.5015364468</v>
      </c>
      <c r="B1376" s="10" t="n">
        <v>123</v>
      </c>
    </row>
    <row r="1377" customFormat="false" ht="15" hidden="false" customHeight="true" outlineLevel="0" collapsed="false">
      <c r="A1377" s="105" t="n">
        <v>40193.2996289815</v>
      </c>
      <c r="B1377" s="10" t="n">
        <v>124</v>
      </c>
    </row>
    <row r="1378" customFormat="false" ht="15" hidden="false" customHeight="true" outlineLevel="0" collapsed="false">
      <c r="A1378" s="105" t="n">
        <v>40223.1190100463</v>
      </c>
      <c r="B1378" s="10" t="n">
        <v>125</v>
      </c>
    </row>
    <row r="1379" customFormat="false" ht="15" hidden="false" customHeight="true" outlineLevel="0" collapsed="false">
      <c r="A1379" s="105" t="n">
        <v>40252.8758650463</v>
      </c>
      <c r="B1379" s="10" t="n">
        <v>126</v>
      </c>
    </row>
    <row r="1380" customFormat="false" ht="15" hidden="false" customHeight="true" outlineLevel="0" collapsed="false">
      <c r="A1380" s="105" t="n">
        <v>40282.5201048148</v>
      </c>
      <c r="B1380" s="10" t="n">
        <v>127</v>
      </c>
    </row>
    <row r="1381" customFormat="false" ht="15" hidden="false" customHeight="true" outlineLevel="0" collapsed="false">
      <c r="A1381" s="105" t="n">
        <v>40312.0446969213</v>
      </c>
      <c r="B1381" s="10" t="n">
        <v>128</v>
      </c>
    </row>
    <row r="1382" customFormat="false" ht="15" hidden="false" customHeight="true" outlineLevel="0" collapsed="false">
      <c r="A1382" s="105" t="n">
        <v>40341.4684887847</v>
      </c>
      <c r="B1382" s="10" t="n">
        <v>129</v>
      </c>
    </row>
    <row r="1383" customFormat="false" ht="15" hidden="false" customHeight="true" outlineLevel="0" collapsed="false">
      <c r="A1383" s="105" t="n">
        <v>40370.8197329282</v>
      </c>
      <c r="B1383" s="10" t="n">
        <v>130</v>
      </c>
    </row>
    <row r="1384" customFormat="false" ht="15" hidden="false" customHeight="true" outlineLevel="0" collapsed="false">
      <c r="A1384" s="105" t="n">
        <v>40400.1305801157</v>
      </c>
      <c r="B1384" s="10" t="n">
        <v>131</v>
      </c>
    </row>
    <row r="1385" customFormat="false" ht="15" hidden="false" customHeight="true" outlineLevel="0" collapsed="false">
      <c r="A1385" s="105" t="n">
        <v>40429.4373349074</v>
      </c>
      <c r="B1385" s="10" t="n">
        <v>132</v>
      </c>
    </row>
    <row r="1386" customFormat="false" ht="15" hidden="false" customHeight="true" outlineLevel="0" collapsed="false">
      <c r="A1386" s="105" t="n">
        <v>40458.7808533912</v>
      </c>
      <c r="B1386" s="10" t="n">
        <v>133</v>
      </c>
    </row>
    <row r="1387" customFormat="false" ht="15" hidden="false" customHeight="true" outlineLevel="0" collapsed="false">
      <c r="A1387" s="105" t="n">
        <v>40488.2025891782</v>
      </c>
      <c r="B1387" s="10" t="n">
        <v>134</v>
      </c>
    </row>
    <row r="1388" customFormat="false" ht="15" hidden="false" customHeight="true" outlineLevel="0" collapsed="false">
      <c r="A1388" s="105" t="n">
        <v>40517.7331513889</v>
      </c>
      <c r="B1388" s="10" t="n">
        <v>135</v>
      </c>
    </row>
    <row r="1389" customFormat="false" ht="15" hidden="false" customHeight="true" outlineLevel="0" collapsed="false">
      <c r="A1389" s="105" t="n">
        <v>40547.3768621296</v>
      </c>
      <c r="B1389" s="10" t="n">
        <v>136</v>
      </c>
    </row>
    <row r="1390" customFormat="false" ht="15" hidden="false" customHeight="true" outlineLevel="0" collapsed="false">
      <c r="A1390" s="105" t="n">
        <v>40577.1046612384</v>
      </c>
      <c r="B1390" s="10" t="n">
        <v>137</v>
      </c>
    </row>
    <row r="1391" customFormat="false" ht="15" hidden="false" customHeight="true" outlineLevel="0" collapsed="false">
      <c r="A1391" s="105" t="n">
        <v>40606.8652167593</v>
      </c>
      <c r="B1391" s="10" t="n">
        <v>138</v>
      </c>
    </row>
    <row r="1392" customFormat="false" ht="15" hidden="false" customHeight="true" outlineLevel="0" collapsed="false">
      <c r="A1392" s="105" t="n">
        <v>40636.6057732986</v>
      </c>
      <c r="B1392" s="10" t="n">
        <v>139</v>
      </c>
    </row>
    <row r="1393" customFormat="false" ht="15" hidden="false" customHeight="true" outlineLevel="0" collapsed="false">
      <c r="A1393" s="105" t="n">
        <v>40666.2851892014</v>
      </c>
      <c r="B1393" s="10" t="n">
        <v>140</v>
      </c>
    </row>
    <row r="1394" customFormat="false" ht="15" hidden="false" customHeight="true" outlineLevel="0" collapsed="false">
      <c r="A1394" s="105" t="n">
        <v>40695.8767925232</v>
      </c>
      <c r="B1394" s="10" t="n">
        <v>141</v>
      </c>
    </row>
    <row r="1395" customFormat="false" ht="15" hidden="false" customHeight="true" outlineLevel="0" collapsed="false">
      <c r="A1395" s="105" t="n">
        <v>40725.3707422222</v>
      </c>
      <c r="B1395" s="10" t="n">
        <v>142</v>
      </c>
    </row>
    <row r="1396" customFormat="false" ht="15" hidden="false" customHeight="true" outlineLevel="0" collapsed="false">
      <c r="A1396" s="105" t="n">
        <v>40754.777633831</v>
      </c>
      <c r="B1396" s="10" t="n">
        <v>143</v>
      </c>
    </row>
    <row r="1397" customFormat="false" ht="15" hidden="false" customHeight="true" outlineLevel="0" collapsed="false">
      <c r="A1397" s="105" t="n">
        <v>40784.1278287153</v>
      </c>
      <c r="B1397" s="10" t="n">
        <v>144</v>
      </c>
    </row>
    <row r="1398" customFormat="false" ht="15" hidden="false" customHeight="true" outlineLevel="0" collapsed="false">
      <c r="A1398" s="105" t="n">
        <v>40813.4642991319</v>
      </c>
      <c r="B1398" s="10" t="n">
        <v>145</v>
      </c>
    </row>
    <row r="1399" customFormat="false" ht="15" hidden="false" customHeight="true" outlineLevel="0" collapsed="false">
      <c r="A1399" s="105" t="n">
        <v>40842.8303978009</v>
      </c>
      <c r="B1399" s="10" t="n">
        <v>146</v>
      </c>
    </row>
    <row r="1400" customFormat="false" ht="15" hidden="false" customHeight="true" outlineLevel="0" collapsed="false">
      <c r="A1400" s="105" t="n">
        <v>40872.2567455787</v>
      </c>
      <c r="B1400" s="10" t="n">
        <v>147</v>
      </c>
    </row>
    <row r="1401" customFormat="false" ht="15" hidden="false" customHeight="true" outlineLevel="0" collapsed="false">
      <c r="A1401" s="105" t="n">
        <v>40901.7544216204</v>
      </c>
      <c r="B1401" s="10" t="n">
        <v>148</v>
      </c>
    </row>
    <row r="1402" customFormat="false" ht="15" hidden="false" customHeight="true" outlineLevel="0" collapsed="false">
      <c r="A1402" s="105" t="n">
        <v>40931.3189917593</v>
      </c>
      <c r="B1402" s="10" t="n">
        <v>149</v>
      </c>
    </row>
    <row r="1403" customFormat="false" ht="15" hidden="false" customHeight="true" outlineLevel="0" collapsed="false">
      <c r="A1403" s="105" t="n">
        <v>40960.9407918056</v>
      </c>
      <c r="B1403" s="10" t="n">
        <v>150</v>
      </c>
    </row>
    <row r="1404" customFormat="false" ht="15" hidden="false" customHeight="true" outlineLevel="0" collapsed="false">
      <c r="A1404" s="105" t="n">
        <v>40990.6091484491</v>
      </c>
      <c r="B1404" s="10" t="n">
        <v>151</v>
      </c>
    </row>
    <row r="1405" customFormat="false" ht="15" hidden="false" customHeight="true" outlineLevel="0" collapsed="false">
      <c r="A1405" s="105" t="n">
        <v>41020.304493044</v>
      </c>
      <c r="B1405" s="10" t="n">
        <v>152</v>
      </c>
    </row>
    <row r="1406" customFormat="false" ht="15" hidden="false" customHeight="true" outlineLevel="0" collapsed="false">
      <c r="A1406" s="105" t="n">
        <v>41049.9910450463</v>
      </c>
      <c r="B1406" s="10" t="n">
        <v>153</v>
      </c>
    </row>
    <row r="1407" customFormat="false" ht="15" hidden="false" customHeight="true" outlineLevel="0" collapsed="false">
      <c r="A1407" s="105" t="n">
        <v>41079.6264646296</v>
      </c>
      <c r="B1407" s="10" t="n">
        <v>154</v>
      </c>
    </row>
    <row r="1408" customFormat="false" ht="15" hidden="false" customHeight="true" outlineLevel="0" collapsed="false">
      <c r="A1408" s="105" t="n">
        <v>41109.1833638773</v>
      </c>
      <c r="B1408" s="10" t="n">
        <v>155</v>
      </c>
    </row>
    <row r="1409" customFormat="false" ht="15" hidden="false" customHeight="true" outlineLevel="0" collapsed="false">
      <c r="A1409" s="105" t="n">
        <v>41138.662842963</v>
      </c>
      <c r="B1409" s="10" t="n">
        <v>156</v>
      </c>
    </row>
    <row r="1410" customFormat="false" ht="15" hidden="false" customHeight="true" outlineLevel="0" collapsed="false">
      <c r="A1410" s="105" t="n">
        <v>41168.0907129977</v>
      </c>
      <c r="B1410" s="10" t="n">
        <v>157</v>
      </c>
    </row>
    <row r="1411" customFormat="false" ht="15" hidden="false" customHeight="true" outlineLevel="0" collapsed="false">
      <c r="A1411" s="105" t="n">
        <v>41197.5017257407</v>
      </c>
      <c r="B1411" s="10" t="n">
        <v>158</v>
      </c>
    </row>
    <row r="1412" customFormat="false" ht="15" hidden="false" customHeight="true" outlineLevel="0" collapsed="false">
      <c r="A1412" s="105" t="n">
        <v>41226.9222219907</v>
      </c>
      <c r="B1412" s="10" t="n">
        <v>159</v>
      </c>
    </row>
    <row r="1413" customFormat="false" ht="15" hidden="false" customHeight="true" outlineLevel="0" collapsed="false">
      <c r="A1413" s="105" t="n">
        <v>41256.3621869329</v>
      </c>
      <c r="B1413" s="10" t="n">
        <v>160</v>
      </c>
    </row>
    <row r="1414" customFormat="false" ht="15" hidden="false" customHeight="true" outlineLevel="0" collapsed="false">
      <c r="A1414" s="105" t="n">
        <v>41285.8219051273</v>
      </c>
      <c r="B1414" s="10" t="n">
        <v>161</v>
      </c>
    </row>
    <row r="1415" customFormat="false" ht="15" hidden="false" customHeight="true" outlineLevel="0" collapsed="false">
      <c r="A1415" s="105" t="n">
        <v>41315.3056204514</v>
      </c>
      <c r="B1415" s="10" t="n">
        <v>162</v>
      </c>
    </row>
    <row r="1416" customFormat="false" ht="15" hidden="false" customHeight="true" outlineLevel="0" collapsed="false">
      <c r="A1416" s="105" t="n">
        <v>41344.8270932407</v>
      </c>
      <c r="B1416" s="10" t="n">
        <v>163</v>
      </c>
    </row>
    <row r="1417" customFormat="false" ht="15" hidden="false" customHeight="true" outlineLevel="0" collapsed="false">
      <c r="A1417" s="105" t="n">
        <v>41374.3995578009</v>
      </c>
      <c r="B1417" s="10" t="n">
        <v>164</v>
      </c>
    </row>
    <row r="1418" customFormat="false" ht="15" hidden="false" customHeight="true" outlineLevel="0" collapsed="false">
      <c r="A1418" s="105" t="n">
        <v>41404.0198107986</v>
      </c>
      <c r="B1418" s="10" t="n">
        <v>165</v>
      </c>
    </row>
    <row r="1419" customFormat="false" ht="15" hidden="false" customHeight="true" outlineLevel="0" collapsed="false">
      <c r="A1419" s="105" t="n">
        <v>41433.6642231134</v>
      </c>
      <c r="B1419" s="10" t="n">
        <v>166</v>
      </c>
    </row>
    <row r="1420" customFormat="false" ht="15" hidden="false" customHeight="true" outlineLevel="0" collapsed="false">
      <c r="A1420" s="105" t="n">
        <v>41463.3016762732</v>
      </c>
      <c r="B1420" s="10" t="n">
        <v>167</v>
      </c>
    </row>
    <row r="1421" customFormat="false" ht="15" hidden="false" customHeight="true" outlineLevel="0" collapsed="false">
      <c r="A1421" s="105" t="n">
        <v>41492.9102905787</v>
      </c>
      <c r="B1421" s="10" t="n">
        <v>168</v>
      </c>
    </row>
    <row r="1422" customFormat="false" ht="15" hidden="false" customHeight="true" outlineLevel="0" collapsed="false">
      <c r="A1422" s="105" t="n">
        <v>41522.4835047107</v>
      </c>
      <c r="B1422" s="10" t="n">
        <v>169</v>
      </c>
    </row>
    <row r="1423" customFormat="false" ht="15" hidden="false" customHeight="true" outlineLevel="0" collapsed="false">
      <c r="A1423" s="105" t="n">
        <v>41552.0240277083</v>
      </c>
      <c r="B1423" s="10" t="n">
        <v>170</v>
      </c>
    </row>
    <row r="1424" customFormat="false" ht="15" hidden="false" customHeight="true" outlineLevel="0" collapsed="false">
      <c r="A1424" s="105" t="n">
        <v>41581.5347045718</v>
      </c>
      <c r="B1424" s="10" t="n">
        <v>171</v>
      </c>
    </row>
    <row r="1425" customFormat="false" ht="15" hidden="false" customHeight="true" outlineLevel="0" collapsed="false">
      <c r="A1425" s="105" t="n">
        <v>41611.0155241782</v>
      </c>
      <c r="B1425" s="10" t="n">
        <v>172</v>
      </c>
    </row>
    <row r="1426" customFormat="false" ht="15" hidden="false" customHeight="true" outlineLevel="0" collapsed="false">
      <c r="A1426" s="105" t="n">
        <v>41640.468168588</v>
      </c>
      <c r="B1426" s="10" t="n">
        <v>173</v>
      </c>
    </row>
    <row r="1427" customFormat="false" ht="15" hidden="false" customHeight="true" outlineLevel="0" collapsed="false">
      <c r="A1427" s="105" t="n">
        <v>41669.9017454514</v>
      </c>
      <c r="B1427" s="10" t="n">
        <v>174</v>
      </c>
    </row>
    <row r="1428" customFormat="false" ht="15" hidden="false" customHeight="true" outlineLevel="0" collapsed="false">
      <c r="A1428" s="105" t="n">
        <v>41699.3330768982</v>
      </c>
      <c r="B1428" s="10" t="n">
        <v>175</v>
      </c>
    </row>
    <row r="1429" customFormat="false" ht="15" hidden="false" customHeight="true" outlineLevel="0" collapsed="false">
      <c r="A1429" s="105" t="n">
        <v>41728.7810028704</v>
      </c>
      <c r="B1429" s="10" t="n">
        <v>176</v>
      </c>
    </row>
    <row r="1430" customFormat="false" ht="15" hidden="false" customHeight="true" outlineLevel="0" collapsed="false">
      <c r="A1430" s="105" t="n">
        <v>41758.2599186227</v>
      </c>
      <c r="B1430" s="10" t="n">
        <v>177</v>
      </c>
    </row>
    <row r="1431" customFormat="false" ht="15" hidden="false" customHeight="true" outlineLevel="0" collapsed="false">
      <c r="A1431" s="105" t="n">
        <v>41787.7779126389</v>
      </c>
      <c r="B1431" s="10" t="n">
        <v>178</v>
      </c>
    </row>
    <row r="1432" customFormat="false" ht="15" hidden="false" customHeight="true" outlineLevel="0" collapsed="false">
      <c r="A1432" s="105" t="n">
        <v>41817.3392530903</v>
      </c>
      <c r="B1432" s="10" t="n">
        <v>179</v>
      </c>
    </row>
    <row r="1433" customFormat="false" ht="15" hidden="false" customHeight="true" outlineLevel="0" collapsed="false">
      <c r="A1433" s="105" t="n">
        <v>41846.9457184491</v>
      </c>
      <c r="B1433" s="10" t="n">
        <v>180</v>
      </c>
    </row>
    <row r="1434" customFormat="false" ht="15" hidden="false" customHeight="true" outlineLevel="0" collapsed="false">
      <c r="A1434" s="105" t="n">
        <v>41876.5922466088</v>
      </c>
      <c r="B1434" s="10" t="n">
        <v>181</v>
      </c>
    </row>
    <row r="1435" customFormat="false" ht="15" hidden="false" customHeight="true" outlineLevel="0" collapsed="false">
      <c r="A1435" s="105" t="n">
        <v>41906.2596109491</v>
      </c>
      <c r="B1435" s="10" t="n">
        <v>182</v>
      </c>
    </row>
    <row r="1436" customFormat="false" ht="15" hidden="false" customHeight="true" outlineLevel="0" collapsed="false">
      <c r="A1436" s="105" t="n">
        <v>41935.914344375</v>
      </c>
      <c r="B1436" s="10" t="n">
        <v>183</v>
      </c>
    </row>
    <row r="1437" customFormat="false" ht="15" hidden="false" customHeight="true" outlineLevel="0" collapsed="false">
      <c r="A1437" s="105" t="n">
        <v>41965.5223714468</v>
      </c>
      <c r="B1437" s="10" t="n">
        <v>184</v>
      </c>
    </row>
    <row r="1438" customFormat="false" ht="15" hidden="false" customHeight="true" outlineLevel="0" collapsed="false">
      <c r="A1438" s="105" t="n">
        <v>41995.0665534028</v>
      </c>
      <c r="B1438" s="10" t="n">
        <v>185</v>
      </c>
    </row>
    <row r="1439" customFormat="false" ht="15" hidden="false" customHeight="true" outlineLevel="0" collapsed="false">
      <c r="A1439" s="105" t="n">
        <v>42024.5511616782</v>
      </c>
      <c r="B1439" s="10" t="n">
        <v>186</v>
      </c>
    </row>
    <row r="1440" customFormat="false" ht="15" hidden="false" customHeight="true" outlineLevel="0" collapsed="false">
      <c r="A1440" s="105" t="n">
        <v>42053.9911111227</v>
      </c>
      <c r="B1440" s="10" t="n">
        <v>187</v>
      </c>
    </row>
    <row r="1441" customFormat="false" ht="15" hidden="false" customHeight="true" outlineLevel="0" collapsed="false">
      <c r="A1441" s="105" t="n">
        <v>42083.4001040046</v>
      </c>
      <c r="B1441" s="10" t="n">
        <v>188</v>
      </c>
    </row>
    <row r="1442" customFormat="false" ht="15" hidden="false" customHeight="true" outlineLevel="0" collapsed="false">
      <c r="A1442" s="105" t="n">
        <v>42112.7894653357</v>
      </c>
      <c r="B1442" s="10" t="n">
        <v>189</v>
      </c>
    </row>
    <row r="1443" customFormat="false" ht="15" hidden="false" customHeight="true" outlineLevel="0" collapsed="false">
      <c r="A1443" s="105" t="n">
        <v>42142.1758085532</v>
      </c>
      <c r="B1443" s="10" t="n">
        <v>190</v>
      </c>
    </row>
    <row r="1444" customFormat="false" ht="15" hidden="false" customHeight="true" outlineLevel="0" collapsed="false">
      <c r="A1444" s="105" t="n">
        <v>42171.5870117708</v>
      </c>
      <c r="B1444" s="10" t="n">
        <v>191</v>
      </c>
    </row>
    <row r="1445" customFormat="false" ht="15" hidden="false" customHeight="true" outlineLevel="0" collapsed="false">
      <c r="A1445" s="105" t="n">
        <v>42201.0586134954</v>
      </c>
      <c r="B1445" s="10" t="n">
        <v>192</v>
      </c>
    </row>
    <row r="1446" customFormat="false" ht="15" hidden="false" customHeight="true" outlineLevel="0" collapsed="false">
      <c r="A1446" s="105" t="n">
        <v>42230.6204943056</v>
      </c>
      <c r="B1446" s="10" t="n">
        <v>193</v>
      </c>
    </row>
    <row r="1447" customFormat="false" ht="15" hidden="false" customHeight="true" outlineLevel="0" collapsed="false">
      <c r="A1447" s="105" t="n">
        <v>42260.278771007</v>
      </c>
      <c r="B1447" s="10" t="n">
        <v>194</v>
      </c>
    </row>
    <row r="1448" customFormat="false" ht="15" hidden="false" customHeight="true" outlineLevel="0" collapsed="false">
      <c r="A1448" s="105" t="n">
        <v>42290.0040769792</v>
      </c>
      <c r="B1448" s="10" t="n">
        <v>195</v>
      </c>
    </row>
    <row r="1449" customFormat="false" ht="15" hidden="false" customHeight="true" outlineLevel="0" collapsed="false">
      <c r="A1449" s="105" t="n">
        <v>42319.7411028704</v>
      </c>
      <c r="B1449" s="10" t="n">
        <v>196</v>
      </c>
    </row>
    <row r="1450" customFormat="false" ht="15" hidden="false" customHeight="true" outlineLevel="0" collapsed="false">
      <c r="A1450" s="105" t="n">
        <v>42349.4370449884</v>
      </c>
      <c r="B1450" s="10" t="n">
        <v>197</v>
      </c>
    </row>
    <row r="1451" customFormat="false" ht="15" hidden="false" customHeight="true" outlineLevel="0" collapsed="false">
      <c r="A1451" s="105" t="n">
        <v>42379.0628330787</v>
      </c>
      <c r="B1451" s="10" t="n">
        <v>198</v>
      </c>
    </row>
    <row r="1452" customFormat="false" ht="15" hidden="false" customHeight="true" outlineLevel="0" collapsed="false">
      <c r="A1452" s="105" t="n">
        <v>42408.6103289005</v>
      </c>
      <c r="B1452" s="10" t="n">
        <v>199</v>
      </c>
    </row>
    <row r="1453" customFormat="false" ht="15" hidden="false" customHeight="true" outlineLevel="0" collapsed="false">
      <c r="A1453" s="105" t="n">
        <v>42438.0794372454</v>
      </c>
      <c r="B1453" s="10" t="n">
        <v>200</v>
      </c>
    </row>
    <row r="1454" customFormat="false" ht="15" hidden="false" customHeight="true" outlineLevel="0" collapsed="false">
      <c r="A1454" s="105" t="n">
        <v>42467.4747437384</v>
      </c>
      <c r="B1454" s="10" t="n">
        <v>201</v>
      </c>
    </row>
    <row r="1455" customFormat="false" ht="15" hidden="false" customHeight="true" outlineLevel="0" collapsed="false">
      <c r="A1455" s="105" t="n">
        <v>42496.8122000232</v>
      </c>
      <c r="B1455" s="10" t="n">
        <v>202</v>
      </c>
    </row>
    <row r="1456" customFormat="false" ht="15" hidden="false" customHeight="true" outlineLevel="0" collapsed="false">
      <c r="A1456" s="105" t="n">
        <v>42526.124714456</v>
      </c>
      <c r="B1456" s="10" t="n">
        <v>203</v>
      </c>
    </row>
    <row r="1457" customFormat="false" ht="15" hidden="false" customHeight="true" outlineLevel="0" collapsed="false">
      <c r="A1457" s="105" t="n">
        <v>42555.4590287037</v>
      </c>
      <c r="B1457" s="10" t="n">
        <v>204</v>
      </c>
    </row>
    <row r="1458" customFormat="false" ht="15" hidden="false" customHeight="true" outlineLevel="0" collapsed="false">
      <c r="A1458" s="105" t="n">
        <v>42584.86433375</v>
      </c>
      <c r="B1458" s="10" t="n">
        <v>205</v>
      </c>
    </row>
    <row r="1459" customFormat="false" ht="15" hidden="false" customHeight="true" outlineLevel="0" collapsed="false">
      <c r="A1459" s="105" t="n">
        <v>42614.377260625</v>
      </c>
      <c r="B1459" s="10" t="n">
        <v>206</v>
      </c>
    </row>
    <row r="1460" customFormat="false" ht="15" hidden="false" customHeight="true" outlineLevel="0" collapsed="false">
      <c r="A1460" s="105" t="n">
        <v>42644.0080480324</v>
      </c>
      <c r="B1460" s="10" t="n">
        <v>207</v>
      </c>
    </row>
    <row r="1461" customFormat="false" ht="15" hidden="false" customHeight="true" outlineLevel="0" collapsed="false">
      <c r="A1461" s="105" t="n">
        <v>42673.7350222107</v>
      </c>
      <c r="B1461" s="10" t="n">
        <v>208</v>
      </c>
    </row>
    <row r="1462" customFormat="false" ht="15" hidden="false" customHeight="true" outlineLevel="0" collapsed="false">
      <c r="A1462" s="105" t="n">
        <v>42703.5127887847</v>
      </c>
      <c r="B1462" s="10" t="n">
        <v>209</v>
      </c>
    </row>
    <row r="1463" customFormat="false" ht="15" hidden="false" customHeight="true" outlineLevel="0" collapsed="false">
      <c r="A1463" s="105" t="n">
        <v>42733.2870090509</v>
      </c>
      <c r="B1463" s="10" t="n">
        <v>210</v>
      </c>
    </row>
    <row r="1464" customFormat="false" ht="15" hidden="false" customHeight="true" outlineLevel="0" collapsed="false">
      <c r="A1464" s="105" t="n">
        <v>42763.0049080208</v>
      </c>
      <c r="B1464" s="10" t="n">
        <v>211</v>
      </c>
    </row>
    <row r="1465" customFormat="false" ht="15" hidden="false" customHeight="true" outlineLevel="0" collapsed="false">
      <c r="A1465" s="105" t="n">
        <v>42792.6238340857</v>
      </c>
      <c r="B1465" s="10" t="n">
        <v>212</v>
      </c>
    </row>
    <row r="1466" customFormat="false" ht="15" hidden="false" customHeight="true" outlineLevel="0" collapsed="false">
      <c r="A1466" s="105" t="n">
        <v>42822.1229986227</v>
      </c>
      <c r="B1466" s="10" t="n">
        <v>213</v>
      </c>
    </row>
    <row r="1467" customFormat="false" ht="15" hidden="false" customHeight="true" outlineLevel="0" collapsed="false">
      <c r="A1467" s="105" t="n">
        <v>42851.5111678125</v>
      </c>
      <c r="B1467" s="10" t="n">
        <v>214</v>
      </c>
    </row>
    <row r="1468" customFormat="false" ht="15" hidden="false" customHeight="true" outlineLevel="0" collapsed="false">
      <c r="A1468" s="105" t="n">
        <v>42880.8225249769</v>
      </c>
      <c r="B1468" s="10" t="n">
        <v>215</v>
      </c>
    </row>
    <row r="1469" customFormat="false" ht="15" hidden="false" customHeight="true" outlineLevel="0" collapsed="false">
      <c r="A1469" s="105" t="n">
        <v>42910.1046595023</v>
      </c>
      <c r="B1469" s="10" t="n">
        <v>216</v>
      </c>
    </row>
    <row r="1470" customFormat="false" ht="15" hidden="false" customHeight="true" outlineLevel="0" collapsed="false">
      <c r="A1470" s="105" t="n">
        <v>42939.4066522222</v>
      </c>
      <c r="B1470" s="10" t="n">
        <v>217</v>
      </c>
    </row>
    <row r="1471" customFormat="false" ht="15" hidden="false" customHeight="true" outlineLevel="0" collapsed="false">
      <c r="A1471" s="105" t="n">
        <v>42968.7709543171</v>
      </c>
      <c r="B1471" s="10" t="n">
        <v>218</v>
      </c>
    </row>
    <row r="1472" customFormat="false" ht="15" hidden="false" customHeight="true" outlineLevel="0" collapsed="false">
      <c r="A1472" s="105" t="n">
        <v>42998.2291091088</v>
      </c>
      <c r="B1472" s="10" t="n">
        <v>219</v>
      </c>
    </row>
    <row r="1473" customFormat="false" ht="15" hidden="false" customHeight="true" outlineLevel="0" collapsed="false">
      <c r="A1473" s="105" t="n">
        <v>43027.800061713</v>
      </c>
      <c r="B1473" s="10" t="n">
        <v>220</v>
      </c>
    </row>
    <row r="1474" customFormat="false" ht="15" hidden="false" customHeight="true" outlineLevel="0" collapsed="false">
      <c r="A1474" s="105" t="n">
        <v>43057.4875847107</v>
      </c>
      <c r="B1474" s="10" t="n">
        <v>221</v>
      </c>
    </row>
    <row r="1475" customFormat="false" ht="15" hidden="false" customHeight="true" outlineLevel="0" collapsed="false">
      <c r="A1475" s="105" t="n">
        <v>43087.27118</v>
      </c>
      <c r="B1475" s="10" t="n">
        <v>222</v>
      </c>
    </row>
    <row r="1476" customFormat="false" ht="15" hidden="false" customHeight="true" outlineLevel="0" collapsed="false">
      <c r="A1476" s="105" t="n">
        <v>43117.0953464352</v>
      </c>
      <c r="B1476" s="10" t="n">
        <v>223</v>
      </c>
    </row>
    <row r="1477" customFormat="false" ht="15" hidden="false" customHeight="true" outlineLevel="0" collapsed="false">
      <c r="A1477" s="105" t="n">
        <v>43146.878623287</v>
      </c>
      <c r="B1477" s="10" t="n">
        <v>224</v>
      </c>
    </row>
    <row r="1478" customFormat="false" ht="15" hidden="false" customHeight="true" outlineLevel="0" collapsed="false">
      <c r="A1478" s="105" t="n">
        <v>43176.5497341551</v>
      </c>
      <c r="B1478" s="10" t="n">
        <v>225</v>
      </c>
    </row>
    <row r="1479" customFormat="false" ht="15" hidden="false" customHeight="true" outlineLevel="0" collapsed="false">
      <c r="A1479" s="105" t="n">
        <v>43206.0812958681</v>
      </c>
      <c r="B1479" s="10" t="n">
        <v>226</v>
      </c>
    </row>
    <row r="1480" customFormat="false" ht="15" hidden="false" customHeight="true" outlineLevel="0" collapsed="false">
      <c r="A1480" s="105" t="n">
        <v>43235.4914363657</v>
      </c>
      <c r="B1480" s="10" t="n">
        <v>227</v>
      </c>
    </row>
    <row r="1481" customFormat="false" ht="15" hidden="false" customHeight="true" outlineLevel="0" collapsed="false">
      <c r="A1481" s="105" t="n">
        <v>43264.821688287</v>
      </c>
      <c r="B1481" s="10" t="n">
        <v>228</v>
      </c>
    </row>
    <row r="1482" customFormat="false" ht="15" hidden="false" customHeight="true" outlineLevel="0" collapsed="false">
      <c r="A1482" s="105" t="n">
        <v>43294.1165586111</v>
      </c>
      <c r="B1482" s="10" t="n">
        <v>229</v>
      </c>
    </row>
    <row r="1483" customFormat="false" ht="15" hidden="false" customHeight="true" outlineLevel="0" collapsed="false">
      <c r="A1483" s="105" t="n">
        <v>43323.4150243634</v>
      </c>
      <c r="B1483" s="10" t="n">
        <v>230</v>
      </c>
    </row>
    <row r="1484" customFormat="false" ht="15" hidden="false" customHeight="true" outlineLevel="0" collapsed="false">
      <c r="A1484" s="105" t="n">
        <v>43352.7510039931</v>
      </c>
      <c r="B1484" s="10" t="n">
        <v>231</v>
      </c>
    </row>
    <row r="1485" customFormat="false" ht="15" hidden="false" customHeight="true" outlineLevel="0" collapsed="false">
      <c r="A1485" s="105" t="n">
        <v>43382.1575652431</v>
      </c>
      <c r="B1485" s="10" t="n">
        <v>232</v>
      </c>
    </row>
    <row r="1486" customFormat="false" ht="15" hidden="false" customHeight="true" outlineLevel="0" collapsed="false">
      <c r="A1486" s="105" t="n">
        <v>43411.6680893287</v>
      </c>
      <c r="B1486" s="10" t="n">
        <v>233</v>
      </c>
    </row>
    <row r="1487" customFormat="false" ht="15" hidden="false" customHeight="true" outlineLevel="0" collapsed="false">
      <c r="A1487" s="105" t="n">
        <v>43441.3058706134</v>
      </c>
      <c r="B1487" s="10" t="n">
        <v>234</v>
      </c>
    </row>
    <row r="1488" customFormat="false" ht="15" hidden="false" customHeight="true" outlineLevel="0" collapsed="false">
      <c r="A1488" s="105" t="n">
        <v>43471.0613357639</v>
      </c>
      <c r="B1488" s="10" t="n">
        <v>235</v>
      </c>
    </row>
    <row r="1489" customFormat="false" ht="15" hidden="false" customHeight="true" outlineLevel="0" collapsed="false">
      <c r="A1489" s="105" t="n">
        <v>43500.877459838</v>
      </c>
      <c r="B1489" s="10" t="n">
        <v>236</v>
      </c>
    </row>
    <row r="1490" customFormat="false" ht="15" hidden="false" customHeight="true" outlineLevel="0" collapsed="false">
      <c r="A1490" s="105" t="n">
        <v>43530.6694150463</v>
      </c>
      <c r="B1490" s="10" t="n">
        <v>237</v>
      </c>
    </row>
    <row r="1491" customFormat="false" ht="15" hidden="false" customHeight="true" outlineLevel="0" collapsed="false">
      <c r="A1491" s="105" t="n">
        <v>43560.3683671065</v>
      </c>
      <c r="B1491" s="10" t="n">
        <v>238</v>
      </c>
    </row>
    <row r="1492" customFormat="false" ht="15" hidden="false" customHeight="true" outlineLevel="0" collapsed="false">
      <c r="A1492" s="105" t="n">
        <v>43589.9481556597</v>
      </c>
      <c r="B1492" s="10" t="n">
        <v>239</v>
      </c>
    </row>
    <row r="1493" customFormat="false" ht="15" hidden="false" customHeight="true" outlineLevel="0" collapsed="false">
      <c r="A1493" s="105" t="n">
        <v>43619.4179566667</v>
      </c>
      <c r="B1493" s="10" t="n">
        <v>240</v>
      </c>
    </row>
    <row r="1494" customFormat="false" ht="15" hidden="false" customHeight="true" outlineLevel="0" collapsed="false">
      <c r="A1494" s="105" t="n">
        <v>43648.8028649074</v>
      </c>
      <c r="B1494" s="10" t="n">
        <v>241</v>
      </c>
    </row>
    <row r="1495" customFormat="false" ht="15" hidden="false" customHeight="true" outlineLevel="0" collapsed="false">
      <c r="A1495" s="105" t="n">
        <v>43678.1331353935</v>
      </c>
      <c r="B1495" s="10" t="n">
        <v>242</v>
      </c>
    </row>
    <row r="1496" customFormat="false" ht="15" hidden="false" customHeight="true" outlineLevel="0" collapsed="false">
      <c r="A1496" s="105" t="n">
        <v>43707.4423412616</v>
      </c>
      <c r="B1496" s="10" t="n">
        <v>243</v>
      </c>
    </row>
    <row r="1497" customFormat="false" ht="15" hidden="false" customHeight="true" outlineLevel="0" collapsed="false">
      <c r="A1497" s="105" t="n">
        <v>43736.7682568171</v>
      </c>
      <c r="B1497" s="10" t="n">
        <v>244</v>
      </c>
    </row>
    <row r="1498" customFormat="false" ht="15" hidden="false" customHeight="true" outlineLevel="0" collapsed="false">
      <c r="A1498" s="105" t="n">
        <v>43766.1516828241</v>
      </c>
      <c r="B1498" s="10" t="n">
        <v>245</v>
      </c>
    </row>
    <row r="1499" customFormat="false" ht="15" hidden="false" customHeight="true" outlineLevel="0" collapsed="false">
      <c r="A1499" s="105" t="n">
        <v>43795.628903206</v>
      </c>
      <c r="B1499" s="10" t="n">
        <v>246</v>
      </c>
    </row>
    <row r="1500" customFormat="false" ht="15" hidden="false" customHeight="true" outlineLevel="0" collapsed="false">
      <c r="A1500" s="105" t="n">
        <v>43825.2175107176</v>
      </c>
      <c r="B1500" s="10" t="n">
        <v>247</v>
      </c>
    </row>
    <row r="1501" customFormat="false" ht="15" hidden="false" customHeight="true" outlineLevel="0" collapsed="false">
      <c r="A1501" s="105" t="n">
        <v>43854.9041718634</v>
      </c>
      <c r="B1501" s="10" t="n">
        <v>248</v>
      </c>
    </row>
    <row r="1502" customFormat="false" ht="15" hidden="false" customHeight="true" outlineLevel="0" collapsed="false">
      <c r="A1502" s="105" t="n">
        <v>43884.6471799653</v>
      </c>
      <c r="B1502" s="10" t="n">
        <v>249</v>
      </c>
    </row>
    <row r="1503" customFormat="false" ht="15" hidden="false" customHeight="true" outlineLevel="0" collapsed="false">
      <c r="A1503" s="105" t="n">
        <v>43914.394490625</v>
      </c>
      <c r="B1503" s="10" t="n">
        <v>250</v>
      </c>
    </row>
    <row r="1504" customFormat="false" ht="15" hidden="false" customHeight="true" outlineLevel="0" collapsed="false">
      <c r="A1504" s="105" t="n">
        <v>43944.1011640625</v>
      </c>
      <c r="B1504" s="10" t="n">
        <v>251</v>
      </c>
    </row>
    <row r="1505" customFormat="false" ht="15" hidden="false" customHeight="true" outlineLevel="0" collapsed="false">
      <c r="A1505" s="105" t="n">
        <v>43973.735221713</v>
      </c>
      <c r="B1505" s="10" t="n">
        <v>252</v>
      </c>
    </row>
    <row r="1506" customFormat="false" ht="15" hidden="false" customHeight="true" outlineLevel="0" collapsed="false">
      <c r="A1506" s="105" t="n">
        <v>44003.2786783796</v>
      </c>
      <c r="B1506" s="10" t="n">
        <v>253</v>
      </c>
    </row>
    <row r="1507" customFormat="false" ht="15" hidden="false" customHeight="true" outlineLevel="0" collapsed="false">
      <c r="A1507" s="105" t="n">
        <v>44032.7310910301</v>
      </c>
      <c r="B1507" s="10" t="n">
        <v>254</v>
      </c>
    </row>
    <row r="1508" customFormat="false" ht="15" hidden="false" customHeight="true" outlineLevel="0" collapsed="false">
      <c r="A1508" s="105" t="n">
        <v>44062.1121418403</v>
      </c>
      <c r="B1508" s="10" t="n">
        <v>255</v>
      </c>
    </row>
    <row r="1509" customFormat="false" ht="15" hidden="false" customHeight="true" outlineLevel="0" collapsed="false">
      <c r="A1509" s="105" t="n">
        <v>44091.4583160301</v>
      </c>
      <c r="B1509" s="10" t="n">
        <v>256</v>
      </c>
    </row>
    <row r="1510" customFormat="false" ht="15" hidden="false" customHeight="true" outlineLevel="0" collapsed="false">
      <c r="A1510" s="105" t="n">
        <v>44120.8130999884</v>
      </c>
      <c r="B1510" s="10" t="n">
        <v>257</v>
      </c>
    </row>
    <row r="1511" customFormat="false" ht="15" hidden="false" customHeight="true" outlineLevel="0" collapsed="false">
      <c r="A1511" s="105" t="n">
        <v>44150.2133102083</v>
      </c>
      <c r="B1511" s="10" t="n">
        <v>258</v>
      </c>
    </row>
    <row r="1512" customFormat="false" ht="15" hidden="false" customHeight="true" outlineLevel="0" collapsed="false">
      <c r="A1512" s="105" t="n">
        <v>44179.6781682639</v>
      </c>
      <c r="B1512" s="10" t="n">
        <v>259</v>
      </c>
    </row>
    <row r="1513" customFormat="false" ht="15" hidden="false" customHeight="true" outlineLevel="0" collapsed="false">
      <c r="A1513" s="105" t="n">
        <v>44209.2084209607</v>
      </c>
      <c r="B1513" s="10" t="n">
        <v>260</v>
      </c>
    </row>
    <row r="1514" customFormat="false" ht="15" hidden="false" customHeight="true" outlineLevel="0" collapsed="false">
      <c r="A1514" s="105" t="n">
        <v>44238.7956090278</v>
      </c>
      <c r="B1514" s="10" t="n">
        <v>261</v>
      </c>
    </row>
    <row r="1515" customFormat="false" ht="15" hidden="false" customHeight="true" outlineLevel="0" collapsed="false">
      <c r="A1515" s="105" t="n">
        <v>44268.4313172917</v>
      </c>
      <c r="B1515" s="10" t="n">
        <v>262</v>
      </c>
    </row>
    <row r="1516" customFormat="false" ht="15" hidden="false" customHeight="true" outlineLevel="0" collapsed="false">
      <c r="A1516" s="105" t="n">
        <v>44298.1046875116</v>
      </c>
      <c r="B1516" s="10" t="n">
        <v>263</v>
      </c>
    </row>
    <row r="1517" customFormat="false" ht="15" hidden="false" customHeight="true" outlineLevel="0" collapsed="false">
      <c r="A1517" s="105" t="n">
        <v>44327.7915267014</v>
      </c>
      <c r="B1517" s="10" t="n">
        <v>264</v>
      </c>
    </row>
    <row r="1518" customFormat="false" ht="15" hidden="false" customHeight="true" outlineLevel="0" collapsed="false">
      <c r="A1518" s="105" t="n">
        <v>44357.4532005324</v>
      </c>
      <c r="B1518" s="10" t="n">
        <v>265</v>
      </c>
    </row>
    <row r="1519" customFormat="false" ht="15" hidden="false" customHeight="true" outlineLevel="0" collapsed="false">
      <c r="A1519" s="105" t="n">
        <v>44387.0531350694</v>
      </c>
      <c r="B1519" s="10" t="n">
        <v>266</v>
      </c>
    </row>
    <row r="1520" customFormat="false" ht="15" hidden="false" customHeight="true" outlineLevel="0" collapsed="false">
      <c r="A1520" s="105" t="n">
        <v>44416.5764403819</v>
      </c>
      <c r="B1520" s="10" t="n">
        <v>267</v>
      </c>
    </row>
    <row r="1521" customFormat="false" ht="15" hidden="false" customHeight="true" outlineLevel="0" collapsed="false">
      <c r="A1521" s="105" t="n">
        <v>44446.0358914583</v>
      </c>
      <c r="B1521" s="10" t="n">
        <v>268</v>
      </c>
    </row>
    <row r="1522" customFormat="false" ht="15" hidden="false" customHeight="true" outlineLevel="0" collapsed="false">
      <c r="A1522" s="105" t="n">
        <v>44475.4619841204</v>
      </c>
      <c r="B1522" s="10" t="n">
        <v>269</v>
      </c>
    </row>
    <row r="1523" customFormat="false" ht="15" hidden="false" customHeight="true" outlineLevel="0" collapsed="false">
      <c r="A1523" s="105" t="n">
        <v>44504.8851012963</v>
      </c>
      <c r="B1523" s="10" t="n">
        <v>270</v>
      </c>
    </row>
    <row r="1524" customFormat="false" ht="15" hidden="false" customHeight="true" outlineLevel="0" collapsed="false">
      <c r="A1524" s="105" t="n">
        <v>44534.3215317824</v>
      </c>
      <c r="B1524" s="10" t="n">
        <v>271</v>
      </c>
    </row>
    <row r="1525" customFormat="false" ht="15" hidden="false" customHeight="true" outlineLevel="0" collapsed="false">
      <c r="A1525" s="105" t="n">
        <v>44563.7732397222</v>
      </c>
      <c r="B1525" s="10" t="n">
        <v>272</v>
      </c>
    </row>
    <row r="1526" customFormat="false" ht="15" hidden="false" customHeight="true" outlineLevel="0" collapsed="false">
      <c r="A1526" s="105" t="n">
        <v>44593.2402774769</v>
      </c>
      <c r="B1526" s="10" t="n">
        <v>273</v>
      </c>
    </row>
    <row r="1527" customFormat="false" ht="15" hidden="false" customHeight="true" outlineLevel="0" collapsed="false">
      <c r="A1527" s="105" t="n">
        <v>44622.7324357292</v>
      </c>
      <c r="B1527" s="10" t="n">
        <v>274</v>
      </c>
    </row>
    <row r="1528" customFormat="false" ht="15" hidden="false" customHeight="true" outlineLevel="0" collapsed="false">
      <c r="A1528" s="105" t="n">
        <v>44652.2668480787</v>
      </c>
      <c r="B1528" s="10" t="n">
        <v>275</v>
      </c>
    </row>
    <row r="1529" customFormat="false" ht="15" hidden="false" customHeight="true" outlineLevel="0" collapsed="false">
      <c r="A1529" s="105" t="n">
        <v>44681.8527398264</v>
      </c>
      <c r="B1529" s="10" t="n">
        <v>276</v>
      </c>
    </row>
    <row r="1530" customFormat="false" ht="15" hidden="false" customHeight="true" outlineLevel="0" collapsed="false">
      <c r="A1530" s="105" t="n">
        <v>44711.479241875</v>
      </c>
      <c r="B1530" s="10" t="n">
        <v>277</v>
      </c>
    </row>
    <row r="1531" customFormat="false" ht="15" hidden="false" customHeight="true" outlineLevel="0" collapsed="false">
      <c r="A1531" s="105" t="n">
        <v>44741.1194767014</v>
      </c>
      <c r="B1531" s="10" t="n">
        <v>278</v>
      </c>
    </row>
    <row r="1532" customFormat="false" ht="15" hidden="false" customHeight="true" outlineLevel="0" collapsed="false">
      <c r="A1532" s="105" t="n">
        <v>44770.7463967708</v>
      </c>
      <c r="B1532" s="10" t="n">
        <v>279</v>
      </c>
    </row>
    <row r="1533" customFormat="false" ht="15" hidden="false" customHeight="true" outlineLevel="0" collapsed="false">
      <c r="A1533" s="105" t="n">
        <v>44800.3450945949</v>
      </c>
      <c r="B1533" s="10" t="n">
        <v>280</v>
      </c>
    </row>
    <row r="1534" customFormat="false" ht="15" hidden="false" customHeight="true" outlineLevel="0" collapsed="false">
      <c r="A1534" s="105" t="n">
        <v>44829.9127737847</v>
      </c>
      <c r="B1534" s="10" t="n">
        <v>281</v>
      </c>
    </row>
    <row r="1535" customFormat="false" ht="15" hidden="false" customHeight="true" outlineLevel="0" collapsed="false">
      <c r="A1535" s="105" t="n">
        <v>44859.4503852778</v>
      </c>
      <c r="B1535" s="10" t="n">
        <v>282</v>
      </c>
    </row>
    <row r="1536" customFormat="false" ht="15" hidden="false" customHeight="true" outlineLevel="0" collapsed="false">
      <c r="A1536" s="105" t="n">
        <v>44888.9563175579</v>
      </c>
      <c r="B1536" s="10" t="n">
        <v>283</v>
      </c>
    </row>
    <row r="1537" customFormat="false" ht="15" hidden="false" customHeight="true" outlineLevel="0" collapsed="false">
      <c r="A1537" s="105" t="n">
        <v>44918.428322419</v>
      </c>
      <c r="B1537" s="10" t="n">
        <v>284</v>
      </c>
    </row>
    <row r="1538" customFormat="false" ht="15" hidden="false" customHeight="true" outlineLevel="0" collapsed="false">
      <c r="A1538" s="105" t="n">
        <v>44947.8702522107</v>
      </c>
      <c r="B1538" s="10" t="n">
        <v>285</v>
      </c>
    </row>
    <row r="1539" customFormat="false" ht="15" hidden="false" customHeight="true" outlineLevel="0" collapsed="false">
      <c r="A1539" s="105" t="n">
        <v>44977.2956428125</v>
      </c>
      <c r="B1539" s="10" t="n">
        <v>286</v>
      </c>
    </row>
    <row r="1540" customFormat="false" ht="15" hidden="false" customHeight="true" outlineLevel="0" collapsed="false">
      <c r="A1540" s="105" t="n">
        <v>45006.7243331482</v>
      </c>
      <c r="B1540" s="10" t="n">
        <v>287</v>
      </c>
    </row>
    <row r="1541" customFormat="false" ht="15" hidden="false" customHeight="true" outlineLevel="0" collapsed="false">
      <c r="A1541" s="105" t="n">
        <v>45036.1752978357</v>
      </c>
      <c r="B1541" s="10" t="n">
        <v>288</v>
      </c>
    </row>
    <row r="1542" customFormat="false" ht="15" hidden="false" customHeight="true" outlineLevel="0" collapsed="false">
      <c r="A1542" s="105" t="n">
        <v>45065.6619077778</v>
      </c>
      <c r="B1542" s="10" t="n">
        <v>289</v>
      </c>
    </row>
    <row r="1543" customFormat="false" ht="15" hidden="false" customHeight="true" outlineLevel="0" collapsed="false">
      <c r="A1543" s="105" t="n">
        <v>45095.1923810648</v>
      </c>
      <c r="B1543" s="10" t="n">
        <v>290</v>
      </c>
    </row>
    <row r="1544" customFormat="false" ht="15" hidden="false" customHeight="true" outlineLevel="0" collapsed="false">
      <c r="A1544" s="105" t="n">
        <v>45124.7720101505</v>
      </c>
      <c r="B1544" s="10" t="n">
        <v>291</v>
      </c>
    </row>
    <row r="1545" customFormat="false" ht="15" hidden="false" customHeight="true" outlineLevel="0" collapsed="false">
      <c r="A1545" s="105" t="n">
        <v>45154.4014227083</v>
      </c>
      <c r="B1545" s="10" t="n">
        <v>292</v>
      </c>
    </row>
    <row r="1546" customFormat="false" ht="15" hidden="false" customHeight="true" outlineLevel="0" collapsed="false">
      <c r="A1546" s="105" t="n">
        <v>45184.0692839583</v>
      </c>
      <c r="B1546" s="10" t="n">
        <v>293</v>
      </c>
    </row>
    <row r="1547" customFormat="false" ht="15" hidden="false" customHeight="true" outlineLevel="0" collapsed="false">
      <c r="A1547" s="105" t="n">
        <v>45213.7466215394</v>
      </c>
      <c r="B1547" s="10" t="n">
        <v>294</v>
      </c>
    </row>
    <row r="1548" customFormat="false" ht="15" hidden="false" customHeight="true" outlineLevel="0" collapsed="false">
      <c r="A1548" s="105" t="n">
        <v>45243.3939637847</v>
      </c>
      <c r="B1548" s="10" t="n">
        <v>295</v>
      </c>
    </row>
    <row r="1549" customFormat="false" ht="15" hidden="false" customHeight="true" outlineLevel="0" collapsed="false">
      <c r="A1549" s="105" t="n">
        <v>45272.9805041667</v>
      </c>
      <c r="B1549" s="10" t="n">
        <v>296</v>
      </c>
    </row>
    <row r="1550" customFormat="false" ht="15" hidden="false" customHeight="true" outlineLevel="0" collapsed="false">
      <c r="A1550" s="105" t="n">
        <v>45302.4981248958</v>
      </c>
      <c r="B1550" s="10" t="n">
        <v>297</v>
      </c>
    </row>
    <row r="1551" customFormat="false" ht="15" hidden="false" customHeight="true" outlineLevel="0" collapsed="false">
      <c r="A1551" s="105" t="n">
        <v>45331.9576593634</v>
      </c>
      <c r="B1551" s="10" t="n">
        <v>298</v>
      </c>
    </row>
    <row r="1552" customFormat="false" ht="15" hidden="false" customHeight="true" outlineLevel="0" collapsed="false">
      <c r="A1552" s="105" t="n">
        <v>45361.3752165162</v>
      </c>
      <c r="B1552" s="10" t="n">
        <v>299</v>
      </c>
    </row>
    <row r="1553" customFormat="false" ht="15" hidden="false" customHeight="true" outlineLevel="0" collapsed="false">
      <c r="A1553" s="105" t="n">
        <v>45390.7644452083</v>
      </c>
      <c r="B1553" s="10" t="n">
        <v>300</v>
      </c>
    </row>
    <row r="1554" customFormat="false" ht="15" hidden="false" customHeight="true" outlineLevel="0" collapsed="false">
      <c r="A1554" s="105" t="n">
        <v>45420.1401727431</v>
      </c>
      <c r="B1554" s="10" t="n">
        <v>301</v>
      </c>
    </row>
    <row r="1555" customFormat="false" ht="15" hidden="false" customHeight="true" outlineLevel="0" collapsed="false">
      <c r="A1555" s="105" t="n">
        <v>45449.5261132407</v>
      </c>
      <c r="B1555" s="10" t="n">
        <v>302</v>
      </c>
    </row>
    <row r="1556" customFormat="false" ht="15" hidden="false" customHeight="true" outlineLevel="0" collapsed="false">
      <c r="A1556" s="105" t="n">
        <v>45478.9564513542</v>
      </c>
      <c r="B1556" s="10" t="n">
        <v>303</v>
      </c>
    </row>
    <row r="1557" customFormat="false" ht="15" hidden="false" customHeight="true" outlineLevel="0" collapsed="false">
      <c r="A1557" s="105" t="n">
        <v>45508.4673169329</v>
      </c>
      <c r="B1557" s="10" t="n">
        <v>304</v>
      </c>
    </row>
    <row r="1558" customFormat="false" ht="15" hidden="false" customHeight="true" outlineLevel="0" collapsed="false">
      <c r="A1558" s="105" t="n">
        <v>45538.0801966551</v>
      </c>
      <c r="B1558" s="10" t="n">
        <v>305</v>
      </c>
    </row>
    <row r="1559" customFormat="false" ht="15" hidden="false" customHeight="true" outlineLevel="0" collapsed="false">
      <c r="A1559" s="105" t="n">
        <v>45567.7842418287</v>
      </c>
      <c r="B1559" s="10" t="n">
        <v>306</v>
      </c>
    </row>
    <row r="1560" customFormat="false" ht="15" hidden="false" customHeight="true" outlineLevel="0" collapsed="false">
      <c r="A1560" s="105" t="n">
        <v>45597.5328092708</v>
      </c>
      <c r="B1560" s="10" t="n">
        <v>307</v>
      </c>
    </row>
    <row r="1561" customFormat="false" ht="15" hidden="false" customHeight="true" outlineLevel="0" collapsed="false">
      <c r="A1561" s="105" t="n">
        <v>45627.2649077315</v>
      </c>
      <c r="B1561" s="10" t="n">
        <v>308</v>
      </c>
    </row>
    <row r="1562" customFormat="false" ht="15" hidden="false" customHeight="true" outlineLevel="0" collapsed="false">
      <c r="A1562" s="105" t="n">
        <v>45656.935252963</v>
      </c>
      <c r="B1562" s="10" t="n">
        <v>309</v>
      </c>
    </row>
    <row r="1563" customFormat="false" ht="15" hidden="false" customHeight="true" outlineLevel="0" collapsed="false">
      <c r="A1563" s="105" t="n">
        <v>45686.524930081</v>
      </c>
      <c r="B1563" s="10" t="n">
        <v>310</v>
      </c>
    </row>
    <row r="1564" customFormat="false" ht="15" hidden="false" customHeight="true" outlineLevel="0" collapsed="false">
      <c r="A1564" s="105" t="n">
        <v>45716.0310134607</v>
      </c>
      <c r="B1564" s="10" t="n">
        <v>311</v>
      </c>
    </row>
    <row r="1565" customFormat="false" ht="15" hidden="false" customHeight="true" outlineLevel="0" collapsed="false">
      <c r="A1565" s="105" t="n">
        <v>45745.4567029398</v>
      </c>
      <c r="B1565" s="10" t="n">
        <v>312</v>
      </c>
    </row>
    <row r="1566" customFormat="false" ht="15" hidden="false" customHeight="true" outlineLevel="0" collapsed="false">
      <c r="A1566" s="105" t="n">
        <v>45774.8132483218</v>
      </c>
      <c r="B1566" s="10" t="n">
        <v>313</v>
      </c>
    </row>
    <row r="1567" customFormat="false" ht="15" hidden="false" customHeight="true" outlineLevel="0" collapsed="false">
      <c r="A1567" s="105" t="n">
        <v>45804.1265716088</v>
      </c>
      <c r="B1567" s="10" t="n">
        <v>314</v>
      </c>
    </row>
    <row r="1568" customFormat="false" ht="15" hidden="false" customHeight="true" outlineLevel="0" collapsed="false">
      <c r="A1568" s="105" t="n">
        <v>45833.4385058565</v>
      </c>
      <c r="B1568" s="10" t="n">
        <v>315</v>
      </c>
    </row>
    <row r="1569" customFormat="false" ht="15" hidden="false" customHeight="true" outlineLevel="0" collapsed="false">
      <c r="A1569" s="105" t="n">
        <v>45862.7993351852</v>
      </c>
      <c r="B1569" s="10" t="n">
        <v>316</v>
      </c>
    </row>
    <row r="1570" customFormat="false" ht="15" hidden="false" customHeight="true" outlineLevel="0" collapsed="false">
      <c r="A1570" s="105" t="n">
        <v>45892.2544314815</v>
      </c>
      <c r="B1570" s="10" t="n">
        <v>317</v>
      </c>
    </row>
    <row r="1571" customFormat="false" ht="15" hidden="false" customHeight="true" outlineLevel="0" collapsed="false">
      <c r="A1571" s="105" t="n">
        <v>45921.8291226157</v>
      </c>
      <c r="B1571" s="10" t="n">
        <v>318</v>
      </c>
    </row>
    <row r="1572" customFormat="false" ht="15" hidden="false" customHeight="true" outlineLevel="0" collapsed="false">
      <c r="A1572" s="105" t="n">
        <v>45951.5174018403</v>
      </c>
      <c r="B1572" s="10" t="n">
        <v>319</v>
      </c>
    </row>
    <row r="1573" customFormat="false" ht="15" hidden="false" customHeight="true" outlineLevel="0" collapsed="false">
      <c r="A1573" s="105" t="n">
        <v>45981.2828071759</v>
      </c>
      <c r="B1573" s="10" t="n">
        <v>320</v>
      </c>
    </row>
    <row r="1574" customFormat="false" ht="15" hidden="false" customHeight="true" outlineLevel="0" collapsed="false">
      <c r="A1574" s="105" t="n">
        <v>46011.0717768287</v>
      </c>
      <c r="B1574" s="10" t="n">
        <v>321</v>
      </c>
    </row>
    <row r="1575" customFormat="false" ht="15" hidden="false" customHeight="true" outlineLevel="0" collapsed="false">
      <c r="A1575" s="105" t="n">
        <v>46040.8277885185</v>
      </c>
      <c r="B1575" s="10" t="n">
        <v>322</v>
      </c>
    </row>
    <row r="1576" customFormat="false" ht="15" hidden="false" customHeight="true" outlineLevel="0" collapsed="false">
      <c r="A1576" s="105" t="n">
        <v>46070.5007948843</v>
      </c>
      <c r="B1576" s="10" t="n">
        <v>323</v>
      </c>
    </row>
    <row r="1577" customFormat="false" ht="15" hidden="false" customHeight="true" outlineLevel="0" collapsed="false">
      <c r="A1577" s="105" t="n">
        <v>46100.0579176273</v>
      </c>
      <c r="B1577" s="10" t="n">
        <v>324</v>
      </c>
    </row>
    <row r="1578" customFormat="false" ht="15" hidden="false" customHeight="true" outlineLevel="0" collapsed="false">
      <c r="A1578" s="105" t="n">
        <v>46129.4942349421</v>
      </c>
      <c r="B1578" s="10" t="n">
        <v>325</v>
      </c>
    </row>
    <row r="1579" customFormat="false" ht="15" hidden="false" customHeight="true" outlineLevel="0" collapsed="false">
      <c r="A1579" s="105" t="n">
        <v>46158.8339834144</v>
      </c>
      <c r="B1579" s="10" t="n">
        <v>326</v>
      </c>
    </row>
    <row r="1580" customFormat="false" ht="15" hidden="false" customHeight="true" outlineLevel="0" collapsed="false">
      <c r="A1580" s="105" t="n">
        <v>46188.1208677546</v>
      </c>
      <c r="B1580" s="10" t="n">
        <v>327</v>
      </c>
    </row>
    <row r="1581" customFormat="false" ht="15" hidden="false" customHeight="true" outlineLevel="0" collapsed="false">
      <c r="A1581" s="105" t="n">
        <v>46217.4051976968</v>
      </c>
      <c r="B1581" s="10" t="n">
        <v>328</v>
      </c>
    </row>
    <row r="1582" customFormat="false" ht="15" hidden="false" customHeight="true" outlineLevel="0" collapsed="false">
      <c r="A1582" s="105" t="n">
        <v>46246.7337412847</v>
      </c>
      <c r="B1582" s="10" t="n">
        <v>329</v>
      </c>
    </row>
    <row r="1583" customFormat="false" ht="15" hidden="false" customHeight="true" outlineLevel="0" collapsed="false">
      <c r="A1583" s="105" t="n">
        <v>46276.1436348495</v>
      </c>
      <c r="B1583" s="10" t="n">
        <v>330</v>
      </c>
    </row>
    <row r="1584" customFormat="false" ht="15" hidden="false" customHeight="true" outlineLevel="0" collapsed="false">
      <c r="A1584" s="105" t="n">
        <v>46305.6596770255</v>
      </c>
      <c r="B1584" s="10" t="n">
        <v>331</v>
      </c>
    </row>
    <row r="1585" customFormat="false" ht="15" hidden="false" customHeight="true" outlineLevel="0" collapsed="false">
      <c r="A1585" s="105" t="n">
        <v>46335.2930167824</v>
      </c>
      <c r="B1585" s="10" t="n">
        <v>332</v>
      </c>
    </row>
    <row r="1586" customFormat="false" ht="15" hidden="false" customHeight="true" outlineLevel="0" collapsed="false">
      <c r="A1586" s="105" t="n">
        <v>46365.035946412</v>
      </c>
      <c r="B1586" s="10" t="n">
        <v>333</v>
      </c>
    </row>
    <row r="1587" customFormat="false" ht="15" hidden="false" customHeight="true" outlineLevel="0" collapsed="false">
      <c r="A1587" s="105" t="n">
        <v>46394.8502649769</v>
      </c>
      <c r="B1587" s="10" t="n">
        <v>334</v>
      </c>
    </row>
    <row r="1588" customFormat="false" ht="15" hidden="false" customHeight="true" outlineLevel="0" collapsed="false">
      <c r="A1588" s="105" t="n">
        <v>46424.6639235301</v>
      </c>
      <c r="B1588" s="10" t="n">
        <v>335</v>
      </c>
    </row>
    <row r="1589" customFormat="false" ht="15" hidden="false" customHeight="true" outlineLevel="0" collapsed="false">
      <c r="A1589" s="105" t="n">
        <v>46454.3954489583</v>
      </c>
      <c r="B1589" s="10" t="n">
        <v>336</v>
      </c>
    </row>
    <row r="1590" customFormat="false" ht="15" hidden="false" customHeight="true" outlineLevel="0" collapsed="false">
      <c r="A1590" s="105" t="n">
        <v>46483.9938297801</v>
      </c>
      <c r="B1590" s="10" t="n">
        <v>337</v>
      </c>
    </row>
    <row r="1591" customFormat="false" ht="15" hidden="false" customHeight="true" outlineLevel="0" collapsed="false">
      <c r="A1591" s="105" t="n">
        <v>46513.457274456</v>
      </c>
      <c r="B1591" s="10" t="n">
        <v>338</v>
      </c>
    </row>
    <row r="1592" customFormat="false" ht="15" hidden="false" customHeight="true" outlineLevel="0" collapsed="false">
      <c r="A1592" s="105" t="n">
        <v>46542.8195880671</v>
      </c>
      <c r="B1592" s="10" t="n">
        <v>339</v>
      </c>
    </row>
    <row r="1593" customFormat="false" ht="15" hidden="false" customHeight="true" outlineLevel="0" collapsed="false">
      <c r="A1593" s="105" t="n">
        <v>46572.1263445602</v>
      </c>
      <c r="B1593" s="10" t="n">
        <v>340</v>
      </c>
    </row>
    <row r="1594" customFormat="false" ht="15" hidden="false" customHeight="true" outlineLevel="0" collapsed="false">
      <c r="A1594" s="105" t="n">
        <v>46601.420135787</v>
      </c>
      <c r="B1594" s="10" t="n">
        <v>341</v>
      </c>
    </row>
    <row r="1595" customFormat="false" ht="15" hidden="false" customHeight="true" outlineLevel="0" collapsed="false">
      <c r="A1595" s="105" t="n">
        <v>46630.7367986111</v>
      </c>
      <c r="B1595" s="10" t="n">
        <v>342</v>
      </c>
    </row>
    <row r="1596" customFormat="false" ht="15" hidden="false" customHeight="true" outlineLevel="0" collapsed="false">
      <c r="A1596" s="105" t="n">
        <v>46660.1083385764</v>
      </c>
      <c r="B1596" s="10" t="n">
        <v>343</v>
      </c>
    </row>
    <row r="1597" customFormat="false" ht="15" hidden="false" customHeight="true" outlineLevel="0" collapsed="false">
      <c r="A1597" s="105" t="n">
        <v>46689.5669639236</v>
      </c>
      <c r="B1597" s="10" t="n">
        <v>344</v>
      </c>
    </row>
    <row r="1598" customFormat="false" ht="15" hidden="false" customHeight="true" outlineLevel="0" collapsed="false">
      <c r="A1598" s="105" t="n">
        <v>46719.1418449653</v>
      </c>
      <c r="B1598" s="10" t="n">
        <v>345</v>
      </c>
    </row>
    <row r="1599" customFormat="false" ht="15" hidden="false" customHeight="true" outlineLevel="0" collapsed="false">
      <c r="A1599" s="105" t="n">
        <v>46748.8418633102</v>
      </c>
      <c r="B1599" s="10" t="n">
        <v>346</v>
      </c>
    </row>
    <row r="1600" customFormat="false" ht="15" hidden="false" customHeight="true" outlineLevel="0" collapsed="false">
      <c r="A1600" s="105" t="n">
        <v>46778.6336453935</v>
      </c>
      <c r="B1600" s="10" t="n">
        <v>347</v>
      </c>
    </row>
    <row r="1601" customFormat="false" ht="15" hidden="false" customHeight="true" outlineLevel="0" collapsed="false">
      <c r="A1601" s="105" t="n">
        <v>46808.4426183449</v>
      </c>
      <c r="B1601" s="10" t="n">
        <v>348</v>
      </c>
    </row>
    <row r="1602" customFormat="false" ht="15" hidden="false" customHeight="true" outlineLevel="0" collapsed="false">
      <c r="A1602" s="105" t="n">
        <v>46838.1884617824</v>
      </c>
      <c r="B1602" s="10" t="n">
        <v>349</v>
      </c>
    </row>
    <row r="1603" customFormat="false" ht="15" hidden="false" customHeight="true" outlineLevel="0" collapsed="false">
      <c r="A1603" s="105" t="n">
        <v>46867.8242195486</v>
      </c>
      <c r="B1603" s="10" t="n">
        <v>350</v>
      </c>
    </row>
    <row r="1604" customFormat="false" ht="15" hidden="false" customHeight="true" outlineLevel="0" collapsed="false">
      <c r="A1604" s="105" t="n">
        <v>46897.3445847222</v>
      </c>
      <c r="B1604" s="10" t="n">
        <v>351</v>
      </c>
    </row>
    <row r="1605" customFormat="false" ht="15" hidden="false" customHeight="true" outlineLevel="0" collapsed="false">
      <c r="A1605" s="105" t="n">
        <v>46926.7690846065</v>
      </c>
      <c r="B1605" s="10" t="n">
        <v>352</v>
      </c>
    </row>
    <row r="1606" customFormat="false" ht="15" hidden="false" customHeight="true" outlineLevel="0" collapsed="false">
      <c r="A1606" s="105" t="n">
        <v>46956.1260443634</v>
      </c>
      <c r="B1606" s="10" t="n">
        <v>353</v>
      </c>
    </row>
    <row r="1607" customFormat="false" ht="15" hidden="false" customHeight="true" outlineLevel="0" collapsed="false">
      <c r="A1607" s="105" t="n">
        <v>46985.4469261111</v>
      </c>
      <c r="B1607" s="10" t="n">
        <v>354</v>
      </c>
    </row>
    <row r="1608" customFormat="false" ht="15" hidden="false" customHeight="true" outlineLevel="0" collapsed="false">
      <c r="A1608" s="105" t="n">
        <v>47014.7663726736</v>
      </c>
      <c r="B1608" s="10" t="n">
        <v>355</v>
      </c>
    </row>
    <row r="1609" customFormat="false" ht="15" hidden="false" customHeight="true" outlineLevel="0" collapsed="false">
      <c r="A1609" s="105" t="n">
        <v>47044.1226903009</v>
      </c>
      <c r="B1609" s="10" t="n">
        <v>356</v>
      </c>
    </row>
    <row r="1610" customFormat="false" ht="15" hidden="false" customHeight="true" outlineLevel="0" collapsed="false">
      <c r="A1610" s="105" t="n">
        <v>47073.5540799769</v>
      </c>
      <c r="B1610" s="10" t="n">
        <v>357</v>
      </c>
    </row>
    <row r="1611" customFormat="false" ht="15" hidden="false" customHeight="true" outlineLevel="0" collapsed="false">
      <c r="A1611" s="105" t="n">
        <v>47103.0876411574</v>
      </c>
      <c r="B1611" s="10" t="n">
        <v>358</v>
      </c>
    </row>
    <row r="1612" customFormat="false" ht="15" hidden="false" customHeight="true" outlineLevel="0" collapsed="false">
      <c r="A1612" s="105" t="n">
        <v>47132.7252808218</v>
      </c>
      <c r="B1612" s="10" t="n">
        <v>359</v>
      </c>
    </row>
    <row r="1613" customFormat="false" ht="15" hidden="false" customHeight="true" outlineLevel="0" collapsed="false">
      <c r="A1613" s="105" t="n">
        <v>47162.4384989699</v>
      </c>
      <c r="B1613" s="10" t="n">
        <v>360</v>
      </c>
    </row>
    <row r="1614" customFormat="false" ht="15" hidden="false" customHeight="true" outlineLevel="0" collapsed="false">
      <c r="A1614" s="105" t="n">
        <v>47192.180024456</v>
      </c>
      <c r="B1614" s="10" t="n">
        <v>361</v>
      </c>
    </row>
    <row r="1615" customFormat="false" ht="15" hidden="false" customHeight="true" outlineLevel="0" collapsed="false">
      <c r="A1615" s="105" t="n">
        <v>47221.902893206</v>
      </c>
      <c r="B1615" s="10" t="n">
        <v>362</v>
      </c>
    </row>
    <row r="1616" customFormat="false" ht="15" hidden="false" customHeight="true" outlineLevel="0" collapsed="false">
      <c r="A1616" s="105" t="n">
        <v>47251.5709392708</v>
      </c>
      <c r="B1616" s="10" t="n">
        <v>363</v>
      </c>
    </row>
    <row r="1617" customFormat="false" ht="15" hidden="false" customHeight="true" outlineLevel="0" collapsed="false">
      <c r="A1617" s="105" t="n">
        <v>47281.1600905787</v>
      </c>
      <c r="B1617" s="10" t="n">
        <v>364</v>
      </c>
    </row>
    <row r="1618" customFormat="false" ht="15" hidden="false" customHeight="true" outlineLevel="0" collapsed="false">
      <c r="A1618" s="105" t="n">
        <v>47310.6604137963</v>
      </c>
      <c r="B1618" s="10" t="n">
        <v>365</v>
      </c>
    </row>
    <row r="1619" customFormat="false" ht="15" hidden="false" customHeight="true" outlineLevel="0" collapsed="false">
      <c r="A1619" s="105" t="n">
        <v>47340.08038</v>
      </c>
      <c r="B1619" s="10" t="n">
        <v>366</v>
      </c>
    </row>
    <row r="1620" customFormat="false" ht="15" hidden="false" customHeight="true" outlineLevel="0" collapsed="false">
      <c r="A1620" s="105" t="n">
        <v>47369.447434213</v>
      </c>
      <c r="B1620" s="10" t="n">
        <v>367</v>
      </c>
    </row>
    <row r="1621" customFormat="false" ht="15" hidden="false" customHeight="true" outlineLevel="0" collapsed="false">
      <c r="A1621" s="105" t="n">
        <v>47398.8016599537</v>
      </c>
      <c r="B1621" s="10" t="n">
        <v>368</v>
      </c>
    </row>
    <row r="1622" customFormat="false" ht="15" hidden="false" customHeight="true" outlineLevel="0" collapsed="false">
      <c r="A1622" s="105" t="n">
        <v>47428.1833442245</v>
      </c>
      <c r="B1622" s="10" t="n">
        <v>369</v>
      </c>
    </row>
    <row r="1623" customFormat="false" ht="15" hidden="false" customHeight="true" outlineLevel="0" collapsed="false">
      <c r="A1623" s="105" t="n">
        <v>47457.619476412</v>
      </c>
      <c r="B1623" s="10" t="n">
        <v>370</v>
      </c>
    </row>
    <row r="1624" customFormat="false" ht="15" hidden="false" customHeight="true" outlineLevel="0" collapsed="false">
      <c r="A1624" s="105" t="n">
        <v>47487.1176489931</v>
      </c>
      <c r="B1624" s="10" t="n">
        <v>371</v>
      </c>
    </row>
    <row r="1625" customFormat="false" ht="15" hidden="false" customHeight="true" outlineLevel="0" collapsed="false">
      <c r="A1625" s="105" t="n">
        <v>47516.6718507755</v>
      </c>
      <c r="B1625" s="10" t="n">
        <v>372</v>
      </c>
    </row>
    <row r="1626" customFormat="false" ht="15" hidden="false" customHeight="true" outlineLevel="0" collapsed="false">
      <c r="A1626" s="105" t="n">
        <v>47546.2740703935</v>
      </c>
      <c r="B1626" s="10" t="n">
        <v>373</v>
      </c>
    </row>
    <row r="1627" customFormat="false" ht="15" hidden="false" customHeight="true" outlineLevel="0" collapsed="false">
      <c r="A1627" s="105" t="n">
        <v>47575.9183583333</v>
      </c>
      <c r="B1627" s="10" t="n">
        <v>374</v>
      </c>
    </row>
    <row r="1628" customFormat="false" ht="15" hidden="false" customHeight="true" outlineLevel="0" collapsed="false">
      <c r="A1628" s="105" t="n">
        <v>47605.5917048032</v>
      </c>
      <c r="B1628" s="10" t="n">
        <v>375</v>
      </c>
    </row>
    <row r="1629" customFormat="false" ht="15" hidden="false" customHeight="true" outlineLevel="0" collapsed="false">
      <c r="A1629" s="105" t="n">
        <v>47635.2647424074</v>
      </c>
      <c r="B1629" s="10" t="n">
        <v>376</v>
      </c>
    </row>
    <row r="1630" customFormat="false" ht="15" hidden="false" customHeight="true" outlineLevel="0" collapsed="false">
      <c r="A1630" s="105" t="n">
        <v>47664.8987988426</v>
      </c>
      <c r="B1630" s="10" t="n">
        <v>377</v>
      </c>
    </row>
    <row r="1631" customFormat="false" ht="15" hidden="false" customHeight="true" outlineLevel="0" collapsed="false">
      <c r="A1631" s="105" t="n">
        <v>47694.4658826273</v>
      </c>
      <c r="B1631" s="10" t="n">
        <v>378</v>
      </c>
    </row>
    <row r="1632" customFormat="false" ht="15" hidden="false" customHeight="true" outlineLevel="0" collapsed="false">
      <c r="A1632" s="105" t="n">
        <v>47723.9634225579</v>
      </c>
      <c r="B1632" s="10" t="n">
        <v>379</v>
      </c>
    </row>
    <row r="1633" customFormat="false" ht="15" hidden="false" customHeight="true" outlineLevel="0" collapsed="false">
      <c r="A1633" s="105" t="n">
        <v>47753.4128961574</v>
      </c>
      <c r="B1633" s="10" t="n">
        <v>380</v>
      </c>
    </row>
    <row r="1634" customFormat="false" ht="15" hidden="false" customHeight="true" outlineLevel="0" collapsed="false">
      <c r="A1634" s="105" t="n">
        <v>47782.8450399421</v>
      </c>
      <c r="B1634" s="10" t="n">
        <v>381</v>
      </c>
    </row>
    <row r="1635" customFormat="false" ht="15" hidden="false" customHeight="true" outlineLevel="0" collapsed="false">
      <c r="A1635" s="105" t="n">
        <v>47812.2821979745</v>
      </c>
      <c r="B1635" s="10" t="n">
        <v>382</v>
      </c>
    </row>
    <row r="1636" customFormat="false" ht="15" hidden="false" customHeight="true" outlineLevel="0" collapsed="false">
      <c r="A1636" s="105" t="n">
        <v>47841.7305945255</v>
      </c>
      <c r="B1636" s="10" t="n">
        <v>383</v>
      </c>
    </row>
    <row r="1637" customFormat="false" ht="15" hidden="false" customHeight="true" outlineLevel="0" collapsed="false">
      <c r="A1637" s="105" t="n">
        <v>47871.1881080787</v>
      </c>
      <c r="B1637" s="10" t="n">
        <v>384</v>
      </c>
    </row>
    <row r="1638" customFormat="false" ht="15" hidden="false" customHeight="true" outlineLevel="0" collapsed="false">
      <c r="A1638" s="105" t="n">
        <v>47900.6588906019</v>
      </c>
      <c r="B1638" s="10" t="n">
        <v>385</v>
      </c>
    </row>
    <row r="1639" customFormat="false" ht="15" hidden="false" customHeight="true" outlineLevel="0" collapsed="false">
      <c r="A1639" s="105" t="n">
        <v>47930.1590393287</v>
      </c>
      <c r="B1639" s="10" t="n">
        <v>386</v>
      </c>
    </row>
    <row r="1640" customFormat="false" ht="15" hidden="false" customHeight="true" outlineLevel="0" collapsed="false">
      <c r="A1640" s="105" t="n">
        <v>47959.7062735532</v>
      </c>
      <c r="B1640" s="10" t="n">
        <v>387</v>
      </c>
    </row>
    <row r="1641" customFormat="false" ht="15" hidden="false" customHeight="true" outlineLevel="0" collapsed="false">
      <c r="A1641" s="105" t="n">
        <v>47989.3035879745</v>
      </c>
      <c r="B1641" s="10" t="n">
        <v>388</v>
      </c>
    </row>
    <row r="1642" customFormat="false" ht="15" hidden="false" customHeight="true" outlineLevel="0" collapsed="false">
      <c r="A1642" s="105" t="n">
        <v>48018.9337319792</v>
      </c>
      <c r="B1642" s="10" t="n">
        <v>389</v>
      </c>
    </row>
    <row r="1643" customFormat="false" ht="15" hidden="false" customHeight="true" outlineLevel="0" collapsed="false">
      <c r="A1643" s="105" t="n">
        <v>48048.5695259954</v>
      </c>
      <c r="B1643" s="10" t="n">
        <v>390</v>
      </c>
    </row>
    <row r="1644" customFormat="false" ht="15" hidden="false" customHeight="true" outlineLevel="0" collapsed="false">
      <c r="A1644" s="105" t="n">
        <v>48078.1890753241</v>
      </c>
      <c r="B1644" s="10" t="n">
        <v>391</v>
      </c>
    </row>
    <row r="1645" customFormat="false" ht="15" hidden="false" customHeight="true" outlineLevel="0" collapsed="false">
      <c r="A1645" s="105" t="n">
        <v>48107.7825857755</v>
      </c>
      <c r="B1645" s="10" t="n">
        <v>392</v>
      </c>
    </row>
    <row r="1646" customFormat="false" ht="15" hidden="false" customHeight="true" outlineLevel="0" collapsed="false">
      <c r="A1646" s="105" t="n">
        <v>48137.3477506829</v>
      </c>
      <c r="B1646" s="10" t="n">
        <v>393</v>
      </c>
    </row>
    <row r="1647" customFormat="false" ht="15" hidden="false" customHeight="true" outlineLevel="0" collapsed="false">
      <c r="A1647" s="105" t="n">
        <v>48166.8816412384</v>
      </c>
      <c r="B1647" s="10" t="n">
        <v>394</v>
      </c>
    </row>
    <row r="1648" customFormat="false" ht="15" hidden="false" customHeight="true" outlineLevel="0" collapsed="false">
      <c r="A1648" s="105" t="n">
        <v>48196.3789332292</v>
      </c>
      <c r="B1648" s="10" t="n">
        <v>395</v>
      </c>
    </row>
    <row r="1649" customFormat="false" ht="15" hidden="false" customHeight="true" outlineLevel="0" collapsed="false">
      <c r="A1649" s="105" t="n">
        <v>48225.8378822685</v>
      </c>
      <c r="B1649" s="10" t="n">
        <v>396</v>
      </c>
    </row>
    <row r="1650" customFormat="false" ht="15" hidden="false" customHeight="true" outlineLevel="0" collapsed="false">
      <c r="A1650" s="105" t="n">
        <v>48255.2667319213</v>
      </c>
      <c r="B1650" s="10" t="n">
        <v>397</v>
      </c>
    </row>
    <row r="1651" customFormat="false" ht="15" hidden="false" customHeight="true" outlineLevel="0" collapsed="false">
      <c r="A1651" s="105" t="n">
        <v>48284.6836994907</v>
      </c>
      <c r="B1651" s="10" t="n">
        <v>398</v>
      </c>
    </row>
    <row r="1652" customFormat="false" ht="15" hidden="false" customHeight="true" outlineLevel="0" collapsed="false">
      <c r="A1652" s="105" t="n">
        <v>48314.1106864699</v>
      </c>
      <c r="B1652" s="10" t="n">
        <v>399</v>
      </c>
    </row>
    <row r="1653" customFormat="false" ht="15" hidden="false" customHeight="true" outlineLevel="0" collapsed="false">
      <c r="A1653" s="105" t="n">
        <v>48343.56639125</v>
      </c>
      <c r="B1653" s="10" t="n">
        <v>400</v>
      </c>
    </row>
    <row r="1654" customFormat="false" ht="15" hidden="false" customHeight="true" outlineLevel="0" collapsed="false">
      <c r="A1654" s="105" t="n">
        <v>48373.0638865046</v>
      </c>
      <c r="B1654" s="10" t="n">
        <v>401</v>
      </c>
    </row>
    <row r="1655" customFormat="false" ht="15" hidden="false" customHeight="true" outlineLevel="0" collapsed="false">
      <c r="A1655" s="105" t="n">
        <v>48402.6121293982</v>
      </c>
      <c r="B1655" s="10" t="n">
        <v>402</v>
      </c>
    </row>
    <row r="1656" customFormat="false" ht="15" hidden="false" customHeight="true" outlineLevel="0" collapsed="false">
      <c r="A1656" s="105" t="n">
        <v>48432.2163118982</v>
      </c>
      <c r="B1656" s="10" t="n">
        <v>403</v>
      </c>
    </row>
    <row r="1657" customFormat="false" ht="15" hidden="false" customHeight="true" outlineLevel="0" collapsed="false">
      <c r="A1657" s="105" t="n">
        <v>48461.8726612616</v>
      </c>
      <c r="B1657" s="10" t="n">
        <v>404</v>
      </c>
    </row>
    <row r="1658" customFormat="false" ht="15" hidden="false" customHeight="true" outlineLevel="0" collapsed="false">
      <c r="A1658" s="105" t="n">
        <v>48491.5600565162</v>
      </c>
      <c r="B1658" s="10" t="n">
        <v>405</v>
      </c>
    </row>
    <row r="1659" customFormat="false" ht="15" hidden="false" customHeight="true" outlineLevel="0" collapsed="false">
      <c r="A1659" s="105" t="n">
        <v>48521.2395961574</v>
      </c>
      <c r="B1659" s="10" t="n">
        <v>406</v>
      </c>
    </row>
    <row r="1660" customFormat="false" ht="15" hidden="false" customHeight="true" outlineLevel="0" collapsed="false">
      <c r="A1660" s="105" t="n">
        <v>48550.8700482407</v>
      </c>
      <c r="B1660" s="10" t="n">
        <v>407</v>
      </c>
    </row>
    <row r="1661" customFormat="false" ht="15" hidden="false" customHeight="true" outlineLevel="0" collapsed="false">
      <c r="A1661" s="105" t="n">
        <v>48580.428459537</v>
      </c>
      <c r="B1661" s="10" t="n">
        <v>408</v>
      </c>
    </row>
    <row r="1662" customFormat="false" ht="15" hidden="false" customHeight="true" outlineLevel="0" collapsed="false">
      <c r="A1662" s="105" t="n">
        <v>48609.9164758796</v>
      </c>
      <c r="B1662" s="10" t="n">
        <v>409</v>
      </c>
    </row>
    <row r="1663" customFormat="false" ht="15" hidden="false" customHeight="true" outlineLevel="0" collapsed="false">
      <c r="A1663" s="105" t="n">
        <v>48639.3495384491</v>
      </c>
      <c r="B1663" s="10" t="n">
        <v>410</v>
      </c>
    </row>
    <row r="1664" customFormat="false" ht="15" hidden="false" customHeight="true" outlineLevel="0" collapsed="false">
      <c r="A1664" s="105" t="n">
        <v>48668.7441058681</v>
      </c>
      <c r="B1664" s="10" t="n">
        <v>411</v>
      </c>
    </row>
    <row r="1665" customFormat="false" ht="15" hidden="false" customHeight="true" outlineLevel="0" collapsed="false">
      <c r="A1665" s="105" t="n">
        <v>48698.1153358681</v>
      </c>
      <c r="B1665" s="10" t="n">
        <v>412</v>
      </c>
    </row>
    <row r="1666" customFormat="false" ht="15" hidden="false" customHeight="true" outlineLevel="0" collapsed="false">
      <c r="A1666" s="105" t="n">
        <v>48727.4836019097</v>
      </c>
      <c r="B1666" s="10" t="n">
        <v>413</v>
      </c>
    </row>
    <row r="1667" customFormat="false" ht="15" hidden="false" customHeight="true" outlineLevel="0" collapsed="false">
      <c r="A1667" s="105" t="n">
        <v>48756.8798079977</v>
      </c>
      <c r="B1667" s="10" t="n">
        <v>414</v>
      </c>
    </row>
    <row r="1668" customFormat="false" ht="15" hidden="false" customHeight="true" outlineLevel="0" collapsed="false">
      <c r="A1668" s="105" t="n">
        <v>48786.3420097801</v>
      </c>
      <c r="B1668" s="10" t="n">
        <v>415</v>
      </c>
    </row>
    <row r="1669" customFormat="false" ht="15" hidden="false" customHeight="true" outlineLevel="0" collapsed="false">
      <c r="A1669" s="105" t="n">
        <v>48815.9025700232</v>
      </c>
      <c r="B1669" s="10" t="n">
        <v>416</v>
      </c>
    </row>
    <row r="1670" customFormat="false" ht="15" hidden="false" customHeight="true" outlineLevel="0" collapsed="false">
      <c r="A1670" s="105" t="n">
        <v>48845.569250544</v>
      </c>
      <c r="B1670" s="10" t="n">
        <v>417</v>
      </c>
    </row>
    <row r="1671" customFormat="false" ht="15" hidden="false" customHeight="true" outlineLevel="0" collapsed="false">
      <c r="A1671" s="105" t="n">
        <v>48875.3114306713</v>
      </c>
      <c r="B1671" s="10" t="n">
        <v>418</v>
      </c>
    </row>
    <row r="1672" customFormat="false" ht="15" hidden="false" customHeight="true" outlineLevel="0" collapsed="false">
      <c r="A1672" s="105" t="n">
        <v>48905.0688827778</v>
      </c>
      <c r="B1672" s="10" t="n">
        <v>419</v>
      </c>
    </row>
    <row r="1673" customFormat="false" ht="15" hidden="false" customHeight="true" outlineLevel="0" collapsed="false">
      <c r="A1673" s="105" t="n">
        <v>48934.7823278009</v>
      </c>
      <c r="B1673" s="10" t="n">
        <v>420</v>
      </c>
    </row>
    <row r="1674" customFormat="false" ht="15" hidden="false" customHeight="true" outlineLevel="0" collapsed="false">
      <c r="A1674" s="105" t="n">
        <v>48964.417776088</v>
      </c>
      <c r="B1674" s="10" t="n">
        <v>421</v>
      </c>
    </row>
    <row r="1675" customFormat="false" ht="15" hidden="false" customHeight="true" outlineLevel="0" collapsed="false">
      <c r="A1675" s="105" t="n">
        <v>48993.9654170602</v>
      </c>
      <c r="B1675" s="10" t="n">
        <v>422</v>
      </c>
    </row>
    <row r="1676" customFormat="false" ht="15" hidden="false" customHeight="true" outlineLevel="0" collapsed="false">
      <c r="A1676" s="105" t="n">
        <v>49023.4266546875</v>
      </c>
      <c r="B1676" s="10" t="n">
        <v>423</v>
      </c>
    </row>
    <row r="1677" customFormat="false" ht="15" hidden="false" customHeight="true" outlineLevel="0" collapsed="false">
      <c r="A1677" s="105" t="n">
        <v>49052.809529456</v>
      </c>
      <c r="B1677" s="10" t="n">
        <v>424</v>
      </c>
    </row>
    <row r="1678" customFormat="false" ht="15" hidden="false" customHeight="true" outlineLevel="0" collapsed="false">
      <c r="A1678" s="105" t="n">
        <v>49082.133663287</v>
      </c>
      <c r="B1678" s="10" t="n">
        <v>425</v>
      </c>
    </row>
    <row r="1679" customFormat="false" ht="15" hidden="false" customHeight="true" outlineLevel="0" collapsed="false">
      <c r="A1679" s="105" t="n">
        <v>49111.4345699421</v>
      </c>
      <c r="B1679" s="10" t="n">
        <v>426</v>
      </c>
    </row>
    <row r="1680" customFormat="false" ht="15" hidden="false" customHeight="true" outlineLevel="0" collapsed="false">
      <c r="A1680" s="105" t="n">
        <v>49140.7604863657</v>
      </c>
      <c r="B1680" s="10" t="n">
        <v>427</v>
      </c>
    </row>
    <row r="1681" customFormat="false" ht="15" hidden="false" customHeight="true" outlineLevel="0" collapsed="false">
      <c r="A1681" s="105" t="n">
        <v>49170.1617558333</v>
      </c>
      <c r="B1681" s="10" t="n">
        <v>428</v>
      </c>
    </row>
    <row r="1682" customFormat="false" ht="15" hidden="false" customHeight="true" outlineLevel="0" collapsed="false">
      <c r="A1682" s="105" t="n">
        <v>49199.6761448264</v>
      </c>
      <c r="B1682" s="10" t="n">
        <v>429</v>
      </c>
    </row>
    <row r="1683" customFormat="false" ht="15" hidden="false" customHeight="true" outlineLevel="0" collapsed="false">
      <c r="A1683" s="105" t="n">
        <v>49229.3142471991</v>
      </c>
      <c r="B1683" s="10" t="n">
        <v>430</v>
      </c>
    </row>
    <row r="1684" customFormat="false" ht="15" hidden="false" customHeight="true" outlineLevel="0" collapsed="false">
      <c r="A1684" s="105" t="n">
        <v>49259.0529060417</v>
      </c>
      <c r="B1684" s="10" t="n">
        <v>431</v>
      </c>
    </row>
    <row r="1685" customFormat="false" ht="15" hidden="false" customHeight="true" outlineLevel="0" collapsed="false">
      <c r="A1685" s="105" t="n">
        <v>49288.8433383912</v>
      </c>
      <c r="B1685" s="10" t="n">
        <v>432</v>
      </c>
    </row>
    <row r="1686" customFormat="false" ht="15" hidden="false" customHeight="true" outlineLevel="0" collapsed="false">
      <c r="A1686" s="105" t="n">
        <v>49318.6271464815</v>
      </c>
      <c r="B1686" s="10" t="n">
        <v>433</v>
      </c>
    </row>
    <row r="1687" customFormat="false" ht="15" hidden="false" customHeight="true" outlineLevel="0" collapsed="false">
      <c r="A1687" s="105" t="n">
        <v>49348.3486483565</v>
      </c>
      <c r="B1687" s="10" t="n">
        <v>434</v>
      </c>
    </row>
    <row r="1688" customFormat="false" ht="15" hidden="false" customHeight="true" outlineLevel="0" collapsed="false">
      <c r="A1688" s="105" t="n">
        <v>49377.9647580787</v>
      </c>
      <c r="B1688" s="10" t="n">
        <v>435</v>
      </c>
    </row>
    <row r="1689" customFormat="false" ht="15" hidden="false" customHeight="true" outlineLevel="0" collapsed="false">
      <c r="A1689" s="105" t="n">
        <v>49407.4566130324</v>
      </c>
      <c r="B1689" s="10" t="n">
        <v>436</v>
      </c>
    </row>
    <row r="1690" customFormat="false" ht="15" hidden="false" customHeight="true" outlineLevel="0" collapsed="false">
      <c r="A1690" s="105" t="n">
        <v>49436.8358756482</v>
      </c>
      <c r="B1690" s="10" t="n">
        <v>437</v>
      </c>
    </row>
    <row r="1691" customFormat="false" ht="15" hidden="false" customHeight="true" outlineLevel="0" collapsed="false">
      <c r="A1691" s="105" t="n">
        <v>49466.1392542014</v>
      </c>
      <c r="B1691" s="10" t="n">
        <v>438</v>
      </c>
    </row>
    <row r="1692" customFormat="false" ht="15" hidden="false" customHeight="true" outlineLevel="0" collapsed="false">
      <c r="A1692" s="105" t="n">
        <v>49495.4160697107</v>
      </c>
      <c r="B1692" s="10" t="n">
        <v>439</v>
      </c>
    </row>
    <row r="1693" customFormat="false" ht="15" hidden="false" customHeight="true" outlineLevel="0" collapsed="false">
      <c r="A1693" s="105" t="n">
        <v>49524.7164013889</v>
      </c>
      <c r="B1693" s="10" t="n">
        <v>440</v>
      </c>
    </row>
    <row r="1694" customFormat="false" ht="15" hidden="false" customHeight="true" outlineLevel="0" collapsed="false">
      <c r="A1694" s="105" t="n">
        <v>49554.0828887384</v>
      </c>
      <c r="B1694" s="10" t="n">
        <v>441</v>
      </c>
    </row>
    <row r="1695" customFormat="false" ht="15" hidden="false" customHeight="true" outlineLevel="0" collapsed="false">
      <c r="A1695" s="105" t="n">
        <v>49583.5463146412</v>
      </c>
      <c r="B1695" s="10" t="n">
        <v>442</v>
      </c>
    </row>
    <row r="1696" customFormat="false" ht="15" hidden="false" customHeight="true" outlineLevel="0" collapsed="false">
      <c r="A1696" s="105" t="n">
        <v>49613.1240236806</v>
      </c>
      <c r="B1696" s="10" t="n">
        <v>443</v>
      </c>
    </row>
    <row r="1697" customFormat="false" ht="15" hidden="false" customHeight="true" outlineLevel="0" collapsed="false">
      <c r="A1697" s="105" t="n">
        <v>49642.817711875</v>
      </c>
      <c r="B1697" s="10" t="n">
        <v>444</v>
      </c>
    </row>
    <row r="1698" customFormat="false" ht="15" hidden="false" customHeight="true" outlineLevel="0" collapsed="false">
      <c r="A1698" s="105" t="n">
        <v>49672.6048452315</v>
      </c>
      <c r="B1698" s="10" t="n">
        <v>445</v>
      </c>
    </row>
    <row r="1699" customFormat="false" ht="15" hidden="false" customHeight="true" outlineLevel="0" collapsed="false">
      <c r="A1699" s="105" t="n">
        <v>49702.4286477778</v>
      </c>
      <c r="B1699" s="10" t="n">
        <v>446</v>
      </c>
    </row>
    <row r="1700" customFormat="false" ht="15" hidden="false" customHeight="true" outlineLevel="0" collapsed="false">
      <c r="A1700" s="105" t="n">
        <v>49732.2078424074</v>
      </c>
      <c r="B1700" s="10" t="n">
        <v>447</v>
      </c>
    </row>
    <row r="1701" customFormat="false" ht="15" hidden="false" customHeight="true" outlineLevel="0" collapsed="false">
      <c r="A1701" s="105" t="n">
        <v>49761.8727365509</v>
      </c>
      <c r="B1701" s="10" t="n">
        <v>448</v>
      </c>
    </row>
    <row r="1702" customFormat="false" ht="15" hidden="false" customHeight="true" outlineLevel="0" collapsed="false">
      <c r="A1702" s="105" t="n">
        <v>49791.3979708102</v>
      </c>
      <c r="B1702" s="10" t="n">
        <v>449</v>
      </c>
    </row>
    <row r="1703" customFormat="false" ht="15" hidden="false" customHeight="true" outlineLevel="0" collapsed="false">
      <c r="A1703" s="105" t="n">
        <v>49820.8033174653</v>
      </c>
      <c r="B1703" s="10" t="n">
        <v>450</v>
      </c>
    </row>
    <row r="1704" customFormat="false" ht="15" hidden="false" customHeight="true" outlineLevel="0" collapsed="false">
      <c r="A1704" s="105" t="n">
        <v>49850.1315890394</v>
      </c>
      <c r="B1704" s="10" t="n">
        <v>451</v>
      </c>
    </row>
    <row r="1705" customFormat="false" ht="15" hidden="false" customHeight="true" outlineLevel="0" collapsed="false">
      <c r="A1705" s="105" t="n">
        <v>49879.4283080787</v>
      </c>
      <c r="B1705" s="10" t="n">
        <v>452</v>
      </c>
    </row>
    <row r="1706" customFormat="false" ht="15" hidden="false" customHeight="true" outlineLevel="0" collapsed="false">
      <c r="A1706" s="105" t="n">
        <v>49908.7326518866</v>
      </c>
      <c r="B1706" s="10" t="n">
        <v>453</v>
      </c>
    </row>
    <row r="1707" customFormat="false" ht="15" hidden="false" customHeight="true" outlineLevel="0" collapsed="false">
      <c r="A1707" s="105" t="n">
        <v>49938.0773233681</v>
      </c>
      <c r="B1707" s="10" t="n">
        <v>454</v>
      </c>
    </row>
    <row r="1708" customFormat="false" ht="15" hidden="false" customHeight="true" outlineLevel="0" collapsed="false">
      <c r="A1708" s="105" t="n">
        <v>49967.4929413773</v>
      </c>
      <c r="B1708" s="10" t="n">
        <v>455</v>
      </c>
    </row>
    <row r="1709" customFormat="false" ht="15" hidden="false" customHeight="true" outlineLevel="0" collapsed="false">
      <c r="A1709" s="105" t="n">
        <v>49997.0099250347</v>
      </c>
      <c r="B1709" s="10" t="n">
        <v>456</v>
      </c>
    </row>
    <row r="1710" customFormat="false" ht="15" hidden="false" customHeight="true" outlineLevel="0" collapsed="false">
      <c r="A1710" s="105" t="n">
        <v>50026.6488699769</v>
      </c>
      <c r="B1710" s="10" t="n">
        <v>457</v>
      </c>
    </row>
    <row r="1711" customFormat="false" ht="15" hidden="false" customHeight="true" outlineLevel="0" collapsed="false">
      <c r="A1711" s="105" t="n">
        <v>50056.3988712153</v>
      </c>
      <c r="B1711" s="10" t="n">
        <v>458</v>
      </c>
    </row>
    <row r="1712" customFormat="false" ht="15" hidden="false" customHeight="true" outlineLevel="0" collapsed="false">
      <c r="A1712" s="105" t="n">
        <v>50086.2041438426</v>
      </c>
      <c r="B1712" s="10" t="n">
        <v>459</v>
      </c>
    </row>
    <row r="1713" customFormat="false" ht="15" hidden="false" customHeight="true" outlineLevel="0" collapsed="false">
      <c r="A1713" s="105" t="n">
        <v>50115.9834731713</v>
      </c>
      <c r="B1713" s="10" t="n">
        <v>460</v>
      </c>
    </row>
    <row r="1714" customFormat="false" ht="15" hidden="false" customHeight="true" outlineLevel="0" collapsed="false">
      <c r="A1714" s="105" t="n">
        <v>50145.6719788542</v>
      </c>
      <c r="B1714" s="10" t="n">
        <v>461</v>
      </c>
    </row>
    <row r="1715" customFormat="false" ht="15" hidden="false" customHeight="true" outlineLevel="0" collapsed="false">
      <c r="A1715" s="105" t="n">
        <v>50175.2459383796</v>
      </c>
      <c r="B1715" s="10" t="n">
        <v>462</v>
      </c>
    </row>
    <row r="1716" customFormat="false" ht="15" hidden="false" customHeight="true" outlineLevel="0" collapsed="false">
      <c r="A1716" s="105" t="n">
        <v>50204.7153584607</v>
      </c>
      <c r="B1716" s="10" t="n">
        <v>463</v>
      </c>
    </row>
    <row r="1717" customFormat="false" ht="15" hidden="false" customHeight="true" outlineLevel="0" collapsed="false">
      <c r="A1717" s="105" t="n">
        <v>50234.1053000579</v>
      </c>
      <c r="B1717" s="10" t="n">
        <v>464</v>
      </c>
    </row>
    <row r="1718" customFormat="false" ht="15" hidden="false" customHeight="true" outlineLevel="0" collapsed="false">
      <c r="A1718" s="105" t="n">
        <v>50263.4453295255</v>
      </c>
      <c r="B1718" s="10" t="n">
        <v>465</v>
      </c>
    </row>
    <row r="1719" customFormat="false" ht="15" hidden="false" customHeight="true" outlineLevel="0" collapsed="false">
      <c r="A1719" s="105" t="n">
        <v>50292.7674786458</v>
      </c>
      <c r="B1719" s="10" t="n">
        <v>466</v>
      </c>
    </row>
    <row r="1720" customFormat="false" ht="15" hidden="false" customHeight="true" outlineLevel="0" collapsed="false">
      <c r="A1720" s="105" t="n">
        <v>50322.1071254282</v>
      </c>
      <c r="B1720" s="10" t="n">
        <v>467</v>
      </c>
    </row>
    <row r="1721" customFormat="false" ht="15" hidden="false" customHeight="true" outlineLevel="0" collapsed="false">
      <c r="A1721" s="105" t="n">
        <v>50351.501989919</v>
      </c>
      <c r="B1721" s="10" t="n">
        <v>468</v>
      </c>
    </row>
    <row r="1722" customFormat="false" ht="15" hidden="false" customHeight="true" outlineLevel="0" collapsed="false">
      <c r="A1722" s="105" t="n">
        <v>50380.9848664236</v>
      </c>
      <c r="B1722" s="10" t="n">
        <v>469</v>
      </c>
    </row>
    <row r="1723" customFormat="false" ht="15" hidden="false" customHeight="true" outlineLevel="0" collapsed="false">
      <c r="A1723" s="105" t="n">
        <v>50410.5703826852</v>
      </c>
      <c r="B1723" s="10" t="n">
        <v>470</v>
      </c>
    </row>
    <row r="1724" customFormat="false" ht="15" hidden="false" customHeight="true" outlineLevel="0" collapsed="false">
      <c r="A1724" s="105" t="n">
        <v>50440.2445782523</v>
      </c>
      <c r="B1724" s="10" t="n">
        <v>471</v>
      </c>
    </row>
    <row r="1725" customFormat="false" ht="15" hidden="false" customHeight="true" outlineLevel="0" collapsed="false">
      <c r="A1725" s="105" t="n">
        <v>50469.9687334722</v>
      </c>
      <c r="B1725" s="10" t="n">
        <v>472</v>
      </c>
    </row>
    <row r="1726" customFormat="false" ht="15" hidden="false" customHeight="true" outlineLevel="0" collapsed="false">
      <c r="A1726" s="105" t="n">
        <v>50499.6964516782</v>
      </c>
      <c r="B1726" s="10" t="n">
        <v>473</v>
      </c>
    </row>
    <row r="1727" customFormat="false" ht="15" hidden="false" customHeight="true" outlineLevel="0" collapsed="false">
      <c r="A1727" s="105" t="n">
        <v>50529.3885279051</v>
      </c>
      <c r="B1727" s="10" t="n">
        <v>474</v>
      </c>
    </row>
    <row r="1728" customFormat="false" ht="15" hidden="false" customHeight="true" outlineLevel="0" collapsed="false">
      <c r="A1728" s="105" t="n">
        <v>50559.016687037</v>
      </c>
      <c r="B1728" s="10" t="n">
        <v>475</v>
      </c>
    </row>
    <row r="1729" customFormat="false" ht="15" hidden="false" customHeight="true" outlineLevel="0" collapsed="false">
      <c r="A1729" s="105" t="n">
        <v>50588.5638222454</v>
      </c>
      <c r="B1729" s="10" t="n">
        <v>476</v>
      </c>
    </row>
    <row r="1730" customFormat="false" ht="15" hidden="false" customHeight="true" outlineLevel="0" collapsed="false">
      <c r="A1730" s="105" t="n">
        <v>50618.0278384722</v>
      </c>
      <c r="B1730" s="10" t="n">
        <v>477</v>
      </c>
    </row>
    <row r="1731" customFormat="false" ht="15" hidden="false" customHeight="true" outlineLevel="0" collapsed="false">
      <c r="A1731" s="105" t="n">
        <v>50647.425384456</v>
      </c>
      <c r="B1731" s="10" t="n">
        <v>478</v>
      </c>
    </row>
    <row r="1732" customFormat="false" ht="15" hidden="false" customHeight="true" outlineLevel="0" collapsed="false">
      <c r="A1732" s="105" t="n">
        <v>50676.7897771991</v>
      </c>
      <c r="B1732" s="10" t="n">
        <v>479</v>
      </c>
    </row>
    <row r="1733" customFormat="false" ht="15" hidden="false" customHeight="true" outlineLevel="0" collapsed="false">
      <c r="A1733" s="105" t="n">
        <v>50706.1614889352</v>
      </c>
      <c r="B1733" s="10" t="n">
        <v>480</v>
      </c>
    </row>
    <row r="1734" customFormat="false" ht="15" hidden="false" customHeight="true" outlineLevel="0" collapsed="false">
      <c r="A1734" s="105" t="n">
        <v>50735.5739921412</v>
      </c>
      <c r="B1734" s="10" t="n">
        <v>481</v>
      </c>
    </row>
    <row r="1735" customFormat="false" ht="15" hidden="false" customHeight="true" outlineLevel="0" collapsed="false">
      <c r="A1735" s="105" t="n">
        <v>50765.0429425347</v>
      </c>
      <c r="B1735" s="10" t="n">
        <v>482</v>
      </c>
    </row>
    <row r="1736" customFormat="false" ht="15" hidden="false" customHeight="true" outlineLevel="0" collapsed="false">
      <c r="A1736" s="105" t="n">
        <v>50794.5666918519</v>
      </c>
      <c r="B1736" s="10" t="n">
        <v>483</v>
      </c>
    </row>
    <row r="1737" customFormat="false" ht="15" hidden="false" customHeight="true" outlineLevel="0" collapsed="false">
      <c r="A1737" s="105" t="n">
        <v>50824.1371900463</v>
      </c>
      <c r="B1737" s="10" t="n">
        <v>484</v>
      </c>
    </row>
    <row r="1738" customFormat="false" ht="15" hidden="false" customHeight="true" outlineLevel="0" collapsed="false">
      <c r="A1738" s="105" t="n">
        <v>50853.7496297338</v>
      </c>
      <c r="B1738" s="10" t="n">
        <v>485</v>
      </c>
    </row>
    <row r="1739" customFormat="false" ht="15" hidden="false" customHeight="true" outlineLevel="0" collapsed="false">
      <c r="A1739" s="105" t="n">
        <v>50883.3990706019</v>
      </c>
      <c r="B1739" s="10" t="n">
        <v>486</v>
      </c>
    </row>
    <row r="1740" customFormat="false" ht="15" hidden="false" customHeight="true" outlineLevel="0" collapsed="false">
      <c r="A1740" s="105" t="n">
        <v>50913.0680242361</v>
      </c>
      <c r="B1740" s="10" t="n">
        <v>487</v>
      </c>
    </row>
    <row r="1741" customFormat="false" ht="15" hidden="false" customHeight="true" outlineLevel="0" collapsed="false">
      <c r="A1741" s="105" t="n">
        <v>50942.7230690856</v>
      </c>
      <c r="B1741" s="10" t="n">
        <v>488</v>
      </c>
    </row>
    <row r="1742" customFormat="false" ht="15" hidden="false" customHeight="true" outlineLevel="0" collapsed="false">
      <c r="A1742" s="105" t="n">
        <v>50972.3290078935</v>
      </c>
      <c r="B1742" s="10" t="n">
        <v>489</v>
      </c>
    </row>
    <row r="1743" customFormat="false" ht="15" hidden="false" customHeight="true" outlineLevel="0" collapsed="false">
      <c r="A1743" s="105" t="n">
        <v>51001.8682895255</v>
      </c>
      <c r="B1743" s="10" t="n">
        <v>490</v>
      </c>
    </row>
    <row r="1744" customFormat="false" ht="15" hidden="false" customHeight="true" outlineLevel="0" collapsed="false">
      <c r="A1744" s="105" t="n">
        <v>51031.3491865625</v>
      </c>
      <c r="B1744" s="10" t="n">
        <v>491</v>
      </c>
    </row>
    <row r="1745" customFormat="false" ht="15" hidden="false" customHeight="true" outlineLevel="0" collapsed="false">
      <c r="A1745" s="105" t="n">
        <v>51060.7977577662</v>
      </c>
      <c r="B1745" s="10" t="n">
        <v>492</v>
      </c>
    </row>
    <row r="1746" customFormat="false" ht="15" hidden="false" customHeight="true" outlineLevel="0" collapsed="false">
      <c r="A1746" s="105" t="n">
        <v>51090.2401970602</v>
      </c>
      <c r="B1746" s="10" t="n">
        <v>493</v>
      </c>
    </row>
    <row r="1747" customFormat="false" ht="15" hidden="false" customHeight="true" outlineLevel="0" collapsed="false">
      <c r="A1747" s="105" t="n">
        <v>51119.6887571875</v>
      </c>
      <c r="B1747" s="10" t="n">
        <v>494</v>
      </c>
    </row>
    <row r="1748" customFormat="false" ht="15" hidden="false" customHeight="true" outlineLevel="0" collapsed="false">
      <c r="A1748" s="105" t="n">
        <v>51149.1423706713</v>
      </c>
      <c r="B1748" s="10" t="n">
        <v>495</v>
      </c>
    </row>
    <row r="1749" customFormat="false" ht="15" hidden="false" customHeight="true" outlineLevel="0" collapsed="false">
      <c r="A1749" s="105" t="n">
        <v>51178.6001878009</v>
      </c>
      <c r="B1749" s="10" t="n">
        <v>496</v>
      </c>
    </row>
    <row r="1750" customFormat="false" ht="15" hidden="false" customHeight="true" outlineLevel="0" collapsed="false">
      <c r="A1750" s="105" t="n">
        <v>51208.073571412</v>
      </c>
      <c r="B1750" s="10" t="n">
        <v>497</v>
      </c>
    </row>
    <row r="1751" customFormat="false" ht="15" hidden="false" customHeight="true" outlineLevel="0" collapsed="false">
      <c r="A1751" s="105" t="n">
        <v>51237.5833663542</v>
      </c>
      <c r="B1751" s="10" t="n">
        <v>498</v>
      </c>
    </row>
    <row r="1752" customFormat="false" ht="15" hidden="false" customHeight="true" outlineLevel="0" collapsed="false">
      <c r="A1752" s="105" t="n">
        <v>51267.1443164931</v>
      </c>
      <c r="B1752" s="10" t="n">
        <v>499</v>
      </c>
    </row>
    <row r="1753" customFormat="false" ht="15" hidden="false" customHeight="true" outlineLevel="0" collapsed="false">
      <c r="A1753" s="105" t="n">
        <v>51296.7520774884</v>
      </c>
      <c r="B1753" s="10" t="n">
        <v>500</v>
      </c>
    </row>
    <row r="1754" customFormat="false" ht="15" hidden="false" customHeight="true" outlineLevel="0" collapsed="false">
      <c r="A1754" s="105" t="n">
        <v>51326.3851152778</v>
      </c>
      <c r="B1754" s="10" t="n">
        <v>501</v>
      </c>
    </row>
    <row r="1755" customFormat="false" ht="15" hidden="false" customHeight="true" outlineLevel="0" collapsed="false">
      <c r="A1755" s="105" t="n">
        <v>51356.0181989352</v>
      </c>
      <c r="B1755" s="10" t="n">
        <v>502</v>
      </c>
    </row>
    <row r="1756" customFormat="false" ht="15" hidden="false" customHeight="true" outlineLevel="0" collapsed="false">
      <c r="A1756" s="105" t="n">
        <v>51385.6343654745</v>
      </c>
      <c r="B1756" s="10" t="n">
        <v>503</v>
      </c>
    </row>
    <row r="1757" customFormat="false" ht="15" hidden="false" customHeight="true" outlineLevel="0" collapsed="false">
      <c r="A1757" s="105" t="n">
        <v>51415.2262050347</v>
      </c>
      <c r="B1757" s="10" t="n">
        <v>504</v>
      </c>
    </row>
    <row r="1758" customFormat="false" ht="15" hidden="false" customHeight="true" outlineLevel="0" collapsed="false">
      <c r="A1758" s="105" t="n">
        <v>51444.788789537</v>
      </c>
      <c r="B1758" s="10" t="n">
        <v>505</v>
      </c>
    </row>
    <row r="1759" customFormat="false" ht="15" hidden="false" customHeight="true" outlineLevel="0" collapsed="false">
      <c r="A1759" s="105" t="n">
        <v>51474.3145790509</v>
      </c>
      <c r="B1759" s="10" t="n">
        <v>506</v>
      </c>
    </row>
    <row r="1760" customFormat="false" ht="15" hidden="false" customHeight="true" outlineLevel="0" collapsed="false">
      <c r="A1760" s="105" t="n">
        <v>51503.7969313889</v>
      </c>
      <c r="B1760" s="10" t="n">
        <v>507</v>
      </c>
    </row>
    <row r="1761" customFormat="false" ht="15" hidden="false" customHeight="true" outlineLevel="0" collapsed="false">
      <c r="A1761" s="105" t="n">
        <v>51533.2379782755</v>
      </c>
      <c r="B1761" s="10" t="n">
        <v>508</v>
      </c>
    </row>
    <row r="1762" customFormat="false" ht="15" hidden="false" customHeight="true" outlineLevel="0" collapsed="false">
      <c r="A1762" s="105" t="n">
        <v>51562.6521439931</v>
      </c>
      <c r="B1762" s="10" t="n">
        <v>509</v>
      </c>
    </row>
    <row r="1763" customFormat="false" ht="15" hidden="false" customHeight="true" outlineLevel="0" collapsed="false">
      <c r="A1763" s="105" t="n">
        <v>51592.0619898495</v>
      </c>
      <c r="B1763" s="10" t="n">
        <v>510</v>
      </c>
    </row>
    <row r="1764" customFormat="false" ht="15" hidden="false" customHeight="true" outlineLevel="0" collapsed="false">
      <c r="A1764" s="105" t="n">
        <v>51621.4904044097</v>
      </c>
      <c r="B1764" s="10" t="n">
        <v>511</v>
      </c>
    </row>
    <row r="1765" customFormat="false" ht="15" hidden="false" customHeight="true" outlineLevel="0" collapsed="false">
      <c r="A1765" s="105" t="n">
        <v>51650.9554244329</v>
      </c>
      <c r="B1765" s="10" t="n">
        <v>512</v>
      </c>
    </row>
    <row r="1766" customFormat="false" ht="15" hidden="false" customHeight="true" outlineLevel="0" collapsed="false">
      <c r="A1766" s="105" t="n">
        <v>51680.469972419</v>
      </c>
      <c r="B1766" s="10" t="n">
        <v>513</v>
      </c>
    </row>
    <row r="1767" customFormat="false" ht="15" hidden="false" customHeight="true" outlineLevel="0" collapsed="false">
      <c r="A1767" s="105" t="n">
        <v>51710.0431482292</v>
      </c>
      <c r="B1767" s="10" t="n">
        <v>514</v>
      </c>
    </row>
    <row r="1768" customFormat="false" ht="15" hidden="false" customHeight="true" outlineLevel="0" collapsed="false">
      <c r="A1768" s="105" t="n">
        <v>51739.6777076505</v>
      </c>
      <c r="B1768" s="10" t="n">
        <v>515</v>
      </c>
    </row>
    <row r="1769" customFormat="false" ht="15" hidden="false" customHeight="true" outlineLevel="0" collapsed="false">
      <c r="A1769" s="105" t="n">
        <v>51769.3618359375</v>
      </c>
      <c r="B1769" s="10" t="n">
        <v>516</v>
      </c>
    </row>
    <row r="1770" customFormat="false" ht="15" hidden="false" customHeight="true" outlineLevel="0" collapsed="false">
      <c r="A1770" s="105" t="n">
        <v>51799.0625649074</v>
      </c>
      <c r="B1770" s="10" t="n">
        <v>517</v>
      </c>
    </row>
    <row r="1771" customFormat="false" ht="15" hidden="false" customHeight="true" outlineLevel="0" collapsed="false">
      <c r="A1771" s="105" t="n">
        <v>51828.7336554861</v>
      </c>
      <c r="B1771" s="10" t="n">
        <v>518</v>
      </c>
    </row>
    <row r="1772" customFormat="false" ht="15" hidden="false" customHeight="true" outlineLevel="0" collapsed="false">
      <c r="A1772" s="105" t="n">
        <v>51858.3376165972</v>
      </c>
      <c r="B1772" s="10" t="n">
        <v>519</v>
      </c>
    </row>
    <row r="1773" customFormat="false" ht="15" hidden="false" customHeight="true" outlineLevel="0" collapsed="false">
      <c r="A1773" s="105" t="n">
        <v>51887.8624353241</v>
      </c>
      <c r="B1773" s="10" t="n">
        <v>520</v>
      </c>
    </row>
    <row r="1774" customFormat="false" ht="15" hidden="false" customHeight="true" outlineLevel="0" collapsed="false">
      <c r="A1774" s="105" t="n">
        <v>51917.3185134607</v>
      </c>
      <c r="B1774" s="10" t="n">
        <v>521</v>
      </c>
    </row>
    <row r="1775" customFormat="false" ht="15" hidden="false" customHeight="true" outlineLevel="0" collapsed="false">
      <c r="A1775" s="105" t="n">
        <v>51946.7241621181</v>
      </c>
      <c r="B1775" s="10" t="n">
        <v>522</v>
      </c>
    </row>
    <row r="1776" customFormat="false" ht="15" hidden="false" customHeight="true" outlineLevel="0" collapsed="false">
      <c r="A1776" s="105" t="n">
        <v>51976.0966488195</v>
      </c>
      <c r="B1776" s="10" t="n">
        <v>523</v>
      </c>
    </row>
    <row r="1777" customFormat="false" ht="15" hidden="false" customHeight="true" outlineLevel="0" collapsed="false">
      <c r="A1777" s="105" t="n">
        <v>52005.4546305208</v>
      </c>
      <c r="B1777" s="10" t="n">
        <v>524</v>
      </c>
    </row>
    <row r="1778" customFormat="false" ht="15" hidden="false" customHeight="true" outlineLevel="0" collapsed="false">
      <c r="A1778" s="105" t="n">
        <v>52034.8249737732</v>
      </c>
      <c r="B1778" s="10" t="n">
        <v>525</v>
      </c>
    </row>
    <row r="1779" customFormat="false" ht="15" hidden="false" customHeight="true" outlineLevel="0" collapsed="false">
      <c r="A1779" s="105" t="n">
        <v>52064.2442401736</v>
      </c>
      <c r="B1779" s="10" t="n">
        <v>526</v>
      </c>
    </row>
    <row r="1780" customFormat="false" ht="15" hidden="false" customHeight="true" outlineLevel="0" collapsed="false">
      <c r="A1780" s="105" t="n">
        <v>52093.7507517824</v>
      </c>
      <c r="B1780" s="10" t="n">
        <v>527</v>
      </c>
    </row>
    <row r="1781" customFormat="false" ht="15" hidden="false" customHeight="true" outlineLevel="0" collapsed="false">
      <c r="A1781" s="105" t="n">
        <v>52123.3680072801</v>
      </c>
      <c r="B1781" s="10" t="n">
        <v>528</v>
      </c>
    </row>
    <row r="1782" customFormat="false" ht="15" hidden="false" customHeight="true" outlineLevel="0" collapsed="false">
      <c r="A1782" s="105" t="n">
        <v>52153.0853814236</v>
      </c>
      <c r="B1782" s="10" t="n">
        <v>529</v>
      </c>
    </row>
    <row r="1783" customFormat="false" ht="15" hidden="false" customHeight="true" outlineLevel="0" collapsed="false">
      <c r="A1783" s="105" t="n">
        <v>52182.852962963</v>
      </c>
      <c r="B1783" s="10" t="n">
        <v>530</v>
      </c>
    </row>
    <row r="1784" customFormat="false" ht="15" hidden="false" customHeight="true" outlineLevel="0" collapsed="false">
      <c r="A1784" s="105" t="n">
        <v>52212.6037765625</v>
      </c>
      <c r="B1784" s="10" t="n">
        <v>531</v>
      </c>
    </row>
    <row r="1785" customFormat="false" ht="15" hidden="false" customHeight="true" outlineLevel="0" collapsed="false">
      <c r="A1785" s="105" t="n">
        <v>52242.2868099074</v>
      </c>
      <c r="B1785" s="10" t="n">
        <v>532</v>
      </c>
    </row>
    <row r="1786" customFormat="false" ht="15" hidden="false" customHeight="true" outlineLevel="0" collapsed="false">
      <c r="A1786" s="105" t="n">
        <v>52271.8801607407</v>
      </c>
      <c r="B1786" s="10" t="n">
        <v>533</v>
      </c>
    </row>
    <row r="1787" customFormat="false" ht="15" hidden="false" customHeight="true" outlineLevel="0" collapsed="false">
      <c r="A1787" s="105" t="n">
        <v>52301.3812447338</v>
      </c>
      <c r="B1787" s="10" t="n">
        <v>534</v>
      </c>
    </row>
    <row r="1788" customFormat="false" ht="15" hidden="false" customHeight="true" outlineLevel="0" collapsed="false">
      <c r="A1788" s="105" t="n">
        <v>52330.7960814468</v>
      </c>
      <c r="B1788" s="10" t="n">
        <v>535</v>
      </c>
    </row>
    <row r="1789" customFormat="false" ht="15" hidden="false" customHeight="true" outlineLevel="0" collapsed="false">
      <c r="A1789" s="105" t="n">
        <v>52360.1396359607</v>
      </c>
      <c r="B1789" s="10" t="n">
        <v>536</v>
      </c>
    </row>
    <row r="1790" customFormat="false" ht="15" hidden="false" customHeight="true" outlineLevel="0" collapsed="false">
      <c r="A1790" s="105" t="n">
        <v>52389.4408997338</v>
      </c>
      <c r="B1790" s="10" t="n">
        <v>537</v>
      </c>
    </row>
    <row r="1791" customFormat="false" ht="15" hidden="false" customHeight="true" outlineLevel="0" collapsed="false">
      <c r="A1791" s="105" t="n">
        <v>52418.7435449884</v>
      </c>
      <c r="B1791" s="10" t="n">
        <v>538</v>
      </c>
    </row>
    <row r="1792" customFormat="false" ht="15" hidden="false" customHeight="true" outlineLevel="0" collapsed="false">
      <c r="A1792" s="105" t="n">
        <v>52448.0989727431</v>
      </c>
      <c r="B1792" s="10" t="n">
        <v>539</v>
      </c>
    </row>
    <row r="1793" customFormat="false" ht="15" hidden="false" customHeight="true" outlineLevel="0" collapsed="false">
      <c r="A1793" s="105" t="n">
        <v>52477.5535781829</v>
      </c>
      <c r="B1793" s="10" t="n">
        <v>540</v>
      </c>
    </row>
    <row r="1794" customFormat="false" ht="15" hidden="false" customHeight="true" outlineLevel="0" collapsed="false">
      <c r="A1794" s="105" t="n">
        <v>52507.1333360417</v>
      </c>
      <c r="B1794" s="10" t="n">
        <v>541</v>
      </c>
    </row>
    <row r="1795" customFormat="false" ht="15" hidden="false" customHeight="true" outlineLevel="0" collapsed="false">
      <c r="A1795" s="105" t="n">
        <v>52536.8314940394</v>
      </c>
      <c r="B1795" s="10" t="n">
        <v>542</v>
      </c>
    </row>
    <row r="1796" customFormat="false" ht="15" hidden="false" customHeight="true" outlineLevel="0" collapsed="false">
      <c r="A1796" s="105" t="n">
        <v>52566.6089315394</v>
      </c>
      <c r="B1796" s="10" t="n">
        <v>543</v>
      </c>
    </row>
    <row r="1797" customFormat="false" ht="15" hidden="false" customHeight="true" outlineLevel="0" collapsed="false">
      <c r="A1797" s="105" t="n">
        <v>52596.4082712847</v>
      </c>
      <c r="B1797" s="10" t="n">
        <v>544</v>
      </c>
    </row>
    <row r="1798" customFormat="false" ht="15" hidden="false" customHeight="true" outlineLevel="0" collapsed="false">
      <c r="A1798" s="105" t="n">
        <v>52626.1696632407</v>
      </c>
      <c r="B1798" s="10" t="n">
        <v>545</v>
      </c>
    </row>
    <row r="1799" customFormat="false" ht="15" hidden="false" customHeight="true" outlineLevel="0" collapsed="false">
      <c r="A1799" s="105" t="n">
        <v>52655.8417644329</v>
      </c>
      <c r="B1799" s="10" t="n">
        <v>546</v>
      </c>
    </row>
    <row r="1800" customFormat="false" ht="15" hidden="false" customHeight="true" outlineLevel="0" collapsed="false">
      <c r="A1800" s="105" t="n">
        <v>52685.3928763773</v>
      </c>
      <c r="B1800" s="10" t="n">
        <v>547</v>
      </c>
    </row>
    <row r="1801" customFormat="false" ht="15" hidden="false" customHeight="true" outlineLevel="0" collapsed="false">
      <c r="A1801" s="105" t="n">
        <v>52714.8207567477</v>
      </c>
      <c r="B1801" s="10" t="n">
        <v>548</v>
      </c>
    </row>
    <row r="1802" customFormat="false" ht="15" hidden="false" customHeight="true" outlineLevel="0" collapsed="false">
      <c r="A1802" s="105" t="n">
        <v>52744.1523634375</v>
      </c>
      <c r="B1802" s="10" t="n">
        <v>549</v>
      </c>
    </row>
    <row r="1803" customFormat="false" ht="15" hidden="false" customHeight="true" outlineLevel="0" collapsed="false">
      <c r="A1803" s="105" t="n">
        <v>52773.4334061343</v>
      </c>
      <c r="B1803" s="10" t="n">
        <v>550</v>
      </c>
    </row>
    <row r="1804" customFormat="false" ht="15" hidden="false" customHeight="true" outlineLevel="0" collapsed="false">
      <c r="A1804" s="105" t="n">
        <v>52802.715432257</v>
      </c>
      <c r="B1804" s="10" t="n">
        <v>551</v>
      </c>
    </row>
    <row r="1805" customFormat="false" ht="15" hidden="false" customHeight="true" outlineLevel="0" collapsed="false">
      <c r="A1805" s="105" t="n">
        <v>52832.045638831</v>
      </c>
      <c r="B1805" s="10" t="n">
        <v>552</v>
      </c>
    </row>
    <row r="1806" customFormat="false" ht="15" hidden="false" customHeight="true" outlineLevel="0" collapsed="false">
      <c r="A1806" s="105" t="n">
        <v>52861.4605868866</v>
      </c>
      <c r="B1806" s="10" t="n">
        <v>553</v>
      </c>
    </row>
    <row r="1807" customFormat="false" ht="15" hidden="false" customHeight="true" outlineLevel="0" collapsed="false">
      <c r="A1807" s="105" t="n">
        <v>52890.9834975</v>
      </c>
      <c r="B1807" s="10" t="n">
        <v>554</v>
      </c>
    </row>
    <row r="1808" customFormat="false" ht="15" hidden="false" customHeight="true" outlineLevel="0" collapsed="false">
      <c r="A1808" s="105" t="n">
        <v>52920.623313125</v>
      </c>
      <c r="B1808" s="10" t="n">
        <v>555</v>
      </c>
    </row>
    <row r="1809" customFormat="false" ht="15" hidden="false" customHeight="true" outlineLevel="0" collapsed="false">
      <c r="A1809" s="105" t="n">
        <v>52950.3701118866</v>
      </c>
      <c r="B1809" s="10" t="n">
        <v>556</v>
      </c>
    </row>
    <row r="1810" customFormat="false" ht="15" hidden="false" customHeight="true" outlineLevel="0" collapsed="false">
      <c r="A1810" s="105" t="n">
        <v>52980.1842385185</v>
      </c>
      <c r="B1810" s="10" t="n">
        <v>557</v>
      </c>
    </row>
    <row r="1811" customFormat="false" ht="15" hidden="false" customHeight="true" outlineLevel="0" collapsed="false">
      <c r="A1811" s="105" t="n">
        <v>53009.993676088</v>
      </c>
      <c r="B1811" s="10" t="n">
        <v>558</v>
      </c>
    </row>
    <row r="1812" customFormat="false" ht="15" hidden="false" customHeight="true" outlineLevel="0" collapsed="false">
      <c r="A1812" s="105" t="n">
        <v>53039.7185497569</v>
      </c>
      <c r="B1812" s="10" t="n">
        <v>559</v>
      </c>
    </row>
    <row r="1813" customFormat="false" ht="15" hidden="false" customHeight="true" outlineLevel="0" collapsed="false">
      <c r="A1813" s="105" t="n">
        <v>53069.3100924537</v>
      </c>
      <c r="B1813" s="10" t="n">
        <v>560</v>
      </c>
    </row>
    <row r="1814" customFormat="false" ht="15" hidden="false" customHeight="true" outlineLevel="0" collapsed="false">
      <c r="A1814" s="105" t="n">
        <v>53098.7683170139</v>
      </c>
      <c r="B1814" s="10" t="n">
        <v>561</v>
      </c>
    </row>
    <row r="1815" customFormat="false" ht="15" hidden="false" customHeight="true" outlineLevel="0" collapsed="false">
      <c r="A1815" s="105" t="n">
        <v>53128.1282028472</v>
      </c>
      <c r="B1815" s="10" t="n">
        <v>562</v>
      </c>
    </row>
    <row r="1816" customFormat="false" ht="15" hidden="false" customHeight="true" outlineLevel="0" collapsed="false">
      <c r="A1816" s="105" t="n">
        <v>53157.4362186458</v>
      </c>
      <c r="B1816" s="10" t="n">
        <v>563</v>
      </c>
    </row>
    <row r="1817" customFormat="false" ht="15" hidden="false" customHeight="true" outlineLevel="0" collapsed="false">
      <c r="A1817" s="105" t="n">
        <v>53186.7353717593</v>
      </c>
      <c r="B1817" s="10" t="n">
        <v>564</v>
      </c>
    </row>
    <row r="1818" customFormat="false" ht="15" hidden="false" customHeight="true" outlineLevel="0" collapsed="false">
      <c r="A1818" s="105" t="n">
        <v>53216.0607294329</v>
      </c>
      <c r="B1818" s="10" t="n">
        <v>565</v>
      </c>
    </row>
    <row r="1819" customFormat="false" ht="15" hidden="false" customHeight="true" outlineLevel="0" collapsed="false">
      <c r="A1819" s="105" t="n">
        <v>53245.4421312616</v>
      </c>
      <c r="B1819" s="10" t="n">
        <v>566</v>
      </c>
    </row>
    <row r="1820" customFormat="false" ht="15" hidden="false" customHeight="true" outlineLevel="0" collapsed="false">
      <c r="A1820" s="105" t="n">
        <v>53274.9087978588</v>
      </c>
      <c r="B1820" s="10" t="n">
        <v>567</v>
      </c>
    </row>
    <row r="1821" customFormat="false" ht="15" hidden="false" customHeight="true" outlineLevel="0" collapsed="false">
      <c r="A1821" s="105" t="n">
        <v>53304.486904537</v>
      </c>
      <c r="B1821" s="10" t="n">
        <v>568</v>
      </c>
    </row>
    <row r="1822" customFormat="false" ht="15" hidden="false" customHeight="true" outlineLevel="0" collapsed="false">
      <c r="A1822" s="105" t="n">
        <v>53334.1833269792</v>
      </c>
      <c r="B1822" s="10" t="n">
        <v>569</v>
      </c>
    </row>
    <row r="1823" customFormat="false" ht="15" hidden="false" customHeight="true" outlineLevel="0" collapsed="false">
      <c r="A1823" s="105" t="n">
        <v>53363.9650130671</v>
      </c>
      <c r="B1823" s="10" t="n">
        <v>570</v>
      </c>
    </row>
    <row r="1824" customFormat="false" ht="15" hidden="false" customHeight="true" outlineLevel="0" collapsed="false">
      <c r="A1824" s="105" t="n">
        <v>53393.7605693403</v>
      </c>
      <c r="B1824" s="10" t="n">
        <v>571</v>
      </c>
    </row>
    <row r="1825" customFormat="false" ht="15" hidden="false" customHeight="true" outlineLevel="0" collapsed="false">
      <c r="A1825" s="105" t="n">
        <v>53423.4941432986</v>
      </c>
      <c r="B1825" s="10" t="n">
        <v>572</v>
      </c>
    </row>
    <row r="1826" customFormat="false" ht="15" hidden="false" customHeight="true" outlineLevel="0" collapsed="false">
      <c r="A1826" s="105" t="n">
        <v>53453.1220923264</v>
      </c>
      <c r="B1826" s="10" t="n">
        <v>573</v>
      </c>
    </row>
    <row r="1827" customFormat="false" ht="15" hidden="false" customHeight="true" outlineLevel="0" collapsed="false">
      <c r="A1827" s="105" t="n">
        <v>53482.6403776273</v>
      </c>
      <c r="B1827" s="10" t="n">
        <v>574</v>
      </c>
    </row>
    <row r="1828" customFormat="false" ht="15" hidden="false" customHeight="true" outlineLevel="0" collapsed="false">
      <c r="A1828" s="105" t="n">
        <v>53512.0685028819</v>
      </c>
      <c r="B1828" s="10" t="n">
        <v>575</v>
      </c>
    </row>
    <row r="1829" customFormat="false" ht="15" hidden="false" customHeight="true" outlineLevel="0" collapsed="false">
      <c r="A1829" s="105" t="n">
        <v>53541.4341392361</v>
      </c>
      <c r="B1829" s="10" t="n">
        <v>576</v>
      </c>
    </row>
    <row r="1830" customFormat="false" ht="15" hidden="false" customHeight="true" outlineLevel="0" collapsed="false">
      <c r="A1830" s="105" t="n">
        <v>53570.7674179051</v>
      </c>
      <c r="B1830" s="10" t="n">
        <v>577</v>
      </c>
    </row>
    <row r="1831" customFormat="false" ht="15" hidden="false" customHeight="true" outlineLevel="0" collapsed="false">
      <c r="A1831" s="105" t="n">
        <v>53600.1008604745</v>
      </c>
      <c r="B1831" s="10" t="n">
        <v>578</v>
      </c>
    </row>
    <row r="1832" customFormat="false" ht="15" hidden="false" customHeight="true" outlineLevel="0" collapsed="false">
      <c r="A1832" s="105" t="n">
        <v>53629.4699627431</v>
      </c>
      <c r="B1832" s="10" t="n">
        <v>579</v>
      </c>
    </row>
    <row r="1833" customFormat="false" ht="15" hidden="false" customHeight="true" outlineLevel="0" collapsed="false">
      <c r="A1833" s="105" t="n">
        <v>53658.9095920833</v>
      </c>
      <c r="B1833" s="10" t="n">
        <v>580</v>
      </c>
    </row>
    <row r="1834" customFormat="false" ht="15" hidden="false" customHeight="true" outlineLevel="0" collapsed="false">
      <c r="A1834" s="105" t="n">
        <v>53688.4435505903</v>
      </c>
      <c r="B1834" s="10" t="n">
        <v>581</v>
      </c>
    </row>
    <row r="1835" customFormat="false" ht="15" hidden="false" customHeight="true" outlineLevel="0" collapsed="false">
      <c r="A1835" s="105" t="n">
        <v>53718.0719883102</v>
      </c>
      <c r="B1835" s="10" t="n">
        <v>582</v>
      </c>
    </row>
    <row r="1836" customFormat="false" ht="15" hidden="false" customHeight="true" outlineLevel="0" collapsed="false">
      <c r="A1836" s="105" t="n">
        <v>53747.7679291551</v>
      </c>
      <c r="B1836" s="10" t="n">
        <v>583</v>
      </c>
    </row>
    <row r="1837" customFormat="false" ht="15" hidden="false" customHeight="true" outlineLevel="0" collapsed="false">
      <c r="A1837" s="105" t="n">
        <v>53777.4889691898</v>
      </c>
      <c r="B1837" s="10" t="n">
        <v>584</v>
      </c>
    </row>
    <row r="1838" customFormat="false" ht="15" hidden="false" customHeight="true" outlineLevel="0" collapsed="false">
      <c r="A1838" s="105" t="n">
        <v>53807.1942286574</v>
      </c>
      <c r="B1838" s="10" t="n">
        <v>585</v>
      </c>
    </row>
    <row r="1839" customFormat="false" ht="15" hidden="false" customHeight="true" outlineLevel="0" collapsed="false">
      <c r="A1839" s="105" t="n">
        <v>53836.8523328935</v>
      </c>
      <c r="B1839" s="10" t="n">
        <v>586</v>
      </c>
    </row>
    <row r="1840" customFormat="false" ht="15" hidden="false" customHeight="true" outlineLevel="0" collapsed="false">
      <c r="A1840" s="105" t="n">
        <v>53866.4413606482</v>
      </c>
      <c r="B1840" s="10" t="n">
        <v>587</v>
      </c>
    </row>
    <row r="1841" customFormat="false" ht="15" hidden="false" customHeight="true" outlineLevel="0" collapsed="false">
      <c r="A1841" s="105" t="n">
        <v>53895.950707963</v>
      </c>
      <c r="B1841" s="10" t="n">
        <v>588</v>
      </c>
    </row>
    <row r="1842" customFormat="false" ht="15" hidden="false" customHeight="true" outlineLevel="0" collapsed="false">
      <c r="A1842" s="105" t="n">
        <v>53925.3861276968</v>
      </c>
      <c r="B1842" s="10" t="n">
        <v>589</v>
      </c>
    </row>
    <row r="1843" customFormat="false" ht="15" hidden="false" customHeight="true" outlineLevel="0" collapsed="false">
      <c r="A1843" s="105" t="n">
        <v>53954.771670162</v>
      </c>
      <c r="B1843" s="10" t="n">
        <v>590</v>
      </c>
    </row>
    <row r="1844" customFormat="false" ht="15" hidden="false" customHeight="true" outlineLevel="0" collapsed="false">
      <c r="A1844" s="105" t="n">
        <v>53984.1442009722</v>
      </c>
      <c r="B1844" s="10" t="n">
        <v>591</v>
      </c>
    </row>
    <row r="1845" customFormat="false" ht="15" hidden="false" customHeight="true" outlineLevel="0" collapsed="false">
      <c r="A1845" s="105" t="n">
        <v>54013.5407425926</v>
      </c>
      <c r="B1845" s="10" t="n">
        <v>592</v>
      </c>
    </row>
    <row r="1846" customFormat="false" ht="15" hidden="false" customHeight="true" outlineLevel="0" collapsed="false">
      <c r="A1846" s="105" t="n">
        <v>54042.9846952315</v>
      </c>
      <c r="B1846" s="10" t="n">
        <v>593</v>
      </c>
    </row>
    <row r="1847" customFormat="false" ht="15" hidden="false" customHeight="true" outlineLevel="0" collapsed="false">
      <c r="A1847" s="105" t="n">
        <v>54072.4806219792</v>
      </c>
      <c r="B1847" s="10" t="n">
        <v>594</v>
      </c>
    </row>
    <row r="1848" customFormat="false" ht="15" hidden="false" customHeight="true" outlineLevel="0" collapsed="false">
      <c r="A1848" s="105" t="n">
        <v>54102.0217385301</v>
      </c>
      <c r="B1848" s="10" t="n">
        <v>595</v>
      </c>
    </row>
    <row r="1849" customFormat="false" ht="15" hidden="false" customHeight="true" outlineLevel="0" collapsed="false">
      <c r="A1849" s="105" t="n">
        <v>54131.6024542361</v>
      </c>
      <c r="B1849" s="10" t="n">
        <v>596</v>
      </c>
    </row>
    <row r="1850" customFormat="false" ht="15" hidden="false" customHeight="true" outlineLevel="0" collapsed="false">
      <c r="A1850" s="105" t="n">
        <v>54161.2219245602</v>
      </c>
      <c r="B1850" s="10" t="n">
        <v>597</v>
      </c>
    </row>
    <row r="1851" customFormat="false" ht="15" hidden="false" customHeight="true" outlineLevel="0" collapsed="false">
      <c r="A1851" s="105" t="n">
        <v>54190.8736909838</v>
      </c>
      <c r="B1851" s="10" t="n">
        <v>598</v>
      </c>
    </row>
    <row r="1852" customFormat="false" ht="15" hidden="false" customHeight="true" outlineLevel="0" collapsed="false">
      <c r="A1852" s="105" t="n">
        <v>54220.5346103009</v>
      </c>
      <c r="B1852" s="10" t="n">
        <v>599</v>
      </c>
    </row>
    <row r="1853" customFormat="false" ht="15" hidden="false" customHeight="true" outlineLevel="0" collapsed="false">
      <c r="A1853" s="105" t="n">
        <v>54250.1694070718</v>
      </c>
      <c r="B1853" s="10" t="n">
        <v>600</v>
      </c>
    </row>
    <row r="1854" customFormat="false" ht="15" hidden="false" customHeight="true" outlineLevel="0" collapsed="false">
      <c r="A1854" s="105" t="n">
        <v>54279.7491070833</v>
      </c>
      <c r="B1854" s="10" t="n">
        <v>601</v>
      </c>
    </row>
    <row r="1855" customFormat="false" ht="15" hidden="false" customHeight="true" outlineLevel="0" collapsed="false">
      <c r="A1855" s="105" t="n">
        <v>54309.2669812153</v>
      </c>
      <c r="B1855" s="10" t="n">
        <v>602</v>
      </c>
    </row>
    <row r="1856" customFormat="false" ht="15" hidden="false" customHeight="true" outlineLevel="0" collapsed="false">
      <c r="A1856" s="105" t="n">
        <v>54338.7396205556</v>
      </c>
      <c r="B1856" s="10" t="n">
        <v>603</v>
      </c>
    </row>
    <row r="1857" customFormat="false" ht="15" hidden="false" customHeight="true" outlineLevel="0" collapsed="false">
      <c r="A1857" s="105" t="n">
        <v>54368.1932116435</v>
      </c>
      <c r="B1857" s="10" t="n">
        <v>604</v>
      </c>
    </row>
    <row r="1858" customFormat="false" ht="15" hidden="false" customHeight="true" outlineLevel="0" collapsed="false">
      <c r="A1858" s="105" t="n">
        <v>54397.6458145833</v>
      </c>
      <c r="B1858" s="10" t="n">
        <v>605</v>
      </c>
    </row>
    <row r="1859" customFormat="false" ht="15" hidden="false" customHeight="true" outlineLevel="0" collapsed="false">
      <c r="A1859" s="105" t="n">
        <v>54427.1001401505</v>
      </c>
      <c r="B1859" s="10" t="n">
        <v>606</v>
      </c>
    </row>
    <row r="1860" customFormat="false" ht="15" hidden="false" customHeight="true" outlineLevel="0" collapsed="false">
      <c r="A1860" s="105" t="n">
        <v>54456.5524600579</v>
      </c>
      <c r="B1860" s="10" t="n">
        <v>607</v>
      </c>
    </row>
    <row r="1861" customFormat="false" ht="15" hidden="false" customHeight="true" outlineLevel="0" collapsed="false">
      <c r="A1861" s="105" t="n">
        <v>54486.0078162153</v>
      </c>
      <c r="B1861" s="10" t="n">
        <v>608</v>
      </c>
    </row>
    <row r="1862" customFormat="false" ht="15" hidden="false" customHeight="true" outlineLevel="0" collapsed="false">
      <c r="A1862" s="105" t="n">
        <v>54515.4853537847</v>
      </c>
      <c r="B1862" s="10" t="n">
        <v>609</v>
      </c>
    </row>
    <row r="1863" customFormat="false" ht="15" hidden="false" customHeight="true" outlineLevel="0" collapsed="false">
      <c r="A1863" s="105" t="n">
        <v>54545.0075131019</v>
      </c>
      <c r="B1863" s="10" t="n">
        <v>610</v>
      </c>
    </row>
    <row r="1864" customFormat="false" ht="15" hidden="false" customHeight="true" outlineLevel="0" collapsed="false">
      <c r="A1864" s="105" t="n">
        <v>54574.5833087616</v>
      </c>
      <c r="B1864" s="10" t="n">
        <v>611</v>
      </c>
    </row>
    <row r="1865" customFormat="false" ht="15" hidden="false" customHeight="true" outlineLevel="0" collapsed="false">
      <c r="A1865" s="105" t="n">
        <v>54604.2014448495</v>
      </c>
      <c r="B1865" s="10" t="n">
        <v>612</v>
      </c>
    </row>
    <row r="1866" customFormat="false" ht="15" hidden="false" customHeight="true" outlineLevel="0" collapsed="false">
      <c r="A1866" s="105" t="n">
        <v>54633.8381796065</v>
      </c>
      <c r="B1866" s="10" t="n">
        <v>613</v>
      </c>
    </row>
    <row r="1867" customFormat="false" ht="15" hidden="false" customHeight="true" outlineLevel="0" collapsed="false">
      <c r="A1867" s="105" t="n">
        <v>54663.4711066667</v>
      </c>
      <c r="B1867" s="10" t="n">
        <v>614</v>
      </c>
    </row>
    <row r="1868" customFormat="false" ht="15" hidden="false" customHeight="true" outlineLevel="0" collapsed="false">
      <c r="A1868" s="105" t="n">
        <v>54693.0866667245</v>
      </c>
      <c r="B1868" s="10" t="n">
        <v>615</v>
      </c>
    </row>
    <row r="1869" customFormat="false" ht="15" hidden="false" customHeight="true" outlineLevel="0" collapsed="false">
      <c r="A1869" s="105" t="n">
        <v>54722.6769686227</v>
      </c>
      <c r="B1869" s="10" t="n">
        <v>616</v>
      </c>
    </row>
    <row r="1870" customFormat="false" ht="15" hidden="false" customHeight="true" outlineLevel="0" collapsed="false">
      <c r="A1870" s="105" t="n">
        <v>54752.2329331713</v>
      </c>
      <c r="B1870" s="10" t="n">
        <v>617</v>
      </c>
    </row>
    <row r="1871" customFormat="false" ht="15" hidden="false" customHeight="true" outlineLevel="0" collapsed="false">
      <c r="A1871" s="105" t="n">
        <v>54781.7440766898</v>
      </c>
      <c r="B1871" s="10" t="n">
        <v>618</v>
      </c>
    </row>
    <row r="1872" customFormat="false" ht="15" hidden="false" customHeight="true" outlineLevel="0" collapsed="false">
      <c r="A1872" s="105" t="n">
        <v>54811.2053523264</v>
      </c>
      <c r="B1872" s="10" t="n">
        <v>619</v>
      </c>
    </row>
    <row r="1873" customFormat="false" ht="15" hidden="false" customHeight="true" outlineLevel="0" collapsed="false">
      <c r="A1873" s="105" t="n">
        <v>54840.6265329167</v>
      </c>
      <c r="B1873" s="10" t="n">
        <v>620</v>
      </c>
    </row>
    <row r="1874" customFormat="false" ht="15" hidden="false" customHeight="true" outlineLevel="0" collapsed="false">
      <c r="A1874" s="105" t="n">
        <v>54870.0275048727</v>
      </c>
      <c r="B1874" s="10" t="n">
        <v>621</v>
      </c>
    </row>
    <row r="1875" customFormat="false" ht="15" hidden="false" customHeight="true" outlineLevel="0" collapsed="false">
      <c r="A1875" s="105" t="n">
        <v>54899.433661956</v>
      </c>
      <c r="B1875" s="10" t="n">
        <v>622</v>
      </c>
    </row>
    <row r="1876" customFormat="false" ht="15" hidden="false" customHeight="true" outlineLevel="0" collapsed="false">
      <c r="A1876" s="105" t="n">
        <v>54928.8678766551</v>
      </c>
      <c r="B1876" s="10" t="n">
        <v>623</v>
      </c>
    </row>
    <row r="1877" customFormat="false" ht="15" hidden="false" customHeight="true" outlineLevel="0" collapsed="false">
      <c r="A1877" s="105" t="n">
        <v>54958.3476458681</v>
      </c>
      <c r="B1877" s="10" t="n">
        <v>624</v>
      </c>
    </row>
    <row r="1878" customFormat="false" ht="15" hidden="false" customHeight="true" outlineLevel="0" collapsed="false">
      <c r="A1878" s="105" t="n">
        <v>54987.885867662</v>
      </c>
      <c r="B1878" s="10" t="n">
        <v>625</v>
      </c>
    </row>
    <row r="1879" customFormat="false" ht="15" hidden="false" customHeight="true" outlineLevel="0" collapsed="false">
      <c r="A1879" s="105" t="n">
        <v>55017.4904577199</v>
      </c>
      <c r="B1879" s="10" t="n">
        <v>626</v>
      </c>
    </row>
    <row r="1880" customFormat="false" ht="15" hidden="false" customHeight="true" outlineLevel="0" collapsed="false">
      <c r="A1880" s="105" t="n">
        <v>55047.1584034954</v>
      </c>
      <c r="B1880" s="10" t="n">
        <v>627</v>
      </c>
    </row>
    <row r="1881" customFormat="false" ht="15" hidden="false" customHeight="true" outlineLevel="0" collapsed="false">
      <c r="A1881" s="105" t="n">
        <v>55076.8662963657</v>
      </c>
      <c r="B1881" s="10" t="n">
        <v>628</v>
      </c>
    </row>
    <row r="1882" customFormat="false" ht="15" hidden="false" customHeight="true" outlineLevel="0" collapsed="false">
      <c r="A1882" s="105" t="n">
        <v>55106.5695921412</v>
      </c>
      <c r="B1882" s="10" t="n">
        <v>629</v>
      </c>
    </row>
    <row r="1883" customFormat="false" ht="15" hidden="false" customHeight="true" outlineLevel="0" collapsed="false">
      <c r="A1883" s="105" t="n">
        <v>55136.2200603125</v>
      </c>
      <c r="B1883" s="10" t="n">
        <v>630</v>
      </c>
    </row>
    <row r="1884" customFormat="false" ht="15" hidden="false" customHeight="true" outlineLevel="0" collapsed="false">
      <c r="A1884" s="105" t="n">
        <v>55165.789556713</v>
      </c>
      <c r="B1884" s="10" t="n">
        <v>631</v>
      </c>
    </row>
    <row r="1885" customFormat="false" ht="15" hidden="false" customHeight="true" outlineLevel="0" collapsed="false">
      <c r="A1885" s="105" t="n">
        <v>55195.2780170949</v>
      </c>
      <c r="B1885" s="10" t="n">
        <v>632</v>
      </c>
    </row>
    <row r="1886" customFormat="false" ht="15" hidden="false" customHeight="true" outlineLevel="0" collapsed="false">
      <c r="A1886" s="105" t="n">
        <v>55224.702252581</v>
      </c>
      <c r="B1886" s="10" t="n">
        <v>633</v>
      </c>
    </row>
    <row r="1887" customFormat="false" ht="15" hidden="false" customHeight="true" outlineLevel="0" collapsed="false">
      <c r="A1887" s="105" t="n">
        <v>55254.0819418287</v>
      </c>
      <c r="B1887" s="10" t="n">
        <v>634</v>
      </c>
    </row>
    <row r="1888" customFormat="false" ht="15" hidden="false" customHeight="true" outlineLevel="0" collapsed="false">
      <c r="A1888" s="105" t="n">
        <v>55283.436062037</v>
      </c>
      <c r="B1888" s="10" t="n">
        <v>635</v>
      </c>
    </row>
    <row r="1889" customFormat="false" ht="15" hidden="false" customHeight="true" outlineLevel="0" collapsed="false">
      <c r="A1889" s="105" t="n">
        <v>55312.7883606945</v>
      </c>
      <c r="B1889" s="10" t="n">
        <v>636</v>
      </c>
    </row>
    <row r="1890" customFormat="false" ht="15" hidden="false" customHeight="true" outlineLevel="0" collapsed="false">
      <c r="A1890" s="105" t="n">
        <v>55342.1722152894</v>
      </c>
      <c r="B1890" s="10" t="n">
        <v>637</v>
      </c>
    </row>
    <row r="1891" customFormat="false" ht="15" hidden="false" customHeight="true" outlineLevel="0" collapsed="false">
      <c r="A1891" s="105" t="n">
        <v>55371.6276459259</v>
      </c>
      <c r="B1891" s="10" t="n">
        <v>638</v>
      </c>
    </row>
    <row r="1892" customFormat="false" ht="15" hidden="false" customHeight="true" outlineLevel="0" collapsed="false">
      <c r="A1892" s="105" t="n">
        <v>55401.1889717245</v>
      </c>
      <c r="B1892" s="10" t="n">
        <v>639</v>
      </c>
    </row>
    <row r="1893" customFormat="false" ht="15" hidden="false" customHeight="true" outlineLevel="0" collapsed="false">
      <c r="A1893" s="105" t="n">
        <v>55430.865090544</v>
      </c>
      <c r="B1893" s="10" t="n">
        <v>640</v>
      </c>
    </row>
    <row r="1894" customFormat="false" ht="15" hidden="false" customHeight="true" outlineLevel="0" collapsed="false">
      <c r="A1894" s="105" t="n">
        <v>55460.6237659722</v>
      </c>
      <c r="B1894" s="10" t="n">
        <v>641</v>
      </c>
    </row>
    <row r="1895" customFormat="false" ht="15" hidden="false" customHeight="true" outlineLevel="0" collapsed="false">
      <c r="A1895" s="105" t="n">
        <v>55490.3998549884</v>
      </c>
      <c r="B1895" s="10" t="n">
        <v>642</v>
      </c>
    </row>
    <row r="1896" customFormat="false" ht="15" hidden="false" customHeight="true" outlineLevel="0" collapsed="false">
      <c r="A1896" s="105" t="n">
        <v>55520.128055706</v>
      </c>
      <c r="B1896" s="10" t="n">
        <v>643</v>
      </c>
    </row>
    <row r="1897" customFormat="false" ht="15" hidden="false" customHeight="true" outlineLevel="0" collapsed="false">
      <c r="A1897" s="105" t="n">
        <v>55549.7702318519</v>
      </c>
      <c r="B1897" s="10" t="n">
        <v>644</v>
      </c>
    </row>
    <row r="1898" customFormat="false" ht="15" hidden="false" customHeight="true" outlineLevel="0" collapsed="false">
      <c r="A1898" s="105" t="n">
        <v>55579.3157148032</v>
      </c>
      <c r="B1898" s="10" t="n">
        <v>645</v>
      </c>
    </row>
    <row r="1899" customFormat="false" ht="15" hidden="false" customHeight="true" outlineLevel="0" collapsed="false">
      <c r="A1899" s="105" t="n">
        <v>55608.7679575232</v>
      </c>
      <c r="B1899" s="10" t="n">
        <v>646</v>
      </c>
    </row>
    <row r="1900" customFormat="false" ht="15" hidden="false" customHeight="true" outlineLevel="0" collapsed="false">
      <c r="A1900" s="105" t="n">
        <v>55638.1385884954</v>
      </c>
      <c r="B1900" s="10" t="n">
        <v>647</v>
      </c>
    </row>
    <row r="1901" customFormat="false" ht="15" hidden="false" customHeight="true" outlineLevel="0" collapsed="false">
      <c r="A1901" s="105" t="n">
        <v>55667.4507128704</v>
      </c>
      <c r="B1901" s="10" t="n">
        <v>648</v>
      </c>
    </row>
    <row r="1902" customFormat="false" ht="15" hidden="false" customHeight="true" outlineLevel="0" collapsed="false">
      <c r="A1902" s="105" t="n">
        <v>55696.7421456366</v>
      </c>
      <c r="B1902" s="10" t="n">
        <v>649</v>
      </c>
    </row>
    <row r="1903" customFormat="false" ht="15" hidden="false" customHeight="true" outlineLevel="0" collapsed="false">
      <c r="A1903" s="105" t="n">
        <v>55726.0622924537</v>
      </c>
      <c r="B1903" s="10" t="n">
        <v>650</v>
      </c>
    </row>
    <row r="1904" customFormat="false" ht="15" hidden="false" customHeight="true" outlineLevel="0" collapsed="false">
      <c r="A1904" s="105" t="n">
        <v>55755.4622259375</v>
      </c>
      <c r="B1904" s="10" t="n">
        <v>651</v>
      </c>
    </row>
    <row r="1905" customFormat="false" ht="15" hidden="false" customHeight="true" outlineLevel="0" collapsed="false">
      <c r="A1905" s="105" t="n">
        <v>55784.9802235764</v>
      </c>
      <c r="B1905" s="10" t="n">
        <v>652</v>
      </c>
    </row>
    <row r="1906" customFormat="false" ht="15" hidden="false" customHeight="true" outlineLevel="0" collapsed="false">
      <c r="A1906" s="105" t="n">
        <v>55814.6264964236</v>
      </c>
      <c r="B1906" s="10" t="n">
        <v>653</v>
      </c>
    </row>
    <row r="1907" customFormat="false" ht="15" hidden="false" customHeight="true" outlineLevel="0" collapsed="false">
      <c r="A1907" s="105" t="n">
        <v>55844.3758929514</v>
      </c>
      <c r="B1907" s="10" t="n">
        <v>654</v>
      </c>
    </row>
    <row r="1908" customFormat="false" ht="15" hidden="false" customHeight="true" outlineLevel="0" collapsed="false">
      <c r="A1908" s="105" t="n">
        <v>55874.1763199421</v>
      </c>
      <c r="B1908" s="10" t="n">
        <v>655</v>
      </c>
    </row>
    <row r="1909" customFormat="false" ht="15" hidden="false" customHeight="true" outlineLevel="0" collapsed="false">
      <c r="A1909" s="105" t="n">
        <v>55903.9660816435</v>
      </c>
      <c r="B1909" s="10" t="n">
        <v>656</v>
      </c>
    </row>
    <row r="1910" customFormat="false" ht="15" hidden="false" customHeight="true" outlineLevel="0" collapsed="false">
      <c r="A1910" s="105" t="n">
        <v>55933.6877433565</v>
      </c>
      <c r="B1910" s="10" t="n">
        <v>657</v>
      </c>
    </row>
    <row r="1911" customFormat="false" ht="15" hidden="false" customHeight="true" outlineLevel="0" collapsed="false">
      <c r="A1911" s="105" t="n">
        <v>55963.2987943519</v>
      </c>
      <c r="B1911" s="10" t="n">
        <v>658</v>
      </c>
    </row>
    <row r="1912" customFormat="false" ht="15" hidden="false" customHeight="true" outlineLevel="0" collapsed="false">
      <c r="A1912" s="105" t="n">
        <v>55992.7827414352</v>
      </c>
      <c r="B1912" s="10" t="n">
        <v>659</v>
      </c>
    </row>
    <row r="1913" customFormat="false" ht="15" hidden="false" customHeight="true" outlineLevel="0" collapsed="false">
      <c r="A1913" s="105" t="n">
        <v>56022.1540276042</v>
      </c>
      <c r="B1913" s="10" t="n">
        <v>660</v>
      </c>
    </row>
    <row r="1914" customFormat="false" ht="15" hidden="false" customHeight="true" outlineLevel="0" collapsed="false">
      <c r="A1914" s="105" t="n">
        <v>56051.4515224653</v>
      </c>
      <c r="B1914" s="10" t="n">
        <v>661</v>
      </c>
    </row>
    <row r="1915" customFormat="false" ht="15" hidden="false" customHeight="true" outlineLevel="0" collapsed="false">
      <c r="A1915" s="105" t="n">
        <v>56080.7258827778</v>
      </c>
      <c r="B1915" s="10" t="n">
        <v>662</v>
      </c>
    </row>
    <row r="1916" customFormat="false" ht="15" hidden="false" customHeight="true" outlineLevel="0" collapsed="false">
      <c r="A1916" s="105" t="n">
        <v>56110.0277271065</v>
      </c>
      <c r="B1916" s="10" t="n">
        <v>663</v>
      </c>
    </row>
    <row r="1917" customFormat="false" ht="15" hidden="false" customHeight="true" outlineLevel="0" collapsed="false">
      <c r="A1917" s="105" t="n">
        <v>56139.3992681713</v>
      </c>
      <c r="B1917" s="10" t="n">
        <v>664</v>
      </c>
    </row>
    <row r="1918" customFormat="false" ht="15" hidden="false" customHeight="true" outlineLevel="0" collapsed="false">
      <c r="A1918" s="105" t="n">
        <v>56168.8697918056</v>
      </c>
      <c r="B1918" s="10" t="n">
        <v>665</v>
      </c>
    </row>
    <row r="1919" customFormat="false" ht="15" hidden="false" customHeight="true" outlineLevel="0" collapsed="false">
      <c r="A1919" s="105" t="n">
        <v>56198.4543735185</v>
      </c>
      <c r="B1919" s="10" t="n">
        <v>666</v>
      </c>
    </row>
    <row r="1920" customFormat="false" ht="15" hidden="false" customHeight="true" outlineLevel="0" collapsed="false">
      <c r="A1920" s="105" t="n">
        <v>56228.1523346181</v>
      </c>
      <c r="B1920" s="10" t="n">
        <v>667</v>
      </c>
    </row>
    <row r="1921" customFormat="false" ht="15" hidden="false" customHeight="true" outlineLevel="0" collapsed="false">
      <c r="A1921" s="105" t="n">
        <v>56257.9394962963</v>
      </c>
      <c r="B1921" s="10" t="n">
        <v>668</v>
      </c>
    </row>
    <row r="1922" customFormat="false" ht="15" hidden="false" customHeight="true" outlineLevel="0" collapsed="false">
      <c r="A1922" s="105" t="n">
        <v>56287.7589478935</v>
      </c>
      <c r="B1922" s="10" t="n">
        <v>669</v>
      </c>
    </row>
    <row r="1923" customFormat="false" ht="15" hidden="false" customHeight="true" outlineLevel="0" collapsed="false">
      <c r="A1923" s="105" t="n">
        <v>56317.5310020255</v>
      </c>
      <c r="B1923" s="10" t="n">
        <v>670</v>
      </c>
    </row>
    <row r="1924" customFormat="false" ht="15" hidden="false" customHeight="true" outlineLevel="0" collapsed="false">
      <c r="A1924" s="105" t="n">
        <v>56347.1884453241</v>
      </c>
      <c r="B1924" s="10" t="n">
        <v>671</v>
      </c>
    </row>
    <row r="1925" customFormat="false" ht="15" hidden="false" customHeight="true" outlineLevel="0" collapsed="false">
      <c r="A1925" s="105" t="n">
        <v>56376.7079713773</v>
      </c>
      <c r="B1925" s="10" t="n">
        <v>672</v>
      </c>
    </row>
    <row r="1926" customFormat="false" ht="15" hidden="false" customHeight="true" outlineLevel="0" collapsed="false">
      <c r="A1926" s="105" t="n">
        <v>56406.1104738889</v>
      </c>
      <c r="B1926" s="10" t="n">
        <v>673</v>
      </c>
    </row>
    <row r="1927" customFormat="false" ht="15" hidden="false" customHeight="true" outlineLevel="0" collapsed="false">
      <c r="A1927" s="105" t="n">
        <v>56435.4394282755</v>
      </c>
      <c r="B1927" s="10" t="n">
        <v>674</v>
      </c>
    </row>
    <row r="1928" customFormat="false" ht="15" hidden="false" customHeight="true" outlineLevel="0" collapsed="false">
      <c r="A1928" s="105" t="n">
        <v>56464.7408164931</v>
      </c>
      <c r="B1928" s="10" t="n">
        <v>675</v>
      </c>
    </row>
    <row r="1929" customFormat="false" ht="15" hidden="false" customHeight="true" outlineLevel="0" collapsed="false">
      <c r="A1929" s="105" t="n">
        <v>56494.0534955324</v>
      </c>
      <c r="B1929" s="10" t="n">
        <v>676</v>
      </c>
    </row>
    <row r="1930" customFormat="false" ht="15" hidden="false" customHeight="true" outlineLevel="0" collapsed="false">
      <c r="A1930" s="105" t="n">
        <v>56523.4084806944</v>
      </c>
      <c r="B1930" s="10" t="n">
        <v>677</v>
      </c>
    </row>
    <row r="1931" customFormat="false" ht="15" hidden="false" customHeight="true" outlineLevel="0" collapsed="false">
      <c r="A1931" s="105" t="n">
        <v>56552.8335562847</v>
      </c>
      <c r="B1931" s="10" t="n">
        <v>678</v>
      </c>
    </row>
    <row r="1932" customFormat="false" ht="15" hidden="false" customHeight="true" outlineLevel="0" collapsed="false">
      <c r="A1932" s="105" t="n">
        <v>56582.3559372107</v>
      </c>
      <c r="B1932" s="10" t="n">
        <v>679</v>
      </c>
    </row>
    <row r="1933" customFormat="false" ht="15" hidden="false" customHeight="true" outlineLevel="0" collapsed="false">
      <c r="A1933" s="105" t="n">
        <v>56611.9935966898</v>
      </c>
      <c r="B1933" s="10" t="n">
        <v>680</v>
      </c>
    </row>
    <row r="1934" customFormat="false" ht="15" hidden="false" customHeight="true" outlineLevel="0" collapsed="false">
      <c r="A1934" s="105" t="n">
        <v>56641.7349108912</v>
      </c>
      <c r="B1934" s="10" t="n">
        <v>681</v>
      </c>
    </row>
    <row r="1935" customFormat="false" ht="15" hidden="false" customHeight="true" outlineLevel="0" collapsed="false">
      <c r="A1935" s="105" t="n">
        <v>56671.5263998611</v>
      </c>
      <c r="B1935" s="10" t="n">
        <v>682</v>
      </c>
    </row>
    <row r="1936" customFormat="false" ht="15" hidden="false" customHeight="true" outlineLevel="0" collapsed="false">
      <c r="A1936" s="105" t="n">
        <v>56701.2914429051</v>
      </c>
      <c r="B1936" s="10" t="n">
        <v>683</v>
      </c>
    </row>
    <row r="1937" customFormat="false" ht="15" hidden="false" customHeight="true" outlineLevel="0" collapsed="false">
      <c r="A1937" s="105" t="n">
        <v>56730.9694719907</v>
      </c>
      <c r="B1937" s="10" t="n">
        <v>684</v>
      </c>
    </row>
    <row r="1938" customFormat="false" ht="15" hidden="false" customHeight="true" outlineLevel="0" collapsed="false">
      <c r="A1938" s="105" t="n">
        <v>56760.5389231597</v>
      </c>
      <c r="B1938" s="10" t="n">
        <v>685</v>
      </c>
    </row>
    <row r="1939" customFormat="false" ht="15" hidden="false" customHeight="true" outlineLevel="0" collapsed="false">
      <c r="A1939" s="105" t="n">
        <v>56790.0100903009</v>
      </c>
      <c r="B1939" s="10" t="n">
        <v>686</v>
      </c>
    </row>
    <row r="1940" customFormat="false" ht="15" hidden="false" customHeight="true" outlineLevel="0" collapsed="false">
      <c r="A1940" s="105" t="n">
        <v>56819.4074626968</v>
      </c>
      <c r="B1940" s="10" t="n">
        <v>687</v>
      </c>
    </row>
    <row r="1941" customFormat="false" ht="15" hidden="false" customHeight="true" outlineLevel="0" collapsed="false">
      <c r="A1941" s="105" t="n">
        <v>56848.7594469792</v>
      </c>
      <c r="B1941" s="10" t="n">
        <v>688</v>
      </c>
    </row>
    <row r="1942" customFormat="false" ht="15" hidden="false" customHeight="true" outlineLevel="0" collapsed="false">
      <c r="A1942" s="105" t="n">
        <v>56878.0961553472</v>
      </c>
      <c r="B1942" s="10" t="n">
        <v>689</v>
      </c>
    </row>
    <row r="1943" customFormat="false" ht="15" hidden="false" customHeight="true" outlineLevel="0" collapsed="false">
      <c r="A1943" s="105" t="n">
        <v>56907.4502875</v>
      </c>
      <c r="B1943" s="10" t="n">
        <v>690</v>
      </c>
    </row>
    <row r="1944" customFormat="false" ht="15" hidden="false" customHeight="true" outlineLevel="0" collapsed="false">
      <c r="A1944" s="105" t="n">
        <v>56936.8562600579</v>
      </c>
      <c r="B1944" s="10" t="n">
        <v>691</v>
      </c>
    </row>
    <row r="1945" customFormat="false" ht="15" hidden="false" customHeight="true" outlineLevel="0" collapsed="false">
      <c r="A1945" s="105" t="n">
        <v>56966.3432900463</v>
      </c>
      <c r="B1945" s="10" t="n">
        <v>692</v>
      </c>
    </row>
    <row r="1946" customFormat="false" ht="15" hidden="false" customHeight="true" outlineLevel="0" collapsed="false">
      <c r="A1946" s="105" t="n">
        <v>56995.9233041204</v>
      </c>
      <c r="B1946" s="10" t="n">
        <v>693</v>
      </c>
    </row>
    <row r="1947" customFormat="false" ht="15" hidden="false" customHeight="true" outlineLevel="0" collapsed="false">
      <c r="A1947" s="105" t="n">
        <v>57025.5823908218</v>
      </c>
      <c r="B1947" s="10" t="n">
        <v>694</v>
      </c>
    </row>
    <row r="1948" customFormat="false" ht="15" hidden="false" customHeight="true" outlineLevel="0" collapsed="false">
      <c r="A1948" s="105" t="n">
        <v>57055.2855999537</v>
      </c>
      <c r="B1948" s="10" t="n">
        <v>695</v>
      </c>
    </row>
    <row r="1949" customFormat="false" ht="15" hidden="false" customHeight="true" outlineLevel="0" collapsed="false">
      <c r="A1949" s="105" t="n">
        <v>57084.9926748843</v>
      </c>
      <c r="B1949" s="10" t="n">
        <v>696</v>
      </c>
    </row>
    <row r="1950" customFormat="false" ht="15" hidden="false" customHeight="true" outlineLevel="0" collapsed="false">
      <c r="A1950" s="105" t="n">
        <v>57114.6702570486</v>
      </c>
      <c r="B1950" s="10" t="n">
        <v>697</v>
      </c>
    </row>
    <row r="1951" customFormat="false" ht="15" hidden="false" customHeight="true" outlineLevel="0" collapsed="false">
      <c r="A1951" s="105" t="n">
        <v>57144.2936576389</v>
      </c>
      <c r="B1951" s="10" t="n">
        <v>698</v>
      </c>
    </row>
    <row r="1952" customFormat="false" ht="15" hidden="false" customHeight="true" outlineLevel="0" collapsed="false">
      <c r="A1952" s="105" t="n">
        <v>57173.8463834491</v>
      </c>
      <c r="B1952" s="10" t="n">
        <v>699</v>
      </c>
    </row>
    <row r="1953" customFormat="false" ht="15" hidden="false" customHeight="true" outlineLevel="0" collapsed="false">
      <c r="A1953" s="105" t="n">
        <v>57203.3242718171</v>
      </c>
      <c r="B1953" s="10" t="n">
        <v>700</v>
      </c>
    </row>
    <row r="1954" customFormat="false" ht="15" hidden="false" customHeight="true" outlineLevel="0" collapsed="false">
      <c r="A1954" s="105" t="n">
        <v>57232.740440787</v>
      </c>
      <c r="B1954" s="10" t="n">
        <v>701</v>
      </c>
    </row>
    <row r="1955" customFormat="false" ht="15" hidden="false" customHeight="true" outlineLevel="0" collapsed="false">
      <c r="A1955" s="105" t="n">
        <v>57262.1245500347</v>
      </c>
      <c r="B1955" s="10" t="n">
        <v>702</v>
      </c>
    </row>
    <row r="1956" customFormat="false" ht="15" hidden="false" customHeight="true" outlineLevel="0" collapsed="false">
      <c r="A1956" s="105" t="n">
        <v>57291.5136184259</v>
      </c>
      <c r="B1956" s="10" t="n">
        <v>703</v>
      </c>
    </row>
    <row r="1957" customFormat="false" ht="15" hidden="false" customHeight="true" outlineLevel="0" collapsed="false">
      <c r="A1957" s="105" t="n">
        <v>57320.937513125</v>
      </c>
      <c r="B1957" s="10" t="n">
        <v>704</v>
      </c>
    </row>
    <row r="1958" customFormat="false" ht="15" hidden="false" customHeight="true" outlineLevel="0" collapsed="false">
      <c r="A1958" s="105" t="n">
        <v>57350.4084861458</v>
      </c>
      <c r="B1958" s="10" t="n">
        <v>705</v>
      </c>
    </row>
    <row r="1959" customFormat="false" ht="15" hidden="false" customHeight="true" outlineLevel="0" collapsed="false">
      <c r="A1959" s="105" t="n">
        <v>57379.9231602778</v>
      </c>
      <c r="B1959" s="10" t="n">
        <v>706</v>
      </c>
    </row>
    <row r="1960" customFormat="false" ht="15" hidden="false" customHeight="true" outlineLevel="0" collapsed="false">
      <c r="A1960" s="105" t="n">
        <v>57409.4747637847</v>
      </c>
      <c r="B1960" s="10" t="n">
        <v>707</v>
      </c>
    </row>
    <row r="1961" customFormat="false" ht="15" hidden="false" customHeight="true" outlineLevel="0" collapsed="false">
      <c r="A1961" s="105" t="n">
        <v>57439.0627156597</v>
      </c>
      <c r="B1961" s="10" t="n">
        <v>708</v>
      </c>
    </row>
    <row r="1962" customFormat="false" ht="15" hidden="false" customHeight="true" outlineLevel="0" collapsed="false">
      <c r="A1962" s="105" t="n">
        <v>57468.6881764815</v>
      </c>
      <c r="B1962" s="10" t="n">
        <v>709</v>
      </c>
    </row>
    <row r="1963" customFormat="false" ht="15" hidden="false" customHeight="true" outlineLevel="0" collapsed="false">
      <c r="A1963" s="105" t="n">
        <v>57498.3402512963</v>
      </c>
      <c r="B1963" s="10" t="n">
        <v>710</v>
      </c>
    </row>
    <row r="1964" customFormat="false" ht="15" hidden="false" customHeight="true" outlineLevel="0" collapsed="false">
      <c r="A1964" s="105" t="n">
        <v>57527.9904838542</v>
      </c>
      <c r="B1964" s="10" t="n">
        <v>711</v>
      </c>
    </row>
    <row r="1965" customFormat="false" ht="15" hidden="false" customHeight="true" outlineLevel="0" collapsed="false">
      <c r="A1965" s="105" t="n">
        <v>57557.6046810995</v>
      </c>
      <c r="B1965" s="10" t="n">
        <v>712</v>
      </c>
    </row>
    <row r="1966" customFormat="false" ht="15" hidden="false" customHeight="true" outlineLevel="0" collapsed="false">
      <c r="A1966" s="105" t="n">
        <v>57587.1621302083</v>
      </c>
      <c r="B1966" s="10" t="n">
        <v>713</v>
      </c>
    </row>
    <row r="1967" customFormat="false" ht="15" hidden="false" customHeight="true" outlineLevel="0" collapsed="false">
      <c r="A1967" s="105" t="n">
        <v>57616.6660371759</v>
      </c>
      <c r="B1967" s="10" t="n">
        <v>714</v>
      </c>
    </row>
    <row r="1968" customFormat="false" ht="15" hidden="false" customHeight="true" outlineLevel="0" collapsed="false">
      <c r="A1968" s="105" t="n">
        <v>57646.1374925232</v>
      </c>
      <c r="B1968" s="10" t="n">
        <v>715</v>
      </c>
    </row>
    <row r="1969" customFormat="false" ht="15" hidden="false" customHeight="true" outlineLevel="0" collapsed="false">
      <c r="A1969" s="105" t="n">
        <v>57675.598185787</v>
      </c>
      <c r="B1969" s="10" t="n">
        <v>716</v>
      </c>
    </row>
    <row r="1970" customFormat="false" ht="15" hidden="false" customHeight="true" outlineLevel="0" collapsed="false">
      <c r="A1970" s="105" t="n">
        <v>57705.0565075</v>
      </c>
      <c r="B1970" s="10" t="n">
        <v>717</v>
      </c>
    </row>
    <row r="1971" customFormat="false" ht="15" hidden="false" customHeight="true" outlineLevel="0" collapsed="false">
      <c r="A1971" s="105" t="n">
        <v>57734.5091196759</v>
      </c>
      <c r="B1971" s="10" t="n">
        <v>718</v>
      </c>
    </row>
    <row r="1972" customFormat="false" ht="15" hidden="false" customHeight="true" outlineLevel="0" collapsed="false">
      <c r="A1972" s="105" t="n">
        <v>57763.955308044</v>
      </c>
      <c r="B1972" s="10" t="n">
        <v>719</v>
      </c>
    </row>
    <row r="1973" customFormat="false" ht="15" hidden="false" customHeight="true" outlineLevel="0" collapsed="false">
      <c r="A1973" s="105" t="n">
        <v>57793.4088031019</v>
      </c>
      <c r="B1973" s="10" t="n">
        <v>720</v>
      </c>
    </row>
    <row r="1974" customFormat="false" ht="15" hidden="false" customHeight="true" outlineLevel="0" collapsed="false">
      <c r="A1974" s="105" t="n">
        <v>57822.8944057755</v>
      </c>
      <c r="B1974" s="10" t="n">
        <v>721</v>
      </c>
    </row>
    <row r="1975" customFormat="false" ht="15" hidden="false" customHeight="true" outlineLevel="0" collapsed="false">
      <c r="A1975" s="105" t="n">
        <v>57852.432109294</v>
      </c>
      <c r="B1975" s="10" t="n">
        <v>722</v>
      </c>
    </row>
    <row r="1976" customFormat="false" ht="15" hidden="false" customHeight="true" outlineLevel="0" collapsed="false">
      <c r="A1976" s="105" t="n">
        <v>57882.0235268519</v>
      </c>
      <c r="B1976" s="10" t="n">
        <v>723</v>
      </c>
    </row>
    <row r="1977" customFormat="false" ht="15" hidden="false" customHeight="true" outlineLevel="0" collapsed="false">
      <c r="A1977" s="105" t="n">
        <v>57911.6518459028</v>
      </c>
      <c r="B1977" s="10" t="n">
        <v>724</v>
      </c>
    </row>
    <row r="1978" customFormat="false" ht="15" hidden="false" customHeight="true" outlineLevel="0" collapsed="false">
      <c r="A1978" s="105" t="n">
        <v>57941.2931545833</v>
      </c>
      <c r="B1978" s="10" t="n">
        <v>725</v>
      </c>
    </row>
    <row r="1979" customFormat="false" ht="15" hidden="false" customHeight="true" outlineLevel="0" collapsed="false">
      <c r="A1979" s="105" t="n">
        <v>57970.9280763426</v>
      </c>
      <c r="B1979" s="10" t="n">
        <v>726</v>
      </c>
    </row>
    <row r="1980" customFormat="false" ht="15" hidden="false" customHeight="true" outlineLevel="0" collapsed="false">
      <c r="A1980" s="105" t="n">
        <v>58000.5442760764</v>
      </c>
      <c r="B1980" s="10" t="n">
        <v>727</v>
      </c>
    </row>
    <row r="1981" customFormat="false" ht="15" hidden="false" customHeight="true" outlineLevel="0" collapsed="false">
      <c r="A1981" s="105" t="n">
        <v>58030.1307252315</v>
      </c>
      <c r="B1981" s="10" t="n">
        <v>728</v>
      </c>
    </row>
    <row r="1982" customFormat="false" ht="15" hidden="false" customHeight="true" outlineLevel="0" collapsed="false">
      <c r="A1982" s="105" t="n">
        <v>58059.6740714815</v>
      </c>
      <c r="B1982" s="10" t="n">
        <v>729</v>
      </c>
    </row>
    <row r="1983" customFormat="false" ht="15" hidden="false" customHeight="true" outlineLevel="0" collapsed="false">
      <c r="A1983" s="105" t="n">
        <v>58089.1638938542</v>
      </c>
      <c r="B1983" s="10" t="n">
        <v>730</v>
      </c>
    </row>
    <row r="1984" customFormat="false" ht="15" hidden="false" customHeight="true" outlineLevel="0" collapsed="false">
      <c r="A1984" s="105" t="n">
        <v>58118.6015250463</v>
      </c>
      <c r="B1984" s="10" t="n">
        <v>731</v>
      </c>
    </row>
    <row r="1985" customFormat="false" ht="15" hidden="false" customHeight="true" outlineLevel="0" collapsed="false">
      <c r="A1985" s="105" t="n">
        <v>58148.0030750232</v>
      </c>
      <c r="B1985" s="10" t="n">
        <v>732</v>
      </c>
    </row>
    <row r="1986" customFormat="false" ht="15" hidden="false" customHeight="true" outlineLevel="0" collapsed="false">
      <c r="A1986" s="105" t="n">
        <v>58177.3941752315</v>
      </c>
      <c r="B1986" s="10" t="n">
        <v>733</v>
      </c>
    </row>
    <row r="1987" customFormat="false" ht="15" hidden="false" customHeight="true" outlineLevel="0" collapsed="false">
      <c r="A1987" s="105" t="n">
        <v>58206.8014777431</v>
      </c>
      <c r="B1987" s="10" t="n">
        <v>734</v>
      </c>
    </row>
    <row r="1988" customFormat="false" ht="15" hidden="false" customHeight="true" outlineLevel="0" collapsed="false">
      <c r="A1988" s="105" t="n">
        <v>58236.2471792245</v>
      </c>
      <c r="B1988" s="10" t="n">
        <v>735</v>
      </c>
    </row>
    <row r="1989" customFormat="false" ht="15" hidden="false" customHeight="true" outlineLevel="0" collapsed="false">
      <c r="A1989" s="105" t="n">
        <v>58265.7482614931</v>
      </c>
      <c r="B1989" s="10" t="n">
        <v>736</v>
      </c>
    </row>
    <row r="1990" customFormat="false" ht="15" hidden="false" customHeight="true" outlineLevel="0" collapsed="false">
      <c r="A1990" s="105" t="n">
        <v>58295.3170684954</v>
      </c>
      <c r="B1990" s="10" t="n">
        <v>737</v>
      </c>
    </row>
    <row r="1991" customFormat="false" ht="15" hidden="false" customHeight="true" outlineLevel="0" collapsed="false">
      <c r="A1991" s="105" t="n">
        <v>58324.9581117245</v>
      </c>
      <c r="B1991" s="10" t="n">
        <v>738</v>
      </c>
    </row>
    <row r="1992" customFormat="false" ht="15" hidden="false" customHeight="true" outlineLevel="0" collapsed="false">
      <c r="A1992" s="105" t="n">
        <v>58354.658857037</v>
      </c>
      <c r="B1992" s="10" t="n">
        <v>739</v>
      </c>
    </row>
    <row r="1993" customFormat="false" ht="15" hidden="false" customHeight="true" outlineLevel="0" collapsed="false">
      <c r="A1993" s="105" t="n">
        <v>58384.3821791551</v>
      </c>
      <c r="B1993" s="10" t="n">
        <v>740</v>
      </c>
    </row>
    <row r="1994" customFormat="false" ht="15" hidden="false" customHeight="true" outlineLevel="0" collapsed="false">
      <c r="A1994" s="105" t="n">
        <v>58414.0751055671</v>
      </c>
      <c r="B1994" s="10" t="n">
        <v>741</v>
      </c>
    </row>
    <row r="1995" customFormat="false" ht="15" hidden="false" customHeight="true" outlineLevel="0" collapsed="false">
      <c r="A1995" s="105" t="n">
        <v>58443.6938543519</v>
      </c>
      <c r="B1995" s="10" t="n">
        <v>742</v>
      </c>
    </row>
    <row r="1996" customFormat="false" ht="15" hidden="false" customHeight="true" outlineLevel="0" collapsed="false">
      <c r="A1996" s="105" t="n">
        <v>58473.2232287384</v>
      </c>
      <c r="B1996" s="10" t="n">
        <v>743</v>
      </c>
    </row>
    <row r="1997" customFormat="false" ht="15" hidden="false" customHeight="true" outlineLevel="0" collapsed="false">
      <c r="A1997" s="105" t="n">
        <v>58502.6739503472</v>
      </c>
      <c r="B1997" s="10" t="n">
        <v>744</v>
      </c>
    </row>
    <row r="1998" customFormat="false" ht="15" hidden="false" customHeight="true" outlineLevel="0" collapsed="false">
      <c r="A1998" s="105" t="n">
        <v>58532.0670283333</v>
      </c>
      <c r="B1998" s="10" t="n">
        <v>745</v>
      </c>
    </row>
    <row r="1999" customFormat="false" ht="15" hidden="false" customHeight="true" outlineLevel="0" collapsed="false">
      <c r="A1999" s="105" t="n">
        <v>58561.4234621528</v>
      </c>
      <c r="B1999" s="10" t="n">
        <v>746</v>
      </c>
    </row>
    <row r="2000" customFormat="false" ht="15" hidden="false" customHeight="true" outlineLevel="0" collapsed="false">
      <c r="A2000" s="105" t="n">
        <v>58590.7655144676</v>
      </c>
      <c r="B2000" s="10" t="n">
        <v>747</v>
      </c>
    </row>
    <row r="2001" customFormat="false" ht="15" hidden="false" customHeight="true" outlineLevel="0" collapsed="false">
      <c r="A2001" s="105" t="n">
        <v>58620.1227761227</v>
      </c>
      <c r="B2001" s="10" t="n">
        <v>748</v>
      </c>
    </row>
    <row r="2002" customFormat="false" ht="15" hidden="false" customHeight="true" outlineLevel="0" collapsed="false">
      <c r="A2002" s="105" t="n">
        <v>58649.5336872917</v>
      </c>
      <c r="B2002" s="10" t="n">
        <v>749</v>
      </c>
    </row>
    <row r="2003" customFormat="false" ht="15" hidden="false" customHeight="true" outlineLevel="0" collapsed="false">
      <c r="A2003" s="105" t="n">
        <v>58679.0382343982</v>
      </c>
      <c r="B2003" s="10" t="n">
        <v>750</v>
      </c>
    </row>
    <row r="2004" customFormat="false" ht="15" hidden="false" customHeight="true" outlineLevel="0" collapsed="false">
      <c r="A2004" s="105" t="n">
        <v>58708.6613409491</v>
      </c>
      <c r="B2004" s="10" t="n">
        <v>751</v>
      </c>
    </row>
    <row r="2005" customFormat="false" ht="15" hidden="false" customHeight="true" outlineLevel="0" collapsed="false">
      <c r="A2005" s="105" t="n">
        <v>58738.3920538889</v>
      </c>
      <c r="B2005" s="10" t="n">
        <v>752</v>
      </c>
    </row>
    <row r="2006" customFormat="false" ht="15" hidden="false" customHeight="true" outlineLevel="0" collapsed="false">
      <c r="A2006" s="105" t="n">
        <v>58768.1769640162</v>
      </c>
      <c r="B2006" s="10" t="n">
        <v>753</v>
      </c>
    </row>
    <row r="2007" customFormat="false" ht="15" hidden="false" customHeight="true" outlineLevel="0" collapsed="false">
      <c r="A2007" s="105" t="n">
        <v>58797.9434345255</v>
      </c>
      <c r="B2007" s="10" t="n">
        <v>754</v>
      </c>
    </row>
    <row r="2008" customFormat="false" ht="15" hidden="false" customHeight="true" outlineLevel="0" collapsed="false">
      <c r="A2008" s="105" t="n">
        <v>58827.6355476042</v>
      </c>
      <c r="B2008" s="10" t="n">
        <v>755</v>
      </c>
    </row>
    <row r="2009" customFormat="false" ht="15" hidden="false" customHeight="true" outlineLevel="0" collapsed="false">
      <c r="A2009" s="105" t="n">
        <v>58857.2294341551</v>
      </c>
      <c r="B2009" s="10" t="n">
        <v>756</v>
      </c>
    </row>
    <row r="2010" customFormat="false" ht="15" hidden="false" customHeight="true" outlineLevel="0" collapsed="false">
      <c r="A2010" s="105" t="n">
        <v>58886.7236883681</v>
      </c>
      <c r="B2010" s="10" t="n">
        <v>757</v>
      </c>
    </row>
    <row r="2011" customFormat="false" ht="15" hidden="false" customHeight="true" outlineLevel="0" collapsed="false">
      <c r="A2011" s="105" t="n">
        <v>58916.1275326852</v>
      </c>
      <c r="B2011" s="10" t="n">
        <v>758</v>
      </c>
    </row>
    <row r="2012" customFormat="false" ht="15" hidden="false" customHeight="true" outlineLevel="0" collapsed="false">
      <c r="A2012" s="105" t="n">
        <v>58945.4595562153</v>
      </c>
      <c r="B2012" s="10" t="n">
        <v>759</v>
      </c>
    </row>
    <row r="2013" customFormat="false" ht="15" hidden="false" customHeight="true" outlineLevel="0" collapsed="false">
      <c r="A2013" s="105" t="n">
        <v>58974.7514294907</v>
      </c>
      <c r="B2013" s="10" t="n">
        <v>760</v>
      </c>
    </row>
    <row r="2014" customFormat="false" ht="15" hidden="false" customHeight="true" outlineLevel="0" collapsed="false">
      <c r="A2014" s="105" t="n">
        <v>59004.0481452199</v>
      </c>
      <c r="B2014" s="10" t="n">
        <v>761</v>
      </c>
    </row>
    <row r="2015" customFormat="false" ht="15" hidden="false" customHeight="true" outlineLevel="0" collapsed="false">
      <c r="A2015" s="105" t="n">
        <v>59033.401615625</v>
      </c>
      <c r="B2015" s="10" t="n">
        <v>762</v>
      </c>
    </row>
    <row r="2016" customFormat="false" ht="15" hidden="false" customHeight="true" outlineLevel="0" collapsed="false">
      <c r="A2016" s="105" t="n">
        <v>59062.8585212616</v>
      </c>
      <c r="B2016" s="10" t="n">
        <v>763</v>
      </c>
    </row>
    <row r="2017" customFormat="false" ht="15" hidden="false" customHeight="true" outlineLevel="0" collapsed="false">
      <c r="A2017" s="105" t="n">
        <v>59092.4446626157</v>
      </c>
      <c r="B2017" s="10" t="n">
        <v>764</v>
      </c>
    </row>
    <row r="2018" customFormat="false" ht="15" hidden="false" customHeight="true" outlineLevel="0" collapsed="false">
      <c r="A2018" s="105" t="n">
        <v>59122.1519279398</v>
      </c>
      <c r="B2018" s="10" t="n">
        <v>765</v>
      </c>
    </row>
    <row r="2019" customFormat="false" ht="15" hidden="false" customHeight="true" outlineLevel="0" collapsed="false">
      <c r="A2019" s="105" t="n">
        <v>59151.9385359838</v>
      </c>
      <c r="B2019" s="10" t="n">
        <v>766</v>
      </c>
    </row>
    <row r="2020" customFormat="false" ht="15" hidden="false" customHeight="true" outlineLevel="0" collapsed="false">
      <c r="A2020" s="105" t="n">
        <v>59181.7440853819</v>
      </c>
      <c r="B2020" s="10" t="n">
        <v>767</v>
      </c>
    </row>
    <row r="2021" customFormat="false" ht="15" hidden="false" customHeight="true" outlineLevel="0" collapsed="false">
      <c r="A2021" s="105" t="n">
        <v>59211.5067326852</v>
      </c>
      <c r="B2021" s="10" t="n">
        <v>768</v>
      </c>
    </row>
    <row r="2022" customFormat="false" ht="15" hidden="false" customHeight="true" outlineLevel="0" collapsed="false">
      <c r="A2022" s="105" t="n">
        <v>59241.1751293287</v>
      </c>
      <c r="B2022" s="10" t="n">
        <v>769</v>
      </c>
    </row>
    <row r="2023" customFormat="false" ht="15" hidden="false" customHeight="true" outlineLevel="0" collapsed="false">
      <c r="A2023" s="105" t="n">
        <v>59270.7194335069</v>
      </c>
      <c r="B2023" s="10" t="n">
        <v>770</v>
      </c>
    </row>
    <row r="2024" customFormat="false" ht="15" hidden="false" customHeight="true" outlineLevel="0" collapsed="false">
      <c r="A2024" s="105" t="n">
        <v>59300.1399907755</v>
      </c>
      <c r="B2024" s="10" t="n">
        <v>771</v>
      </c>
    </row>
    <row r="2025" customFormat="false" ht="15" hidden="false" customHeight="true" outlineLevel="0" collapsed="false">
      <c r="A2025" s="105" t="n">
        <v>59329.4659210301</v>
      </c>
      <c r="B2025" s="10" t="n">
        <v>772</v>
      </c>
    </row>
    <row r="2026" customFormat="false" ht="15" hidden="false" customHeight="true" outlineLevel="0" collapsed="false">
      <c r="A2026" s="105" t="n">
        <v>59358.7442929398</v>
      </c>
      <c r="B2026" s="10" t="n">
        <v>773</v>
      </c>
    </row>
    <row r="2027" customFormat="false" ht="15" hidden="false" customHeight="true" outlineLevel="0" collapsed="false">
      <c r="A2027" s="105" t="n">
        <v>59388.0272998495</v>
      </c>
      <c r="B2027" s="10" t="n">
        <v>774</v>
      </c>
    </row>
    <row r="2028" customFormat="false" ht="15" hidden="false" customHeight="true" outlineLevel="0" collapsed="false">
      <c r="A2028" s="105" t="n">
        <v>59417.3619832407</v>
      </c>
      <c r="B2028" s="10" t="n">
        <v>775</v>
      </c>
    </row>
    <row r="2029" customFormat="false" ht="15" hidden="false" customHeight="true" outlineLevel="0" collapsed="false">
      <c r="A2029" s="105" t="n">
        <v>59446.7837229861</v>
      </c>
      <c r="B2029" s="10" t="n">
        <v>776</v>
      </c>
    </row>
    <row r="2030" customFormat="false" ht="15" hidden="false" customHeight="true" outlineLevel="0" collapsed="false">
      <c r="A2030" s="105" t="n">
        <v>59476.3136259607</v>
      </c>
      <c r="B2030" s="10" t="n">
        <v>777</v>
      </c>
    </row>
    <row r="2031" customFormat="false" ht="15" hidden="false" customHeight="true" outlineLevel="0" collapsed="false">
      <c r="A2031" s="105" t="n">
        <v>59505.9581639352</v>
      </c>
      <c r="B2031" s="10" t="n">
        <v>778</v>
      </c>
    </row>
    <row r="2032" customFormat="false" ht="15" hidden="false" customHeight="true" outlineLevel="0" collapsed="false">
      <c r="A2032" s="105" t="n">
        <v>59535.7054699306</v>
      </c>
      <c r="B2032" s="10" t="n">
        <v>779</v>
      </c>
    </row>
    <row r="2033" customFormat="false" ht="15" hidden="false" customHeight="true" outlineLevel="0" collapsed="false">
      <c r="A2033" s="105" t="n">
        <v>59565.515376088</v>
      </c>
      <c r="B2033" s="10" t="n">
        <v>780</v>
      </c>
    </row>
    <row r="2034" customFormat="false" ht="15" hidden="false" customHeight="true" outlineLevel="0" collapsed="false">
      <c r="A2034" s="105" t="n">
        <v>59595.3172378357</v>
      </c>
      <c r="B2034" s="10" t="n">
        <v>781</v>
      </c>
    </row>
    <row r="2035" customFormat="false" ht="15" hidden="false" customHeight="true" outlineLevel="0" collapsed="false">
      <c r="A2035" s="105" t="n">
        <v>59625.0338287384</v>
      </c>
      <c r="B2035" s="10" t="n">
        <v>782</v>
      </c>
    </row>
    <row r="2036" customFormat="false" ht="15" hidden="false" customHeight="true" outlineLevel="0" collapsed="false">
      <c r="A2036" s="105" t="n">
        <v>59654.6188510532</v>
      </c>
      <c r="B2036" s="10" t="n">
        <v>783</v>
      </c>
    </row>
    <row r="2037" customFormat="false" ht="15" hidden="false" customHeight="true" outlineLevel="0" collapsed="false">
      <c r="A2037" s="105" t="n">
        <v>59684.0736493287</v>
      </c>
      <c r="B2037" s="10" t="n">
        <v>784</v>
      </c>
    </row>
    <row r="2038" customFormat="false" ht="15" hidden="false" customHeight="true" outlineLevel="0" collapsed="false">
      <c r="A2038" s="105" t="n">
        <v>59713.4337194213</v>
      </c>
      <c r="B2038" s="10" t="n">
        <v>785</v>
      </c>
    </row>
    <row r="2039" customFormat="false" ht="15" hidden="false" customHeight="true" outlineLevel="0" collapsed="false">
      <c r="A2039" s="105" t="n">
        <v>59742.7458749653</v>
      </c>
      <c r="B2039" s="10" t="n">
        <v>786</v>
      </c>
    </row>
    <row r="2040" customFormat="false" ht="15" hidden="false" customHeight="true" outlineLevel="0" collapsed="false">
      <c r="A2040" s="105" t="n">
        <v>59772.0530765741</v>
      </c>
      <c r="B2040" s="10" t="n">
        <v>787</v>
      </c>
    </row>
    <row r="2041" customFormat="false" ht="15" hidden="false" customHeight="true" outlineLevel="0" collapsed="false">
      <c r="A2041" s="105" t="n">
        <v>59801.3891854167</v>
      </c>
      <c r="B2041" s="10" t="n">
        <v>788</v>
      </c>
    </row>
    <row r="2042" customFormat="false" ht="15" hidden="false" customHeight="true" outlineLevel="0" collapsed="false">
      <c r="A2042" s="105" t="n">
        <v>59830.78146375</v>
      </c>
      <c r="B2042" s="10" t="n">
        <v>789</v>
      </c>
    </row>
    <row r="2043" customFormat="false" ht="15" hidden="false" customHeight="true" outlineLevel="0" collapsed="false">
      <c r="A2043" s="105" t="n">
        <v>59860.2557939583</v>
      </c>
      <c r="B2043" s="10" t="n">
        <v>790</v>
      </c>
    </row>
    <row r="2044" customFormat="false" ht="15" hidden="false" customHeight="true" outlineLevel="0" collapsed="false">
      <c r="A2044" s="105" t="n">
        <v>59889.8352074769</v>
      </c>
      <c r="B2044" s="10" t="n">
        <v>791</v>
      </c>
    </row>
    <row r="2045" customFormat="false" ht="15" hidden="false" customHeight="true" outlineLevel="0" collapsed="false">
      <c r="A2045" s="105" t="n">
        <v>59919.5248794676</v>
      </c>
      <c r="B2045" s="10" t="n">
        <v>792</v>
      </c>
    </row>
    <row r="2046" customFormat="false" ht="15" hidden="false" customHeight="true" outlineLevel="0" collapsed="false">
      <c r="A2046" s="105" t="n">
        <v>59949.2929408912</v>
      </c>
      <c r="B2046" s="10" t="n">
        <v>793</v>
      </c>
    </row>
    <row r="2047" customFormat="false" ht="15" hidden="false" customHeight="true" outlineLevel="0" collapsed="false">
      <c r="A2047" s="105" t="n">
        <v>59979.0722650463</v>
      </c>
      <c r="B2047" s="10" t="n">
        <v>794</v>
      </c>
    </row>
    <row r="2048" customFormat="false" ht="15" hidden="false" customHeight="true" outlineLevel="0" collapsed="false">
      <c r="A2048" s="105" t="n">
        <v>60008.7922094907</v>
      </c>
      <c r="B2048" s="10" t="n">
        <v>795</v>
      </c>
    </row>
    <row r="2049" customFormat="false" ht="15" hidden="false" customHeight="true" outlineLevel="0" collapsed="false">
      <c r="A2049" s="105" t="n">
        <v>60038.4125795023</v>
      </c>
      <c r="B2049" s="10" t="n">
        <v>796</v>
      </c>
    </row>
    <row r="2050" customFormat="false" ht="15" hidden="false" customHeight="true" outlineLevel="0" collapsed="false">
      <c r="A2050" s="105" t="n">
        <v>60067.9303318866</v>
      </c>
      <c r="B2050" s="10" t="n">
        <v>797</v>
      </c>
    </row>
    <row r="2051" customFormat="false" ht="15" hidden="false" customHeight="true" outlineLevel="0" collapsed="false">
      <c r="A2051" s="105" t="n">
        <v>60097.3645303472</v>
      </c>
      <c r="B2051" s="10" t="n">
        <v>798</v>
      </c>
    </row>
    <row r="2052" customFormat="false" ht="15" hidden="false" customHeight="true" outlineLevel="0" collapsed="false">
      <c r="A2052" s="105" t="n">
        <v>60126.7416959028</v>
      </c>
      <c r="B2052" s="10" t="n">
        <v>799</v>
      </c>
    </row>
    <row r="2053" customFormat="false" ht="15" hidden="false" customHeight="true" outlineLevel="0" collapsed="false">
      <c r="A2053" s="105" t="n">
        <v>60156.0900661806</v>
      </c>
      <c r="B2053" s="10" t="n">
        <v>800</v>
      </c>
    </row>
    <row r="2054" customFormat="false" ht="15" hidden="false" customHeight="true" outlineLevel="0" collapsed="false">
      <c r="A2054" s="105" t="n">
        <v>60185.4394804514</v>
      </c>
      <c r="B2054" s="10" t="n">
        <v>801</v>
      </c>
    </row>
    <row r="2055" customFormat="false" ht="15" hidden="false" customHeight="true" outlineLevel="0" collapsed="false">
      <c r="A2055" s="105" t="n">
        <v>60214.8221255671</v>
      </c>
      <c r="B2055" s="10" t="n">
        <v>802</v>
      </c>
    </row>
    <row r="2056" customFormat="false" ht="15" hidden="false" customHeight="true" outlineLevel="0" collapsed="false">
      <c r="A2056" s="105" t="n">
        <v>60244.26920625</v>
      </c>
      <c r="B2056" s="10" t="n">
        <v>803</v>
      </c>
    </row>
    <row r="2057" customFormat="false" ht="15" hidden="false" customHeight="true" outlineLevel="0" collapsed="false">
      <c r="A2057" s="105" t="n">
        <v>60273.8013005787</v>
      </c>
      <c r="B2057" s="10" t="n">
        <v>804</v>
      </c>
    </row>
    <row r="2058" customFormat="false" ht="15" hidden="false" customHeight="true" outlineLevel="0" collapsed="false">
      <c r="A2058" s="105" t="n">
        <v>60303.4174331366</v>
      </c>
      <c r="B2058" s="10" t="n">
        <v>805</v>
      </c>
    </row>
    <row r="2059" customFormat="false" ht="15" hidden="false" customHeight="true" outlineLevel="0" collapsed="false">
      <c r="A2059" s="105" t="n">
        <v>60333.0931237384</v>
      </c>
      <c r="B2059" s="10" t="n">
        <v>806</v>
      </c>
    </row>
    <row r="2060" customFormat="false" ht="15" hidden="false" customHeight="true" outlineLevel="0" collapsed="false">
      <c r="A2060" s="105" t="n">
        <v>60362.7916713657</v>
      </c>
      <c r="B2060" s="10" t="n">
        <v>807</v>
      </c>
    </row>
    <row r="2061" customFormat="false" ht="15" hidden="false" customHeight="true" outlineLevel="0" collapsed="false">
      <c r="A2061" s="105" t="n">
        <v>60392.4786936806</v>
      </c>
      <c r="B2061" s="10" t="n">
        <v>808</v>
      </c>
    </row>
    <row r="2062" customFormat="false" ht="15" hidden="false" customHeight="true" outlineLevel="0" collapsed="false">
      <c r="A2062" s="105" t="n">
        <v>60422.1276523727</v>
      </c>
      <c r="B2062" s="10" t="n">
        <v>809</v>
      </c>
    </row>
    <row r="2063" customFormat="false" ht="15" hidden="false" customHeight="true" outlineLevel="0" collapsed="false">
      <c r="A2063" s="105" t="n">
        <v>60451.7185593634</v>
      </c>
      <c r="B2063" s="10" t="n">
        <v>810</v>
      </c>
    </row>
    <row r="2064" customFormat="false" ht="15" hidden="false" customHeight="true" outlineLevel="0" collapsed="false">
      <c r="A2064" s="105" t="n">
        <v>60481.2396614931</v>
      </c>
      <c r="B2064" s="10" t="n">
        <v>811</v>
      </c>
    </row>
    <row r="2065" customFormat="false" ht="15" hidden="false" customHeight="true" outlineLevel="0" collapsed="false">
      <c r="A2065" s="105" t="n">
        <v>60510.6933184144</v>
      </c>
      <c r="B2065" s="10" t="n">
        <v>812</v>
      </c>
    </row>
    <row r="2066" customFormat="false" ht="15" hidden="false" customHeight="true" outlineLevel="0" collapsed="false">
      <c r="A2066" s="105" t="n">
        <v>60540.0994888542</v>
      </c>
      <c r="B2066" s="10" t="n">
        <v>813</v>
      </c>
    </row>
    <row r="2067" customFormat="false" ht="15" hidden="false" customHeight="true" outlineLevel="0" collapsed="false">
      <c r="A2067" s="105" t="n">
        <v>60569.4912410532</v>
      </c>
      <c r="B2067" s="10" t="n">
        <v>814</v>
      </c>
    </row>
    <row r="2068" customFormat="false" ht="15" hidden="false" customHeight="true" outlineLevel="0" collapsed="false">
      <c r="A2068" s="105" t="n">
        <v>60598.9019941088</v>
      </c>
      <c r="B2068" s="10" t="n">
        <v>815</v>
      </c>
    </row>
    <row r="2069" customFormat="false" ht="15" hidden="false" customHeight="true" outlineLevel="0" collapsed="false">
      <c r="A2069" s="105" t="n">
        <v>60628.3516682523</v>
      </c>
      <c r="B2069" s="10" t="n">
        <v>816</v>
      </c>
    </row>
    <row r="2070" customFormat="false" ht="15" hidden="false" customHeight="true" outlineLevel="0" collapsed="false">
      <c r="A2070" s="105" t="n">
        <v>60657.842474919</v>
      </c>
      <c r="B2070" s="10" t="n">
        <v>817</v>
      </c>
    </row>
    <row r="2071" customFormat="false" ht="15" hidden="false" customHeight="true" outlineLevel="0" collapsed="false">
      <c r="A2071" s="105" t="n">
        <v>60687.3678604051</v>
      </c>
      <c r="B2071" s="10" t="n">
        <v>818</v>
      </c>
    </row>
    <row r="2072" customFormat="false" ht="15" hidden="false" customHeight="true" outlineLevel="0" collapsed="false">
      <c r="A2072" s="105" t="n">
        <v>60716.9254735995</v>
      </c>
      <c r="B2072" s="10" t="n">
        <v>819</v>
      </c>
    </row>
    <row r="2073" customFormat="false" ht="15" hidden="false" customHeight="true" outlineLevel="0" collapsed="false">
      <c r="A2073" s="105" t="n">
        <v>60746.5198727546</v>
      </c>
      <c r="B2073" s="10" t="n">
        <v>820</v>
      </c>
    </row>
    <row r="2074" customFormat="false" ht="15" hidden="false" customHeight="true" outlineLevel="0" collapsed="false">
      <c r="A2074" s="105" t="n">
        <v>60776.1510040625</v>
      </c>
      <c r="B2074" s="10" t="n">
        <v>821</v>
      </c>
    </row>
    <row r="2075" customFormat="false" ht="15" hidden="false" customHeight="true" outlineLevel="0" collapsed="false">
      <c r="A2075" s="105" t="n">
        <v>60805.8016107176</v>
      </c>
      <c r="B2075" s="10" t="n">
        <v>822</v>
      </c>
    </row>
    <row r="2076" customFormat="false" ht="15" hidden="false" customHeight="true" outlineLevel="0" collapsed="false">
      <c r="A2076" s="105" t="n">
        <v>60835.4394094676</v>
      </c>
      <c r="B2076" s="10" t="n">
        <v>823</v>
      </c>
    </row>
    <row r="2077" customFormat="false" ht="15" hidden="false" customHeight="true" outlineLevel="0" collapsed="false">
      <c r="A2077" s="105" t="n">
        <v>60865.0339832407</v>
      </c>
      <c r="B2077" s="10" t="n">
        <v>824</v>
      </c>
    </row>
    <row r="2078" customFormat="false" ht="15" hidden="false" customHeight="true" outlineLevel="0" collapsed="false">
      <c r="A2078" s="105" t="n">
        <v>60894.5739603125</v>
      </c>
      <c r="B2078" s="10" t="n">
        <v>825</v>
      </c>
    </row>
    <row r="2079" customFormat="false" ht="15" hidden="false" customHeight="true" outlineLevel="0" collapsed="false">
      <c r="A2079" s="105" t="n">
        <v>60924.0705894676</v>
      </c>
      <c r="B2079" s="10" t="n">
        <v>826</v>
      </c>
    </row>
    <row r="2080" customFormat="false" ht="15" hidden="false" customHeight="true" outlineLevel="0" collapsed="false">
      <c r="A2080" s="105" t="n">
        <v>60953.5451784259</v>
      </c>
      <c r="B2080" s="10" t="n">
        <v>827</v>
      </c>
    </row>
    <row r="2081" customFormat="false" ht="15" hidden="false" customHeight="true" outlineLevel="0" collapsed="false">
      <c r="A2081" s="105" t="n">
        <v>60983.0115138426</v>
      </c>
      <c r="B2081" s="10" t="n">
        <v>828</v>
      </c>
    </row>
    <row r="2082" customFormat="false" ht="15" hidden="false" customHeight="true" outlineLevel="0" collapsed="false">
      <c r="A2082" s="105" t="n">
        <v>61012.4693165972</v>
      </c>
      <c r="B2082" s="10" t="n">
        <v>829</v>
      </c>
    </row>
    <row r="2083" customFormat="false" ht="15" hidden="false" customHeight="true" outlineLevel="0" collapsed="false">
      <c r="A2083" s="105" t="n">
        <v>61041.9141292014</v>
      </c>
      <c r="B2083" s="10" t="n">
        <v>830</v>
      </c>
    </row>
    <row r="2084" customFormat="false" ht="15" hidden="false" customHeight="true" outlineLevel="0" collapsed="false">
      <c r="A2084" s="105" t="n">
        <v>61071.3526550116</v>
      </c>
      <c r="B2084" s="10" t="n">
        <v>831</v>
      </c>
    </row>
    <row r="2085" customFormat="false" ht="15" hidden="false" customHeight="true" outlineLevel="0" collapsed="false">
      <c r="A2085" s="105" t="n">
        <v>61100.8073928472</v>
      </c>
      <c r="B2085" s="10" t="n">
        <v>832</v>
      </c>
    </row>
    <row r="2086" customFormat="false" ht="15" hidden="false" customHeight="true" outlineLevel="0" collapsed="false">
      <c r="A2086" s="105" t="n">
        <v>61130.3053390278</v>
      </c>
      <c r="B2086" s="10" t="n">
        <v>833</v>
      </c>
    </row>
    <row r="2087" customFormat="false" ht="15" hidden="false" customHeight="true" outlineLevel="0" collapsed="false">
      <c r="A2087" s="105" t="n">
        <v>61159.8611062732</v>
      </c>
      <c r="B2087" s="10" t="n">
        <v>834</v>
      </c>
    </row>
    <row r="2088" customFormat="false" ht="15" hidden="false" customHeight="true" outlineLevel="0" collapsed="false">
      <c r="A2088" s="105" t="n">
        <v>61189.4688988889</v>
      </c>
      <c r="B2088" s="10" t="n">
        <v>835</v>
      </c>
    </row>
    <row r="2089" customFormat="false" ht="15" hidden="false" customHeight="true" outlineLevel="0" collapsed="false">
      <c r="A2089" s="105" t="n">
        <v>61219.1080845139</v>
      </c>
      <c r="B2089" s="10" t="n">
        <v>836</v>
      </c>
    </row>
    <row r="2090" customFormat="false" ht="15" hidden="false" customHeight="true" outlineLevel="0" collapsed="false">
      <c r="A2090" s="105" t="n">
        <v>61248.7555611343</v>
      </c>
      <c r="B2090" s="10" t="n">
        <v>837</v>
      </c>
    </row>
    <row r="2091" customFormat="false" ht="15" hidden="false" customHeight="true" outlineLevel="0" collapsed="false">
      <c r="A2091" s="105" t="n">
        <v>61278.3938194792</v>
      </c>
      <c r="B2091" s="10" t="n">
        <v>838</v>
      </c>
    </row>
    <row r="2092" customFormat="false" ht="15" hidden="false" customHeight="true" outlineLevel="0" collapsed="false">
      <c r="A2092" s="105" t="n">
        <v>61308.0091081482</v>
      </c>
      <c r="B2092" s="10" t="n">
        <v>839</v>
      </c>
    </row>
    <row r="2093" customFormat="false" ht="15" hidden="false" customHeight="true" outlineLevel="0" collapsed="false">
      <c r="A2093" s="105" t="n">
        <v>61337.5860150463</v>
      </c>
      <c r="B2093" s="10" t="n">
        <v>840</v>
      </c>
    </row>
    <row r="2094" customFormat="false" ht="15" hidden="false" customHeight="true" outlineLevel="0" collapsed="false">
      <c r="A2094" s="105" t="n">
        <v>61367.1090976968</v>
      </c>
      <c r="B2094" s="10" t="n">
        <v>841</v>
      </c>
    </row>
    <row r="2095" customFormat="false" ht="15" hidden="false" customHeight="true" outlineLevel="0" collapsed="false">
      <c r="A2095" s="105" t="n">
        <v>61396.5719178704</v>
      </c>
      <c r="B2095" s="10" t="n">
        <v>842</v>
      </c>
    </row>
    <row r="2096" customFormat="false" ht="15" hidden="false" customHeight="true" outlineLevel="0" collapsed="false">
      <c r="A2096" s="105" t="n">
        <v>61425.9838774537</v>
      </c>
      <c r="B2096" s="10" t="n">
        <v>843</v>
      </c>
    </row>
    <row r="2097" customFormat="false" ht="15" hidden="false" customHeight="true" outlineLevel="0" collapsed="false">
      <c r="A2097" s="105" t="n">
        <v>61455.3682946181</v>
      </c>
      <c r="B2097" s="10" t="n">
        <v>844</v>
      </c>
    </row>
    <row r="2098" customFormat="false" ht="15" hidden="false" customHeight="true" outlineLevel="0" collapsed="false">
      <c r="A2098" s="105" t="n">
        <v>61484.7541502894</v>
      </c>
      <c r="B2098" s="10" t="n">
        <v>845</v>
      </c>
    </row>
    <row r="2099" customFormat="false" ht="15" hidden="false" customHeight="true" outlineLevel="0" collapsed="false">
      <c r="A2099" s="105" t="n">
        <v>61514.1682865625</v>
      </c>
      <c r="B2099" s="10" t="n">
        <v>846</v>
      </c>
    </row>
    <row r="2100" customFormat="false" ht="15" hidden="false" customHeight="true" outlineLevel="0" collapsed="false">
      <c r="A2100" s="105" t="n">
        <v>61543.6322364583</v>
      </c>
      <c r="B2100" s="10" t="n">
        <v>847</v>
      </c>
    </row>
    <row r="2101" customFormat="false" ht="15" hidden="false" customHeight="true" outlineLevel="0" collapsed="false">
      <c r="A2101" s="105" t="n">
        <v>61573.1623975</v>
      </c>
      <c r="B2101" s="10" t="n">
        <v>848</v>
      </c>
    </row>
    <row r="2102" customFormat="false" ht="15" hidden="false" customHeight="true" outlineLevel="0" collapsed="false">
      <c r="A2102" s="105" t="n">
        <v>61602.7690197917</v>
      </c>
      <c r="B2102" s="10" t="n">
        <v>849</v>
      </c>
    </row>
    <row r="2103" customFormat="false" ht="15" hidden="false" customHeight="true" outlineLevel="0" collapsed="false">
      <c r="A2103" s="105" t="n">
        <v>61632.4495096181</v>
      </c>
      <c r="B2103" s="10" t="n">
        <v>850</v>
      </c>
    </row>
    <row r="2104" customFormat="false" ht="15" hidden="false" customHeight="true" outlineLevel="0" collapsed="false">
      <c r="A2104" s="105" t="n">
        <v>61662.1778376505</v>
      </c>
      <c r="B2104" s="10" t="n">
        <v>851</v>
      </c>
    </row>
    <row r="2105" customFormat="false" ht="15" hidden="false" customHeight="true" outlineLevel="0" collapsed="false">
      <c r="A2105" s="105" t="n">
        <v>61691.9036105324</v>
      </c>
      <c r="B2105" s="10" t="n">
        <v>852</v>
      </c>
    </row>
    <row r="2106" customFormat="false" ht="15" hidden="false" customHeight="true" outlineLevel="0" collapsed="false">
      <c r="A2106" s="105" t="n">
        <v>61721.5717595602</v>
      </c>
      <c r="B2106" s="10" t="n">
        <v>853</v>
      </c>
    </row>
    <row r="2107" customFormat="false" ht="15" hidden="false" customHeight="true" outlineLevel="0" collapsed="false">
      <c r="A2107" s="105" t="n">
        <v>61751.1495564699</v>
      </c>
      <c r="B2107" s="10" t="n">
        <v>854</v>
      </c>
    </row>
    <row r="2108" customFormat="false" ht="15" hidden="false" customHeight="true" outlineLevel="0" collapsed="false">
      <c r="A2108" s="105" t="n">
        <v>61780.6360553704</v>
      </c>
      <c r="B2108" s="10" t="n">
        <v>855</v>
      </c>
    </row>
    <row r="2109" customFormat="false" ht="15" hidden="false" customHeight="true" outlineLevel="0" collapsed="false">
      <c r="A2109" s="105" t="n">
        <v>61810.0501353588</v>
      </c>
      <c r="B2109" s="10" t="n">
        <v>856</v>
      </c>
    </row>
    <row r="2110" customFormat="false" ht="15" hidden="false" customHeight="true" outlineLevel="0" collapsed="false">
      <c r="A2110" s="105" t="n">
        <v>61839.4150361574</v>
      </c>
      <c r="B2110" s="10" t="n">
        <v>857</v>
      </c>
    </row>
    <row r="2111" customFormat="false" ht="15" hidden="false" customHeight="true" outlineLevel="0" collapsed="false">
      <c r="A2111" s="105" t="n">
        <v>61868.7535042361</v>
      </c>
      <c r="B2111" s="10" t="n">
        <v>858</v>
      </c>
    </row>
    <row r="2112" customFormat="false" ht="15" hidden="false" customHeight="true" outlineLevel="0" collapsed="false">
      <c r="A2112" s="105" t="n">
        <v>61898.0922995602</v>
      </c>
      <c r="B2112" s="10" t="n">
        <v>859</v>
      </c>
    </row>
    <row r="2113" customFormat="false" ht="15" hidden="false" customHeight="true" outlineLevel="0" collapsed="false">
      <c r="A2113" s="105" t="n">
        <v>61927.4667304282</v>
      </c>
      <c r="B2113" s="10" t="n">
        <v>860</v>
      </c>
    </row>
    <row r="2114" customFormat="false" ht="15" hidden="false" customHeight="true" outlineLevel="0" collapsed="false">
      <c r="A2114" s="105" t="n">
        <v>61956.9181673148</v>
      </c>
      <c r="B2114" s="10" t="n">
        <v>861</v>
      </c>
    </row>
    <row r="2115" customFormat="false" ht="15" hidden="false" customHeight="true" outlineLevel="0" collapsed="false">
      <c r="A2115" s="105" t="n">
        <v>61986.4822285995</v>
      </c>
      <c r="B2115" s="10" t="n">
        <v>862</v>
      </c>
    </row>
    <row r="2116" customFormat="false" ht="15" hidden="false" customHeight="true" outlineLevel="0" collapsed="false">
      <c r="A2116" s="105" t="n">
        <v>62016.1683104514</v>
      </c>
      <c r="B2116" s="10" t="n">
        <v>863</v>
      </c>
    </row>
    <row r="2117" customFormat="false" ht="15" hidden="false" customHeight="true" outlineLevel="0" collapsed="false">
      <c r="A2117" s="105" t="n">
        <v>62045.942201956</v>
      </c>
      <c r="B2117" s="10" t="n">
        <v>864</v>
      </c>
    </row>
    <row r="2118" customFormat="false" ht="15" hidden="false" customHeight="true" outlineLevel="0" collapsed="false">
      <c r="A2118" s="105" t="n">
        <v>62075.7340733681</v>
      </c>
      <c r="B2118" s="10" t="n">
        <v>865</v>
      </c>
    </row>
    <row r="2119" customFormat="false" ht="15" hidden="false" customHeight="true" outlineLevel="0" collapsed="false">
      <c r="A2119" s="105" t="n">
        <v>62105.4734385532</v>
      </c>
      <c r="B2119" s="10" t="n">
        <v>866</v>
      </c>
    </row>
    <row r="2120" customFormat="false" ht="15" hidden="false" customHeight="true" outlineLevel="0" collapsed="false">
      <c r="A2120" s="105" t="n">
        <v>62135.1191329051</v>
      </c>
      <c r="B2120" s="10" t="n">
        <v>867</v>
      </c>
    </row>
    <row r="2121" customFormat="false" ht="15" hidden="false" customHeight="true" outlineLevel="0" collapsed="false">
      <c r="A2121" s="105" t="n">
        <v>62164.6605704514</v>
      </c>
      <c r="B2121" s="10" t="n">
        <v>868</v>
      </c>
    </row>
    <row r="2122" customFormat="false" ht="15" hidden="false" customHeight="true" outlineLevel="0" collapsed="false">
      <c r="A2122" s="105" t="n">
        <v>62194.1036813657</v>
      </c>
      <c r="B2122" s="10" t="n">
        <v>869</v>
      </c>
    </row>
    <row r="2123" customFormat="false" ht="15" hidden="false" customHeight="true" outlineLevel="0" collapsed="false">
      <c r="A2123" s="105" t="n">
        <v>62223.4635382755</v>
      </c>
      <c r="B2123" s="10" t="n">
        <v>870</v>
      </c>
    </row>
    <row r="2124" customFormat="false" ht="15" hidden="false" customHeight="true" outlineLevel="0" collapsed="false">
      <c r="A2124" s="105" t="n">
        <v>62252.7662121528</v>
      </c>
      <c r="B2124" s="10" t="n">
        <v>871</v>
      </c>
    </row>
    <row r="2125" customFormat="false" ht="15" hidden="false" customHeight="true" outlineLevel="0" collapsed="false">
      <c r="A2125" s="105" t="n">
        <v>62282.0511950926</v>
      </c>
      <c r="B2125" s="10" t="n">
        <v>872</v>
      </c>
    </row>
    <row r="2126" customFormat="false" ht="15" hidden="false" customHeight="true" outlineLevel="0" collapsed="false">
      <c r="A2126" s="105" t="n">
        <v>62311.3684795833</v>
      </c>
      <c r="B2126" s="10" t="n">
        <v>873</v>
      </c>
    </row>
    <row r="2127" customFormat="false" ht="15" hidden="false" customHeight="true" outlineLevel="0" collapsed="false">
      <c r="A2127" s="105" t="n">
        <v>62340.7693171181</v>
      </c>
      <c r="B2127" s="10" t="n">
        <v>874</v>
      </c>
    </row>
    <row r="2128" customFormat="false" ht="15" hidden="false" customHeight="true" outlineLevel="0" collapsed="false">
      <c r="A2128" s="105" t="n">
        <v>62370.2919250579</v>
      </c>
      <c r="B2128" s="10" t="n">
        <v>875</v>
      </c>
    </row>
    <row r="2129" customFormat="false" ht="15" hidden="false" customHeight="true" outlineLevel="0" collapsed="false">
      <c r="A2129" s="105" t="n">
        <v>62399.945651956</v>
      </c>
      <c r="B2129" s="10" t="n">
        <v>876</v>
      </c>
    </row>
    <row r="2130" customFormat="false" ht="15" hidden="false" customHeight="true" outlineLevel="0" collapsed="false">
      <c r="A2130" s="105" t="n">
        <v>62429.7032835301</v>
      </c>
      <c r="B2130" s="10" t="n">
        <v>877</v>
      </c>
    </row>
    <row r="2131" customFormat="false" ht="15" hidden="false" customHeight="true" outlineLevel="0" collapsed="false">
      <c r="A2131" s="105" t="n">
        <v>62459.5100160764</v>
      </c>
      <c r="B2131" s="10" t="n">
        <v>878</v>
      </c>
    </row>
    <row r="2132" customFormat="false" ht="15" hidden="false" customHeight="true" outlineLevel="0" collapsed="false">
      <c r="A2132" s="105" t="n">
        <v>62489.3020085185</v>
      </c>
      <c r="B2132" s="10" t="n">
        <v>879</v>
      </c>
    </row>
    <row r="2133" customFormat="false" ht="15" hidden="false" customHeight="true" outlineLevel="0" collapsed="false">
      <c r="A2133" s="105" t="n">
        <v>62519.0212826157</v>
      </c>
      <c r="B2133" s="10" t="n">
        <v>880</v>
      </c>
    </row>
    <row r="2134" customFormat="false" ht="15" hidden="false" customHeight="true" outlineLevel="0" collapsed="false">
      <c r="A2134" s="105" t="n">
        <v>62548.626593044</v>
      </c>
      <c r="B2134" s="10" t="n">
        <v>881</v>
      </c>
    </row>
    <row r="2135" customFormat="false" ht="15" hidden="false" customHeight="true" outlineLevel="0" collapsed="false">
      <c r="A2135" s="105" t="n">
        <v>62578.1037377431</v>
      </c>
      <c r="B2135" s="10" t="n">
        <v>882</v>
      </c>
    </row>
    <row r="2136" customFormat="false" ht="15" hidden="false" customHeight="true" outlineLevel="0" collapsed="false">
      <c r="A2136" s="105" t="n">
        <v>62607.4693362963</v>
      </c>
      <c r="B2136" s="10" t="n">
        <v>883</v>
      </c>
    </row>
    <row r="2137" customFormat="false" ht="15" hidden="false" customHeight="true" outlineLevel="0" collapsed="false">
      <c r="A2137" s="105" t="n">
        <v>62636.763740787</v>
      </c>
      <c r="B2137" s="10" t="n">
        <v>884</v>
      </c>
    </row>
    <row r="2138" customFormat="false" ht="15" hidden="false" customHeight="true" outlineLevel="0" collapsed="false">
      <c r="A2138" s="105" t="n">
        <v>62666.0384354514</v>
      </c>
      <c r="B2138" s="10" t="n">
        <v>885</v>
      </c>
    </row>
    <row r="2139" customFormat="false" ht="15" hidden="false" customHeight="true" outlineLevel="0" collapsed="false">
      <c r="A2139" s="105" t="n">
        <v>62695.3441945139</v>
      </c>
      <c r="B2139" s="10" t="n">
        <v>886</v>
      </c>
    </row>
    <row r="2140" customFormat="false" ht="15" hidden="false" customHeight="true" outlineLevel="0" collapsed="false">
      <c r="A2140" s="105" t="n">
        <v>62724.7224108912</v>
      </c>
      <c r="B2140" s="10" t="n">
        <v>887</v>
      </c>
    </row>
    <row r="2141" customFormat="false" ht="15" hidden="false" customHeight="true" outlineLevel="0" collapsed="false">
      <c r="A2141" s="105" t="n">
        <v>62754.2004375926</v>
      </c>
      <c r="B2141" s="10" t="n">
        <v>888</v>
      </c>
    </row>
    <row r="2142" customFormat="false" ht="15" hidden="false" customHeight="true" outlineLevel="0" collapsed="false">
      <c r="A2142" s="105" t="n">
        <v>62783.7907309491</v>
      </c>
      <c r="B2142" s="10" t="n">
        <v>889</v>
      </c>
    </row>
    <row r="2143" customFormat="false" ht="15" hidden="false" customHeight="true" outlineLevel="0" collapsed="false">
      <c r="A2143" s="105" t="n">
        <v>62813.4902283681</v>
      </c>
      <c r="B2143" s="10" t="n">
        <v>890</v>
      </c>
    </row>
    <row r="2144" customFormat="false" ht="15" hidden="false" customHeight="true" outlineLevel="0" collapsed="false">
      <c r="A2144" s="105" t="n">
        <v>62843.2736799306</v>
      </c>
      <c r="B2144" s="10" t="n">
        <v>891</v>
      </c>
    </row>
    <row r="2145" customFormat="false" ht="15" hidden="false" customHeight="true" outlineLevel="0" collapsed="false">
      <c r="A2145" s="105" t="n">
        <v>62873.0851552199</v>
      </c>
      <c r="B2145" s="10" t="n">
        <v>892</v>
      </c>
    </row>
    <row r="2146" customFormat="false" ht="15" hidden="false" customHeight="true" outlineLevel="0" collapsed="false">
      <c r="A2146" s="105" t="n">
        <v>62902.8477140394</v>
      </c>
      <c r="B2146" s="10" t="n">
        <v>893</v>
      </c>
    </row>
    <row r="2147" customFormat="false" ht="15" hidden="false" customHeight="true" outlineLevel="0" collapsed="false">
      <c r="A2147" s="105" t="n">
        <v>62932.4971898148</v>
      </c>
      <c r="B2147" s="10" t="n">
        <v>894</v>
      </c>
    </row>
    <row r="2148" customFormat="false" ht="15" hidden="false" customHeight="true" outlineLevel="0" collapsed="false">
      <c r="A2148" s="105" t="n">
        <v>62962.0121478704</v>
      </c>
      <c r="B2148" s="10" t="n">
        <v>895</v>
      </c>
    </row>
    <row r="2149" customFormat="false" ht="15" hidden="false" customHeight="true" outlineLevel="0" collapsed="false">
      <c r="A2149" s="105" t="n">
        <v>62991.4140595255</v>
      </c>
      <c r="B2149" s="10" t="n">
        <v>896</v>
      </c>
    </row>
    <row r="2150" customFormat="false" ht="15" hidden="false" customHeight="true" outlineLevel="0" collapsed="false">
      <c r="A2150" s="105" t="n">
        <v>63020.746533588</v>
      </c>
      <c r="B2150" s="10" t="n">
        <v>897</v>
      </c>
    </row>
    <row r="2151" customFormat="false" ht="15" hidden="false" customHeight="true" outlineLevel="0" collapsed="false">
      <c r="A2151" s="105" t="n">
        <v>63050.0555359028</v>
      </c>
      <c r="B2151" s="10" t="n">
        <v>898</v>
      </c>
    </row>
    <row r="2152" customFormat="false" ht="15" hidden="false" customHeight="true" outlineLevel="0" collapsed="false">
      <c r="A2152" s="105" t="n">
        <v>63079.3790953472</v>
      </c>
      <c r="B2152" s="10" t="n">
        <v>899</v>
      </c>
    </row>
    <row r="2153" customFormat="false" ht="15" hidden="false" customHeight="true" outlineLevel="0" collapsed="false">
      <c r="A2153" s="105" t="n">
        <v>63108.7460039236</v>
      </c>
      <c r="B2153" s="10" t="n">
        <v>900</v>
      </c>
    </row>
    <row r="2154" customFormat="false" ht="15" hidden="false" customHeight="true" outlineLevel="0" collapsed="false">
      <c r="A2154" s="105" t="n">
        <v>63138.1807279745</v>
      </c>
      <c r="B2154" s="10" t="n">
        <v>901</v>
      </c>
    </row>
    <row r="2155" customFormat="false" ht="15" hidden="false" customHeight="true" outlineLevel="0" collapsed="false">
      <c r="A2155" s="105" t="n">
        <v>63167.7069983333</v>
      </c>
      <c r="B2155" s="10" t="n">
        <v>902</v>
      </c>
    </row>
    <row r="2156" customFormat="false" ht="15" hidden="false" customHeight="true" outlineLevel="0" collapsed="false">
      <c r="A2156" s="105" t="n">
        <v>63197.3403327199</v>
      </c>
      <c r="B2156" s="10" t="n">
        <v>903</v>
      </c>
    </row>
    <row r="2157" customFormat="false" ht="15" hidden="false" customHeight="true" outlineLevel="0" collapsed="false">
      <c r="A2157" s="105" t="n">
        <v>63227.0691680324</v>
      </c>
      <c r="B2157" s="10" t="n">
        <v>904</v>
      </c>
    </row>
    <row r="2158" customFormat="false" ht="15" hidden="false" customHeight="true" outlineLevel="0" collapsed="false">
      <c r="A2158" s="105" t="n">
        <v>63256.8435183218</v>
      </c>
      <c r="B2158" s="10" t="n">
        <v>905</v>
      </c>
    </row>
    <row r="2159" customFormat="false" ht="15" hidden="false" customHeight="true" outlineLevel="0" collapsed="false">
      <c r="A2159" s="105" t="n">
        <v>63286.5923903819</v>
      </c>
      <c r="B2159" s="10" t="n">
        <v>906</v>
      </c>
    </row>
    <row r="2160" customFormat="false" ht="15" hidden="false" customHeight="true" outlineLevel="0" collapsed="false">
      <c r="A2160" s="105" t="n">
        <v>63316.2599420023</v>
      </c>
      <c r="B2160" s="10" t="n">
        <v>907</v>
      </c>
    </row>
    <row r="2161" customFormat="false" ht="15" hidden="false" customHeight="true" outlineLevel="0" collapsed="false">
      <c r="A2161" s="105" t="n">
        <v>63345.8265718403</v>
      </c>
      <c r="B2161" s="10" t="n">
        <v>908</v>
      </c>
    </row>
    <row r="2162" customFormat="false" ht="15" hidden="false" customHeight="true" outlineLevel="0" collapsed="false">
      <c r="A2162" s="105" t="n">
        <v>63375.3023348727</v>
      </c>
      <c r="B2162" s="10" t="n">
        <v>909</v>
      </c>
    </row>
    <row r="2163" customFormat="false" ht="15" hidden="false" customHeight="true" outlineLevel="0" collapsed="false">
      <c r="A2163" s="105" t="n">
        <v>63404.7104683796</v>
      </c>
      <c r="B2163" s="10" t="n">
        <v>910</v>
      </c>
    </row>
    <row r="2164" customFormat="false" ht="15" hidden="false" customHeight="true" outlineLevel="0" collapsed="false">
      <c r="A2164" s="105" t="n">
        <v>63434.0774625926</v>
      </c>
      <c r="B2164" s="10" t="n">
        <v>911</v>
      </c>
    </row>
    <row r="2165" customFormat="false" ht="15" hidden="false" customHeight="true" outlineLevel="0" collapsed="false">
      <c r="A2165" s="105" t="n">
        <v>63463.4308074421</v>
      </c>
      <c r="B2165" s="10" t="n">
        <v>912</v>
      </c>
    </row>
    <row r="2166" customFormat="false" ht="15" hidden="false" customHeight="true" outlineLevel="0" collapsed="false">
      <c r="A2166" s="105" t="n">
        <v>63492.8000090741</v>
      </c>
      <c r="B2166" s="10" t="n">
        <v>913</v>
      </c>
    </row>
    <row r="2167" customFormat="false" ht="15" hidden="false" customHeight="true" outlineLevel="0" collapsed="false">
      <c r="A2167" s="105" t="n">
        <v>63522.2159452546</v>
      </c>
      <c r="B2167" s="10" t="n">
        <v>914</v>
      </c>
    </row>
    <row r="2168" customFormat="false" ht="15" hidden="false" customHeight="true" outlineLevel="0" collapsed="false">
      <c r="A2168" s="105" t="n">
        <v>63551.7044389468</v>
      </c>
      <c r="B2168" s="10" t="n">
        <v>915</v>
      </c>
    </row>
    <row r="2169" customFormat="false" ht="15" hidden="false" customHeight="true" outlineLevel="0" collapsed="false">
      <c r="A2169" s="105" t="n">
        <v>63581.2754356944</v>
      </c>
      <c r="B2169" s="10" t="n">
        <v>916</v>
      </c>
    </row>
    <row r="2170" customFormat="false" ht="15" hidden="false" customHeight="true" outlineLevel="0" collapsed="false">
      <c r="A2170" s="105" t="n">
        <v>63610.9161576852</v>
      </c>
      <c r="B2170" s="10" t="n">
        <v>917</v>
      </c>
    </row>
    <row r="2171" customFormat="false" ht="15" hidden="false" customHeight="true" outlineLevel="0" collapsed="false">
      <c r="A2171" s="105" t="n">
        <v>63640.5963852199</v>
      </c>
      <c r="B2171" s="10" t="n">
        <v>918</v>
      </c>
    </row>
    <row r="2172" customFormat="false" ht="15" hidden="false" customHeight="true" outlineLevel="0" collapsed="false">
      <c r="A2172" s="105" t="n">
        <v>63670.2824398148</v>
      </c>
      <c r="B2172" s="10" t="n">
        <v>919</v>
      </c>
    </row>
    <row r="2173" customFormat="false" ht="15" hidden="false" customHeight="true" outlineLevel="0" collapsed="false">
      <c r="A2173" s="105" t="n">
        <v>63699.9467326273</v>
      </c>
      <c r="B2173" s="10" t="n">
        <v>920</v>
      </c>
    </row>
    <row r="2174" customFormat="false" ht="15" hidden="false" customHeight="true" outlineLevel="0" collapsed="false">
      <c r="A2174" s="105" t="n">
        <v>63729.5677855671</v>
      </c>
      <c r="B2174" s="10" t="n">
        <v>921</v>
      </c>
    </row>
    <row r="2175" customFormat="false" ht="15" hidden="false" customHeight="true" outlineLevel="0" collapsed="false">
      <c r="A2175" s="105" t="n">
        <v>63759.1291514931</v>
      </c>
      <c r="B2175" s="10" t="n">
        <v>922</v>
      </c>
    </row>
    <row r="2176" customFormat="false" ht="15" hidden="false" customHeight="true" outlineLevel="0" collapsed="false">
      <c r="A2176" s="105" t="n">
        <v>63788.6238953935</v>
      </c>
      <c r="B2176" s="10" t="n">
        <v>923</v>
      </c>
    </row>
    <row r="2177" customFormat="false" ht="15" hidden="false" customHeight="true" outlineLevel="0" collapsed="false">
      <c r="A2177" s="105" t="n">
        <v>63818.0609170949</v>
      </c>
      <c r="B2177" s="10" t="n">
        <v>924</v>
      </c>
    </row>
    <row r="2178" customFormat="false" ht="15" hidden="false" customHeight="true" outlineLevel="0" collapsed="false">
      <c r="A2178" s="105" t="n">
        <v>63847.4657022917</v>
      </c>
      <c r="B2178" s="10" t="n">
        <v>925</v>
      </c>
    </row>
    <row r="2179" customFormat="false" ht="15" hidden="false" customHeight="true" outlineLevel="0" collapsed="false">
      <c r="A2179" s="105" t="n">
        <v>63876.8715450926</v>
      </c>
      <c r="B2179" s="10" t="n">
        <v>926</v>
      </c>
    </row>
    <row r="2180" customFormat="false" ht="15" hidden="false" customHeight="true" outlineLevel="0" collapsed="false">
      <c r="A2180" s="105" t="n">
        <v>63906.3047957986</v>
      </c>
      <c r="B2180" s="10" t="n">
        <v>927</v>
      </c>
    </row>
    <row r="2181" customFormat="false" ht="15" hidden="false" customHeight="true" outlineLevel="0" collapsed="false">
      <c r="A2181" s="105" t="n">
        <v>63935.7748797222</v>
      </c>
      <c r="B2181" s="10" t="n">
        <v>928</v>
      </c>
    </row>
    <row r="2182" customFormat="false" ht="15" hidden="false" customHeight="true" outlineLevel="0" collapsed="false">
      <c r="A2182" s="105" t="n">
        <v>63965.2776306597</v>
      </c>
      <c r="B2182" s="10" t="n">
        <v>929</v>
      </c>
    </row>
    <row r="2183" customFormat="false" ht="15" hidden="false" customHeight="true" outlineLevel="0" collapsed="false">
      <c r="A2183" s="105" t="n">
        <v>63994.8084136574</v>
      </c>
      <c r="B2183" s="10" t="n">
        <v>930</v>
      </c>
    </row>
    <row r="2184" customFormat="false" ht="15" hidden="false" customHeight="true" outlineLevel="0" collapsed="false">
      <c r="A2184" s="105" t="n">
        <v>64024.3712478009</v>
      </c>
      <c r="B2184" s="10" t="n">
        <v>931</v>
      </c>
    </row>
    <row r="2185" customFormat="false" ht="15" hidden="false" customHeight="true" outlineLevel="0" collapsed="false">
      <c r="A2185" s="105" t="n">
        <v>64053.9732758912</v>
      </c>
      <c r="B2185" s="10" t="n">
        <v>932</v>
      </c>
    </row>
    <row r="2186" customFormat="false" ht="15" hidden="false" customHeight="true" outlineLevel="0" collapsed="false">
      <c r="A2186" s="105" t="n">
        <v>64083.6098680787</v>
      </c>
      <c r="B2186" s="10" t="n">
        <v>933</v>
      </c>
    </row>
    <row r="2187" customFormat="false" ht="15" hidden="false" customHeight="true" outlineLevel="0" collapsed="false">
      <c r="A2187" s="105" t="n">
        <v>64113.2572025232</v>
      </c>
      <c r="B2187" s="10" t="n">
        <v>934</v>
      </c>
    </row>
    <row r="2188" customFormat="false" ht="15" hidden="false" customHeight="true" outlineLevel="0" collapsed="false">
      <c r="A2188" s="105" t="n">
        <v>64142.8817646412</v>
      </c>
      <c r="B2188" s="10" t="n">
        <v>935</v>
      </c>
    </row>
    <row r="2189" customFormat="false" ht="15" hidden="false" customHeight="true" outlineLevel="0" collapsed="false">
      <c r="A2189" s="105" t="n">
        <v>64172.4593118866</v>
      </c>
      <c r="B2189" s="10" t="n">
        <v>936</v>
      </c>
    </row>
    <row r="2190" customFormat="false" ht="15" hidden="false" customHeight="true" outlineLevel="0" collapsed="false">
      <c r="A2190" s="105" t="n">
        <v>64201.987560382</v>
      </c>
      <c r="B2190" s="10" t="n">
        <v>937</v>
      </c>
    </row>
    <row r="2191" customFormat="false" ht="15" hidden="false" customHeight="true" outlineLevel="0" collapsed="false">
      <c r="A2191" s="105" t="n">
        <v>64231.4822007986</v>
      </c>
      <c r="B2191" s="10" t="n">
        <v>938</v>
      </c>
    </row>
    <row r="2192" customFormat="false" ht="15" hidden="false" customHeight="true" outlineLevel="0" collapsed="false">
      <c r="A2192" s="105" t="n">
        <v>64260.9601664236</v>
      </c>
      <c r="B2192" s="10" t="n">
        <v>939</v>
      </c>
    </row>
    <row r="2193" customFormat="false" ht="15" hidden="false" customHeight="true" outlineLevel="0" collapsed="false">
      <c r="A2193" s="105" t="n">
        <v>64290.4261821181</v>
      </c>
      <c r="B2193" s="10" t="n">
        <v>940</v>
      </c>
    </row>
    <row r="2194" customFormat="false" ht="15" hidden="false" customHeight="true" outlineLevel="0" collapsed="false">
      <c r="A2194" s="105" t="n">
        <v>64319.8753261574</v>
      </c>
      <c r="B2194" s="10" t="n">
        <v>941</v>
      </c>
    </row>
    <row r="2195" customFormat="false" ht="15" hidden="false" customHeight="true" outlineLevel="0" collapsed="false">
      <c r="A2195" s="105" t="n">
        <v>64349.3078568056</v>
      </c>
      <c r="B2195" s="10" t="n">
        <v>942</v>
      </c>
    </row>
    <row r="2196" customFormat="false" ht="15" hidden="false" customHeight="true" outlineLevel="0" collapsed="false">
      <c r="A2196" s="105" t="n">
        <v>64378.7404319792</v>
      </c>
      <c r="B2196" s="10" t="n">
        <v>943</v>
      </c>
    </row>
    <row r="2197" customFormat="false" ht="15" hidden="false" customHeight="true" outlineLevel="0" collapsed="false">
      <c r="A2197" s="105" t="n">
        <v>64408.201943669</v>
      </c>
      <c r="B2197" s="10" t="n">
        <v>944</v>
      </c>
    </row>
    <row r="2198" customFormat="false" ht="15" hidden="false" customHeight="true" outlineLevel="0" collapsed="false">
      <c r="A2198" s="105" t="n">
        <v>64437.7174621296</v>
      </c>
      <c r="B2198" s="10" t="n">
        <v>945</v>
      </c>
    </row>
    <row r="2199" customFormat="false" ht="15" hidden="false" customHeight="true" outlineLevel="0" collapsed="false">
      <c r="A2199" s="105" t="n">
        <v>64467.2942346528</v>
      </c>
      <c r="B2199" s="10" t="n">
        <v>946</v>
      </c>
    </row>
    <row r="2200" customFormat="false" ht="15" hidden="false" customHeight="true" outlineLevel="0" collapsed="false">
      <c r="A2200" s="105" t="n">
        <v>64496.9198117708</v>
      </c>
      <c r="B2200" s="10" t="n">
        <v>947</v>
      </c>
    </row>
    <row r="2201" customFormat="false" ht="15" hidden="false" customHeight="true" outlineLevel="0" collapsed="false">
      <c r="A2201" s="105" t="n">
        <v>64526.5712729051</v>
      </c>
      <c r="B2201" s="10" t="n">
        <v>948</v>
      </c>
    </row>
    <row r="2202" customFormat="false" ht="15" hidden="false" customHeight="true" outlineLevel="0" collapsed="false">
      <c r="A2202" s="105" t="n">
        <v>64556.2264747685</v>
      </c>
      <c r="B2202" s="10" t="n">
        <v>949</v>
      </c>
    </row>
    <row r="2203" customFormat="false" ht="15" hidden="false" customHeight="true" outlineLevel="0" collapsed="false">
      <c r="A2203" s="105" t="n">
        <v>64585.8676930556</v>
      </c>
      <c r="B2203" s="10" t="n">
        <v>950</v>
      </c>
    </row>
    <row r="2204" customFormat="false" ht="15" hidden="false" customHeight="true" outlineLevel="0" collapsed="false">
      <c r="A2204" s="105" t="n">
        <v>64615.4773700116</v>
      </c>
      <c r="B2204" s="10" t="n">
        <v>951</v>
      </c>
    </row>
    <row r="2205" customFormat="false" ht="15" hidden="false" customHeight="true" outlineLevel="0" collapsed="false">
      <c r="A2205" s="105" t="n">
        <v>64645.0363079167</v>
      </c>
      <c r="B2205" s="10" t="n">
        <v>952</v>
      </c>
    </row>
    <row r="2206" customFormat="false" ht="15" hidden="false" customHeight="true" outlineLevel="0" collapsed="false">
      <c r="A2206" s="105" t="n">
        <v>64674.5308556482</v>
      </c>
      <c r="B2206" s="10" t="n">
        <v>953</v>
      </c>
    </row>
    <row r="2207" customFormat="false" ht="15" hidden="false" customHeight="true" outlineLevel="0" collapsed="false">
      <c r="A2207" s="105" t="n">
        <v>64703.9624434954</v>
      </c>
      <c r="B2207" s="10" t="n">
        <v>954</v>
      </c>
    </row>
    <row r="2208" customFormat="false" ht="15" hidden="false" customHeight="true" outlineLevel="0" collapsed="false">
      <c r="A2208" s="105" t="n">
        <v>64733.3496765162</v>
      </c>
      <c r="B2208" s="10" t="n">
        <v>955</v>
      </c>
    </row>
    <row r="2209" customFormat="false" ht="15" hidden="false" customHeight="true" outlineLevel="0" collapsed="false">
      <c r="A2209" s="105" t="n">
        <v>64762.7216997338</v>
      </c>
      <c r="B2209" s="10" t="n">
        <v>956</v>
      </c>
    </row>
    <row r="2210" customFormat="false" ht="15" hidden="false" customHeight="true" outlineLevel="0" collapsed="false">
      <c r="A2210" s="105" t="n">
        <v>64792.1089654514</v>
      </c>
      <c r="B2210" s="10" t="n">
        <v>957</v>
      </c>
    </row>
    <row r="2211" customFormat="false" ht="15" hidden="false" customHeight="true" outlineLevel="0" collapsed="false">
      <c r="A2211" s="105" t="n">
        <v>64821.5375217477</v>
      </c>
      <c r="B2211" s="10" t="n">
        <v>958</v>
      </c>
    </row>
    <row r="2212" customFormat="false" ht="15" hidden="false" customHeight="true" outlineLevel="0" collapsed="false">
      <c r="A2212" s="105" t="n">
        <v>64851.0278610185</v>
      </c>
      <c r="B2212" s="10" t="n">
        <v>959</v>
      </c>
    </row>
    <row r="2213" customFormat="false" ht="15" hidden="false" customHeight="true" outlineLevel="0" collapsed="false">
      <c r="A2213" s="105" t="n">
        <v>64880.5949398032</v>
      </c>
      <c r="B2213" s="10" t="n">
        <v>960</v>
      </c>
    </row>
    <row r="2214" customFormat="false" ht="15" hidden="false" customHeight="true" outlineLevel="0" collapsed="false">
      <c r="A2214" s="105" t="n">
        <v>64910.2444324421</v>
      </c>
      <c r="B2214" s="10" t="n">
        <v>961</v>
      </c>
    </row>
    <row r="2215" customFormat="false" ht="15" hidden="false" customHeight="true" outlineLevel="0" collapsed="false">
      <c r="A2215" s="105" t="n">
        <v>64939.9625723495</v>
      </c>
      <c r="B2215" s="10" t="n">
        <v>962</v>
      </c>
    </row>
    <row r="2216" customFormat="false" ht="15" hidden="false" customHeight="true" outlineLevel="0" collapsed="false">
      <c r="A2216" s="105" t="n">
        <v>64969.707748912</v>
      </c>
      <c r="B2216" s="10" t="n">
        <v>963</v>
      </c>
    </row>
    <row r="2217" customFormat="false" ht="15" hidden="false" customHeight="true" outlineLevel="0" collapsed="false">
      <c r="A2217" s="105" t="n">
        <v>64999.4203414931</v>
      </c>
      <c r="B2217" s="10" t="n">
        <v>964</v>
      </c>
    </row>
    <row r="2218" customFormat="false" ht="15" hidden="false" customHeight="true" outlineLevel="0" collapsed="false">
      <c r="A2218" s="105" t="n">
        <v>65029.0508956019</v>
      </c>
      <c r="B2218" s="10" t="n">
        <v>965</v>
      </c>
    </row>
    <row r="2219" customFormat="false" ht="15" hidden="false" customHeight="true" outlineLevel="0" collapsed="false">
      <c r="A2219" s="105" t="n">
        <v>65058.5819734028</v>
      </c>
      <c r="B2219" s="10" t="n">
        <v>966</v>
      </c>
    </row>
    <row r="2220" customFormat="false" ht="15" hidden="false" customHeight="true" outlineLevel="0" collapsed="false">
      <c r="A2220" s="105" t="n">
        <v>65088.0254715046</v>
      </c>
      <c r="B2220" s="10" t="n">
        <v>967</v>
      </c>
    </row>
    <row r="2221" customFormat="false" ht="15" hidden="false" customHeight="true" outlineLevel="0" collapsed="false">
      <c r="A2221" s="105" t="n">
        <v>65117.4055574421</v>
      </c>
      <c r="B2221" s="10" t="n">
        <v>968</v>
      </c>
    </row>
    <row r="2222" customFormat="false" ht="15" hidden="false" customHeight="true" outlineLevel="0" collapsed="false">
      <c r="A2222" s="105" t="n">
        <v>65146.7469682755</v>
      </c>
      <c r="B2222" s="10" t="n">
        <v>969</v>
      </c>
    </row>
    <row r="2223" customFormat="false" ht="15" hidden="false" customHeight="true" outlineLevel="0" collapsed="false">
      <c r="A2223" s="105" t="n">
        <v>65176.0752231829</v>
      </c>
      <c r="B2223" s="10" t="n">
        <v>970</v>
      </c>
    </row>
    <row r="2224" customFormat="false" ht="15" hidden="false" customHeight="true" outlineLevel="0" collapsed="false">
      <c r="A2224" s="105" t="n">
        <v>65205.4220888426</v>
      </c>
      <c r="B2224" s="10" t="n">
        <v>971</v>
      </c>
    </row>
    <row r="2225" customFormat="false" ht="15" hidden="false" customHeight="true" outlineLevel="0" collapsed="false">
      <c r="A2225" s="105" t="n">
        <v>65234.8272912616</v>
      </c>
      <c r="B2225" s="10" t="n">
        <v>972</v>
      </c>
    </row>
    <row r="2226" customFormat="false" ht="15" hidden="false" customHeight="true" outlineLevel="0" collapsed="false">
      <c r="A2226" s="105" t="n">
        <v>65264.3319114352</v>
      </c>
      <c r="B2226" s="10" t="n">
        <v>973</v>
      </c>
    </row>
    <row r="2227" customFormat="false" ht="15" hidden="false" customHeight="true" outlineLevel="0" collapsed="false">
      <c r="A2227" s="105" t="n">
        <v>65293.9617459607</v>
      </c>
      <c r="B2227" s="10" t="n">
        <v>974</v>
      </c>
    </row>
    <row r="2228" customFormat="false" ht="15" hidden="false" customHeight="true" outlineLevel="0" collapsed="false">
      <c r="A2228" s="105" t="n">
        <v>65323.7051104398</v>
      </c>
      <c r="B2228" s="10" t="n">
        <v>975</v>
      </c>
    </row>
    <row r="2229" customFormat="false" ht="15" hidden="false" customHeight="true" outlineLevel="0" collapsed="false">
      <c r="A2229" s="105" t="n">
        <v>65353.5051446875</v>
      </c>
      <c r="B2229" s="10" t="n">
        <v>976</v>
      </c>
    </row>
    <row r="2230" customFormat="false" ht="15" hidden="false" customHeight="true" outlineLevel="0" collapsed="false">
      <c r="A2230" s="105" t="n">
        <v>65383.2841955093</v>
      </c>
      <c r="B2230" s="10" t="n">
        <v>977</v>
      </c>
    </row>
    <row r="2231" customFormat="false" ht="15" hidden="false" customHeight="true" outlineLevel="0" collapsed="false">
      <c r="A2231" s="105" t="n">
        <v>65412.982438206</v>
      </c>
      <c r="B2231" s="10" t="n">
        <v>978</v>
      </c>
    </row>
    <row r="2232" customFormat="false" ht="15" hidden="false" customHeight="true" outlineLevel="0" collapsed="false">
      <c r="A2232" s="105" t="n">
        <v>65442.5749306944</v>
      </c>
      <c r="B2232" s="10" t="n">
        <v>979</v>
      </c>
    </row>
    <row r="2233" customFormat="false" ht="15" hidden="false" customHeight="true" outlineLevel="0" collapsed="false">
      <c r="A2233" s="105" t="n">
        <v>65472.0618842245</v>
      </c>
      <c r="B2233" s="10" t="n">
        <v>980</v>
      </c>
    </row>
    <row r="2234" customFormat="false" ht="15" hidden="false" customHeight="true" outlineLevel="0" collapsed="false">
      <c r="A2234" s="105" t="n">
        <v>65501.4556352778</v>
      </c>
      <c r="B2234" s="10" t="n">
        <v>981</v>
      </c>
    </row>
    <row r="2235" customFormat="false" ht="15" hidden="false" customHeight="true" outlineLevel="0" collapsed="false">
      <c r="A2235" s="105" t="n">
        <v>65530.7779693982</v>
      </c>
      <c r="B2235" s="10" t="n">
        <v>982</v>
      </c>
    </row>
    <row r="2236" customFormat="false" ht="15" hidden="false" customHeight="true" outlineLevel="0" collapsed="false">
      <c r="A2236" s="105" t="n">
        <v>65560.0627465509</v>
      </c>
      <c r="B2236" s="10" t="n">
        <v>983</v>
      </c>
    </row>
    <row r="2237" customFormat="false" ht="15" hidden="false" customHeight="true" outlineLevel="0" collapsed="false">
      <c r="A2237" s="105" t="n">
        <v>65589.3558910301</v>
      </c>
      <c r="B2237" s="10" t="n">
        <v>984</v>
      </c>
    </row>
    <row r="2238" customFormat="false" ht="15" hidden="false" customHeight="true" outlineLevel="0" collapsed="false">
      <c r="A2238" s="105" t="n">
        <v>65618.7095081829</v>
      </c>
      <c r="B2238" s="10" t="n">
        <v>985</v>
      </c>
    </row>
    <row r="2239" customFormat="false" ht="15" hidden="false" customHeight="true" outlineLevel="0" collapsed="false">
      <c r="A2239" s="105" t="n">
        <v>65648.1701709606</v>
      </c>
      <c r="B2239" s="10" t="n">
        <v>986</v>
      </c>
    </row>
    <row r="2240" customFormat="false" ht="15" hidden="false" customHeight="true" outlineLevel="0" collapsed="false">
      <c r="A2240" s="105" t="n">
        <v>65677.7629937037</v>
      </c>
      <c r="B2240" s="10" t="n">
        <v>987</v>
      </c>
    </row>
    <row r="2241" customFormat="false" ht="15" hidden="false" customHeight="true" outlineLevel="0" collapsed="false">
      <c r="A2241" s="105" t="n">
        <v>65707.4781160417</v>
      </c>
      <c r="B2241" s="10" t="n">
        <v>988</v>
      </c>
    </row>
    <row r="2242" customFormat="false" ht="15" hidden="false" customHeight="true" outlineLevel="0" collapsed="false">
      <c r="A2242" s="105" t="n">
        <v>65737.2712117593</v>
      </c>
      <c r="B2242" s="10" t="n">
        <v>989</v>
      </c>
    </row>
    <row r="2243" customFormat="false" ht="15" hidden="false" customHeight="true" outlineLevel="0" collapsed="false">
      <c r="A2243" s="105" t="n">
        <v>65767.0796095255</v>
      </c>
      <c r="B2243" s="10" t="n">
        <v>990</v>
      </c>
    </row>
    <row r="2244" customFormat="false" ht="15" hidden="false" customHeight="true" outlineLevel="0" collapsed="false">
      <c r="A2244" s="105" t="n">
        <v>65796.8405596065</v>
      </c>
      <c r="B2244" s="10" t="n">
        <v>991</v>
      </c>
    </row>
    <row r="2245" customFormat="false" ht="15" hidden="false" customHeight="true" outlineLevel="0" collapsed="false">
      <c r="A2245" s="105" t="n">
        <v>65826.5035810764</v>
      </c>
      <c r="B2245" s="10" t="n">
        <v>992</v>
      </c>
    </row>
    <row r="2246" customFormat="false" ht="15" hidden="false" customHeight="true" outlineLevel="0" collapsed="false">
      <c r="A2246" s="105" t="n">
        <v>65856.0409595255</v>
      </c>
      <c r="B2246" s="10" t="n">
        <v>993</v>
      </c>
    </row>
    <row r="2247" customFormat="false" ht="15" hidden="false" customHeight="true" outlineLevel="0" collapsed="false">
      <c r="A2247" s="105" t="n">
        <v>65885.4553445023</v>
      </c>
      <c r="B2247" s="10" t="n">
        <v>994</v>
      </c>
    </row>
    <row r="2248" customFormat="false" ht="15" hidden="false" customHeight="true" outlineLevel="0" collapsed="false">
      <c r="A2248" s="105" t="n">
        <v>65914.7775434144</v>
      </c>
      <c r="B2248" s="10" t="n">
        <v>995</v>
      </c>
    </row>
    <row r="2249" customFormat="false" ht="15" hidden="false" customHeight="true" outlineLevel="0" collapsed="false">
      <c r="A2249" s="105" t="n">
        <v>65944.0556007176</v>
      </c>
      <c r="B2249" s="10" t="n">
        <v>996</v>
      </c>
    </row>
    <row r="2250" customFormat="false" ht="15" hidden="false" customHeight="true" outlineLevel="0" collapsed="false">
      <c r="A2250" s="105" t="n">
        <v>65973.3420546412</v>
      </c>
      <c r="B2250" s="10" t="n">
        <v>997</v>
      </c>
    </row>
    <row r="2251" customFormat="false" ht="15" hidden="false" customHeight="true" outlineLevel="0" collapsed="false">
      <c r="A2251" s="105" t="n">
        <v>66002.683413507</v>
      </c>
      <c r="B2251" s="10" t="n">
        <v>998</v>
      </c>
    </row>
    <row r="2252" customFormat="false" ht="15" hidden="false" customHeight="true" outlineLevel="0" collapsed="false">
      <c r="A2252" s="105" t="n">
        <v>66032.11334375</v>
      </c>
      <c r="B2252" s="10" t="n">
        <v>999</v>
      </c>
    </row>
    <row r="2253" customFormat="false" ht="15" hidden="false" customHeight="true" outlineLevel="0" collapsed="false">
      <c r="A2253" s="105" t="n">
        <v>66061.6502671065</v>
      </c>
      <c r="B2253" s="10" t="n">
        <v>1000</v>
      </c>
    </row>
    <row r="2254" customFormat="false" ht="15" hidden="false" customHeight="true" outlineLevel="0" collapsed="false">
      <c r="A2254" s="105" t="n">
        <v>66091.2978632408</v>
      </c>
      <c r="B2254" s="10" t="n">
        <v>1001</v>
      </c>
    </row>
    <row r="2255" customFormat="false" ht="15" hidden="false" customHeight="true" outlineLevel="0" collapsed="false">
      <c r="A2255" s="105" t="n">
        <v>66121.0425672338</v>
      </c>
      <c r="B2255" s="10" t="n">
        <v>1002</v>
      </c>
    </row>
    <row r="2256" customFormat="false" ht="15" hidden="false" customHeight="true" outlineLevel="0" collapsed="false">
      <c r="A2256" s="105" t="n">
        <v>66150.8446198033</v>
      </c>
      <c r="B2256" s="10" t="n">
        <v>1003</v>
      </c>
    </row>
    <row r="2257" customFormat="false" ht="15" hidden="false" customHeight="true" outlineLevel="0" collapsed="false">
      <c r="A2257" s="105" t="n">
        <v>66180.6360062963</v>
      </c>
      <c r="B2257" s="10" t="n">
        <v>1004</v>
      </c>
    </row>
    <row r="2258" customFormat="false" ht="15" hidden="false" customHeight="true" outlineLevel="0" collapsed="false">
      <c r="A2258" s="105" t="n">
        <v>66210.3430766898</v>
      </c>
      <c r="B2258" s="10" t="n">
        <v>1005</v>
      </c>
    </row>
    <row r="2259" customFormat="false" ht="15" hidden="false" customHeight="true" outlineLevel="0" collapsed="false">
      <c r="A2259" s="105" t="n">
        <v>66239.9221619676</v>
      </c>
      <c r="B2259" s="10" t="n">
        <v>1006</v>
      </c>
    </row>
    <row r="2260" customFormat="false" ht="15" hidden="false" customHeight="true" outlineLevel="0" collapsed="false">
      <c r="A2260" s="105" t="n">
        <v>66269.3754931829</v>
      </c>
      <c r="B2260" s="10" t="n">
        <v>1007</v>
      </c>
    </row>
    <row r="2261" customFormat="false" ht="15" hidden="false" customHeight="true" outlineLevel="0" collapsed="false">
      <c r="A2261" s="105" t="n">
        <v>66298.7384686806</v>
      </c>
      <c r="B2261" s="10" t="n">
        <v>1008</v>
      </c>
    </row>
    <row r="2262" customFormat="false" ht="15" hidden="false" customHeight="true" outlineLevel="0" collapsed="false">
      <c r="A2262" s="105" t="n">
        <v>66328.057667419</v>
      </c>
      <c r="B2262" s="10" t="n">
        <v>1009</v>
      </c>
    </row>
    <row r="2263" customFormat="false" ht="15" hidden="false" customHeight="true" outlineLevel="0" collapsed="false">
      <c r="A2263" s="105" t="n">
        <v>66357.3754342708</v>
      </c>
      <c r="B2263" s="10" t="n">
        <v>1010</v>
      </c>
    </row>
    <row r="2264" customFormat="false" ht="15" hidden="false" customHeight="true" outlineLevel="0" collapsed="false">
      <c r="A2264" s="105" t="n">
        <v>66386.7238751273</v>
      </c>
      <c r="B2264" s="10" t="n">
        <v>1011</v>
      </c>
    </row>
    <row r="2265" customFormat="false" ht="15" hidden="false" customHeight="true" outlineLevel="0" collapsed="false">
      <c r="A2265" s="105" t="n">
        <v>66416.127234919</v>
      </c>
      <c r="B2265" s="10" t="n">
        <v>1012</v>
      </c>
    </row>
    <row r="2266" customFormat="false" ht="15" hidden="false" customHeight="true" outlineLevel="0" collapsed="false">
      <c r="A2266" s="105" t="n">
        <v>66445.6078443287</v>
      </c>
      <c r="B2266" s="10" t="n">
        <v>1013</v>
      </c>
    </row>
    <row r="2267" customFormat="false" ht="15" hidden="false" customHeight="true" outlineLevel="0" collapsed="false">
      <c r="A2267" s="105" t="n">
        <v>66475.1857653125</v>
      </c>
      <c r="B2267" s="10" t="n">
        <v>1014</v>
      </c>
    </row>
    <row r="2268" customFormat="false" ht="15" hidden="false" customHeight="true" outlineLevel="0" collapsed="false">
      <c r="A2268" s="105" t="n">
        <v>66504.8651677431</v>
      </c>
      <c r="B2268" s="10" t="n">
        <v>1015</v>
      </c>
    </row>
    <row r="2269" customFormat="false" ht="15" hidden="false" customHeight="true" outlineLevel="0" collapsed="false">
      <c r="A2269" s="105" t="n">
        <v>66534.6164616667</v>
      </c>
      <c r="B2269" s="10" t="n">
        <v>1016</v>
      </c>
    </row>
    <row r="2270" customFormat="false" ht="15" hidden="false" customHeight="true" outlineLevel="0" collapsed="false">
      <c r="A2270" s="105" t="n">
        <v>66564.3778162037</v>
      </c>
      <c r="B2270" s="10" t="n">
        <v>1017</v>
      </c>
    </row>
    <row r="2271" customFormat="false" ht="15" hidden="false" customHeight="true" outlineLevel="0" collapsed="false">
      <c r="A2271" s="105" t="n">
        <v>66594.0842543519</v>
      </c>
      <c r="B2271" s="10" t="n">
        <v>1018</v>
      </c>
    </row>
    <row r="2272" customFormat="false" ht="15" hidden="false" customHeight="true" outlineLevel="0" collapsed="false">
      <c r="A2272" s="105" t="n">
        <v>66623.698803831</v>
      </c>
      <c r="B2272" s="10" t="n">
        <v>1019</v>
      </c>
    </row>
    <row r="2273" customFormat="false" ht="15" hidden="false" customHeight="true" outlineLevel="0" collapsed="false">
      <c r="A2273" s="105" t="n">
        <v>66653.2187992824</v>
      </c>
      <c r="B2273" s="10" t="n">
        <v>1020</v>
      </c>
    </row>
    <row r="2274" customFormat="false" ht="15" hidden="false" customHeight="true" outlineLevel="0" collapsed="false">
      <c r="A2274" s="105" t="n">
        <v>66682.6621468403</v>
      </c>
      <c r="B2274" s="10" t="n">
        <v>1021</v>
      </c>
    </row>
    <row r="2275" customFormat="false" ht="15" hidden="false" customHeight="true" outlineLevel="0" collapsed="false">
      <c r="A2275" s="105" t="n">
        <v>66712.0535243866</v>
      </c>
      <c r="B2275" s="10" t="n">
        <v>1022</v>
      </c>
    </row>
    <row r="2276" customFormat="false" ht="15" hidden="false" customHeight="true" outlineLevel="0" collapsed="false">
      <c r="A2276" s="105" t="n">
        <v>66741.4187005787</v>
      </c>
      <c r="B2276" s="10" t="n">
        <v>1023</v>
      </c>
    </row>
    <row r="2277" customFormat="false" ht="15" hidden="false" customHeight="true" outlineLevel="0" collapsed="false">
      <c r="A2277" s="105" t="n">
        <v>66770.7844743287</v>
      </c>
      <c r="B2277" s="10" t="n">
        <v>1024</v>
      </c>
    </row>
    <row r="2278" customFormat="false" ht="15" hidden="false" customHeight="true" outlineLevel="0" collapsed="false">
      <c r="A2278" s="105" t="n">
        <v>66800.1796193056</v>
      </c>
      <c r="B2278" s="10" t="n">
        <v>1025</v>
      </c>
    </row>
    <row r="2279" customFormat="false" ht="15" hidden="false" customHeight="true" outlineLevel="0" collapsed="false">
      <c r="A2279" s="105" t="n">
        <v>66829.6318637963</v>
      </c>
      <c r="B2279" s="10" t="n">
        <v>1026</v>
      </c>
    </row>
    <row r="2280" customFormat="false" ht="15" hidden="false" customHeight="true" outlineLevel="0" collapsed="false">
      <c r="A2280" s="105" t="n">
        <v>66859.1591204167</v>
      </c>
      <c r="B2280" s="10" t="n">
        <v>1027</v>
      </c>
    </row>
    <row r="2281" customFormat="false" ht="15" hidden="false" customHeight="true" outlineLevel="0" collapsed="false">
      <c r="A2281" s="105" t="n">
        <v>66888.7601546412</v>
      </c>
      <c r="B2281" s="10" t="n">
        <v>1028</v>
      </c>
    </row>
    <row r="2282" customFormat="false" ht="15" hidden="false" customHeight="true" outlineLevel="0" collapsed="false">
      <c r="A2282" s="105" t="n">
        <v>66918.4137981134</v>
      </c>
      <c r="B2282" s="10" t="n">
        <v>1029</v>
      </c>
    </row>
    <row r="2283" customFormat="false" ht="15" hidden="false" customHeight="true" outlineLevel="0" collapsed="false">
      <c r="A2283" s="105" t="n">
        <v>66948.0894232755</v>
      </c>
      <c r="B2283" s="10" t="n">
        <v>1030</v>
      </c>
    </row>
    <row r="2284" customFormat="false" ht="15" hidden="false" customHeight="true" outlineLevel="0" collapsed="false">
      <c r="A2284" s="105" t="n">
        <v>66977.7590281482</v>
      </c>
      <c r="B2284" s="10" t="n">
        <v>1031</v>
      </c>
    </row>
    <row r="2285" customFormat="false" ht="15" hidden="false" customHeight="true" outlineLevel="0" collapsed="false">
      <c r="A2285" s="105" t="n">
        <v>67007.400566956</v>
      </c>
      <c r="B2285" s="10" t="n">
        <v>1032</v>
      </c>
    </row>
    <row r="2286" customFormat="false" ht="15" hidden="false" customHeight="true" outlineLevel="0" collapsed="false">
      <c r="A2286" s="105" t="n">
        <v>67036.9955907292</v>
      </c>
      <c r="B2286" s="10" t="n">
        <v>1033</v>
      </c>
    </row>
    <row r="2287" customFormat="false" ht="15" hidden="false" customHeight="true" outlineLevel="0" collapsed="false">
      <c r="A2287" s="105" t="n">
        <v>67066.5307425695</v>
      </c>
      <c r="B2287" s="10" t="n">
        <v>1034</v>
      </c>
    </row>
    <row r="2288" customFormat="false" ht="15" hidden="false" customHeight="true" outlineLevel="0" collapsed="false">
      <c r="A2288" s="105" t="n">
        <v>67096.004495081</v>
      </c>
      <c r="B2288" s="10" t="n">
        <v>1035</v>
      </c>
    </row>
    <row r="2289" customFormat="false" ht="15" hidden="false" customHeight="true" outlineLevel="0" collapsed="false">
      <c r="A2289" s="105" t="n">
        <v>67125.4322842477</v>
      </c>
      <c r="B2289" s="10" t="n">
        <v>1036</v>
      </c>
    </row>
    <row r="2290" customFormat="false" ht="15" hidden="false" customHeight="true" outlineLevel="0" collapsed="false">
      <c r="A2290" s="105" t="n">
        <v>67154.8430798032</v>
      </c>
      <c r="B2290" s="10" t="n">
        <v>1037</v>
      </c>
    </row>
    <row r="2291" customFormat="false" ht="15" hidden="false" customHeight="true" outlineLevel="0" collapsed="false">
      <c r="A2291" s="105" t="n">
        <v>67184.2666133796</v>
      </c>
      <c r="B2291" s="10" t="n">
        <v>1038</v>
      </c>
    </row>
    <row r="2292" customFormat="false" ht="15" hidden="false" customHeight="true" outlineLevel="0" collapsed="false">
      <c r="A2292" s="105" t="n">
        <v>67213.7196284144</v>
      </c>
      <c r="B2292" s="10" t="n">
        <v>1039</v>
      </c>
    </row>
    <row r="2293" customFormat="false" ht="15" hidden="false" customHeight="true" outlineLevel="0" collapsed="false">
      <c r="A2293" s="105" t="n">
        <v>67243.2027110185</v>
      </c>
      <c r="B2293" s="10" t="n">
        <v>1040</v>
      </c>
    </row>
    <row r="2294" customFormat="false" ht="15" hidden="false" customHeight="true" outlineLevel="0" collapsed="false">
      <c r="A2294" s="105" t="n">
        <v>67272.7103808681</v>
      </c>
      <c r="B2294" s="10" t="n">
        <v>1041</v>
      </c>
    </row>
    <row r="2295" customFormat="false" ht="15" hidden="false" customHeight="true" outlineLevel="0" collapsed="false">
      <c r="A2295" s="105" t="n">
        <v>67302.244045625</v>
      </c>
      <c r="B2295" s="10" t="n">
        <v>1042</v>
      </c>
    </row>
    <row r="2296" customFormat="false" ht="15" hidden="false" customHeight="true" outlineLevel="0" collapsed="false">
      <c r="A2296" s="105" t="n">
        <v>67331.8137029398</v>
      </c>
      <c r="B2296" s="10" t="n">
        <v>1043</v>
      </c>
    </row>
    <row r="2297" customFormat="false" ht="15" hidden="false" customHeight="true" outlineLevel="0" collapsed="false">
      <c r="A2297" s="105" t="n">
        <v>67361.425454838</v>
      </c>
      <c r="B2297" s="10" t="n">
        <v>1044</v>
      </c>
    </row>
    <row r="2298" customFormat="false" ht="15" hidden="false" customHeight="true" outlineLevel="0" collapsed="false">
      <c r="A2298" s="105" t="n">
        <v>67391.0676318403</v>
      </c>
      <c r="B2298" s="10" t="n">
        <v>1045</v>
      </c>
    </row>
    <row r="2299" customFormat="false" ht="15" hidden="false" customHeight="true" outlineLevel="0" collapsed="false">
      <c r="A2299" s="105" t="n">
        <v>67420.7106336458</v>
      </c>
      <c r="B2299" s="10" t="n">
        <v>1046</v>
      </c>
    </row>
    <row r="2300" customFormat="false" ht="15" hidden="false" customHeight="true" outlineLevel="0" collapsed="false">
      <c r="A2300" s="105" t="n">
        <v>67450.3222142245</v>
      </c>
      <c r="B2300" s="10" t="n">
        <v>1047</v>
      </c>
    </row>
    <row r="2301" customFormat="false" ht="15" hidden="false" customHeight="true" outlineLevel="0" collapsed="false">
      <c r="A2301" s="105" t="n">
        <v>67479.8858719444</v>
      </c>
      <c r="B2301" s="10" t="n">
        <v>1048</v>
      </c>
    </row>
    <row r="2302" customFormat="false" ht="15" hidden="false" customHeight="true" outlineLevel="0" collapsed="false">
      <c r="A2302" s="105" t="n">
        <v>67509.4069818056</v>
      </c>
      <c r="B2302" s="10" t="n">
        <v>1049</v>
      </c>
    </row>
    <row r="2303" customFormat="false" ht="15" hidden="false" customHeight="true" outlineLevel="0" collapsed="false">
      <c r="A2303" s="105" t="n">
        <v>67538.9015846296</v>
      </c>
      <c r="B2303" s="10" t="n">
        <v>1050</v>
      </c>
    </row>
    <row r="2304" customFormat="false" ht="15" hidden="false" customHeight="true" outlineLevel="0" collapsed="false">
      <c r="A2304" s="105" t="n">
        <v>67568.3792564815</v>
      </c>
      <c r="B2304" s="10" t="n">
        <v>1051</v>
      </c>
    </row>
    <row r="2305" customFormat="false" ht="15" hidden="false" customHeight="true" outlineLevel="0" collapsed="false">
      <c r="A2305" s="105" t="n">
        <v>67597.8374060995</v>
      </c>
      <c r="B2305" s="10" t="n">
        <v>1052</v>
      </c>
    </row>
    <row r="2306" customFormat="false" ht="15" hidden="false" customHeight="true" outlineLevel="0" collapsed="false">
      <c r="A2306" s="105" t="n">
        <v>67627.2718858333</v>
      </c>
      <c r="B2306" s="10" t="n">
        <v>1053</v>
      </c>
    </row>
    <row r="2307" customFormat="false" ht="15" hidden="false" customHeight="true" outlineLevel="0" collapsed="false">
      <c r="A2307" s="105" t="n">
        <v>67656.6919429977</v>
      </c>
      <c r="B2307" s="10" t="n">
        <v>1054</v>
      </c>
    </row>
    <row r="2308" customFormat="false" ht="15" hidden="false" customHeight="true" outlineLevel="0" collapsed="false">
      <c r="A2308" s="105" t="n">
        <v>67686.1238176968</v>
      </c>
      <c r="B2308" s="10" t="n">
        <v>1055</v>
      </c>
    </row>
    <row r="2309" customFormat="false" ht="15" hidden="false" customHeight="true" outlineLevel="0" collapsed="false">
      <c r="A2309" s="105" t="n">
        <v>67715.5989631597</v>
      </c>
      <c r="B2309" s="10" t="n">
        <v>1056</v>
      </c>
    </row>
    <row r="2310" customFormat="false" ht="15" hidden="false" customHeight="true" outlineLevel="0" collapsed="false">
      <c r="A2310" s="105" t="n">
        <v>67745.1371593287</v>
      </c>
      <c r="B2310" s="10" t="n">
        <v>1057</v>
      </c>
    </row>
    <row r="2311" customFormat="false" ht="15" hidden="false" customHeight="true" outlineLevel="0" collapsed="false">
      <c r="A2311" s="105" t="n">
        <v>67774.7375021875</v>
      </c>
      <c r="B2311" s="10" t="n">
        <v>1058</v>
      </c>
    </row>
    <row r="2312" customFormat="false" ht="15" hidden="false" customHeight="true" outlineLevel="0" collapsed="false">
      <c r="A2312" s="105" t="n">
        <v>67804.3818466667</v>
      </c>
      <c r="B2312" s="10" t="n">
        <v>1059</v>
      </c>
    </row>
    <row r="2313" customFormat="false" ht="15" hidden="false" customHeight="true" outlineLevel="0" collapsed="false">
      <c r="A2313" s="105" t="n">
        <v>67834.045857037</v>
      </c>
      <c r="B2313" s="10" t="n">
        <v>1060</v>
      </c>
    </row>
    <row r="2314" customFormat="false" ht="15" hidden="false" customHeight="true" outlineLevel="0" collapsed="false">
      <c r="A2314" s="105" t="n">
        <v>67863.7075952778</v>
      </c>
      <c r="B2314" s="10" t="n">
        <v>1061</v>
      </c>
    </row>
    <row r="2315" customFormat="false" ht="15" hidden="false" customHeight="true" outlineLevel="0" collapsed="false">
      <c r="A2315" s="105" t="n">
        <v>67893.3470809954</v>
      </c>
      <c r="B2315" s="10" t="n">
        <v>1062</v>
      </c>
    </row>
    <row r="2316" customFormat="false" ht="15" hidden="false" customHeight="true" outlineLevel="0" collapsed="false">
      <c r="A2316" s="105" t="n">
        <v>67922.9425835301</v>
      </c>
      <c r="B2316" s="10" t="n">
        <v>1063</v>
      </c>
    </row>
    <row r="2317" customFormat="false" ht="15" hidden="false" customHeight="true" outlineLevel="0" collapsed="false">
      <c r="A2317" s="105" t="n">
        <v>67952.4743231482</v>
      </c>
      <c r="B2317" s="10" t="n">
        <v>1064</v>
      </c>
    </row>
    <row r="2318" customFormat="false" ht="15" hidden="false" customHeight="true" outlineLevel="0" collapsed="false">
      <c r="A2318" s="105" t="n">
        <v>67981.934868831</v>
      </c>
      <c r="B2318" s="10" t="n">
        <v>1065</v>
      </c>
    </row>
    <row r="2319" customFormat="false" ht="15" hidden="false" customHeight="true" outlineLevel="0" collapsed="false">
      <c r="A2319" s="105" t="n">
        <v>68011.3355433796</v>
      </c>
      <c r="B2319" s="10" t="n">
        <v>1066</v>
      </c>
    </row>
    <row r="2320" customFormat="false" ht="15" hidden="false" customHeight="true" outlineLevel="0" collapsed="false">
      <c r="A2320" s="105" t="n">
        <v>68040.7029838889</v>
      </c>
      <c r="B2320" s="10" t="n">
        <v>1067</v>
      </c>
    </row>
    <row r="2321" customFormat="false" ht="15" hidden="false" customHeight="true" outlineLevel="0" collapsed="false">
      <c r="A2321" s="105" t="n">
        <v>68070.0697688773</v>
      </c>
      <c r="B2321" s="10" t="n">
        <v>1068</v>
      </c>
    </row>
    <row r="2322" customFormat="false" ht="15" hidden="false" customHeight="true" outlineLevel="0" collapsed="false">
      <c r="A2322" s="105" t="n">
        <v>68099.4663019097</v>
      </c>
      <c r="B2322" s="10" t="n">
        <v>1069</v>
      </c>
    </row>
    <row r="2323" customFormat="false" ht="15" hidden="false" customHeight="true" outlineLevel="0" collapsed="false">
      <c r="A2323" s="105" t="n">
        <v>68128.9174776158</v>
      </c>
      <c r="B2323" s="10" t="n">
        <v>1070</v>
      </c>
    </row>
    <row r="2324" customFormat="false" ht="15" hidden="false" customHeight="true" outlineLevel="0" collapsed="false">
      <c r="A2324" s="105" t="n">
        <v>68158.4424445139</v>
      </c>
      <c r="B2324" s="10" t="n">
        <v>1071</v>
      </c>
    </row>
    <row r="2325" customFormat="false" ht="15" hidden="false" customHeight="true" outlineLevel="0" collapsed="false">
      <c r="A2325" s="105" t="n">
        <v>68188.0531474306</v>
      </c>
      <c r="B2325" s="10" t="n">
        <v>1072</v>
      </c>
    </row>
    <row r="2326" customFormat="false" ht="15" hidden="false" customHeight="true" outlineLevel="0" collapsed="false">
      <c r="A2326" s="105" t="n">
        <v>68217.7469484838</v>
      </c>
      <c r="B2326" s="10" t="n">
        <v>1073</v>
      </c>
    </row>
    <row r="2327" customFormat="false" ht="15" hidden="false" customHeight="true" outlineLevel="0" collapsed="false">
      <c r="A2327" s="105" t="n">
        <v>68247.4949415741</v>
      </c>
      <c r="B2327" s="10" t="n">
        <v>1074</v>
      </c>
    </row>
    <row r="2328" customFormat="false" ht="15" hidden="false" customHeight="true" outlineLevel="0" collapsed="false">
      <c r="A2328" s="105" t="n">
        <v>68277.2409766667</v>
      </c>
      <c r="B2328" s="10" t="n">
        <v>1075</v>
      </c>
    </row>
    <row r="2329" customFormat="false" ht="15" hidden="false" customHeight="true" outlineLevel="0" collapsed="false">
      <c r="A2329" s="105" t="n">
        <v>68306.9237211111</v>
      </c>
      <c r="B2329" s="10" t="n">
        <v>1076</v>
      </c>
    </row>
    <row r="2330" customFormat="false" ht="15" hidden="false" customHeight="true" outlineLevel="0" collapsed="false">
      <c r="A2330" s="105" t="n">
        <v>68336.5067795718</v>
      </c>
      <c r="B2330" s="10" t="n">
        <v>1077</v>
      </c>
    </row>
    <row r="2331" customFormat="false" ht="15" hidden="false" customHeight="true" outlineLevel="0" collapsed="false">
      <c r="A2331" s="105" t="n">
        <v>68365.9891937731</v>
      </c>
      <c r="B2331" s="10" t="n">
        <v>1078</v>
      </c>
    </row>
    <row r="2332" customFormat="false" ht="15" hidden="false" customHeight="true" outlineLevel="0" collapsed="false">
      <c r="A2332" s="105" t="n">
        <v>68395.3923983333</v>
      </c>
      <c r="B2332" s="10" t="n">
        <v>1079</v>
      </c>
    </row>
    <row r="2333" customFormat="false" ht="15" hidden="false" customHeight="true" outlineLevel="0" collapsed="false">
      <c r="A2333" s="105" t="n">
        <v>68424.7432337731</v>
      </c>
      <c r="B2333" s="10" t="n">
        <v>1080</v>
      </c>
    </row>
    <row r="2334" customFormat="false" ht="15" hidden="false" customHeight="true" outlineLevel="0" collapsed="false">
      <c r="A2334" s="105" t="n">
        <v>68454.0679304745</v>
      </c>
      <c r="B2334" s="10" t="n">
        <v>1081</v>
      </c>
    </row>
    <row r="2335" customFormat="false" ht="15" hidden="false" customHeight="true" outlineLevel="0" collapsed="false">
      <c r="A2335" s="105" t="n">
        <v>68483.3958016782</v>
      </c>
      <c r="B2335" s="10" t="n">
        <v>1082</v>
      </c>
    </row>
    <row r="2336" customFormat="false" ht="15" hidden="false" customHeight="true" outlineLevel="0" collapsed="false">
      <c r="A2336" s="105" t="n">
        <v>68512.763579213</v>
      </c>
      <c r="B2336" s="10" t="n">
        <v>1083</v>
      </c>
    </row>
    <row r="2337" customFormat="false" ht="15" hidden="false" customHeight="true" outlineLevel="0" collapsed="false">
      <c r="A2337" s="105" t="n">
        <v>68542.2134876157</v>
      </c>
      <c r="B2337" s="10" t="n">
        <v>1084</v>
      </c>
    </row>
    <row r="2338" customFormat="false" ht="15" hidden="false" customHeight="true" outlineLevel="0" collapsed="false">
      <c r="A2338" s="105" t="n">
        <v>68571.7819129051</v>
      </c>
      <c r="B2338" s="10" t="n">
        <v>1085</v>
      </c>
    </row>
    <row r="2339" customFormat="false" ht="15" hidden="false" customHeight="true" outlineLevel="0" collapsed="false">
      <c r="A2339" s="105" t="n">
        <v>68601.4781988426</v>
      </c>
      <c r="B2339" s="10" t="n">
        <v>1086</v>
      </c>
    </row>
    <row r="2340" customFormat="false" ht="15" hidden="false" customHeight="true" outlineLevel="0" collapsed="false">
      <c r="A2340" s="105" t="n">
        <v>68631.2658669213</v>
      </c>
      <c r="B2340" s="10" t="n">
        <v>1087</v>
      </c>
    </row>
    <row r="2341" customFormat="false" ht="15" hidden="false" customHeight="true" outlineLevel="0" collapsed="false">
      <c r="A2341" s="105" t="n">
        <v>68661.0706917361</v>
      </c>
      <c r="B2341" s="10" t="n">
        <v>1088</v>
      </c>
    </row>
    <row r="2342" customFormat="false" ht="15" hidden="false" customHeight="true" outlineLevel="0" collapsed="false">
      <c r="A2342" s="105" t="n">
        <v>68690.8178447801</v>
      </c>
      <c r="B2342" s="10" t="n">
        <v>1089</v>
      </c>
    </row>
    <row r="2343" customFormat="false" ht="15" hidden="false" customHeight="true" outlineLevel="0" collapsed="false">
      <c r="A2343" s="105" t="n">
        <v>68720.4641201505</v>
      </c>
      <c r="B2343" s="10" t="n">
        <v>1090</v>
      </c>
    </row>
    <row r="2344" customFormat="false" ht="15" hidden="false" customHeight="true" outlineLevel="0" collapsed="false">
      <c r="A2344" s="105" t="n">
        <v>68749.9997246065</v>
      </c>
      <c r="B2344" s="10" t="n">
        <v>1091</v>
      </c>
    </row>
    <row r="2345" customFormat="false" ht="15" hidden="false" customHeight="true" outlineLevel="0" collapsed="false">
      <c r="A2345" s="105" t="n">
        <v>68779.4333215046</v>
      </c>
      <c r="B2345" s="10" t="n">
        <v>1092</v>
      </c>
    </row>
    <row r="2346" customFormat="false" ht="15" hidden="false" customHeight="true" outlineLevel="0" collapsed="false">
      <c r="A2346" s="105" t="n">
        <v>68808.7833096875</v>
      </c>
      <c r="B2346" s="10" t="n">
        <v>1093</v>
      </c>
    </row>
    <row r="2347" customFormat="false" ht="15" hidden="false" customHeight="true" outlineLevel="0" collapsed="false">
      <c r="A2347" s="105" t="n">
        <v>68838.0784328472</v>
      </c>
      <c r="B2347" s="10" t="n">
        <v>1094</v>
      </c>
    </row>
    <row r="2348" customFormat="false" ht="15" hidden="false" customHeight="true" outlineLevel="0" collapsed="false">
      <c r="A2348" s="105" t="n">
        <v>68867.3595351968</v>
      </c>
      <c r="B2348" s="10" t="n">
        <v>1095</v>
      </c>
    </row>
    <row r="2349" customFormat="false" ht="15" hidden="false" customHeight="true" outlineLevel="0" collapsed="false">
      <c r="A2349" s="105" t="n">
        <v>68896.6768365741</v>
      </c>
      <c r="B2349" s="10" t="n">
        <v>1096</v>
      </c>
    </row>
    <row r="2350" customFormat="false" ht="15" hidden="false" customHeight="true" outlineLevel="0" collapsed="false">
      <c r="A2350" s="105" t="n">
        <v>68926.0812573843</v>
      </c>
      <c r="B2350" s="10" t="n">
        <v>1097</v>
      </c>
    </row>
    <row r="2351" customFormat="false" ht="15" hidden="false" customHeight="true" outlineLevel="0" collapsed="false">
      <c r="A2351" s="105" t="n">
        <v>68955.6102248958</v>
      </c>
      <c r="B2351" s="10" t="n">
        <v>1098</v>
      </c>
    </row>
    <row r="2352" customFormat="false" ht="15" hidden="false" customHeight="true" outlineLevel="0" collapsed="false">
      <c r="A2352" s="105" t="n">
        <v>68985.2714763079</v>
      </c>
      <c r="B2352" s="10" t="n">
        <v>1099</v>
      </c>
    </row>
    <row r="2353" customFormat="false" ht="15" hidden="false" customHeight="true" outlineLevel="0" collapsed="false">
      <c r="A2353" s="105" t="n">
        <v>69015.0354309954</v>
      </c>
      <c r="B2353" s="10" t="n">
        <v>1100</v>
      </c>
    </row>
    <row r="2354" customFormat="false" ht="15" hidden="false" customHeight="true" outlineLevel="0" collapsed="false">
      <c r="A2354" s="105" t="n">
        <v>69044.8450607523</v>
      </c>
      <c r="B2354" s="10" t="n">
        <v>1101</v>
      </c>
    </row>
    <row r="2355" customFormat="false" ht="15" hidden="false" customHeight="true" outlineLevel="0" collapsed="false">
      <c r="A2355" s="105" t="n">
        <v>69074.6355168171</v>
      </c>
      <c r="B2355" s="10" t="n">
        <v>1102</v>
      </c>
    </row>
    <row r="2356" customFormat="false" ht="15" hidden="false" customHeight="true" outlineLevel="0" collapsed="false">
      <c r="A2356" s="105" t="n">
        <v>69104.3495100694</v>
      </c>
      <c r="B2356" s="10" t="n">
        <v>1103</v>
      </c>
    </row>
    <row r="2357" customFormat="false" ht="15" hidden="false" customHeight="true" outlineLevel="0" collapsed="false">
      <c r="A2357" s="105" t="n">
        <v>69133.9478149537</v>
      </c>
      <c r="B2357" s="10" t="n">
        <v>1104</v>
      </c>
    </row>
    <row r="2358" customFormat="false" ht="15" hidden="false" customHeight="true" outlineLevel="0" collapsed="false">
      <c r="A2358" s="105" t="n">
        <v>69163.4185946759</v>
      </c>
      <c r="B2358" s="10" t="n">
        <v>1105</v>
      </c>
    </row>
    <row r="2359" customFormat="false" ht="15" hidden="false" customHeight="true" outlineLevel="0" collapsed="false">
      <c r="A2359" s="105" t="n">
        <v>69192.7802653357</v>
      </c>
      <c r="B2359" s="10" t="n">
        <v>1106</v>
      </c>
    </row>
    <row r="2360" customFormat="false" ht="15" hidden="false" customHeight="true" outlineLevel="0" collapsed="false">
      <c r="A2360" s="105" t="n">
        <v>69222.0741677778</v>
      </c>
      <c r="B2360" s="10" t="n">
        <v>1107</v>
      </c>
    </row>
    <row r="2361" customFormat="false" ht="15" hidden="false" customHeight="true" outlineLevel="0" collapsed="false">
      <c r="A2361" s="105" t="n">
        <v>69251.3521425</v>
      </c>
      <c r="B2361" s="10" t="n">
        <v>1108</v>
      </c>
    </row>
    <row r="2362" customFormat="false" ht="15" hidden="false" customHeight="true" outlineLevel="0" collapsed="false">
      <c r="A2362" s="105" t="n">
        <v>69280.6646067014</v>
      </c>
      <c r="B2362" s="10" t="n">
        <v>1109</v>
      </c>
    </row>
    <row r="2363" customFormat="false" ht="15" hidden="false" customHeight="true" outlineLevel="0" collapsed="false">
      <c r="A2363" s="105" t="n">
        <v>69310.0515159954</v>
      </c>
      <c r="B2363" s="10" t="n">
        <v>1110</v>
      </c>
    </row>
    <row r="2364" customFormat="false" ht="15" hidden="false" customHeight="true" outlineLevel="0" collapsed="false">
      <c r="A2364" s="105" t="n">
        <v>69339.5376537963</v>
      </c>
      <c r="B2364" s="10" t="n">
        <v>1111</v>
      </c>
    </row>
    <row r="2365" customFormat="false" ht="15" hidden="false" customHeight="true" outlineLevel="0" collapsed="false">
      <c r="A2365" s="105" t="n">
        <v>69369.1324529051</v>
      </c>
      <c r="B2365" s="10" t="n">
        <v>1112</v>
      </c>
    </row>
    <row r="2366" customFormat="false" ht="15" hidden="false" customHeight="true" outlineLevel="0" collapsed="false">
      <c r="A2366" s="105" t="n">
        <v>69398.8305978935</v>
      </c>
      <c r="B2366" s="10" t="n">
        <v>1113</v>
      </c>
    </row>
    <row r="2367" customFormat="false" ht="15" hidden="false" customHeight="true" outlineLevel="0" collapsed="false">
      <c r="A2367" s="105" t="n">
        <v>69428.6065785185</v>
      </c>
      <c r="B2367" s="10" t="n">
        <v>1114</v>
      </c>
    </row>
    <row r="2368" customFormat="false" ht="15" hidden="false" customHeight="true" outlineLevel="0" collapsed="false">
      <c r="A2368" s="105" t="n">
        <v>69458.4067120602</v>
      </c>
      <c r="B2368" s="10" t="n">
        <v>1115</v>
      </c>
    </row>
    <row r="2369" customFormat="false" ht="15" hidden="false" customHeight="true" outlineLevel="0" collapsed="false">
      <c r="A2369" s="105" t="n">
        <v>69488.1579330556</v>
      </c>
      <c r="B2369" s="10" t="n">
        <v>1116</v>
      </c>
    </row>
    <row r="2370" customFormat="false" ht="15" hidden="false" customHeight="true" outlineLevel="0" collapsed="false">
      <c r="A2370" s="105" t="n">
        <v>69517.7995347454</v>
      </c>
      <c r="B2370" s="10" t="n">
        <v>1117</v>
      </c>
    </row>
    <row r="2371" customFormat="false" ht="15" hidden="false" customHeight="true" outlineLevel="0" collapsed="false">
      <c r="A2371" s="105" t="n">
        <v>69547.3116047801</v>
      </c>
      <c r="B2371" s="10" t="n">
        <v>1118</v>
      </c>
    </row>
    <row r="2372" customFormat="false" ht="15" hidden="false" customHeight="true" outlineLevel="0" collapsed="false">
      <c r="A2372" s="105" t="n">
        <v>69576.715511169</v>
      </c>
      <c r="B2372" s="10" t="n">
        <v>1119</v>
      </c>
    </row>
    <row r="2373" customFormat="false" ht="15" hidden="false" customHeight="true" outlineLevel="0" collapsed="false">
      <c r="A2373" s="105" t="n">
        <v>69606.0543561343</v>
      </c>
      <c r="B2373" s="10" t="n">
        <v>1120</v>
      </c>
    </row>
    <row r="2374" customFormat="false" ht="15" hidden="false" customHeight="true" outlineLevel="0" collapsed="false">
      <c r="A2374" s="105" t="n">
        <v>69635.3735527546</v>
      </c>
      <c r="B2374" s="10" t="n">
        <v>1121</v>
      </c>
    </row>
    <row r="2375" customFormat="false" ht="15" hidden="false" customHeight="true" outlineLevel="0" collapsed="false">
      <c r="A2375" s="105" t="n">
        <v>69664.7098315856</v>
      </c>
      <c r="B2375" s="10" t="n">
        <v>1122</v>
      </c>
    </row>
    <row r="2376" customFormat="false" ht="15" hidden="false" customHeight="true" outlineLevel="0" collapsed="false">
      <c r="A2376" s="105" t="n">
        <v>69694.0893843171</v>
      </c>
      <c r="B2376" s="10" t="n">
        <v>1123</v>
      </c>
    </row>
    <row r="2377" customFormat="false" ht="15" hidden="false" customHeight="true" outlineLevel="0" collapsed="false">
      <c r="A2377" s="105" t="n">
        <v>69723.5331394445</v>
      </c>
      <c r="B2377" s="10" t="n">
        <v>1124</v>
      </c>
    </row>
    <row r="2378" customFormat="false" ht="15" hidden="false" customHeight="true" outlineLevel="0" collapsed="false">
      <c r="A2378" s="105" t="n">
        <v>69753.0613815972</v>
      </c>
      <c r="B2378" s="10" t="n">
        <v>1125</v>
      </c>
    </row>
    <row r="2379" customFormat="false" ht="15" hidden="false" customHeight="true" outlineLevel="0" collapsed="false">
      <c r="A2379" s="105" t="n">
        <v>69782.6875945255</v>
      </c>
      <c r="B2379" s="10" t="n">
        <v>1126</v>
      </c>
    </row>
    <row r="2380" customFormat="false" ht="15" hidden="false" customHeight="true" outlineLevel="0" collapsed="false">
      <c r="A2380" s="105" t="n">
        <v>69812.4010742824</v>
      </c>
      <c r="B2380" s="10" t="n">
        <v>1127</v>
      </c>
    </row>
    <row r="2381" customFormat="false" ht="15" hidden="false" customHeight="true" outlineLevel="0" collapsed="false">
      <c r="A2381" s="105" t="n">
        <v>69842.1562139583</v>
      </c>
      <c r="B2381" s="10" t="n">
        <v>1128</v>
      </c>
    </row>
    <row r="2382" customFormat="false" ht="15" hidden="false" customHeight="true" outlineLevel="0" collapsed="false">
      <c r="A2382" s="105" t="n">
        <v>69871.888183669</v>
      </c>
      <c r="B2382" s="10" t="n">
        <v>1129</v>
      </c>
    </row>
    <row r="2383" customFormat="false" ht="15" hidden="false" customHeight="true" outlineLevel="0" collapsed="false">
      <c r="A2383" s="105" t="n">
        <v>69901.5458536806</v>
      </c>
      <c r="B2383" s="10" t="n">
        <v>1130</v>
      </c>
    </row>
    <row r="2384" customFormat="false" ht="15" hidden="false" customHeight="true" outlineLevel="0" collapsed="false">
      <c r="A2384" s="105" t="n">
        <v>69931.1112101968</v>
      </c>
      <c r="B2384" s="10" t="n">
        <v>1131</v>
      </c>
    </row>
    <row r="2385" customFormat="false" ht="15" hidden="false" customHeight="true" outlineLevel="0" collapsed="false">
      <c r="A2385" s="105" t="n">
        <v>69960.593615706</v>
      </c>
      <c r="B2385" s="10" t="n">
        <v>1132</v>
      </c>
    </row>
    <row r="2386" customFormat="false" ht="15" hidden="false" customHeight="true" outlineLevel="0" collapsed="false">
      <c r="A2386" s="105" t="n">
        <v>69990.0146223264</v>
      </c>
      <c r="B2386" s="10" t="n">
        <v>1133</v>
      </c>
    </row>
    <row r="2387" customFormat="false" ht="15" hidden="false" customHeight="true" outlineLevel="0" collapsed="false">
      <c r="A2387" s="105" t="n">
        <v>70019.3983872801</v>
      </c>
      <c r="B2387" s="10" t="n">
        <v>1134</v>
      </c>
    </row>
    <row r="2388" customFormat="false" ht="15" hidden="false" customHeight="true" outlineLevel="0" collapsed="false">
      <c r="A2388" s="105" t="n">
        <v>70048.769415382</v>
      </c>
      <c r="B2388" s="10" t="n">
        <v>1135</v>
      </c>
    </row>
    <row r="2389" customFormat="false" ht="15" hidden="false" customHeight="true" outlineLevel="0" collapsed="false">
      <c r="A2389" s="105" t="n">
        <v>70078.1537574769</v>
      </c>
      <c r="B2389" s="10" t="n">
        <v>1136</v>
      </c>
    </row>
    <row r="2390" customFormat="false" ht="15" hidden="false" customHeight="true" outlineLevel="0" collapsed="false">
      <c r="A2390" s="105" t="n">
        <v>70107.5786480093</v>
      </c>
      <c r="B2390" s="10" t="n">
        <v>1137</v>
      </c>
    </row>
    <row r="2391" customFormat="false" ht="15" hidden="false" customHeight="true" outlineLevel="0" collapsed="false">
      <c r="A2391" s="105" t="n">
        <v>70137.0666976157</v>
      </c>
      <c r="B2391" s="10" t="n">
        <v>1138</v>
      </c>
    </row>
    <row r="2392" customFormat="false" ht="15" hidden="false" customHeight="true" outlineLevel="0" collapsed="false">
      <c r="A2392" s="105" t="n">
        <v>70166.6264176273</v>
      </c>
      <c r="B2392" s="10" t="n">
        <v>1139</v>
      </c>
    </row>
    <row r="2393" customFormat="false" ht="15" hidden="false" customHeight="true" outlineLevel="0" collapsed="false">
      <c r="A2393" s="105" t="n">
        <v>70196.2468827315</v>
      </c>
      <c r="B2393" s="10" t="n">
        <v>1140</v>
      </c>
    </row>
    <row r="2394" customFormat="false" ht="15" hidden="false" customHeight="true" outlineLevel="0" collapsed="false">
      <c r="A2394" s="105" t="n">
        <v>70225.9031117824</v>
      </c>
      <c r="B2394" s="10" t="n">
        <v>1141</v>
      </c>
    </row>
    <row r="2395" customFormat="false" ht="15" hidden="false" customHeight="true" outlineLevel="0" collapsed="false">
      <c r="A2395" s="105" t="n">
        <v>70255.568117257</v>
      </c>
      <c r="B2395" s="10" t="n">
        <v>1142</v>
      </c>
    </row>
    <row r="2396" customFormat="false" ht="15" hidden="false" customHeight="true" outlineLevel="0" collapsed="false">
      <c r="A2396" s="105" t="n">
        <v>70285.2199571412</v>
      </c>
      <c r="B2396" s="10" t="n">
        <v>1143</v>
      </c>
    </row>
    <row r="2397" customFormat="false" ht="15" hidden="false" customHeight="true" outlineLevel="0" collapsed="false">
      <c r="A2397" s="105" t="n">
        <v>70314.8401924769</v>
      </c>
      <c r="B2397" s="10" t="n">
        <v>1144</v>
      </c>
    </row>
    <row r="2398" customFormat="false" ht="15" hidden="false" customHeight="true" outlineLevel="0" collapsed="false">
      <c r="A2398" s="105" t="n">
        <v>70344.4121656945</v>
      </c>
      <c r="B2398" s="10" t="n">
        <v>1145</v>
      </c>
    </row>
    <row r="2399" customFormat="false" ht="15" hidden="false" customHeight="true" outlineLevel="0" collapsed="false">
      <c r="A2399" s="105" t="n">
        <v>70373.9257455324</v>
      </c>
      <c r="B2399" s="10" t="n">
        <v>1146</v>
      </c>
    </row>
    <row r="2400" customFormat="false" ht="15" hidden="false" customHeight="true" outlineLevel="0" collapsed="false">
      <c r="A2400" s="105" t="n">
        <v>70403.385091088</v>
      </c>
      <c r="B2400" s="10" t="n">
        <v>1147</v>
      </c>
    </row>
    <row r="2401" customFormat="false" ht="15" hidden="false" customHeight="true" outlineLevel="0" collapsed="false">
      <c r="A2401" s="105" t="n">
        <v>70432.8110300694</v>
      </c>
      <c r="B2401" s="10" t="n">
        <v>1148</v>
      </c>
    </row>
    <row r="2402" customFormat="false" ht="15" hidden="false" customHeight="true" outlineLevel="0" collapsed="false">
      <c r="A2402" s="105" t="n">
        <v>70462.2328263889</v>
      </c>
      <c r="B2402" s="10" t="n">
        <v>1149</v>
      </c>
    </row>
    <row r="2403" customFormat="false" ht="15" hidden="false" customHeight="true" outlineLevel="0" collapsed="false">
      <c r="A2403" s="105" t="n">
        <v>70491.6733914931</v>
      </c>
      <c r="B2403" s="10" t="n">
        <v>1150</v>
      </c>
    </row>
    <row r="2404" customFormat="false" ht="15" hidden="false" customHeight="true" outlineLevel="0" collapsed="false">
      <c r="A2404" s="105" t="n">
        <v>70521.1399247338</v>
      </c>
      <c r="B2404" s="10" t="n">
        <v>1151</v>
      </c>
    </row>
    <row r="2405" customFormat="false" ht="15" hidden="false" customHeight="true" outlineLevel="0" collapsed="false">
      <c r="A2405" s="105" t="n">
        <v>70550.6283955671</v>
      </c>
      <c r="B2405" s="10" t="n">
        <v>1152</v>
      </c>
    </row>
    <row r="2406" customFormat="false" ht="15" hidden="false" customHeight="true" outlineLevel="0" collapsed="false">
      <c r="A2406" s="105" t="n">
        <v>70580.1370720602</v>
      </c>
      <c r="B2406" s="10" t="n">
        <v>1153</v>
      </c>
    </row>
    <row r="2407" customFormat="false" ht="15" hidden="false" customHeight="true" outlineLevel="0" collapsed="false">
      <c r="A2407" s="105" t="n">
        <v>70609.6748367824</v>
      </c>
      <c r="B2407" s="10" t="n">
        <v>1154</v>
      </c>
    </row>
    <row r="2408" customFormat="false" ht="15" hidden="false" customHeight="true" outlineLevel="0" collapsed="false">
      <c r="A2408" s="105" t="n">
        <v>70639.2546301968</v>
      </c>
      <c r="B2408" s="10" t="n">
        <v>1155</v>
      </c>
    </row>
    <row r="2409" customFormat="false" ht="15" hidden="false" customHeight="true" outlineLevel="0" collapsed="false">
      <c r="A2409" s="105" t="n">
        <v>70668.877713588</v>
      </c>
      <c r="B2409" s="10" t="n">
        <v>1156</v>
      </c>
    </row>
    <row r="2410" customFormat="false" ht="15" hidden="false" customHeight="true" outlineLevel="0" collapsed="false">
      <c r="A2410" s="105" t="n">
        <v>70698.5244847685</v>
      </c>
      <c r="B2410" s="10" t="n">
        <v>1157</v>
      </c>
    </row>
    <row r="2411" customFormat="false" ht="15" hidden="false" customHeight="true" outlineLevel="0" collapsed="false">
      <c r="A2411" s="105" t="n">
        <v>70728.1616563773</v>
      </c>
      <c r="B2411" s="10" t="n">
        <v>1158</v>
      </c>
    </row>
    <row r="2412" customFormat="false" ht="15" hidden="false" customHeight="true" outlineLevel="0" collapsed="false">
      <c r="A2412" s="105" t="n">
        <v>70757.7609645949</v>
      </c>
      <c r="B2412" s="10" t="n">
        <v>1159</v>
      </c>
    </row>
    <row r="2413" customFormat="false" ht="15" hidden="false" customHeight="true" outlineLevel="0" collapsed="false">
      <c r="A2413" s="105" t="n">
        <v>70787.3141523958</v>
      </c>
      <c r="B2413" s="10" t="n">
        <v>1160</v>
      </c>
    </row>
    <row r="2414" customFormat="false" ht="15" hidden="false" customHeight="true" outlineLevel="0" collapsed="false">
      <c r="A2414" s="105" t="n">
        <v>70816.8311652546</v>
      </c>
      <c r="B2414" s="10" t="n">
        <v>1161</v>
      </c>
    </row>
    <row r="2415" customFormat="false" ht="15" hidden="false" customHeight="true" outlineLevel="0" collapsed="false">
      <c r="A2415" s="105" t="n">
        <v>70846.3242163542</v>
      </c>
      <c r="B2415" s="10" t="n">
        <v>1162</v>
      </c>
    </row>
    <row r="2416" customFormat="false" ht="15" hidden="false" customHeight="true" outlineLevel="0" collapsed="false">
      <c r="A2416" s="105" t="n">
        <v>70875.7949763426</v>
      </c>
      <c r="B2416" s="10" t="n">
        <v>1163</v>
      </c>
    </row>
    <row r="2417" customFormat="false" ht="15" hidden="false" customHeight="true" outlineLevel="0" collapsed="false">
      <c r="A2417" s="105" t="n">
        <v>70905.2379679861</v>
      </c>
      <c r="B2417" s="10" t="n">
        <v>1164</v>
      </c>
    </row>
    <row r="2418" customFormat="false" ht="15" hidden="false" customHeight="true" outlineLevel="0" collapsed="false">
      <c r="A2418" s="105" t="n">
        <v>70934.6553578472</v>
      </c>
      <c r="B2418" s="10" t="n">
        <v>1165</v>
      </c>
    </row>
    <row r="2419" customFormat="false" ht="15" hidden="false" customHeight="true" outlineLevel="0" collapsed="false">
      <c r="A2419" s="105" t="n">
        <v>70964.0671346875</v>
      </c>
      <c r="B2419" s="10" t="n">
        <v>1166</v>
      </c>
    </row>
    <row r="2420" customFormat="false" ht="15" hidden="false" customHeight="true" outlineLevel="0" collapsed="false">
      <c r="A2420" s="105" t="n">
        <v>70993.5061040046</v>
      </c>
      <c r="B2420" s="10" t="n">
        <v>1167</v>
      </c>
    </row>
    <row r="2421" customFormat="false" ht="15" hidden="false" customHeight="true" outlineLevel="0" collapsed="false">
      <c r="A2421" s="105" t="n">
        <v>71023.0018674306</v>
      </c>
      <c r="B2421" s="10" t="n">
        <v>1168</v>
      </c>
    </row>
    <row r="2422" customFormat="false" ht="15" hidden="false" customHeight="true" outlineLevel="0" collapsed="false">
      <c r="A2422" s="105" t="n">
        <v>71052.5666156597</v>
      </c>
      <c r="B2422" s="10" t="n">
        <v>1169</v>
      </c>
    </row>
    <row r="2423" customFormat="false" ht="15" hidden="false" customHeight="true" outlineLevel="0" collapsed="false">
      <c r="A2423" s="105" t="n">
        <v>71082.1916260764</v>
      </c>
      <c r="B2423" s="10" t="n">
        <v>1170</v>
      </c>
    </row>
    <row r="2424" customFormat="false" ht="15" hidden="false" customHeight="true" outlineLevel="0" collapsed="false">
      <c r="A2424" s="105" t="n">
        <v>71111.8545412732</v>
      </c>
      <c r="B2424" s="10" t="n">
        <v>1171</v>
      </c>
    </row>
    <row r="2425" customFormat="false" ht="15" hidden="false" customHeight="true" outlineLevel="0" collapsed="false">
      <c r="A2425" s="105" t="n">
        <v>71141.5302185648</v>
      </c>
      <c r="B2425" s="10" t="n">
        <v>1172</v>
      </c>
    </row>
    <row r="2426" customFormat="false" ht="15" hidden="false" customHeight="true" outlineLevel="0" collapsed="false">
      <c r="A2426" s="105" t="n">
        <v>71171.1954175463</v>
      </c>
      <c r="B2426" s="10" t="n">
        <v>1173</v>
      </c>
    </row>
    <row r="2427" customFormat="false" ht="15" hidden="false" customHeight="true" outlineLevel="0" collapsed="false">
      <c r="A2427" s="105" t="n">
        <v>71200.8261243634</v>
      </c>
      <c r="B2427" s="10" t="n">
        <v>1174</v>
      </c>
    </row>
    <row r="2428" customFormat="false" ht="15" hidden="false" customHeight="true" outlineLevel="0" collapsed="false">
      <c r="A2428" s="105" t="n">
        <v>71230.3977849769</v>
      </c>
      <c r="B2428" s="10" t="n">
        <v>1175</v>
      </c>
    </row>
    <row r="2429" customFormat="false" ht="15" hidden="false" customHeight="true" outlineLevel="0" collapsed="false">
      <c r="A2429" s="105" t="n">
        <v>71259.8943836111</v>
      </c>
      <c r="B2429" s="10" t="n">
        <v>1176</v>
      </c>
    </row>
    <row r="2430" customFormat="false" ht="15" hidden="false" customHeight="true" outlineLevel="0" collapsed="false">
      <c r="A2430" s="105" t="n">
        <v>71289.3182960069</v>
      </c>
      <c r="B2430" s="10" t="n">
        <v>1177</v>
      </c>
    </row>
    <row r="2431" customFormat="false" ht="15" hidden="false" customHeight="true" outlineLevel="0" collapsed="false">
      <c r="A2431" s="105" t="n">
        <v>71318.691058669</v>
      </c>
      <c r="B2431" s="10" t="n">
        <v>1178</v>
      </c>
    </row>
    <row r="2432" customFormat="false" ht="15" hidden="false" customHeight="true" outlineLevel="0" collapsed="false">
      <c r="A2432" s="105" t="n">
        <v>71348.0452734259</v>
      </c>
      <c r="B2432" s="10" t="n">
        <v>1179</v>
      </c>
    </row>
    <row r="2433" customFormat="false" ht="15" hidden="false" customHeight="true" outlineLevel="0" collapsed="false">
      <c r="A2433" s="105" t="n">
        <v>71377.4147949884</v>
      </c>
      <c r="B2433" s="10" t="n">
        <v>1180</v>
      </c>
    </row>
    <row r="2434" customFormat="false" ht="15" hidden="false" customHeight="true" outlineLevel="0" collapsed="false">
      <c r="A2434" s="105" t="n">
        <v>71406.8289480556</v>
      </c>
      <c r="B2434" s="10" t="n">
        <v>1181</v>
      </c>
    </row>
    <row r="2435" customFormat="false" ht="15" hidden="false" customHeight="true" outlineLevel="0" collapsed="false">
      <c r="A2435" s="105" t="n">
        <v>71436.3111180671</v>
      </c>
      <c r="B2435" s="10" t="n">
        <v>1182</v>
      </c>
    </row>
    <row r="2436" customFormat="false" ht="15" hidden="false" customHeight="true" outlineLevel="0" collapsed="false">
      <c r="A2436" s="105" t="n">
        <v>71465.8783459607</v>
      </c>
      <c r="B2436" s="10" t="n">
        <v>1183</v>
      </c>
    </row>
    <row r="2437" customFormat="false" ht="15" hidden="false" customHeight="true" outlineLevel="0" collapsed="false">
      <c r="A2437" s="105" t="n">
        <v>71495.5370833449</v>
      </c>
      <c r="B2437" s="10" t="n">
        <v>1184</v>
      </c>
    </row>
    <row r="2438" customFormat="false" ht="15" hidden="false" customHeight="true" outlineLevel="0" collapsed="false">
      <c r="A2438" s="105" t="n">
        <v>71525.2720723032</v>
      </c>
      <c r="B2438" s="10" t="n">
        <v>1185</v>
      </c>
    </row>
    <row r="2439" customFormat="false" ht="15" hidden="false" customHeight="true" outlineLevel="0" collapsed="false">
      <c r="A2439" s="105" t="n">
        <v>71555.0371745023</v>
      </c>
      <c r="B2439" s="10" t="n">
        <v>1186</v>
      </c>
    </row>
    <row r="2440" customFormat="false" ht="15" hidden="false" customHeight="true" outlineLevel="0" collapsed="false">
      <c r="A2440" s="105" t="n">
        <v>71584.7664848727</v>
      </c>
      <c r="B2440" s="10" t="n">
        <v>1187</v>
      </c>
    </row>
    <row r="2441" customFormat="false" ht="15" hidden="false" customHeight="true" outlineLevel="0" collapsed="false">
      <c r="A2441" s="105" t="n">
        <v>71614.4056500347</v>
      </c>
      <c r="B2441" s="10" t="n">
        <v>1188</v>
      </c>
    </row>
    <row r="2442" customFormat="false" ht="15" hidden="false" customHeight="true" outlineLevel="0" collapsed="false">
      <c r="A2442" s="105" t="n">
        <v>71643.9358662847</v>
      </c>
      <c r="B2442" s="10" t="n">
        <v>1189</v>
      </c>
    </row>
    <row r="2443" customFormat="false" ht="15" hidden="false" customHeight="true" outlineLevel="0" collapsed="false">
      <c r="A2443" s="105" t="n">
        <v>71673.3708135301</v>
      </c>
      <c r="B2443" s="10" t="n">
        <v>1190</v>
      </c>
    </row>
    <row r="2444" customFormat="false" ht="15" hidden="false" customHeight="true" outlineLevel="0" collapsed="false">
      <c r="A2444" s="105" t="n">
        <v>71702.738021169</v>
      </c>
      <c r="B2444" s="10" t="n">
        <v>1191</v>
      </c>
    </row>
    <row r="2445" customFormat="false" ht="15" hidden="false" customHeight="true" outlineLevel="0" collapsed="false">
      <c r="A2445" s="105" t="n">
        <v>71732.0658439699</v>
      </c>
      <c r="B2445" s="10" t="n">
        <v>1192</v>
      </c>
    </row>
    <row r="2446" customFormat="false" ht="15" hidden="false" customHeight="true" outlineLevel="0" collapsed="false">
      <c r="A2446" s="105" t="n">
        <v>71761.3827301273</v>
      </c>
      <c r="B2446" s="10" t="n">
        <v>1193</v>
      </c>
    </row>
    <row r="2447" customFormat="false" ht="15" hidden="false" customHeight="true" outlineLevel="0" collapsed="false">
      <c r="A2447" s="105" t="n">
        <v>71790.7221622917</v>
      </c>
      <c r="B2447" s="10" t="n">
        <v>1194</v>
      </c>
    </row>
    <row r="2448" customFormat="false" ht="15" hidden="false" customHeight="true" outlineLevel="0" collapsed="false">
      <c r="A2448" s="105" t="n">
        <v>71820.1246155903</v>
      </c>
      <c r="B2448" s="10" t="n">
        <v>1195</v>
      </c>
    </row>
    <row r="2449" customFormat="false" ht="15" hidden="false" customHeight="true" outlineLevel="0" collapsed="false">
      <c r="A2449" s="105" t="n">
        <v>71849.631647419</v>
      </c>
      <c r="B2449" s="10" t="n">
        <v>1196</v>
      </c>
    </row>
    <row r="2450" customFormat="false" ht="15" hidden="false" customHeight="true" outlineLevel="0" collapsed="false">
      <c r="A2450" s="105" t="n">
        <v>71879.2692224074</v>
      </c>
      <c r="B2450" s="10" t="n">
        <v>1197</v>
      </c>
    </row>
    <row r="2451" customFormat="false" ht="15" hidden="false" customHeight="true" outlineLevel="0" collapsed="false">
      <c r="A2451" s="105" t="n">
        <v>71909.0243648611</v>
      </c>
      <c r="B2451" s="10" t="n">
        <v>1198</v>
      </c>
    </row>
    <row r="2452" customFormat="false" ht="15" hidden="false" customHeight="true" outlineLevel="0" collapsed="false">
      <c r="A2452" s="105" t="n">
        <v>71938.8367867014</v>
      </c>
      <c r="B2452" s="10" t="n">
        <v>1199</v>
      </c>
    </row>
    <row r="2453" customFormat="false" ht="15" hidden="false" customHeight="true" outlineLevel="0" collapsed="false">
      <c r="A2453" s="105" t="n">
        <v>71968.6246033565</v>
      </c>
      <c r="B2453" s="10" t="n">
        <v>1200</v>
      </c>
    </row>
    <row r="2454" customFormat="false" ht="15" hidden="false" customHeight="true" outlineLevel="0" collapsed="false">
      <c r="A2454" s="105" t="n">
        <v>71998.3252840741</v>
      </c>
      <c r="B2454" s="10" t="n">
        <v>1201</v>
      </c>
    </row>
    <row r="2455" customFormat="false" ht="15" hidden="false" customHeight="true" outlineLevel="0" collapsed="false">
      <c r="A2455" s="105" t="n">
        <v>72027.9138669676</v>
      </c>
      <c r="B2455" s="10" t="n">
        <v>1202</v>
      </c>
    </row>
    <row r="2456" customFormat="false" ht="15" hidden="false" customHeight="true" outlineLevel="0" collapsed="false">
      <c r="A2456" s="105" t="n">
        <v>72057.3927288426</v>
      </c>
      <c r="B2456" s="10" t="n">
        <v>1203</v>
      </c>
    </row>
    <row r="2457" customFormat="false" ht="15" hidden="false" customHeight="true" outlineLevel="0" collapsed="false">
      <c r="A2457" s="105" t="n">
        <v>72086.7773288889</v>
      </c>
      <c r="B2457" s="10" t="n">
        <v>1204</v>
      </c>
    </row>
    <row r="2458" customFormat="false" ht="15" hidden="false" customHeight="true" outlineLevel="0" collapsed="false">
      <c r="A2458" s="105" t="n">
        <v>72116.0922862847</v>
      </c>
      <c r="B2458" s="10" t="n">
        <v>1205</v>
      </c>
    </row>
    <row r="2459" customFormat="false" ht="15" hidden="false" customHeight="true" outlineLevel="0" collapsed="false">
      <c r="A2459" s="105" t="n">
        <v>72145.3731174537</v>
      </c>
      <c r="B2459" s="10" t="n">
        <v>1206</v>
      </c>
    </row>
    <row r="2460" customFormat="false" ht="15" hidden="false" customHeight="true" outlineLevel="0" collapsed="false">
      <c r="A2460" s="105" t="n">
        <v>72174.6660926157</v>
      </c>
      <c r="B2460" s="10" t="n">
        <v>1207</v>
      </c>
    </row>
    <row r="2461" customFormat="false" ht="15" hidden="false" customHeight="true" outlineLevel="0" collapsed="false">
      <c r="A2461" s="105" t="n">
        <v>72204.0228730093</v>
      </c>
      <c r="B2461" s="10" t="n">
        <v>1208</v>
      </c>
    </row>
    <row r="2462" customFormat="false" ht="15" hidden="false" customHeight="true" outlineLevel="0" collapsed="false">
      <c r="A2462" s="105" t="n">
        <v>72233.489190706</v>
      </c>
      <c r="B2462" s="10" t="n">
        <v>1209</v>
      </c>
    </row>
    <row r="2463" customFormat="false" ht="15" hidden="false" customHeight="true" outlineLevel="0" collapsed="false">
      <c r="A2463" s="105" t="n">
        <v>72263.0887484375</v>
      </c>
      <c r="B2463" s="10" t="n">
        <v>1210</v>
      </c>
    </row>
    <row r="2464" customFormat="false" ht="15" hidden="false" customHeight="true" outlineLevel="0" collapsed="false">
      <c r="A2464" s="105" t="n">
        <v>72292.8095961111</v>
      </c>
      <c r="B2464" s="10" t="n">
        <v>1211</v>
      </c>
    </row>
    <row r="2465" customFormat="false" ht="15" hidden="false" customHeight="true" outlineLevel="0" collapsed="false">
      <c r="A2465" s="105" t="n">
        <v>72322.6053063079</v>
      </c>
      <c r="B2465" s="10" t="n">
        <v>1212</v>
      </c>
    </row>
    <row r="2466" customFormat="false" ht="15" hidden="false" customHeight="true" outlineLevel="0" collapsed="false">
      <c r="A2466" s="105" t="n">
        <v>72352.4121491319</v>
      </c>
      <c r="B2466" s="10" t="n">
        <v>1213</v>
      </c>
    </row>
    <row r="2467" customFormat="false" ht="15" hidden="false" customHeight="true" outlineLevel="0" collapsed="false">
      <c r="A2467" s="105" t="n">
        <v>72382.167917419</v>
      </c>
      <c r="B2467" s="10" t="n">
        <v>1214</v>
      </c>
    </row>
    <row r="2468" customFormat="false" ht="15" hidden="false" customHeight="true" outlineLevel="0" collapsed="false">
      <c r="A2468" s="105" t="n">
        <v>72411.8240047569</v>
      </c>
      <c r="B2468" s="10" t="n">
        <v>1215</v>
      </c>
    </row>
    <row r="2469" customFormat="false" ht="15" hidden="false" customHeight="true" outlineLevel="0" collapsed="false">
      <c r="A2469" s="105" t="n">
        <v>72441.3550217245</v>
      </c>
      <c r="B2469" s="10" t="n">
        <v>1216</v>
      </c>
    </row>
    <row r="2470" customFormat="false" ht="15" hidden="false" customHeight="true" outlineLevel="0" collapsed="false">
      <c r="A2470" s="105" t="n">
        <v>72470.7654440278</v>
      </c>
      <c r="B2470" s="10" t="n">
        <v>1217</v>
      </c>
    </row>
    <row r="2471" customFormat="false" ht="15" hidden="false" customHeight="true" outlineLevel="0" collapsed="false">
      <c r="A2471" s="105" t="n">
        <v>72500.0870321065</v>
      </c>
      <c r="B2471" s="10" t="n">
        <v>1218</v>
      </c>
    </row>
    <row r="2472" customFormat="false" ht="15" hidden="false" customHeight="true" outlineLevel="0" collapsed="false">
      <c r="A2472" s="105" t="n">
        <v>72529.3681309144</v>
      </c>
      <c r="B2472" s="10" t="n">
        <v>1219</v>
      </c>
    </row>
    <row r="2473" customFormat="false" ht="15" hidden="false" customHeight="true" outlineLevel="0" collapsed="false">
      <c r="A2473" s="105" t="n">
        <v>72558.6610608565</v>
      </c>
      <c r="B2473" s="10" t="n">
        <v>1220</v>
      </c>
    </row>
    <row r="2474" customFormat="false" ht="15" hidden="false" customHeight="true" outlineLevel="0" collapsed="false">
      <c r="A2474" s="105" t="n">
        <v>72588.0112691898</v>
      </c>
      <c r="B2474" s="10" t="n">
        <v>1221</v>
      </c>
    </row>
    <row r="2475" customFormat="false" ht="15" hidden="false" customHeight="true" outlineLevel="0" collapsed="false">
      <c r="A2475" s="105" t="n">
        <v>72617.4501961227</v>
      </c>
      <c r="B2475" s="10" t="n">
        <v>1222</v>
      </c>
    </row>
    <row r="2476" customFormat="false" ht="15" hidden="false" customHeight="true" outlineLevel="0" collapsed="false">
      <c r="A2476" s="105" t="n">
        <v>72646.9932159144</v>
      </c>
      <c r="B2476" s="10" t="n">
        <v>1223</v>
      </c>
    </row>
    <row r="2477" customFormat="false" ht="15" hidden="false" customHeight="true" outlineLevel="0" collapsed="false">
      <c r="A2477" s="105" t="n">
        <v>72676.641250162</v>
      </c>
      <c r="B2477" s="10" t="n">
        <v>1224</v>
      </c>
    </row>
    <row r="2478" customFormat="false" ht="15" hidden="false" customHeight="true" outlineLevel="0" collapsed="false">
      <c r="A2478" s="105" t="n">
        <v>72706.3796444907</v>
      </c>
      <c r="B2478" s="10" t="n">
        <v>1225</v>
      </c>
    </row>
    <row r="2479" customFormat="false" ht="15" hidden="false" customHeight="true" outlineLevel="0" collapsed="false">
      <c r="A2479" s="105" t="n">
        <v>72736.1701417245</v>
      </c>
      <c r="B2479" s="10" t="n">
        <v>1226</v>
      </c>
    </row>
    <row r="2480" customFormat="false" ht="15" hidden="false" customHeight="true" outlineLevel="0" collapsed="false">
      <c r="A2480" s="105" t="n">
        <v>72765.9485042361</v>
      </c>
      <c r="B2480" s="10" t="n">
        <v>1227</v>
      </c>
    </row>
    <row r="2481" customFormat="false" ht="15" hidden="false" customHeight="true" outlineLevel="0" collapsed="false">
      <c r="A2481" s="105" t="n">
        <v>72795.6452967477</v>
      </c>
      <c r="B2481" s="10" t="n">
        <v>1228</v>
      </c>
    </row>
    <row r="2482" customFormat="false" ht="15" hidden="false" customHeight="true" outlineLevel="0" collapsed="false">
      <c r="A2482" s="105" t="n">
        <v>72825.2193740394</v>
      </c>
      <c r="B2482" s="10" t="n">
        <v>1229</v>
      </c>
    </row>
    <row r="2483" customFormat="false" ht="15" hidden="false" customHeight="true" outlineLevel="0" collapsed="false">
      <c r="A2483" s="105" t="n">
        <v>72854.6732948611</v>
      </c>
      <c r="B2483" s="10" t="n">
        <v>1230</v>
      </c>
    </row>
    <row r="2484" customFormat="false" ht="15" hidden="false" customHeight="true" outlineLevel="0" collapsed="false">
      <c r="A2484" s="105" t="n">
        <v>72884.0417748611</v>
      </c>
      <c r="B2484" s="10" t="n">
        <v>1231</v>
      </c>
    </row>
    <row r="2485" customFormat="false" ht="15" hidden="false" customHeight="true" outlineLevel="0" collapsed="false">
      <c r="A2485" s="105" t="n">
        <v>72913.3706865741</v>
      </c>
      <c r="B2485" s="10" t="n">
        <v>1232</v>
      </c>
    </row>
    <row r="2486" customFormat="false" ht="15" hidden="false" customHeight="true" outlineLevel="0" collapsed="false">
      <c r="A2486" s="105" t="n">
        <v>72942.7013223727</v>
      </c>
      <c r="B2486" s="10" t="n">
        <v>1233</v>
      </c>
    </row>
    <row r="2487" customFormat="false" ht="15" hidden="false" customHeight="true" outlineLevel="0" collapsed="false">
      <c r="A2487" s="105" t="n">
        <v>72972.0635931482</v>
      </c>
      <c r="B2487" s="10" t="n">
        <v>1234</v>
      </c>
    </row>
    <row r="2488" customFormat="false" ht="15" hidden="false" customHeight="true" outlineLevel="0" collapsed="false">
      <c r="A2488" s="105" t="n">
        <v>73001.4783416898</v>
      </c>
      <c r="B2488" s="10" t="n">
        <v>1235</v>
      </c>
    </row>
    <row r="2489" customFormat="false" ht="15" hidden="false" customHeight="true" outlineLevel="0" collapsed="false">
      <c r="A2489" s="105" t="n">
        <v>73030.9641403472</v>
      </c>
      <c r="B2489" s="10" t="n">
        <v>1236</v>
      </c>
    </row>
    <row r="2490" customFormat="false" ht="15" hidden="false" customHeight="true" outlineLevel="0" collapsed="false">
      <c r="A2490" s="105" t="n">
        <v>73060.5382245718</v>
      </c>
      <c r="B2490" s="10" t="n">
        <v>1237</v>
      </c>
    </row>
    <row r="2491" customFormat="false" ht="15" hidden="false" customHeight="true" outlineLevel="0" collapsed="false">
      <c r="A2491" s="105" t="n">
        <v>73090.2043489699</v>
      </c>
      <c r="B2491" s="10" t="n">
        <v>1238</v>
      </c>
    </row>
    <row r="2492" customFormat="false" ht="15" hidden="false" customHeight="true" outlineLevel="0" collapsed="false">
      <c r="A2492" s="105" t="n">
        <v>73119.9360858565</v>
      </c>
      <c r="B2492" s="10" t="n">
        <v>1239</v>
      </c>
    </row>
    <row r="2493" customFormat="false" ht="15" hidden="false" customHeight="true" outlineLevel="0" collapsed="false">
      <c r="A2493" s="105" t="n">
        <v>73149.6776896991</v>
      </c>
      <c r="B2493" s="10" t="n">
        <v>1240</v>
      </c>
    </row>
    <row r="2494" customFormat="false" ht="15" hidden="false" customHeight="true" outlineLevel="0" collapsed="false">
      <c r="A2494" s="105" t="n">
        <v>73179.3702186227</v>
      </c>
      <c r="B2494" s="10" t="n">
        <v>1241</v>
      </c>
    </row>
    <row r="2495" customFormat="false" ht="15" hidden="false" customHeight="true" outlineLevel="0" collapsed="false">
      <c r="A2495" s="105" t="n">
        <v>73208.9798659722</v>
      </c>
      <c r="B2495" s="10" t="n">
        <v>1242</v>
      </c>
    </row>
    <row r="2496" customFormat="false" ht="15" hidden="false" customHeight="true" outlineLevel="0" collapsed="false">
      <c r="A2496" s="105" t="n">
        <v>73238.5040561227</v>
      </c>
      <c r="B2496" s="10" t="n">
        <v>1243</v>
      </c>
    </row>
    <row r="2497" customFormat="false" ht="15" hidden="false" customHeight="true" outlineLevel="0" collapsed="false">
      <c r="A2497" s="105" t="n">
        <v>73267.9591225</v>
      </c>
      <c r="B2497" s="10" t="n">
        <v>1244</v>
      </c>
    </row>
    <row r="2498" customFormat="false" ht="15" hidden="false" customHeight="true" outlineLevel="0" collapsed="false">
      <c r="A2498" s="105" t="n">
        <v>73297.3673506366</v>
      </c>
      <c r="B2498" s="10" t="n">
        <v>1245</v>
      </c>
    </row>
    <row r="2499" customFormat="false" ht="15" hidden="false" customHeight="true" outlineLevel="0" collapsed="false">
      <c r="A2499" s="105" t="n">
        <v>73326.7514133912</v>
      </c>
      <c r="B2499" s="10" t="n">
        <v>1246</v>
      </c>
    </row>
    <row r="2500" customFormat="false" ht="15" hidden="false" customHeight="true" outlineLevel="0" collapsed="false">
      <c r="A2500" s="105" t="n">
        <v>73356.1345060069</v>
      </c>
      <c r="B2500" s="10" t="n">
        <v>1247</v>
      </c>
    </row>
    <row r="2501" customFormat="false" ht="15" hidden="false" customHeight="true" outlineLevel="0" collapsed="false">
      <c r="A2501" s="105" t="n">
        <v>73385.5416387732</v>
      </c>
      <c r="B2501" s="10" t="n">
        <v>1248</v>
      </c>
    </row>
    <row r="2502" customFormat="false" ht="15" hidden="false" customHeight="true" outlineLevel="0" collapsed="false">
      <c r="A2502" s="105" t="n">
        <v>73414.9970933796</v>
      </c>
      <c r="B2502" s="10" t="n">
        <v>1249</v>
      </c>
    </row>
    <row r="2503" customFormat="false" ht="15" hidden="false" customHeight="true" outlineLevel="0" collapsed="false">
      <c r="A2503" s="105" t="n">
        <v>73444.5166493056</v>
      </c>
      <c r="B2503" s="10" t="n">
        <v>1250</v>
      </c>
    </row>
    <row r="2504" customFormat="false" ht="15" hidden="false" customHeight="true" outlineLevel="0" collapsed="false">
      <c r="A2504" s="105" t="n">
        <v>73474.0997162037</v>
      </c>
      <c r="B2504" s="10" t="n">
        <v>1251</v>
      </c>
    </row>
    <row r="2505" customFormat="false" ht="15" hidden="false" customHeight="true" outlineLevel="0" collapsed="false">
      <c r="A2505" s="105" t="n">
        <v>73503.7292927083</v>
      </c>
      <c r="B2505" s="10" t="n">
        <v>1252</v>
      </c>
    </row>
    <row r="2506" customFormat="false" ht="15" hidden="false" customHeight="true" outlineLevel="0" collapsed="false">
      <c r="A2506" s="105" t="n">
        <v>73533.3812632407</v>
      </c>
      <c r="B2506" s="10" t="n">
        <v>1253</v>
      </c>
    </row>
    <row r="2507" customFormat="false" ht="15" hidden="false" customHeight="true" outlineLevel="0" collapsed="false">
      <c r="A2507" s="105" t="n">
        <v>73563.0340258565</v>
      </c>
      <c r="B2507" s="10" t="n">
        <v>1254</v>
      </c>
    </row>
    <row r="2508" customFormat="false" ht="15" hidden="false" customHeight="true" outlineLevel="0" collapsed="false">
      <c r="A2508" s="105" t="n">
        <v>73592.6698379051</v>
      </c>
      <c r="B2508" s="10" t="n">
        <v>1255</v>
      </c>
    </row>
    <row r="2509" customFormat="false" ht="15" hidden="false" customHeight="true" outlineLevel="0" collapsed="false">
      <c r="A2509" s="105" t="n">
        <v>73622.2714591204</v>
      </c>
      <c r="B2509" s="10" t="n">
        <v>1256</v>
      </c>
    </row>
    <row r="2510" customFormat="false" ht="15" hidden="false" customHeight="true" outlineLevel="0" collapsed="false">
      <c r="A2510" s="105" t="n">
        <v>73651.8233936111</v>
      </c>
      <c r="B2510" s="10" t="n">
        <v>1257</v>
      </c>
    </row>
    <row r="2511" customFormat="false" ht="15" hidden="false" customHeight="true" outlineLevel="0" collapsed="false">
      <c r="A2511" s="105" t="n">
        <v>73681.3195441898</v>
      </c>
      <c r="B2511" s="10" t="n">
        <v>1258</v>
      </c>
    </row>
    <row r="2512" customFormat="false" ht="15" hidden="false" customHeight="true" outlineLevel="0" collapsed="false">
      <c r="A2512" s="105" t="n">
        <v>73710.7701857523</v>
      </c>
      <c r="B2512" s="10" t="n">
        <v>1259</v>
      </c>
    </row>
    <row r="2513" customFormat="false" ht="15" hidden="false" customHeight="true" outlineLevel="0" collapsed="false">
      <c r="A2513" s="105" t="n">
        <v>73740.1997788773</v>
      </c>
      <c r="B2513" s="10" t="n">
        <v>1260</v>
      </c>
    </row>
    <row r="2514" customFormat="false" ht="15" hidden="false" customHeight="true" outlineLevel="0" collapsed="false">
      <c r="A2514" s="105" t="n">
        <v>73769.634361632</v>
      </c>
      <c r="B2514" s="10" t="n">
        <v>1261</v>
      </c>
    </row>
    <row r="2515" customFormat="false" ht="15" hidden="false" customHeight="true" outlineLevel="0" collapsed="false">
      <c r="A2515" s="105" t="n">
        <v>73799.0880412847</v>
      </c>
      <c r="B2515" s="10" t="n">
        <v>1262</v>
      </c>
    </row>
    <row r="2516" customFormat="false" ht="15" hidden="false" customHeight="true" outlineLevel="0" collapsed="false">
      <c r="A2516" s="105" t="n">
        <v>73828.5607410764</v>
      </c>
      <c r="B2516" s="10" t="n">
        <v>1263</v>
      </c>
    </row>
    <row r="2517" customFormat="false" ht="15" hidden="false" customHeight="true" outlineLevel="0" collapsed="false">
      <c r="A2517" s="105" t="n">
        <v>73858.0489729167</v>
      </c>
      <c r="B2517" s="10" t="n">
        <v>1264</v>
      </c>
    </row>
    <row r="2518" customFormat="false" ht="15" hidden="false" customHeight="true" outlineLevel="0" collapsed="false">
      <c r="A2518" s="105" t="n">
        <v>73887.5583226158</v>
      </c>
      <c r="B2518" s="10" t="n">
        <v>1265</v>
      </c>
    </row>
    <row r="2519" customFormat="false" ht="15" hidden="false" customHeight="true" outlineLevel="0" collapsed="false">
      <c r="A2519" s="105" t="n">
        <v>73917.1040839583</v>
      </c>
      <c r="B2519" s="10" t="n">
        <v>1266</v>
      </c>
    </row>
    <row r="2520" customFormat="false" ht="15" hidden="false" customHeight="true" outlineLevel="0" collapsed="false">
      <c r="A2520" s="105" t="n">
        <v>73946.6980844792</v>
      </c>
      <c r="B2520" s="10" t="n">
        <v>1267</v>
      </c>
    </row>
    <row r="2521" customFormat="false" ht="15" hidden="false" customHeight="true" outlineLevel="0" collapsed="false">
      <c r="A2521" s="105" t="n">
        <v>73976.3337898958</v>
      </c>
      <c r="B2521" s="10" t="n">
        <v>1268</v>
      </c>
    </row>
    <row r="2522" customFormat="false" ht="15" hidden="false" customHeight="true" outlineLevel="0" collapsed="false">
      <c r="A2522" s="105" t="n">
        <v>74005.9838891435</v>
      </c>
      <c r="B2522" s="10" t="n">
        <v>1269</v>
      </c>
    </row>
    <row r="2523" customFormat="false" ht="15" hidden="false" customHeight="true" outlineLevel="0" collapsed="false">
      <c r="A2523" s="105" t="n">
        <v>74035.6139536227</v>
      </c>
      <c r="B2523" s="10" t="n">
        <v>1270</v>
      </c>
    </row>
    <row r="2524" customFormat="false" ht="15" hidden="false" customHeight="true" outlineLevel="0" collapsed="false">
      <c r="A2524" s="105" t="n">
        <v>74065.2020182639</v>
      </c>
      <c r="B2524" s="10" t="n">
        <v>1271</v>
      </c>
    </row>
    <row r="2525" customFormat="false" ht="15" hidden="false" customHeight="true" outlineLevel="0" collapsed="false">
      <c r="A2525" s="105" t="n">
        <v>74094.7472996528</v>
      </c>
      <c r="B2525" s="10" t="n">
        <v>1272</v>
      </c>
    </row>
    <row r="2526" customFormat="false" ht="15" hidden="false" customHeight="true" outlineLevel="0" collapsed="false">
      <c r="A2526" s="105" t="n">
        <v>74124.2604885417</v>
      </c>
      <c r="B2526" s="10" t="n">
        <v>1273</v>
      </c>
    </row>
    <row r="2527" customFormat="false" ht="15" hidden="false" customHeight="true" outlineLevel="0" collapsed="false">
      <c r="A2527" s="105" t="n">
        <v>74153.7472871296</v>
      </c>
      <c r="B2527" s="10" t="n">
        <v>1274</v>
      </c>
    </row>
    <row r="2528" customFormat="false" ht="15" hidden="false" customHeight="true" outlineLevel="0" collapsed="false">
      <c r="A2528" s="105" t="n">
        <v>74183.2035521412</v>
      </c>
      <c r="B2528" s="10" t="n">
        <v>1275</v>
      </c>
    </row>
    <row r="2529" customFormat="false" ht="15" hidden="false" customHeight="true" outlineLevel="0" collapsed="false">
      <c r="A2529" s="105" t="n">
        <v>74212.6262638542</v>
      </c>
      <c r="B2529" s="10" t="n">
        <v>1276</v>
      </c>
    </row>
    <row r="2530" customFormat="false" ht="15" hidden="false" customHeight="true" outlineLevel="0" collapsed="false">
      <c r="A2530" s="105" t="n">
        <v>74242.0276435069</v>
      </c>
      <c r="B2530" s="10" t="n">
        <v>1277</v>
      </c>
    </row>
    <row r="2531" customFormat="false" ht="15" hidden="false" customHeight="true" outlineLevel="0" collapsed="false">
      <c r="A2531" s="105" t="n">
        <v>74271.4375911574</v>
      </c>
      <c r="B2531" s="10" t="n">
        <v>1278</v>
      </c>
    </row>
    <row r="2532" customFormat="false" ht="15" hidden="false" customHeight="true" outlineLevel="0" collapsed="false">
      <c r="A2532" s="105" t="n">
        <v>74300.8916224074</v>
      </c>
      <c r="B2532" s="10" t="n">
        <v>1279</v>
      </c>
    </row>
    <row r="2533" customFormat="false" ht="15" hidden="false" customHeight="true" outlineLevel="0" collapsed="false">
      <c r="A2533" s="105" t="n">
        <v>74330.4141967593</v>
      </c>
      <c r="B2533" s="10" t="n">
        <v>1280</v>
      </c>
    </row>
    <row r="2534" customFormat="false" ht="15" hidden="false" customHeight="true" outlineLevel="0" collapsed="false">
      <c r="A2534" s="105" t="n">
        <v>74360.0088518403</v>
      </c>
      <c r="B2534" s="10" t="n">
        <v>1281</v>
      </c>
    </row>
    <row r="2535" customFormat="false" ht="15" hidden="false" customHeight="true" outlineLevel="0" collapsed="false">
      <c r="A2535" s="105" t="n">
        <v>74389.6596172222</v>
      </c>
      <c r="B2535" s="10" t="n">
        <v>1282</v>
      </c>
    </row>
    <row r="2536" customFormat="false" ht="15" hidden="false" customHeight="true" outlineLevel="0" collapsed="false">
      <c r="A2536" s="105" t="n">
        <v>74419.3407487732</v>
      </c>
      <c r="B2536" s="10" t="n">
        <v>1283</v>
      </c>
    </row>
    <row r="2537" customFormat="false" ht="15" hidden="false" customHeight="true" outlineLevel="0" collapsed="false">
      <c r="A2537" s="105" t="n">
        <v>74449.0257202199</v>
      </c>
      <c r="B2537" s="10" t="n">
        <v>1284</v>
      </c>
    </row>
    <row r="2538" customFormat="false" ht="15" hidden="false" customHeight="true" outlineLevel="0" collapsed="false">
      <c r="A2538" s="105" t="n">
        <v>74478.6881785301</v>
      </c>
      <c r="B2538" s="10" t="n">
        <v>1285</v>
      </c>
    </row>
    <row r="2539" customFormat="false" ht="15" hidden="false" customHeight="true" outlineLevel="0" collapsed="false">
      <c r="A2539" s="105" t="n">
        <v>74508.3001906366</v>
      </c>
      <c r="B2539" s="10" t="n">
        <v>1286</v>
      </c>
    </row>
    <row r="2540" customFormat="false" ht="15" hidden="false" customHeight="true" outlineLevel="0" collapsed="false">
      <c r="A2540" s="105" t="n">
        <v>74537.8381788773</v>
      </c>
      <c r="B2540" s="10" t="n">
        <v>1287</v>
      </c>
    </row>
    <row r="2541" customFormat="false" ht="15" hidden="false" customHeight="true" outlineLevel="0" collapsed="false">
      <c r="A2541" s="105" t="n">
        <v>74567.2944661458</v>
      </c>
      <c r="B2541" s="10" t="n">
        <v>1288</v>
      </c>
    </row>
    <row r="2542" customFormat="false" ht="15" hidden="false" customHeight="true" outlineLevel="0" collapsed="false">
      <c r="A2542" s="105" t="n">
        <v>74596.6828554051</v>
      </c>
      <c r="B2542" s="10" t="n">
        <v>1289</v>
      </c>
    </row>
    <row r="2543" customFormat="false" ht="15" hidden="false" customHeight="true" outlineLevel="0" collapsed="false">
      <c r="A2543" s="105" t="n">
        <v>74626.0334902894</v>
      </c>
      <c r="B2543" s="10" t="n">
        <v>1290</v>
      </c>
    </row>
    <row r="2544" customFormat="false" ht="15" hidden="false" customHeight="true" outlineLevel="0" collapsed="false">
      <c r="A2544" s="105" t="n">
        <v>74655.3824406829</v>
      </c>
      <c r="B2544" s="10" t="n">
        <v>1291</v>
      </c>
    </row>
    <row r="2545" customFormat="false" ht="15" hidden="false" customHeight="true" outlineLevel="0" collapsed="false">
      <c r="A2545" s="105" t="n">
        <v>74684.7633815972</v>
      </c>
      <c r="B2545" s="10" t="n">
        <v>1292</v>
      </c>
    </row>
    <row r="2546" customFormat="false" ht="15" hidden="false" customHeight="true" outlineLevel="0" collapsed="false">
      <c r="A2546" s="105" t="n">
        <v>74714.2041408218</v>
      </c>
      <c r="B2546" s="10" t="n">
        <v>1293</v>
      </c>
    </row>
    <row r="2547" customFormat="false" ht="15" hidden="false" customHeight="true" outlineLevel="0" collapsed="false">
      <c r="A2547" s="105" t="n">
        <v>74743.7261156944</v>
      </c>
      <c r="B2547" s="10" t="n">
        <v>1294</v>
      </c>
    </row>
    <row r="2548" customFormat="false" ht="15" hidden="false" customHeight="true" outlineLevel="0" collapsed="false">
      <c r="A2548" s="105" t="n">
        <v>74773.3424483912</v>
      </c>
      <c r="B2548" s="10" t="n">
        <v>1295</v>
      </c>
    </row>
    <row r="2549" customFormat="false" ht="15" hidden="false" customHeight="true" outlineLevel="0" collapsed="false">
      <c r="A2549" s="105" t="n">
        <v>74803.0499998495</v>
      </c>
      <c r="B2549" s="10" t="n">
        <v>1296</v>
      </c>
    </row>
    <row r="2550" customFormat="false" ht="15" hidden="false" customHeight="true" outlineLevel="0" collapsed="false">
      <c r="A2550" s="105" t="n">
        <v>74832.8166778935</v>
      </c>
      <c r="B2550" s="10" t="n">
        <v>1297</v>
      </c>
    </row>
    <row r="2551" customFormat="false" ht="15" hidden="false" customHeight="true" outlineLevel="0" collapsed="false">
      <c r="A2551" s="105" t="n">
        <v>74862.580665787</v>
      </c>
      <c r="B2551" s="10" t="n">
        <v>1298</v>
      </c>
    </row>
    <row r="2552" customFormat="false" ht="15" hidden="false" customHeight="true" outlineLevel="0" collapsed="false">
      <c r="A2552" s="105" t="n">
        <v>74892.2749964583</v>
      </c>
      <c r="B2552" s="10" t="n">
        <v>1299</v>
      </c>
    </row>
    <row r="2553" customFormat="false" ht="15" hidden="false" customHeight="true" outlineLevel="0" collapsed="false">
      <c r="A2553" s="105" t="n">
        <v>74921.8605449884</v>
      </c>
      <c r="B2553" s="10" t="n">
        <v>1300</v>
      </c>
    </row>
    <row r="2554" customFormat="false" ht="15" hidden="false" customHeight="true" outlineLevel="0" collapsed="false">
      <c r="A2554" s="105" t="n">
        <v>74951.3371430671</v>
      </c>
      <c r="B2554" s="10" t="n">
        <v>1301</v>
      </c>
    </row>
    <row r="2555" customFormat="false" ht="15" hidden="false" customHeight="true" outlineLevel="0" collapsed="false">
      <c r="A2555" s="105" t="n">
        <v>74980.7291714699</v>
      </c>
      <c r="B2555" s="10" t="n">
        <v>1302</v>
      </c>
    </row>
    <row r="2556" customFormat="false" ht="15" hidden="false" customHeight="true" outlineLevel="0" collapsed="false">
      <c r="A2556" s="105" t="n">
        <v>75010.0670585764</v>
      </c>
      <c r="B2556" s="10" t="n">
        <v>1303</v>
      </c>
    </row>
    <row r="2557" customFormat="false" ht="15" hidden="false" customHeight="true" outlineLevel="0" collapsed="false">
      <c r="A2557" s="105" t="n">
        <v>75039.3802211806</v>
      </c>
      <c r="B2557" s="10" t="n">
        <v>1304</v>
      </c>
    </row>
    <row r="2558" customFormat="false" ht="15" hidden="false" customHeight="true" outlineLevel="0" collapsed="false">
      <c r="A2558" s="105" t="n">
        <v>75068.7000349884</v>
      </c>
      <c r="B2558" s="10" t="n">
        <v>1305</v>
      </c>
    </row>
    <row r="2559" customFormat="false" ht="15" hidden="false" customHeight="true" outlineLevel="0" collapsed="false">
      <c r="A2559" s="105" t="n">
        <v>75098.0640599653</v>
      </c>
      <c r="B2559" s="10" t="n">
        <v>1306</v>
      </c>
    </row>
    <row r="2560" customFormat="false" ht="15" hidden="false" customHeight="true" outlineLevel="0" collapsed="false">
      <c r="A2560" s="105" t="n">
        <v>75127.5147465162</v>
      </c>
      <c r="B2560" s="10" t="n">
        <v>1307</v>
      </c>
    </row>
    <row r="2561" customFormat="false" ht="15" hidden="false" customHeight="true" outlineLevel="0" collapsed="false">
      <c r="A2561" s="105" t="n">
        <v>75157.0885968056</v>
      </c>
      <c r="B2561" s="10" t="n">
        <v>1308</v>
      </c>
    </row>
    <row r="2562" customFormat="false" ht="15" hidden="false" customHeight="true" outlineLevel="0" collapsed="false">
      <c r="A2562" s="105" t="n">
        <v>75186.7943458449</v>
      </c>
      <c r="B2562" s="10" t="n">
        <v>1309</v>
      </c>
    </row>
    <row r="2563" customFormat="false" ht="15" hidden="false" customHeight="true" outlineLevel="0" collapsed="false">
      <c r="A2563" s="105" t="n">
        <v>75216.5931659375</v>
      </c>
      <c r="B2563" s="10" t="n">
        <v>1310</v>
      </c>
    </row>
    <row r="2564" customFormat="false" ht="15" hidden="false" customHeight="true" outlineLevel="0" collapsed="false">
      <c r="A2564" s="105" t="n">
        <v>75246.4071372801</v>
      </c>
      <c r="B2564" s="10" t="n">
        <v>1311</v>
      </c>
    </row>
    <row r="2565" customFormat="false" ht="15" hidden="false" customHeight="true" outlineLevel="0" collapsed="false">
      <c r="A2565" s="105" t="n">
        <v>75276.1583479282</v>
      </c>
      <c r="B2565" s="10" t="n">
        <v>1312</v>
      </c>
    </row>
    <row r="2566" customFormat="false" ht="15" hidden="false" customHeight="true" outlineLevel="0" collapsed="false">
      <c r="A2566" s="105" t="n">
        <v>75305.8027346412</v>
      </c>
      <c r="B2566" s="10" t="n">
        <v>1313</v>
      </c>
    </row>
    <row r="2567" customFormat="false" ht="15" hidden="false" customHeight="true" outlineLevel="0" collapsed="false">
      <c r="A2567" s="105" t="n">
        <v>75335.3319052199</v>
      </c>
      <c r="B2567" s="10" t="n">
        <v>1314</v>
      </c>
    </row>
    <row r="2568" customFormat="false" ht="15" hidden="false" customHeight="true" outlineLevel="0" collapsed="false">
      <c r="A2568" s="105" t="n">
        <v>75364.7571981713</v>
      </c>
      <c r="B2568" s="10" t="n">
        <v>1315</v>
      </c>
    </row>
    <row r="2569" customFormat="false" ht="15" hidden="false" customHeight="true" outlineLevel="0" collapsed="false">
      <c r="A2569" s="105" t="n">
        <v>75394.099823044</v>
      </c>
      <c r="B2569" s="10" t="n">
        <v>1316</v>
      </c>
    </row>
    <row r="2570" customFormat="false" ht="15" hidden="false" customHeight="true" outlineLevel="0" collapsed="false">
      <c r="A2570" s="105" t="n">
        <v>75423.3905139583</v>
      </c>
      <c r="B2570" s="10" t="n">
        <v>1317</v>
      </c>
    </row>
    <row r="2571" customFormat="false" ht="15" hidden="false" customHeight="true" outlineLevel="0" collapsed="false">
      <c r="A2571" s="105" t="n">
        <v>75452.6708345718</v>
      </c>
      <c r="B2571" s="10" t="n">
        <v>1318</v>
      </c>
    </row>
    <row r="2572" customFormat="false" ht="15" hidden="false" customHeight="true" outlineLevel="0" collapsed="false">
      <c r="A2572" s="105" t="n">
        <v>75481.9907166667</v>
      </c>
      <c r="B2572" s="10" t="n">
        <v>1319</v>
      </c>
    </row>
    <row r="2573" customFormat="false" ht="15" hidden="false" customHeight="true" outlineLevel="0" collapsed="false">
      <c r="A2573" s="105" t="n">
        <v>75511.4002793403</v>
      </c>
      <c r="B2573" s="10" t="n">
        <v>1320</v>
      </c>
    </row>
    <row r="2574" customFormat="false" ht="15" hidden="false" customHeight="true" outlineLevel="0" collapsed="false">
      <c r="A2574" s="105" t="n">
        <v>75540.9356761574</v>
      </c>
      <c r="B2574" s="10" t="n">
        <v>1321</v>
      </c>
    </row>
    <row r="2575" customFormat="false" ht="15" hidden="false" customHeight="true" outlineLevel="0" collapsed="false">
      <c r="A2575" s="105" t="n">
        <v>75570.6027169908</v>
      </c>
      <c r="B2575" s="10" t="n">
        <v>1322</v>
      </c>
    </row>
    <row r="2576" customFormat="false" ht="15" hidden="false" customHeight="true" outlineLevel="0" collapsed="false">
      <c r="A2576" s="105" t="n">
        <v>75600.3696815162</v>
      </c>
      <c r="B2576" s="10" t="n">
        <v>1323</v>
      </c>
    </row>
    <row r="2577" customFormat="false" ht="15" hidden="false" customHeight="true" outlineLevel="0" collapsed="false">
      <c r="A2577" s="105" t="n">
        <v>75630.1782421644</v>
      </c>
      <c r="B2577" s="10" t="n">
        <v>1324</v>
      </c>
    </row>
    <row r="2578" customFormat="false" ht="15" hidden="false" customHeight="true" outlineLevel="0" collapsed="false">
      <c r="A2578" s="105" t="n">
        <v>75659.9638192824</v>
      </c>
      <c r="B2578" s="10" t="n">
        <v>1325</v>
      </c>
    </row>
    <row r="2579" customFormat="false" ht="15" hidden="false" customHeight="true" outlineLevel="0" collapsed="false">
      <c r="A2579" s="105" t="n">
        <v>75689.670814456</v>
      </c>
      <c r="B2579" s="10" t="n">
        <v>1326</v>
      </c>
    </row>
    <row r="2580" customFormat="false" ht="15" hidden="false" customHeight="true" outlineLevel="0" collapsed="false">
      <c r="A2580" s="105" t="n">
        <v>75719.2623095255</v>
      </c>
      <c r="B2580" s="10" t="n">
        <v>1327</v>
      </c>
    </row>
    <row r="2581" customFormat="false" ht="15" hidden="false" customHeight="true" outlineLevel="0" collapsed="false">
      <c r="A2581" s="105" t="n">
        <v>75748.7284336921</v>
      </c>
      <c r="B2581" s="10" t="n">
        <v>1328</v>
      </c>
    </row>
    <row r="2582" customFormat="false" ht="15" hidden="false" customHeight="true" outlineLevel="0" collapsed="false">
      <c r="A2582" s="105" t="n">
        <v>75778.0887025694</v>
      </c>
      <c r="B2582" s="10" t="n">
        <v>1329</v>
      </c>
    </row>
    <row r="2583" customFormat="false" ht="15" hidden="false" customHeight="true" outlineLevel="0" collapsed="false">
      <c r="A2583" s="105" t="n">
        <v>75807.3848334838</v>
      </c>
      <c r="B2583" s="10" t="n">
        <v>1330</v>
      </c>
    </row>
    <row r="2584" customFormat="false" ht="15" hidden="false" customHeight="true" outlineLevel="0" collapsed="false">
      <c r="A2584" s="105" t="n">
        <v>75836.668604537</v>
      </c>
      <c r="B2584" s="10" t="n">
        <v>1331</v>
      </c>
    </row>
    <row r="2585" customFormat="false" ht="15" hidden="false" customHeight="true" outlineLevel="0" collapsed="false">
      <c r="A2585" s="105" t="n">
        <v>75865.9897351505</v>
      </c>
      <c r="B2585" s="10" t="n">
        <v>1332</v>
      </c>
    </row>
    <row r="2586" customFormat="false" ht="15" hidden="false" customHeight="true" outlineLevel="0" collapsed="false">
      <c r="A2586" s="105" t="n">
        <v>75895.3863549421</v>
      </c>
      <c r="B2586" s="10" t="n">
        <v>1333</v>
      </c>
    </row>
    <row r="2587" customFormat="false" ht="15" hidden="false" customHeight="true" outlineLevel="0" collapsed="false">
      <c r="A2587" s="105" t="n">
        <v>75924.8802780903</v>
      </c>
      <c r="B2587" s="10" t="n">
        <v>1334</v>
      </c>
    </row>
    <row r="2588" customFormat="false" ht="15" hidden="false" customHeight="true" outlineLevel="0" collapsed="false">
      <c r="A2588" s="105" t="n">
        <v>75954.477729919</v>
      </c>
      <c r="B2588" s="10" t="n">
        <v>1335</v>
      </c>
    </row>
    <row r="2589" customFormat="false" ht="15" hidden="false" customHeight="true" outlineLevel="0" collapsed="false">
      <c r="A2589" s="105" t="n">
        <v>75984.1714321875</v>
      </c>
      <c r="B2589" s="10" t="n">
        <v>1336</v>
      </c>
    </row>
    <row r="2590" customFormat="false" ht="15" hidden="false" customHeight="true" outlineLevel="0" collapsed="false">
      <c r="A2590" s="105" t="n">
        <v>76013.9364362269</v>
      </c>
      <c r="B2590" s="10" t="n">
        <v>1337</v>
      </c>
    </row>
    <row r="2591" customFormat="false" ht="15" hidden="false" customHeight="true" outlineLevel="0" collapsed="false">
      <c r="A2591" s="105" t="n">
        <v>76043.7223947338</v>
      </c>
      <c r="B2591" s="10" t="n">
        <v>1338</v>
      </c>
    </row>
    <row r="2592" customFormat="false" ht="15" hidden="false" customHeight="true" outlineLevel="0" collapsed="false">
      <c r="A2592" s="105" t="n">
        <v>76073.4609695023</v>
      </c>
      <c r="B2592" s="10" t="n">
        <v>1339</v>
      </c>
    </row>
    <row r="2593" customFormat="false" ht="15" hidden="false" customHeight="true" outlineLevel="0" collapsed="false">
      <c r="A2593" s="105" t="n">
        <v>76103.0951372222</v>
      </c>
      <c r="B2593" s="10" t="n">
        <v>1340</v>
      </c>
    </row>
    <row r="2594" customFormat="false" ht="15" hidden="false" customHeight="true" outlineLevel="0" collapsed="false">
      <c r="A2594" s="105" t="n">
        <v>76132.606151331</v>
      </c>
      <c r="B2594" s="10" t="n">
        <v>1341</v>
      </c>
    </row>
    <row r="2595" customFormat="false" ht="15" hidden="false" customHeight="true" outlineLevel="0" collapsed="false">
      <c r="A2595" s="105" t="n">
        <v>76162.0147065625</v>
      </c>
      <c r="B2595" s="10" t="n">
        <v>1342</v>
      </c>
    </row>
    <row r="2596" customFormat="false" ht="15" hidden="false" customHeight="true" outlineLevel="0" collapsed="false">
      <c r="A2596" s="105" t="n">
        <v>76191.3628546875</v>
      </c>
      <c r="B2596" s="10" t="n">
        <v>1343</v>
      </c>
    </row>
    <row r="2597" customFormat="false" ht="15" hidden="false" customHeight="true" outlineLevel="0" collapsed="false">
      <c r="A2597" s="105" t="n">
        <v>76220.6949186806</v>
      </c>
      <c r="B2597" s="10" t="n">
        <v>1344</v>
      </c>
    </row>
    <row r="2598" customFormat="false" ht="15" hidden="false" customHeight="true" outlineLevel="0" collapsed="false">
      <c r="A2598" s="105" t="n">
        <v>76250.0457609028</v>
      </c>
      <c r="B2598" s="10" t="n">
        <v>1345</v>
      </c>
    </row>
    <row r="2599" customFormat="false" ht="15" hidden="false" customHeight="true" outlineLevel="0" collapsed="false">
      <c r="A2599" s="105" t="n">
        <v>76279.4384580903</v>
      </c>
      <c r="B2599" s="10" t="n">
        <v>1346</v>
      </c>
    </row>
    <row r="2600" customFormat="false" ht="15" hidden="false" customHeight="true" outlineLevel="0" collapsed="false">
      <c r="A2600" s="105" t="n">
        <v>76308.890108206</v>
      </c>
      <c r="B2600" s="10" t="n">
        <v>1347</v>
      </c>
    </row>
    <row r="2601" customFormat="false" ht="15" hidden="false" customHeight="true" outlineLevel="0" collapsed="false">
      <c r="A2601" s="105" t="n">
        <v>76338.4176650926</v>
      </c>
      <c r="B2601" s="10" t="n">
        <v>1348</v>
      </c>
    </row>
    <row r="2602" customFormat="false" ht="15" hidden="false" customHeight="true" outlineLevel="0" collapsed="false">
      <c r="A2602" s="105" t="n">
        <v>76368.033208287</v>
      </c>
      <c r="B2602" s="10" t="n">
        <v>1349</v>
      </c>
    </row>
    <row r="2603" customFormat="false" ht="15" hidden="false" customHeight="true" outlineLevel="0" collapsed="false">
      <c r="A2603" s="105" t="n">
        <v>76397.7279086458</v>
      </c>
      <c r="B2603" s="10" t="n">
        <v>1350</v>
      </c>
    </row>
    <row r="2604" customFormat="false" ht="15" hidden="false" customHeight="true" outlineLevel="0" collapsed="false">
      <c r="A2604" s="105" t="n">
        <v>76427.4615512732</v>
      </c>
      <c r="B2604" s="10" t="n">
        <v>1351</v>
      </c>
    </row>
    <row r="2605" customFormat="false" ht="15" hidden="false" customHeight="true" outlineLevel="0" collapsed="false">
      <c r="A2605" s="105" t="n">
        <v>76457.1760615625</v>
      </c>
      <c r="B2605" s="10" t="n">
        <v>1352</v>
      </c>
    </row>
    <row r="2606" customFormat="false" ht="15" hidden="false" customHeight="true" outlineLevel="0" collapsed="false">
      <c r="A2606" s="105" t="n">
        <v>76486.8250457755</v>
      </c>
      <c r="B2606" s="10" t="n">
        <v>1353</v>
      </c>
    </row>
    <row r="2607" customFormat="false" ht="15" hidden="false" customHeight="true" outlineLevel="0" collapsed="false">
      <c r="A2607" s="105" t="n">
        <v>76516.3916856366</v>
      </c>
      <c r="B2607" s="10" t="n">
        <v>1354</v>
      </c>
    </row>
    <row r="2608" customFormat="false" ht="15" hidden="false" customHeight="true" outlineLevel="0" collapsed="false">
      <c r="A2608" s="105" t="n">
        <v>76545.8840381019</v>
      </c>
      <c r="B2608" s="10" t="n">
        <v>1355</v>
      </c>
    </row>
    <row r="2609" customFormat="false" ht="15" hidden="false" customHeight="true" outlineLevel="0" collapsed="false">
      <c r="A2609" s="105" t="n">
        <v>76575.321223287</v>
      </c>
      <c r="B2609" s="10" t="n">
        <v>1356</v>
      </c>
    </row>
    <row r="2610" customFormat="false" ht="15" hidden="false" customHeight="true" outlineLevel="0" collapsed="false">
      <c r="A2610" s="105" t="n">
        <v>76604.7242814815</v>
      </c>
      <c r="B2610" s="10" t="n">
        <v>1357</v>
      </c>
    </row>
    <row r="2611" customFormat="false" ht="15" hidden="false" customHeight="true" outlineLevel="0" collapsed="false">
      <c r="A2611" s="105" t="n">
        <v>76634.114092257</v>
      </c>
      <c r="B2611" s="10" t="n">
        <v>1358</v>
      </c>
    </row>
    <row r="2612" customFormat="false" ht="15" hidden="false" customHeight="true" outlineLevel="0" collapsed="false">
      <c r="A2612" s="105" t="n">
        <v>76663.5129308912</v>
      </c>
      <c r="B2612" s="10" t="n">
        <v>1359</v>
      </c>
    </row>
    <row r="2613" customFormat="false" ht="15" hidden="false" customHeight="true" outlineLevel="0" collapsed="false">
      <c r="A2613" s="105" t="n">
        <v>76692.9445129514</v>
      </c>
      <c r="B2613" s="10" t="n">
        <v>1360</v>
      </c>
    </row>
    <row r="2614" customFormat="false" ht="15" hidden="false" customHeight="true" outlineLevel="0" collapsed="false">
      <c r="A2614" s="105" t="n">
        <v>76722.428868831</v>
      </c>
      <c r="B2614" s="10" t="n">
        <v>1361</v>
      </c>
    </row>
    <row r="2615" customFormat="false" ht="15" hidden="false" customHeight="true" outlineLevel="0" collapsed="false">
      <c r="A2615" s="105" t="n">
        <v>76751.9740870255</v>
      </c>
      <c r="B2615" s="10" t="n">
        <v>1362</v>
      </c>
    </row>
    <row r="2616" customFormat="false" ht="15" hidden="false" customHeight="true" outlineLevel="0" collapsed="false">
      <c r="A2616" s="105" t="n">
        <v>76781.5720793287</v>
      </c>
      <c r="B2616" s="10" t="n">
        <v>1363</v>
      </c>
    </row>
    <row r="2617" customFormat="false" ht="15" hidden="false" customHeight="true" outlineLevel="0" collapsed="false">
      <c r="A2617" s="105" t="n">
        <v>76811.2036166551</v>
      </c>
      <c r="B2617" s="10" t="n">
        <v>1364</v>
      </c>
    </row>
    <row r="2618" customFormat="false" ht="15" hidden="false" customHeight="true" outlineLevel="0" collapsed="false">
      <c r="A2618" s="105" t="n">
        <v>76840.8483444444</v>
      </c>
      <c r="B2618" s="10" t="n">
        <v>1365</v>
      </c>
    </row>
    <row r="2619" customFormat="false" ht="15" hidden="false" customHeight="true" outlineLevel="0" collapsed="false">
      <c r="A2619" s="105" t="n">
        <v>76870.4895963194</v>
      </c>
      <c r="B2619" s="10" t="n">
        <v>1366</v>
      </c>
    </row>
    <row r="2620" customFormat="false" ht="15" hidden="false" customHeight="true" outlineLevel="0" collapsed="false">
      <c r="A2620" s="105" t="n">
        <v>76900.1115244907</v>
      </c>
      <c r="B2620" s="10" t="n">
        <v>1367</v>
      </c>
    </row>
    <row r="2621" customFormat="false" ht="15" hidden="false" customHeight="true" outlineLevel="0" collapsed="false">
      <c r="A2621" s="105" t="n">
        <v>76929.6967478009</v>
      </c>
      <c r="B2621" s="10" t="n">
        <v>1368</v>
      </c>
    </row>
    <row r="2622" customFormat="false" ht="15" hidden="false" customHeight="true" outlineLevel="0" collapsed="false">
      <c r="A2622" s="105" t="n">
        <v>76959.2313470602</v>
      </c>
      <c r="B2622" s="10" t="n">
        <v>1369</v>
      </c>
    </row>
    <row r="2623" customFormat="false" ht="15" hidden="false" customHeight="true" outlineLevel="0" collapsed="false">
      <c r="A2623" s="105" t="n">
        <v>76988.7141918866</v>
      </c>
      <c r="B2623" s="10" t="n">
        <v>1370</v>
      </c>
    </row>
    <row r="2624" customFormat="false" ht="15" hidden="false" customHeight="true" outlineLevel="0" collapsed="false">
      <c r="A2624" s="105" t="n">
        <v>77018.1610993403</v>
      </c>
      <c r="B2624" s="10" t="n">
        <v>1371</v>
      </c>
    </row>
    <row r="2625" customFormat="false" ht="15" hidden="false" customHeight="true" outlineLevel="0" collapsed="false">
      <c r="A2625" s="105" t="n">
        <v>77047.5972712037</v>
      </c>
      <c r="B2625" s="10" t="n">
        <v>1372</v>
      </c>
    </row>
    <row r="2626" customFormat="false" ht="15" hidden="false" customHeight="true" outlineLevel="0" collapsed="false">
      <c r="A2626" s="105" t="n">
        <v>77077.0425928472</v>
      </c>
      <c r="B2626" s="10" t="n">
        <v>1373</v>
      </c>
    </row>
    <row r="2627" customFormat="false" ht="15" hidden="false" customHeight="true" outlineLevel="0" collapsed="false">
      <c r="A2627" s="105" t="n">
        <v>77106.5028708565</v>
      </c>
      <c r="B2627" s="10" t="n">
        <v>1374</v>
      </c>
    </row>
    <row r="2628" customFormat="false" ht="15" hidden="false" customHeight="true" outlineLevel="0" collapsed="false">
      <c r="A2628" s="105" t="n">
        <v>77135.9751208449</v>
      </c>
      <c r="B2628" s="10" t="n">
        <v>1375</v>
      </c>
    </row>
    <row r="2629" customFormat="false" ht="15" hidden="false" customHeight="true" outlineLevel="0" collapsed="false">
      <c r="A2629" s="105" t="n">
        <v>77165.4610362732</v>
      </c>
      <c r="B2629" s="10" t="n">
        <v>1376</v>
      </c>
    </row>
    <row r="2630" customFormat="false" ht="15" hidden="false" customHeight="true" outlineLevel="0" collapsed="false">
      <c r="A2630" s="105" t="n">
        <v>77194.9743243982</v>
      </c>
      <c r="B2630" s="10" t="n">
        <v>1377</v>
      </c>
    </row>
    <row r="2631" customFormat="false" ht="15" hidden="false" customHeight="true" outlineLevel="0" collapsed="false">
      <c r="A2631" s="105" t="n">
        <v>77224.5333413426</v>
      </c>
      <c r="B2631" s="10" t="n">
        <v>1378</v>
      </c>
    </row>
    <row r="2632" customFormat="false" ht="15" hidden="false" customHeight="true" outlineLevel="0" collapsed="false">
      <c r="A2632" s="105" t="n">
        <v>77254.1448185185</v>
      </c>
      <c r="B2632" s="10" t="n">
        <v>1379</v>
      </c>
    </row>
    <row r="2633" customFormat="false" ht="15" hidden="false" customHeight="true" outlineLevel="0" collapsed="false">
      <c r="A2633" s="105" t="n">
        <v>77283.7930334838</v>
      </c>
      <c r="B2633" s="10" t="n">
        <v>1380</v>
      </c>
    </row>
    <row r="2634" customFormat="false" ht="15" hidden="false" customHeight="true" outlineLevel="0" collapsed="false">
      <c r="A2634" s="105" t="n">
        <v>77313.4446278357</v>
      </c>
      <c r="B2634" s="10" t="n">
        <v>1381</v>
      </c>
    </row>
    <row r="2635" customFormat="false" ht="15" hidden="false" customHeight="true" outlineLevel="0" collapsed="false">
      <c r="A2635" s="105" t="n">
        <v>77343.066990382</v>
      </c>
      <c r="B2635" s="10" t="n">
        <v>1382</v>
      </c>
    </row>
    <row r="2636" customFormat="false" ht="15" hidden="false" customHeight="true" outlineLevel="0" collapsed="false">
      <c r="A2636" s="105" t="n">
        <v>77372.645515463</v>
      </c>
      <c r="B2636" s="10" t="n">
        <v>1383</v>
      </c>
    </row>
    <row r="2637" customFormat="false" ht="15" hidden="false" customHeight="true" outlineLevel="0" collapsed="false">
      <c r="A2637" s="105" t="n">
        <v>77402.1840955787</v>
      </c>
      <c r="B2637" s="10" t="n">
        <v>1384</v>
      </c>
    </row>
    <row r="2638" customFormat="false" ht="15" hidden="false" customHeight="true" outlineLevel="0" collapsed="false">
      <c r="A2638" s="105" t="n">
        <v>77431.6902504514</v>
      </c>
      <c r="B2638" s="10" t="n">
        <v>1385</v>
      </c>
    </row>
    <row r="2639" customFormat="false" ht="15" hidden="false" customHeight="true" outlineLevel="0" collapsed="false">
      <c r="A2639" s="105" t="n">
        <v>77461.1631333333</v>
      </c>
      <c r="B2639" s="10" t="n">
        <v>1386</v>
      </c>
    </row>
    <row r="2640" customFormat="false" ht="15" hidden="false" customHeight="true" outlineLevel="0" collapsed="false">
      <c r="A2640" s="105" t="n">
        <v>77490.5975655787</v>
      </c>
      <c r="B2640" s="10" t="n">
        <v>1387</v>
      </c>
    </row>
    <row r="2641" customFormat="false" ht="15" hidden="false" customHeight="true" outlineLevel="0" collapsed="false">
      <c r="A2641" s="105" t="n">
        <v>77519.9983421296</v>
      </c>
      <c r="B2641" s="10" t="n">
        <v>1388</v>
      </c>
    </row>
    <row r="2642" customFormat="false" ht="15" hidden="false" customHeight="true" outlineLevel="0" collapsed="false">
      <c r="A2642" s="105" t="n">
        <v>77549.389079757</v>
      </c>
      <c r="B2642" s="10" t="n">
        <v>1389</v>
      </c>
    </row>
    <row r="2643" customFormat="false" ht="15" hidden="false" customHeight="true" outlineLevel="0" collapsed="false">
      <c r="A2643" s="105" t="n">
        <v>77578.8064255324</v>
      </c>
      <c r="B2643" s="10" t="n">
        <v>1390</v>
      </c>
    </row>
    <row r="2644" customFormat="false" ht="15" hidden="false" customHeight="true" outlineLevel="0" collapsed="false">
      <c r="A2644" s="105" t="n">
        <v>77608.2842332523</v>
      </c>
      <c r="B2644" s="10" t="n">
        <v>1391</v>
      </c>
    </row>
    <row r="2645" customFormat="false" ht="15" hidden="false" customHeight="true" outlineLevel="0" collapsed="false">
      <c r="A2645" s="105" t="n">
        <v>77637.8392256713</v>
      </c>
      <c r="B2645" s="10" t="n">
        <v>1392</v>
      </c>
    </row>
    <row r="2646" customFormat="false" ht="15" hidden="false" customHeight="true" outlineLevel="0" collapsed="false">
      <c r="A2646" s="105" t="n">
        <v>77667.4659319329</v>
      </c>
      <c r="B2646" s="10" t="n">
        <v>1393</v>
      </c>
    </row>
    <row r="2647" customFormat="false" ht="15" hidden="false" customHeight="true" outlineLevel="0" collapsed="false">
      <c r="A2647" s="105" t="n">
        <v>77697.1421083102</v>
      </c>
      <c r="B2647" s="10" t="n">
        <v>1394</v>
      </c>
    </row>
    <row r="2648" customFormat="false" ht="15" hidden="false" customHeight="true" outlineLevel="0" collapsed="false">
      <c r="A2648" s="105" t="n">
        <v>77726.8391889583</v>
      </c>
      <c r="B2648" s="10" t="n">
        <v>1395</v>
      </c>
    </row>
    <row r="2649" customFormat="false" ht="15" hidden="false" customHeight="true" outlineLevel="0" collapsed="false">
      <c r="A2649" s="105" t="n">
        <v>77756.528032338</v>
      </c>
      <c r="B2649" s="10" t="n">
        <v>1396</v>
      </c>
    </row>
    <row r="2650" customFormat="false" ht="15" hidden="false" customHeight="true" outlineLevel="0" collapsed="false">
      <c r="A2650" s="105" t="n">
        <v>77786.1780527662</v>
      </c>
      <c r="B2650" s="10" t="n">
        <v>1397</v>
      </c>
    </row>
    <row r="2651" customFormat="false" ht="15" hidden="false" customHeight="true" outlineLevel="0" collapsed="false">
      <c r="A2651" s="105" t="n">
        <v>77815.7597617245</v>
      </c>
      <c r="B2651" s="10" t="n">
        <v>1398</v>
      </c>
    </row>
    <row r="2652" customFormat="false" ht="15" hidden="false" customHeight="true" outlineLevel="0" collapsed="false">
      <c r="A2652" s="105" t="n">
        <v>77845.2556439815</v>
      </c>
      <c r="B2652" s="10" t="n">
        <v>1399</v>
      </c>
    </row>
    <row r="2653" customFormat="false" ht="15" hidden="false" customHeight="true" outlineLevel="0" collapsed="false">
      <c r="A2653" s="105" t="n">
        <v>77874.6698900463</v>
      </c>
      <c r="B2653" s="10" t="n">
        <v>1400</v>
      </c>
    </row>
    <row r="2654" customFormat="false" ht="15" hidden="false" customHeight="true" outlineLevel="0" collapsed="false">
      <c r="A2654" s="105" t="n">
        <v>77904.0274819792</v>
      </c>
      <c r="B2654" s="10" t="n">
        <v>1401</v>
      </c>
    </row>
    <row r="2655" customFormat="false" ht="15" hidden="false" customHeight="true" outlineLevel="0" collapsed="false">
      <c r="A2655" s="105" t="n">
        <v>77933.3645901157</v>
      </c>
      <c r="B2655" s="10" t="n">
        <v>1402</v>
      </c>
    </row>
    <row r="2656" customFormat="false" ht="15" hidden="false" customHeight="true" outlineLevel="0" collapsed="false">
      <c r="A2656" s="105" t="n">
        <v>77962.718275544</v>
      </c>
      <c r="B2656" s="10" t="n">
        <v>1403</v>
      </c>
    </row>
    <row r="2657" customFormat="false" ht="15" hidden="false" customHeight="true" outlineLevel="0" collapsed="false">
      <c r="A2657" s="105" t="n">
        <v>77992.1206892245</v>
      </c>
      <c r="B2657" s="10" t="n">
        <v>1404</v>
      </c>
    </row>
    <row r="2658" customFormat="false" ht="15" hidden="false" customHeight="true" outlineLevel="0" collapsed="false">
      <c r="A2658" s="105" t="n">
        <v>78021.5974738195</v>
      </c>
      <c r="B2658" s="10" t="n">
        <v>1405</v>
      </c>
    </row>
    <row r="2659" customFormat="false" ht="15" hidden="false" customHeight="true" outlineLevel="0" collapsed="false">
      <c r="A2659" s="105" t="n">
        <v>78051.1670726273</v>
      </c>
      <c r="B2659" s="10" t="n">
        <v>1406</v>
      </c>
    </row>
    <row r="2660" customFormat="false" ht="15" hidden="false" customHeight="true" outlineLevel="0" collapsed="false">
      <c r="A2660" s="105" t="n">
        <v>78080.8361059954</v>
      </c>
      <c r="B2660" s="10" t="n">
        <v>1407</v>
      </c>
    </row>
    <row r="2661" customFormat="false" ht="15" hidden="false" customHeight="true" outlineLevel="0" collapsed="false">
      <c r="A2661" s="105" t="n">
        <v>78110.5874031482</v>
      </c>
      <c r="B2661" s="10" t="n">
        <v>1408</v>
      </c>
    </row>
    <row r="2662" customFormat="false" ht="15" hidden="false" customHeight="true" outlineLevel="0" collapsed="false">
      <c r="A2662" s="105" t="n">
        <v>78140.3702889931</v>
      </c>
      <c r="B2662" s="10" t="n">
        <v>1409</v>
      </c>
    </row>
    <row r="2663" customFormat="false" ht="15" hidden="false" customHeight="true" outlineLevel="0" collapsed="false">
      <c r="A2663" s="105" t="n">
        <v>78170.1131682639</v>
      </c>
      <c r="B2663" s="10" t="n">
        <v>1410</v>
      </c>
    </row>
    <row r="2664" customFormat="false" ht="15" hidden="false" customHeight="true" outlineLevel="0" collapsed="false">
      <c r="A2664" s="105" t="n">
        <v>78199.757817257</v>
      </c>
      <c r="B2664" s="10" t="n">
        <v>1411</v>
      </c>
    </row>
    <row r="2665" customFormat="false" ht="15" hidden="false" customHeight="true" outlineLevel="0" collapsed="false">
      <c r="A2665" s="105" t="n">
        <v>78229.2850337616</v>
      </c>
      <c r="B2665" s="10" t="n">
        <v>1412</v>
      </c>
    </row>
    <row r="2666" customFormat="false" ht="15" hidden="false" customHeight="true" outlineLevel="0" collapsed="false">
      <c r="A2666" s="105" t="n">
        <v>78258.7107863426</v>
      </c>
      <c r="B2666" s="10" t="n">
        <v>1413</v>
      </c>
    </row>
    <row r="2667" customFormat="false" ht="15" hidden="false" customHeight="true" outlineLevel="0" collapsed="false">
      <c r="A2667" s="105" t="n">
        <v>78288.0659667245</v>
      </c>
      <c r="B2667" s="10" t="n">
        <v>1414</v>
      </c>
    </row>
    <row r="2668" customFormat="false" ht="15" hidden="false" customHeight="true" outlineLevel="0" collapsed="false">
      <c r="A2668" s="105" t="n">
        <v>78317.382219456</v>
      </c>
      <c r="B2668" s="10" t="n">
        <v>1415</v>
      </c>
    </row>
    <row r="2669" customFormat="false" ht="15" hidden="false" customHeight="true" outlineLevel="0" collapsed="false">
      <c r="A2669" s="105" t="n">
        <v>78346.6904251273</v>
      </c>
      <c r="B2669" s="10" t="n">
        <v>1416</v>
      </c>
    </row>
    <row r="2670" customFormat="false" ht="15" hidden="false" customHeight="true" outlineLevel="0" collapsed="false">
      <c r="A2670" s="105" t="n">
        <v>78376.0252246412</v>
      </c>
      <c r="B2670" s="10" t="n">
        <v>1417</v>
      </c>
    </row>
    <row r="2671" customFormat="false" ht="15" hidden="false" customHeight="true" outlineLevel="0" collapsed="false">
      <c r="A2671" s="105" t="n">
        <v>78405.4273088079</v>
      </c>
      <c r="B2671" s="10" t="n">
        <v>1418</v>
      </c>
    </row>
    <row r="2672" customFormat="false" ht="15" hidden="false" customHeight="true" outlineLevel="0" collapsed="false">
      <c r="A2672" s="105" t="n">
        <v>78434.9382002778</v>
      </c>
      <c r="B2672" s="10" t="n">
        <v>1419</v>
      </c>
    </row>
    <row r="2673" customFormat="false" ht="15" hidden="false" customHeight="true" outlineLevel="0" collapsed="false">
      <c r="A2673" s="105" t="n">
        <v>78464.5835265856</v>
      </c>
      <c r="B2673" s="10" t="n">
        <v>1420</v>
      </c>
    </row>
    <row r="2674" customFormat="false" ht="15" hidden="false" customHeight="true" outlineLevel="0" collapsed="false">
      <c r="A2674" s="105" t="n">
        <v>78494.3487505093</v>
      </c>
      <c r="B2674" s="10" t="n">
        <v>1421</v>
      </c>
    </row>
    <row r="2675" customFormat="false" ht="15" hidden="false" customHeight="true" outlineLevel="0" collapsed="false">
      <c r="A2675" s="105" t="n">
        <v>78524.1705091782</v>
      </c>
      <c r="B2675" s="10" t="n">
        <v>1422</v>
      </c>
    </row>
    <row r="2676" customFormat="false" ht="15" hidden="false" customHeight="true" outlineLevel="0" collapsed="false">
      <c r="A2676" s="105" t="n">
        <v>78553.9636860764</v>
      </c>
      <c r="B2676" s="10" t="n">
        <v>1423</v>
      </c>
    </row>
    <row r="2677" customFormat="false" ht="15" hidden="false" customHeight="true" outlineLevel="0" collapsed="false">
      <c r="A2677" s="105" t="n">
        <v>78583.6641691319</v>
      </c>
      <c r="B2677" s="10" t="n">
        <v>1424</v>
      </c>
    </row>
    <row r="2678" customFormat="false" ht="15" hidden="false" customHeight="true" outlineLevel="0" collapsed="false">
      <c r="A2678" s="105" t="n">
        <v>78613.2476491435</v>
      </c>
      <c r="B2678" s="10" t="n">
        <v>1425</v>
      </c>
    </row>
    <row r="2679" customFormat="false" ht="15" hidden="false" customHeight="true" outlineLevel="0" collapsed="false">
      <c r="A2679" s="105" t="n">
        <v>78642.718717963</v>
      </c>
      <c r="B2679" s="10" t="n">
        <v>1426</v>
      </c>
    </row>
    <row r="2680" customFormat="false" ht="15" hidden="false" customHeight="true" outlineLevel="0" collapsed="false">
      <c r="A2680" s="105" t="n">
        <v>78672.0955834491</v>
      </c>
      <c r="B2680" s="10" t="n">
        <v>1427</v>
      </c>
    </row>
    <row r="2681" customFormat="false" ht="15" hidden="false" customHeight="true" outlineLevel="0" collapsed="false">
      <c r="A2681" s="105" t="n">
        <v>78701.4051968403</v>
      </c>
      <c r="B2681" s="10" t="n">
        <v>1428</v>
      </c>
    </row>
    <row r="2682" customFormat="false" ht="15" hidden="false" customHeight="true" outlineLevel="0" collapsed="false">
      <c r="A2682" s="105" t="n">
        <v>78730.6843090741</v>
      </c>
      <c r="B2682" s="10" t="n">
        <v>1429</v>
      </c>
    </row>
    <row r="2683" customFormat="false" ht="15" hidden="false" customHeight="true" outlineLevel="0" collapsed="false">
      <c r="A2683" s="105" t="n">
        <v>78759.9792422569</v>
      </c>
      <c r="B2683" s="10" t="n">
        <v>1430</v>
      </c>
    </row>
    <row r="2684" customFormat="false" ht="15" hidden="false" customHeight="true" outlineLevel="0" collapsed="false">
      <c r="A2684" s="105" t="n">
        <v>78789.3409372222</v>
      </c>
      <c r="B2684" s="10" t="n">
        <v>1431</v>
      </c>
    </row>
    <row r="2685" customFormat="false" ht="15" hidden="false" customHeight="true" outlineLevel="0" collapsed="false">
      <c r="A2685" s="105" t="n">
        <v>78818.813868287</v>
      </c>
      <c r="B2685" s="10" t="n">
        <v>1432</v>
      </c>
    </row>
    <row r="2686" customFormat="false" ht="15" hidden="false" customHeight="true" outlineLevel="0" collapsed="false">
      <c r="A2686" s="105" t="n">
        <v>78848.4198141088</v>
      </c>
      <c r="B2686" s="10" t="n">
        <v>1433</v>
      </c>
    </row>
    <row r="2687" customFormat="false" ht="15" hidden="false" customHeight="true" outlineLevel="0" collapsed="false">
      <c r="A2687" s="105" t="n">
        <v>78878.1444954282</v>
      </c>
      <c r="B2687" s="10" t="n">
        <v>1434</v>
      </c>
    </row>
    <row r="2688" customFormat="false" ht="15" hidden="false" customHeight="true" outlineLevel="0" collapsed="false">
      <c r="A2688" s="105" t="n">
        <v>78907.9397924074</v>
      </c>
      <c r="B2688" s="10" t="n">
        <v>1435</v>
      </c>
    </row>
    <row r="2689" customFormat="false" ht="15" hidden="false" customHeight="true" outlineLevel="0" collapsed="false">
      <c r="A2689" s="105" t="n">
        <v>78937.7419065857</v>
      </c>
      <c r="B2689" s="10" t="n">
        <v>1436</v>
      </c>
    </row>
    <row r="2690" customFormat="false" ht="15" hidden="false" customHeight="true" outlineLevel="0" collapsed="false">
      <c r="A2690" s="105" t="n">
        <v>78967.4902331829</v>
      </c>
      <c r="B2690" s="10" t="n">
        <v>1437</v>
      </c>
    </row>
    <row r="2691" customFormat="false" ht="15" hidden="false" customHeight="true" outlineLevel="0" collapsed="false">
      <c r="A2691" s="105" t="n">
        <v>78997.1386400926</v>
      </c>
      <c r="B2691" s="10" t="n">
        <v>1438</v>
      </c>
    </row>
    <row r="2692" customFormat="false" ht="15" hidden="false" customHeight="true" outlineLevel="0" collapsed="false">
      <c r="A2692" s="105" t="n">
        <v>79026.6640294792</v>
      </c>
      <c r="B2692" s="10" t="n">
        <v>1439</v>
      </c>
    </row>
    <row r="2693" customFormat="false" ht="15" hidden="false" customHeight="true" outlineLevel="0" collapsed="false">
      <c r="A2693" s="105" t="n">
        <v>79056.0722584144</v>
      </c>
      <c r="B2693" s="10" t="n">
        <v>1440</v>
      </c>
    </row>
    <row r="2694" customFormat="false" ht="15" hidden="false" customHeight="true" outlineLevel="0" collapsed="false">
      <c r="A2694" s="105" t="n">
        <v>79085.395533125</v>
      </c>
      <c r="B2694" s="10" t="n">
        <v>1441</v>
      </c>
    </row>
    <row r="2695" customFormat="false" ht="15" hidden="false" customHeight="true" outlineLevel="0" collapsed="false">
      <c r="A2695" s="105" t="n">
        <v>79114.6821006829</v>
      </c>
      <c r="B2695" s="10" t="n">
        <v>1442</v>
      </c>
    </row>
    <row r="2696" customFormat="false" ht="15" hidden="false" customHeight="true" outlineLevel="0" collapsed="false">
      <c r="A2696" s="105" t="n">
        <v>79143.9837081944</v>
      </c>
      <c r="B2696" s="10" t="n">
        <v>1443</v>
      </c>
    </row>
    <row r="2697" customFormat="false" ht="15" hidden="false" customHeight="true" outlineLevel="0" collapsed="false">
      <c r="A2697" s="105" t="n">
        <v>79173.3442999074</v>
      </c>
      <c r="B2697" s="10" t="n">
        <v>1444</v>
      </c>
    </row>
    <row r="2698" customFormat="false" ht="15" hidden="false" customHeight="true" outlineLevel="0" collapsed="false">
      <c r="A2698" s="105" t="n">
        <v>79202.7925681134</v>
      </c>
      <c r="B2698" s="10" t="n">
        <v>1445</v>
      </c>
    </row>
    <row r="2699" customFormat="false" ht="15" hidden="false" customHeight="true" outlineLevel="0" collapsed="false">
      <c r="A2699" s="105" t="n">
        <v>79232.340460463</v>
      </c>
      <c r="B2699" s="10" t="n">
        <v>1446</v>
      </c>
    </row>
    <row r="2700" customFormat="false" ht="15" hidden="false" customHeight="true" outlineLevel="0" collapsed="false">
      <c r="A2700" s="105" t="n">
        <v>79261.9862177431</v>
      </c>
      <c r="B2700" s="10" t="n">
        <v>1447</v>
      </c>
    </row>
    <row r="2701" customFormat="false" ht="15" hidden="false" customHeight="true" outlineLevel="0" collapsed="false">
      <c r="A2701" s="105" t="n">
        <v>79291.7147760532</v>
      </c>
      <c r="B2701" s="10" t="n">
        <v>1448</v>
      </c>
    </row>
    <row r="2702" customFormat="false" ht="15" hidden="false" customHeight="true" outlineLevel="0" collapsed="false">
      <c r="A2702" s="105" t="n">
        <v>79321.4904789699</v>
      </c>
      <c r="B2702" s="10" t="n">
        <v>1449</v>
      </c>
    </row>
    <row r="2703" customFormat="false" ht="15" hidden="false" customHeight="true" outlineLevel="0" collapsed="false">
      <c r="A2703" s="105" t="n">
        <v>79351.2539205671</v>
      </c>
      <c r="B2703" s="10" t="n">
        <v>1450</v>
      </c>
    </row>
    <row r="2704" customFormat="false" ht="15" hidden="false" customHeight="true" outlineLevel="0" collapsed="false">
      <c r="A2704" s="105" t="n">
        <v>79380.9404012384</v>
      </c>
      <c r="B2704" s="10" t="n">
        <v>1451</v>
      </c>
    </row>
    <row r="2705" customFormat="false" ht="15" hidden="false" customHeight="true" outlineLevel="0" collapsed="false">
      <c r="A2705" s="105" t="n">
        <v>79410.5111226736</v>
      </c>
      <c r="B2705" s="10" t="n">
        <v>1452</v>
      </c>
    </row>
    <row r="2706" customFormat="false" ht="15" hidden="false" customHeight="true" outlineLevel="0" collapsed="false">
      <c r="A2706" s="105" t="n">
        <v>79439.9683594097</v>
      </c>
      <c r="B2706" s="10" t="n">
        <v>1453</v>
      </c>
    </row>
    <row r="2707" customFormat="false" ht="15" hidden="false" customHeight="true" outlineLevel="0" collapsed="false">
      <c r="A2707" s="105" t="n">
        <v>79469.3454521412</v>
      </c>
      <c r="B2707" s="10" t="n">
        <v>1454</v>
      </c>
    </row>
    <row r="2708" customFormat="false" ht="15" hidden="false" customHeight="true" outlineLevel="0" collapsed="false">
      <c r="A2708" s="105" t="n">
        <v>79498.686923507</v>
      </c>
      <c r="B2708" s="10" t="n">
        <v>1455</v>
      </c>
    </row>
    <row r="2709" customFormat="false" ht="15" hidden="false" customHeight="true" outlineLevel="0" collapsed="false">
      <c r="A2709" s="105" t="n">
        <v>79528.0324137037</v>
      </c>
      <c r="B2709" s="10" t="n">
        <v>1456</v>
      </c>
    </row>
    <row r="2710" customFormat="false" ht="15" hidden="false" customHeight="true" outlineLevel="0" collapsed="false">
      <c r="A2710" s="105" t="n">
        <v>79557.4091484722</v>
      </c>
      <c r="B2710" s="10" t="n">
        <v>1457</v>
      </c>
    </row>
    <row r="2711" customFormat="false" ht="15" hidden="false" customHeight="true" outlineLevel="0" collapsed="false">
      <c r="A2711" s="105" t="n">
        <v>79586.8343299653</v>
      </c>
      <c r="B2711" s="10" t="n">
        <v>1458</v>
      </c>
    </row>
    <row r="2712" customFormat="false" ht="15" hidden="false" customHeight="true" outlineLevel="0" collapsed="false">
      <c r="A2712" s="105" t="n">
        <v>79616.3229252431</v>
      </c>
      <c r="B2712" s="10" t="n">
        <v>1459</v>
      </c>
    </row>
    <row r="2713" customFormat="false" ht="15" hidden="false" customHeight="true" outlineLevel="0" collapsed="false">
      <c r="A2713" s="105" t="n">
        <v>79645.8899518634</v>
      </c>
      <c r="B2713" s="10" t="n">
        <v>1460</v>
      </c>
    </row>
    <row r="2714" customFormat="false" ht="15" hidden="false" customHeight="true" outlineLevel="0" collapsed="false">
      <c r="A2714" s="105" t="n">
        <v>79675.5396934259</v>
      </c>
      <c r="B2714" s="10" t="n">
        <v>1461</v>
      </c>
    </row>
    <row r="2715" customFormat="false" ht="15" hidden="false" customHeight="true" outlineLevel="0" collapsed="false">
      <c r="A2715" s="105" t="n">
        <v>79705.24982375</v>
      </c>
      <c r="B2715" s="10" t="n">
        <v>1462</v>
      </c>
    </row>
    <row r="2716" customFormat="false" ht="15" hidden="false" customHeight="true" outlineLevel="0" collapsed="false">
      <c r="A2716" s="105" t="n">
        <v>79734.9712235648</v>
      </c>
      <c r="B2716" s="10" t="n">
        <v>1463</v>
      </c>
    </row>
    <row r="2717" customFormat="false" ht="15" hidden="false" customHeight="true" outlineLevel="0" collapsed="false">
      <c r="A2717" s="105" t="n">
        <v>79764.6509561574</v>
      </c>
      <c r="B2717" s="10" t="n">
        <v>1464</v>
      </c>
    </row>
    <row r="2718" customFormat="false" ht="15" hidden="false" customHeight="true" outlineLevel="0" collapsed="false">
      <c r="A2718" s="105" t="n">
        <v>79794.257927338</v>
      </c>
      <c r="B2718" s="10" t="n">
        <v>1465</v>
      </c>
    </row>
    <row r="2719" customFormat="false" ht="15" hidden="false" customHeight="true" outlineLevel="0" collapsed="false">
      <c r="A2719" s="105" t="n">
        <v>79823.7890380556</v>
      </c>
      <c r="B2719" s="10" t="n">
        <v>1466</v>
      </c>
    </row>
    <row r="2720" customFormat="false" ht="15" hidden="false" customHeight="true" outlineLevel="0" collapsed="false">
      <c r="A2720" s="105" t="n">
        <v>79853.2584203357</v>
      </c>
      <c r="B2720" s="10" t="n">
        <v>1467</v>
      </c>
    </row>
    <row r="2721" customFormat="false" ht="15" hidden="false" customHeight="true" outlineLevel="0" collapsed="false">
      <c r="A2721" s="105" t="n">
        <v>79882.6853763657</v>
      </c>
      <c r="B2721" s="10" t="n">
        <v>1468</v>
      </c>
    </row>
    <row r="2722" customFormat="false" ht="15" hidden="false" customHeight="true" outlineLevel="0" collapsed="false">
      <c r="A2722" s="105" t="n">
        <v>79912.089026169</v>
      </c>
      <c r="B2722" s="10" t="n">
        <v>1469</v>
      </c>
    </row>
    <row r="2723" customFormat="false" ht="15" hidden="false" customHeight="true" outlineLevel="0" collapsed="false">
      <c r="A2723" s="105" t="n">
        <v>79941.4887582292</v>
      </c>
      <c r="B2723" s="10" t="n">
        <v>1470</v>
      </c>
    </row>
    <row r="2724" customFormat="false" ht="15" hidden="false" customHeight="true" outlineLevel="0" collapsed="false">
      <c r="A2724" s="105" t="n">
        <v>79970.9059481829</v>
      </c>
      <c r="B2724" s="10" t="n">
        <v>1471</v>
      </c>
    </row>
    <row r="2725" customFormat="false" ht="15" hidden="false" customHeight="true" outlineLevel="0" collapsed="false">
      <c r="A2725" s="105" t="n">
        <v>80000.3619284607</v>
      </c>
      <c r="B2725" s="10" t="n">
        <v>1472</v>
      </c>
    </row>
    <row r="2726" customFormat="false" ht="15" hidden="false" customHeight="true" outlineLevel="0" collapsed="false">
      <c r="A2726" s="105" t="n">
        <v>80029.8711453241</v>
      </c>
      <c r="B2726" s="10" t="n">
        <v>1473</v>
      </c>
    </row>
    <row r="2727" customFormat="false" ht="15" hidden="false" customHeight="true" outlineLevel="0" collapsed="false">
      <c r="A2727" s="105" t="n">
        <v>80059.4344739352</v>
      </c>
      <c r="B2727" s="10" t="n">
        <v>1474</v>
      </c>
    </row>
    <row r="2728" customFormat="false" ht="15" hidden="false" customHeight="true" outlineLevel="0" collapsed="false">
      <c r="A2728" s="105" t="n">
        <v>80089.0395302083</v>
      </c>
      <c r="B2728" s="10" t="n">
        <v>1475</v>
      </c>
    </row>
    <row r="2729" customFormat="false" ht="15" hidden="false" customHeight="true" outlineLevel="0" collapsed="false">
      <c r="A2729" s="105" t="n">
        <v>80118.668627257</v>
      </c>
      <c r="B2729" s="10" t="n">
        <v>1476</v>
      </c>
    </row>
    <row r="2730" customFormat="false" ht="15" hidden="false" customHeight="true" outlineLevel="0" collapsed="false">
      <c r="A2730" s="105" t="n">
        <v>80148.3061679167</v>
      </c>
      <c r="B2730" s="10" t="n">
        <v>1477</v>
      </c>
    </row>
    <row r="2731" customFormat="false" ht="15" hidden="false" customHeight="true" outlineLevel="0" collapsed="false">
      <c r="A2731" s="105" t="n">
        <v>80177.9383182523</v>
      </c>
      <c r="B2731" s="10" t="n">
        <v>1478</v>
      </c>
    </row>
    <row r="2732" customFormat="false" ht="15" hidden="false" customHeight="true" outlineLevel="0" collapsed="false">
      <c r="A2732" s="105" t="n">
        <v>80207.5487140741</v>
      </c>
      <c r="B2732" s="10" t="n">
        <v>1479</v>
      </c>
    </row>
    <row r="2733" customFormat="false" ht="15" hidden="false" customHeight="true" outlineLevel="0" collapsed="false">
      <c r="A2733" s="105" t="n">
        <v>80237.1193365857</v>
      </c>
      <c r="B2733" s="10" t="n">
        <v>1480</v>
      </c>
    </row>
    <row r="2734" customFormat="false" ht="15" hidden="false" customHeight="true" outlineLevel="0" collapsed="false">
      <c r="A2734" s="105" t="n">
        <v>80266.6390714931</v>
      </c>
      <c r="B2734" s="10" t="n">
        <v>1481</v>
      </c>
    </row>
    <row r="2735" customFormat="false" ht="15" hidden="false" customHeight="true" outlineLevel="0" collapsed="false">
      <c r="A2735" s="105" t="n">
        <v>80296.1126415625</v>
      </c>
      <c r="B2735" s="10" t="n">
        <v>1482</v>
      </c>
    </row>
    <row r="2736" customFormat="false" ht="15" hidden="false" customHeight="true" outlineLevel="0" collapsed="false">
      <c r="A2736" s="105" t="n">
        <v>80325.5598086111</v>
      </c>
      <c r="B2736" s="10" t="n">
        <v>1483</v>
      </c>
    </row>
    <row r="2737" customFormat="false" ht="15" hidden="false" customHeight="true" outlineLevel="0" collapsed="false">
      <c r="A2737" s="105" t="n">
        <v>80355.003091713</v>
      </c>
      <c r="B2737" s="10" t="n">
        <v>1484</v>
      </c>
    </row>
    <row r="2738" customFormat="false" ht="15" hidden="false" customHeight="true" outlineLevel="0" collapsed="false">
      <c r="A2738" s="105" t="n">
        <v>80384.4545945139</v>
      </c>
      <c r="B2738" s="10" t="n">
        <v>1485</v>
      </c>
    </row>
    <row r="2739" customFormat="false" ht="15" hidden="false" customHeight="true" outlineLevel="0" collapsed="false">
      <c r="A2739" s="105" t="n">
        <v>80413.9144781481</v>
      </c>
      <c r="B2739" s="10" t="n">
        <v>1486</v>
      </c>
    </row>
    <row r="2740" customFormat="false" ht="15" hidden="false" customHeight="true" outlineLevel="0" collapsed="false">
      <c r="A2740" s="105" t="n">
        <v>80443.381971794</v>
      </c>
      <c r="B2740" s="10" t="n">
        <v>1487</v>
      </c>
    </row>
    <row r="2741" customFormat="false" ht="15" hidden="false" customHeight="true" outlineLevel="0" collapsed="false">
      <c r="A2741" s="105" t="n">
        <v>80472.8670674537</v>
      </c>
      <c r="B2741" s="10" t="n">
        <v>1488</v>
      </c>
    </row>
    <row r="2742" customFormat="false" ht="15" hidden="false" customHeight="true" outlineLevel="0" collapsed="false">
      <c r="A2742" s="105" t="n">
        <v>80502.3901458102</v>
      </c>
      <c r="B2742" s="10" t="n">
        <v>1489</v>
      </c>
    </row>
    <row r="2743" customFormat="false" ht="15" hidden="false" customHeight="true" outlineLevel="0" collapsed="false">
      <c r="A2743" s="105" t="n">
        <v>80531.9683779051</v>
      </c>
      <c r="B2743" s="10" t="n">
        <v>1490</v>
      </c>
    </row>
    <row r="2744" customFormat="false" ht="15" hidden="false" customHeight="true" outlineLevel="0" collapsed="false">
      <c r="A2744" s="105" t="n">
        <v>80561.599971088</v>
      </c>
      <c r="B2744" s="10" t="n">
        <v>1491</v>
      </c>
    </row>
    <row r="2745" customFormat="false" ht="15" hidden="false" customHeight="true" outlineLevel="0" collapsed="false">
      <c r="A2745" s="105" t="n">
        <v>80591.2594997107</v>
      </c>
      <c r="B2745" s="10" t="n">
        <v>1492</v>
      </c>
    </row>
    <row r="2746" customFormat="false" ht="15" hidden="false" customHeight="true" outlineLevel="0" collapsed="false">
      <c r="A2746" s="105" t="n">
        <v>80620.9099014468</v>
      </c>
      <c r="B2746" s="10" t="n">
        <v>1493</v>
      </c>
    </row>
    <row r="2747" customFormat="false" ht="15" hidden="false" customHeight="true" outlineLevel="0" collapsed="false">
      <c r="A2747" s="105" t="n">
        <v>80650.523253588</v>
      </c>
      <c r="B2747" s="10" t="n">
        <v>1494</v>
      </c>
    </row>
    <row r="2748" customFormat="false" ht="15" hidden="false" customHeight="true" outlineLevel="0" collapsed="false">
      <c r="A2748" s="105" t="n">
        <v>80680.0921881366</v>
      </c>
      <c r="B2748" s="10" t="n">
        <v>1495</v>
      </c>
    </row>
    <row r="2749" customFormat="false" ht="15" hidden="false" customHeight="true" outlineLevel="0" collapsed="false">
      <c r="A2749" s="105" t="n">
        <v>80709.6219519097</v>
      </c>
      <c r="B2749" s="10" t="n">
        <v>1496</v>
      </c>
    </row>
    <row r="2750" customFormat="false" ht="15" hidden="false" customHeight="true" outlineLevel="0" collapsed="false">
      <c r="A2750" s="105" t="n">
        <v>80739.1148601505</v>
      </c>
      <c r="B2750" s="10" t="n">
        <v>1497</v>
      </c>
    </row>
    <row r="2751" customFormat="false" ht="15" hidden="false" customHeight="true" outlineLevel="0" collapsed="false">
      <c r="A2751" s="105" t="n">
        <v>80768.5661967593</v>
      </c>
      <c r="B2751" s="10" t="n">
        <v>1498</v>
      </c>
    </row>
    <row r="2752" customFormat="false" ht="15" hidden="false" customHeight="true" outlineLevel="0" collapsed="false">
      <c r="A2752" s="105" t="n">
        <v>80797.9750751042</v>
      </c>
      <c r="B2752" s="10" t="n">
        <v>1499</v>
      </c>
    </row>
    <row r="2753" customFormat="false" ht="15" hidden="false" customHeight="true" outlineLevel="0" collapsed="false">
      <c r="A2753" s="105" t="n">
        <v>80827.3572620023</v>
      </c>
      <c r="B2753" s="10" t="n">
        <v>1500</v>
      </c>
    </row>
    <row r="2754" customFormat="false" ht="15" hidden="false" customHeight="true" outlineLevel="0" collapsed="false">
      <c r="A2754" s="105" t="n">
        <v>80856.7463521991</v>
      </c>
      <c r="B2754" s="10" t="n">
        <v>1501</v>
      </c>
    </row>
    <row r="2755" customFormat="false" ht="15" hidden="false" customHeight="true" outlineLevel="0" collapsed="false">
      <c r="A2755" s="105" t="n">
        <v>80886.1815764005</v>
      </c>
      <c r="B2755" s="10" t="n">
        <v>1502</v>
      </c>
    </row>
    <row r="2756" customFormat="false" ht="15" hidden="false" customHeight="true" outlineLevel="0" collapsed="false">
      <c r="A2756" s="105" t="n">
        <v>80915.6914838773</v>
      </c>
      <c r="B2756" s="10" t="n">
        <v>1503</v>
      </c>
    </row>
    <row r="2757" customFormat="false" ht="15" hidden="false" customHeight="true" outlineLevel="0" collapsed="false">
      <c r="A2757" s="105" t="n">
        <v>80945.2833334259</v>
      </c>
      <c r="B2757" s="10" t="n">
        <v>1504</v>
      </c>
    </row>
    <row r="2758" customFormat="false" ht="15" hidden="false" customHeight="true" outlineLevel="0" collapsed="false">
      <c r="A2758" s="105" t="n">
        <v>80974.9426550116</v>
      </c>
      <c r="B2758" s="10" t="n">
        <v>1505</v>
      </c>
    </row>
    <row r="2759" customFormat="false" ht="15" hidden="false" customHeight="true" outlineLevel="0" collapsed="false">
      <c r="A2759" s="105" t="n">
        <v>81004.6417971412</v>
      </c>
      <c r="B2759" s="10" t="n">
        <v>1506</v>
      </c>
    </row>
    <row r="2760" customFormat="false" ht="15" hidden="false" customHeight="true" outlineLevel="0" collapsed="false">
      <c r="A2760" s="105" t="n">
        <v>81034.3493414583</v>
      </c>
      <c r="B2760" s="10" t="n">
        <v>1507</v>
      </c>
    </row>
    <row r="2761" customFormat="false" ht="15" hidden="false" customHeight="true" outlineLevel="0" collapsed="false">
      <c r="A2761" s="105" t="n">
        <v>81064.0325589352</v>
      </c>
      <c r="B2761" s="10" t="n">
        <v>1508</v>
      </c>
    </row>
    <row r="2762" customFormat="false" ht="15" hidden="false" customHeight="true" outlineLevel="0" collapsed="false">
      <c r="A2762" s="105" t="n">
        <v>81093.6578231366</v>
      </c>
      <c r="B2762" s="10" t="n">
        <v>1509</v>
      </c>
    </row>
    <row r="2763" customFormat="false" ht="15" hidden="false" customHeight="true" outlineLevel="0" collapsed="false">
      <c r="A2763" s="105" t="n">
        <v>81123.198746956</v>
      </c>
      <c r="B2763" s="10" t="n">
        <v>1510</v>
      </c>
    </row>
    <row r="2764" customFormat="false" ht="15" hidden="false" customHeight="true" outlineLevel="0" collapsed="false">
      <c r="A2764" s="105" t="n">
        <v>81152.6484423611</v>
      </c>
      <c r="B2764" s="10" t="n">
        <v>1511</v>
      </c>
    </row>
    <row r="2765" customFormat="false" ht="15" hidden="false" customHeight="true" outlineLevel="0" collapsed="false">
      <c r="A2765" s="105" t="n">
        <v>81182.0238072917</v>
      </c>
      <c r="B2765" s="10" t="n">
        <v>1512</v>
      </c>
    </row>
    <row r="2766" customFormat="false" ht="15" hidden="false" customHeight="true" outlineLevel="0" collapsed="false">
      <c r="A2766" s="105" t="n">
        <v>81211.358565706</v>
      </c>
      <c r="B2766" s="10" t="n">
        <v>1513</v>
      </c>
    </row>
    <row r="2767" customFormat="false" ht="15" hidden="false" customHeight="true" outlineLevel="0" collapsed="false">
      <c r="A2767" s="105" t="n">
        <v>81240.6919637847</v>
      </c>
      <c r="B2767" s="10" t="n">
        <v>1514</v>
      </c>
    </row>
    <row r="2768" customFormat="false" ht="15" hidden="false" customHeight="true" outlineLevel="0" collapsed="false">
      <c r="A2768" s="105" t="n">
        <v>81270.0603934722</v>
      </c>
      <c r="B2768" s="10" t="n">
        <v>1515</v>
      </c>
    </row>
    <row r="2769" customFormat="false" ht="15" hidden="false" customHeight="true" outlineLevel="0" collapsed="false">
      <c r="A2769" s="105" t="n">
        <v>81299.4939169213</v>
      </c>
      <c r="B2769" s="10" t="n">
        <v>1516</v>
      </c>
    </row>
    <row r="2770" customFormat="false" ht="15" hidden="false" customHeight="true" outlineLevel="0" collapsed="false">
      <c r="A2770" s="105" t="n">
        <v>81329.0154721991</v>
      </c>
      <c r="B2770" s="10" t="n">
        <v>1517</v>
      </c>
    </row>
    <row r="2771" customFormat="false" ht="15" hidden="false" customHeight="true" outlineLevel="0" collapsed="false">
      <c r="A2771" s="105" t="n">
        <v>81358.6388091204</v>
      </c>
      <c r="B2771" s="10" t="n">
        <v>1518</v>
      </c>
    </row>
    <row r="2772" customFormat="false" ht="15" hidden="false" customHeight="true" outlineLevel="0" collapsed="false">
      <c r="A2772" s="105" t="n">
        <v>81388.3598844097</v>
      </c>
      <c r="B2772" s="10" t="n">
        <v>1519</v>
      </c>
    </row>
    <row r="2773" customFormat="false" ht="15" hidden="false" customHeight="true" outlineLevel="0" collapsed="false">
      <c r="A2773" s="105" t="n">
        <v>81418.1433419329</v>
      </c>
      <c r="B2773" s="10" t="n">
        <v>1520</v>
      </c>
    </row>
    <row r="2774" customFormat="false" ht="15" hidden="false" customHeight="true" outlineLevel="0" collapsed="false">
      <c r="A2774" s="105" t="n">
        <v>81447.9221537616</v>
      </c>
      <c r="B2774" s="10" t="n">
        <v>1521</v>
      </c>
    </row>
    <row r="2775" customFormat="false" ht="15" hidden="false" customHeight="true" outlineLevel="0" collapsed="false">
      <c r="A2775" s="105" t="n">
        <v>81477.6246672685</v>
      </c>
      <c r="B2775" s="10" t="n">
        <v>1522</v>
      </c>
    </row>
    <row r="2776" customFormat="false" ht="15" hidden="false" customHeight="true" outlineLevel="0" collapsed="false">
      <c r="A2776" s="105" t="n">
        <v>81507.2100386343</v>
      </c>
      <c r="B2776" s="10" t="n">
        <v>1523</v>
      </c>
    </row>
    <row r="2777" customFormat="false" ht="15" hidden="false" customHeight="true" outlineLevel="0" collapsed="false">
      <c r="A2777" s="105" t="n">
        <v>81536.6794953241</v>
      </c>
      <c r="B2777" s="10" t="n">
        <v>1524</v>
      </c>
    </row>
    <row r="2778" customFormat="false" ht="15" hidden="false" customHeight="true" outlineLevel="0" collapsed="false">
      <c r="A2778" s="105" t="n">
        <v>81566.0604540625</v>
      </c>
      <c r="B2778" s="10" t="n">
        <v>1525</v>
      </c>
    </row>
    <row r="2779" customFormat="false" ht="15" hidden="false" customHeight="true" outlineLevel="0" collapsed="false">
      <c r="A2779" s="105" t="n">
        <v>81595.3866987153</v>
      </c>
      <c r="B2779" s="10" t="n">
        <v>1526</v>
      </c>
    </row>
    <row r="2780" customFormat="false" ht="15" hidden="false" customHeight="true" outlineLevel="0" collapsed="false">
      <c r="A2780" s="105" t="n">
        <v>81624.6904740394</v>
      </c>
      <c r="B2780" s="10" t="n">
        <v>1527</v>
      </c>
    </row>
    <row r="2781" customFormat="false" ht="15" hidden="false" customHeight="true" outlineLevel="0" collapsed="false">
      <c r="A2781" s="105" t="n">
        <v>81654.0048101505</v>
      </c>
      <c r="B2781" s="10" t="n">
        <v>1528</v>
      </c>
    </row>
    <row r="2782" customFormat="false" ht="15" hidden="false" customHeight="true" outlineLevel="0" collapsed="false">
      <c r="A2782" s="105" t="n">
        <v>81683.3676675116</v>
      </c>
      <c r="B2782" s="10" t="n">
        <v>1529</v>
      </c>
    </row>
    <row r="2783" customFormat="false" ht="15" hidden="false" customHeight="true" outlineLevel="0" collapsed="false">
      <c r="A2783" s="105" t="n">
        <v>81712.8212586574</v>
      </c>
      <c r="B2783" s="10" t="n">
        <v>1530</v>
      </c>
    </row>
    <row r="2784" customFormat="false" ht="15" hidden="false" customHeight="true" outlineLevel="0" collapsed="false">
      <c r="A2784" s="105" t="n">
        <v>81742.4016325232</v>
      </c>
      <c r="B2784" s="10" t="n">
        <v>1531</v>
      </c>
    </row>
    <row r="2785" customFormat="false" ht="15" hidden="false" customHeight="true" outlineLevel="0" collapsed="false">
      <c r="A2785" s="105" t="n">
        <v>81772.1163546296</v>
      </c>
      <c r="B2785" s="10" t="n">
        <v>1532</v>
      </c>
    </row>
    <row r="2786" customFormat="false" ht="15" hidden="false" customHeight="true" outlineLevel="0" collapsed="false">
      <c r="A2786" s="105" t="n">
        <v>81801.924128287</v>
      </c>
      <c r="B2786" s="10" t="n">
        <v>1533</v>
      </c>
    </row>
    <row r="2787" customFormat="false" ht="15" hidden="false" customHeight="true" outlineLevel="0" collapsed="false">
      <c r="A2787" s="105" t="n">
        <v>81831.7439759375</v>
      </c>
      <c r="B2787" s="10" t="n">
        <v>1534</v>
      </c>
    </row>
    <row r="2788" customFormat="false" ht="15" hidden="false" customHeight="true" outlineLevel="0" collapsed="false">
      <c r="A2788" s="105" t="n">
        <v>81861.4960132407</v>
      </c>
      <c r="B2788" s="10" t="n">
        <v>1535</v>
      </c>
    </row>
    <row r="2789" customFormat="false" ht="15" hidden="false" customHeight="true" outlineLevel="0" collapsed="false">
      <c r="A2789" s="105" t="n">
        <v>81891.1362715509</v>
      </c>
      <c r="B2789" s="10" t="n">
        <v>1536</v>
      </c>
    </row>
    <row r="2790" customFormat="false" ht="15" hidden="false" customHeight="true" outlineLevel="0" collapsed="false">
      <c r="A2790" s="105" t="n">
        <v>81920.6581809606</v>
      </c>
      <c r="B2790" s="10" t="n">
        <v>1537</v>
      </c>
    </row>
    <row r="2791" customFormat="false" ht="15" hidden="false" customHeight="true" outlineLevel="0" collapsed="false">
      <c r="A2791" s="105" t="n">
        <v>81950.0757059259</v>
      </c>
      <c r="B2791" s="10" t="n">
        <v>1538</v>
      </c>
    </row>
    <row r="2792" customFormat="false" ht="15" hidden="false" customHeight="true" outlineLevel="0" collapsed="false">
      <c r="A2792" s="105" t="n">
        <v>81979.4125765509</v>
      </c>
      <c r="B2792" s="10" t="n">
        <v>1539</v>
      </c>
    </row>
    <row r="2793" customFormat="false" ht="15" hidden="false" customHeight="true" outlineLevel="0" collapsed="false">
      <c r="A2793" s="105" t="n">
        <v>82008.7011602199</v>
      </c>
      <c r="B2793" s="10" t="n">
        <v>1540</v>
      </c>
    </row>
    <row r="2794" customFormat="false" ht="15" hidden="false" customHeight="true" outlineLevel="0" collapsed="false">
      <c r="A2794" s="105" t="n">
        <v>82037.9833790972</v>
      </c>
      <c r="B2794" s="10" t="n">
        <v>1541</v>
      </c>
    </row>
    <row r="2795" customFormat="false" ht="15" hidden="false" customHeight="true" outlineLevel="0" collapsed="false">
      <c r="A2795" s="105" t="n">
        <v>82067.308465463</v>
      </c>
      <c r="B2795" s="10" t="n">
        <v>1542</v>
      </c>
    </row>
    <row r="2796" customFormat="false" ht="15" hidden="false" customHeight="true" outlineLevel="0" collapsed="false">
      <c r="A2796" s="105" t="n">
        <v>82096.7251649769</v>
      </c>
      <c r="B2796" s="10" t="n">
        <v>1543</v>
      </c>
    </row>
    <row r="2797" customFormat="false" ht="15" hidden="false" customHeight="true" outlineLevel="0" collapsed="false">
      <c r="A2797" s="105" t="n">
        <v>82126.2676345949</v>
      </c>
      <c r="B2797" s="10" t="n">
        <v>1544</v>
      </c>
    </row>
    <row r="2798" customFormat="false" ht="15" hidden="false" customHeight="true" outlineLevel="0" collapsed="false">
      <c r="A2798" s="105" t="n">
        <v>82155.9392132176</v>
      </c>
      <c r="B2798" s="10" t="n">
        <v>1545</v>
      </c>
    </row>
    <row r="2799" customFormat="false" ht="15" hidden="false" customHeight="true" outlineLevel="0" collapsed="false">
      <c r="A2799" s="105" t="n">
        <v>82185.7061613773</v>
      </c>
      <c r="B2799" s="10" t="n">
        <v>1546</v>
      </c>
    </row>
    <row r="2800" customFormat="false" ht="15" hidden="false" customHeight="true" outlineLevel="0" collapsed="false">
      <c r="A2800" s="105" t="n">
        <v>82215.5097778935</v>
      </c>
      <c r="B2800" s="10" t="n">
        <v>1547</v>
      </c>
    </row>
    <row r="2801" customFormat="false" ht="15" hidden="false" customHeight="true" outlineLevel="0" collapsed="false">
      <c r="A2801" s="105" t="n">
        <v>82245.2870592245</v>
      </c>
      <c r="B2801" s="10" t="n">
        <v>1548</v>
      </c>
    </row>
    <row r="2802" customFormat="false" ht="15" hidden="false" customHeight="true" outlineLevel="0" collapsed="false">
      <c r="A2802" s="105" t="n">
        <v>82274.9851368056</v>
      </c>
      <c r="B2802" s="10" t="n">
        <v>1549</v>
      </c>
    </row>
    <row r="2803" customFormat="false" ht="15" hidden="false" customHeight="true" outlineLevel="0" collapsed="false">
      <c r="A2803" s="105" t="n">
        <v>82304.5697725926</v>
      </c>
      <c r="B2803" s="10" t="n">
        <v>1550</v>
      </c>
    </row>
    <row r="2804" customFormat="false" ht="15" hidden="false" customHeight="true" outlineLevel="0" collapsed="false">
      <c r="A2804" s="105" t="n">
        <v>82334.0328030093</v>
      </c>
      <c r="B2804" s="10" t="n">
        <v>1551</v>
      </c>
    </row>
    <row r="2805" customFormat="false" ht="15" hidden="false" customHeight="true" outlineLevel="0" collapsed="false">
      <c r="A2805" s="105" t="n">
        <v>82363.3942677546</v>
      </c>
      <c r="B2805" s="10" t="n">
        <v>1552</v>
      </c>
    </row>
    <row r="2806" customFormat="false" ht="15" hidden="false" customHeight="true" outlineLevel="0" collapsed="false">
      <c r="A2806" s="105" t="n">
        <v>82392.6956592014</v>
      </c>
      <c r="B2806" s="10" t="n">
        <v>1553</v>
      </c>
    </row>
    <row r="2807" customFormat="false" ht="15" hidden="false" customHeight="true" outlineLevel="0" collapsed="false">
      <c r="A2807" s="105" t="n">
        <v>82421.9881496875</v>
      </c>
      <c r="B2807" s="10" t="n">
        <v>1554</v>
      </c>
    </row>
    <row r="2808" customFormat="false" ht="15" hidden="false" customHeight="true" outlineLevel="0" collapsed="false">
      <c r="A2808" s="105" t="n">
        <v>82451.3202170949</v>
      </c>
      <c r="B2808" s="10" t="n">
        <v>1555</v>
      </c>
    </row>
    <row r="2809" customFormat="false" ht="15" hidden="false" customHeight="true" outlineLevel="0" collapsed="false">
      <c r="A2809" s="105" t="n">
        <v>82480.7276035995</v>
      </c>
      <c r="B2809" s="10" t="n">
        <v>1556</v>
      </c>
    </row>
    <row r="2810" customFormat="false" ht="15" hidden="false" customHeight="true" outlineLevel="0" collapsed="false">
      <c r="A2810" s="105" t="n">
        <v>82510.2287279398</v>
      </c>
      <c r="B2810" s="10" t="n">
        <v>1557</v>
      </c>
    </row>
    <row r="2811" customFormat="false" ht="15" hidden="false" customHeight="true" outlineLevel="0" collapsed="false">
      <c r="A2811" s="105" t="n">
        <v>82539.8265959607</v>
      </c>
      <c r="B2811" s="10" t="n">
        <v>1558</v>
      </c>
    </row>
    <row r="2812" customFormat="false" ht="15" hidden="false" customHeight="true" outlineLevel="0" collapsed="false">
      <c r="A2812" s="105" t="n">
        <v>82569.5125398958</v>
      </c>
      <c r="B2812" s="10" t="n">
        <v>1559</v>
      </c>
    </row>
    <row r="2813" customFormat="false" ht="15" hidden="false" customHeight="true" outlineLevel="0" collapsed="false">
      <c r="A2813" s="105" t="n">
        <v>82599.2631984838</v>
      </c>
      <c r="B2813" s="10" t="n">
        <v>1560</v>
      </c>
    </row>
    <row r="2814" customFormat="false" ht="15" hidden="false" customHeight="true" outlineLevel="0" collapsed="false">
      <c r="A2814" s="105" t="n">
        <v>82629.0326355556</v>
      </c>
      <c r="B2814" s="10" t="n">
        <v>1561</v>
      </c>
    </row>
    <row r="2815" customFormat="false" ht="15" hidden="false" customHeight="true" outlineLevel="0" collapsed="false">
      <c r="A2815" s="105" t="n">
        <v>82658.7578981134</v>
      </c>
      <c r="B2815" s="10" t="n">
        <v>1562</v>
      </c>
    </row>
    <row r="2816" customFormat="false" ht="15" hidden="false" customHeight="true" outlineLevel="0" collapsed="false">
      <c r="A2816" s="105" t="n">
        <v>82688.3856315857</v>
      </c>
      <c r="B2816" s="10" t="n">
        <v>1563</v>
      </c>
    </row>
    <row r="2817" customFormat="false" ht="15" hidden="false" customHeight="true" outlineLevel="0" collapsed="false">
      <c r="A2817" s="105" t="n">
        <v>82717.8977165394</v>
      </c>
      <c r="B2817" s="10" t="n">
        <v>1564</v>
      </c>
    </row>
    <row r="2818" customFormat="false" ht="15" hidden="false" customHeight="true" outlineLevel="0" collapsed="false">
      <c r="A2818" s="105" t="n">
        <v>82747.3134972917</v>
      </c>
      <c r="B2818" s="10" t="n">
        <v>1565</v>
      </c>
    </row>
    <row r="2819" customFormat="false" ht="15" hidden="false" customHeight="true" outlineLevel="0" collapsed="false">
      <c r="A2819" s="105" t="n">
        <v>82776.6734024306</v>
      </c>
      <c r="B2819" s="10" t="n">
        <v>1566</v>
      </c>
    </row>
    <row r="2820" customFormat="false" ht="15" hidden="false" customHeight="true" outlineLevel="0" collapsed="false">
      <c r="A2820" s="105" t="n">
        <v>82806.0201996991</v>
      </c>
      <c r="B2820" s="10" t="n">
        <v>1567</v>
      </c>
    </row>
    <row r="2821" customFormat="false" ht="15" hidden="false" customHeight="true" outlineLevel="0" collapsed="false">
      <c r="A2821" s="105" t="n">
        <v>82835.3864998495</v>
      </c>
      <c r="B2821" s="10" t="n">
        <v>1568</v>
      </c>
    </row>
    <row r="2822" customFormat="false" ht="15" hidden="false" customHeight="true" outlineLevel="0" collapsed="false">
      <c r="A2822" s="105" t="n">
        <v>82864.7920295602</v>
      </c>
      <c r="B2822" s="10" t="n">
        <v>1569</v>
      </c>
    </row>
    <row r="2823" customFormat="false" ht="15" hidden="false" customHeight="true" outlineLevel="0" collapsed="false">
      <c r="A2823" s="105" t="n">
        <v>82894.2500808565</v>
      </c>
      <c r="B2823" s="10" t="n">
        <v>1570</v>
      </c>
    </row>
    <row r="2824" customFormat="false" ht="15" hidden="false" customHeight="true" outlineLevel="0" collapsed="false">
      <c r="A2824" s="105" t="n">
        <v>82923.7746413773</v>
      </c>
      <c r="B2824" s="10" t="n">
        <v>1571</v>
      </c>
    </row>
    <row r="2825" customFormat="false" ht="15" hidden="false" customHeight="true" outlineLevel="0" collapsed="false">
      <c r="A2825" s="105" t="n">
        <v>82953.3770493519</v>
      </c>
      <c r="B2825" s="10" t="n">
        <v>1572</v>
      </c>
    </row>
    <row r="2826" customFormat="false" ht="15" hidden="false" customHeight="true" outlineLevel="0" collapsed="false">
      <c r="A2826" s="105" t="n">
        <v>82983.0510871181</v>
      </c>
      <c r="B2826" s="10" t="n">
        <v>1573</v>
      </c>
    </row>
    <row r="2827" customFormat="false" ht="15" hidden="false" customHeight="true" outlineLevel="0" collapsed="false">
      <c r="A2827" s="105" t="n">
        <v>83012.7624308796</v>
      </c>
      <c r="B2827" s="10" t="n">
        <v>1574</v>
      </c>
    </row>
    <row r="2828" customFormat="false" ht="15" hidden="false" customHeight="true" outlineLevel="0" collapsed="false">
      <c r="A2828" s="105" t="n">
        <v>83042.4598445718</v>
      </c>
      <c r="B2828" s="10" t="n">
        <v>1575</v>
      </c>
    </row>
    <row r="2829" customFormat="false" ht="15" hidden="false" customHeight="true" outlineLevel="0" collapsed="false">
      <c r="A2829" s="105" t="n">
        <v>83072.1014210532</v>
      </c>
      <c r="B2829" s="10" t="n">
        <v>1576</v>
      </c>
    </row>
    <row r="2830" customFormat="false" ht="15" hidden="false" customHeight="true" outlineLevel="0" collapsed="false">
      <c r="A2830" s="105" t="n">
        <v>83101.6711738889</v>
      </c>
      <c r="B2830" s="10" t="n">
        <v>1577</v>
      </c>
    </row>
    <row r="2831" customFormat="false" ht="15" hidden="false" customHeight="true" outlineLevel="0" collapsed="false">
      <c r="A2831" s="105" t="n">
        <v>83131.1754912037</v>
      </c>
      <c r="B2831" s="10" t="n">
        <v>1578</v>
      </c>
    </row>
    <row r="2832" customFormat="false" ht="15" hidden="false" customHeight="true" outlineLevel="0" collapsed="false">
      <c r="A2832" s="105" t="n">
        <v>83160.6306701736</v>
      </c>
      <c r="B2832" s="10" t="n">
        <v>1579</v>
      </c>
    </row>
    <row r="2833" customFormat="false" ht="15" hidden="false" customHeight="true" outlineLevel="0" collapsed="false">
      <c r="A2833" s="105" t="n">
        <v>83190.0542108681</v>
      </c>
      <c r="B2833" s="10" t="n">
        <v>1580</v>
      </c>
    </row>
    <row r="2834" customFormat="false" ht="15" hidden="false" customHeight="true" outlineLevel="0" collapsed="false">
      <c r="A2834" s="105" t="n">
        <v>83219.463009456</v>
      </c>
      <c r="B2834" s="10" t="n">
        <v>1581</v>
      </c>
    </row>
    <row r="2835" customFormat="false" ht="15" hidden="false" customHeight="true" outlineLevel="0" collapsed="false">
      <c r="A2835" s="105" t="n">
        <v>83248.8754063426</v>
      </c>
      <c r="B2835" s="10" t="n">
        <v>1582</v>
      </c>
    </row>
    <row r="2836" customFormat="false" ht="15" hidden="false" customHeight="true" outlineLevel="0" collapsed="false">
      <c r="A2836" s="105" t="n">
        <v>83278.3117565857</v>
      </c>
      <c r="B2836" s="10" t="n">
        <v>1583</v>
      </c>
    </row>
    <row r="2837" customFormat="false" ht="15" hidden="false" customHeight="true" outlineLevel="0" collapsed="false">
      <c r="A2837" s="105" t="n">
        <v>83307.790033831</v>
      </c>
      <c r="B2837" s="10" t="n">
        <v>1584</v>
      </c>
    </row>
    <row r="2838" customFormat="false" ht="15" hidden="false" customHeight="true" outlineLevel="0" collapsed="false">
      <c r="A2838" s="105" t="n">
        <v>83337.3186442245</v>
      </c>
      <c r="B2838" s="10" t="n">
        <v>1585</v>
      </c>
    </row>
    <row r="2839" customFormat="false" ht="15" hidden="false" customHeight="true" outlineLevel="0" collapsed="false">
      <c r="A2839" s="105" t="n">
        <v>83366.8929470833</v>
      </c>
      <c r="B2839" s="10" t="n">
        <v>1586</v>
      </c>
    </row>
    <row r="2840" customFormat="false" ht="15" hidden="false" customHeight="true" outlineLevel="0" collapsed="false">
      <c r="A2840" s="105" t="n">
        <v>83396.499665</v>
      </c>
      <c r="B2840" s="10" t="n">
        <v>1587</v>
      </c>
    </row>
    <row r="2841" customFormat="false" ht="15" hidden="false" customHeight="true" outlineLevel="0" collapsed="false">
      <c r="A2841" s="105" t="n">
        <v>83426.1249164005</v>
      </c>
      <c r="B2841" s="10" t="n">
        <v>1588</v>
      </c>
    </row>
    <row r="2842" customFormat="false" ht="15" hidden="false" customHeight="true" outlineLevel="0" collapsed="false">
      <c r="A2842" s="105" t="n">
        <v>83455.7570594444</v>
      </c>
      <c r="B2842" s="10" t="n">
        <v>1589</v>
      </c>
    </row>
    <row r="2843" customFormat="false" ht="15" hidden="false" customHeight="true" outlineLevel="0" collapsed="false">
      <c r="A2843" s="105" t="n">
        <v>83485.3826153472</v>
      </c>
      <c r="B2843" s="10" t="n">
        <v>1590</v>
      </c>
    </row>
    <row r="2844" customFormat="false" ht="15" hidden="false" customHeight="true" outlineLevel="0" collapsed="false">
      <c r="A2844" s="105" t="n">
        <v>83514.9831681019</v>
      </c>
      <c r="B2844" s="10" t="n">
        <v>1591</v>
      </c>
    </row>
    <row r="2845" customFormat="false" ht="15" hidden="false" customHeight="true" outlineLevel="0" collapsed="false">
      <c r="A2845" s="105" t="n">
        <v>83544.5405240046</v>
      </c>
      <c r="B2845" s="10" t="n">
        <v>1592</v>
      </c>
    </row>
    <row r="2846" customFormat="false" ht="15" hidden="false" customHeight="true" outlineLevel="0" collapsed="false">
      <c r="A2846" s="105" t="n">
        <v>83574.0477132292</v>
      </c>
      <c r="B2846" s="10" t="n">
        <v>1593</v>
      </c>
    </row>
    <row r="2847" customFormat="false" ht="15" hidden="false" customHeight="true" outlineLevel="0" collapsed="false">
      <c r="A2847" s="105" t="n">
        <v>83603.5151405324</v>
      </c>
      <c r="B2847" s="10" t="n">
        <v>1594</v>
      </c>
    </row>
    <row r="2848" customFormat="false" ht="15" hidden="false" customHeight="true" outlineLevel="0" collapsed="false">
      <c r="A2848" s="105" t="n">
        <v>83632.9639084607</v>
      </c>
      <c r="B2848" s="10" t="n">
        <v>1595</v>
      </c>
    </row>
    <row r="2849" customFormat="false" ht="15" hidden="false" customHeight="true" outlineLevel="0" collapsed="false">
      <c r="A2849" s="105" t="n">
        <v>83662.4113586458</v>
      </c>
      <c r="B2849" s="10" t="n">
        <v>1596</v>
      </c>
    </row>
    <row r="2850" customFormat="false" ht="15" hidden="false" customHeight="true" outlineLevel="0" collapsed="false">
      <c r="A2850" s="105" t="n">
        <v>83691.8628130671</v>
      </c>
      <c r="B2850" s="10" t="n">
        <v>1597</v>
      </c>
    </row>
    <row r="2851" customFormat="false" ht="15" hidden="false" customHeight="true" outlineLevel="0" collapsed="false">
      <c r="A2851" s="105" t="n">
        <v>83721.3172451389</v>
      </c>
      <c r="B2851" s="10" t="n">
        <v>1598</v>
      </c>
    </row>
    <row r="2852" customFormat="false" ht="15" hidden="false" customHeight="true" outlineLevel="0" collapsed="false">
      <c r="A2852" s="105" t="n">
        <v>83750.7802333218</v>
      </c>
      <c r="B2852" s="10" t="n">
        <v>1599</v>
      </c>
    </row>
    <row r="2853" customFormat="false" ht="15" hidden="false" customHeight="true" outlineLevel="0" collapsed="false">
      <c r="A2853" s="105" t="n">
        <v>83780.2702052083</v>
      </c>
      <c r="B2853" s="10" t="n">
        <v>1600</v>
      </c>
    </row>
    <row r="2854" customFormat="false" ht="15" hidden="false" customHeight="true" outlineLevel="0" collapsed="false">
      <c r="A2854" s="105" t="n">
        <v>83809.8104880556</v>
      </c>
      <c r="B2854" s="10" t="n">
        <v>1601</v>
      </c>
    </row>
    <row r="2855" customFormat="false" ht="15" hidden="false" customHeight="true" outlineLevel="0" collapsed="false">
      <c r="A2855" s="105" t="n">
        <v>83839.4127488195</v>
      </c>
      <c r="B2855" s="10" t="n">
        <v>1602</v>
      </c>
    </row>
    <row r="2856" customFormat="false" ht="15" hidden="false" customHeight="true" outlineLevel="0" collapsed="false">
      <c r="A2856" s="105" t="n">
        <v>83869.0646281829</v>
      </c>
      <c r="B2856" s="10" t="n">
        <v>1603</v>
      </c>
    </row>
    <row r="2857" customFormat="false" ht="15" hidden="false" customHeight="true" outlineLevel="0" collapsed="false">
      <c r="A2857" s="105" t="n">
        <v>83898.7322277199</v>
      </c>
      <c r="B2857" s="10" t="n">
        <v>1604</v>
      </c>
    </row>
    <row r="2858" customFormat="false" ht="15" hidden="false" customHeight="true" outlineLevel="0" collapsed="false">
      <c r="A2858" s="105" t="n">
        <v>83928.3781879283</v>
      </c>
      <c r="B2858" s="10" t="n">
        <v>1605</v>
      </c>
    </row>
    <row r="2859" customFormat="false" ht="15" hidden="false" customHeight="true" outlineLevel="0" collapsed="false">
      <c r="A2859" s="105" t="n">
        <v>83957.9812712847</v>
      </c>
      <c r="B2859" s="10" t="n">
        <v>1606</v>
      </c>
    </row>
    <row r="2860" customFormat="false" ht="15" hidden="false" customHeight="true" outlineLevel="0" collapsed="false">
      <c r="A2860" s="105" t="n">
        <v>83987.5393070486</v>
      </c>
      <c r="B2860" s="10" t="n">
        <v>1607</v>
      </c>
    </row>
    <row r="2861" customFormat="false" ht="15" hidden="false" customHeight="true" outlineLevel="0" collapsed="false">
      <c r="A2861" s="105" t="n">
        <v>84017.0555926505</v>
      </c>
      <c r="B2861" s="10" t="n">
        <v>1608</v>
      </c>
    </row>
    <row r="2862" customFormat="false" ht="15" hidden="false" customHeight="true" outlineLevel="0" collapsed="false">
      <c r="A2862" s="105" t="n">
        <v>84046.5277007523</v>
      </c>
      <c r="B2862" s="10" t="n">
        <v>1609</v>
      </c>
    </row>
    <row r="2863" customFormat="false" ht="15" hidden="false" customHeight="true" outlineLevel="0" collapsed="false">
      <c r="A2863" s="105" t="n">
        <v>84075.951756088</v>
      </c>
      <c r="B2863" s="10" t="n">
        <v>1610</v>
      </c>
    </row>
    <row r="2864" customFormat="false" ht="15" hidden="false" customHeight="true" outlineLevel="0" collapsed="false">
      <c r="A2864" s="105" t="n">
        <v>84105.3357516204</v>
      </c>
      <c r="B2864" s="10" t="n">
        <v>1611</v>
      </c>
    </row>
    <row r="2865" customFormat="false" ht="15" hidden="false" customHeight="true" outlineLevel="0" collapsed="false">
      <c r="A2865" s="105" t="n">
        <v>84134.7068825694</v>
      </c>
      <c r="B2865" s="10" t="n">
        <v>1612</v>
      </c>
    </row>
    <row r="2866" customFormat="false" ht="15" hidden="false" customHeight="true" outlineLevel="0" collapsed="false">
      <c r="A2866" s="105" t="n">
        <v>84164.1051529282</v>
      </c>
      <c r="B2866" s="10" t="n">
        <v>1613</v>
      </c>
    </row>
    <row r="2867" customFormat="false" ht="15" hidden="false" customHeight="true" outlineLevel="0" collapsed="false">
      <c r="A2867" s="105" t="n">
        <v>84193.5679938889</v>
      </c>
      <c r="B2867" s="10" t="n">
        <v>1614</v>
      </c>
    </row>
    <row r="2868" customFormat="false" ht="15" hidden="false" customHeight="true" outlineLevel="0" collapsed="false">
      <c r="A2868" s="105" t="n">
        <v>84223.1159405671</v>
      </c>
      <c r="B2868" s="10" t="n">
        <v>1615</v>
      </c>
    </row>
    <row r="2869" customFormat="false" ht="15" hidden="false" customHeight="true" outlineLevel="0" collapsed="false">
      <c r="A2869" s="105" t="n">
        <v>84252.7461583565</v>
      </c>
      <c r="B2869" s="10" t="n">
        <v>1616</v>
      </c>
    </row>
    <row r="2870" customFormat="false" ht="15" hidden="false" customHeight="true" outlineLevel="0" collapsed="false">
      <c r="A2870" s="105" t="n">
        <v>84282.4361468403</v>
      </c>
      <c r="B2870" s="10" t="n">
        <v>1617</v>
      </c>
    </row>
    <row r="2871" customFormat="false" ht="15" hidden="false" customHeight="true" outlineLevel="0" collapsed="false">
      <c r="A2871" s="105" t="n">
        <v>84312.153791875</v>
      </c>
      <c r="B2871" s="10" t="n">
        <v>1618</v>
      </c>
    </row>
    <row r="2872" customFormat="false" ht="15" hidden="false" customHeight="true" outlineLevel="0" collapsed="false">
      <c r="A2872" s="105" t="n">
        <v>84341.8641409607</v>
      </c>
      <c r="B2872" s="10" t="n">
        <v>1619</v>
      </c>
    </row>
    <row r="2873" customFormat="false" ht="15" hidden="false" customHeight="true" outlineLevel="0" collapsed="false">
      <c r="A2873" s="105" t="n">
        <v>84371.5304581597</v>
      </c>
      <c r="B2873" s="10" t="n">
        <v>1620</v>
      </c>
    </row>
    <row r="2874" customFormat="false" ht="15" hidden="false" customHeight="true" outlineLevel="0" collapsed="false">
      <c r="A2874" s="105" t="n">
        <v>84401.1191320949</v>
      </c>
      <c r="B2874" s="10" t="n">
        <v>1621</v>
      </c>
    </row>
    <row r="2875" customFormat="false" ht="15" hidden="false" customHeight="true" outlineLevel="0" collapsed="false">
      <c r="A2875" s="105" t="n">
        <v>84430.6120609491</v>
      </c>
      <c r="B2875" s="10" t="n">
        <v>1622</v>
      </c>
    </row>
    <row r="2876" customFormat="false" ht="15" hidden="false" customHeight="true" outlineLevel="0" collapsed="false">
      <c r="A2876" s="105" t="n">
        <v>84460.0158157986</v>
      </c>
      <c r="B2876" s="10" t="n">
        <v>1623</v>
      </c>
    </row>
    <row r="2877" customFormat="false" ht="15" hidden="false" customHeight="true" outlineLevel="0" collapsed="false">
      <c r="A2877" s="105" t="n">
        <v>84489.3588730324</v>
      </c>
      <c r="B2877" s="10" t="n">
        <v>1624</v>
      </c>
    </row>
    <row r="2878" customFormat="false" ht="15" hidden="false" customHeight="true" outlineLevel="0" collapsed="false">
      <c r="A2878" s="105" t="n">
        <v>84518.6806734954</v>
      </c>
      <c r="B2878" s="10" t="n">
        <v>1625</v>
      </c>
    </row>
    <row r="2879" customFormat="false" ht="15" hidden="false" customHeight="true" outlineLevel="0" collapsed="false">
      <c r="A2879" s="105" t="n">
        <v>84548.0210437384</v>
      </c>
      <c r="B2879" s="10" t="n">
        <v>1626</v>
      </c>
    </row>
    <row r="2880" customFormat="false" ht="15" hidden="false" customHeight="true" outlineLevel="0" collapsed="false">
      <c r="A2880" s="105" t="n">
        <v>84577.4144449769</v>
      </c>
      <c r="B2880" s="10" t="n">
        <v>1627</v>
      </c>
    </row>
    <row r="2881" customFormat="false" ht="15" hidden="false" customHeight="true" outlineLevel="0" collapsed="false">
      <c r="A2881" s="105" t="n">
        <v>84606.8882256829</v>
      </c>
      <c r="B2881" s="10" t="n">
        <v>1628</v>
      </c>
    </row>
    <row r="2882" customFormat="false" ht="15" hidden="false" customHeight="true" outlineLevel="0" collapsed="false">
      <c r="A2882" s="105" t="n">
        <v>84636.4617170486</v>
      </c>
      <c r="B2882" s="10" t="n">
        <v>1629</v>
      </c>
    </row>
    <row r="2883" customFormat="false" ht="15" hidden="false" customHeight="true" outlineLevel="0" collapsed="false">
      <c r="A2883" s="105" t="n">
        <v>84666.1412747917</v>
      </c>
      <c r="B2883" s="10" t="n">
        <v>1630</v>
      </c>
    </row>
    <row r="2884" customFormat="false" ht="15" hidden="false" customHeight="true" outlineLevel="0" collapsed="false">
      <c r="A2884" s="105" t="n">
        <v>84695.9075598495</v>
      </c>
      <c r="B2884" s="10" t="n">
        <v>1631</v>
      </c>
    </row>
    <row r="2885" customFormat="false" ht="15" hidden="false" customHeight="true" outlineLevel="0" collapsed="false">
      <c r="A2885" s="105" t="n">
        <v>84725.7055299421</v>
      </c>
      <c r="B2885" s="10" t="n">
        <v>1632</v>
      </c>
    </row>
    <row r="2886" customFormat="false" ht="15" hidden="false" customHeight="true" outlineLevel="0" collapsed="false">
      <c r="A2886" s="105" t="n">
        <v>84755.4586365741</v>
      </c>
      <c r="B2886" s="10" t="n">
        <v>1633</v>
      </c>
    </row>
    <row r="2887" customFormat="false" ht="15" hidden="false" customHeight="true" outlineLevel="0" collapsed="false">
      <c r="A2887" s="105" t="n">
        <v>84785.1058069213</v>
      </c>
      <c r="B2887" s="10" t="n">
        <v>1634</v>
      </c>
    </row>
    <row r="2888" customFormat="false" ht="15" hidden="false" customHeight="true" outlineLevel="0" collapsed="false">
      <c r="A2888" s="105" t="n">
        <v>84814.6282279977</v>
      </c>
      <c r="B2888" s="10" t="n">
        <v>1635</v>
      </c>
    </row>
    <row r="2889" customFormat="false" ht="15" hidden="false" customHeight="true" outlineLevel="0" collapsed="false">
      <c r="A2889" s="105" t="n">
        <v>84844.0444470486</v>
      </c>
      <c r="B2889" s="10" t="n">
        <v>1636</v>
      </c>
    </row>
    <row r="2890" customFormat="false" ht="15" hidden="false" customHeight="true" outlineLevel="0" collapsed="false">
      <c r="A2890" s="105" t="n">
        <v>84873.3886243982</v>
      </c>
      <c r="B2890" s="10" t="n">
        <v>1637</v>
      </c>
    </row>
    <row r="2891" customFormat="false" ht="15" hidden="false" customHeight="true" outlineLevel="0" collapsed="false">
      <c r="A2891" s="105" t="n">
        <v>84902.6954180208</v>
      </c>
      <c r="B2891" s="10" t="n">
        <v>1638</v>
      </c>
    </row>
    <row r="2892" customFormat="false" ht="15" hidden="false" customHeight="true" outlineLevel="0" collapsed="false">
      <c r="A2892" s="105" t="n">
        <v>84931.9977533102</v>
      </c>
      <c r="B2892" s="10" t="n">
        <v>1639</v>
      </c>
    </row>
    <row r="2893" customFormat="false" ht="15" hidden="false" customHeight="true" outlineLevel="0" collapsed="false">
      <c r="A2893" s="105" t="n">
        <v>84961.3309370949</v>
      </c>
      <c r="B2893" s="10" t="n">
        <v>1640</v>
      </c>
    </row>
    <row r="2894" customFormat="false" ht="15" hidden="false" customHeight="true" outlineLevel="0" collapsed="false">
      <c r="A2894" s="105" t="n">
        <v>84990.7352996991</v>
      </c>
      <c r="B2894" s="10" t="n">
        <v>1641</v>
      </c>
    </row>
    <row r="2895" customFormat="false" ht="15" hidden="false" customHeight="true" outlineLevel="0" collapsed="false">
      <c r="A2895" s="105" t="n">
        <v>85020.2516579051</v>
      </c>
      <c r="B2895" s="10" t="n">
        <v>1642</v>
      </c>
    </row>
    <row r="2896" customFormat="false" ht="15" hidden="false" customHeight="true" outlineLevel="0" collapsed="false">
      <c r="A2896" s="105" t="n">
        <v>85049.9046015046</v>
      </c>
      <c r="B2896" s="10" t="n">
        <v>1643</v>
      </c>
    </row>
    <row r="2897" customFormat="false" ht="15" hidden="false" customHeight="true" outlineLevel="0" collapsed="false">
      <c r="A2897" s="105" t="n">
        <v>85079.6776804745</v>
      </c>
      <c r="B2897" s="10" t="n">
        <v>1644</v>
      </c>
    </row>
    <row r="2898" customFormat="false" ht="15" hidden="false" customHeight="true" outlineLevel="0" collapsed="false">
      <c r="A2898" s="105" t="n">
        <v>85109.5049283796</v>
      </c>
      <c r="B2898" s="10" t="n">
        <v>1645</v>
      </c>
    </row>
    <row r="2899" customFormat="false" ht="15" hidden="false" customHeight="true" outlineLevel="0" collapsed="false">
      <c r="A2899" s="105" t="n">
        <v>85139.299239456</v>
      </c>
      <c r="B2899" s="10" t="n">
        <v>1646</v>
      </c>
    </row>
    <row r="2900" customFormat="false" ht="15" hidden="false" customHeight="true" outlineLevel="0" collapsed="false">
      <c r="A2900" s="105" t="n">
        <v>85168.9962708912</v>
      </c>
      <c r="B2900" s="10" t="n">
        <v>1647</v>
      </c>
    </row>
    <row r="2901" customFormat="false" ht="15" hidden="false" customHeight="true" outlineLevel="0" collapsed="false">
      <c r="A2901" s="105" t="n">
        <v>85198.5731871065</v>
      </c>
      <c r="B2901" s="10" t="n">
        <v>1648</v>
      </c>
    </row>
    <row r="2902" customFormat="false" ht="15" hidden="false" customHeight="true" outlineLevel="0" collapsed="false">
      <c r="A2902" s="105" t="n">
        <v>85228.0369419907</v>
      </c>
      <c r="B2902" s="10" t="n">
        <v>1649</v>
      </c>
    </row>
    <row r="2903" customFormat="false" ht="15" hidden="false" customHeight="true" outlineLevel="0" collapsed="false">
      <c r="A2903" s="105" t="n">
        <v>85257.4081631366</v>
      </c>
      <c r="B2903" s="10" t="n">
        <v>1650</v>
      </c>
    </row>
    <row r="2904" customFormat="false" ht="15" hidden="false" customHeight="true" outlineLevel="0" collapsed="false">
      <c r="A2904" s="105" t="n">
        <v>85286.7155640972</v>
      </c>
      <c r="B2904" s="10" t="n">
        <v>1651</v>
      </c>
    </row>
    <row r="2905" customFormat="false" ht="15" hidden="false" customHeight="true" outlineLevel="0" collapsed="false">
      <c r="A2905" s="105" t="n">
        <v>85315.9964862037</v>
      </c>
      <c r="B2905" s="10" t="n">
        <v>1652</v>
      </c>
    </row>
    <row r="2906" customFormat="false" ht="15" hidden="false" customHeight="true" outlineLevel="0" collapsed="false">
      <c r="A2906" s="105" t="n">
        <v>85345.2966707408</v>
      </c>
      <c r="B2906" s="10" t="n">
        <v>1653</v>
      </c>
    </row>
    <row r="2907" customFormat="false" ht="15" hidden="false" customHeight="true" outlineLevel="0" collapsed="false">
      <c r="A2907" s="105" t="n">
        <v>85374.6657027315</v>
      </c>
      <c r="B2907" s="10" t="n">
        <v>1654</v>
      </c>
    </row>
    <row r="2908" customFormat="false" ht="15" hidden="false" customHeight="true" outlineLevel="0" collapsed="false">
      <c r="A2908" s="105" t="n">
        <v>85404.1461347569</v>
      </c>
      <c r="B2908" s="10" t="n">
        <v>1655</v>
      </c>
    </row>
    <row r="2909" customFormat="false" ht="15" hidden="false" customHeight="true" outlineLevel="0" collapsed="false">
      <c r="A2909" s="105" t="n">
        <v>85433.7573120718</v>
      </c>
      <c r="B2909" s="10" t="n">
        <v>1656</v>
      </c>
    </row>
    <row r="2910" customFormat="false" ht="15" hidden="false" customHeight="true" outlineLevel="0" collapsed="false">
      <c r="A2910" s="105" t="n">
        <v>85463.4826871296</v>
      </c>
      <c r="B2910" s="10" t="n">
        <v>1657</v>
      </c>
    </row>
    <row r="2911" customFormat="false" ht="15" hidden="false" customHeight="true" outlineLevel="0" collapsed="false">
      <c r="A2911" s="105" t="n">
        <v>85493.2733242824</v>
      </c>
      <c r="B2911" s="10" t="n">
        <v>1658</v>
      </c>
    </row>
    <row r="2912" customFormat="false" ht="15" hidden="false" customHeight="true" outlineLevel="0" collapsed="false">
      <c r="A2912" s="105" t="n">
        <v>85523.0667464005</v>
      </c>
      <c r="B2912" s="10" t="n">
        <v>1659</v>
      </c>
    </row>
    <row r="2913" customFormat="false" ht="15" hidden="false" customHeight="true" outlineLevel="0" collapsed="false">
      <c r="A2913" s="105" t="n">
        <v>85552.8051840625</v>
      </c>
      <c r="B2913" s="10" t="n">
        <v>1660</v>
      </c>
    </row>
    <row r="2914" customFormat="false" ht="15" hidden="false" customHeight="true" outlineLevel="0" collapsed="false">
      <c r="A2914" s="105" t="n">
        <v>85582.4455316667</v>
      </c>
      <c r="B2914" s="10" t="n">
        <v>1661</v>
      </c>
    </row>
    <row r="2915" customFormat="false" ht="15" hidden="false" customHeight="true" outlineLevel="0" collapsed="false">
      <c r="A2915" s="105" t="n">
        <v>85611.9667749074</v>
      </c>
      <c r="B2915" s="10" t="n">
        <v>1662</v>
      </c>
    </row>
    <row r="2916" customFormat="false" ht="15" hidden="false" customHeight="true" outlineLevel="0" collapsed="false">
      <c r="A2916" s="105" t="n">
        <v>85641.3754786111</v>
      </c>
      <c r="B2916" s="10" t="n">
        <v>1663</v>
      </c>
    </row>
    <row r="2917" customFormat="false" ht="15" hidden="false" customHeight="true" outlineLevel="0" collapsed="false">
      <c r="A2917" s="105" t="n">
        <v>85670.703544919</v>
      </c>
      <c r="B2917" s="10" t="n">
        <v>1664</v>
      </c>
    </row>
    <row r="2918" customFormat="false" ht="15" hidden="false" customHeight="true" outlineLevel="0" collapsed="false">
      <c r="A2918" s="105" t="n">
        <v>85699.998513831</v>
      </c>
      <c r="B2918" s="10" t="n">
        <v>1665</v>
      </c>
    </row>
    <row r="2919" customFormat="false" ht="15" hidden="false" customHeight="true" outlineLevel="0" collapsed="false">
      <c r="A2919" s="105" t="n">
        <v>85729.3110810417</v>
      </c>
      <c r="B2919" s="10" t="n">
        <v>1666</v>
      </c>
    </row>
    <row r="2920" customFormat="false" ht="15" hidden="false" customHeight="true" outlineLevel="0" collapsed="false">
      <c r="A2920" s="105" t="n">
        <v>85758.6832537153</v>
      </c>
      <c r="B2920" s="10" t="n">
        <v>1667</v>
      </c>
    </row>
    <row r="2921" customFormat="false" ht="15" hidden="false" customHeight="true" outlineLevel="0" collapsed="false">
      <c r="A2921" s="105" t="n">
        <v>85788.1406112384</v>
      </c>
      <c r="B2921" s="10" t="n">
        <v>1668</v>
      </c>
    </row>
    <row r="2922" customFormat="false" ht="15" hidden="false" customHeight="true" outlineLevel="0" collapsed="false">
      <c r="A2922" s="105" t="n">
        <v>85817.691577419</v>
      </c>
      <c r="B2922" s="10" t="n">
        <v>1669</v>
      </c>
    </row>
    <row r="2923" customFormat="false" ht="15" hidden="false" customHeight="true" outlineLevel="0" collapsed="false">
      <c r="A2923" s="105" t="n">
        <v>85847.3320899421</v>
      </c>
      <c r="B2923" s="10" t="n">
        <v>1670</v>
      </c>
    </row>
    <row r="2924" customFormat="false" ht="15" hidden="false" customHeight="true" outlineLevel="0" collapsed="false">
      <c r="A2924" s="105" t="n">
        <v>85877.0475009375</v>
      </c>
      <c r="B2924" s="10" t="n">
        <v>1671</v>
      </c>
    </row>
    <row r="2925" customFormat="false" ht="15" hidden="false" customHeight="true" outlineLevel="0" collapsed="false">
      <c r="A2925" s="105" t="n">
        <v>85906.8057333912</v>
      </c>
      <c r="B2925" s="10" t="n">
        <v>1672</v>
      </c>
    </row>
    <row r="2926" customFormat="false" ht="15" hidden="false" customHeight="true" outlineLevel="0" collapsed="false">
      <c r="A2926" s="105" t="n">
        <v>85936.5529541783</v>
      </c>
      <c r="B2926" s="10" t="n">
        <v>1673</v>
      </c>
    </row>
    <row r="2927" customFormat="false" ht="15" hidden="false" customHeight="true" outlineLevel="0" collapsed="false">
      <c r="A2927" s="105" t="n">
        <v>85966.2294211806</v>
      </c>
      <c r="B2927" s="10" t="n">
        <v>1674</v>
      </c>
    </row>
    <row r="2928" customFormat="false" ht="15" hidden="false" customHeight="true" outlineLevel="0" collapsed="false">
      <c r="A2928" s="105" t="n">
        <v>85995.7983859838</v>
      </c>
      <c r="B2928" s="10" t="n">
        <v>1675</v>
      </c>
    </row>
    <row r="2929" customFormat="false" ht="15" hidden="false" customHeight="true" outlineLevel="0" collapsed="false">
      <c r="A2929" s="105" t="n">
        <v>86025.2612995949</v>
      </c>
      <c r="B2929" s="10" t="n">
        <v>1676</v>
      </c>
    </row>
    <row r="2930" customFormat="false" ht="15" hidden="false" customHeight="true" outlineLevel="0" collapsed="false">
      <c r="A2930" s="105" t="n">
        <v>86054.6496135185</v>
      </c>
      <c r="B2930" s="10" t="n">
        <v>1677</v>
      </c>
    </row>
    <row r="2931" customFormat="false" ht="15" hidden="false" customHeight="true" outlineLevel="0" collapsed="false">
      <c r="A2931" s="105" t="n">
        <v>86084.0060461227</v>
      </c>
      <c r="B2931" s="10" t="n">
        <v>1678</v>
      </c>
    </row>
    <row r="2932" customFormat="false" ht="15" hidden="false" customHeight="true" outlineLevel="0" collapsed="false">
      <c r="A2932" s="105" t="n">
        <v>86113.3681198264</v>
      </c>
      <c r="B2932" s="10" t="n">
        <v>1679</v>
      </c>
    </row>
    <row r="2933" customFormat="false" ht="15" hidden="false" customHeight="true" outlineLevel="0" collapsed="false">
      <c r="A2933" s="105" t="n">
        <v>86142.7599349653</v>
      </c>
      <c r="B2933" s="10" t="n">
        <v>1680</v>
      </c>
    </row>
    <row r="2934" customFormat="false" ht="15" hidden="false" customHeight="true" outlineLevel="0" collapsed="false">
      <c r="A2934" s="105" t="n">
        <v>86172.1947952199</v>
      </c>
      <c r="B2934" s="10" t="n">
        <v>1681</v>
      </c>
    </row>
    <row r="2935" customFormat="false" ht="15" hidden="false" customHeight="true" outlineLevel="0" collapsed="false">
      <c r="A2935" s="105" t="n">
        <v>86201.6841560995</v>
      </c>
      <c r="B2935" s="10" t="n">
        <v>1682</v>
      </c>
    </row>
    <row r="2936" customFormat="false" ht="15" hidden="false" customHeight="true" outlineLevel="0" collapsed="false">
      <c r="A2936" s="105" t="n">
        <v>86231.2413220602</v>
      </c>
      <c r="B2936" s="10" t="n">
        <v>1683</v>
      </c>
    </row>
    <row r="2937" customFormat="false" ht="15" hidden="false" customHeight="true" outlineLevel="0" collapsed="false">
      <c r="A2937" s="105" t="n">
        <v>86260.8718792361</v>
      </c>
      <c r="B2937" s="10" t="n">
        <v>1684</v>
      </c>
    </row>
    <row r="2938" customFormat="false" ht="15" hidden="false" customHeight="true" outlineLevel="0" collapsed="false">
      <c r="A2938" s="105" t="n">
        <v>86290.5583452662</v>
      </c>
      <c r="B2938" s="10" t="n">
        <v>1685</v>
      </c>
    </row>
    <row r="2939" customFormat="false" ht="15" hidden="false" customHeight="true" outlineLevel="0" collapsed="false">
      <c r="A2939" s="105" t="n">
        <v>86320.2586737153</v>
      </c>
      <c r="B2939" s="10" t="n">
        <v>1686</v>
      </c>
    </row>
    <row r="2940" customFormat="false" ht="15" hidden="false" customHeight="true" outlineLevel="0" collapsed="false">
      <c r="A2940" s="105" t="n">
        <v>86349.9260234722</v>
      </c>
      <c r="B2940" s="10" t="n">
        <v>1687</v>
      </c>
    </row>
    <row r="2941" customFormat="false" ht="15" hidden="false" customHeight="true" outlineLevel="0" collapsed="false">
      <c r="A2941" s="105" t="n">
        <v>86379.5318597107</v>
      </c>
      <c r="B2941" s="10" t="n">
        <v>1688</v>
      </c>
    </row>
    <row r="2942" customFormat="false" ht="15" hidden="false" customHeight="true" outlineLevel="0" collapsed="false">
      <c r="A2942" s="105" t="n">
        <v>86409.0722578588</v>
      </c>
      <c r="B2942" s="10" t="n">
        <v>1689</v>
      </c>
    </row>
    <row r="2943" customFormat="false" ht="15" hidden="false" customHeight="true" outlineLevel="0" collapsed="false">
      <c r="A2943" s="105" t="n">
        <v>86438.5586770255</v>
      </c>
      <c r="B2943" s="10" t="n">
        <v>1690</v>
      </c>
    </row>
    <row r="2944" customFormat="false" ht="15" hidden="false" customHeight="true" outlineLevel="0" collapsed="false">
      <c r="A2944" s="105" t="n">
        <v>86468.0067901273</v>
      </c>
      <c r="B2944" s="10" t="n">
        <v>1691</v>
      </c>
    </row>
    <row r="2945" customFormat="false" ht="15" hidden="false" customHeight="true" outlineLevel="0" collapsed="false">
      <c r="A2945" s="105" t="n">
        <v>86497.4314855093</v>
      </c>
      <c r="B2945" s="10" t="n">
        <v>1692</v>
      </c>
    </row>
    <row r="2946" customFormat="false" ht="15" hidden="false" customHeight="true" outlineLevel="0" collapsed="false">
      <c r="A2946" s="105" t="n">
        <v>86526.8478689352</v>
      </c>
      <c r="B2946" s="10" t="n">
        <v>1693</v>
      </c>
    </row>
    <row r="2947" customFormat="false" ht="15" hidden="false" customHeight="true" outlineLevel="0" collapsed="false">
      <c r="A2947" s="105" t="n">
        <v>86556.2736193056</v>
      </c>
      <c r="B2947" s="10" t="n">
        <v>1694</v>
      </c>
    </row>
    <row r="2948" customFormat="false" ht="15" hidden="false" customHeight="true" outlineLevel="0" collapsed="false">
      <c r="A2948" s="105" t="n">
        <v>86585.7275722917</v>
      </c>
      <c r="B2948" s="10" t="n">
        <v>1695</v>
      </c>
    </row>
    <row r="2949" customFormat="false" ht="15" hidden="false" customHeight="true" outlineLevel="0" collapsed="false">
      <c r="A2949" s="105" t="n">
        <v>86615.2236957639</v>
      </c>
      <c r="B2949" s="10" t="n">
        <v>1696</v>
      </c>
    </row>
    <row r="2950" customFormat="false" ht="15" hidden="false" customHeight="true" outlineLevel="0" collapsed="false">
      <c r="A2950" s="105" t="n">
        <v>86644.7652262153</v>
      </c>
      <c r="B2950" s="10" t="n">
        <v>1697</v>
      </c>
    </row>
    <row r="2951" customFormat="false" ht="15" hidden="false" customHeight="true" outlineLevel="0" collapsed="false">
      <c r="A2951" s="105" t="n">
        <v>86674.3449252083</v>
      </c>
      <c r="B2951" s="10" t="n">
        <v>1698</v>
      </c>
    </row>
    <row r="2952" customFormat="false" ht="15" hidden="false" customHeight="true" outlineLevel="0" collapsed="false">
      <c r="A2952" s="105" t="n">
        <v>86703.9515621875</v>
      </c>
      <c r="B2952" s="10" t="n">
        <v>1699</v>
      </c>
    </row>
    <row r="2953" customFormat="false" ht="15" hidden="false" customHeight="true" outlineLevel="0" collapsed="false">
      <c r="A2953" s="105" t="n">
        <v>86733.5752759491</v>
      </c>
      <c r="B2953" s="10" t="n">
        <v>1700</v>
      </c>
    </row>
    <row r="2954" customFormat="false" ht="15" hidden="false" customHeight="true" outlineLevel="0" collapsed="false">
      <c r="A2954" s="105" t="n">
        <v>86763.2058104398</v>
      </c>
      <c r="B2954" s="10" t="n">
        <v>1701</v>
      </c>
    </row>
    <row r="2955" customFormat="false" ht="15" hidden="false" customHeight="true" outlineLevel="0" collapsed="false">
      <c r="A2955" s="105" t="n">
        <v>86792.8272927778</v>
      </c>
      <c r="B2955" s="10" t="n">
        <v>1702</v>
      </c>
    </row>
    <row r="2956" customFormat="false" ht="15" hidden="false" customHeight="true" outlineLevel="0" collapsed="false">
      <c r="A2956" s="105" t="n">
        <v>86822.4186580093</v>
      </c>
      <c r="B2956" s="10" t="n">
        <v>1703</v>
      </c>
    </row>
    <row r="2957" customFormat="false" ht="15" hidden="false" customHeight="true" outlineLevel="0" collapsed="false">
      <c r="A2957" s="105" t="n">
        <v>86851.9631819329</v>
      </c>
      <c r="B2957" s="10" t="n">
        <v>1704</v>
      </c>
    </row>
    <row r="2958" customFormat="false" ht="15" hidden="false" customHeight="true" outlineLevel="0" collapsed="false">
      <c r="A2958" s="105" t="n">
        <v>86881.4595840393</v>
      </c>
      <c r="B2958" s="10" t="n">
        <v>1705</v>
      </c>
    </row>
    <row r="2959" customFormat="false" ht="15" hidden="false" customHeight="true" outlineLevel="0" collapsed="false">
      <c r="A2959" s="105" t="n">
        <v>86910.9228325463</v>
      </c>
      <c r="B2959" s="10" t="n">
        <v>1706</v>
      </c>
    </row>
    <row r="2960" customFormat="false" ht="15" hidden="false" customHeight="true" outlineLevel="0" collapsed="false">
      <c r="A2960" s="105" t="n">
        <v>86940.3723330324</v>
      </c>
      <c r="B2960" s="10" t="n">
        <v>1707</v>
      </c>
    </row>
    <row r="2961" customFormat="false" ht="15" hidden="false" customHeight="true" outlineLevel="0" collapsed="false">
      <c r="A2961" s="105" t="n">
        <v>86969.8190449074</v>
      </c>
      <c r="B2961" s="10" t="n">
        <v>1708</v>
      </c>
    </row>
    <row r="2962" customFormat="false" ht="15" hidden="false" customHeight="true" outlineLevel="0" collapsed="false">
      <c r="A2962" s="105" t="n">
        <v>86999.2643253357</v>
      </c>
      <c r="B2962" s="10" t="n">
        <v>1709</v>
      </c>
    </row>
    <row r="2963" customFormat="false" ht="15" hidden="false" customHeight="true" outlineLevel="0" collapsed="false">
      <c r="A2963" s="105" t="n">
        <v>87028.7106905671</v>
      </c>
      <c r="B2963" s="10" t="n">
        <v>1710</v>
      </c>
    </row>
    <row r="2964" customFormat="false" ht="15" hidden="false" customHeight="true" outlineLevel="0" collapsed="false">
      <c r="A2964" s="105" t="n">
        <v>87058.1724994329</v>
      </c>
      <c r="B2964" s="10" t="n">
        <v>1711</v>
      </c>
    </row>
    <row r="2965" customFormat="false" ht="15" hidden="false" customHeight="true" outlineLevel="0" collapsed="false">
      <c r="A2965" s="105" t="n">
        <v>87087.6747546412</v>
      </c>
      <c r="B2965" s="10" t="n">
        <v>1712</v>
      </c>
    </row>
    <row r="2966" customFormat="false" ht="15" hidden="false" customHeight="true" outlineLevel="0" collapsed="false">
      <c r="A2966" s="105" t="n">
        <v>87117.239401412</v>
      </c>
      <c r="B2966" s="10" t="n">
        <v>1713</v>
      </c>
    </row>
    <row r="2967" customFormat="false" ht="15" hidden="false" customHeight="true" outlineLevel="0" collapsed="false">
      <c r="A2967" s="105" t="n">
        <v>87146.8688996181</v>
      </c>
      <c r="B2967" s="10" t="n">
        <v>1714</v>
      </c>
    </row>
    <row r="2968" customFormat="false" ht="15" hidden="false" customHeight="true" outlineLevel="0" collapsed="false">
      <c r="A2968" s="105" t="n">
        <v>87176.5393415509</v>
      </c>
      <c r="B2968" s="10" t="n">
        <v>1715</v>
      </c>
    </row>
    <row r="2969" customFormat="false" ht="15" hidden="false" customHeight="true" outlineLevel="0" collapsed="false">
      <c r="A2969" s="105" t="n">
        <v>87206.2107688773</v>
      </c>
      <c r="B2969" s="10" t="n">
        <v>1716</v>
      </c>
    </row>
    <row r="2970" customFormat="false" ht="15" hidden="false" customHeight="true" outlineLevel="0" collapsed="false">
      <c r="A2970" s="105" t="n">
        <v>87235.8491122801</v>
      </c>
      <c r="B2970" s="10" t="n">
        <v>1717</v>
      </c>
    </row>
    <row r="2971" customFormat="false" ht="15" hidden="false" customHeight="true" outlineLevel="0" collapsed="false">
      <c r="A2971" s="105" t="n">
        <v>87265.4403477546</v>
      </c>
      <c r="B2971" s="10" t="n">
        <v>1718</v>
      </c>
    </row>
    <row r="2972" customFormat="false" ht="15" hidden="false" customHeight="true" outlineLevel="0" collapsed="false">
      <c r="A2972" s="105" t="n">
        <v>87294.9844980903</v>
      </c>
      <c r="B2972" s="10" t="n">
        <v>1719</v>
      </c>
    </row>
    <row r="2973" customFormat="false" ht="15" hidden="false" customHeight="true" outlineLevel="0" collapsed="false">
      <c r="A2973" s="105" t="n">
        <v>87324.481110706</v>
      </c>
      <c r="B2973" s="10" t="n">
        <v>1720</v>
      </c>
    </row>
    <row r="2974" customFormat="false" ht="15" hidden="false" customHeight="true" outlineLevel="0" collapsed="false">
      <c r="A2974" s="105" t="n">
        <v>87353.9257019676</v>
      </c>
      <c r="B2974" s="10" t="n">
        <v>1721</v>
      </c>
    </row>
    <row r="2975" customFormat="false" ht="15" hidden="false" customHeight="true" outlineLevel="0" collapsed="false">
      <c r="A2975" s="105" t="n">
        <v>87383.3200783333</v>
      </c>
      <c r="B2975" s="10" t="n">
        <v>1722</v>
      </c>
    </row>
    <row r="2976" customFormat="false" ht="15" hidden="false" customHeight="true" outlineLevel="0" collapsed="false">
      <c r="A2976" s="105" t="n">
        <v>87412.6836186343</v>
      </c>
      <c r="B2976" s="10" t="n">
        <v>1723</v>
      </c>
    </row>
    <row r="2977" customFormat="false" ht="15" hidden="false" customHeight="true" outlineLevel="0" collapsed="false">
      <c r="A2977" s="105" t="n">
        <v>87442.0533077894</v>
      </c>
      <c r="B2977" s="10" t="n">
        <v>1724</v>
      </c>
    </row>
    <row r="2978" customFormat="false" ht="15" hidden="false" customHeight="true" outlineLevel="0" collapsed="false">
      <c r="A2978" s="105" t="n">
        <v>87471.4716655324</v>
      </c>
      <c r="B2978" s="10" t="n">
        <v>1725</v>
      </c>
    </row>
    <row r="2979" customFormat="false" ht="15" hidden="false" customHeight="true" outlineLevel="0" collapsed="false">
      <c r="A2979" s="105" t="n">
        <v>87500.9708912963</v>
      </c>
      <c r="B2979" s="10" t="n">
        <v>1726</v>
      </c>
    </row>
    <row r="2980" customFormat="false" ht="15" hidden="false" customHeight="true" outlineLevel="0" collapsed="false">
      <c r="A2980" s="105" t="n">
        <v>87530.5615413195</v>
      </c>
      <c r="B2980" s="10" t="n">
        <v>1727</v>
      </c>
    </row>
    <row r="2981" customFormat="false" ht="15" hidden="false" customHeight="true" outlineLevel="0" collapsed="false">
      <c r="A2981" s="105" t="n">
        <v>87560.2303146181</v>
      </c>
      <c r="B2981" s="10" t="n">
        <v>1728</v>
      </c>
    </row>
    <row r="2982" customFormat="false" ht="15" hidden="false" customHeight="true" outlineLevel="0" collapsed="false">
      <c r="A2982" s="105" t="n">
        <v>87589.9474470949</v>
      </c>
      <c r="B2982" s="10" t="n">
        <v>1729</v>
      </c>
    </row>
    <row r="2983" customFormat="false" ht="15" hidden="false" customHeight="true" outlineLevel="0" collapsed="false">
      <c r="A2983" s="105" t="n">
        <v>87619.6765215394</v>
      </c>
      <c r="B2983" s="10" t="n">
        <v>1730</v>
      </c>
    </row>
    <row r="2984" customFormat="false" ht="15" hidden="false" customHeight="true" outlineLevel="0" collapsed="false">
      <c r="A2984" s="105" t="n">
        <v>87649.3785244329</v>
      </c>
      <c r="B2984" s="10" t="n">
        <v>1731</v>
      </c>
    </row>
    <row r="2985" customFormat="false" ht="15" hidden="false" customHeight="true" outlineLevel="0" collapsed="false">
      <c r="A2985" s="105" t="n">
        <v>87679.0146027315</v>
      </c>
      <c r="B2985" s="10" t="n">
        <v>1732</v>
      </c>
    </row>
    <row r="2986" customFormat="false" ht="15" hidden="false" customHeight="true" outlineLevel="0" collapsed="false">
      <c r="A2986" s="105" t="n">
        <v>87708.5563111806</v>
      </c>
      <c r="B2986" s="10" t="n">
        <v>1733</v>
      </c>
    </row>
    <row r="2987" customFormat="false" ht="15" hidden="false" customHeight="true" outlineLevel="0" collapsed="false">
      <c r="A2987" s="105" t="n">
        <v>87737.998192581</v>
      </c>
      <c r="B2987" s="10" t="n">
        <v>1734</v>
      </c>
    </row>
    <row r="2988" customFormat="false" ht="15" hidden="false" customHeight="true" outlineLevel="0" collapsed="false">
      <c r="A2988" s="105" t="n">
        <v>87767.3604855324</v>
      </c>
      <c r="B2988" s="10" t="n">
        <v>1735</v>
      </c>
    </row>
    <row r="2989" customFormat="false" ht="15" hidden="false" customHeight="true" outlineLevel="0" collapsed="false">
      <c r="A2989" s="105" t="n">
        <v>87796.6804056713</v>
      </c>
      <c r="B2989" s="10" t="n">
        <v>1736</v>
      </c>
    </row>
    <row r="2990" customFormat="false" ht="15" hidden="false" customHeight="true" outlineLevel="0" collapsed="false">
      <c r="A2990" s="105" t="n">
        <v>87826.0001373032</v>
      </c>
      <c r="B2990" s="10" t="n">
        <v>1737</v>
      </c>
    </row>
    <row r="2991" customFormat="false" ht="15" hidden="false" customHeight="true" outlineLevel="0" collapsed="false">
      <c r="A2991" s="105" t="n">
        <v>87855.3584478588</v>
      </c>
      <c r="B2991" s="10" t="n">
        <v>1738</v>
      </c>
    </row>
    <row r="2992" customFormat="false" ht="15" hidden="false" customHeight="true" outlineLevel="0" collapsed="false">
      <c r="A2992" s="105" t="n">
        <v>87884.7871595486</v>
      </c>
      <c r="B2992" s="10" t="n">
        <v>1739</v>
      </c>
    </row>
    <row r="2993" customFormat="false" ht="15" hidden="false" customHeight="true" outlineLevel="0" collapsed="false">
      <c r="A2993" s="105" t="n">
        <v>87914.310187963</v>
      </c>
      <c r="B2993" s="10" t="n">
        <v>1740</v>
      </c>
    </row>
    <row r="2994" customFormat="false" ht="15" hidden="false" customHeight="true" outlineLevel="0" collapsed="false">
      <c r="A2994" s="105" t="n">
        <v>87943.9413251157</v>
      </c>
      <c r="B2994" s="10" t="n">
        <v>1741</v>
      </c>
    </row>
    <row r="2995" customFormat="false" ht="15" hidden="false" customHeight="true" outlineLevel="0" collapsed="false">
      <c r="A2995" s="105" t="n">
        <v>87973.6751738658</v>
      </c>
      <c r="B2995" s="10" t="n">
        <v>1742</v>
      </c>
    </row>
    <row r="2996" customFormat="false" ht="15" hidden="false" customHeight="true" outlineLevel="0" collapsed="false">
      <c r="A2996" s="105" t="n">
        <v>88003.4730431481</v>
      </c>
      <c r="B2996" s="10" t="n">
        <v>1743</v>
      </c>
    </row>
    <row r="2997" customFormat="false" ht="15" hidden="false" customHeight="true" outlineLevel="0" collapsed="false">
      <c r="A2997" s="105" t="n">
        <v>88033.2632700463</v>
      </c>
      <c r="B2997" s="10" t="n">
        <v>1744</v>
      </c>
    </row>
    <row r="2998" customFormat="false" ht="15" hidden="false" customHeight="true" outlineLevel="0" collapsed="false">
      <c r="A2998" s="105" t="n">
        <v>88062.9706065394</v>
      </c>
      <c r="B2998" s="10" t="n">
        <v>1745</v>
      </c>
    </row>
    <row r="2999" customFormat="false" ht="15" hidden="false" customHeight="true" outlineLevel="0" collapsed="false">
      <c r="A2999" s="105" t="n">
        <v>88092.5535334144</v>
      </c>
      <c r="B2999" s="10" t="n">
        <v>1746</v>
      </c>
    </row>
    <row r="3000" customFormat="false" ht="15" hidden="false" customHeight="true" outlineLevel="0" collapsed="false">
      <c r="A3000" s="105" t="n">
        <v>88122.015199757</v>
      </c>
      <c r="B3000" s="10" t="n">
        <v>1747</v>
      </c>
    </row>
    <row r="3001" customFormat="false" ht="15" hidden="false" customHeight="true" outlineLevel="0" collapsed="false">
      <c r="A3001" s="105" t="n">
        <v>88151.3860415509</v>
      </c>
      <c r="B3001" s="10" t="n">
        <v>1748</v>
      </c>
    </row>
    <row r="3002" customFormat="false" ht="15" hidden="false" customHeight="true" outlineLevel="0" collapsed="false">
      <c r="A3002" s="105" t="n">
        <v>88180.7028662269</v>
      </c>
      <c r="B3002" s="10" t="n">
        <v>1749</v>
      </c>
    </row>
    <row r="3003" customFormat="false" ht="15" hidden="false" customHeight="true" outlineLevel="0" collapsed="false">
      <c r="A3003" s="105" t="n">
        <v>88210.0002559028</v>
      </c>
      <c r="B3003" s="10" t="n">
        <v>1750</v>
      </c>
    </row>
    <row r="3004" customFormat="false" ht="15" hidden="false" customHeight="true" outlineLevel="0" collapsed="false">
      <c r="A3004" s="105" t="n">
        <v>88239.312301412</v>
      </c>
      <c r="B3004" s="10" t="n">
        <v>1751</v>
      </c>
    </row>
    <row r="3005" customFormat="false" ht="15" hidden="false" customHeight="true" outlineLevel="0" collapsed="false">
      <c r="A3005" s="105" t="n">
        <v>88268.6767360995</v>
      </c>
      <c r="B3005" s="10" t="n">
        <v>1752</v>
      </c>
    </row>
    <row r="3006" customFormat="false" ht="15" hidden="false" customHeight="true" outlineLevel="0" collapsed="false">
      <c r="A3006" s="105" t="n">
        <v>88298.1349224306</v>
      </c>
      <c r="B3006" s="10" t="n">
        <v>1753</v>
      </c>
    </row>
    <row r="3007" customFormat="false" ht="15" hidden="false" customHeight="true" outlineLevel="0" collapsed="false">
      <c r="A3007" s="105" t="n">
        <v>88327.7218714699</v>
      </c>
      <c r="B3007" s="10" t="n">
        <v>1754</v>
      </c>
    </row>
    <row r="3008" customFormat="false" ht="15" hidden="false" customHeight="true" outlineLevel="0" collapsed="false">
      <c r="A3008" s="105" t="n">
        <v>88357.4436256597</v>
      </c>
      <c r="B3008" s="10" t="n">
        <v>1755</v>
      </c>
    </row>
    <row r="3009" customFormat="false" ht="15" hidden="false" customHeight="true" outlineLevel="0" collapsed="false">
      <c r="A3009" s="105" t="n">
        <v>88387.2567373727</v>
      </c>
      <c r="B3009" s="10" t="n">
        <v>1756</v>
      </c>
    </row>
    <row r="3010" customFormat="false" ht="15" hidden="false" customHeight="true" outlineLevel="0" collapsed="false">
      <c r="A3010" s="105" t="n">
        <v>88417.078313044</v>
      </c>
      <c r="B3010" s="10" t="n">
        <v>1757</v>
      </c>
    </row>
    <row r="3011" customFormat="false" ht="15" hidden="false" customHeight="true" outlineLevel="0" collapsed="false">
      <c r="A3011" s="105" t="n">
        <v>88446.8279246181</v>
      </c>
      <c r="B3011" s="10" t="n">
        <v>1758</v>
      </c>
    </row>
    <row r="3012" customFormat="false" ht="15" hidden="false" customHeight="true" outlineLevel="0" collapsed="false">
      <c r="A3012" s="105" t="n">
        <v>88476.4626396991</v>
      </c>
      <c r="B3012" s="10" t="n">
        <v>1759</v>
      </c>
    </row>
    <row r="3013" customFormat="false" ht="15" hidden="false" customHeight="true" outlineLevel="0" collapsed="false">
      <c r="A3013" s="105" t="n">
        <v>88505.9778521181</v>
      </c>
      <c r="B3013" s="10" t="n">
        <v>1760</v>
      </c>
    </row>
    <row r="3014" customFormat="false" ht="15" hidden="false" customHeight="true" outlineLevel="0" collapsed="false">
      <c r="A3014" s="105" t="n">
        <v>88535.3896998148</v>
      </c>
      <c r="B3014" s="10" t="n">
        <v>1761</v>
      </c>
    </row>
    <row r="3015" customFormat="false" ht="15" hidden="false" customHeight="true" outlineLevel="0" collapsed="false">
      <c r="A3015" s="105" t="n">
        <v>88564.7237303357</v>
      </c>
      <c r="B3015" s="10" t="n">
        <v>1762</v>
      </c>
    </row>
    <row r="3016" customFormat="false" ht="15" hidden="false" customHeight="true" outlineLevel="0" collapsed="false">
      <c r="A3016" s="105" t="n">
        <v>88594.0132456134</v>
      </c>
      <c r="B3016" s="10" t="n">
        <v>1763</v>
      </c>
    </row>
    <row r="3017" customFormat="false" ht="15" hidden="false" customHeight="true" outlineLevel="0" collapsed="false">
      <c r="A3017" s="105" t="n">
        <v>88623.2999736343</v>
      </c>
      <c r="B3017" s="10" t="n">
        <v>1764</v>
      </c>
    </row>
    <row r="3018" customFormat="false" ht="15" hidden="false" customHeight="true" outlineLevel="0" collapsed="false">
      <c r="A3018" s="105" t="n">
        <v>88652.6320430324</v>
      </c>
      <c r="B3018" s="10" t="n">
        <v>1765</v>
      </c>
    </row>
    <row r="3019" customFormat="false" ht="15" hidden="false" customHeight="true" outlineLevel="0" collapsed="false">
      <c r="A3019" s="105" t="n">
        <v>88682.0564590394</v>
      </c>
      <c r="B3019" s="10" t="n">
        <v>1766</v>
      </c>
    </row>
    <row r="3020" customFormat="false" ht="15" hidden="false" customHeight="true" outlineLevel="0" collapsed="false">
      <c r="A3020" s="105" t="n">
        <v>88711.605037419</v>
      </c>
      <c r="B3020" s="10" t="n">
        <v>1767</v>
      </c>
    </row>
    <row r="3021" customFormat="false" ht="15" hidden="false" customHeight="true" outlineLevel="0" collapsed="false">
      <c r="A3021" s="105" t="n">
        <v>88741.2785916551</v>
      </c>
      <c r="B3021" s="10" t="n">
        <v>1768</v>
      </c>
    </row>
    <row r="3022" customFormat="false" ht="15" hidden="false" customHeight="true" outlineLevel="0" collapsed="false">
      <c r="A3022" s="105" t="n">
        <v>88771.0419269907</v>
      </c>
      <c r="B3022" s="10" t="n">
        <v>1769</v>
      </c>
    </row>
    <row r="3023" customFormat="false" ht="15" hidden="false" customHeight="true" outlineLevel="0" collapsed="false">
      <c r="A3023" s="105" t="n">
        <v>88800.8370788426</v>
      </c>
      <c r="B3023" s="10" t="n">
        <v>1770</v>
      </c>
    </row>
    <row r="3024" customFormat="false" ht="15" hidden="false" customHeight="true" outlineLevel="0" collapsed="false">
      <c r="A3024" s="105" t="n">
        <v>88830.60374875</v>
      </c>
      <c r="B3024" s="10" t="n">
        <v>1771</v>
      </c>
    </row>
    <row r="3025" customFormat="false" ht="15" hidden="false" customHeight="true" outlineLevel="0" collapsed="false">
      <c r="A3025" s="105" t="n">
        <v>88860.2924043287</v>
      </c>
      <c r="B3025" s="10" t="n">
        <v>1772</v>
      </c>
    </row>
    <row r="3026" customFormat="false" ht="15" hidden="false" customHeight="true" outlineLevel="0" collapsed="false">
      <c r="A3026" s="105" t="n">
        <v>88889.871399213</v>
      </c>
      <c r="B3026" s="10" t="n">
        <v>1773</v>
      </c>
    </row>
    <row r="3027" customFormat="false" ht="15" hidden="false" customHeight="true" outlineLevel="0" collapsed="false">
      <c r="A3027" s="105" t="n">
        <v>88919.3337022917</v>
      </c>
      <c r="B3027" s="10" t="n">
        <v>1774</v>
      </c>
    </row>
    <row r="3028" customFormat="false" ht="15" hidden="false" customHeight="true" outlineLevel="0" collapsed="false">
      <c r="A3028" s="105" t="n">
        <v>88948.6991816782</v>
      </c>
      <c r="B3028" s="10" t="n">
        <v>1775</v>
      </c>
    </row>
    <row r="3029" customFormat="false" ht="15" hidden="false" customHeight="true" outlineLevel="0" collapsed="false">
      <c r="A3029" s="105" t="n">
        <v>88978.0085472106</v>
      </c>
      <c r="B3029" s="10" t="n">
        <v>1776</v>
      </c>
    </row>
    <row r="3030" customFormat="false" ht="15" hidden="false" customHeight="true" outlineLevel="0" collapsed="false">
      <c r="A3030" s="105" t="n">
        <v>89007.3119671644</v>
      </c>
      <c r="B3030" s="10" t="n">
        <v>1777</v>
      </c>
    </row>
    <row r="3031" customFormat="false" ht="15" hidden="false" customHeight="true" outlineLevel="0" collapsed="false">
      <c r="A3031" s="105" t="n">
        <v>89036.6563146412</v>
      </c>
      <c r="B3031" s="10" t="n">
        <v>1778</v>
      </c>
    </row>
    <row r="3032" customFormat="false" ht="15" hidden="false" customHeight="true" outlineLevel="0" collapsed="false">
      <c r="A3032" s="105" t="n">
        <v>89066.0745593866</v>
      </c>
      <c r="B3032" s="10" t="n">
        <v>1779</v>
      </c>
    </row>
    <row r="3033" customFormat="false" ht="15" hidden="false" customHeight="true" outlineLevel="0" collapsed="false">
      <c r="A3033" s="105" t="n">
        <v>89095.5814712037</v>
      </c>
      <c r="B3033" s="10" t="n">
        <v>1780</v>
      </c>
    </row>
    <row r="3034" customFormat="false" ht="15" hidden="false" customHeight="true" outlineLevel="0" collapsed="false">
      <c r="A3034" s="105" t="n">
        <v>89125.1769834375</v>
      </c>
      <c r="B3034" s="10" t="n">
        <v>1781</v>
      </c>
    </row>
    <row r="3035" customFormat="false" ht="15" hidden="false" customHeight="true" outlineLevel="0" collapsed="false">
      <c r="A3035" s="105" t="n">
        <v>89154.8516917014</v>
      </c>
      <c r="B3035" s="10" t="n">
        <v>1782</v>
      </c>
    </row>
    <row r="3036" customFormat="false" ht="15" hidden="false" customHeight="true" outlineLevel="0" collapsed="false">
      <c r="A3036" s="105" t="n">
        <v>89184.5847800926</v>
      </c>
      <c r="B3036" s="10" t="n">
        <v>1783</v>
      </c>
    </row>
    <row r="3037" customFormat="false" ht="15" hidden="false" customHeight="true" outlineLevel="0" collapsed="false">
      <c r="A3037" s="105" t="n">
        <v>89214.335621632</v>
      </c>
      <c r="B3037" s="10" t="n">
        <v>1784</v>
      </c>
    </row>
    <row r="3038" customFormat="false" ht="15" hidden="false" customHeight="true" outlineLevel="0" collapsed="false">
      <c r="A3038" s="105" t="n">
        <v>89244.0471616319</v>
      </c>
      <c r="B3038" s="10" t="n">
        <v>1785</v>
      </c>
    </row>
    <row r="3039" customFormat="false" ht="15" hidden="false" customHeight="true" outlineLevel="0" collapsed="false">
      <c r="A3039" s="105" t="n">
        <v>89273.6696982986</v>
      </c>
      <c r="B3039" s="10" t="n">
        <v>1786</v>
      </c>
    </row>
    <row r="3040" customFormat="false" ht="15" hidden="false" customHeight="true" outlineLevel="0" collapsed="false">
      <c r="A3040" s="105" t="n">
        <v>89303.1853085301</v>
      </c>
      <c r="B3040" s="10" t="n">
        <v>1787</v>
      </c>
    </row>
    <row r="3041" customFormat="false" ht="15" hidden="false" customHeight="true" outlineLevel="0" collapsed="false">
      <c r="A3041" s="105" t="n">
        <v>89332.6113928819</v>
      </c>
      <c r="B3041" s="10" t="n">
        <v>1788</v>
      </c>
    </row>
    <row r="3042" customFormat="false" ht="15" hidden="false" customHeight="true" outlineLevel="0" collapsed="false">
      <c r="A3042" s="105" t="n">
        <v>89361.9861382986</v>
      </c>
      <c r="B3042" s="10" t="n">
        <v>1789</v>
      </c>
    </row>
    <row r="3043" customFormat="false" ht="15" hidden="false" customHeight="true" outlineLevel="0" collapsed="false">
      <c r="A3043" s="105" t="n">
        <v>89391.3501087963</v>
      </c>
      <c r="B3043" s="10" t="n">
        <v>1790</v>
      </c>
    </row>
    <row r="3044" customFormat="false" ht="15" hidden="false" customHeight="true" outlineLevel="0" collapsed="false">
      <c r="A3044" s="105" t="n">
        <v>89420.7330377083</v>
      </c>
      <c r="B3044" s="10" t="n">
        <v>1791</v>
      </c>
    </row>
    <row r="3045" customFormat="false" ht="15" hidden="false" customHeight="true" outlineLevel="0" collapsed="false">
      <c r="A3045" s="105" t="n">
        <v>89450.1508948148</v>
      </c>
      <c r="B3045" s="10" t="n">
        <v>1792</v>
      </c>
    </row>
    <row r="3046" customFormat="false" ht="15" hidden="false" customHeight="true" outlineLevel="0" collapsed="false">
      <c r="A3046" s="105" t="n">
        <v>89479.61320125</v>
      </c>
      <c r="B3046" s="10" t="n">
        <v>1793</v>
      </c>
    </row>
    <row r="3047" customFormat="false" ht="15" hidden="false" customHeight="true" outlineLevel="0" collapsed="false">
      <c r="A3047" s="105" t="n">
        <v>89509.1315430093</v>
      </c>
      <c r="B3047" s="10" t="n">
        <v>1794</v>
      </c>
    </row>
    <row r="3048" customFormat="false" ht="15" hidden="false" customHeight="true" outlineLevel="0" collapsed="false">
      <c r="A3048" s="105" t="n">
        <v>89538.717461007</v>
      </c>
      <c r="B3048" s="10" t="n">
        <v>1795</v>
      </c>
    </row>
    <row r="3049" customFormat="false" ht="15" hidden="false" customHeight="true" outlineLevel="0" collapsed="false">
      <c r="A3049" s="105" t="n">
        <v>89568.3683190625</v>
      </c>
      <c r="B3049" s="10" t="n">
        <v>1796</v>
      </c>
    </row>
    <row r="3050" customFormat="false" ht="15" hidden="false" customHeight="true" outlineLevel="0" collapsed="false">
      <c r="A3050" s="105" t="n">
        <v>89598.0563213542</v>
      </c>
      <c r="B3050" s="10" t="n">
        <v>1797</v>
      </c>
    </row>
    <row r="3051" customFormat="false" ht="15" hidden="false" customHeight="true" outlineLevel="0" collapsed="false">
      <c r="A3051" s="105" t="n">
        <v>89627.7372197107</v>
      </c>
      <c r="B3051" s="10" t="n">
        <v>1798</v>
      </c>
    </row>
    <row r="3052" customFormat="false" ht="15" hidden="false" customHeight="true" outlineLevel="0" collapsed="false">
      <c r="A3052" s="105" t="n">
        <v>89657.3733424653</v>
      </c>
      <c r="B3052" s="10" t="n">
        <v>1799</v>
      </c>
    </row>
    <row r="3053" customFormat="false" ht="15" hidden="false" customHeight="true" outlineLevel="0" collapsed="false">
      <c r="A3053" s="105" t="n">
        <v>89686.9490515741</v>
      </c>
      <c r="B3053" s="10" t="n">
        <v>1800</v>
      </c>
    </row>
    <row r="3054" customFormat="false" ht="15" hidden="false" customHeight="true" outlineLevel="0" collapsed="false">
      <c r="A3054" s="105" t="n">
        <v>89716.468435544</v>
      </c>
      <c r="B3054" s="10" t="n">
        <v>1801</v>
      </c>
    </row>
    <row r="3055" customFormat="false" ht="15" hidden="false" customHeight="true" outlineLevel="0" collapsed="false">
      <c r="A3055" s="105" t="n">
        <v>89745.944228287</v>
      </c>
      <c r="B3055" s="10" t="n">
        <v>1802</v>
      </c>
    </row>
    <row r="3056" customFormat="false" ht="15" hidden="false" customHeight="true" outlineLevel="0" collapsed="false">
      <c r="A3056" s="105" t="n">
        <v>89775.3896728009</v>
      </c>
      <c r="B3056" s="10" t="n">
        <v>1803</v>
      </c>
    </row>
    <row r="3057" customFormat="false" ht="15" hidden="false" customHeight="true" outlineLevel="0" collapsed="false">
      <c r="A3057" s="105" t="n">
        <v>89804.817222419</v>
      </c>
      <c r="B3057" s="10" t="n">
        <v>1804</v>
      </c>
    </row>
    <row r="3058" customFormat="false" ht="15" hidden="false" customHeight="true" outlineLevel="0" collapsed="false">
      <c r="A3058" s="105" t="n">
        <v>89834.2412882523</v>
      </c>
      <c r="B3058" s="10" t="n">
        <v>1805</v>
      </c>
    </row>
    <row r="3059" customFormat="false" ht="15" hidden="false" customHeight="true" outlineLevel="0" collapsed="false">
      <c r="A3059" s="105" t="n">
        <v>89863.6794096759</v>
      </c>
      <c r="B3059" s="10" t="n">
        <v>1806</v>
      </c>
    </row>
    <row r="3060" customFormat="false" ht="15" hidden="false" customHeight="true" outlineLevel="0" collapsed="false">
      <c r="A3060" s="105" t="n">
        <v>89893.1484594676</v>
      </c>
      <c r="B3060" s="10" t="n">
        <v>1807</v>
      </c>
    </row>
    <row r="3061" customFormat="false" ht="15" hidden="false" customHeight="true" outlineLevel="0" collapsed="false">
      <c r="A3061" s="105" t="n">
        <v>89922.6581723843</v>
      </c>
      <c r="B3061" s="10" t="n">
        <v>1808</v>
      </c>
    </row>
    <row r="3062" customFormat="false" ht="15" hidden="false" customHeight="true" outlineLevel="0" collapsed="false">
      <c r="A3062" s="105" t="n">
        <v>89952.2079822454</v>
      </c>
      <c r="B3062" s="10" t="n">
        <v>1809</v>
      </c>
    </row>
    <row r="3063" customFormat="false" ht="15" hidden="false" customHeight="true" outlineLevel="0" collapsed="false">
      <c r="A3063" s="105" t="n">
        <v>89981.7905857639</v>
      </c>
      <c r="B3063" s="10" t="n">
        <v>1810</v>
      </c>
    </row>
    <row r="3064" customFormat="false" ht="15" hidden="false" customHeight="true" outlineLevel="0" collapsed="false">
      <c r="A3064" s="105" t="n">
        <v>90011.3981573264</v>
      </c>
      <c r="B3064" s="10" t="n">
        <v>1811</v>
      </c>
    </row>
    <row r="3065" customFormat="false" ht="15" hidden="false" customHeight="true" outlineLevel="0" collapsed="false">
      <c r="A3065" s="105" t="n">
        <v>90041.0235656829</v>
      </c>
      <c r="B3065" s="10" t="n">
        <v>1812</v>
      </c>
    </row>
    <row r="3066" customFormat="false" ht="15" hidden="false" customHeight="true" outlineLevel="0" collapsed="false">
      <c r="A3066" s="105" t="n">
        <v>90070.6552541435</v>
      </c>
      <c r="B3066" s="10" t="n">
        <v>1813</v>
      </c>
    </row>
    <row r="3067" customFormat="false" ht="15" hidden="false" customHeight="true" outlineLevel="0" collapsed="false">
      <c r="A3067" s="105" t="n">
        <v>90100.273326088</v>
      </c>
      <c r="B3067" s="10" t="n">
        <v>1814</v>
      </c>
    </row>
    <row r="3068" customFormat="false" ht="15" hidden="false" customHeight="true" outlineLevel="0" collapsed="false">
      <c r="A3068" s="105" t="n">
        <v>90129.8548251389</v>
      </c>
      <c r="B3068" s="10" t="n">
        <v>1815</v>
      </c>
    </row>
    <row r="3069" customFormat="false" ht="15" hidden="false" customHeight="true" outlineLevel="0" collapsed="false">
      <c r="A3069" s="105" t="n">
        <v>90159.3865276389</v>
      </c>
      <c r="B3069" s="10" t="n">
        <v>1816</v>
      </c>
    </row>
    <row r="3070" customFormat="false" ht="15" hidden="false" customHeight="true" outlineLevel="0" collapsed="false">
      <c r="A3070" s="105" t="n">
        <v>90188.873268588</v>
      </c>
      <c r="B3070" s="10" t="n">
        <v>1817</v>
      </c>
    </row>
    <row r="3071" customFormat="false" ht="15" hidden="false" customHeight="true" outlineLevel="0" collapsed="false">
      <c r="A3071" s="105" t="n">
        <v>90218.3323006597</v>
      </c>
      <c r="B3071" s="10" t="n">
        <v>1818</v>
      </c>
    </row>
    <row r="3072" customFormat="false" ht="15" hidden="false" customHeight="true" outlineLevel="0" collapsed="false">
      <c r="A3072" s="105" t="n">
        <v>90247.7791060995</v>
      </c>
      <c r="B3072" s="10" t="n">
        <v>1819</v>
      </c>
    </row>
    <row r="3073" customFormat="false" ht="15" hidden="false" customHeight="true" outlineLevel="0" collapsed="false">
      <c r="A3073" s="105" t="n">
        <v>90277.2194207176</v>
      </c>
      <c r="B3073" s="10" t="n">
        <v>1820</v>
      </c>
    </row>
    <row r="3074" customFormat="false" ht="15" hidden="false" customHeight="true" outlineLevel="0" collapsed="false">
      <c r="A3074" s="105" t="n">
        <v>90306.6548621181</v>
      </c>
      <c r="B3074" s="10" t="n">
        <v>1821</v>
      </c>
    </row>
    <row r="3075" customFormat="false" ht="15" hidden="false" customHeight="true" outlineLevel="0" collapsed="false">
      <c r="A3075" s="105" t="n">
        <v>90336.0950647107</v>
      </c>
      <c r="B3075" s="10" t="n">
        <v>1822</v>
      </c>
    </row>
    <row r="3076" customFormat="false" ht="15" hidden="false" customHeight="true" outlineLevel="0" collapsed="false">
      <c r="A3076" s="105" t="n">
        <v>90365.5629002778</v>
      </c>
      <c r="B3076" s="10" t="n">
        <v>1823</v>
      </c>
    </row>
    <row r="3077" customFormat="false" ht="15" hidden="false" customHeight="true" outlineLevel="0" collapsed="false">
      <c r="A3077" s="105" t="n">
        <v>90395.0862318171</v>
      </c>
      <c r="B3077" s="10" t="n">
        <v>1824</v>
      </c>
    </row>
    <row r="3078" customFormat="false" ht="15" hidden="false" customHeight="true" outlineLevel="0" collapsed="false">
      <c r="A3078" s="105" t="n">
        <v>90424.6812625579</v>
      </c>
      <c r="B3078" s="10" t="n">
        <v>1825</v>
      </c>
    </row>
    <row r="3079" customFormat="false" ht="15" hidden="false" customHeight="true" outlineLevel="0" collapsed="false">
      <c r="A3079" s="105" t="n">
        <v>90454.3386591319</v>
      </c>
      <c r="B3079" s="10" t="n">
        <v>1826</v>
      </c>
    </row>
    <row r="3080" customFormat="false" ht="15" hidden="false" customHeight="true" outlineLevel="0" collapsed="false">
      <c r="A3080" s="105" t="n">
        <v>90484.0236730208</v>
      </c>
      <c r="B3080" s="10" t="n">
        <v>1827</v>
      </c>
    </row>
    <row r="3081" customFormat="false" ht="15" hidden="false" customHeight="true" outlineLevel="0" collapsed="false">
      <c r="A3081" s="105" t="n">
        <v>90513.6938804745</v>
      </c>
      <c r="B3081" s="10" t="n">
        <v>1828</v>
      </c>
    </row>
    <row r="3082" customFormat="false" ht="15" hidden="false" customHeight="true" outlineLevel="0" collapsed="false">
      <c r="A3082" s="105" t="n">
        <v>90543.3211191898</v>
      </c>
      <c r="B3082" s="10" t="n">
        <v>1829</v>
      </c>
    </row>
    <row r="3083" customFormat="false" ht="15" hidden="false" customHeight="true" outlineLevel="0" collapsed="false">
      <c r="A3083" s="105" t="n">
        <v>90572.8970673264</v>
      </c>
      <c r="B3083" s="10" t="n">
        <v>1830</v>
      </c>
    </row>
    <row r="3084" customFormat="false" ht="15" hidden="false" customHeight="true" outlineLevel="0" collapsed="false">
      <c r="A3084" s="105" t="n">
        <v>90602.4211431134</v>
      </c>
      <c r="B3084" s="10" t="n">
        <v>1831</v>
      </c>
    </row>
    <row r="3085" customFormat="false" ht="15" hidden="false" customHeight="true" outlineLevel="0" collapsed="false">
      <c r="A3085" s="105" t="n">
        <v>90631.8900791898</v>
      </c>
      <c r="B3085" s="10" t="n">
        <v>1832</v>
      </c>
    </row>
    <row r="3086" customFormat="false" ht="15" hidden="false" customHeight="true" outlineLevel="0" collapsed="false">
      <c r="A3086" s="105" t="n">
        <v>90661.3020756366</v>
      </c>
      <c r="B3086" s="10" t="n">
        <v>1833</v>
      </c>
    </row>
    <row r="3087" customFormat="false" ht="15" hidden="false" customHeight="true" outlineLevel="0" collapsed="false">
      <c r="A3087" s="105" t="n">
        <v>90690.6687552431</v>
      </c>
      <c r="B3087" s="10" t="n">
        <v>1834</v>
      </c>
    </row>
    <row r="3088" customFormat="false" ht="15" hidden="false" customHeight="true" outlineLevel="0" collapsed="false">
      <c r="A3088" s="105" t="n">
        <v>90720.020924294</v>
      </c>
      <c r="B3088" s="10" t="n">
        <v>1835</v>
      </c>
    </row>
    <row r="3089" customFormat="false" ht="15" hidden="false" customHeight="true" outlineLevel="0" collapsed="false">
      <c r="A3089" s="105" t="n">
        <v>90749.4017419792</v>
      </c>
      <c r="B3089" s="10" t="n">
        <v>1836</v>
      </c>
    </row>
    <row r="3090" customFormat="false" ht="15" hidden="false" customHeight="true" outlineLevel="0" collapsed="false">
      <c r="A3090" s="105" t="n">
        <v>90778.8518751505</v>
      </c>
      <c r="B3090" s="10" t="n">
        <v>1837</v>
      </c>
    </row>
    <row r="3091" customFormat="false" ht="15" hidden="false" customHeight="true" outlineLevel="0" collapsed="false">
      <c r="A3091" s="105" t="n">
        <v>90808.3951765972</v>
      </c>
      <c r="B3091" s="10" t="n">
        <v>1838</v>
      </c>
    </row>
    <row r="3092" customFormat="false" ht="15" hidden="false" customHeight="true" outlineLevel="0" collapsed="false">
      <c r="A3092" s="105" t="n">
        <v>90838.0308659144</v>
      </c>
      <c r="B3092" s="10" t="n">
        <v>1839</v>
      </c>
    </row>
    <row r="3093" customFormat="false" ht="15" hidden="false" customHeight="true" outlineLevel="0" collapsed="false">
      <c r="A3093" s="105" t="n">
        <v>90867.7356630324</v>
      </c>
      <c r="B3093" s="10" t="n">
        <v>1840</v>
      </c>
    </row>
    <row r="3094" customFormat="false" ht="15" hidden="false" customHeight="true" outlineLevel="0" collapsed="false">
      <c r="A3094" s="105" t="n">
        <v>90897.4735384491</v>
      </c>
      <c r="B3094" s="10" t="n">
        <v>1841</v>
      </c>
    </row>
    <row r="3095" customFormat="false" ht="15" hidden="false" customHeight="true" outlineLevel="0" collapsed="false">
      <c r="A3095" s="105" t="n">
        <v>90927.2036348148</v>
      </c>
      <c r="B3095" s="10" t="n">
        <v>1842</v>
      </c>
    </row>
    <row r="3096" customFormat="false" ht="15" hidden="false" customHeight="true" outlineLevel="0" collapsed="false">
      <c r="A3096" s="105" t="n">
        <v>90956.8834423611</v>
      </c>
      <c r="B3096" s="10" t="n">
        <v>1843</v>
      </c>
    </row>
    <row r="3097" customFormat="false" ht="15" hidden="false" customHeight="true" outlineLevel="0" collapsed="false">
      <c r="A3097" s="105" t="n">
        <v>90986.4760775463</v>
      </c>
      <c r="B3097" s="10" t="n">
        <v>1844</v>
      </c>
    </row>
    <row r="3098" customFormat="false" ht="15" hidden="false" customHeight="true" outlineLevel="0" collapsed="false">
      <c r="A3098" s="105" t="n">
        <v>91015.9637945486</v>
      </c>
      <c r="B3098" s="10" t="n">
        <v>1845</v>
      </c>
    </row>
    <row r="3099" customFormat="false" ht="15" hidden="false" customHeight="true" outlineLevel="0" collapsed="false">
      <c r="A3099" s="105" t="n">
        <v>91045.3561303588</v>
      </c>
      <c r="B3099" s="10" t="n">
        <v>1846</v>
      </c>
    </row>
    <row r="3100" customFormat="false" ht="15" hidden="false" customHeight="true" outlineLevel="0" collapsed="false">
      <c r="A3100" s="105" t="n">
        <v>91074.685174294</v>
      </c>
      <c r="B3100" s="10" t="n">
        <v>1847</v>
      </c>
    </row>
    <row r="3101" customFormat="false" ht="15" hidden="false" customHeight="true" outlineLevel="0" collapsed="false">
      <c r="A3101" s="105" t="n">
        <v>91103.9934538195</v>
      </c>
      <c r="B3101" s="10" t="n">
        <v>1848</v>
      </c>
    </row>
    <row r="3102" customFormat="false" ht="15" hidden="false" customHeight="true" outlineLevel="0" collapsed="false">
      <c r="A3102" s="105" t="n">
        <v>91133.3231904398</v>
      </c>
      <c r="B3102" s="10" t="n">
        <v>1849</v>
      </c>
    </row>
    <row r="3103" customFormat="false" ht="15" hidden="false" customHeight="true" outlineLevel="0" collapsed="false">
      <c r="A3103" s="105" t="n">
        <v>91162.7106003009</v>
      </c>
      <c r="B3103" s="10" t="n">
        <v>1850</v>
      </c>
    </row>
    <row r="3104" customFormat="false" ht="15" hidden="false" customHeight="true" outlineLevel="0" collapsed="false">
      <c r="A3104" s="105" t="n">
        <v>91192.1840498611</v>
      </c>
      <c r="B3104" s="10" t="n">
        <v>1851</v>
      </c>
    </row>
    <row r="3105" customFormat="false" ht="15" hidden="false" customHeight="true" outlineLevel="0" collapsed="false">
      <c r="A3105" s="105" t="n">
        <v>91221.7630694907</v>
      </c>
      <c r="B3105" s="10" t="n">
        <v>1852</v>
      </c>
    </row>
    <row r="3106" customFormat="false" ht="15" hidden="false" customHeight="true" outlineLevel="0" collapsed="false">
      <c r="A3106" s="105" t="n">
        <v>91251.4531941319</v>
      </c>
      <c r="B3106" s="10" t="n">
        <v>1853</v>
      </c>
    </row>
    <row r="3107" customFormat="false" ht="15" hidden="false" customHeight="true" outlineLevel="0" collapsed="false">
      <c r="A3107" s="105" t="n">
        <v>91281.2327029861</v>
      </c>
      <c r="B3107" s="10" t="n">
        <v>1854</v>
      </c>
    </row>
    <row r="3108" customFormat="false" ht="15" hidden="false" customHeight="true" outlineLevel="0" collapsed="false">
      <c r="A3108" s="105" t="n">
        <v>91311.0426039815</v>
      </c>
      <c r="B3108" s="10" t="n">
        <v>1855</v>
      </c>
    </row>
    <row r="3109" customFormat="false" ht="15" hidden="false" customHeight="true" outlineLevel="0" collapsed="false">
      <c r="A3109" s="105" t="n">
        <v>91340.8024488079</v>
      </c>
      <c r="B3109" s="10" t="n">
        <v>1856</v>
      </c>
    </row>
    <row r="3110" customFormat="false" ht="15" hidden="false" customHeight="true" outlineLevel="0" collapsed="false">
      <c r="A3110" s="105" t="n">
        <v>91370.4494942361</v>
      </c>
      <c r="B3110" s="10" t="n">
        <v>1857</v>
      </c>
    </row>
    <row r="3111" customFormat="false" ht="15" hidden="false" customHeight="true" outlineLevel="0" collapsed="false">
      <c r="A3111" s="105" t="n">
        <v>91399.9660052894</v>
      </c>
      <c r="B3111" s="10" t="n">
        <v>1858</v>
      </c>
    </row>
    <row r="3112" customFormat="false" ht="15" hidden="false" customHeight="true" outlineLevel="0" collapsed="false">
      <c r="A3112" s="105" t="n">
        <v>91429.373140625</v>
      </c>
      <c r="B3112" s="10" t="n">
        <v>1859</v>
      </c>
    </row>
    <row r="3113" customFormat="false" ht="15" hidden="false" customHeight="true" outlineLevel="0" collapsed="false">
      <c r="A3113" s="105" t="n">
        <v>91458.7079651273</v>
      </c>
      <c r="B3113" s="10" t="n">
        <v>1860</v>
      </c>
    </row>
    <row r="3114" customFormat="false" ht="15" hidden="false" customHeight="true" outlineLevel="0" collapsed="false">
      <c r="A3114" s="105" t="n">
        <v>91488.0076655093</v>
      </c>
      <c r="B3114" s="10" t="n">
        <v>1861</v>
      </c>
    </row>
    <row r="3115" customFormat="false" ht="15" hidden="false" customHeight="true" outlineLevel="0" collapsed="false">
      <c r="A3115" s="105" t="n">
        <v>91517.3067127778</v>
      </c>
      <c r="B3115" s="10" t="n">
        <v>1862</v>
      </c>
    </row>
    <row r="3116" customFormat="false" ht="15" hidden="false" customHeight="true" outlineLevel="0" collapsed="false">
      <c r="A3116" s="105" t="n">
        <v>91546.6406076389</v>
      </c>
      <c r="B3116" s="10" t="n">
        <v>1863</v>
      </c>
    </row>
    <row r="3117" customFormat="false" ht="15" hidden="false" customHeight="true" outlineLevel="0" collapsed="false">
      <c r="A3117" s="105" t="n">
        <v>91576.0488984491</v>
      </c>
      <c r="B3117" s="10" t="n">
        <v>1864</v>
      </c>
    </row>
    <row r="3118" customFormat="false" ht="15" hidden="false" customHeight="true" outlineLevel="0" collapsed="false">
      <c r="A3118" s="105" t="n">
        <v>91605.5712728009</v>
      </c>
      <c r="B3118" s="10" t="n">
        <v>1865</v>
      </c>
    </row>
    <row r="3119" customFormat="false" ht="15" hidden="false" customHeight="true" outlineLevel="0" collapsed="false">
      <c r="A3119" s="105" t="n">
        <v>91635.2308853704</v>
      </c>
      <c r="B3119" s="10" t="n">
        <v>1866</v>
      </c>
    </row>
    <row r="3120" customFormat="false" ht="15" hidden="false" customHeight="true" outlineLevel="0" collapsed="false">
      <c r="A3120" s="105" t="n">
        <v>91665.0093395255</v>
      </c>
      <c r="B3120" s="10" t="n">
        <v>1867</v>
      </c>
    </row>
    <row r="3121" customFormat="false" ht="15" hidden="false" customHeight="true" outlineLevel="0" collapsed="false">
      <c r="A3121" s="105" t="n">
        <v>91694.8387524537</v>
      </c>
      <c r="B3121" s="10" t="n">
        <v>1868</v>
      </c>
    </row>
    <row r="3122" customFormat="false" ht="15" hidden="false" customHeight="true" outlineLevel="0" collapsed="false">
      <c r="A3122" s="105" t="n">
        <v>91724.6312189352</v>
      </c>
      <c r="B3122" s="10" t="n">
        <v>1869</v>
      </c>
    </row>
    <row r="3123" customFormat="false" ht="15" hidden="false" customHeight="true" outlineLevel="0" collapsed="false">
      <c r="A3123" s="105" t="n">
        <v>91754.3231403125</v>
      </c>
      <c r="B3123" s="10" t="n">
        <v>1870</v>
      </c>
    </row>
    <row r="3124" customFormat="false" ht="15" hidden="false" customHeight="true" outlineLevel="0" collapsed="false">
      <c r="A3124" s="105" t="n">
        <v>91783.8934358681</v>
      </c>
      <c r="B3124" s="10" t="n">
        <v>1871</v>
      </c>
    </row>
    <row r="3125" customFormat="false" ht="15" hidden="false" customHeight="true" outlineLevel="0" collapsed="false">
      <c r="A3125" s="105" t="n">
        <v>91813.3511187037</v>
      </c>
      <c r="B3125" s="10" t="n">
        <v>1872</v>
      </c>
    </row>
    <row r="3126" customFormat="false" ht="15" hidden="false" customHeight="true" outlineLevel="0" collapsed="false">
      <c r="A3126" s="105" t="n">
        <v>91842.7187081829</v>
      </c>
      <c r="B3126" s="10" t="n">
        <v>1873</v>
      </c>
    </row>
    <row r="3127" customFormat="false" ht="15" hidden="false" customHeight="true" outlineLevel="0" collapsed="false">
      <c r="A3127" s="105" t="n">
        <v>91872.0261795949</v>
      </c>
      <c r="B3127" s="10" t="n">
        <v>1874</v>
      </c>
    </row>
    <row r="3128" customFormat="false" ht="15" hidden="false" customHeight="true" outlineLevel="0" collapsed="false">
      <c r="A3128" s="105" t="n">
        <v>91901.3110934838</v>
      </c>
      <c r="B3128" s="10" t="n">
        <v>1875</v>
      </c>
    </row>
    <row r="3129" customFormat="false" ht="15" hidden="false" customHeight="true" outlineLevel="0" collapsed="false">
      <c r="A3129" s="105" t="n">
        <v>91930.6183478241</v>
      </c>
      <c r="B3129" s="10" t="n">
        <v>1876</v>
      </c>
    </row>
    <row r="3130" customFormat="false" ht="15" hidden="false" customHeight="true" outlineLevel="0" collapsed="false">
      <c r="A3130" s="105" t="n">
        <v>91959.9958795139</v>
      </c>
      <c r="B3130" s="10" t="n">
        <v>1877</v>
      </c>
    </row>
    <row r="3131" customFormat="false" ht="15" hidden="false" customHeight="true" outlineLevel="0" collapsed="false">
      <c r="A3131" s="105" t="n">
        <v>91989.483893287</v>
      </c>
      <c r="B3131" s="10" t="n">
        <v>1878</v>
      </c>
    </row>
    <row r="3132" customFormat="false" ht="15" hidden="false" customHeight="true" outlineLevel="0" collapsed="false">
      <c r="A3132" s="105" t="n">
        <v>92019.0989232523</v>
      </c>
      <c r="B3132" s="10" t="n">
        <v>1879</v>
      </c>
    </row>
    <row r="3133" customFormat="false" ht="15" hidden="false" customHeight="true" outlineLevel="0" collapsed="false">
      <c r="A3133" s="105" t="n">
        <v>92048.8222434491</v>
      </c>
      <c r="B3133" s="10" t="n">
        <v>1880</v>
      </c>
    </row>
    <row r="3134" customFormat="false" ht="15" hidden="false" customHeight="true" outlineLevel="0" collapsed="false">
      <c r="A3134" s="105" t="n">
        <v>92078.6048546181</v>
      </c>
      <c r="B3134" s="10" t="n">
        <v>1881</v>
      </c>
    </row>
    <row r="3135" customFormat="false" ht="15" hidden="false" customHeight="true" outlineLevel="0" collapsed="false">
      <c r="A3135" s="105" t="n">
        <v>92108.386689213</v>
      </c>
      <c r="B3135" s="10" t="n">
        <v>1882</v>
      </c>
    </row>
    <row r="3136" customFormat="false" ht="15" hidden="false" customHeight="true" outlineLevel="0" collapsed="false">
      <c r="A3136" s="105" t="n">
        <v>92138.1136761343</v>
      </c>
      <c r="B3136" s="10" t="n">
        <v>1883</v>
      </c>
    </row>
    <row r="3137" customFormat="false" ht="15" hidden="false" customHeight="true" outlineLevel="0" collapsed="false">
      <c r="A3137" s="105" t="n">
        <v>92167.7460379745</v>
      </c>
      <c r="B3137" s="10" t="n">
        <v>1884</v>
      </c>
    </row>
    <row r="3138" customFormat="false" ht="15" hidden="false" customHeight="true" outlineLevel="0" collapsed="false">
      <c r="A3138" s="105" t="n">
        <v>92197.2646106713</v>
      </c>
      <c r="B3138" s="10" t="n">
        <v>1885</v>
      </c>
    </row>
    <row r="3139" customFormat="false" ht="15" hidden="false" customHeight="true" outlineLevel="0" collapsed="false">
      <c r="A3139" s="105" t="n">
        <v>92226.6761461343</v>
      </c>
      <c r="B3139" s="10" t="n">
        <v>1886</v>
      </c>
    </row>
    <row r="3140" customFormat="false" ht="15" hidden="false" customHeight="true" outlineLevel="0" collapsed="false">
      <c r="A3140" s="105" t="n">
        <v>92256.0116933565</v>
      </c>
      <c r="B3140" s="10" t="n">
        <v>1887</v>
      </c>
    </row>
    <row r="3141" customFormat="false" ht="15" hidden="false" customHeight="true" outlineLevel="0" collapsed="false">
      <c r="A3141" s="105" t="n">
        <v>92285.3176122917</v>
      </c>
      <c r="B3141" s="10" t="n">
        <v>1888</v>
      </c>
    </row>
    <row r="3142" customFormat="false" ht="15" hidden="false" customHeight="true" outlineLevel="0" collapsed="false">
      <c r="A3142" s="105" t="n">
        <v>92314.6430919213</v>
      </c>
      <c r="B3142" s="10" t="n">
        <v>1889</v>
      </c>
    </row>
    <row r="3143" customFormat="false" ht="15" hidden="false" customHeight="true" outlineLevel="0" collapsed="false">
      <c r="A3143" s="105" t="n">
        <v>92344.0277088889</v>
      </c>
      <c r="B3143" s="10" t="n">
        <v>1890</v>
      </c>
    </row>
    <row r="3144" customFormat="false" ht="15" hidden="false" customHeight="true" outlineLevel="0" collapsed="false">
      <c r="A3144" s="105" t="n">
        <v>92373.4935222454</v>
      </c>
      <c r="B3144" s="10" t="n">
        <v>1891</v>
      </c>
    </row>
    <row r="3145" customFormat="false" ht="15" hidden="false" customHeight="true" outlineLevel="0" collapsed="false">
      <c r="A3145" s="105" t="n">
        <v>92403.0453985417</v>
      </c>
      <c r="B3145" s="10" t="n">
        <v>1892</v>
      </c>
    </row>
    <row r="3146" customFormat="false" ht="15" hidden="false" customHeight="true" outlineLevel="0" collapsed="false">
      <c r="A3146" s="105" t="n">
        <v>92432.6775014699</v>
      </c>
      <c r="B3146" s="10" t="n">
        <v>1893</v>
      </c>
    </row>
    <row r="3147" customFormat="false" ht="15" hidden="false" customHeight="true" outlineLevel="0" collapsed="false">
      <c r="A3147" s="105" t="n">
        <v>92462.3765471991</v>
      </c>
      <c r="B3147" s="10" t="n">
        <v>1894</v>
      </c>
    </row>
    <row r="3148" customFormat="false" ht="15" hidden="false" customHeight="true" outlineLevel="0" collapsed="false">
      <c r="A3148" s="105" t="n">
        <v>92492.1150205324</v>
      </c>
      <c r="B3148" s="10" t="n">
        <v>1895</v>
      </c>
    </row>
    <row r="3149" customFormat="false" ht="15" hidden="false" customHeight="true" outlineLevel="0" collapsed="false">
      <c r="A3149" s="105" t="n">
        <v>92521.8453119792</v>
      </c>
      <c r="B3149" s="10" t="n">
        <v>1896</v>
      </c>
    </row>
    <row r="3150" customFormat="false" ht="15" hidden="false" customHeight="true" outlineLevel="0" collapsed="false">
      <c r="A3150" s="105" t="n">
        <v>92551.5127527546</v>
      </c>
      <c r="B3150" s="10" t="n">
        <v>1897</v>
      </c>
    </row>
    <row r="3151" customFormat="false" ht="15" hidden="false" customHeight="true" outlineLevel="0" collapsed="false">
      <c r="A3151" s="105" t="n">
        <v>92581.0822483912</v>
      </c>
      <c r="B3151" s="10" t="n">
        <v>1898</v>
      </c>
    </row>
    <row r="3152" customFormat="false" ht="15" hidden="false" customHeight="true" outlineLevel="0" collapsed="false">
      <c r="A3152" s="105" t="n">
        <v>92610.5537536574</v>
      </c>
      <c r="B3152" s="10" t="n">
        <v>1899</v>
      </c>
    </row>
    <row r="3153" customFormat="false" ht="15" hidden="false" customHeight="true" outlineLevel="0" collapsed="false">
      <c r="A3153" s="105" t="n">
        <v>92639.9561305208</v>
      </c>
      <c r="B3153" s="10" t="n">
        <v>1900</v>
      </c>
    </row>
    <row r="3154" customFormat="false" ht="15" hidden="false" customHeight="true" outlineLevel="0" collapsed="false">
      <c r="A3154" s="105" t="n">
        <v>92669.3296575694</v>
      </c>
      <c r="B3154" s="10" t="n">
        <v>1901</v>
      </c>
    </row>
    <row r="3155" customFormat="false" ht="15" hidden="false" customHeight="true" outlineLevel="0" collapsed="false">
      <c r="A3155" s="105" t="n">
        <v>92698.7092014931</v>
      </c>
      <c r="B3155" s="10" t="n">
        <v>1902</v>
      </c>
    </row>
    <row r="3156" customFormat="false" ht="15" hidden="false" customHeight="true" outlineLevel="0" collapsed="false">
      <c r="A3156" s="105" t="n">
        <v>92728.1154263773</v>
      </c>
      <c r="B3156" s="10" t="n">
        <v>1903</v>
      </c>
    </row>
    <row r="3157" customFormat="false" ht="15" hidden="false" customHeight="true" outlineLevel="0" collapsed="false">
      <c r="A3157" s="105" t="n">
        <v>92757.557836713</v>
      </c>
      <c r="B3157" s="10" t="n">
        <v>1904</v>
      </c>
    </row>
    <row r="3158" customFormat="false" ht="15" hidden="false" customHeight="true" outlineLevel="0" collapsed="false">
      <c r="A3158" s="105" t="n">
        <v>92787.0449577778</v>
      </c>
      <c r="B3158" s="10" t="n">
        <v>1905</v>
      </c>
    </row>
    <row r="3159" customFormat="false" ht="15" hidden="false" customHeight="true" outlineLevel="0" collapsed="false">
      <c r="A3159" s="105" t="n">
        <v>92816.5892935301</v>
      </c>
      <c r="B3159" s="10" t="n">
        <v>1906</v>
      </c>
    </row>
    <row r="3160" customFormat="false" ht="15" hidden="false" customHeight="true" outlineLevel="0" collapsed="false">
      <c r="A3160" s="105" t="n">
        <v>92846.1986316319</v>
      </c>
      <c r="B3160" s="10" t="n">
        <v>1907</v>
      </c>
    </row>
    <row r="3161" customFormat="false" ht="15" hidden="false" customHeight="true" outlineLevel="0" collapsed="false">
      <c r="A3161" s="105" t="n">
        <v>92875.8608647917</v>
      </c>
      <c r="B3161" s="10" t="n">
        <v>1908</v>
      </c>
    </row>
    <row r="3162" customFormat="false" ht="15" hidden="false" customHeight="true" outlineLevel="0" collapsed="false">
      <c r="A3162" s="105" t="n">
        <v>92905.5410342361</v>
      </c>
      <c r="B3162" s="10" t="n">
        <v>1909</v>
      </c>
    </row>
    <row r="3163" customFormat="false" ht="15" hidden="false" customHeight="true" outlineLevel="0" collapsed="false">
      <c r="A3163" s="105" t="n">
        <v>92935.198012338</v>
      </c>
      <c r="B3163" s="10" t="n">
        <v>1910</v>
      </c>
    </row>
    <row r="3164" customFormat="false" ht="15" hidden="false" customHeight="true" outlineLevel="0" collapsed="false">
      <c r="A3164" s="105" t="n">
        <v>92964.8052860301</v>
      </c>
      <c r="B3164" s="10" t="n">
        <v>1911</v>
      </c>
    </row>
    <row r="3165" customFormat="false" ht="15" hidden="false" customHeight="true" outlineLevel="0" collapsed="false">
      <c r="A3165" s="105" t="n">
        <v>92994.3575641435</v>
      </c>
      <c r="B3165" s="10" t="n">
        <v>1912</v>
      </c>
    </row>
    <row r="3166" customFormat="false" ht="15" hidden="false" customHeight="true" outlineLevel="0" collapsed="false">
      <c r="A3166" s="105" t="n">
        <v>93023.8631025695</v>
      </c>
      <c r="B3166" s="10" t="n">
        <v>1913</v>
      </c>
    </row>
    <row r="3167" customFormat="false" ht="15" hidden="false" customHeight="true" outlineLevel="0" collapsed="false">
      <c r="A3167" s="105" t="n">
        <v>93053.3334441435</v>
      </c>
      <c r="B3167" s="10" t="n">
        <v>1914</v>
      </c>
    </row>
    <row r="3168" customFormat="false" ht="15" hidden="false" customHeight="true" outlineLevel="0" collapsed="false">
      <c r="A3168" s="105" t="n">
        <v>93082.7789025926</v>
      </c>
      <c r="B3168" s="10" t="n">
        <v>1915</v>
      </c>
    </row>
    <row r="3169" customFormat="false" ht="15" hidden="false" customHeight="true" outlineLevel="0" collapsed="false">
      <c r="A3169" s="105" t="n">
        <v>93112.210287037</v>
      </c>
      <c r="B3169" s="10" t="n">
        <v>1916</v>
      </c>
    </row>
    <row r="3170" customFormat="false" ht="15" hidden="false" customHeight="true" outlineLevel="0" collapsed="false">
      <c r="A3170" s="105" t="n">
        <v>93141.6419864699</v>
      </c>
      <c r="B3170" s="10" t="n">
        <v>1917</v>
      </c>
    </row>
    <row r="3171" customFormat="false" ht="15" hidden="false" customHeight="true" outlineLevel="0" collapsed="false">
      <c r="A3171" s="105" t="n">
        <v>93171.0911012384</v>
      </c>
      <c r="B3171" s="10" t="n">
        <v>1918</v>
      </c>
    </row>
    <row r="3172" customFormat="false" ht="15" hidden="false" customHeight="true" outlineLevel="0" collapsed="false">
      <c r="A3172" s="105" t="n">
        <v>93200.5719805671</v>
      </c>
      <c r="B3172" s="10" t="n">
        <v>1919</v>
      </c>
    </row>
    <row r="3173" customFormat="false" ht="15" hidden="false" customHeight="true" outlineLevel="0" collapsed="false">
      <c r="A3173" s="105" t="n">
        <v>93230.0908134606</v>
      </c>
      <c r="B3173" s="10" t="n">
        <v>1920</v>
      </c>
    </row>
    <row r="3174" customFormat="false" ht="15" hidden="false" customHeight="true" outlineLevel="0" collapsed="false">
      <c r="A3174" s="105" t="n">
        <v>93259.645583287</v>
      </c>
      <c r="B3174" s="10" t="n">
        <v>1921</v>
      </c>
    </row>
    <row r="3175" customFormat="false" ht="15" hidden="false" customHeight="true" outlineLevel="0" collapsed="false">
      <c r="A3175" s="105" t="n">
        <v>93289.2311564005</v>
      </c>
      <c r="B3175" s="10" t="n">
        <v>1922</v>
      </c>
    </row>
    <row r="3176" customFormat="false" ht="15" hidden="false" customHeight="true" outlineLevel="0" collapsed="false">
      <c r="A3176" s="105" t="n">
        <v>93318.8429359144</v>
      </c>
      <c r="B3176" s="10" t="n">
        <v>1923</v>
      </c>
    </row>
    <row r="3177" customFormat="false" ht="15" hidden="false" customHeight="true" outlineLevel="0" collapsed="false">
      <c r="A3177" s="105" t="n">
        <v>93348.4738926852</v>
      </c>
      <c r="B3177" s="10" t="n">
        <v>1924</v>
      </c>
    </row>
    <row r="3178" customFormat="false" ht="15" hidden="false" customHeight="true" outlineLevel="0" collapsed="false">
      <c r="A3178" s="105" t="n">
        <v>93378.1083661458</v>
      </c>
      <c r="B3178" s="10" t="n">
        <v>1925</v>
      </c>
    </row>
    <row r="3179" customFormat="false" ht="15" hidden="false" customHeight="true" outlineLevel="0" collapsed="false">
      <c r="A3179" s="105" t="n">
        <v>93407.7218899306</v>
      </c>
      <c r="B3179" s="10" t="n">
        <v>1926</v>
      </c>
    </row>
    <row r="3180" customFormat="false" ht="15" hidden="false" customHeight="true" outlineLevel="0" collapsed="false">
      <c r="A3180" s="105" t="n">
        <v>93437.2917082639</v>
      </c>
      <c r="B3180" s="10" t="n">
        <v>1927</v>
      </c>
    </row>
    <row r="3181" customFormat="false" ht="15" hidden="false" customHeight="true" outlineLevel="0" collapsed="false">
      <c r="A3181" s="105" t="n">
        <v>93466.8102282407</v>
      </c>
      <c r="B3181" s="10" t="n">
        <v>1928</v>
      </c>
    </row>
    <row r="3182" customFormat="false" ht="15" hidden="false" customHeight="true" outlineLevel="0" collapsed="false">
      <c r="A3182" s="105" t="n">
        <v>93496.287641713</v>
      </c>
      <c r="B3182" s="10" t="n">
        <v>1929</v>
      </c>
    </row>
    <row r="3183" customFormat="false" ht="15" hidden="false" customHeight="true" outlineLevel="0" collapsed="false">
      <c r="A3183" s="105" t="n">
        <v>93525.7407116204</v>
      </c>
      <c r="B3183" s="10" t="n">
        <v>1930</v>
      </c>
    </row>
    <row r="3184" customFormat="false" ht="15" hidden="false" customHeight="true" outlineLevel="0" collapsed="false">
      <c r="A3184" s="105" t="n">
        <v>93555.1800840162</v>
      </c>
      <c r="B3184" s="10" t="n">
        <v>1931</v>
      </c>
    </row>
    <row r="3185" customFormat="false" ht="15" hidden="false" customHeight="true" outlineLevel="0" collapsed="false">
      <c r="A3185" s="105" t="n">
        <v>93584.6091436343</v>
      </c>
      <c r="B3185" s="10" t="n">
        <v>1932</v>
      </c>
    </row>
    <row r="3186" customFormat="false" ht="15" hidden="false" customHeight="true" outlineLevel="0" collapsed="false">
      <c r="A3186" s="105" t="n">
        <v>93614.0341316204</v>
      </c>
      <c r="B3186" s="10" t="n">
        <v>1933</v>
      </c>
    </row>
    <row r="3187" customFormat="false" ht="15" hidden="false" customHeight="true" outlineLevel="0" collapsed="false">
      <c r="A3187" s="105" t="n">
        <v>93643.4737097107</v>
      </c>
      <c r="B3187" s="10" t="n">
        <v>1934</v>
      </c>
    </row>
    <row r="3188" customFormat="false" ht="15" hidden="false" customHeight="true" outlineLevel="0" collapsed="false">
      <c r="A3188" s="105" t="n">
        <v>93672.9571282986</v>
      </c>
      <c r="B3188" s="10" t="n">
        <v>1935</v>
      </c>
    </row>
    <row r="3189" customFormat="false" ht="15" hidden="false" customHeight="true" outlineLevel="0" collapsed="false">
      <c r="A3189" s="105" t="n">
        <v>93702.5106354283</v>
      </c>
      <c r="B3189" s="10" t="n">
        <v>1936</v>
      </c>
    </row>
    <row r="3190" customFormat="false" ht="15" hidden="false" customHeight="true" outlineLevel="0" collapsed="false">
      <c r="A3190" s="105" t="n">
        <v>93732.1404489236</v>
      </c>
      <c r="B3190" s="10" t="n">
        <v>1937</v>
      </c>
    </row>
    <row r="3191" customFormat="false" ht="15" hidden="false" customHeight="true" outlineLevel="0" collapsed="false">
      <c r="A3191" s="105" t="n">
        <v>93761.8236790278</v>
      </c>
      <c r="B3191" s="10" t="n">
        <v>1938</v>
      </c>
    </row>
    <row r="3192" customFormat="false" ht="15" hidden="false" customHeight="true" outlineLevel="0" collapsed="false">
      <c r="A3192" s="105" t="n">
        <v>93791.517006713</v>
      </c>
      <c r="B3192" s="10" t="n">
        <v>1939</v>
      </c>
    </row>
    <row r="3193" customFormat="false" ht="15" hidden="false" customHeight="true" outlineLevel="0" collapsed="false">
      <c r="A3193" s="105" t="n">
        <v>93821.1798540394</v>
      </c>
      <c r="B3193" s="10" t="n">
        <v>1940</v>
      </c>
    </row>
    <row r="3194" customFormat="false" ht="15" hidden="false" customHeight="true" outlineLevel="0" collapsed="false">
      <c r="A3194" s="105" t="n">
        <v>93850.7914356019</v>
      </c>
      <c r="B3194" s="10" t="n">
        <v>1941</v>
      </c>
    </row>
    <row r="3195" customFormat="false" ht="15" hidden="false" customHeight="true" outlineLevel="0" collapsed="false">
      <c r="A3195" s="105" t="n">
        <v>93880.3469220486</v>
      </c>
      <c r="B3195" s="10" t="n">
        <v>1942</v>
      </c>
    </row>
    <row r="3196" customFormat="false" ht="15" hidden="false" customHeight="true" outlineLevel="0" collapsed="false">
      <c r="A3196" s="105" t="n">
        <v>93909.8439724306</v>
      </c>
      <c r="B3196" s="10" t="n">
        <v>1943</v>
      </c>
    </row>
    <row r="3197" customFormat="false" ht="15" hidden="false" customHeight="true" outlineLevel="0" collapsed="false">
      <c r="A3197" s="105" t="n">
        <v>93939.2793783912</v>
      </c>
      <c r="B3197" s="10" t="n">
        <v>1944</v>
      </c>
    </row>
    <row r="3198" customFormat="false" ht="15" hidden="false" customHeight="true" outlineLevel="0" collapsed="false">
      <c r="A3198" s="105" t="n">
        <v>93968.6583571528</v>
      </c>
      <c r="B3198" s="10" t="n">
        <v>1945</v>
      </c>
    </row>
    <row r="3199" customFormat="false" ht="15" hidden="false" customHeight="true" outlineLevel="0" collapsed="false">
      <c r="A3199" s="105" t="n">
        <v>93998.0040638195</v>
      </c>
      <c r="B3199" s="10" t="n">
        <v>1946</v>
      </c>
    </row>
    <row r="3200" customFormat="false" ht="15" hidden="false" customHeight="true" outlineLevel="0" collapsed="false">
      <c r="A3200" s="105" t="n">
        <v>94027.3565975232</v>
      </c>
      <c r="B3200" s="10" t="n">
        <v>1947</v>
      </c>
    </row>
    <row r="3201" customFormat="false" ht="15" hidden="false" customHeight="true" outlineLevel="0" collapsed="false">
      <c r="A3201" s="105" t="n">
        <v>94056.7612353241</v>
      </c>
      <c r="B3201" s="10" t="n">
        <v>1948</v>
      </c>
    </row>
    <row r="3202" customFormat="false" ht="15" hidden="false" customHeight="true" outlineLevel="0" collapsed="false">
      <c r="A3202" s="105" t="n">
        <v>94086.2531149074</v>
      </c>
      <c r="B3202" s="10" t="n">
        <v>1949</v>
      </c>
    </row>
    <row r="3203" customFormat="false" ht="15" hidden="false" customHeight="true" outlineLevel="0" collapsed="false">
      <c r="A3203" s="105" t="n">
        <v>94115.8452881482</v>
      </c>
      <c r="B3203" s="10" t="n">
        <v>1950</v>
      </c>
    </row>
    <row r="3204" customFormat="false" ht="15" hidden="false" customHeight="true" outlineLevel="0" collapsed="false">
      <c r="A3204" s="105" t="n">
        <v>94145.5249341088</v>
      </c>
      <c r="B3204" s="10" t="n">
        <v>1951</v>
      </c>
    </row>
    <row r="3205" customFormat="false" ht="15" hidden="false" customHeight="true" outlineLevel="0" collapsed="false">
      <c r="A3205" s="105" t="n">
        <v>94175.2597764352</v>
      </c>
      <c r="B3205" s="10" t="n">
        <v>1952</v>
      </c>
    </row>
    <row r="3206" customFormat="false" ht="15" hidden="false" customHeight="true" outlineLevel="0" collapsed="false">
      <c r="A3206" s="105" t="n">
        <v>94205.0083787847</v>
      </c>
      <c r="B3206" s="10" t="n">
        <v>1953</v>
      </c>
    </row>
    <row r="3207" customFormat="false" ht="15" hidden="false" customHeight="true" outlineLevel="0" collapsed="false">
      <c r="A3207" s="105" t="n">
        <v>94234.725906169</v>
      </c>
      <c r="B3207" s="10" t="n">
        <v>1954</v>
      </c>
    </row>
    <row r="3208" customFormat="false" ht="15" hidden="false" customHeight="true" outlineLevel="0" collapsed="false">
      <c r="A3208" s="105" t="n">
        <v>94264.3692300926</v>
      </c>
      <c r="B3208" s="10" t="n">
        <v>1955</v>
      </c>
    </row>
    <row r="3209" customFormat="false" ht="15" hidden="false" customHeight="true" outlineLevel="0" collapsed="false">
      <c r="A3209" s="105" t="n">
        <v>94293.9089470139</v>
      </c>
      <c r="B3209" s="10" t="n">
        <v>1956</v>
      </c>
    </row>
    <row r="3210" customFormat="false" ht="15" hidden="false" customHeight="true" outlineLevel="0" collapsed="false">
      <c r="A3210" s="105" t="n">
        <v>94323.3417611111</v>
      </c>
      <c r="B3210" s="10" t="n">
        <v>1957</v>
      </c>
    </row>
    <row r="3211" customFormat="false" ht="15" hidden="false" customHeight="true" outlineLevel="0" collapsed="false">
      <c r="A3211" s="105" t="n">
        <v>94352.6913864352</v>
      </c>
      <c r="B3211" s="10" t="n">
        <v>1958</v>
      </c>
    </row>
    <row r="3212" customFormat="false" ht="15" hidden="false" customHeight="true" outlineLevel="0" collapsed="false">
      <c r="A3212" s="105" t="n">
        <v>94381.9982450926</v>
      </c>
      <c r="B3212" s="10" t="n">
        <v>1959</v>
      </c>
    </row>
    <row r="3213" customFormat="false" ht="15" hidden="false" customHeight="true" outlineLevel="0" collapsed="false">
      <c r="A3213" s="105" t="n">
        <v>94411.3069973032</v>
      </c>
      <c r="B3213" s="10" t="n">
        <v>1960</v>
      </c>
    </row>
    <row r="3214" customFormat="false" ht="15" hidden="false" customHeight="true" outlineLevel="0" collapsed="false">
      <c r="A3214" s="105" t="n">
        <v>94440.6582261111</v>
      </c>
      <c r="B3214" s="10" t="n">
        <v>1961</v>
      </c>
    </row>
    <row r="3215" customFormat="false" ht="15" hidden="false" customHeight="true" outlineLevel="0" collapsed="false">
      <c r="A3215" s="105" t="n">
        <v>94470.0848802662</v>
      </c>
      <c r="B3215" s="10" t="n">
        <v>1962</v>
      </c>
    </row>
    <row r="3216" customFormat="false" ht="15" hidden="false" customHeight="true" outlineLevel="0" collapsed="false">
      <c r="A3216" s="105" t="n">
        <v>94499.6112320486</v>
      </c>
      <c r="B3216" s="10" t="n">
        <v>1963</v>
      </c>
    </row>
    <row r="3217" customFormat="false" ht="15" hidden="false" customHeight="true" outlineLevel="0" collapsed="false">
      <c r="A3217" s="105" t="n">
        <v>94529.2505995139</v>
      </c>
      <c r="B3217" s="10" t="n">
        <v>1964</v>
      </c>
    </row>
    <row r="3218" customFormat="false" ht="15" hidden="false" customHeight="true" outlineLevel="0" collapsed="false">
      <c r="A3218" s="105" t="n">
        <v>94558.995941632</v>
      </c>
      <c r="B3218" s="10" t="n">
        <v>1965</v>
      </c>
    </row>
    <row r="3219" customFormat="false" ht="15" hidden="false" customHeight="true" outlineLevel="0" collapsed="false">
      <c r="A3219" s="105" t="n">
        <v>94588.805423831</v>
      </c>
      <c r="B3219" s="10" t="n">
        <v>1966</v>
      </c>
    </row>
    <row r="3220" customFormat="false" ht="15" hidden="false" customHeight="true" outlineLevel="0" collapsed="false">
      <c r="A3220" s="105" t="n">
        <v>94618.6035836921</v>
      </c>
      <c r="B3220" s="10" t="n">
        <v>1967</v>
      </c>
    </row>
    <row r="3221" customFormat="false" ht="15" hidden="false" customHeight="true" outlineLevel="0" collapsed="false">
      <c r="A3221" s="105" t="n">
        <v>94648.3127373727</v>
      </c>
      <c r="B3221" s="10" t="n">
        <v>1968</v>
      </c>
    </row>
    <row r="3222" customFormat="false" ht="15" hidden="false" customHeight="true" outlineLevel="0" collapsed="false">
      <c r="A3222" s="105" t="n">
        <v>94677.8915341898</v>
      </c>
      <c r="B3222" s="10" t="n">
        <v>1969</v>
      </c>
    </row>
    <row r="3223" customFormat="false" ht="15" hidden="false" customHeight="true" outlineLevel="0" collapsed="false">
      <c r="A3223" s="105" t="n">
        <v>94707.345240463</v>
      </c>
      <c r="B3223" s="10" t="n">
        <v>1970</v>
      </c>
    </row>
    <row r="3224" customFormat="false" ht="15" hidden="false" customHeight="true" outlineLevel="0" collapsed="false">
      <c r="A3224" s="105" t="n">
        <v>94736.7070530671</v>
      </c>
      <c r="B3224" s="10" t="n">
        <v>1971</v>
      </c>
    </row>
    <row r="3225" customFormat="false" ht="15" hidden="false" customHeight="true" outlineLevel="0" collapsed="false">
      <c r="A3225" s="105" t="n">
        <v>94766.0164237732</v>
      </c>
      <c r="B3225" s="10" t="n">
        <v>1972</v>
      </c>
    </row>
    <row r="3226" customFormat="false" ht="15" hidden="false" customHeight="true" outlineLevel="0" collapsed="false">
      <c r="A3226" s="105" t="n">
        <v>94795.309901412</v>
      </c>
      <c r="B3226" s="10" t="n">
        <v>1973</v>
      </c>
    </row>
    <row r="3227" customFormat="false" ht="15" hidden="false" customHeight="true" outlineLevel="0" collapsed="false">
      <c r="A3227" s="105" t="n">
        <v>94824.622256875</v>
      </c>
      <c r="B3227" s="10" t="n">
        <v>1974</v>
      </c>
    </row>
    <row r="3228" customFormat="false" ht="15" hidden="false" customHeight="true" outlineLevel="0" collapsed="false">
      <c r="A3228" s="105" t="n">
        <v>94853.990584294</v>
      </c>
      <c r="B3228" s="10" t="n">
        <v>1975</v>
      </c>
    </row>
    <row r="3229" customFormat="false" ht="15" hidden="false" customHeight="true" outlineLevel="0" collapsed="false">
      <c r="A3229" s="105" t="n">
        <v>94883.4549069676</v>
      </c>
      <c r="B3229" s="10" t="n">
        <v>1976</v>
      </c>
    </row>
    <row r="3230" customFormat="false" ht="15" hidden="false" customHeight="true" outlineLevel="0" collapsed="false">
      <c r="A3230" s="105" t="n">
        <v>94913.0486104167</v>
      </c>
      <c r="B3230" s="10" t="n">
        <v>1977</v>
      </c>
    </row>
    <row r="3231" customFormat="false" ht="15" hidden="false" customHeight="true" outlineLevel="0" collapsed="false">
      <c r="A3231" s="105" t="n">
        <v>94942.7757874884</v>
      </c>
      <c r="B3231" s="10" t="n">
        <v>1978</v>
      </c>
    </row>
    <row r="3232" customFormat="false" ht="15" hidden="false" customHeight="true" outlineLevel="0" collapsed="false">
      <c r="A3232" s="105" t="n">
        <v>94972.5910693866</v>
      </c>
      <c r="B3232" s="10" t="n">
        <v>1979</v>
      </c>
    </row>
    <row r="3233" customFormat="false" ht="15" hidden="false" customHeight="true" outlineLevel="0" collapsed="false">
      <c r="A3233" s="105" t="n">
        <v>95002.4106593056</v>
      </c>
      <c r="B3233" s="10" t="n">
        <v>1980</v>
      </c>
    </row>
    <row r="3234" customFormat="false" ht="15" hidden="false" customHeight="true" outlineLevel="0" collapsed="false">
      <c r="A3234" s="105" t="n">
        <v>95032.1548181944</v>
      </c>
      <c r="B3234" s="10" t="n">
        <v>1981</v>
      </c>
    </row>
    <row r="3235" customFormat="false" ht="15" hidden="false" customHeight="true" outlineLevel="0" collapsed="false">
      <c r="A3235" s="105" t="n">
        <v>95061.7824154977</v>
      </c>
      <c r="B3235" s="10" t="n">
        <v>1982</v>
      </c>
    </row>
    <row r="3236" customFormat="false" ht="15" hidden="false" customHeight="true" outlineLevel="0" collapsed="false">
      <c r="A3236" s="105" t="n">
        <v>95091.2909419907</v>
      </c>
      <c r="B3236" s="10" t="n">
        <v>1983</v>
      </c>
    </row>
    <row r="3237" customFormat="false" ht="15" hidden="false" customHeight="true" outlineLevel="0" collapsed="false">
      <c r="A3237" s="105" t="n">
        <v>95120.6984617824</v>
      </c>
      <c r="B3237" s="10" t="n">
        <v>1984</v>
      </c>
    </row>
    <row r="3238" customFormat="false" ht="15" hidden="false" customHeight="true" outlineLevel="0" collapsed="false">
      <c r="A3238" s="105" t="n">
        <v>95150.0319479977</v>
      </c>
      <c r="B3238" s="10" t="n">
        <v>1985</v>
      </c>
    </row>
    <row r="3239" customFormat="false" ht="15" hidden="false" customHeight="true" outlineLevel="0" collapsed="false">
      <c r="A3239" s="105" t="n">
        <v>95179.325198044</v>
      </c>
      <c r="B3239" s="10" t="n">
        <v>1986</v>
      </c>
    </row>
    <row r="3240" customFormat="false" ht="15" hidden="false" customHeight="true" outlineLevel="0" collapsed="false">
      <c r="A3240" s="105" t="n">
        <v>95208.6192903241</v>
      </c>
      <c r="B3240" s="10" t="n">
        <v>1987</v>
      </c>
    </row>
    <row r="3241" customFormat="false" ht="15" hidden="false" customHeight="true" outlineLevel="0" collapsed="false">
      <c r="A3241" s="105" t="n">
        <v>95237.9607402315</v>
      </c>
      <c r="B3241" s="10" t="n">
        <v>1988</v>
      </c>
    </row>
    <row r="3242" customFormat="false" ht="15" hidden="false" customHeight="true" outlineLevel="0" collapsed="false">
      <c r="A3242" s="105" t="n">
        <v>95267.3941883912</v>
      </c>
      <c r="B3242" s="10" t="n">
        <v>1989</v>
      </c>
    </row>
    <row r="3243" customFormat="false" ht="15" hidden="false" customHeight="true" outlineLevel="0" collapsed="false">
      <c r="A3243" s="105" t="n">
        <v>95296.9485024421</v>
      </c>
      <c r="B3243" s="10" t="n">
        <v>1990</v>
      </c>
    </row>
    <row r="3244" customFormat="false" ht="15" hidden="false" customHeight="true" outlineLevel="0" collapsed="false">
      <c r="A3244" s="105" t="n">
        <v>95326.6217912963</v>
      </c>
      <c r="B3244" s="10" t="n">
        <v>1991</v>
      </c>
    </row>
    <row r="3245" customFormat="false" ht="15" hidden="false" customHeight="true" outlineLevel="0" collapsed="false">
      <c r="A3245" s="105" t="n">
        <v>95356.3779903125</v>
      </c>
      <c r="B3245" s="10" t="n">
        <v>1992</v>
      </c>
    </row>
    <row r="3246" customFormat="false" ht="15" hidden="false" customHeight="true" outlineLevel="0" collapsed="false">
      <c r="A3246" s="105" t="n">
        <v>95386.1610464468</v>
      </c>
      <c r="B3246" s="10" t="n">
        <v>1993</v>
      </c>
    </row>
    <row r="3247" customFormat="false" ht="15" hidden="false" customHeight="true" outlineLevel="0" collapsed="false">
      <c r="A3247" s="105" t="n">
        <v>95415.9145403935</v>
      </c>
      <c r="B3247" s="10" t="n">
        <v>1994</v>
      </c>
    </row>
    <row r="3248" customFormat="false" ht="15" hidden="false" customHeight="true" outlineLevel="0" collapsed="false">
      <c r="A3248" s="105" t="n">
        <v>95445.5929426736</v>
      </c>
      <c r="B3248" s="10" t="n">
        <v>1995</v>
      </c>
    </row>
    <row r="3249" customFormat="false" ht="15" hidden="false" customHeight="true" outlineLevel="0" collapsed="false">
      <c r="A3249" s="105" t="n">
        <v>95475.1672199884</v>
      </c>
      <c r="B3249" s="10" t="n">
        <v>1996</v>
      </c>
    </row>
    <row r="3250" customFormat="false" ht="15" hidden="false" customHeight="true" outlineLevel="0" collapsed="false">
      <c r="A3250" s="105" t="n">
        <v>95504.6310103472</v>
      </c>
      <c r="B3250" s="10" t="n">
        <v>1997</v>
      </c>
    </row>
    <row r="3251" customFormat="false" ht="15" hidden="false" customHeight="true" outlineLevel="0" collapsed="false">
      <c r="A3251" s="105" t="n">
        <v>95534.0033458449</v>
      </c>
      <c r="B3251" s="10" t="n">
        <v>1998</v>
      </c>
    </row>
    <row r="3252" customFormat="false" ht="15" hidden="false" customHeight="true" outlineLevel="0" collapsed="false">
      <c r="A3252" s="105" t="n">
        <v>95563.3235171528</v>
      </c>
      <c r="B3252" s="10" t="n">
        <v>1999</v>
      </c>
    </row>
    <row r="3253" customFormat="false" ht="15" hidden="false" customHeight="true" outlineLevel="0" collapsed="false">
      <c r="A3253" s="105" t="n">
        <v>95592.6401422801</v>
      </c>
      <c r="B3253" s="10" t="n">
        <v>2000</v>
      </c>
    </row>
    <row r="3254" customFormat="false" ht="15" hidden="false" customHeight="true" outlineLevel="0" collapsed="false">
      <c r="A3254" s="105" t="n">
        <v>95621.9979957407</v>
      </c>
      <c r="B3254" s="10" t="n">
        <v>2001</v>
      </c>
    </row>
    <row r="3255" customFormat="false" ht="15" hidden="false" customHeight="true" outlineLevel="0" collapsed="false">
      <c r="A3255" s="105" t="n">
        <v>95651.4268806597</v>
      </c>
      <c r="B3255" s="10" t="n">
        <v>2002</v>
      </c>
    </row>
    <row r="3256" customFormat="false" ht="15" hidden="false" customHeight="true" outlineLevel="0" collapsed="false">
      <c r="A3256" s="105" t="n">
        <v>95680.9378370139</v>
      </c>
      <c r="B3256" s="10" t="n">
        <v>2003</v>
      </c>
    </row>
    <row r="3257" customFormat="false" ht="15" hidden="false" customHeight="true" outlineLevel="0" collapsed="false">
      <c r="A3257" s="105" t="n">
        <v>95710.528160463</v>
      </c>
      <c r="B3257" s="10" t="n">
        <v>2004</v>
      </c>
    </row>
    <row r="3258" customFormat="false" ht="15" hidden="false" customHeight="true" outlineLevel="0" collapsed="false">
      <c r="A3258" s="105" t="n">
        <v>95740.1885784491</v>
      </c>
      <c r="B3258" s="10" t="n">
        <v>2005</v>
      </c>
    </row>
    <row r="3259" customFormat="false" ht="15" hidden="false" customHeight="true" outlineLevel="0" collapsed="false">
      <c r="A3259" s="105" t="n">
        <v>95769.9017578009</v>
      </c>
      <c r="B3259" s="10" t="n">
        <v>2006</v>
      </c>
    </row>
    <row r="3260" customFormat="false" ht="15" hidden="false" customHeight="true" outlineLevel="0" collapsed="false">
      <c r="A3260" s="105" t="n">
        <v>95799.6330219792</v>
      </c>
      <c r="B3260" s="10" t="n">
        <v>2007</v>
      </c>
    </row>
    <row r="3261" customFormat="false" ht="15" hidden="false" customHeight="true" outlineLevel="0" collapsed="false">
      <c r="A3261" s="105" t="n">
        <v>95829.3313826157</v>
      </c>
      <c r="B3261" s="10" t="n">
        <v>2008</v>
      </c>
    </row>
    <row r="3262" customFormat="false" ht="15" hidden="false" customHeight="true" outlineLevel="0" collapsed="false">
      <c r="A3262" s="105" t="n">
        <v>95858.9504961343</v>
      </c>
      <c r="B3262" s="10" t="n">
        <v>2009</v>
      </c>
    </row>
    <row r="3263" customFormat="false" ht="15" hidden="false" customHeight="true" outlineLevel="0" collapsed="false">
      <c r="A3263" s="105" t="n">
        <v>95888.4720608912</v>
      </c>
      <c r="B3263" s="10" t="n">
        <v>2010</v>
      </c>
    </row>
    <row r="3264" customFormat="false" ht="15" hidden="false" customHeight="true" outlineLevel="0" collapsed="false">
      <c r="A3264" s="105" t="n">
        <v>95917.9109327662</v>
      </c>
      <c r="B3264" s="10" t="n">
        <v>2011</v>
      </c>
    </row>
    <row r="3265" customFormat="false" ht="15" hidden="false" customHeight="true" outlineLevel="0" collapsed="false">
      <c r="A3265" s="105" t="n">
        <v>95947.3025580324</v>
      </c>
      <c r="B3265" s="10" t="n">
        <v>2012</v>
      </c>
    </row>
    <row r="3266" customFormat="false" ht="15" hidden="false" customHeight="true" outlineLevel="0" collapsed="false">
      <c r="A3266" s="105" t="n">
        <v>95976.6848810417</v>
      </c>
      <c r="B3266" s="10" t="n">
        <v>2013</v>
      </c>
    </row>
    <row r="3267" customFormat="false" ht="15" hidden="false" customHeight="true" outlineLevel="0" collapsed="false">
      <c r="A3267" s="105" t="n">
        <v>96006.0844470486</v>
      </c>
      <c r="B3267" s="10" t="n">
        <v>2014</v>
      </c>
    </row>
    <row r="3268" customFormat="false" ht="15" hidden="false" customHeight="true" outlineLevel="0" collapsed="false">
      <c r="A3268" s="105" t="n">
        <v>96035.5134058102</v>
      </c>
      <c r="B3268" s="10" t="n">
        <v>2015</v>
      </c>
    </row>
    <row r="3269" customFormat="false" ht="15" hidden="false" customHeight="true" outlineLevel="0" collapsed="false">
      <c r="A3269" s="105" t="n">
        <v>96064.9778188889</v>
      </c>
      <c r="B3269" s="10" t="n">
        <v>2016</v>
      </c>
    </row>
    <row r="3270" customFormat="false" ht="15" hidden="false" customHeight="true" outlineLevel="0" collapsed="false">
      <c r="A3270" s="105" t="n">
        <v>96094.4875087384</v>
      </c>
      <c r="B3270" s="10" t="n">
        <v>2017</v>
      </c>
    </row>
    <row r="3271" customFormat="false" ht="15" hidden="false" customHeight="true" outlineLevel="0" collapsed="false">
      <c r="A3271" s="105" t="n">
        <v>96124.0549374769</v>
      </c>
      <c r="B3271" s="10" t="n">
        <v>2018</v>
      </c>
    </row>
    <row r="3272" customFormat="false" ht="15" hidden="false" customHeight="true" outlineLevel="0" collapsed="false">
      <c r="A3272" s="105" t="n">
        <v>96153.6815469792</v>
      </c>
      <c r="B3272" s="10" t="n">
        <v>2019</v>
      </c>
    </row>
    <row r="3273" customFormat="false" ht="15" hidden="false" customHeight="true" outlineLevel="0" collapsed="false">
      <c r="A3273" s="105" t="n">
        <v>96183.3461870833</v>
      </c>
      <c r="B3273" s="10" t="n">
        <v>2020</v>
      </c>
    </row>
    <row r="3274" customFormat="false" ht="15" hidden="false" customHeight="true" outlineLevel="0" collapsed="false">
      <c r="A3274" s="105" t="n">
        <v>96213.0114120718</v>
      </c>
      <c r="B3274" s="10" t="n">
        <v>2021</v>
      </c>
    </row>
    <row r="3275" customFormat="false" ht="15" hidden="false" customHeight="true" outlineLevel="0" collapsed="false">
      <c r="A3275" s="105" t="n">
        <v>96242.6435002431</v>
      </c>
      <c r="B3275" s="10" t="n">
        <v>2022</v>
      </c>
    </row>
    <row r="3276" customFormat="false" ht="15" hidden="false" customHeight="true" outlineLevel="0" collapsed="false">
      <c r="A3276" s="105" t="n">
        <v>96272.2269032986</v>
      </c>
      <c r="B3276" s="10" t="n">
        <v>2023</v>
      </c>
    </row>
    <row r="3277" customFormat="false" ht="15" hidden="false" customHeight="true" outlineLevel="0" collapsed="false">
      <c r="A3277" s="105" t="n">
        <v>96301.7631333565</v>
      </c>
      <c r="B3277" s="10" t="n">
        <v>2024</v>
      </c>
    </row>
    <row r="3278" customFormat="false" ht="15" hidden="false" customHeight="true" outlineLevel="0" collapsed="false">
      <c r="A3278" s="105" t="n">
        <v>96331.260974213</v>
      </c>
      <c r="B3278" s="10" t="n">
        <v>2025</v>
      </c>
    </row>
    <row r="3279" customFormat="false" ht="15" hidden="false" customHeight="true" outlineLevel="0" collapsed="false">
      <c r="A3279" s="105" t="n">
        <v>96360.7289617361</v>
      </c>
      <c r="B3279" s="10" t="n">
        <v>2026</v>
      </c>
    </row>
    <row r="3280" customFormat="false" ht="15" hidden="false" customHeight="true" outlineLevel="0" collapsed="false">
      <c r="A3280" s="105" t="n">
        <v>96390.174792662</v>
      </c>
      <c r="B3280" s="10" t="n">
        <v>2027</v>
      </c>
    </row>
    <row r="3281" customFormat="false" ht="15" hidden="false" customHeight="true" outlineLevel="0" collapsed="false">
      <c r="A3281" s="105" t="n">
        <v>96419.6089790972</v>
      </c>
      <c r="B3281" s="10" t="n">
        <v>2028</v>
      </c>
    </row>
    <row r="3282" customFormat="false" ht="15" hidden="false" customHeight="true" outlineLevel="0" collapsed="false">
      <c r="A3282" s="105" t="n">
        <v>96449.046691713</v>
      </c>
      <c r="B3282" s="10" t="n">
        <v>2029</v>
      </c>
    </row>
    <row r="3283" customFormat="false" ht="15" hidden="false" customHeight="true" outlineLevel="0" collapsed="false">
      <c r="A3283" s="105" t="n">
        <v>96478.5044269445</v>
      </c>
      <c r="B3283" s="10" t="n">
        <v>2030</v>
      </c>
    </row>
    <row r="3284" customFormat="false" ht="15" hidden="false" customHeight="true" outlineLevel="0" collapsed="false">
      <c r="A3284" s="105" t="n">
        <v>96507.9939340857</v>
      </c>
      <c r="B3284" s="10" t="n">
        <v>2031</v>
      </c>
    </row>
    <row r="3285" customFormat="false" ht="15" hidden="false" customHeight="true" outlineLevel="0" collapsed="false">
      <c r="A3285" s="105" t="n">
        <v>96537.5190545139</v>
      </c>
      <c r="B3285" s="10" t="n">
        <v>2032</v>
      </c>
    </row>
    <row r="3286" customFormat="false" ht="15" hidden="false" customHeight="true" outlineLevel="0" collapsed="false">
      <c r="A3286" s="105" t="n">
        <v>96567.0783553704</v>
      </c>
      <c r="B3286" s="10" t="n">
        <v>2033</v>
      </c>
    </row>
    <row r="3287" customFormat="false" ht="15" hidden="false" customHeight="true" outlineLevel="0" collapsed="false">
      <c r="A3287" s="105" t="n">
        <v>96596.6697240625</v>
      </c>
      <c r="B3287" s="10" t="n">
        <v>2034</v>
      </c>
    </row>
    <row r="3288" customFormat="false" ht="15" hidden="false" customHeight="true" outlineLevel="0" collapsed="false">
      <c r="A3288" s="105" t="n">
        <v>96626.2902089352</v>
      </c>
      <c r="B3288" s="10" t="n">
        <v>2035</v>
      </c>
    </row>
    <row r="3289" customFormat="false" ht="15" hidden="false" customHeight="true" outlineLevel="0" collapsed="false">
      <c r="A3289" s="105" t="n">
        <v>96655.9298969445</v>
      </c>
      <c r="B3289" s="10" t="n">
        <v>2036</v>
      </c>
    </row>
    <row r="3290" customFormat="false" ht="15" hidden="false" customHeight="true" outlineLevel="0" collapsed="false">
      <c r="A3290" s="105" t="n">
        <v>96685.5670523958</v>
      </c>
      <c r="B3290" s="10" t="n">
        <v>2037</v>
      </c>
    </row>
    <row r="3291" customFormat="false" ht="15" hidden="false" customHeight="true" outlineLevel="0" collapsed="false">
      <c r="A3291" s="105" t="n">
        <v>96715.173477662</v>
      </c>
      <c r="B3291" s="10" t="n">
        <v>2038</v>
      </c>
    </row>
    <row r="3292" customFormat="false" ht="15" hidden="false" customHeight="true" outlineLevel="0" collapsed="false">
      <c r="A3292" s="105" t="n">
        <v>96744.7292688194</v>
      </c>
      <c r="B3292" s="10" t="n">
        <v>2039</v>
      </c>
    </row>
    <row r="3293" customFormat="false" ht="15" hidden="false" customHeight="true" outlineLevel="0" collapsed="false">
      <c r="A3293" s="105" t="n">
        <v>96774.233578831</v>
      </c>
      <c r="B3293" s="10" t="n">
        <v>2040</v>
      </c>
    </row>
    <row r="3294" customFormat="false" ht="15" hidden="false" customHeight="true" outlineLevel="0" collapsed="false">
      <c r="A3294" s="105" t="n">
        <v>96803.700191956</v>
      </c>
      <c r="B3294" s="10" t="n">
        <v>2041</v>
      </c>
    </row>
    <row r="3295" customFormat="false" ht="15" hidden="false" customHeight="true" outlineLevel="0" collapsed="false">
      <c r="A3295" s="105" t="n">
        <v>96833.1435678009</v>
      </c>
      <c r="B3295" s="10" t="n">
        <v>2042</v>
      </c>
    </row>
    <row r="3296" customFormat="false" ht="15" hidden="false" customHeight="true" outlineLevel="0" collapsed="false">
      <c r="A3296" s="105" t="n">
        <v>96862.5708224306</v>
      </c>
      <c r="B3296" s="10" t="n">
        <v>2043</v>
      </c>
    </row>
    <row r="3297" customFormat="false" ht="15" hidden="false" customHeight="true" outlineLevel="0" collapsed="false">
      <c r="A3297" s="105" t="n">
        <v>96891.9868560069</v>
      </c>
      <c r="B3297" s="10" t="n">
        <v>2044</v>
      </c>
    </row>
    <row r="3298" customFormat="false" ht="15" hidden="false" customHeight="true" outlineLevel="0" collapsed="false">
      <c r="A3298" s="105" t="n">
        <v>96921.4054144097</v>
      </c>
      <c r="B3298" s="10" t="n">
        <v>2045</v>
      </c>
    </row>
    <row r="3299" customFormat="false" ht="15" hidden="false" customHeight="true" outlineLevel="0" collapsed="false">
      <c r="A3299" s="105" t="n">
        <v>96950.8533938195</v>
      </c>
      <c r="B3299" s="10" t="n">
        <v>2046</v>
      </c>
    </row>
    <row r="3300" customFormat="false" ht="15" hidden="false" customHeight="true" outlineLevel="0" collapsed="false">
      <c r="A3300" s="105" t="n">
        <v>96980.3625680556</v>
      </c>
      <c r="B3300" s="10" t="n">
        <v>2047</v>
      </c>
    </row>
    <row r="3301" customFormat="false" ht="15" hidden="false" customHeight="true" outlineLevel="0" collapsed="false">
      <c r="A3301" s="105" t="n">
        <v>97009.9530277546</v>
      </c>
      <c r="B3301" s="10" t="n">
        <v>2048</v>
      </c>
    </row>
    <row r="3302" customFormat="false" ht="15" hidden="false" customHeight="true" outlineLevel="0" collapsed="false">
      <c r="A3302" s="105" t="n">
        <v>97039.6178776158</v>
      </c>
      <c r="B3302" s="10" t="n">
        <v>2049</v>
      </c>
    </row>
    <row r="3303" customFormat="false" ht="15" hidden="false" customHeight="true" outlineLevel="0" collapsed="false">
      <c r="A3303" s="105" t="n">
        <v>97069.3210723032</v>
      </c>
      <c r="B3303" s="10" t="n">
        <v>2050</v>
      </c>
    </row>
    <row r="3304" customFormat="false" ht="15" hidden="false" customHeight="true" outlineLevel="0" collapsed="false">
      <c r="A3304" s="105" t="n">
        <v>97099.014883125</v>
      </c>
      <c r="B3304" s="10" t="n">
        <v>2051</v>
      </c>
    </row>
    <row r="3305" customFormat="false" ht="15" hidden="false" customHeight="true" outlineLevel="0" collapsed="false">
      <c r="A3305" s="105" t="n">
        <v>97128.664250706</v>
      </c>
      <c r="B3305" s="10" t="n">
        <v>2052</v>
      </c>
    </row>
    <row r="3306" customFormat="false" ht="15" hidden="false" customHeight="true" outlineLevel="0" collapsed="false">
      <c r="A3306" s="105" t="n">
        <v>97158.2551146875</v>
      </c>
      <c r="B3306" s="10" t="n">
        <v>2053</v>
      </c>
    </row>
    <row r="3307" customFormat="false" ht="15" hidden="false" customHeight="true" outlineLevel="0" collapsed="false">
      <c r="A3307" s="105" t="n">
        <v>97187.783850625</v>
      </c>
      <c r="B3307" s="10" t="n">
        <v>2054</v>
      </c>
    </row>
    <row r="3308" customFormat="false" ht="15" hidden="false" customHeight="true" outlineLevel="0" collapsed="false">
      <c r="A3308" s="105" t="n">
        <v>97217.2473498727</v>
      </c>
      <c r="B3308" s="10" t="n">
        <v>2055</v>
      </c>
    </row>
    <row r="3309" customFormat="false" ht="15" hidden="false" customHeight="true" outlineLevel="0" collapsed="false">
      <c r="A3309" s="105" t="n">
        <v>97246.6465794444</v>
      </c>
      <c r="B3309" s="10" t="n">
        <v>2056</v>
      </c>
    </row>
    <row r="3310" customFormat="false" ht="15" hidden="false" customHeight="true" outlineLevel="0" collapsed="false">
      <c r="A3310" s="105" t="n">
        <v>97275.9968910185</v>
      </c>
      <c r="B3310" s="10" t="n">
        <v>2057</v>
      </c>
    </row>
    <row r="3311" customFormat="false" ht="15" hidden="false" customHeight="true" outlineLevel="0" collapsed="false">
      <c r="A3311" s="105" t="n">
        <v>97305.3323100926</v>
      </c>
      <c r="B3311" s="10" t="n">
        <v>2058</v>
      </c>
    </row>
    <row r="3312" customFormat="false" ht="15" hidden="false" customHeight="true" outlineLevel="0" collapsed="false">
      <c r="A3312" s="105" t="n">
        <v>97334.6985463542</v>
      </c>
      <c r="B3312" s="10" t="n">
        <v>2059</v>
      </c>
    </row>
    <row r="3313" customFormat="false" ht="15" hidden="false" customHeight="true" outlineLevel="0" collapsed="false">
      <c r="A3313" s="105" t="n">
        <v>97364.1388466435</v>
      </c>
      <c r="B3313" s="10" t="n">
        <v>2060</v>
      </c>
    </row>
    <row r="3314" customFormat="false" ht="15" hidden="false" customHeight="true" outlineLevel="0" collapsed="false">
      <c r="A3314" s="105" t="n">
        <v>97393.6797256713</v>
      </c>
      <c r="B3314" s="10" t="n">
        <v>2061</v>
      </c>
    </row>
    <row r="3315" customFormat="false" ht="15" hidden="false" customHeight="true" outlineLevel="0" collapsed="false">
      <c r="A3315" s="105" t="n">
        <v>97423.3219122454</v>
      </c>
      <c r="B3315" s="10" t="n">
        <v>2062</v>
      </c>
    </row>
    <row r="3316" customFormat="false" ht="15" hidden="false" customHeight="true" outlineLevel="0" collapsed="false">
      <c r="A3316" s="105" t="n">
        <v>97453.0410594792</v>
      </c>
      <c r="B3316" s="10" t="n">
        <v>2063</v>
      </c>
    </row>
    <row r="3317" customFormat="false" ht="15" hidden="false" customHeight="true" outlineLevel="0" collapsed="false">
      <c r="A3317" s="105" t="n">
        <v>97482.7972567361</v>
      </c>
      <c r="B3317" s="10" t="n">
        <v>2064</v>
      </c>
    </row>
    <row r="3318" customFormat="false" ht="15" hidden="false" customHeight="true" outlineLevel="0" collapsed="false">
      <c r="A3318" s="105" t="n">
        <v>97512.5441355208</v>
      </c>
      <c r="B3318" s="10" t="n">
        <v>2065</v>
      </c>
    </row>
    <row r="3319" customFormat="false" ht="15" hidden="false" customHeight="true" outlineLevel="0" collapsed="false">
      <c r="A3319" s="105" t="n">
        <v>97542.2341930324</v>
      </c>
      <c r="B3319" s="10" t="n">
        <v>2066</v>
      </c>
    </row>
    <row r="3320" customFormat="false" ht="15" hidden="false" customHeight="true" outlineLevel="0" collapsed="false">
      <c r="A3320" s="105" t="n">
        <v>97571.8282389815</v>
      </c>
      <c r="B3320" s="10" t="n">
        <v>2067</v>
      </c>
    </row>
    <row r="3321" customFormat="false" ht="15" hidden="false" customHeight="true" outlineLevel="0" collapsed="false">
      <c r="A3321" s="105" t="n">
        <v>97601.3095822454</v>
      </c>
      <c r="B3321" s="10" t="n">
        <v>2068</v>
      </c>
    </row>
    <row r="3322" customFormat="false" ht="15" hidden="false" customHeight="true" outlineLevel="0" collapsed="false">
      <c r="A3322" s="105" t="n">
        <v>97630.6908632986</v>
      </c>
      <c r="B3322" s="10" t="n">
        <v>2069</v>
      </c>
    </row>
    <row r="3323" customFormat="false" ht="15" hidden="false" customHeight="true" outlineLevel="0" collapsed="false">
      <c r="A3323" s="105" t="n">
        <v>97660.0074910532</v>
      </c>
      <c r="B3323" s="10" t="n">
        <v>2070</v>
      </c>
    </row>
    <row r="3324" customFormat="false" ht="15" hidden="false" customHeight="true" outlineLevel="0" collapsed="false">
      <c r="A3324" s="105" t="n">
        <v>97689.3046569097</v>
      </c>
      <c r="B3324" s="10" t="n">
        <v>2071</v>
      </c>
    </row>
    <row r="3325" customFormat="false" ht="15" hidden="false" customHeight="true" outlineLevel="0" collapsed="false">
      <c r="A3325" s="105" t="n">
        <v>97718.6265474074</v>
      </c>
      <c r="B3325" s="10" t="n">
        <v>2072</v>
      </c>
    </row>
    <row r="3326" customFormat="false" ht="15" hidden="false" customHeight="true" outlineLevel="0" collapsed="false">
      <c r="A3326" s="105" t="n">
        <v>97748.0106534375</v>
      </c>
      <c r="B3326" s="10" t="n">
        <v>2073</v>
      </c>
    </row>
    <row r="3327" customFormat="false" ht="15" hidden="false" customHeight="true" outlineLevel="0" collapsed="false">
      <c r="A3327" s="105" t="n">
        <v>97777.4858199074</v>
      </c>
      <c r="B3327" s="10" t="n">
        <v>2074</v>
      </c>
    </row>
    <row r="3328" customFormat="false" ht="15" hidden="false" customHeight="true" outlineLevel="0" collapsed="false">
      <c r="A3328" s="105" t="n">
        <v>97807.0712347338</v>
      </c>
      <c r="B3328" s="10" t="n">
        <v>2075</v>
      </c>
    </row>
    <row r="3329" customFormat="false" ht="15" hidden="false" customHeight="true" outlineLevel="0" collapsed="false">
      <c r="A3329" s="105" t="n">
        <v>97836.7711675116</v>
      </c>
      <c r="B3329" s="10" t="n">
        <v>2076</v>
      </c>
    </row>
    <row r="3330" customFormat="false" ht="15" hidden="false" customHeight="true" outlineLevel="0" collapsed="false">
      <c r="A3330" s="105" t="n">
        <v>97866.561415</v>
      </c>
      <c r="B3330" s="10" t="n">
        <v>2077</v>
      </c>
    </row>
    <row r="3331" customFormat="false" ht="15" hidden="false" customHeight="true" outlineLevel="0" collapsed="false">
      <c r="A3331" s="105" t="n">
        <v>97896.379586169</v>
      </c>
      <c r="B3331" s="10" t="n">
        <v>2078</v>
      </c>
    </row>
    <row r="3332" customFormat="false" ht="15" hidden="false" customHeight="true" outlineLevel="0" collapsed="false">
      <c r="A3332" s="105" t="n">
        <v>97926.1424623727</v>
      </c>
      <c r="B3332" s="10" t="n">
        <v>2079</v>
      </c>
    </row>
    <row r="3333" customFormat="false" ht="15" hidden="false" customHeight="true" outlineLevel="0" collapsed="false">
      <c r="A3333" s="105" t="n">
        <v>97955.786747257</v>
      </c>
      <c r="B3333" s="10" t="n">
        <v>2080</v>
      </c>
    </row>
    <row r="3334" customFormat="false" ht="15" hidden="false" customHeight="true" outlineLevel="0" collapsed="false">
      <c r="A3334" s="105" t="n">
        <v>97985.2963361458</v>
      </c>
      <c r="B3334" s="10" t="n">
        <v>2081</v>
      </c>
    </row>
    <row r="3335" customFormat="false" ht="15" hidden="false" customHeight="true" outlineLevel="0" collapsed="false">
      <c r="A3335" s="105" t="n">
        <v>98014.6949703819</v>
      </c>
      <c r="B3335" s="10" t="n">
        <v>2082</v>
      </c>
    </row>
    <row r="3336" customFormat="false" ht="15" hidden="false" customHeight="true" outlineLevel="0" collapsed="false">
      <c r="A3336" s="105" t="n">
        <v>98044.0223212384</v>
      </c>
      <c r="B3336" s="10" t="n">
        <v>2083</v>
      </c>
    </row>
    <row r="3337" customFormat="false" ht="15" hidden="false" customHeight="true" outlineLevel="0" collapsed="false">
      <c r="A3337" s="105" t="n">
        <v>98073.3177223032</v>
      </c>
      <c r="B3337" s="10" t="n">
        <v>2084</v>
      </c>
    </row>
    <row r="3338" customFormat="false" ht="15" hidden="false" customHeight="true" outlineLevel="0" collapsed="false">
      <c r="A3338" s="105" t="n">
        <v>98102.616716875</v>
      </c>
      <c r="B3338" s="10" t="n">
        <v>2085</v>
      </c>
    </row>
    <row r="3339" customFormat="false" ht="15" hidden="false" customHeight="true" outlineLevel="0" collapsed="false">
      <c r="A3339" s="105" t="n">
        <v>98131.9544244329</v>
      </c>
      <c r="B3339" s="10" t="n">
        <v>2086</v>
      </c>
    </row>
    <row r="3340" customFormat="false" ht="15" hidden="false" customHeight="true" outlineLevel="0" collapsed="false">
      <c r="A3340" s="105" t="n">
        <v>98161.3689637037</v>
      </c>
      <c r="B3340" s="10" t="n">
        <v>2087</v>
      </c>
    </row>
    <row r="3341" customFormat="false" ht="15" hidden="false" customHeight="true" outlineLevel="0" collapsed="false">
      <c r="A3341" s="105" t="n">
        <v>98190.8981952894</v>
      </c>
      <c r="B3341" s="10" t="n">
        <v>2088</v>
      </c>
    </row>
    <row r="3342" customFormat="false" ht="15" hidden="false" customHeight="true" outlineLevel="0" collapsed="false">
      <c r="A3342" s="105" t="n">
        <v>98220.5632697801</v>
      </c>
      <c r="B3342" s="10" t="n">
        <v>2089</v>
      </c>
    </row>
    <row r="3343" customFormat="false" ht="15" hidden="false" customHeight="true" outlineLevel="0" collapsed="false">
      <c r="A3343" s="105" t="n">
        <v>98250.3438678357</v>
      </c>
      <c r="B3343" s="10" t="n">
        <v>2090</v>
      </c>
    </row>
    <row r="3344" customFormat="false" ht="15" hidden="false" customHeight="true" outlineLevel="0" collapsed="false">
      <c r="A3344" s="105" t="n">
        <v>98280.1711324537</v>
      </c>
      <c r="B3344" s="10" t="n">
        <v>2091</v>
      </c>
    </row>
    <row r="3345" customFormat="false" ht="15" hidden="false" customHeight="true" outlineLevel="0" collapsed="false">
      <c r="A3345" s="105" t="n">
        <v>98309.9578433681</v>
      </c>
      <c r="B3345" s="10" t="n">
        <v>2092</v>
      </c>
    </row>
    <row r="3346" customFormat="false" ht="15" hidden="false" customHeight="true" outlineLevel="0" collapsed="false">
      <c r="A3346" s="105" t="n">
        <v>98339.6423419329</v>
      </c>
      <c r="B3346" s="10" t="n">
        <v>2093</v>
      </c>
    </row>
    <row r="3347" customFormat="false" ht="15" hidden="false" customHeight="true" outlineLevel="0" collapsed="false">
      <c r="A3347" s="105" t="n">
        <v>98369.2057310532</v>
      </c>
      <c r="B3347" s="10" t="n">
        <v>2094</v>
      </c>
    </row>
    <row r="3348" customFormat="false" ht="15" hidden="false" customHeight="true" outlineLevel="0" collapsed="false">
      <c r="A3348" s="105" t="n">
        <v>98398.6588674421</v>
      </c>
      <c r="B3348" s="10" t="n">
        <v>2095</v>
      </c>
    </row>
    <row r="3349" customFormat="false" ht="15" hidden="false" customHeight="true" outlineLevel="0" collapsed="false">
      <c r="A3349" s="105" t="n">
        <v>98428.0256113657</v>
      </c>
      <c r="B3349" s="10" t="n">
        <v>2096</v>
      </c>
    </row>
    <row r="3350" customFormat="false" ht="15" hidden="false" customHeight="true" outlineLevel="0" collapsed="false">
      <c r="A3350" s="105" t="n">
        <v>98457.3365165857</v>
      </c>
      <c r="B3350" s="10" t="n">
        <v>2097</v>
      </c>
    </row>
    <row r="3351" customFormat="false" ht="15" hidden="false" customHeight="true" outlineLevel="0" collapsed="false">
      <c r="A3351" s="105" t="n">
        <v>98486.6286804398</v>
      </c>
      <c r="B3351" s="10" t="n">
        <v>2098</v>
      </c>
    </row>
    <row r="3352" customFormat="false" ht="15" hidden="false" customHeight="true" outlineLevel="0" collapsed="false">
      <c r="A3352" s="105" t="n">
        <v>98515.945551794</v>
      </c>
      <c r="B3352" s="10" t="n">
        <v>2099</v>
      </c>
    </row>
    <row r="3353" customFormat="false" ht="15" hidden="false" customHeight="true" outlineLevel="0" collapsed="false">
      <c r="A3353" s="105" t="n">
        <v>98545.332868669</v>
      </c>
      <c r="B3353" s="10" t="n">
        <v>2100</v>
      </c>
    </row>
    <row r="3354" customFormat="false" ht="15" hidden="false" customHeight="true" outlineLevel="0" collapsed="false">
      <c r="A3354" s="105" t="n">
        <v>98574.8280122454</v>
      </c>
      <c r="B3354" s="10" t="n">
        <v>2101</v>
      </c>
    </row>
    <row r="3355" customFormat="false" ht="15" hidden="false" customHeight="true" outlineLevel="0" collapsed="false">
      <c r="A3355" s="105" t="n">
        <v>98604.4445614005</v>
      </c>
      <c r="B3355" s="10" t="n">
        <v>2102</v>
      </c>
    </row>
    <row r="3356" customFormat="false" ht="15" hidden="false" customHeight="true" outlineLevel="0" collapsed="false">
      <c r="A3356" s="105" t="n">
        <v>98634.1621326736</v>
      </c>
      <c r="B3356" s="10" t="n">
        <v>2103</v>
      </c>
    </row>
    <row r="3357" customFormat="false" ht="15" hidden="false" customHeight="true" outlineLevel="0" collapsed="false">
      <c r="A3357" s="105" t="n">
        <v>98663.9328093866</v>
      </c>
      <c r="B3357" s="10" t="n">
        <v>2104</v>
      </c>
    </row>
    <row r="3358" customFormat="false" ht="15" hidden="false" customHeight="true" outlineLevel="0" collapsed="false">
      <c r="A3358" s="105" t="n">
        <v>98693.7001824074</v>
      </c>
      <c r="B3358" s="10" t="n">
        <v>2105</v>
      </c>
    </row>
    <row r="3359" customFormat="false" ht="15" hidden="false" customHeight="true" outlineLevel="0" collapsed="false">
      <c r="A3359" s="105" t="n">
        <v>98723.4146601273</v>
      </c>
      <c r="B3359" s="10" t="n">
        <v>2106</v>
      </c>
    </row>
    <row r="3360" customFormat="false" ht="15" hidden="false" customHeight="true" outlineLevel="0" collapsed="false">
      <c r="A3360" s="105" t="n">
        <v>98753.0398893171</v>
      </c>
      <c r="B3360" s="10" t="n">
        <v>2107</v>
      </c>
    </row>
    <row r="3361" customFormat="false" ht="15" hidden="false" customHeight="true" outlineLevel="0" collapsed="false">
      <c r="A3361" s="105" t="n">
        <v>98782.5580938773</v>
      </c>
      <c r="B3361" s="10" t="n">
        <v>2108</v>
      </c>
    </row>
    <row r="3362" customFormat="false" ht="15" hidden="false" customHeight="true" outlineLevel="0" collapsed="false">
      <c r="A3362" s="105" t="n">
        <v>98811.9754831019</v>
      </c>
      <c r="B3362" s="10" t="n">
        <v>2109</v>
      </c>
    </row>
    <row r="3363" customFormat="false" ht="15" hidden="false" customHeight="true" outlineLevel="0" collapsed="false">
      <c r="A3363" s="105" t="n">
        <v>98841.3215467245</v>
      </c>
      <c r="B3363" s="10" t="n">
        <v>2110</v>
      </c>
    </row>
    <row r="3364" customFormat="false" ht="15" hidden="false" customHeight="true" outlineLevel="0" collapsed="false">
      <c r="A3364" s="105" t="n">
        <v>98870.6409205671</v>
      </c>
      <c r="B3364" s="10" t="n">
        <v>2111</v>
      </c>
    </row>
    <row r="3365" customFormat="false" ht="15" hidden="false" customHeight="true" outlineLevel="0" collapsed="false">
      <c r="A3365" s="105" t="n">
        <v>98899.9808633681</v>
      </c>
      <c r="B3365" s="10" t="n">
        <v>2112</v>
      </c>
    </row>
    <row r="3366" customFormat="false" ht="15" hidden="false" customHeight="true" outlineLevel="0" collapsed="false">
      <c r="A3366" s="105" t="n">
        <v>98929.3781659607</v>
      </c>
      <c r="B3366" s="10" t="n">
        <v>2113</v>
      </c>
    </row>
    <row r="3367" customFormat="false" ht="15" hidden="false" customHeight="true" outlineLevel="0" collapsed="false">
      <c r="A3367" s="105" t="n">
        <v>98958.8511944676</v>
      </c>
      <c r="B3367" s="10" t="n">
        <v>2114</v>
      </c>
    </row>
    <row r="3368" customFormat="false" ht="15" hidden="false" customHeight="true" outlineLevel="0" collapsed="false">
      <c r="A3368" s="105" t="n">
        <v>98988.4014870255</v>
      </c>
      <c r="B3368" s="10" t="n">
        <v>2115</v>
      </c>
    </row>
    <row r="3369" customFormat="false" ht="15" hidden="false" customHeight="true" outlineLevel="0" collapsed="false">
      <c r="A3369" s="105" t="n">
        <v>99018.0221073958</v>
      </c>
      <c r="B3369" s="10" t="n">
        <v>2116</v>
      </c>
    </row>
    <row r="3370" customFormat="false" ht="15" hidden="false" customHeight="true" outlineLevel="0" collapsed="false">
      <c r="A3370" s="105" t="n">
        <v>99047.7019915394</v>
      </c>
      <c r="B3370" s="10" t="n">
        <v>2117</v>
      </c>
    </row>
    <row r="3371" customFormat="false" ht="15" hidden="false" customHeight="true" outlineLevel="0" collapsed="false">
      <c r="A3371" s="105" t="n">
        <v>99077.4188762037</v>
      </c>
      <c r="B3371" s="10" t="n">
        <v>2118</v>
      </c>
    </row>
    <row r="3372" customFormat="false" ht="15" hidden="false" customHeight="true" outlineLevel="0" collapsed="false">
      <c r="A3372" s="105" t="n">
        <v>99107.1317214815</v>
      </c>
      <c r="B3372" s="10" t="n">
        <v>2119</v>
      </c>
    </row>
    <row r="3373" customFormat="false" ht="15" hidden="false" customHeight="true" outlineLevel="0" collapsed="false">
      <c r="A3373" s="105" t="n">
        <v>99136.7909175579</v>
      </c>
      <c r="B3373" s="10" t="n">
        <v>2120</v>
      </c>
    </row>
    <row r="3374" customFormat="false" ht="15" hidden="false" customHeight="true" outlineLevel="0" collapsed="false">
      <c r="A3374" s="105" t="n">
        <v>99166.3627233912</v>
      </c>
      <c r="B3374" s="10" t="n">
        <v>2121</v>
      </c>
    </row>
    <row r="3375" customFormat="false" ht="15" hidden="false" customHeight="true" outlineLevel="0" collapsed="false">
      <c r="A3375" s="105" t="n">
        <v>99195.8451604283</v>
      </c>
      <c r="B3375" s="10" t="n">
        <v>2122</v>
      </c>
    </row>
    <row r="3376" customFormat="false" ht="15" hidden="false" customHeight="true" outlineLevel="0" collapsed="false">
      <c r="A3376" s="105" t="n">
        <v>99225.2640451157</v>
      </c>
      <c r="B3376" s="10" t="n">
        <v>2123</v>
      </c>
    </row>
    <row r="3377" customFormat="false" ht="15" hidden="false" customHeight="true" outlineLevel="0" collapsed="false">
      <c r="A3377" s="105" t="n">
        <v>99254.6567325695</v>
      </c>
      <c r="B3377" s="10" t="n">
        <v>2124</v>
      </c>
    </row>
    <row r="3378" customFormat="false" ht="15" hidden="false" customHeight="true" outlineLevel="0" collapsed="false">
      <c r="A3378" s="105" t="n">
        <v>99284.0549162037</v>
      </c>
      <c r="B3378" s="10" t="n">
        <v>2125</v>
      </c>
    </row>
    <row r="3379" customFormat="false" ht="15" hidden="false" customHeight="true" outlineLevel="0" collapsed="false">
      <c r="A3379" s="105" t="n">
        <v>99313.4754298032</v>
      </c>
      <c r="B3379" s="10" t="n">
        <v>2126</v>
      </c>
    </row>
    <row r="3380" customFormat="false" ht="15" hidden="false" customHeight="true" outlineLevel="0" collapsed="false">
      <c r="A3380" s="105" t="n">
        <v>99342.9239472685</v>
      </c>
      <c r="B3380" s="10" t="n">
        <v>2127</v>
      </c>
    </row>
    <row r="3381" customFormat="false" ht="15" hidden="false" customHeight="true" outlineLevel="0" collapsed="false">
      <c r="A3381" s="105" t="n">
        <v>99372.406490463</v>
      </c>
      <c r="B3381" s="10" t="n">
        <v>2128</v>
      </c>
    </row>
    <row r="3382" customFormat="false" ht="15" hidden="false" customHeight="true" outlineLevel="0" collapsed="false">
      <c r="A3382" s="105" t="n">
        <v>99401.9354889352</v>
      </c>
      <c r="B3382" s="10" t="n">
        <v>2129</v>
      </c>
    </row>
    <row r="3383" customFormat="false" ht="15" hidden="false" customHeight="true" outlineLevel="0" collapsed="false">
      <c r="A3383" s="105" t="n">
        <v>99431.5216433796</v>
      </c>
      <c r="B3383" s="10" t="n">
        <v>2130</v>
      </c>
    </row>
    <row r="3384" customFormat="false" ht="15" hidden="false" customHeight="true" outlineLevel="0" collapsed="false">
      <c r="A3384" s="105" t="n">
        <v>99461.1586609028</v>
      </c>
      <c r="B3384" s="10" t="n">
        <v>2131</v>
      </c>
    </row>
    <row r="3385" customFormat="false" ht="15" hidden="false" customHeight="true" outlineLevel="0" collapsed="false">
      <c r="A3385" s="105" t="n">
        <v>99490.8187803935</v>
      </c>
      <c r="B3385" s="10" t="n">
        <v>2132</v>
      </c>
    </row>
    <row r="3386" customFormat="false" ht="15" hidden="false" customHeight="true" outlineLevel="0" collapsed="false">
      <c r="A3386" s="105" t="n">
        <v>99520.4664784028</v>
      </c>
      <c r="B3386" s="10" t="n">
        <v>2133</v>
      </c>
    </row>
    <row r="3387" customFormat="false" ht="15" hidden="false" customHeight="true" outlineLevel="0" collapsed="false">
      <c r="A3387" s="105" t="n">
        <v>99550.0770512732</v>
      </c>
      <c r="B3387" s="10" t="n">
        <v>2134</v>
      </c>
    </row>
    <row r="3388" customFormat="false" ht="15" hidden="false" customHeight="true" outlineLevel="0" collapsed="false">
      <c r="A3388" s="105" t="n">
        <v>99579.643516794</v>
      </c>
      <c r="B3388" s="10" t="n">
        <v>2135</v>
      </c>
    </row>
    <row r="3389" customFormat="false" ht="15" hidden="false" customHeight="true" outlineLevel="0" collapsed="false">
      <c r="A3389" s="105" t="n">
        <v>99609.1704115509</v>
      </c>
      <c r="B3389" s="10" t="n">
        <v>2136</v>
      </c>
    </row>
    <row r="3390" customFormat="false" ht="15" hidden="false" customHeight="true" outlineLevel="0" collapsed="false">
      <c r="A3390" s="105" t="n">
        <v>99638.6644814699</v>
      </c>
      <c r="B3390" s="10" t="n">
        <v>2137</v>
      </c>
    </row>
    <row r="3391" customFormat="false" ht="15" hidden="false" customHeight="true" outlineLevel="0" collapsed="false">
      <c r="A3391" s="105" t="n">
        <v>99668.1308895486</v>
      </c>
      <c r="B3391" s="10" t="n">
        <v>2138</v>
      </c>
    </row>
    <row r="3392" customFormat="false" ht="15" hidden="false" customHeight="true" outlineLevel="0" collapsed="false">
      <c r="A3392" s="105" t="n">
        <v>99697.5759664468</v>
      </c>
      <c r="B3392" s="10" t="n">
        <v>2139</v>
      </c>
    </row>
    <row r="3393" customFormat="false" ht="15" hidden="false" customHeight="true" outlineLevel="0" collapsed="false">
      <c r="A3393" s="105" t="n">
        <v>99727.0111828935</v>
      </c>
      <c r="B3393" s="10" t="n">
        <v>2140</v>
      </c>
    </row>
    <row r="3394" customFormat="false" ht="15" hidden="false" customHeight="true" outlineLevel="0" collapsed="false">
      <c r="A3394" s="105" t="n">
        <v>99756.4527252431</v>
      </c>
      <c r="B3394" s="10" t="n">
        <v>2141</v>
      </c>
    </row>
    <row r="3395" customFormat="false" ht="15" hidden="false" customHeight="true" outlineLevel="0" collapsed="false">
      <c r="A3395" s="105" t="n">
        <v>99785.9162541204</v>
      </c>
      <c r="B3395" s="10" t="n">
        <v>2142</v>
      </c>
    </row>
    <row r="3396" customFormat="false" ht="15" hidden="false" customHeight="true" outlineLevel="0" collapsed="false">
      <c r="A3396" s="105" t="n">
        <v>99815.4115450463</v>
      </c>
      <c r="B3396" s="10" t="n">
        <v>2143</v>
      </c>
    </row>
    <row r="3397" customFormat="false" ht="15" hidden="false" customHeight="true" outlineLevel="0" collapsed="false">
      <c r="A3397" s="105" t="n">
        <v>99844.9419146875</v>
      </c>
      <c r="B3397" s="10" t="n">
        <v>2144</v>
      </c>
    </row>
    <row r="3398" customFormat="false" ht="15" hidden="false" customHeight="true" outlineLevel="0" collapsed="false">
      <c r="A3398" s="105" t="n">
        <v>99874.5080020486</v>
      </c>
      <c r="B3398" s="10" t="n">
        <v>2145</v>
      </c>
    </row>
    <row r="3399" customFormat="false" ht="15" hidden="false" customHeight="true" outlineLevel="0" collapsed="false">
      <c r="A3399" s="105" t="n">
        <v>99904.109996875</v>
      </c>
      <c r="B3399" s="10" t="n">
        <v>2146</v>
      </c>
    </row>
    <row r="3400" customFormat="false" ht="15" hidden="false" customHeight="true" outlineLevel="0" collapsed="false">
      <c r="A3400" s="105" t="n">
        <v>99933.7436589468</v>
      </c>
      <c r="B3400" s="10" t="n">
        <v>2147</v>
      </c>
    </row>
    <row r="3401" customFormat="false" ht="15" hidden="false" customHeight="true" outlineLevel="0" collapsed="false">
      <c r="A3401" s="105" t="n">
        <v>99963.3931178356</v>
      </c>
      <c r="B3401" s="10" t="n">
        <v>2148</v>
      </c>
    </row>
    <row r="3402" customFormat="false" ht="15" hidden="false" customHeight="true" outlineLevel="0" collapsed="false">
      <c r="A3402" s="105" t="n">
        <v>99993.0300330671</v>
      </c>
      <c r="B3402" s="10" t="n">
        <v>2149</v>
      </c>
    </row>
    <row r="3403" customFormat="false" ht="15" hidden="false" customHeight="true" outlineLevel="0" collapsed="false">
      <c r="A3403" s="105" t="n">
        <v>100022.625189676</v>
      </c>
      <c r="B3403" s="10" t="n">
        <v>2150</v>
      </c>
    </row>
    <row r="3404" customFormat="false" ht="15" hidden="false" customHeight="true" outlineLevel="0" collapsed="false">
      <c r="A3404" s="105" t="n">
        <v>100052.164526262</v>
      </c>
      <c r="B3404" s="10" t="n">
        <v>2151</v>
      </c>
    </row>
    <row r="3405" customFormat="false" ht="15" hidden="false" customHeight="true" outlineLevel="0" collapsed="false">
      <c r="A3405" s="105" t="n">
        <v>100081.653755579</v>
      </c>
      <c r="B3405" s="10" t="n">
        <v>2152</v>
      </c>
    </row>
    <row r="3406" customFormat="false" ht="15" hidden="false" customHeight="true" outlineLevel="0" collapsed="false">
      <c r="A3406" s="105" t="n">
        <v>100111.107740486</v>
      </c>
      <c r="B3406" s="10" t="n">
        <v>2153</v>
      </c>
    </row>
    <row r="3407" customFormat="false" ht="15" hidden="false" customHeight="true" outlineLevel="0" collapsed="false">
      <c r="A3407" s="105" t="n">
        <v>100140.53773757</v>
      </c>
      <c r="B3407" s="10" t="n">
        <v>2154</v>
      </c>
    </row>
    <row r="3408" customFormat="false" ht="15" hidden="false" customHeight="true" outlineLevel="0" collapsed="false">
      <c r="A3408" s="105" t="n">
        <v>100169.949838472</v>
      </c>
      <c r="B3408" s="10" t="n">
        <v>2155</v>
      </c>
    </row>
    <row r="3409" customFormat="false" ht="15" hidden="false" customHeight="true" outlineLevel="0" collapsed="false">
      <c r="A3409" s="105" t="n">
        <v>100199.354139259</v>
      </c>
      <c r="B3409" s="10" t="n">
        <v>2156</v>
      </c>
    </row>
    <row r="3410" customFormat="false" ht="15" hidden="false" customHeight="true" outlineLevel="0" collapsed="false">
      <c r="A3410" s="105" t="n">
        <v>100228.773229236</v>
      </c>
      <c r="B3410" s="10" t="n">
        <v>2157</v>
      </c>
    </row>
    <row r="3411" customFormat="false" ht="15" hidden="false" customHeight="true" outlineLevel="0" collapsed="false">
      <c r="A3411" s="105" t="n">
        <v>100258.240016701</v>
      </c>
      <c r="B3411" s="10" t="n">
        <v>2158</v>
      </c>
    </row>
    <row r="3412" customFormat="false" ht="15" hidden="false" customHeight="true" outlineLevel="0" collapsed="false">
      <c r="A3412" s="105" t="n">
        <v>100287.784490868</v>
      </c>
      <c r="B3412" s="10" t="n">
        <v>2159</v>
      </c>
    </row>
    <row r="3413" customFormat="false" ht="15" hidden="false" customHeight="true" outlineLevel="0" collapsed="false">
      <c r="A3413" s="105" t="n">
        <v>100317.416176794</v>
      </c>
      <c r="B3413" s="10" t="n">
        <v>2160</v>
      </c>
    </row>
    <row r="3414" customFormat="false" ht="15" hidden="false" customHeight="true" outlineLevel="0" collapsed="false">
      <c r="A3414" s="105" t="n">
        <v>100347.112889271</v>
      </c>
      <c r="B3414" s="10" t="n">
        <v>2161</v>
      </c>
    </row>
    <row r="3415" customFormat="false" ht="15" hidden="false" customHeight="true" outlineLevel="0" collapsed="false">
      <c r="A3415" s="105" t="n">
        <v>100376.827793148</v>
      </c>
      <c r="B3415" s="10" t="n">
        <v>2162</v>
      </c>
    </row>
    <row r="3416" customFormat="false" ht="15" hidden="false" customHeight="true" outlineLevel="0" collapsed="false">
      <c r="A3416" s="105" t="n">
        <v>100406.513809028</v>
      </c>
      <c r="B3416" s="10" t="n">
        <v>2163</v>
      </c>
    </row>
    <row r="3417" customFormat="false" ht="15" hidden="false" customHeight="true" outlineLevel="0" collapsed="false">
      <c r="A3417" s="105" t="n">
        <v>100436.143614491</v>
      </c>
      <c r="B3417" s="10" t="n">
        <v>2164</v>
      </c>
    </row>
    <row r="3418" customFormat="false" ht="15" hidden="false" customHeight="true" outlineLevel="0" collapsed="false">
      <c r="A3418" s="105" t="n">
        <v>100465.708056505</v>
      </c>
      <c r="B3418" s="10" t="n">
        <v>2165</v>
      </c>
    </row>
    <row r="3419" customFormat="false" ht="15" hidden="false" customHeight="true" outlineLevel="0" collapsed="false">
      <c r="A3419" s="105" t="n">
        <v>100495.203643623</v>
      </c>
      <c r="B3419" s="10" t="n">
        <v>2166</v>
      </c>
    </row>
    <row r="3420" customFormat="false" ht="15" hidden="false" customHeight="true" outlineLevel="0" collapsed="false">
      <c r="A3420" s="105" t="n">
        <v>100524.629046458</v>
      </c>
      <c r="B3420" s="10" t="n">
        <v>2167</v>
      </c>
    </row>
    <row r="3421" customFormat="false" ht="15" hidden="false" customHeight="true" outlineLevel="0" collapsed="false">
      <c r="A3421" s="105" t="n">
        <v>100553.993061007</v>
      </c>
      <c r="B3421" s="10" t="n">
        <v>2168</v>
      </c>
    </row>
    <row r="3422" customFormat="false" ht="15" hidden="false" customHeight="true" outlineLevel="0" collapsed="false">
      <c r="A3422" s="105" t="n">
        <v>100583.322373785</v>
      </c>
      <c r="B3422" s="10" t="n">
        <v>2169</v>
      </c>
    </row>
    <row r="3423" customFormat="false" ht="15" hidden="false" customHeight="true" outlineLevel="0" collapsed="false">
      <c r="A3423" s="105" t="n">
        <v>100612.659790764</v>
      </c>
      <c r="B3423" s="10" t="n">
        <v>2170</v>
      </c>
    </row>
    <row r="3424" customFormat="false" ht="15" hidden="false" customHeight="true" outlineLevel="0" collapsed="false">
      <c r="A3424" s="105" t="n">
        <v>100642.052942859</v>
      </c>
      <c r="B3424" s="10" t="n">
        <v>2171</v>
      </c>
    </row>
    <row r="3425" customFormat="false" ht="15" hidden="false" customHeight="true" outlineLevel="0" collapsed="false">
      <c r="A3425" s="105" t="n">
        <v>100671.53948537</v>
      </c>
      <c r="B3425" s="10" t="n">
        <v>2172</v>
      </c>
    </row>
    <row r="3426" customFormat="false" ht="15" hidden="false" customHeight="true" outlineLevel="0" collapsed="false">
      <c r="A3426" s="105" t="n">
        <v>100701.134506713</v>
      </c>
      <c r="B3426" s="10" t="n">
        <v>2173</v>
      </c>
    </row>
    <row r="3427" customFormat="false" ht="15" hidden="false" customHeight="true" outlineLevel="0" collapsed="false">
      <c r="A3427" s="105" t="n">
        <v>100730.825270787</v>
      </c>
      <c r="B3427" s="10" t="n">
        <v>2174</v>
      </c>
    </row>
    <row r="3428" customFormat="false" ht="15" hidden="false" customHeight="true" outlineLevel="0" collapsed="false">
      <c r="A3428" s="105" t="n">
        <v>100760.576786019</v>
      </c>
      <c r="B3428" s="10" t="n">
        <v>2175</v>
      </c>
    </row>
    <row r="3429" customFormat="false" ht="15" hidden="false" customHeight="true" outlineLevel="0" collapsed="false">
      <c r="A3429" s="105" t="n">
        <v>100790.342688576</v>
      </c>
      <c r="B3429" s="10" t="n">
        <v>2176</v>
      </c>
    </row>
    <row r="3430" customFormat="false" ht="15" hidden="false" customHeight="true" outlineLevel="0" collapsed="false">
      <c r="A3430" s="105" t="n">
        <v>100820.072813044</v>
      </c>
      <c r="B3430" s="10" t="n">
        <v>2177</v>
      </c>
    </row>
    <row r="3431" customFormat="false" ht="15" hidden="false" customHeight="true" outlineLevel="0" collapsed="false">
      <c r="A3431" s="105" t="n">
        <v>100849.72059228</v>
      </c>
      <c r="B3431" s="10" t="n">
        <v>2178</v>
      </c>
    </row>
    <row r="3432" customFormat="false" ht="15" hidden="false" customHeight="true" outlineLevel="0" collapsed="false">
      <c r="A3432" s="105" t="n">
        <v>100879.256483009</v>
      </c>
      <c r="B3432" s="10" t="n">
        <v>2179</v>
      </c>
    </row>
    <row r="3433" customFormat="false" ht="15" hidden="false" customHeight="true" outlineLevel="0" collapsed="false">
      <c r="A3433" s="105" t="n">
        <v>100908.67975022</v>
      </c>
      <c r="B3433" s="10" t="n">
        <v>2180</v>
      </c>
    </row>
    <row r="3434" customFormat="false" ht="15" hidden="false" customHeight="true" outlineLevel="0" collapsed="false">
      <c r="A3434" s="105" t="n">
        <v>100938.017522627</v>
      </c>
      <c r="B3434" s="10" t="n">
        <v>2181</v>
      </c>
    </row>
    <row r="3435" customFormat="false" ht="15" hidden="false" customHeight="true" outlineLevel="0" collapsed="false">
      <c r="A3435" s="105" t="n">
        <v>100967.313157465</v>
      </c>
      <c r="B3435" s="10" t="n">
        <v>2182</v>
      </c>
    </row>
    <row r="3436" customFormat="false" ht="15" hidden="false" customHeight="true" outlineLevel="0" collapsed="false">
      <c r="A3436" s="105" t="n">
        <v>100996.613469132</v>
      </c>
      <c r="B3436" s="10" t="n">
        <v>2183</v>
      </c>
    </row>
    <row r="3437" customFormat="false" ht="15" hidden="false" customHeight="true" outlineLevel="0" collapsed="false">
      <c r="A3437" s="105" t="n">
        <v>101025.960436991</v>
      </c>
      <c r="B3437" s="10" t="n">
        <v>2184</v>
      </c>
    </row>
    <row r="3438" customFormat="false" ht="15" hidden="false" customHeight="true" outlineLevel="0" collapsed="false">
      <c r="A3438" s="105" t="n">
        <v>101055.38756706</v>
      </c>
      <c r="B3438" s="10" t="n">
        <v>2185</v>
      </c>
    </row>
    <row r="3439" customFormat="false" ht="15" hidden="false" customHeight="true" outlineLevel="0" collapsed="false">
      <c r="A3439" s="105" t="n">
        <v>101084.918834907</v>
      </c>
      <c r="B3439" s="10" t="n">
        <v>2186</v>
      </c>
    </row>
    <row r="3440" customFormat="false" ht="15" hidden="false" customHeight="true" outlineLevel="0" collapsed="false">
      <c r="A3440" s="105" t="n">
        <v>101114.566479641</v>
      </c>
      <c r="B3440" s="10" t="n">
        <v>2187</v>
      </c>
    </row>
    <row r="3441" customFormat="false" ht="15" hidden="false" customHeight="true" outlineLevel="0" collapsed="false">
      <c r="A3441" s="105" t="n">
        <v>101144.321494873</v>
      </c>
      <c r="B3441" s="10" t="n">
        <v>2188</v>
      </c>
    </row>
    <row r="3442" customFormat="false" ht="15" hidden="false" customHeight="true" outlineLevel="0" collapsed="false">
      <c r="A3442" s="105" t="n">
        <v>101174.139216412</v>
      </c>
      <c r="B3442" s="10" t="n">
        <v>2189</v>
      </c>
    </row>
    <row r="3443" customFormat="false" ht="15" hidden="false" customHeight="true" outlineLevel="0" collapsed="false">
      <c r="A3443" s="105" t="n">
        <v>101203.941445023</v>
      </c>
      <c r="B3443" s="10" t="n">
        <v>2190</v>
      </c>
    </row>
    <row r="3444" customFormat="false" ht="15" hidden="false" customHeight="true" outlineLevel="0" collapsed="false">
      <c r="A3444" s="105" t="n">
        <v>101233.649388831</v>
      </c>
      <c r="B3444" s="10" t="n">
        <v>2191</v>
      </c>
    </row>
    <row r="3445" customFormat="false" ht="15" hidden="false" customHeight="true" outlineLevel="0" collapsed="false">
      <c r="A3445" s="105" t="n">
        <v>101263.222726238</v>
      </c>
      <c r="B3445" s="10" t="n">
        <v>2192</v>
      </c>
    </row>
    <row r="3446" customFormat="false" ht="15" hidden="false" customHeight="true" outlineLevel="0" collapsed="false">
      <c r="A3446" s="105" t="n">
        <v>101292.668954769</v>
      </c>
      <c r="B3446" s="10" t="n">
        <v>2193</v>
      </c>
    </row>
    <row r="3447" customFormat="false" ht="15" hidden="false" customHeight="true" outlineLevel="0" collapsed="false">
      <c r="A3447" s="105" t="n">
        <v>101322.02366331</v>
      </c>
      <c r="B3447" s="10" t="n">
        <v>2194</v>
      </c>
    </row>
    <row r="3448" customFormat="false" ht="15" hidden="false" customHeight="true" outlineLevel="0" collapsed="false">
      <c r="A3448" s="105" t="n">
        <v>101351.328416146</v>
      </c>
      <c r="B3448" s="10" t="n">
        <v>2195</v>
      </c>
    </row>
    <row r="3449" customFormat="false" ht="15" hidden="false" customHeight="true" outlineLevel="0" collapsed="false">
      <c r="A3449" s="105" t="n">
        <v>101380.621139109</v>
      </c>
      <c r="B3449" s="10" t="n">
        <v>2196</v>
      </c>
    </row>
    <row r="3450" customFormat="false" ht="15" hidden="false" customHeight="true" outlineLevel="0" collapsed="false">
      <c r="A3450" s="105" t="n">
        <v>101409.936664363</v>
      </c>
      <c r="B3450" s="10" t="n">
        <v>2197</v>
      </c>
    </row>
    <row r="3451" customFormat="false" ht="15" hidden="false" customHeight="true" outlineLevel="0" collapsed="false">
      <c r="A3451" s="105" t="n">
        <v>101439.310863472</v>
      </c>
      <c r="B3451" s="10" t="n">
        <v>2198</v>
      </c>
    </row>
    <row r="3452" customFormat="false" ht="15" hidden="false" customHeight="true" outlineLevel="0" collapsed="false">
      <c r="A3452" s="105" t="n">
        <v>101468.781902523</v>
      </c>
      <c r="B3452" s="10" t="n">
        <v>2199</v>
      </c>
    </row>
    <row r="3453" customFormat="false" ht="15" hidden="false" customHeight="true" outlineLevel="0" collapsed="false">
      <c r="A3453" s="105" t="n">
        <v>101498.381136597</v>
      </c>
      <c r="B3453" s="10" t="n">
        <v>2200</v>
      </c>
    </row>
    <row r="3454" customFormat="false" ht="15" hidden="false" customHeight="true" outlineLevel="0" collapsed="false">
      <c r="A3454" s="105" t="n">
        <v>101528.110699063</v>
      </c>
      <c r="B3454" s="10" t="n">
        <v>2201</v>
      </c>
    </row>
    <row r="3455" customFormat="false" ht="15" hidden="false" customHeight="true" outlineLevel="0" collapsed="false">
      <c r="A3455" s="105" t="n">
        <v>101557.924053715</v>
      </c>
      <c r="B3455" s="10" t="n">
        <v>2202</v>
      </c>
    </row>
    <row r="3456" customFormat="false" ht="15" hidden="false" customHeight="true" outlineLevel="0" collapsed="false">
      <c r="A3456" s="105" t="n">
        <v>101587.737889549</v>
      </c>
      <c r="B3456" s="10" t="n">
        <v>2203</v>
      </c>
    </row>
    <row r="3457" customFormat="false" ht="15" hidden="false" customHeight="true" outlineLevel="0" collapsed="false">
      <c r="A3457" s="105" t="n">
        <v>101617.474428438</v>
      </c>
      <c r="B3457" s="10" t="n">
        <v>2204</v>
      </c>
    </row>
    <row r="3458" customFormat="false" ht="15" hidden="false" customHeight="true" outlineLevel="0" collapsed="false">
      <c r="A3458" s="105" t="n">
        <v>101647.094833657</v>
      </c>
      <c r="B3458" s="10" t="n">
        <v>2205</v>
      </c>
    </row>
    <row r="3459" customFormat="false" ht="15" hidden="false" customHeight="true" outlineLevel="0" collapsed="false">
      <c r="A3459" s="105" t="n">
        <v>101676.598400868</v>
      </c>
      <c r="B3459" s="10" t="n">
        <v>2206</v>
      </c>
    </row>
    <row r="3460" customFormat="false" ht="15" hidden="false" customHeight="true" outlineLevel="0" collapsed="false">
      <c r="A3460" s="105" t="n">
        <v>101706.004436354</v>
      </c>
      <c r="B3460" s="10" t="n">
        <v>2207</v>
      </c>
    </row>
    <row r="3461" customFormat="false" ht="15" hidden="false" customHeight="true" outlineLevel="0" collapsed="false">
      <c r="A3461" s="105" t="n">
        <v>101735.340582384</v>
      </c>
      <c r="B3461" s="10" t="n">
        <v>2208</v>
      </c>
    </row>
    <row r="3462" customFormat="false" ht="15" hidden="false" customHeight="true" outlineLevel="0" collapsed="false">
      <c r="A3462" s="105" t="n">
        <v>101764.640473831</v>
      </c>
      <c r="B3462" s="10" t="n">
        <v>2209</v>
      </c>
    </row>
    <row r="3463" customFormat="false" ht="15" hidden="false" customHeight="true" outlineLevel="0" collapsed="false">
      <c r="A3463" s="105" t="n">
        <v>101793.944065787</v>
      </c>
      <c r="B3463" s="10" t="n">
        <v>2210</v>
      </c>
    </row>
    <row r="3464" customFormat="false" ht="15" hidden="false" customHeight="true" outlineLevel="0" collapsed="false">
      <c r="A3464" s="105" t="n">
        <v>101823.295930544</v>
      </c>
      <c r="B3464" s="10" t="n">
        <v>2211</v>
      </c>
    </row>
    <row r="3465" customFormat="false" ht="15" hidden="false" customHeight="true" outlineLevel="0" collapsed="false">
      <c r="A3465" s="105" t="n">
        <v>101852.738057708</v>
      </c>
      <c r="B3465" s="10" t="n">
        <v>2212</v>
      </c>
    </row>
    <row r="3466" customFormat="false" ht="15" hidden="false" customHeight="true" outlineLevel="0" collapsed="false">
      <c r="A3466" s="105" t="n">
        <v>101882.296207222</v>
      </c>
      <c r="B3466" s="10" t="n">
        <v>2213</v>
      </c>
    </row>
    <row r="3467" customFormat="false" ht="15" hidden="false" customHeight="true" outlineLevel="0" collapsed="false">
      <c r="A3467" s="105" t="n">
        <v>101911.966052766</v>
      </c>
      <c r="B3467" s="10" t="n">
        <v>2214</v>
      </c>
    </row>
    <row r="3468" customFormat="false" ht="15" hidden="false" customHeight="true" outlineLevel="0" collapsed="false">
      <c r="A3468" s="105" t="n">
        <v>101941.711499942</v>
      </c>
      <c r="B3468" s="10" t="n">
        <v>2215</v>
      </c>
    </row>
    <row r="3469" customFormat="false" ht="15" hidden="false" customHeight="true" outlineLevel="0" collapsed="false">
      <c r="A3469" s="105" t="n">
        <v>101971.47949647</v>
      </c>
      <c r="B3469" s="10" t="n">
        <v>2216</v>
      </c>
    </row>
    <row r="3470" customFormat="false" ht="15" hidden="false" customHeight="true" outlineLevel="0" collapsed="false">
      <c r="A3470" s="105" t="n">
        <v>102001.218309595</v>
      </c>
      <c r="B3470" s="10" t="n">
        <v>2217</v>
      </c>
    </row>
    <row r="3471" customFormat="false" ht="15" hidden="false" customHeight="true" outlineLevel="0" collapsed="false">
      <c r="A3471" s="105" t="n">
        <v>102030.886656632</v>
      </c>
      <c r="B3471" s="10" t="n">
        <v>2218</v>
      </c>
    </row>
    <row r="3472" customFormat="false" ht="15" hidden="false" customHeight="true" outlineLevel="0" collapsed="false">
      <c r="A3472" s="105" t="n">
        <v>102060.457853113</v>
      </c>
      <c r="B3472" s="10" t="n">
        <v>2219</v>
      </c>
    </row>
    <row r="3473" customFormat="false" ht="15" hidden="false" customHeight="true" outlineLevel="0" collapsed="false">
      <c r="A3473" s="105" t="n">
        <v>102089.925647569</v>
      </c>
      <c r="B3473" s="10" t="n">
        <v>2220</v>
      </c>
    </row>
    <row r="3474" customFormat="false" ht="15" hidden="false" customHeight="true" outlineLevel="0" collapsed="false">
      <c r="A3474" s="105" t="n">
        <v>102119.307621979</v>
      </c>
      <c r="B3474" s="10" t="n">
        <v>2221</v>
      </c>
    </row>
    <row r="3475" customFormat="false" ht="15" hidden="false" customHeight="true" outlineLevel="0" collapsed="false">
      <c r="A3475" s="105" t="n">
        <v>102148.641133762</v>
      </c>
      <c r="B3475" s="10" t="n">
        <v>2222</v>
      </c>
    </row>
    <row r="3476" customFormat="false" ht="15" hidden="false" customHeight="true" outlineLevel="0" collapsed="false">
      <c r="A3476" s="105" t="n">
        <v>102177.972825417</v>
      </c>
      <c r="B3476" s="10" t="n">
        <v>2223</v>
      </c>
    </row>
    <row r="3477" customFormat="false" ht="15" hidden="false" customHeight="true" outlineLevel="0" collapsed="false">
      <c r="A3477" s="105" t="n">
        <v>102207.344958727</v>
      </c>
      <c r="B3477" s="10" t="n">
        <v>2224</v>
      </c>
    </row>
    <row r="3478" customFormat="false" ht="15" hidden="false" customHeight="true" outlineLevel="0" collapsed="false">
      <c r="A3478" s="105" t="n">
        <v>102236.783835914</v>
      </c>
      <c r="B3478" s="10" t="n">
        <v>2225</v>
      </c>
    </row>
    <row r="3479" customFormat="false" ht="15" hidden="false" customHeight="true" outlineLevel="0" collapsed="false">
      <c r="A3479" s="105" t="n">
        <v>102266.296762824</v>
      </c>
      <c r="B3479" s="10" t="n">
        <v>2226</v>
      </c>
    </row>
    <row r="3480" customFormat="false" ht="15" hidden="false" customHeight="true" outlineLevel="0" collapsed="false">
      <c r="A3480" s="105" t="n">
        <v>102295.878899039</v>
      </c>
      <c r="B3480" s="10" t="n">
        <v>2227</v>
      </c>
    </row>
    <row r="3481" customFormat="false" ht="15" hidden="false" customHeight="true" outlineLevel="0" collapsed="false">
      <c r="A3481" s="105" t="n">
        <v>102325.521958102</v>
      </c>
      <c r="B3481" s="10" t="n">
        <v>2228</v>
      </c>
    </row>
    <row r="3482" customFormat="false" ht="15" hidden="false" customHeight="true" outlineLevel="0" collapsed="false">
      <c r="A3482" s="105" t="n">
        <v>102355.212924445</v>
      </c>
      <c r="B3482" s="10" t="n">
        <v>2229</v>
      </c>
    </row>
    <row r="3483" customFormat="false" ht="15" hidden="false" customHeight="true" outlineLevel="0" collapsed="false">
      <c r="A3483" s="105" t="n">
        <v>102384.923619468</v>
      </c>
      <c r="B3483" s="10" t="n">
        <v>2230</v>
      </c>
    </row>
    <row r="3484" customFormat="false" ht="15" hidden="false" customHeight="true" outlineLevel="0" collapsed="false">
      <c r="A3484" s="105" t="n">
        <v>102414.60930647</v>
      </c>
      <c r="B3484" s="10" t="n">
        <v>2231</v>
      </c>
    </row>
    <row r="3485" customFormat="false" ht="15" hidden="false" customHeight="true" outlineLevel="0" collapsed="false">
      <c r="A3485" s="105" t="n">
        <v>102444.226829549</v>
      </c>
      <c r="B3485" s="10" t="n">
        <v>2232</v>
      </c>
    </row>
    <row r="3486" customFormat="false" ht="15" hidden="false" customHeight="true" outlineLevel="0" collapsed="false">
      <c r="A3486" s="105" t="n">
        <v>102473.757052894</v>
      </c>
      <c r="B3486" s="10" t="n">
        <v>2233</v>
      </c>
    </row>
    <row r="3487" customFormat="false" ht="15" hidden="false" customHeight="true" outlineLevel="0" collapsed="false">
      <c r="A3487" s="105" t="n">
        <v>102503.211681424</v>
      </c>
      <c r="B3487" s="10" t="n">
        <v>2234</v>
      </c>
    </row>
    <row r="3488" customFormat="false" ht="15" hidden="false" customHeight="true" outlineLevel="0" collapsed="false">
      <c r="A3488" s="105" t="n">
        <v>102532.622754028</v>
      </c>
      <c r="B3488" s="10" t="n">
        <v>2235</v>
      </c>
    </row>
    <row r="3489" customFormat="false" ht="15" hidden="false" customHeight="true" outlineLevel="0" collapsed="false">
      <c r="A3489" s="105" t="n">
        <v>102562.0249175</v>
      </c>
      <c r="B3489" s="10" t="n">
        <v>2236</v>
      </c>
    </row>
    <row r="3490" customFormat="false" ht="15" hidden="false" customHeight="true" outlineLevel="0" collapsed="false">
      <c r="A3490" s="105" t="n">
        <v>102591.441003403</v>
      </c>
      <c r="B3490" s="10" t="n">
        <v>2237</v>
      </c>
    </row>
    <row r="3491" customFormat="false" ht="15" hidden="false" customHeight="true" outlineLevel="0" collapsed="false">
      <c r="A3491" s="105" t="n">
        <v>102620.879246401</v>
      </c>
      <c r="B3491" s="10" t="n">
        <v>2238</v>
      </c>
    </row>
    <row r="3492" customFormat="false" ht="15" hidden="false" customHeight="true" outlineLevel="0" collapsed="false">
      <c r="A3492" s="105" t="n">
        <v>102650.342743576</v>
      </c>
      <c r="B3492" s="10" t="n">
        <v>2239</v>
      </c>
    </row>
    <row r="3493" customFormat="false" ht="15" hidden="false" customHeight="true" outlineLevel="0" collapsed="false">
      <c r="A3493" s="105" t="n">
        <v>102679.840490718</v>
      </c>
      <c r="B3493" s="10" t="n">
        <v>2240</v>
      </c>
    </row>
    <row r="3494" customFormat="false" ht="15" hidden="false" customHeight="true" outlineLevel="0" collapsed="false">
      <c r="A3494" s="105" t="n">
        <v>102709.38686206</v>
      </c>
      <c r="B3494" s="10" t="n">
        <v>2241</v>
      </c>
    </row>
    <row r="3495" customFormat="false" ht="15" hidden="false" customHeight="true" outlineLevel="0" collapsed="false">
      <c r="A3495" s="105" t="n">
        <v>102738.988042164</v>
      </c>
      <c r="B3495" s="10" t="n">
        <v>2242</v>
      </c>
    </row>
    <row r="3496" customFormat="false" ht="15" hidden="false" customHeight="true" outlineLevel="0" collapsed="false">
      <c r="A3496" s="105" t="n">
        <v>102768.629701794</v>
      </c>
      <c r="B3496" s="10" t="n">
        <v>2243</v>
      </c>
    </row>
    <row r="3497" customFormat="false" ht="15" hidden="false" customHeight="true" outlineLevel="0" collapsed="false">
      <c r="A3497" s="105" t="n">
        <v>102798.280966678</v>
      </c>
      <c r="B3497" s="10" t="n">
        <v>2244</v>
      </c>
    </row>
    <row r="3498" customFormat="false" ht="15" hidden="false" customHeight="true" outlineLevel="0" collapsed="false">
      <c r="A3498" s="105" t="n">
        <v>102827.911621597</v>
      </c>
      <c r="B3498" s="10" t="n">
        <v>2245</v>
      </c>
    </row>
    <row r="3499" customFormat="false" ht="15" hidden="false" customHeight="true" outlineLevel="0" collapsed="false">
      <c r="A3499" s="105" t="n">
        <v>102857.505677604</v>
      </c>
      <c r="B3499" s="10" t="n">
        <v>2246</v>
      </c>
    </row>
    <row r="3500" customFormat="false" ht="15" hidden="false" customHeight="true" outlineLevel="0" collapsed="false">
      <c r="A3500" s="105" t="n">
        <v>102887.061456354</v>
      </c>
      <c r="B3500" s="10" t="n">
        <v>2247</v>
      </c>
    </row>
    <row r="3501" customFormat="false" ht="15" hidden="false" customHeight="true" outlineLevel="0" collapsed="false">
      <c r="A3501" s="105" t="n">
        <v>102916.583111273</v>
      </c>
      <c r="B3501" s="10" t="n">
        <v>2248</v>
      </c>
    </row>
    <row r="3502" customFormat="false" ht="15" hidden="false" customHeight="true" outlineLevel="0" collapsed="false">
      <c r="A3502" s="105" t="n">
        <v>102946.073903333</v>
      </c>
      <c r="B3502" s="10" t="n">
        <v>2249</v>
      </c>
    </row>
    <row r="3503" customFormat="false" ht="15" hidden="false" customHeight="true" outlineLevel="0" collapsed="false">
      <c r="A3503" s="105" t="n">
        <v>102975.536598912</v>
      </c>
      <c r="B3503" s="10" t="n">
        <v>2250</v>
      </c>
    </row>
    <row r="3504" customFormat="false" ht="15" hidden="false" customHeight="true" outlineLevel="0" collapsed="false">
      <c r="A3504" s="105" t="n">
        <v>103004.978206019</v>
      </c>
      <c r="B3504" s="10" t="n">
        <v>2251</v>
      </c>
    </row>
    <row r="3505" customFormat="false" ht="15" hidden="false" customHeight="true" outlineLevel="0" collapsed="false">
      <c r="A3505" s="105" t="n">
        <v>103034.412401019</v>
      </c>
      <c r="B3505" s="10" t="n">
        <v>2252</v>
      </c>
    </row>
    <row r="3506" customFormat="false" ht="15" hidden="false" customHeight="true" outlineLevel="0" collapsed="false">
      <c r="A3506" s="105" t="n">
        <v>103063.856318866</v>
      </c>
      <c r="B3506" s="10" t="n">
        <v>2253</v>
      </c>
    </row>
    <row r="3507" customFormat="false" ht="15" hidden="false" customHeight="true" outlineLevel="0" collapsed="false">
      <c r="A3507" s="105" t="n">
        <v>103093.324457026</v>
      </c>
      <c r="B3507" s="10" t="n">
        <v>2254</v>
      </c>
    </row>
    <row r="3508" customFormat="false" ht="15" hidden="false" customHeight="true" outlineLevel="0" collapsed="false">
      <c r="A3508" s="105" t="n">
        <v>103122.825244907</v>
      </c>
      <c r="B3508" s="10" t="n">
        <v>2255</v>
      </c>
    </row>
    <row r="3509" customFormat="false" ht="15" hidden="false" customHeight="true" outlineLevel="0" collapsed="false">
      <c r="A3509" s="105" t="n">
        <v>103152.362779271</v>
      </c>
      <c r="B3509" s="10" t="n">
        <v>2256</v>
      </c>
    </row>
    <row r="3510" customFormat="false" ht="15" hidden="false" customHeight="true" outlineLevel="0" collapsed="false">
      <c r="A3510" s="105" t="n">
        <v>103181.940086875</v>
      </c>
      <c r="B3510" s="10" t="n">
        <v>2257</v>
      </c>
    </row>
    <row r="3511" customFormat="false" ht="15" hidden="false" customHeight="true" outlineLevel="0" collapsed="false">
      <c r="A3511" s="105" t="n">
        <v>103211.557884873</v>
      </c>
      <c r="B3511" s="10" t="n">
        <v>2258</v>
      </c>
    </row>
    <row r="3512" customFormat="false" ht="15" hidden="false" customHeight="true" outlineLevel="0" collapsed="false">
      <c r="A3512" s="105" t="n">
        <v>103241.207527315</v>
      </c>
      <c r="B3512" s="10" t="n">
        <v>2259</v>
      </c>
    </row>
    <row r="3513" customFormat="false" ht="15" hidden="false" customHeight="true" outlineLevel="0" collapsed="false">
      <c r="A3513" s="105" t="n">
        <v>103270.865092616</v>
      </c>
      <c r="B3513" s="10" t="n">
        <v>2260</v>
      </c>
    </row>
    <row r="3514" customFormat="false" ht="15" hidden="false" customHeight="true" outlineLevel="0" collapsed="false">
      <c r="A3514" s="105" t="n">
        <v>103300.496789977</v>
      </c>
      <c r="B3514" s="10" t="n">
        <v>2261</v>
      </c>
    </row>
    <row r="3515" customFormat="false" ht="15" hidden="false" customHeight="true" outlineLevel="0" collapsed="false">
      <c r="A3515" s="105" t="n">
        <v>103330.075820012</v>
      </c>
      <c r="B3515" s="10" t="n">
        <v>2262</v>
      </c>
    </row>
    <row r="3516" customFormat="false" ht="15" hidden="false" customHeight="true" outlineLevel="0" collapsed="false">
      <c r="A3516" s="105" t="n">
        <v>103359.595771053</v>
      </c>
      <c r="B3516" s="10" t="n">
        <v>2263</v>
      </c>
    </row>
    <row r="3517" customFormat="false" ht="15" hidden="false" customHeight="true" outlineLevel="0" collapsed="false">
      <c r="A3517" s="105" t="n">
        <v>103389.067483935</v>
      </c>
      <c r="B3517" s="10" t="n">
        <v>2264</v>
      </c>
    </row>
    <row r="3518" customFormat="false" ht="15" hidden="false" customHeight="true" outlineLevel="0" collapsed="false">
      <c r="A3518" s="105" t="n">
        <v>103418.505182188</v>
      </c>
      <c r="B3518" s="10" t="n">
        <v>2265</v>
      </c>
    </row>
    <row r="3519" customFormat="false" ht="15" hidden="false" customHeight="true" outlineLevel="0" collapsed="false">
      <c r="A3519" s="105" t="n">
        <v>103447.918076482</v>
      </c>
      <c r="B3519" s="10" t="n">
        <v>2266</v>
      </c>
    </row>
    <row r="3520" customFormat="false" ht="15" hidden="false" customHeight="true" outlineLevel="0" collapsed="false">
      <c r="A3520" s="105" t="n">
        <v>103477.314671262</v>
      </c>
      <c r="B3520" s="10" t="n">
        <v>2267</v>
      </c>
    </row>
    <row r="3521" customFormat="false" ht="15" hidden="false" customHeight="true" outlineLevel="0" collapsed="false">
      <c r="A3521" s="105" t="n">
        <v>103506.7126861</v>
      </c>
      <c r="B3521" s="10" t="n">
        <v>2268</v>
      </c>
    </row>
    <row r="3522" customFormat="false" ht="15" hidden="false" customHeight="true" outlineLevel="0" collapsed="false">
      <c r="A3522" s="105" t="n">
        <v>103536.142643901</v>
      </c>
      <c r="B3522" s="10" t="n">
        <v>2269</v>
      </c>
    </row>
    <row r="3523" customFormat="false" ht="15" hidden="false" customHeight="true" outlineLevel="0" collapsed="false">
      <c r="A3523" s="105" t="n">
        <v>103565.639794711</v>
      </c>
      <c r="B3523" s="10" t="n">
        <v>2270</v>
      </c>
    </row>
    <row r="3524" customFormat="false" ht="15" hidden="false" customHeight="true" outlineLevel="0" collapsed="false">
      <c r="A3524" s="105" t="n">
        <v>103595.227708194</v>
      </c>
      <c r="B3524" s="10" t="n">
        <v>2271</v>
      </c>
    </row>
    <row r="3525" customFormat="false" ht="15" hidden="false" customHeight="true" outlineLevel="0" collapsed="false">
      <c r="A3525" s="105" t="n">
        <v>103624.901529225</v>
      </c>
      <c r="B3525" s="10" t="n">
        <v>2272</v>
      </c>
    </row>
    <row r="3526" customFormat="false" ht="15" hidden="false" customHeight="true" outlineLevel="0" collapsed="false">
      <c r="A3526" s="105" t="n">
        <v>103654.623558785</v>
      </c>
      <c r="B3526" s="10" t="n">
        <v>2273</v>
      </c>
    </row>
    <row r="3527" customFormat="false" ht="15" hidden="false" customHeight="true" outlineLevel="0" collapsed="false">
      <c r="A3527" s="105" t="n">
        <v>103684.34051316</v>
      </c>
      <c r="B3527" s="10" t="n">
        <v>2274</v>
      </c>
    </row>
    <row r="3528" customFormat="false" ht="15" hidden="false" customHeight="true" outlineLevel="0" collapsed="false">
      <c r="A3528" s="105" t="n">
        <v>103714.010388773</v>
      </c>
      <c r="B3528" s="10" t="n">
        <v>2275</v>
      </c>
    </row>
    <row r="3529" customFormat="false" ht="15" hidden="false" customHeight="true" outlineLevel="0" collapsed="false">
      <c r="A3529" s="105" t="n">
        <v>103743.613684965</v>
      </c>
      <c r="B3529" s="10" t="n">
        <v>2276</v>
      </c>
    </row>
    <row r="3530" customFormat="false" ht="15" hidden="false" customHeight="true" outlineLevel="0" collapsed="false">
      <c r="A3530" s="105" t="n">
        <v>103773.144408484</v>
      </c>
      <c r="B3530" s="10" t="n">
        <v>2277</v>
      </c>
    </row>
    <row r="3531" customFormat="false" ht="15" hidden="false" customHeight="true" outlineLevel="0" collapsed="false">
      <c r="A3531" s="105" t="n">
        <v>103802.600405475</v>
      </c>
      <c r="B3531" s="10" t="n">
        <v>2278</v>
      </c>
    </row>
    <row r="3532" customFormat="false" ht="15" hidden="false" customHeight="true" outlineLevel="0" collapsed="false">
      <c r="A3532" s="105" t="n">
        <v>103831.98595397</v>
      </c>
      <c r="B3532" s="10" t="n">
        <v>2279</v>
      </c>
    </row>
    <row r="3533" customFormat="false" ht="15" hidden="false" customHeight="true" outlineLevel="0" collapsed="false">
      <c r="A3533" s="105" t="n">
        <v>103861.320269444</v>
      </c>
      <c r="B3533" s="10" t="n">
        <v>2280</v>
      </c>
    </row>
    <row r="3534" customFormat="false" ht="15" hidden="false" customHeight="true" outlineLevel="0" collapsed="false">
      <c r="A3534" s="105" t="n">
        <v>103890.640443738</v>
      </c>
      <c r="B3534" s="10" t="n">
        <v>2281</v>
      </c>
    </row>
    <row r="3535" customFormat="false" ht="15" hidden="false" customHeight="true" outlineLevel="0" collapsed="false">
      <c r="A3535" s="105" t="n">
        <v>103919.99444706</v>
      </c>
      <c r="B3535" s="10" t="n">
        <v>2282</v>
      </c>
    </row>
    <row r="3536" customFormat="false" ht="15" hidden="false" customHeight="true" outlineLevel="0" collapsed="false">
      <c r="A3536" s="105" t="n">
        <v>103949.427673785</v>
      </c>
      <c r="B3536" s="10" t="n">
        <v>2283</v>
      </c>
    </row>
    <row r="3537" customFormat="false" ht="15" hidden="false" customHeight="true" outlineLevel="0" collapsed="false">
      <c r="A3537" s="105" t="n">
        <v>103978.968677211</v>
      </c>
      <c r="B3537" s="10" t="n">
        <v>2284</v>
      </c>
    </row>
    <row r="3538" customFormat="false" ht="15" hidden="false" customHeight="true" outlineLevel="0" collapsed="false">
      <c r="A3538" s="105" t="n">
        <v>104008.6189886</v>
      </c>
      <c r="B3538" s="10" t="n">
        <v>2285</v>
      </c>
    </row>
    <row r="3539" customFormat="false" ht="15" hidden="false" customHeight="true" outlineLevel="0" collapsed="false">
      <c r="A3539" s="105" t="n">
        <v>104038.352640741</v>
      </c>
      <c r="B3539" s="10" t="n">
        <v>2286</v>
      </c>
    </row>
    <row r="3540" customFormat="false" ht="15" hidden="false" customHeight="true" outlineLevel="0" collapsed="false">
      <c r="A3540" s="105" t="n">
        <v>104068.125659363</v>
      </c>
      <c r="B3540" s="10" t="n">
        <v>2287</v>
      </c>
    </row>
    <row r="3541" customFormat="false" ht="15" hidden="false" customHeight="true" outlineLevel="0" collapsed="false">
      <c r="A3541" s="105" t="n">
        <v>104097.886507419</v>
      </c>
      <c r="B3541" s="10" t="n">
        <v>2288</v>
      </c>
    </row>
    <row r="3542" customFormat="false" ht="15" hidden="false" customHeight="true" outlineLevel="0" collapsed="false">
      <c r="A3542" s="105" t="n">
        <v>104127.58355456</v>
      </c>
      <c r="B3542" s="10" t="n">
        <v>2289</v>
      </c>
    </row>
    <row r="3543" customFormat="false" ht="15" hidden="false" customHeight="true" outlineLevel="0" collapsed="false">
      <c r="A3543" s="105" t="n">
        <v>104157.176360903</v>
      </c>
      <c r="B3543" s="10" t="n">
        <v>2290</v>
      </c>
    </row>
    <row r="3544" customFormat="false" ht="15" hidden="false" customHeight="true" outlineLevel="0" collapsed="false">
      <c r="A3544" s="105" t="n">
        <v>104186.65002375</v>
      </c>
      <c r="B3544" s="10" t="n">
        <v>2291</v>
      </c>
    </row>
    <row r="3545" customFormat="false" ht="15" hidden="false" customHeight="true" outlineLevel="0" collapsed="false">
      <c r="A3545" s="105" t="n">
        <v>104216.020453403</v>
      </c>
      <c r="B3545" s="10" t="n">
        <v>2292</v>
      </c>
    </row>
    <row r="3546" customFormat="false" ht="15" hidden="false" customHeight="true" outlineLevel="0" collapsed="false">
      <c r="A3546" s="105" t="n">
        <v>104245.326150486</v>
      </c>
      <c r="B3546" s="10" t="n">
        <v>2293</v>
      </c>
    </row>
    <row r="3547" customFormat="false" ht="15" hidden="false" customHeight="true" outlineLevel="0" collapsed="false">
      <c r="A3547" s="105" t="n">
        <v>104274.614600486</v>
      </c>
      <c r="B3547" s="10" t="n">
        <v>2294</v>
      </c>
    </row>
    <row r="3548" customFormat="false" ht="15" hidden="false" customHeight="true" outlineLevel="0" collapsed="false">
      <c r="A3548" s="105" t="n">
        <v>104303.931497535</v>
      </c>
      <c r="B3548" s="10" t="n">
        <v>2295</v>
      </c>
    </row>
    <row r="3549" customFormat="false" ht="15" hidden="false" customHeight="true" outlineLevel="0" collapsed="false">
      <c r="A3549" s="105" t="n">
        <v>104333.315023299</v>
      </c>
      <c r="B3549" s="10" t="n">
        <v>2296</v>
      </c>
    </row>
    <row r="3550" customFormat="false" ht="15" hidden="false" customHeight="true" outlineLevel="0" collapsed="false">
      <c r="A3550" s="105" t="n">
        <v>104362.793841898</v>
      </c>
      <c r="B3550" s="10" t="n">
        <v>2297</v>
      </c>
    </row>
    <row r="3551" customFormat="false" ht="15" hidden="false" customHeight="true" outlineLevel="0" collapsed="false">
      <c r="A3551" s="105" t="n">
        <v>104392.386191181</v>
      </c>
      <c r="B3551" s="10" t="n">
        <v>2298</v>
      </c>
    </row>
    <row r="3552" customFormat="false" ht="15" hidden="false" customHeight="true" outlineLevel="0" collapsed="false">
      <c r="A3552" s="105" t="n">
        <v>104422.094693519</v>
      </c>
      <c r="B3552" s="10" t="n">
        <v>2299</v>
      </c>
    </row>
    <row r="3553" customFormat="false" ht="15" hidden="false" customHeight="true" outlineLevel="0" collapsed="false">
      <c r="A3553" s="105" t="n">
        <v>104451.892796204</v>
      </c>
      <c r="B3553" s="10" t="n">
        <v>2300</v>
      </c>
    </row>
    <row r="3554" customFormat="false" ht="15" hidden="false" customHeight="true" outlineLevel="0" collapsed="false">
      <c r="A3554" s="105" t="n">
        <v>104481.715576516</v>
      </c>
      <c r="B3554" s="10" t="n">
        <v>2301</v>
      </c>
    </row>
    <row r="3555" customFormat="false" ht="15" hidden="false" customHeight="true" outlineLevel="0" collapsed="false">
      <c r="A3555" s="105" t="n">
        <v>104511.478358831</v>
      </c>
      <c r="B3555" s="10" t="n">
        <v>2302</v>
      </c>
    </row>
    <row r="3556" customFormat="false" ht="15" hidden="false" customHeight="true" outlineLevel="0" collapsed="false">
      <c r="A3556" s="105" t="n">
        <v>104541.118308449</v>
      </c>
      <c r="B3556" s="10" t="n">
        <v>2303</v>
      </c>
    </row>
    <row r="3557" customFormat="false" ht="15" hidden="false" customHeight="true" outlineLevel="0" collapsed="false">
      <c r="A3557" s="105" t="n">
        <v>104570.62117478</v>
      </c>
      <c r="B3557" s="10" t="n">
        <v>2304</v>
      </c>
    </row>
    <row r="3558" customFormat="false" ht="15" hidden="false" customHeight="true" outlineLevel="0" collapsed="false">
      <c r="A3558" s="105" t="n">
        <v>104600.012884456</v>
      </c>
      <c r="B3558" s="10" t="n">
        <v>2305</v>
      </c>
    </row>
    <row r="3559" customFormat="false" ht="15" hidden="false" customHeight="true" outlineLevel="0" collapsed="false">
      <c r="A3559" s="105" t="n">
        <v>104629.335137975</v>
      </c>
      <c r="B3559" s="10" t="n">
        <v>2306</v>
      </c>
    </row>
    <row r="3560" customFormat="false" ht="15" hidden="false" customHeight="true" outlineLevel="0" collapsed="false">
      <c r="A3560" s="105" t="n">
        <v>104658.628886979</v>
      </c>
      <c r="B3560" s="10" t="n">
        <v>2307</v>
      </c>
    </row>
    <row r="3561" customFormat="false" ht="15" hidden="false" customHeight="true" outlineLevel="0" collapsed="false">
      <c r="A3561" s="105" t="n">
        <v>104687.930285926</v>
      </c>
      <c r="B3561" s="10" t="n">
        <v>2308</v>
      </c>
    </row>
    <row r="3562" customFormat="false" ht="15" hidden="false" customHeight="true" outlineLevel="0" collapsed="false">
      <c r="A3562" s="105" t="n">
        <v>104717.273678391</v>
      </c>
      <c r="B3562" s="10" t="n">
        <v>2309</v>
      </c>
    </row>
    <row r="3563" customFormat="false" ht="15" hidden="false" customHeight="true" outlineLevel="0" collapsed="false">
      <c r="A3563" s="105" t="n">
        <v>104746.695405127</v>
      </c>
      <c r="B3563" s="10" t="n">
        <v>2310</v>
      </c>
    </row>
    <row r="3564" customFormat="false" ht="15" hidden="false" customHeight="true" outlineLevel="0" collapsed="false">
      <c r="A3564" s="105" t="n">
        <v>104776.23114809</v>
      </c>
      <c r="B3564" s="10" t="n">
        <v>2311</v>
      </c>
    </row>
    <row r="3565" customFormat="false" ht="15" hidden="false" customHeight="true" outlineLevel="0" collapsed="false">
      <c r="A3565" s="105" t="n">
        <v>104805.899826157</v>
      </c>
      <c r="B3565" s="10" t="n">
        <v>2312</v>
      </c>
    </row>
    <row r="3566" customFormat="false" ht="15" hidden="false" customHeight="true" outlineLevel="0" collapsed="false">
      <c r="A3566" s="105" t="n">
        <v>104835.679473588</v>
      </c>
      <c r="B3566" s="10" t="n">
        <v>2313</v>
      </c>
    </row>
    <row r="3567" customFormat="false" ht="15" hidden="false" customHeight="true" outlineLevel="0" collapsed="false">
      <c r="A3567" s="105" t="n">
        <v>104865.50121463</v>
      </c>
      <c r="B3567" s="10" t="n">
        <v>2314</v>
      </c>
    </row>
    <row r="3568" customFormat="false" ht="15" hidden="false" customHeight="true" outlineLevel="0" collapsed="false">
      <c r="A3568" s="105" t="n">
        <v>104895.279683495</v>
      </c>
      <c r="B3568" s="10" t="n">
        <v>2315</v>
      </c>
    </row>
    <row r="3569" customFormat="false" ht="15" hidden="false" customHeight="true" outlineLevel="0" collapsed="false">
      <c r="A3569" s="105" t="n">
        <v>104924.955830857</v>
      </c>
      <c r="B3569" s="10" t="n">
        <v>2316</v>
      </c>
    </row>
    <row r="3570" customFormat="false" ht="15" hidden="false" customHeight="true" outlineLevel="0" collapsed="false">
      <c r="A3570" s="105" t="n">
        <v>104954.512893461</v>
      </c>
      <c r="B3570" s="10" t="n">
        <v>2317</v>
      </c>
    </row>
    <row r="3571" customFormat="false" ht="15" hidden="false" customHeight="true" outlineLevel="0" collapsed="false">
      <c r="A3571" s="105" t="n">
        <v>104983.96312</v>
      </c>
      <c r="B3571" s="10" t="n">
        <v>2318</v>
      </c>
    </row>
    <row r="3572" customFormat="false" ht="15" hidden="false" customHeight="true" outlineLevel="0" collapsed="false">
      <c r="A3572" s="105" t="n">
        <v>105013.331197292</v>
      </c>
      <c r="B3572" s="10" t="n">
        <v>2319</v>
      </c>
    </row>
    <row r="3573" customFormat="false" ht="15" hidden="false" customHeight="true" outlineLevel="0" collapsed="false">
      <c r="A3573" s="105" t="n">
        <v>105042.647812095</v>
      </c>
      <c r="B3573" s="10" t="n">
        <v>2320</v>
      </c>
    </row>
    <row r="3574" customFormat="false" ht="15" hidden="false" customHeight="true" outlineLevel="0" collapsed="false">
      <c r="A3574" s="105" t="n">
        <v>105071.949253241</v>
      </c>
      <c r="B3574" s="10" t="n">
        <v>2321</v>
      </c>
    </row>
    <row r="3575" customFormat="false" ht="15" hidden="false" customHeight="true" outlineLevel="0" collapsed="false">
      <c r="A3575" s="105" t="n">
        <v>105101.277233912</v>
      </c>
      <c r="B3575" s="10" t="n">
        <v>2322</v>
      </c>
    </row>
    <row r="3576" customFormat="false" ht="15" hidden="false" customHeight="true" outlineLevel="0" collapsed="false">
      <c r="A3576" s="105" t="n">
        <v>105130.674953056</v>
      </c>
      <c r="B3576" s="10" t="n">
        <v>2323</v>
      </c>
    </row>
    <row r="3577" customFormat="false" ht="15" hidden="false" customHeight="true" outlineLevel="0" collapsed="false">
      <c r="A3577" s="105" t="n">
        <v>105160.176589664</v>
      </c>
      <c r="B3577" s="10" t="n">
        <v>2324</v>
      </c>
    </row>
    <row r="3578" customFormat="false" ht="15" hidden="false" customHeight="true" outlineLevel="0" collapsed="false">
      <c r="A3578" s="105" t="n">
        <v>105189.792645949</v>
      </c>
      <c r="B3578" s="10" t="n">
        <v>2325</v>
      </c>
    </row>
    <row r="3579" customFormat="false" ht="15" hidden="false" customHeight="true" outlineLevel="0" collapsed="false">
      <c r="A3579" s="105" t="n">
        <v>105219.501531331</v>
      </c>
      <c r="B3579" s="10" t="n">
        <v>2326</v>
      </c>
    </row>
    <row r="3580" customFormat="false" ht="15" hidden="false" customHeight="true" outlineLevel="0" collapsed="false">
      <c r="A3580" s="105" t="n">
        <v>105249.257337373</v>
      </c>
      <c r="B3580" s="10" t="n">
        <v>2327</v>
      </c>
    </row>
    <row r="3581" customFormat="false" ht="15" hidden="false" customHeight="true" outlineLevel="0" collapsed="false">
      <c r="A3581" s="105" t="n">
        <v>105279.008235764</v>
      </c>
      <c r="B3581" s="10" t="n">
        <v>2328</v>
      </c>
    </row>
    <row r="3582" customFormat="false" ht="15" hidden="false" customHeight="true" outlineLevel="0" collapsed="false">
      <c r="A3582" s="105" t="n">
        <v>105308.709631829</v>
      </c>
      <c r="B3582" s="10" t="n">
        <v>2329</v>
      </c>
    </row>
    <row r="3583" customFormat="false" ht="15" hidden="false" customHeight="true" outlineLevel="0" collapsed="false">
      <c r="A3583" s="105" t="n">
        <v>105338.328627951</v>
      </c>
      <c r="B3583" s="10" t="n">
        <v>2330</v>
      </c>
    </row>
    <row r="3584" customFormat="false" ht="15" hidden="false" customHeight="true" outlineLevel="0" collapsed="false">
      <c r="A3584" s="105" t="n">
        <v>105367.848489167</v>
      </c>
      <c r="B3584" s="10" t="n">
        <v>2331</v>
      </c>
    </row>
    <row r="3585" customFormat="false" ht="15" hidden="false" customHeight="true" outlineLevel="0" collapsed="false">
      <c r="A3585" s="105" t="n">
        <v>105397.274324907</v>
      </c>
      <c r="B3585" s="10" t="n">
        <v>2332</v>
      </c>
    </row>
    <row r="3586" customFormat="false" ht="15" hidden="false" customHeight="true" outlineLevel="0" collapsed="false">
      <c r="A3586" s="105" t="n">
        <v>105426.633478681</v>
      </c>
      <c r="B3586" s="10" t="n">
        <v>2333</v>
      </c>
    </row>
    <row r="3587" customFormat="false" ht="15" hidden="false" customHeight="true" outlineLevel="0" collapsed="false">
      <c r="A3587" s="105" t="n">
        <v>105455.968336771</v>
      </c>
      <c r="B3587" s="10" t="n">
        <v>2334</v>
      </c>
    </row>
    <row r="3588" customFormat="false" ht="15" hidden="false" customHeight="true" outlineLevel="0" collapsed="false">
      <c r="A3588" s="105" t="n">
        <v>105485.323746574</v>
      </c>
      <c r="B3588" s="10" t="n">
        <v>2335</v>
      </c>
    </row>
    <row r="3589" customFormat="false" ht="15" hidden="false" customHeight="true" outlineLevel="0" collapsed="false">
      <c r="A3589" s="105" t="n">
        <v>105514.733320278</v>
      </c>
      <c r="B3589" s="10" t="n">
        <v>2336</v>
      </c>
    </row>
    <row r="3590" customFormat="false" ht="15" hidden="false" customHeight="true" outlineLevel="0" collapsed="false">
      <c r="A3590" s="105" t="n">
        <v>105544.21164772</v>
      </c>
      <c r="B3590" s="10" t="n">
        <v>2337</v>
      </c>
    </row>
    <row r="3591" customFormat="false" ht="15" hidden="false" customHeight="true" outlineLevel="0" collapsed="false">
      <c r="A3591" s="105" t="n">
        <v>105573.757386979</v>
      </c>
      <c r="B3591" s="10" t="n">
        <v>2338</v>
      </c>
    </row>
    <row r="3592" customFormat="false" ht="15" hidden="false" customHeight="true" outlineLevel="0" collapsed="false">
      <c r="A3592" s="105" t="n">
        <v>105603.363398507</v>
      </c>
      <c r="B3592" s="10" t="n">
        <v>2339</v>
      </c>
    </row>
    <row r="3593" customFormat="false" ht="15" hidden="false" customHeight="true" outlineLevel="0" collapsed="false">
      <c r="A3593" s="105" t="n">
        <v>105633.021781597</v>
      </c>
      <c r="B3593" s="10" t="n">
        <v>2340</v>
      </c>
    </row>
    <row r="3594" customFormat="false" ht="15" hidden="false" customHeight="true" outlineLevel="0" collapsed="false">
      <c r="A3594" s="105" t="n">
        <v>105662.716140914</v>
      </c>
      <c r="B3594" s="10" t="n">
        <v>2341</v>
      </c>
    </row>
    <row r="3595" customFormat="false" ht="15" hidden="false" customHeight="true" outlineLevel="0" collapsed="false">
      <c r="A3595" s="105" t="n">
        <v>105692.412181273</v>
      </c>
      <c r="B3595" s="10" t="n">
        <v>2342</v>
      </c>
    </row>
    <row r="3596" customFormat="false" ht="15" hidden="false" customHeight="true" outlineLevel="0" collapsed="false">
      <c r="A3596" s="105" t="n">
        <v>105722.065129537</v>
      </c>
      <c r="B3596" s="10" t="n">
        <v>2343</v>
      </c>
    </row>
    <row r="3597" customFormat="false" ht="15" hidden="false" customHeight="true" outlineLevel="0" collapsed="false">
      <c r="A3597" s="105" t="n">
        <v>105751.642065625</v>
      </c>
      <c r="B3597" s="10" t="n">
        <v>2344</v>
      </c>
    </row>
    <row r="3598" customFormat="false" ht="15" hidden="false" customHeight="true" outlineLevel="0" collapsed="false">
      <c r="A3598" s="105" t="n">
        <v>105781.138391157</v>
      </c>
      <c r="B3598" s="10" t="n">
        <v>2345</v>
      </c>
    </row>
    <row r="3599" customFormat="false" ht="15" hidden="false" customHeight="true" outlineLevel="0" collapsed="false">
      <c r="A3599" s="105" t="n">
        <v>105810.576201308</v>
      </c>
      <c r="B3599" s="10" t="n">
        <v>2346</v>
      </c>
    </row>
    <row r="3600" customFormat="false" ht="15" hidden="false" customHeight="true" outlineLevel="0" collapsed="false">
      <c r="A3600" s="105" t="n">
        <v>105839.989342222</v>
      </c>
      <c r="B3600" s="10" t="n">
        <v>2347</v>
      </c>
    </row>
    <row r="3601" customFormat="false" ht="15" hidden="false" customHeight="true" outlineLevel="0" collapsed="false">
      <c r="A3601" s="105" t="n">
        <v>105869.405925926</v>
      </c>
      <c r="B3601" s="10" t="n">
        <v>2348</v>
      </c>
    </row>
    <row r="3602" customFormat="false" ht="15" hidden="false" customHeight="true" outlineLevel="0" collapsed="false">
      <c r="A3602" s="105" t="n">
        <v>105898.838921447</v>
      </c>
      <c r="B3602" s="10" t="n">
        <v>2349</v>
      </c>
    </row>
    <row r="3603" customFormat="false" ht="15" hidden="false" customHeight="true" outlineLevel="0" collapsed="false">
      <c r="A3603" s="105" t="n">
        <v>105928.290668958</v>
      </c>
      <c r="B3603" s="10" t="n">
        <v>2350</v>
      </c>
    </row>
    <row r="3604" customFormat="false" ht="15" hidden="false" customHeight="true" outlineLevel="0" collapsed="false">
      <c r="A3604" s="105" t="n">
        <v>105957.765602454</v>
      </c>
      <c r="B3604" s="10" t="n">
        <v>2351</v>
      </c>
    </row>
    <row r="3605" customFormat="false" ht="15" hidden="false" customHeight="true" outlineLevel="0" collapsed="false">
      <c r="A3605" s="105" t="n">
        <v>105987.277030718</v>
      </c>
      <c r="B3605" s="10" t="n">
        <v>2352</v>
      </c>
    </row>
    <row r="3606" customFormat="false" ht="15" hidden="false" customHeight="true" outlineLevel="0" collapsed="false">
      <c r="A3606" s="105" t="n">
        <v>106016.839159641</v>
      </c>
      <c r="B3606" s="10" t="n">
        <v>2353</v>
      </c>
    </row>
    <row r="3607" customFormat="false" ht="15" hidden="false" customHeight="true" outlineLevel="0" collapsed="false">
      <c r="A3607" s="105" t="n">
        <v>106046.451568762</v>
      </c>
      <c r="B3607" s="10" t="n">
        <v>2354</v>
      </c>
    </row>
    <row r="3608" customFormat="false" ht="15" hidden="false" customHeight="true" outlineLevel="0" collapsed="false">
      <c r="A3608" s="105" t="n">
        <v>106076.093326343</v>
      </c>
      <c r="B3608" s="10" t="n">
        <v>2355</v>
      </c>
    </row>
    <row r="3609" customFormat="false" ht="15" hidden="false" customHeight="true" outlineLevel="0" collapsed="false">
      <c r="A3609" s="105" t="n">
        <v>106105.733980127</v>
      </c>
      <c r="B3609" s="10" t="n">
        <v>2356</v>
      </c>
    </row>
    <row r="3610" customFormat="false" ht="15" hidden="false" customHeight="true" outlineLevel="0" collapsed="false">
      <c r="A3610" s="105" t="n">
        <v>106135.350150498</v>
      </c>
      <c r="B3610" s="10" t="n">
        <v>2357</v>
      </c>
    </row>
    <row r="3611" customFormat="false" ht="15" hidden="false" customHeight="true" outlineLevel="0" collapsed="false">
      <c r="A3611" s="105" t="n">
        <v>106164.932757604</v>
      </c>
      <c r="B3611" s="10" t="n">
        <v>2358</v>
      </c>
    </row>
    <row r="3612" customFormat="false" ht="15" hidden="false" customHeight="true" outlineLevel="0" collapsed="false">
      <c r="A3612" s="105" t="n">
        <v>106194.482212674</v>
      </c>
      <c r="B3612" s="10" t="n">
        <v>2359</v>
      </c>
    </row>
    <row r="3613" customFormat="false" ht="15" hidden="false" customHeight="true" outlineLevel="0" collapsed="false">
      <c r="A3613" s="105" t="n">
        <v>106224.000079282</v>
      </c>
      <c r="B3613" s="10" t="n">
        <v>2360</v>
      </c>
    </row>
    <row r="3614" customFormat="false" ht="15" hidden="false" customHeight="true" outlineLevel="0" collapsed="false">
      <c r="A3614" s="105" t="n">
        <v>106253.486197211</v>
      </c>
      <c r="B3614" s="10" t="n">
        <v>2361</v>
      </c>
    </row>
    <row r="3615" customFormat="false" ht="15" hidden="false" customHeight="true" outlineLevel="0" collapsed="false">
      <c r="A3615" s="105" t="n">
        <v>106282.942664097</v>
      </c>
      <c r="B3615" s="10" t="n">
        <v>2362</v>
      </c>
    </row>
    <row r="3616" customFormat="false" ht="15" hidden="false" customHeight="true" outlineLevel="0" collapsed="false">
      <c r="A3616" s="105" t="n">
        <v>106312.378704225</v>
      </c>
      <c r="B3616" s="10" t="n">
        <v>2363</v>
      </c>
    </row>
    <row r="3617" customFormat="false" ht="15" hidden="false" customHeight="true" outlineLevel="0" collapsed="false">
      <c r="A3617" s="105" t="n">
        <v>106341.810446655</v>
      </c>
      <c r="B3617" s="10" t="n">
        <v>2364</v>
      </c>
    </row>
    <row r="3618" customFormat="false" ht="15" hidden="false" customHeight="true" outlineLevel="0" collapsed="false">
      <c r="A3618" s="105" t="n">
        <v>106371.255544502</v>
      </c>
      <c r="B3618" s="10" t="n">
        <v>2365</v>
      </c>
    </row>
    <row r="3619" customFormat="false" ht="15" hidden="false" customHeight="true" outlineLevel="0" collapsed="false">
      <c r="A3619" s="105" t="n">
        <v>106400.727594144</v>
      </c>
      <c r="B3619" s="10" t="n">
        <v>2366</v>
      </c>
    </row>
    <row r="3620" customFormat="false" ht="15" hidden="false" customHeight="true" outlineLevel="0" collapsed="false">
      <c r="A3620" s="105" t="n">
        <v>106430.235001169</v>
      </c>
      <c r="B3620" s="10" t="n">
        <v>2367</v>
      </c>
    </row>
    <row r="3621" customFormat="false" ht="15" hidden="false" customHeight="true" outlineLevel="0" collapsed="false">
      <c r="A3621" s="105" t="n">
        <v>106459.783664826</v>
      </c>
      <c r="B3621" s="10" t="n">
        <v>2368</v>
      </c>
    </row>
    <row r="3622" customFormat="false" ht="15" hidden="false" customHeight="true" outlineLevel="0" collapsed="false">
      <c r="A3622" s="105" t="n">
        <v>106489.378067083</v>
      </c>
      <c r="B3622" s="10" t="n">
        <v>2369</v>
      </c>
    </row>
    <row r="3623" customFormat="false" ht="15" hidden="false" customHeight="true" outlineLevel="0" collapsed="false">
      <c r="A3623" s="105" t="n">
        <v>106519.016406563</v>
      </c>
      <c r="B3623" s="10" t="n">
        <v>2370</v>
      </c>
    </row>
    <row r="3624" customFormat="false" ht="15" hidden="false" customHeight="true" outlineLevel="0" collapsed="false">
      <c r="A3624" s="105" t="n">
        <v>106548.682302859</v>
      </c>
      <c r="B3624" s="10" t="n">
        <v>2371</v>
      </c>
    </row>
    <row r="3625" customFormat="false" ht="15" hidden="false" customHeight="true" outlineLevel="0" collapsed="false">
      <c r="A3625" s="105" t="n">
        <v>106578.343183276</v>
      </c>
      <c r="B3625" s="10" t="n">
        <v>2372</v>
      </c>
    </row>
    <row r="3626" customFormat="false" ht="15" hidden="false" customHeight="true" outlineLevel="0" collapsed="false">
      <c r="A3626" s="105" t="n">
        <v>106607.963043877</v>
      </c>
      <c r="B3626" s="10" t="n">
        <v>2373</v>
      </c>
    </row>
    <row r="3627" customFormat="false" ht="15" hidden="false" customHeight="true" outlineLevel="0" collapsed="false">
      <c r="A3627" s="105" t="n">
        <v>106637.521289919</v>
      </c>
      <c r="B3627" s="10" t="n">
        <v>2374</v>
      </c>
    </row>
    <row r="3628" customFormat="false" ht="15" hidden="false" customHeight="true" outlineLevel="0" collapsed="false">
      <c r="A3628" s="105" t="n">
        <v>106667.019532477</v>
      </c>
      <c r="B3628" s="10" t="n">
        <v>2375</v>
      </c>
    </row>
    <row r="3629" customFormat="false" ht="15" hidden="false" customHeight="true" outlineLevel="0" collapsed="false">
      <c r="A3629" s="105" t="n">
        <v>106696.471507477</v>
      </c>
      <c r="B3629" s="10" t="n">
        <v>2376</v>
      </c>
    </row>
    <row r="3630" customFormat="false" ht="15" hidden="false" customHeight="true" outlineLevel="0" collapsed="false">
      <c r="A3630" s="105" t="n">
        <v>106725.889965139</v>
      </c>
      <c r="B3630" s="10" t="n">
        <v>2377</v>
      </c>
    </row>
    <row r="3631" customFormat="false" ht="15" hidden="false" customHeight="true" outlineLevel="0" collapsed="false">
      <c r="A3631" s="105" t="n">
        <v>106755.284325232</v>
      </c>
      <c r="B3631" s="10" t="n">
        <v>2378</v>
      </c>
    </row>
    <row r="3632" customFormat="false" ht="15" hidden="false" customHeight="true" outlineLevel="0" collapsed="false">
      <c r="A3632" s="105" t="n">
        <v>106784.668682986</v>
      </c>
      <c r="B3632" s="10" t="n">
        <v>2379</v>
      </c>
    </row>
    <row r="3633" customFormat="false" ht="15" hidden="false" customHeight="true" outlineLevel="0" collapsed="false">
      <c r="A3633" s="105" t="n">
        <v>106814.069283588</v>
      </c>
      <c r="B3633" s="10" t="n">
        <v>2380</v>
      </c>
    </row>
    <row r="3634" customFormat="false" ht="15" hidden="false" customHeight="true" outlineLevel="0" collapsed="false">
      <c r="A3634" s="105" t="n">
        <v>106843.522205498</v>
      </c>
      <c r="B3634" s="10" t="n">
        <v>2381</v>
      </c>
    </row>
    <row r="3635" customFormat="false" ht="15" hidden="false" customHeight="true" outlineLevel="0" collapsed="false">
      <c r="A3635" s="105" t="n">
        <v>106873.060596782</v>
      </c>
      <c r="B3635" s="10" t="n">
        <v>2382</v>
      </c>
    </row>
    <row r="3636" customFormat="false" ht="15" hidden="false" customHeight="true" outlineLevel="0" collapsed="false">
      <c r="A3636" s="105" t="n">
        <v>106902.696645313</v>
      </c>
      <c r="B3636" s="10" t="n">
        <v>2383</v>
      </c>
    </row>
    <row r="3637" customFormat="false" ht="15" hidden="false" customHeight="true" outlineLevel="0" collapsed="false">
      <c r="A3637" s="105" t="n">
        <v>106932.408250475</v>
      </c>
      <c r="B3637" s="10" t="n">
        <v>2384</v>
      </c>
    </row>
    <row r="3638" customFormat="false" ht="15" hidden="false" customHeight="true" outlineLevel="0" collapsed="false">
      <c r="A3638" s="105" t="n">
        <v>106962.144625382</v>
      </c>
      <c r="B3638" s="10" t="n">
        <v>2385</v>
      </c>
    </row>
    <row r="3639" customFormat="false" ht="15" hidden="false" customHeight="true" outlineLevel="0" collapsed="false">
      <c r="A3639" s="105" t="n">
        <v>106991.852086053</v>
      </c>
      <c r="B3639" s="10" t="n">
        <v>2386</v>
      </c>
    </row>
    <row r="3640" customFormat="false" ht="15" hidden="false" customHeight="true" outlineLevel="0" collapsed="false">
      <c r="A3640" s="105" t="n">
        <v>107021.497120718</v>
      </c>
      <c r="B3640" s="10" t="n">
        <v>2387</v>
      </c>
    </row>
    <row r="3641" customFormat="false" ht="15" hidden="false" customHeight="true" outlineLevel="0" collapsed="false">
      <c r="A3641" s="105" t="n">
        <v>107051.067070035</v>
      </c>
      <c r="B3641" s="10" t="n">
        <v>2388</v>
      </c>
    </row>
    <row r="3642" customFormat="false" ht="15" hidden="false" customHeight="true" outlineLevel="0" collapsed="false">
      <c r="A3642" s="105" t="n">
        <v>107080.558336308</v>
      </c>
      <c r="B3642" s="10" t="n">
        <v>2389</v>
      </c>
    </row>
    <row r="3643" customFormat="false" ht="15" hidden="false" customHeight="true" outlineLevel="0" collapsed="false">
      <c r="A3643" s="105" t="n">
        <v>107109.972295417</v>
      </c>
      <c r="B3643" s="10" t="n">
        <v>2390</v>
      </c>
    </row>
    <row r="3644" customFormat="false" ht="15" hidden="false" customHeight="true" outlineLevel="0" collapsed="false">
      <c r="A3644" s="105" t="n">
        <v>107139.321625046</v>
      </c>
      <c r="B3644" s="10" t="n">
        <v>2391</v>
      </c>
    </row>
    <row r="3645" customFormat="false" ht="15" hidden="false" customHeight="true" outlineLevel="0" collapsed="false">
      <c r="A3645" s="105" t="n">
        <v>107168.636358113</v>
      </c>
      <c r="B3645" s="10" t="n">
        <v>2392</v>
      </c>
    </row>
    <row r="3646" customFormat="false" ht="15" hidden="false" customHeight="true" outlineLevel="0" collapsed="false">
      <c r="A3646" s="105" t="n">
        <v>107197.961545197</v>
      </c>
      <c r="B3646" s="10" t="n">
        <v>2393</v>
      </c>
    </row>
    <row r="3647" customFormat="false" ht="15" hidden="false" customHeight="true" outlineLevel="0" collapsed="false">
      <c r="A3647" s="105" t="n">
        <v>107227.346556898</v>
      </c>
      <c r="B3647" s="10" t="n">
        <v>2394</v>
      </c>
    </row>
    <row r="3648" customFormat="false" ht="15" hidden="false" customHeight="true" outlineLevel="0" collapsed="false">
      <c r="A3648" s="105" t="n">
        <v>107256.830815359</v>
      </c>
      <c r="B3648" s="10" t="n">
        <v>2395</v>
      </c>
    </row>
    <row r="3649" customFormat="false" ht="15" hidden="false" customHeight="true" outlineLevel="0" collapsed="false">
      <c r="A3649" s="105" t="n">
        <v>107286.430644526</v>
      </c>
      <c r="B3649" s="10" t="n">
        <v>2396</v>
      </c>
    </row>
    <row r="3650" customFormat="false" ht="15" hidden="false" customHeight="true" outlineLevel="0" collapsed="false">
      <c r="A3650" s="105" t="n">
        <v>107316.132774792</v>
      </c>
      <c r="B3650" s="10" t="n">
        <v>2397</v>
      </c>
    </row>
    <row r="3651" customFormat="false" ht="15" hidden="false" customHeight="true" outlineLevel="0" collapsed="false">
      <c r="A3651" s="105" t="n">
        <v>107345.899309063</v>
      </c>
      <c r="B3651" s="10" t="n">
        <v>2398</v>
      </c>
    </row>
    <row r="3652" customFormat="false" ht="15" hidden="false" customHeight="true" outlineLevel="0" collapsed="false">
      <c r="A3652" s="105" t="n">
        <v>107375.67933485</v>
      </c>
      <c r="B3652" s="10" t="n">
        <v>2399</v>
      </c>
    </row>
    <row r="3653" customFormat="false" ht="15" hidden="false" customHeight="true" outlineLevel="0" collapsed="false">
      <c r="A3653" s="105" t="n">
        <v>107405.41828772</v>
      </c>
      <c r="B3653" s="10" t="n">
        <v>2400</v>
      </c>
    </row>
    <row r="3654" customFormat="false" ht="15" hidden="false" customHeight="true" outlineLevel="0" collapsed="false">
      <c r="A3654" s="105" t="n">
        <v>107435.067348588</v>
      </c>
      <c r="B3654" s="10" t="n">
        <v>2401</v>
      </c>
    </row>
    <row r="3655" customFormat="false" ht="15" hidden="false" customHeight="true" outlineLevel="0" collapsed="false">
      <c r="A3655" s="105" t="n">
        <v>107464.597739329</v>
      </c>
      <c r="B3655" s="10" t="n">
        <v>2402</v>
      </c>
    </row>
    <row r="3656" customFormat="false" ht="15" hidden="false" customHeight="true" outlineLevel="0" collapsed="false">
      <c r="A3656" s="105" t="n">
        <v>107494.011539225</v>
      </c>
      <c r="B3656" s="10" t="n">
        <v>2403</v>
      </c>
    </row>
    <row r="3657" customFormat="false" ht="15" hidden="false" customHeight="true" outlineLevel="0" collapsed="false">
      <c r="A3657" s="105" t="n">
        <v>107523.338999514</v>
      </c>
      <c r="B3657" s="10" t="n">
        <v>2404</v>
      </c>
    </row>
    <row r="3658" customFormat="false" ht="15" hidden="false" customHeight="true" outlineLevel="0" collapsed="false">
      <c r="A3658" s="105" t="n">
        <v>107552.625925127</v>
      </c>
      <c r="B3658" s="10" t="n">
        <v>2405</v>
      </c>
    </row>
    <row r="3659" customFormat="false" ht="15" hidden="false" customHeight="true" outlineLevel="0" collapsed="false">
      <c r="A3659" s="105" t="n">
        <v>107581.92079066</v>
      </c>
      <c r="B3659" s="10" t="n">
        <v>2406</v>
      </c>
    </row>
    <row r="3660" customFormat="false" ht="15" hidden="false" customHeight="true" outlineLevel="0" collapsed="false">
      <c r="A3660" s="105" t="n">
        <v>107611.266449653</v>
      </c>
      <c r="B3660" s="10" t="n">
        <v>2407</v>
      </c>
    </row>
    <row r="3661" customFormat="false" ht="15" hidden="false" customHeight="true" outlineLevel="0" collapsed="false">
      <c r="A3661" s="105" t="n">
        <v>107640.696390995</v>
      </c>
      <c r="B3661" s="10" t="n">
        <v>2408</v>
      </c>
    </row>
    <row r="3662" customFormat="false" ht="15" hidden="false" customHeight="true" outlineLevel="0" collapsed="false">
      <c r="A3662" s="105" t="n">
        <v>107670.233724896</v>
      </c>
      <c r="B3662" s="10" t="n">
        <v>2409</v>
      </c>
    </row>
    <row r="3663" customFormat="false" ht="15" hidden="false" customHeight="true" outlineLevel="0" collapsed="false">
      <c r="A3663" s="105" t="n">
        <v>107699.889156979</v>
      </c>
      <c r="B3663" s="10" t="n">
        <v>2410</v>
      </c>
    </row>
    <row r="3664" customFormat="false" ht="15" hidden="false" customHeight="true" outlineLevel="0" collapsed="false">
      <c r="A3664" s="105" t="n">
        <v>107729.65159603</v>
      </c>
      <c r="B3664" s="10" t="n">
        <v>2411</v>
      </c>
    </row>
    <row r="3665" customFormat="false" ht="15" hidden="false" customHeight="true" outlineLevel="0" collapsed="false">
      <c r="A3665" s="105" t="n">
        <v>107759.474063357</v>
      </c>
      <c r="B3665" s="10" t="n">
        <v>2412</v>
      </c>
    </row>
    <row r="3666" customFormat="false" ht="15" hidden="false" customHeight="true" outlineLevel="0" collapsed="false">
      <c r="A3666" s="105" t="n">
        <v>107789.276752639</v>
      </c>
      <c r="B3666" s="10" t="n">
        <v>2413</v>
      </c>
    </row>
    <row r="3667" customFormat="false" ht="15" hidden="false" customHeight="true" outlineLevel="0" collapsed="false">
      <c r="A3667" s="105" t="n">
        <v>107818.980923067</v>
      </c>
      <c r="B3667" s="10" t="n">
        <v>2414</v>
      </c>
    </row>
    <row r="3668" customFormat="false" ht="15" hidden="false" customHeight="true" outlineLevel="0" collapsed="false">
      <c r="A3668" s="105" t="n">
        <v>107848.547821944</v>
      </c>
      <c r="B3668" s="10" t="n">
        <v>2415</v>
      </c>
    </row>
    <row r="3669" customFormat="false" ht="15" hidden="false" customHeight="true" outlineLevel="0" collapsed="false">
      <c r="A3669" s="105" t="n">
        <v>107877.9870411</v>
      </c>
      <c r="B3669" s="10" t="n">
        <v>2416</v>
      </c>
    </row>
    <row r="3670" customFormat="false" ht="15" hidden="false" customHeight="true" outlineLevel="0" collapsed="false">
      <c r="A3670" s="105" t="n">
        <v>107907.336160069</v>
      </c>
      <c r="B3670" s="10" t="n">
        <v>2417</v>
      </c>
    </row>
    <row r="3671" customFormat="false" ht="15" hidden="false" customHeight="true" outlineLevel="0" collapsed="false">
      <c r="A3671" s="105" t="n">
        <v>107936.638487095</v>
      </c>
      <c r="B3671" s="10" t="n">
        <v>2418</v>
      </c>
    </row>
    <row r="3672" customFormat="false" ht="15" hidden="false" customHeight="true" outlineLevel="0" collapsed="false">
      <c r="A3672" s="105" t="n">
        <v>107965.932989861</v>
      </c>
      <c r="B3672" s="10" t="n">
        <v>2419</v>
      </c>
    </row>
    <row r="3673" customFormat="false" ht="15" hidden="false" customHeight="true" outlineLevel="0" collapsed="false">
      <c r="A3673" s="105" t="n">
        <v>107995.254186632</v>
      </c>
      <c r="B3673" s="10" t="n">
        <v>2420</v>
      </c>
    </row>
    <row r="3674" customFormat="false" ht="15" hidden="false" customHeight="true" outlineLevel="0" collapsed="false">
      <c r="A3674" s="105" t="n">
        <v>108024.636281435</v>
      </c>
      <c r="B3674" s="10" t="n">
        <v>2421</v>
      </c>
    </row>
    <row r="3675" customFormat="false" ht="15" hidden="false" customHeight="true" outlineLevel="0" collapsed="false">
      <c r="A3675" s="105" t="n">
        <v>108054.115044039</v>
      </c>
      <c r="B3675" s="10" t="n">
        <v>2422</v>
      </c>
    </row>
    <row r="3676" customFormat="false" ht="15" hidden="false" customHeight="true" outlineLevel="0" collapsed="false">
      <c r="A3676" s="105" t="n">
        <v>108083.719258438</v>
      </c>
      <c r="B3676" s="10" t="n">
        <v>2423</v>
      </c>
    </row>
    <row r="3677" customFormat="false" ht="15" hidden="false" customHeight="true" outlineLevel="0" collapsed="false">
      <c r="A3677" s="105" t="n">
        <v>108113.448929329</v>
      </c>
      <c r="B3677" s="10" t="n">
        <v>2424</v>
      </c>
    </row>
    <row r="3678" customFormat="false" ht="15" hidden="false" customHeight="true" outlineLevel="0" collapsed="false">
      <c r="A3678" s="105" t="n">
        <v>108143.256944641</v>
      </c>
      <c r="B3678" s="10" t="n">
        <v>2425</v>
      </c>
    </row>
    <row r="3679" customFormat="false" ht="15" hidden="false" customHeight="true" outlineLevel="0" collapsed="false">
      <c r="A3679" s="105" t="n">
        <v>108173.061667546</v>
      </c>
      <c r="B3679" s="10" t="n">
        <v>2426</v>
      </c>
    </row>
    <row r="3680" customFormat="false" ht="15" hidden="false" customHeight="true" outlineLevel="0" collapsed="false">
      <c r="A3680" s="105" t="n">
        <v>108202.788359479</v>
      </c>
      <c r="B3680" s="10" t="n">
        <v>2427</v>
      </c>
    </row>
    <row r="3681" customFormat="false" ht="15" hidden="false" customHeight="true" outlineLevel="0" collapsed="false">
      <c r="A3681" s="105" t="n">
        <v>108232.400924769</v>
      </c>
      <c r="B3681" s="10" t="n">
        <v>2428</v>
      </c>
    </row>
    <row r="3682" customFormat="false" ht="15" hidden="false" customHeight="true" outlineLevel="0" collapsed="false">
      <c r="A3682" s="105" t="n">
        <v>108261.900354896</v>
      </c>
      <c r="B3682" s="10" t="n">
        <v>2429</v>
      </c>
    </row>
    <row r="3683" customFormat="false" ht="15" hidden="false" customHeight="true" outlineLevel="0" collapsed="false">
      <c r="A3683" s="105" t="n">
        <v>108291.306839051</v>
      </c>
      <c r="B3683" s="10" t="n">
        <v>2430</v>
      </c>
    </row>
    <row r="3684" customFormat="false" ht="15" hidden="false" customHeight="true" outlineLevel="0" collapsed="false">
      <c r="A3684" s="105" t="n">
        <v>108320.648230046</v>
      </c>
      <c r="B3684" s="10" t="n">
        <v>2431</v>
      </c>
    </row>
    <row r="3685" customFormat="false" ht="15" hidden="false" customHeight="true" outlineLevel="0" collapsed="false">
      <c r="A3685" s="105" t="n">
        <v>108349.957491343</v>
      </c>
      <c r="B3685" s="10" t="n">
        <v>2432</v>
      </c>
    </row>
    <row r="3686" customFormat="false" ht="15" hidden="false" customHeight="true" outlineLevel="0" collapsed="false">
      <c r="A3686" s="105" t="n">
        <v>108379.272941088</v>
      </c>
      <c r="B3686" s="10" t="n">
        <v>2433</v>
      </c>
    </row>
    <row r="3687" customFormat="false" ht="15" hidden="false" customHeight="true" outlineLevel="0" collapsed="false">
      <c r="A3687" s="105" t="n">
        <v>108408.636682303</v>
      </c>
      <c r="B3687" s="10" t="n">
        <v>2434</v>
      </c>
    </row>
    <row r="3688" customFormat="false" ht="15" hidden="false" customHeight="true" outlineLevel="0" collapsed="false">
      <c r="A3688" s="105" t="n">
        <v>108438.087534526</v>
      </c>
      <c r="B3688" s="10" t="n">
        <v>2435</v>
      </c>
    </row>
    <row r="3689" customFormat="false" ht="15" hidden="false" customHeight="true" outlineLevel="0" collapsed="false">
      <c r="A3689" s="105" t="n">
        <v>108467.647874039</v>
      </c>
      <c r="B3689" s="10" t="n">
        <v>2436</v>
      </c>
    </row>
    <row r="3690" customFormat="false" ht="15" hidden="false" customHeight="true" outlineLevel="0" collapsed="false">
      <c r="A3690" s="105" t="n">
        <v>108497.311254387</v>
      </c>
      <c r="B3690" s="10" t="n">
        <v>2437</v>
      </c>
    </row>
    <row r="3691" customFormat="false" ht="15" hidden="false" customHeight="true" outlineLevel="0" collapsed="false">
      <c r="A3691" s="105" t="n">
        <v>108527.042491435</v>
      </c>
      <c r="B3691" s="10" t="n">
        <v>2438</v>
      </c>
    </row>
    <row r="3692" customFormat="false" ht="15" hidden="false" customHeight="true" outlineLevel="0" collapsed="false">
      <c r="A3692" s="105" t="n">
        <v>108556.792657315</v>
      </c>
      <c r="B3692" s="10" t="n">
        <v>2439</v>
      </c>
    </row>
    <row r="3693" customFormat="false" ht="15" hidden="false" customHeight="true" outlineLevel="0" collapsed="false">
      <c r="A3693" s="105" t="n">
        <v>108586.515489213</v>
      </c>
      <c r="B3693" s="10" t="n">
        <v>2440</v>
      </c>
    </row>
    <row r="3694" customFormat="false" ht="15" hidden="false" customHeight="true" outlineLevel="0" collapsed="false">
      <c r="A3694" s="105" t="n">
        <v>108616.174185949</v>
      </c>
      <c r="B3694" s="10" t="n">
        <v>2441</v>
      </c>
    </row>
    <row r="3695" customFormat="false" ht="15" hidden="false" customHeight="true" outlineLevel="0" collapsed="false">
      <c r="A3695" s="105" t="n">
        <v>108645.744161285</v>
      </c>
      <c r="B3695" s="10" t="n">
        <v>2442</v>
      </c>
    </row>
    <row r="3696" customFormat="false" ht="15" hidden="false" customHeight="true" outlineLevel="0" collapsed="false">
      <c r="A3696" s="105" t="n">
        <v>108675.218693866</v>
      </c>
      <c r="B3696" s="10" t="n">
        <v>2443</v>
      </c>
    </row>
    <row r="3697" customFormat="false" ht="15" hidden="false" customHeight="true" outlineLevel="0" collapsed="false">
      <c r="A3697" s="105" t="n">
        <v>108704.61321537</v>
      </c>
      <c r="B3697" s="10" t="n">
        <v>2444</v>
      </c>
    </row>
    <row r="3698" customFormat="false" ht="15" hidden="false" customHeight="true" outlineLevel="0" collapsed="false">
      <c r="A3698" s="105" t="n">
        <v>108733.962520255</v>
      </c>
      <c r="B3698" s="10" t="n">
        <v>2445</v>
      </c>
    </row>
    <row r="3699" customFormat="false" ht="15" hidden="false" customHeight="true" outlineLevel="0" collapsed="false">
      <c r="A3699" s="105" t="n">
        <v>108763.310771794</v>
      </c>
      <c r="B3699" s="10" t="n">
        <v>2446</v>
      </c>
    </row>
    <row r="3700" customFormat="false" ht="15" hidden="false" customHeight="true" outlineLevel="0" collapsed="false">
      <c r="A3700" s="105" t="n">
        <v>108792.697340799</v>
      </c>
      <c r="B3700" s="10" t="n">
        <v>2447</v>
      </c>
    </row>
    <row r="3701" customFormat="false" ht="15" hidden="false" customHeight="true" outlineLevel="0" collapsed="false">
      <c r="A3701" s="105" t="n">
        <v>108822.144900532</v>
      </c>
      <c r="B3701" s="10" t="n">
        <v>2448</v>
      </c>
    </row>
    <row r="3702" customFormat="false" ht="15" hidden="false" customHeight="true" outlineLevel="0" collapsed="false">
      <c r="A3702" s="105" t="n">
        <v>108851.657349201</v>
      </c>
      <c r="B3702" s="10" t="n">
        <v>2449</v>
      </c>
    </row>
    <row r="3703" customFormat="false" ht="15" hidden="false" customHeight="true" outlineLevel="0" collapsed="false">
      <c r="A3703" s="105" t="n">
        <v>108881.22848816</v>
      </c>
      <c r="B3703" s="10" t="n">
        <v>2450</v>
      </c>
    </row>
    <row r="3704" customFormat="false" ht="15" hidden="false" customHeight="true" outlineLevel="0" collapsed="false">
      <c r="A3704" s="105" t="n">
        <v>108910.851902581</v>
      </c>
      <c r="B3704" s="10" t="n">
        <v>2451</v>
      </c>
    </row>
    <row r="3705" customFormat="false" ht="15" hidden="false" customHeight="true" outlineLevel="0" collapsed="false">
      <c r="A3705" s="105" t="n">
        <v>108940.519478623</v>
      </c>
      <c r="B3705" s="10" t="n">
        <v>2452</v>
      </c>
    </row>
    <row r="3706" customFormat="false" ht="15" hidden="false" customHeight="true" outlineLevel="0" collapsed="false">
      <c r="A3706" s="105" t="n">
        <v>108970.209685081</v>
      </c>
      <c r="B3706" s="10" t="n">
        <v>2453</v>
      </c>
    </row>
    <row r="3707" customFormat="false" ht="15" hidden="false" customHeight="true" outlineLevel="0" collapsed="false">
      <c r="A3707" s="105" t="n">
        <v>108999.883860093</v>
      </c>
      <c r="B3707" s="10" t="n">
        <v>2454</v>
      </c>
    </row>
    <row r="3708" customFormat="false" ht="15" hidden="false" customHeight="true" outlineLevel="0" collapsed="false">
      <c r="A3708" s="105" t="n">
        <v>109029.501657778</v>
      </c>
      <c r="B3708" s="10" t="n">
        <v>2455</v>
      </c>
    </row>
    <row r="3709" customFormat="false" ht="15" hidden="false" customHeight="true" outlineLevel="0" collapsed="false">
      <c r="A3709" s="105" t="n">
        <v>109059.042635891</v>
      </c>
      <c r="B3709" s="10" t="n">
        <v>2456</v>
      </c>
    </row>
    <row r="3710" customFormat="false" ht="15" hidden="false" customHeight="true" outlineLevel="0" collapsed="false">
      <c r="A3710" s="105" t="n">
        <v>109088.514893889</v>
      </c>
      <c r="B3710" s="10" t="n">
        <v>2457</v>
      </c>
    </row>
    <row r="3711" customFormat="false" ht="15" hidden="false" customHeight="true" outlineLevel="0" collapsed="false">
      <c r="A3711" s="105" t="n">
        <v>109117.946667789</v>
      </c>
      <c r="B3711" s="10" t="n">
        <v>2458</v>
      </c>
    </row>
    <row r="3712" customFormat="false" ht="15" hidden="false" customHeight="true" outlineLevel="0" collapsed="false">
      <c r="A3712" s="105" t="n">
        <v>109147.368965104</v>
      </c>
      <c r="B3712" s="10" t="n">
        <v>2459</v>
      </c>
    </row>
    <row r="3713" customFormat="false" ht="15" hidden="false" customHeight="true" outlineLevel="0" collapsed="false">
      <c r="A3713" s="105" t="n">
        <v>109176.800725046</v>
      </c>
      <c r="B3713" s="10" t="n">
        <v>2460</v>
      </c>
    </row>
    <row r="3714" customFormat="false" ht="15" hidden="false" customHeight="true" outlineLevel="0" collapsed="false">
      <c r="A3714" s="105" t="n">
        <v>109206.246451192</v>
      </c>
      <c r="B3714" s="10" t="n">
        <v>2461</v>
      </c>
    </row>
    <row r="3715" customFormat="false" ht="15" hidden="false" customHeight="true" outlineLevel="0" collapsed="false">
      <c r="A3715" s="105" t="n">
        <v>109235.706860174</v>
      </c>
      <c r="B3715" s="10" t="n">
        <v>2462</v>
      </c>
    </row>
    <row r="3716" customFormat="false" ht="15" hidden="false" customHeight="true" outlineLevel="0" collapsed="false">
      <c r="A3716" s="105" t="n">
        <v>109265.190856065</v>
      </c>
      <c r="B3716" s="10" t="n">
        <v>2463</v>
      </c>
    </row>
    <row r="3717" customFormat="false" ht="15" hidden="false" customHeight="true" outlineLevel="0" collapsed="false">
      <c r="A3717" s="105" t="n">
        <v>109294.71525537</v>
      </c>
      <c r="B3717" s="10" t="n">
        <v>2464</v>
      </c>
    </row>
    <row r="3718" customFormat="false" ht="15" hidden="false" customHeight="true" outlineLevel="0" collapsed="false">
      <c r="A3718" s="105" t="n">
        <v>109324.291116042</v>
      </c>
      <c r="B3718" s="10" t="n">
        <v>2465</v>
      </c>
    </row>
    <row r="3719" customFormat="false" ht="15" hidden="false" customHeight="true" outlineLevel="0" collapsed="false">
      <c r="A3719" s="105" t="n">
        <v>109353.910718229</v>
      </c>
      <c r="B3719" s="10" t="n">
        <v>2466</v>
      </c>
    </row>
    <row r="3720" customFormat="false" ht="15" hidden="false" customHeight="true" outlineLevel="0" collapsed="false">
      <c r="A3720" s="105" t="n">
        <v>109383.549416401</v>
      </c>
      <c r="B3720" s="10" t="n">
        <v>2467</v>
      </c>
    </row>
    <row r="3721" customFormat="false" ht="15" hidden="false" customHeight="true" outlineLevel="0" collapsed="false">
      <c r="A3721" s="105" t="n">
        <v>109413.180218958</v>
      </c>
      <c r="B3721" s="10" t="n">
        <v>2468</v>
      </c>
    </row>
    <row r="3722" customFormat="false" ht="15" hidden="false" customHeight="true" outlineLevel="0" collapsed="false">
      <c r="A3722" s="105" t="n">
        <v>109442.786496516</v>
      </c>
      <c r="B3722" s="10" t="n">
        <v>2469</v>
      </c>
    </row>
    <row r="3723" customFormat="false" ht="15" hidden="false" customHeight="true" outlineLevel="0" collapsed="false">
      <c r="A3723" s="105" t="n">
        <v>109472.363126539</v>
      </c>
      <c r="B3723" s="10" t="n">
        <v>2470</v>
      </c>
    </row>
    <row r="3724" customFormat="false" ht="15" hidden="false" customHeight="true" outlineLevel="0" collapsed="false">
      <c r="A3724" s="105" t="n">
        <v>109501.909236262</v>
      </c>
      <c r="B3724" s="10" t="n">
        <v>2471</v>
      </c>
    </row>
    <row r="3725" customFormat="false" ht="15" hidden="false" customHeight="true" outlineLevel="0" collapsed="false">
      <c r="A3725" s="105" t="n">
        <v>109531.422418924</v>
      </c>
      <c r="B3725" s="10" t="n">
        <v>2472</v>
      </c>
    </row>
    <row r="3726" customFormat="false" ht="15" hidden="false" customHeight="true" outlineLevel="0" collapsed="false">
      <c r="A3726" s="105" t="n">
        <v>109560.900413901</v>
      </c>
      <c r="B3726" s="10" t="n">
        <v>2473</v>
      </c>
    </row>
    <row r="3727" customFormat="false" ht="15" hidden="false" customHeight="true" outlineLevel="0" collapsed="false">
      <c r="A3727" s="105" t="n">
        <v>109590.347098993</v>
      </c>
      <c r="B3727" s="10" t="n">
        <v>2474</v>
      </c>
    </row>
    <row r="3728" customFormat="false" ht="15" hidden="false" customHeight="true" outlineLevel="0" collapsed="false">
      <c r="A3728" s="105" t="n">
        <v>109619.775391782</v>
      </c>
      <c r="B3728" s="10" t="n">
        <v>2475</v>
      </c>
    </row>
    <row r="3729" customFormat="false" ht="15" hidden="false" customHeight="true" outlineLevel="0" collapsed="false">
      <c r="A3729" s="105" t="n">
        <v>109649.203839583</v>
      </c>
      <c r="B3729" s="10" t="n">
        <v>2476</v>
      </c>
    </row>
    <row r="3730" customFormat="false" ht="15" hidden="false" customHeight="true" outlineLevel="0" collapsed="false">
      <c r="A3730" s="105" t="n">
        <v>109678.650172523</v>
      </c>
      <c r="B3730" s="10" t="n">
        <v>2477</v>
      </c>
    </row>
    <row r="3731" customFormat="false" ht="15" hidden="false" customHeight="true" outlineLevel="0" collapsed="false">
      <c r="A3731" s="105" t="n">
        <v>109708.127448252</v>
      </c>
      <c r="B3731" s="10" t="n">
        <v>2478</v>
      </c>
    </row>
    <row r="3732" customFormat="false" ht="15" hidden="false" customHeight="true" outlineLevel="0" collapsed="false">
      <c r="A3732" s="105" t="n">
        <v>109737.644961551</v>
      </c>
      <c r="B3732" s="10" t="n">
        <v>2479</v>
      </c>
    </row>
    <row r="3733" customFormat="false" ht="15" hidden="false" customHeight="true" outlineLevel="0" collapsed="false">
      <c r="A3733" s="105" t="n">
        <v>109767.210398588</v>
      </c>
      <c r="B3733" s="10" t="n">
        <v>2480</v>
      </c>
    </row>
    <row r="3734" customFormat="false" ht="15" hidden="false" customHeight="true" outlineLevel="0" collapsed="false">
      <c r="A3734" s="105" t="n">
        <v>109796.827705521</v>
      </c>
      <c r="B3734" s="10" t="n">
        <v>2481</v>
      </c>
    </row>
    <row r="3735" customFormat="false" ht="15" hidden="false" customHeight="true" outlineLevel="0" collapsed="false">
      <c r="A3735" s="105" t="n">
        <v>109826.489113276</v>
      </c>
      <c r="B3735" s="10" t="n">
        <v>2482</v>
      </c>
    </row>
    <row r="3736" customFormat="false" ht="15" hidden="false" customHeight="true" outlineLevel="0" collapsed="false">
      <c r="A3736" s="105" t="n">
        <v>109856.168091644</v>
      </c>
      <c r="B3736" s="10" t="n">
        <v>2483</v>
      </c>
    </row>
    <row r="3737" customFormat="false" ht="15" hidden="false" customHeight="true" outlineLevel="0" collapsed="false">
      <c r="A3737" s="105" t="n">
        <v>109885.824850336</v>
      </c>
      <c r="B3737" s="10" t="n">
        <v>2484</v>
      </c>
    </row>
    <row r="3738" customFormat="false" ht="15" hidden="false" customHeight="true" outlineLevel="0" collapsed="false">
      <c r="A3738" s="105" t="n">
        <v>109915.42553441</v>
      </c>
      <c r="B3738" s="10" t="n">
        <v>2485</v>
      </c>
    </row>
    <row r="3739" customFormat="false" ht="15" hidden="false" customHeight="true" outlineLevel="0" collapsed="false">
      <c r="A3739" s="105" t="n">
        <v>109944.958473889</v>
      </c>
      <c r="B3739" s="10" t="n">
        <v>2486</v>
      </c>
    </row>
    <row r="3740" customFormat="false" ht="15" hidden="false" customHeight="true" outlineLevel="0" collapsed="false">
      <c r="A3740" s="105" t="n">
        <v>109974.432336898</v>
      </c>
      <c r="B3740" s="10" t="n">
        <v>2487</v>
      </c>
    </row>
    <row r="3741" customFormat="false" ht="15" hidden="false" customHeight="true" outlineLevel="0" collapsed="false">
      <c r="A3741" s="105" t="n">
        <v>110003.862072639</v>
      </c>
      <c r="B3741" s="10" t="n">
        <v>2488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9"/>
    <col collapsed="false" customWidth="true" hidden="false" outlineLevel="0" max="3" min="3" style="1" width="46"/>
    <col collapsed="false" customWidth="true" hidden="false" outlineLevel="0" max="4" min="4" style="1" width="7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3"/>
  </cols>
  <sheetData>
    <row r="1" customFormat="false" ht="178.5" hidden="false" customHeight="true" outlineLevel="0" collapsed="false">
      <c r="A1" s="104" t="s">
        <v>308</v>
      </c>
      <c r="B1" s="104" t="s">
        <v>309</v>
      </c>
      <c r="C1" s="104" t="s">
        <v>138</v>
      </c>
      <c r="D1" s="104" t="s">
        <v>310</v>
      </c>
      <c r="F1" s="104" t="s">
        <v>311</v>
      </c>
      <c r="G1" s="104" t="s">
        <v>312</v>
      </c>
      <c r="I1" s="12" t="s">
        <v>313</v>
      </c>
    </row>
    <row r="2" customFormat="false" ht="15" hidden="false" customHeight="true" outlineLevel="0" collapsed="false">
      <c r="A2" s="106" t="n">
        <v>-358.860104166667</v>
      </c>
      <c r="B2" s="1" t="s">
        <v>314</v>
      </c>
      <c r="C2" s="1" t="s">
        <v>315</v>
      </c>
      <c r="D2" s="1" t="s">
        <v>316</v>
      </c>
      <c r="F2" s="106" t="n">
        <v>-284.176435185185</v>
      </c>
      <c r="G2" s="1" t="n">
        <v>2</v>
      </c>
    </row>
    <row r="3" customFormat="false" ht="15" hidden="false" customHeight="true" outlineLevel="0" collapsed="false">
      <c r="A3" s="106" t="n">
        <v>-352.049201388889</v>
      </c>
      <c r="B3" s="1" t="s">
        <v>317</v>
      </c>
      <c r="C3" s="1" t="s">
        <v>318</v>
      </c>
      <c r="D3" s="1" t="s">
        <v>319</v>
      </c>
      <c r="F3" s="106" t="n">
        <v>-191.343194444444</v>
      </c>
      <c r="G3" s="1" t="n">
        <v>3</v>
      </c>
    </row>
    <row r="4" customFormat="false" ht="15" hidden="false" customHeight="true" outlineLevel="0" collapsed="false">
      <c r="A4" s="106" t="n">
        <v>-345.308506944444</v>
      </c>
      <c r="B4" s="1" t="s">
        <v>320</v>
      </c>
      <c r="C4" s="1" t="s">
        <v>321</v>
      </c>
      <c r="D4" s="1" t="s">
        <v>322</v>
      </c>
      <c r="F4" s="106" t="n">
        <v>-97.7291087962963</v>
      </c>
      <c r="G4" s="1" t="n">
        <v>4</v>
      </c>
    </row>
    <row r="5" customFormat="false" ht="15" hidden="false" customHeight="true" outlineLevel="0" collapsed="false">
      <c r="A5" s="106" t="n">
        <v>-337.18462962963</v>
      </c>
      <c r="B5" s="1" t="s">
        <v>323</v>
      </c>
      <c r="C5" s="1" t="s">
        <v>324</v>
      </c>
      <c r="D5" s="1" t="s">
        <v>325</v>
      </c>
      <c r="F5" s="106" t="n">
        <v>-7.96082175925926</v>
      </c>
      <c r="G5" s="1" t="n">
        <v>1</v>
      </c>
    </row>
    <row r="6" customFormat="false" ht="15" hidden="false" customHeight="true" outlineLevel="0" collapsed="false">
      <c r="A6" s="106" t="n">
        <v>-329.274675925926</v>
      </c>
      <c r="B6" s="1" t="s">
        <v>314</v>
      </c>
      <c r="C6" s="1" t="s">
        <v>315</v>
      </c>
      <c r="D6" s="1" t="s">
        <v>316</v>
      </c>
      <c r="F6" s="106" t="n">
        <v>81.0688194444444</v>
      </c>
      <c r="G6" s="1" t="n">
        <v>2</v>
      </c>
    </row>
    <row r="7" customFormat="false" ht="15" hidden="false" customHeight="true" outlineLevel="0" collapsed="false">
      <c r="A7" s="106" t="n">
        <v>-322.603321759259</v>
      </c>
      <c r="B7" s="1" t="s">
        <v>326</v>
      </c>
      <c r="C7" s="1" t="s">
        <v>327</v>
      </c>
      <c r="D7" s="1" t="s">
        <v>319</v>
      </c>
      <c r="F7" s="106" t="n">
        <v>173.902789351852</v>
      </c>
      <c r="G7" s="1" t="n">
        <v>3</v>
      </c>
    </row>
    <row r="8" customFormat="false" ht="15" hidden="false" customHeight="true" outlineLevel="0" collapsed="false">
      <c r="A8" s="106" t="n">
        <v>-315.630740740741</v>
      </c>
      <c r="B8" s="1" t="s">
        <v>320</v>
      </c>
      <c r="C8" s="1" t="s">
        <v>321</v>
      </c>
      <c r="D8" s="1" t="s">
        <v>322</v>
      </c>
      <c r="F8" s="106" t="n">
        <v>267.514340277778</v>
      </c>
      <c r="G8" s="1" t="n">
        <v>4</v>
      </c>
    </row>
    <row r="9" customFormat="false" ht="15" hidden="false" customHeight="true" outlineLevel="0" collapsed="false">
      <c r="A9" s="106" t="n">
        <v>-307.405625</v>
      </c>
      <c r="B9" s="1" t="s">
        <v>323</v>
      </c>
      <c r="C9" s="1" t="s">
        <v>324</v>
      </c>
      <c r="D9" s="1" t="s">
        <v>325</v>
      </c>
      <c r="F9" s="106" t="n">
        <v>357.278958333333</v>
      </c>
      <c r="G9" s="1" t="n">
        <v>1</v>
      </c>
    </row>
    <row r="10" customFormat="false" ht="15" hidden="false" customHeight="true" outlineLevel="0" collapsed="false">
      <c r="A10" s="106" t="n">
        <v>-299.828668981482</v>
      </c>
      <c r="B10" s="1" t="s">
        <v>314</v>
      </c>
      <c r="C10" s="1" t="s">
        <v>315</v>
      </c>
      <c r="D10" s="1" t="s">
        <v>316</v>
      </c>
      <c r="F10" s="106" t="n">
        <v>446.308229166667</v>
      </c>
      <c r="G10" s="1" t="n">
        <v>2</v>
      </c>
    </row>
    <row r="11" customFormat="false" ht="15" hidden="false" customHeight="true" outlineLevel="0" collapsed="false">
      <c r="A11" s="106" t="n">
        <v>-293.171828703704</v>
      </c>
      <c r="B11" s="1" t="s">
        <v>326</v>
      </c>
      <c r="C11" s="1" t="s">
        <v>327</v>
      </c>
      <c r="D11" s="1" t="s">
        <v>319</v>
      </c>
      <c r="F11" s="106" t="n">
        <v>539.144398148148</v>
      </c>
      <c r="G11" s="1" t="n">
        <v>3</v>
      </c>
    </row>
    <row r="12" customFormat="false" ht="15" hidden="false" customHeight="true" outlineLevel="0" collapsed="false">
      <c r="A12" s="106" t="n">
        <v>-285.858958333333</v>
      </c>
      <c r="B12" s="1" t="s">
        <v>320</v>
      </c>
      <c r="C12" s="1" t="s">
        <v>321</v>
      </c>
      <c r="D12" s="1" t="s">
        <v>322</v>
      </c>
      <c r="F12" s="106" t="n">
        <v>632.756122685185</v>
      </c>
      <c r="G12" s="1" t="n">
        <v>4</v>
      </c>
    </row>
    <row r="13" customFormat="false" ht="15" hidden="false" customHeight="true" outlineLevel="0" collapsed="false">
      <c r="A13" s="106" t="n">
        <v>-284.176435185185</v>
      </c>
      <c r="B13" s="1" t="s">
        <v>328</v>
      </c>
      <c r="C13" s="1" t="s">
        <v>329</v>
      </c>
      <c r="D13" s="1" t="s">
        <v>330</v>
      </c>
      <c r="F13" s="106" t="n">
        <v>722.525625</v>
      </c>
      <c r="G13" s="1" t="n">
        <v>1</v>
      </c>
    </row>
    <row r="14" customFormat="false" ht="15" hidden="false" customHeight="true" outlineLevel="0" collapsed="false">
      <c r="A14" s="106" t="n">
        <v>-277.737106481482</v>
      </c>
      <c r="B14" s="1" t="s">
        <v>323</v>
      </c>
      <c r="C14" s="1" t="s">
        <v>324</v>
      </c>
      <c r="D14" s="1" t="s">
        <v>325</v>
      </c>
      <c r="F14" s="106" t="n">
        <v>811.553298611111</v>
      </c>
      <c r="G14" s="1" t="n">
        <v>2</v>
      </c>
    </row>
    <row r="15" customFormat="false" ht="15" hidden="false" customHeight="true" outlineLevel="0" collapsed="false">
      <c r="A15" s="106" t="n">
        <v>-270.502997685185</v>
      </c>
      <c r="B15" s="1" t="s">
        <v>314</v>
      </c>
      <c r="C15" s="1" t="s">
        <v>315</v>
      </c>
      <c r="D15" s="1" t="s">
        <v>316</v>
      </c>
      <c r="F15" s="106" t="n">
        <v>904.385543981482</v>
      </c>
      <c r="G15" s="1" t="n">
        <v>3</v>
      </c>
    </row>
    <row r="16" customFormat="false" ht="15" hidden="false" customHeight="true" outlineLevel="0" collapsed="false">
      <c r="A16" s="106" t="n">
        <v>-263.735590277778</v>
      </c>
      <c r="B16" s="1" t="s">
        <v>326</v>
      </c>
      <c r="C16" s="1" t="s">
        <v>327</v>
      </c>
      <c r="D16" s="1" t="s">
        <v>319</v>
      </c>
      <c r="F16" s="106" t="n">
        <v>997.99681712963</v>
      </c>
      <c r="G16" s="1" t="n">
        <v>4</v>
      </c>
    </row>
    <row r="17" customFormat="false" ht="15" hidden="false" customHeight="true" outlineLevel="0" collapsed="false">
      <c r="A17" s="106" t="n">
        <v>-256.05412037037</v>
      </c>
      <c r="B17" s="1" t="s">
        <v>320</v>
      </c>
      <c r="C17" s="1" t="s">
        <v>321</v>
      </c>
      <c r="D17" s="1" t="s">
        <v>322</v>
      </c>
      <c r="F17" s="106" t="n">
        <v>1087.7746412037</v>
      </c>
      <c r="G17" s="1" t="n">
        <v>1</v>
      </c>
    </row>
    <row r="18" customFormat="false" ht="15" hidden="false" customHeight="true" outlineLevel="0" collapsed="false">
      <c r="A18" s="106" t="n">
        <v>-248.193206018519</v>
      </c>
      <c r="B18" s="1" t="s">
        <v>323</v>
      </c>
      <c r="C18" s="1" t="s">
        <v>324</v>
      </c>
      <c r="D18" s="1" t="s">
        <v>325</v>
      </c>
      <c r="F18" s="106" t="n">
        <v>1176.80230324074</v>
      </c>
      <c r="G18" s="1" t="n">
        <v>2</v>
      </c>
    </row>
    <row r="19" customFormat="false" ht="15" hidden="false" customHeight="true" outlineLevel="0" collapsed="false">
      <c r="A19" s="106" t="n">
        <v>-241.259293981482</v>
      </c>
      <c r="B19" s="1" t="s">
        <v>314</v>
      </c>
      <c r="C19" s="1" t="s">
        <v>315</v>
      </c>
      <c r="D19" s="1" t="s">
        <v>316</v>
      </c>
      <c r="F19" s="106" t="n">
        <v>1269.62847222222</v>
      </c>
      <c r="G19" s="1" t="n">
        <v>3</v>
      </c>
    </row>
    <row r="20" customFormat="false" ht="15" hidden="false" customHeight="true" outlineLevel="0" collapsed="false">
      <c r="A20" s="106" t="n">
        <v>-234.265</v>
      </c>
      <c r="B20" s="1" t="s">
        <v>326</v>
      </c>
      <c r="C20" s="1" t="s">
        <v>327</v>
      </c>
      <c r="D20" s="1" t="s">
        <v>319</v>
      </c>
      <c r="F20" s="106" t="n">
        <v>1363.23885416667</v>
      </c>
      <c r="G20" s="1" t="n">
        <v>4</v>
      </c>
    </row>
    <row r="21" customFormat="false" ht="15" hidden="false" customHeight="true" outlineLevel="0" collapsed="false">
      <c r="A21" s="106" t="n">
        <v>-226.283240740741</v>
      </c>
      <c r="B21" s="1" t="s">
        <v>320</v>
      </c>
      <c r="C21" s="1" t="s">
        <v>321</v>
      </c>
      <c r="D21" s="1" t="s">
        <v>322</v>
      </c>
      <c r="F21" s="106" t="n">
        <v>1453.01421296296</v>
      </c>
      <c r="G21" s="1" t="n">
        <v>1</v>
      </c>
    </row>
    <row r="22" customFormat="false" ht="15" hidden="false" customHeight="true" outlineLevel="0" collapsed="false">
      <c r="A22" s="106" t="n">
        <v>-218.757858796296</v>
      </c>
      <c r="B22" s="1" t="s">
        <v>323</v>
      </c>
      <c r="C22" s="1" t="s">
        <v>324</v>
      </c>
      <c r="D22" s="1" t="s">
        <v>325</v>
      </c>
      <c r="F22" s="106" t="n">
        <v>1542.04048611111</v>
      </c>
      <c r="G22" s="1" t="n">
        <v>2</v>
      </c>
    </row>
    <row r="23" customFormat="false" ht="15" hidden="false" customHeight="true" outlineLevel="0" collapsed="false">
      <c r="A23" s="106" t="n">
        <v>-212.045428240741</v>
      </c>
      <c r="B23" s="1" t="s">
        <v>314</v>
      </c>
      <c r="C23" s="1" t="s">
        <v>315</v>
      </c>
      <c r="D23" s="1" t="s">
        <v>316</v>
      </c>
      <c r="F23" s="106" t="n">
        <v>1634.86886574074</v>
      </c>
      <c r="G23" s="1" t="n">
        <v>3</v>
      </c>
    </row>
    <row r="24" customFormat="false" ht="15" hidden="false" customHeight="true" outlineLevel="0" collapsed="false">
      <c r="A24" s="106" t="n">
        <v>-204.736157407407</v>
      </c>
      <c r="B24" s="1" t="s">
        <v>317</v>
      </c>
      <c r="C24" s="1" t="s">
        <v>318</v>
      </c>
      <c r="D24" s="1" t="s">
        <v>319</v>
      </c>
      <c r="F24" s="106" t="n">
        <v>1728.48634259259</v>
      </c>
      <c r="G24" s="1" t="n">
        <v>4</v>
      </c>
    </row>
    <row r="25" customFormat="false" ht="15" hidden="false" customHeight="true" outlineLevel="0" collapsed="false">
      <c r="A25" s="106" t="n">
        <v>-196.592974537037</v>
      </c>
      <c r="B25" s="1" t="s">
        <v>320</v>
      </c>
      <c r="C25" s="1" t="s">
        <v>321</v>
      </c>
      <c r="D25" s="1" t="s">
        <v>322</v>
      </c>
      <c r="F25" s="106" t="n">
        <v>1818.2596875</v>
      </c>
      <c r="G25" s="1" t="n">
        <v>1</v>
      </c>
    </row>
    <row r="26" customFormat="false" ht="15" hidden="false" customHeight="true" outlineLevel="0" collapsed="false">
      <c r="A26" s="106" t="n">
        <v>-191.343194444444</v>
      </c>
      <c r="B26" s="1" t="s">
        <v>328</v>
      </c>
      <c r="C26" s="1" t="s">
        <v>331</v>
      </c>
      <c r="D26" s="1" t="s">
        <v>332</v>
      </c>
      <c r="F26" s="106" t="n">
        <v>1907.29016203704</v>
      </c>
      <c r="G26" s="1" t="n">
        <v>2</v>
      </c>
    </row>
    <row r="27" customFormat="false" ht="15" hidden="false" customHeight="true" outlineLevel="0" collapsed="false">
      <c r="A27" s="106" t="n">
        <v>-189.402905092593</v>
      </c>
      <c r="B27" s="1" t="s">
        <v>333</v>
      </c>
      <c r="C27" s="1" t="s">
        <v>334</v>
      </c>
      <c r="D27" s="1" t="s">
        <v>325</v>
      </c>
      <c r="F27" s="106" t="n">
        <v>2000.11914351852</v>
      </c>
      <c r="G27" s="1" t="n">
        <v>3</v>
      </c>
    </row>
    <row r="28" customFormat="false" ht="15" hidden="false" customHeight="true" outlineLevel="0" collapsed="false">
      <c r="A28" s="106" t="n">
        <v>-182.802199074074</v>
      </c>
      <c r="B28" s="1" t="s">
        <v>314</v>
      </c>
      <c r="C28" s="1" t="s">
        <v>315</v>
      </c>
      <c r="D28" s="1" t="s">
        <v>316</v>
      </c>
      <c r="F28" s="106" t="n">
        <v>2093.72934027778</v>
      </c>
      <c r="G28" s="1" t="n">
        <v>4</v>
      </c>
    </row>
    <row r="29" customFormat="false" ht="15" hidden="false" customHeight="true" outlineLevel="0" collapsed="false">
      <c r="A29" s="106" t="n">
        <v>-175.144930555556</v>
      </c>
      <c r="B29" s="1" t="s">
        <v>317</v>
      </c>
      <c r="C29" s="1" t="s">
        <v>318</v>
      </c>
      <c r="D29" s="1" t="s">
        <v>319</v>
      </c>
      <c r="F29" s="106" t="n">
        <v>2183.50270833333</v>
      </c>
      <c r="G29" s="1" t="n">
        <v>1</v>
      </c>
    </row>
    <row r="30" customFormat="false" ht="15" hidden="false" customHeight="true" outlineLevel="0" collapsed="false">
      <c r="A30" s="106" t="n">
        <v>-167.000891203704</v>
      </c>
      <c r="B30" s="1" t="s">
        <v>320</v>
      </c>
      <c r="C30" s="1" t="s">
        <v>321</v>
      </c>
      <c r="D30" s="1" t="s">
        <v>322</v>
      </c>
      <c r="F30" s="106" t="n">
        <v>2272.53677083333</v>
      </c>
      <c r="G30" s="1" t="n">
        <v>2</v>
      </c>
    </row>
    <row r="31" customFormat="false" ht="15" hidden="false" customHeight="true" outlineLevel="0" collapsed="false">
      <c r="A31" s="106" t="n">
        <v>-160.096342592593</v>
      </c>
      <c r="B31" s="1" t="s">
        <v>323</v>
      </c>
      <c r="C31" s="1" t="s">
        <v>324</v>
      </c>
      <c r="D31" s="1" t="s">
        <v>325</v>
      </c>
      <c r="F31" s="106" t="n">
        <v>2365.36234953704</v>
      </c>
      <c r="G31" s="1" t="n">
        <v>3</v>
      </c>
    </row>
    <row r="32" customFormat="false" ht="15" hidden="false" customHeight="true" outlineLevel="0" collapsed="false">
      <c r="A32" s="106" t="n">
        <v>-153.470520833333</v>
      </c>
      <c r="B32" s="1" t="s">
        <v>314</v>
      </c>
      <c r="C32" s="1" t="s">
        <v>315</v>
      </c>
      <c r="D32" s="1" t="s">
        <v>316</v>
      </c>
      <c r="F32" s="106" t="n">
        <v>2458.96903935185</v>
      </c>
      <c r="G32" s="1" t="n">
        <v>4</v>
      </c>
    </row>
    <row r="33" customFormat="false" ht="15" hidden="false" customHeight="true" outlineLevel="0" collapsed="false">
      <c r="A33" s="106" t="n">
        <v>-145.508136574074</v>
      </c>
      <c r="B33" s="1" t="s">
        <v>326</v>
      </c>
      <c r="C33" s="1" t="s">
        <v>327</v>
      </c>
      <c r="D33" s="1" t="s">
        <v>319</v>
      </c>
      <c r="F33" s="106" t="n">
        <v>2548.74533564815</v>
      </c>
      <c r="G33" s="1" t="n">
        <v>1</v>
      </c>
    </row>
    <row r="34" customFormat="false" ht="15" hidden="false" customHeight="true" outlineLevel="0" collapsed="false">
      <c r="A34" s="106" t="n">
        <v>-137.504282407407</v>
      </c>
      <c r="B34" s="1" t="s">
        <v>320</v>
      </c>
      <c r="C34" s="1" t="s">
        <v>321</v>
      </c>
      <c r="D34" s="1" t="s">
        <v>322</v>
      </c>
      <c r="F34" s="106" t="n">
        <v>2637.77300925926</v>
      </c>
      <c r="G34" s="1" t="n">
        <v>2</v>
      </c>
    </row>
    <row r="35" customFormat="false" ht="15" hidden="false" customHeight="true" outlineLevel="0" collapsed="false">
      <c r="A35" s="106" t="n">
        <v>-130.802048611111</v>
      </c>
      <c r="B35" s="1" t="s">
        <v>323</v>
      </c>
      <c r="C35" s="1" t="s">
        <v>324</v>
      </c>
      <c r="D35" s="1" t="s">
        <v>325</v>
      </c>
      <c r="F35" s="106" t="n">
        <v>2730.5994212963</v>
      </c>
      <c r="G35" s="1" t="n">
        <v>3</v>
      </c>
    </row>
    <row r="36" customFormat="false" ht="15" hidden="false" customHeight="true" outlineLevel="0" collapsed="false">
      <c r="A36" s="106" t="n">
        <v>-124.001851851852</v>
      </c>
      <c r="B36" s="1" t="s">
        <v>314</v>
      </c>
      <c r="C36" s="1" t="s">
        <v>315</v>
      </c>
      <c r="D36" s="1" t="s">
        <v>316</v>
      </c>
      <c r="F36" s="106" t="n">
        <v>2824.21454861111</v>
      </c>
      <c r="G36" s="1" t="n">
        <v>4</v>
      </c>
    </row>
    <row r="37" customFormat="false" ht="15" hidden="false" customHeight="true" outlineLevel="0" collapsed="false">
      <c r="A37" s="106" t="n">
        <v>-115.851805555556</v>
      </c>
      <c r="B37" s="1" t="s">
        <v>326</v>
      </c>
      <c r="C37" s="1" t="s">
        <v>327</v>
      </c>
      <c r="D37" s="1" t="s">
        <v>319</v>
      </c>
      <c r="F37" s="106" t="n">
        <v>2913.99412037037</v>
      </c>
      <c r="G37" s="1" t="n">
        <v>1</v>
      </c>
    </row>
    <row r="38" customFormat="false" ht="15" hidden="false" customHeight="true" outlineLevel="0" collapsed="false">
      <c r="A38" s="106" t="n">
        <v>-108.091053240741</v>
      </c>
      <c r="B38" s="1" t="s">
        <v>320</v>
      </c>
      <c r="C38" s="1" t="s">
        <v>321</v>
      </c>
      <c r="D38" s="1" t="s">
        <v>322</v>
      </c>
      <c r="F38" s="106" t="n">
        <v>3003.01907407407</v>
      </c>
      <c r="G38" s="1" t="n">
        <v>2</v>
      </c>
    </row>
    <row r="39" customFormat="false" ht="15" hidden="false" customHeight="true" outlineLevel="0" collapsed="false">
      <c r="A39" s="106" t="n">
        <v>-101.478148148148</v>
      </c>
      <c r="B39" s="1" t="s">
        <v>323</v>
      </c>
      <c r="C39" s="1" t="s">
        <v>324</v>
      </c>
      <c r="D39" s="1" t="s">
        <v>325</v>
      </c>
      <c r="F39" s="106" t="n">
        <v>3095.84704861111</v>
      </c>
      <c r="G39" s="1" t="n">
        <v>3</v>
      </c>
    </row>
    <row r="40" customFormat="false" ht="15" hidden="false" customHeight="true" outlineLevel="0" collapsed="false">
      <c r="A40" s="106" t="n">
        <v>-97.7291087962963</v>
      </c>
      <c r="B40" s="1" t="s">
        <v>328</v>
      </c>
      <c r="C40" s="1" t="s">
        <v>335</v>
      </c>
      <c r="D40" s="1" t="s">
        <v>336</v>
      </c>
      <c r="F40" s="106" t="n">
        <v>3189.45753472222</v>
      </c>
      <c r="G40" s="1" t="n">
        <v>4</v>
      </c>
    </row>
    <row r="41" customFormat="false" ht="15" hidden="false" customHeight="true" outlineLevel="0" collapsed="false">
      <c r="A41" s="106" t="n">
        <v>-94.3726273148148</v>
      </c>
      <c r="B41" s="1" t="s">
        <v>314</v>
      </c>
      <c r="C41" s="1" t="s">
        <v>315</v>
      </c>
      <c r="D41" s="1" t="s">
        <v>316</v>
      </c>
      <c r="F41" s="106" t="n">
        <v>3279.23180555556</v>
      </c>
      <c r="G41" s="1" t="n">
        <v>1</v>
      </c>
    </row>
    <row r="42" customFormat="false" ht="15" hidden="false" customHeight="true" outlineLevel="0" collapsed="false">
      <c r="A42" s="106" t="n">
        <v>-86.1984375</v>
      </c>
      <c r="B42" s="1" t="s">
        <v>326</v>
      </c>
      <c r="C42" s="1" t="s">
        <v>327</v>
      </c>
      <c r="D42" s="1" t="s">
        <v>319</v>
      </c>
      <c r="F42" s="106" t="n">
        <v>3368.25958333333</v>
      </c>
      <c r="G42" s="1" t="n">
        <v>2</v>
      </c>
    </row>
    <row r="43" customFormat="false" ht="15" hidden="false" customHeight="true" outlineLevel="0" collapsed="false">
      <c r="A43" s="106" t="n">
        <v>-78.7433796296296</v>
      </c>
      <c r="B43" s="1" t="s">
        <v>320</v>
      </c>
      <c r="C43" s="1" t="s">
        <v>321</v>
      </c>
      <c r="D43" s="1" t="s">
        <v>322</v>
      </c>
      <c r="F43" s="106" t="n">
        <v>3461.08768518519</v>
      </c>
      <c r="G43" s="1" t="n">
        <v>3</v>
      </c>
    </row>
    <row r="44" customFormat="false" ht="15" hidden="false" customHeight="true" outlineLevel="0" collapsed="false">
      <c r="A44" s="106" t="n">
        <v>-72.0799537037037</v>
      </c>
      <c r="B44" s="1" t="s">
        <v>323</v>
      </c>
      <c r="C44" s="1" t="s">
        <v>324</v>
      </c>
      <c r="D44" s="1" t="s">
        <v>325</v>
      </c>
      <c r="F44" s="106" t="n">
        <v>3554.69783564815</v>
      </c>
      <c r="G44" s="1" t="n">
        <v>4</v>
      </c>
    </row>
    <row r="45" customFormat="false" ht="15" hidden="false" customHeight="true" outlineLevel="0" collapsed="false">
      <c r="A45" s="106" t="n">
        <v>-64.5965972222222</v>
      </c>
      <c r="B45" s="1" t="s">
        <v>314</v>
      </c>
      <c r="C45" s="1" t="s">
        <v>315</v>
      </c>
      <c r="D45" s="1" t="s">
        <v>316</v>
      </c>
      <c r="F45" s="106" t="n">
        <v>3644.47269675926</v>
      </c>
      <c r="G45" s="1" t="n">
        <v>1</v>
      </c>
    </row>
    <row r="46" customFormat="false" ht="15" hidden="false" customHeight="true" outlineLevel="0" collapsed="false">
      <c r="A46" s="106" t="n">
        <v>-56.5647685185185</v>
      </c>
      <c r="B46" s="1" t="s">
        <v>326</v>
      </c>
      <c r="C46" s="1" t="s">
        <v>327</v>
      </c>
      <c r="D46" s="1" t="s">
        <v>319</v>
      </c>
      <c r="F46" s="106" t="n">
        <v>3733.50215277778</v>
      </c>
      <c r="G46" s="1" t="n">
        <v>2</v>
      </c>
    </row>
    <row r="47" customFormat="false" ht="15" hidden="false" customHeight="true" outlineLevel="0" collapsed="false">
      <c r="A47" s="106" t="n">
        <v>-49.4339814814815</v>
      </c>
      <c r="B47" s="1" t="s">
        <v>320</v>
      </c>
      <c r="C47" s="1" t="s">
        <v>321</v>
      </c>
      <c r="D47" s="1" t="s">
        <v>322</v>
      </c>
      <c r="F47" s="106" t="n">
        <v>3826.32572916667</v>
      </c>
      <c r="G47" s="1" t="n">
        <v>3</v>
      </c>
    </row>
    <row r="48" customFormat="false" ht="15" hidden="false" customHeight="true" outlineLevel="0" collapsed="false">
      <c r="A48" s="106" t="n">
        <v>-42.5703587962963</v>
      </c>
      <c r="B48" s="1" t="s">
        <v>323</v>
      </c>
      <c r="C48" s="1" t="s">
        <v>324</v>
      </c>
      <c r="D48" s="1" t="s">
        <v>325</v>
      </c>
      <c r="F48" s="106" t="n">
        <v>3919.938125</v>
      </c>
      <c r="G48" s="1" t="n">
        <v>4</v>
      </c>
    </row>
    <row r="49" customFormat="false" ht="15" hidden="false" customHeight="true" outlineLevel="0" collapsed="false">
      <c r="A49" s="106" t="n">
        <v>-34.7253125</v>
      </c>
      <c r="B49" s="1" t="s">
        <v>314</v>
      </c>
      <c r="C49" s="1" t="s">
        <v>315</v>
      </c>
      <c r="D49" s="1" t="s">
        <v>316</v>
      </c>
      <c r="F49" s="106" t="n">
        <v>4009.71686342593</v>
      </c>
      <c r="G49" s="1" t="n">
        <v>1</v>
      </c>
    </row>
    <row r="50" customFormat="false" ht="15" hidden="false" customHeight="true" outlineLevel="0" collapsed="false">
      <c r="A50" s="106" t="n">
        <v>-26.966875</v>
      </c>
      <c r="B50" s="1" t="s">
        <v>317</v>
      </c>
      <c r="C50" s="1" t="s">
        <v>318</v>
      </c>
      <c r="D50" s="1" t="s">
        <v>319</v>
      </c>
      <c r="F50" s="106" t="n">
        <v>4098.74633101852</v>
      </c>
      <c r="G50" s="1" t="n">
        <v>2</v>
      </c>
    </row>
    <row r="51" customFormat="false" ht="15" hidden="false" customHeight="true" outlineLevel="0" collapsed="false">
      <c r="A51" s="106" t="n">
        <v>-20.1231481481482</v>
      </c>
      <c r="B51" s="1" t="s">
        <v>320</v>
      </c>
      <c r="C51" s="1" t="s">
        <v>321</v>
      </c>
      <c r="D51" s="1" t="s">
        <v>322</v>
      </c>
      <c r="F51" s="106" t="n">
        <v>4191.56640046296</v>
      </c>
      <c r="G51" s="1" t="n">
        <v>3</v>
      </c>
    </row>
    <row r="52" customFormat="false" ht="15" hidden="false" customHeight="true" outlineLevel="0" collapsed="false">
      <c r="A52" s="106" t="n">
        <v>-12.9366898148148</v>
      </c>
      <c r="B52" s="1" t="s">
        <v>333</v>
      </c>
      <c r="C52" s="1" t="s">
        <v>334</v>
      </c>
      <c r="D52" s="1" t="s">
        <v>325</v>
      </c>
      <c r="F52" s="106" t="n">
        <v>4285.17898148148</v>
      </c>
      <c r="G52" s="1" t="n">
        <v>4</v>
      </c>
    </row>
    <row r="53" customFormat="false" ht="15" hidden="false" customHeight="true" outlineLevel="0" collapsed="false">
      <c r="A53" s="106" t="n">
        <v>-7.96082175925926</v>
      </c>
      <c r="B53" s="1" t="s">
        <v>328</v>
      </c>
      <c r="C53" s="1" t="s">
        <v>337</v>
      </c>
      <c r="D53" s="1" t="s">
        <v>338</v>
      </c>
      <c r="F53" s="106" t="n">
        <v>4374.9541087963</v>
      </c>
      <c r="G53" s="1" t="n">
        <v>1</v>
      </c>
    </row>
    <row r="54" customFormat="false" ht="15" hidden="false" customHeight="true" outlineLevel="0" collapsed="false">
      <c r="A54" s="106" t="n">
        <v>-4.83474537037037</v>
      </c>
      <c r="B54" s="1" t="s">
        <v>314</v>
      </c>
      <c r="C54" s="1" t="s">
        <v>315</v>
      </c>
      <c r="D54" s="1" t="s">
        <v>316</v>
      </c>
      <c r="F54" s="106" t="n">
        <v>4463.9787037037</v>
      </c>
      <c r="G54" s="1" t="n">
        <v>2</v>
      </c>
    </row>
    <row r="55" customFormat="false" ht="15" hidden="false" customHeight="true" outlineLevel="0" collapsed="false">
      <c r="A55" s="106" t="n">
        <v>2.57763888888889</v>
      </c>
      <c r="B55" s="1" t="s">
        <v>326</v>
      </c>
      <c r="C55" s="1" t="s">
        <v>327</v>
      </c>
      <c r="D55" s="1" t="s">
        <v>319</v>
      </c>
      <c r="F55" s="106" t="n">
        <v>4556.80353009259</v>
      </c>
      <c r="G55" s="1" t="n">
        <v>3</v>
      </c>
    </row>
    <row r="56" customFormat="false" ht="15" hidden="false" customHeight="true" outlineLevel="0" collapsed="false">
      <c r="A56" s="106" t="n">
        <v>9.23585648148148</v>
      </c>
      <c r="B56" s="1" t="s">
        <v>320</v>
      </c>
      <c r="C56" s="1" t="s">
        <v>321</v>
      </c>
      <c r="D56" s="1" t="s">
        <v>322</v>
      </c>
      <c r="F56" s="106" t="n">
        <v>4650.42251157407</v>
      </c>
      <c r="G56" s="1" t="n">
        <v>4</v>
      </c>
    </row>
    <row r="57" customFormat="false" ht="15" hidden="false" customHeight="true" outlineLevel="0" collapsed="false">
      <c r="A57" s="106" t="n">
        <v>16.7969791666667</v>
      </c>
      <c r="B57" s="1" t="s">
        <v>323</v>
      </c>
      <c r="C57" s="1" t="s">
        <v>324</v>
      </c>
      <c r="D57" s="1" t="s">
        <v>325</v>
      </c>
      <c r="F57" s="106" t="n">
        <v>4740.19798611111</v>
      </c>
      <c r="G57" s="1" t="n">
        <v>1</v>
      </c>
    </row>
    <row r="58" customFormat="false" ht="15" hidden="false" customHeight="true" outlineLevel="0" collapsed="false">
      <c r="A58" s="106" t="n">
        <v>24.9950115740741</v>
      </c>
      <c r="B58" s="1" t="s">
        <v>314</v>
      </c>
      <c r="C58" s="1" t="s">
        <v>315</v>
      </c>
      <c r="D58" s="1" t="s">
        <v>316</v>
      </c>
      <c r="F58" s="106" t="n">
        <v>4829.22130787037</v>
      </c>
      <c r="G58" s="1" t="n">
        <v>2</v>
      </c>
    </row>
    <row r="59" customFormat="false" ht="15" hidden="false" customHeight="true" outlineLevel="0" collapsed="false">
      <c r="A59" s="106" t="n">
        <v>32.057037037037</v>
      </c>
      <c r="B59" s="1" t="s">
        <v>326</v>
      </c>
      <c r="C59" s="1" t="s">
        <v>327</v>
      </c>
      <c r="D59" s="1" t="s">
        <v>319</v>
      </c>
      <c r="F59" s="106" t="n">
        <v>4922.04856481482</v>
      </c>
      <c r="G59" s="1" t="n">
        <v>3</v>
      </c>
    </row>
    <row r="60" customFormat="false" ht="15" hidden="false" customHeight="true" outlineLevel="0" collapsed="false">
      <c r="A60" s="106" t="n">
        <v>38.6824305555556</v>
      </c>
      <c r="B60" s="1" t="s">
        <v>320</v>
      </c>
      <c r="C60" s="1" t="s">
        <v>321</v>
      </c>
      <c r="D60" s="1" t="s">
        <v>322</v>
      </c>
      <c r="F60" s="106" t="n">
        <v>5015.6616087963</v>
      </c>
      <c r="G60" s="1" t="n">
        <v>4</v>
      </c>
    </row>
    <row r="61" customFormat="false" ht="15" hidden="false" customHeight="true" outlineLevel="0" collapsed="false">
      <c r="A61" s="106" t="n">
        <v>46.5767592592593</v>
      </c>
      <c r="B61" s="1" t="s">
        <v>323</v>
      </c>
      <c r="C61" s="1" t="s">
        <v>324</v>
      </c>
      <c r="D61" s="1" t="s">
        <v>325</v>
      </c>
      <c r="F61" s="106" t="n">
        <v>5105.44113425926</v>
      </c>
      <c r="G61" s="1" t="n">
        <v>1</v>
      </c>
    </row>
    <row r="62" customFormat="false" ht="15" hidden="false" customHeight="true" outlineLevel="0" collapsed="false">
      <c r="A62" s="106" t="n">
        <v>54.6973148148148</v>
      </c>
      <c r="B62" s="1" t="s">
        <v>314</v>
      </c>
      <c r="C62" s="1" t="s">
        <v>315</v>
      </c>
      <c r="D62" s="1" t="s">
        <v>316</v>
      </c>
      <c r="F62" s="106" t="n">
        <v>5194.46603009259</v>
      </c>
      <c r="G62" s="1" t="n">
        <v>2</v>
      </c>
    </row>
    <row r="63" customFormat="false" ht="15" hidden="false" customHeight="true" outlineLevel="0" collapsed="false">
      <c r="A63" s="106" t="n">
        <v>61.4754976851852</v>
      </c>
      <c r="B63" s="1" t="s">
        <v>326</v>
      </c>
      <c r="C63" s="1" t="s">
        <v>327</v>
      </c>
      <c r="D63" s="1" t="s">
        <v>319</v>
      </c>
      <c r="F63" s="106" t="n">
        <v>5287.28841435185</v>
      </c>
      <c r="G63" s="1" t="n">
        <v>3</v>
      </c>
    </row>
    <row r="64" customFormat="false" ht="15" hidden="false" customHeight="true" outlineLevel="0" collapsed="false">
      <c r="A64" s="106" t="n">
        <v>68.2321527777778</v>
      </c>
      <c r="B64" s="1" t="s">
        <v>320</v>
      </c>
      <c r="C64" s="1" t="s">
        <v>321</v>
      </c>
      <c r="D64" s="1" t="s">
        <v>322</v>
      </c>
      <c r="F64" s="106" t="n">
        <v>5380.89885416667</v>
      </c>
      <c r="G64" s="1" t="n">
        <v>4</v>
      </c>
    </row>
    <row r="65" customFormat="false" ht="15" hidden="false" customHeight="true" outlineLevel="0" collapsed="false">
      <c r="A65" s="106" t="n">
        <v>76.3416898148148</v>
      </c>
      <c r="B65" s="1" t="s">
        <v>323</v>
      </c>
      <c r="C65" s="1" t="s">
        <v>324</v>
      </c>
      <c r="D65" s="1" t="s">
        <v>325</v>
      </c>
      <c r="F65" s="106" t="n">
        <v>5470.68238425926</v>
      </c>
      <c r="G65" s="1" t="n">
        <v>1</v>
      </c>
    </row>
    <row r="66" customFormat="false" ht="15" hidden="false" customHeight="true" outlineLevel="0" collapsed="false">
      <c r="A66" s="106" t="n">
        <v>81.0688194444444</v>
      </c>
      <c r="B66" s="1" t="s">
        <v>328</v>
      </c>
      <c r="C66" s="1" t="s">
        <v>329</v>
      </c>
      <c r="D66" s="1" t="s">
        <v>330</v>
      </c>
      <c r="F66" s="106" t="n">
        <v>5559.70258101852</v>
      </c>
      <c r="G66" s="1" t="n">
        <v>2</v>
      </c>
    </row>
    <row r="67" customFormat="false" ht="15" hidden="false" customHeight="true" outlineLevel="0" collapsed="false">
      <c r="A67" s="106" t="n">
        <v>84.233912037037</v>
      </c>
      <c r="B67" s="1" t="s">
        <v>314</v>
      </c>
      <c r="C67" s="1" t="s">
        <v>315</v>
      </c>
      <c r="D67" s="1" t="s">
        <v>316</v>
      </c>
      <c r="F67" s="106" t="n">
        <v>5652.52069444444</v>
      </c>
      <c r="G67" s="1" t="n">
        <v>3</v>
      </c>
    </row>
    <row r="68" customFormat="false" ht="15" hidden="false" customHeight="true" outlineLevel="0" collapsed="false">
      <c r="A68" s="106" t="n">
        <v>90.8543171296296</v>
      </c>
      <c r="B68" s="1" t="s">
        <v>326</v>
      </c>
      <c r="C68" s="1" t="s">
        <v>327</v>
      </c>
      <c r="D68" s="1" t="s">
        <v>319</v>
      </c>
      <c r="F68" s="106" t="n">
        <v>5746.14179398148</v>
      </c>
      <c r="G68" s="1" t="n">
        <v>4</v>
      </c>
    </row>
    <row r="69" customFormat="false" ht="15" hidden="false" customHeight="true" outlineLevel="0" collapsed="false">
      <c r="A69" s="106" t="n">
        <v>97.871087962963</v>
      </c>
      <c r="B69" s="1" t="s">
        <v>320</v>
      </c>
      <c r="C69" s="1" t="s">
        <v>321</v>
      </c>
      <c r="D69" s="1" t="s">
        <v>322</v>
      </c>
      <c r="F69" s="106" t="n">
        <v>5835.92771990741</v>
      </c>
      <c r="G69" s="1" t="n">
        <v>1</v>
      </c>
    </row>
    <row r="70" customFormat="false" ht="15" hidden="false" customHeight="true" outlineLevel="0" collapsed="false">
      <c r="A70" s="106" t="n">
        <v>106.043020833333</v>
      </c>
      <c r="B70" s="1" t="s">
        <v>323</v>
      </c>
      <c r="C70" s="1" t="s">
        <v>324</v>
      </c>
      <c r="D70" s="1" t="s">
        <v>325</v>
      </c>
      <c r="F70" s="106" t="n">
        <v>5924.94947916667</v>
      </c>
      <c r="G70" s="1" t="n">
        <v>2</v>
      </c>
    </row>
    <row r="71" customFormat="false" ht="15" hidden="false" customHeight="true" outlineLevel="0" collapsed="false">
      <c r="A71" s="106" t="n">
        <v>113.6065625</v>
      </c>
      <c r="B71" s="1" t="s">
        <v>314</v>
      </c>
      <c r="C71" s="1" t="s">
        <v>315</v>
      </c>
      <c r="D71" s="1" t="s">
        <v>316</v>
      </c>
      <c r="F71" s="106" t="n">
        <v>6017.76717592593</v>
      </c>
      <c r="G71" s="1" t="n">
        <v>3</v>
      </c>
    </row>
    <row r="72" customFormat="false" ht="15" hidden="false" customHeight="true" outlineLevel="0" collapsed="false">
      <c r="A72" s="106" t="n">
        <v>120.224525462963</v>
      </c>
      <c r="B72" s="1" t="s">
        <v>326</v>
      </c>
      <c r="C72" s="1" t="s">
        <v>327</v>
      </c>
      <c r="D72" s="1" t="s">
        <v>319</v>
      </c>
      <c r="F72" s="106" t="n">
        <v>6111.385625</v>
      </c>
      <c r="G72" s="1" t="n">
        <v>4</v>
      </c>
    </row>
    <row r="73" customFormat="false" ht="15" hidden="false" customHeight="true" outlineLevel="0" collapsed="false">
      <c r="A73" s="106" t="n">
        <v>127.567962962963</v>
      </c>
      <c r="B73" s="1" t="s">
        <v>320</v>
      </c>
      <c r="C73" s="1" t="s">
        <v>321</v>
      </c>
      <c r="D73" s="1" t="s">
        <v>322</v>
      </c>
      <c r="F73" s="106" t="n">
        <v>6201.16576388889</v>
      </c>
      <c r="G73" s="1" t="n">
        <v>1</v>
      </c>
    </row>
    <row r="74" customFormat="false" ht="15" hidden="false" customHeight="true" outlineLevel="0" collapsed="false">
      <c r="A74" s="106" t="n">
        <v>135.650196759259</v>
      </c>
      <c r="B74" s="1" t="s">
        <v>323</v>
      </c>
      <c r="C74" s="1" t="s">
        <v>324</v>
      </c>
      <c r="D74" s="1" t="s">
        <v>325</v>
      </c>
      <c r="F74" s="106" t="n">
        <v>6290.19287037037</v>
      </c>
      <c r="G74" s="1" t="n">
        <v>2</v>
      </c>
    </row>
    <row r="75" customFormat="false" ht="15" hidden="false" customHeight="true" outlineLevel="0" collapsed="false">
      <c r="A75" s="106" t="n">
        <v>142.85474537037</v>
      </c>
      <c r="B75" s="1" t="s">
        <v>314</v>
      </c>
      <c r="C75" s="1" t="s">
        <v>315</v>
      </c>
      <c r="D75" s="1" t="s">
        <v>316</v>
      </c>
      <c r="F75" s="106" t="n">
        <v>6383.0100462963</v>
      </c>
      <c r="G75" s="1" t="n">
        <v>3</v>
      </c>
    </row>
    <row r="76" customFormat="false" ht="15" hidden="false" customHeight="true" outlineLevel="0" collapsed="false">
      <c r="A76" s="106" t="n">
        <v>149.617974537037</v>
      </c>
      <c r="B76" s="1" t="s">
        <v>317</v>
      </c>
      <c r="C76" s="1" t="s">
        <v>318</v>
      </c>
      <c r="D76" s="1" t="s">
        <v>319</v>
      </c>
      <c r="F76" s="106" t="n">
        <v>6476.62524305556</v>
      </c>
      <c r="G76" s="1" t="n">
        <v>4</v>
      </c>
    </row>
    <row r="77" customFormat="false" ht="15" hidden="false" customHeight="true" outlineLevel="0" collapsed="false">
      <c r="A77" s="106" t="n">
        <v>157.290243055556</v>
      </c>
      <c r="B77" s="1" t="s">
        <v>320</v>
      </c>
      <c r="C77" s="1" t="s">
        <v>321</v>
      </c>
      <c r="D77" s="1" t="s">
        <v>322</v>
      </c>
      <c r="F77" s="106" t="n">
        <v>6566.40701388889</v>
      </c>
      <c r="G77" s="1" t="n">
        <v>1</v>
      </c>
    </row>
    <row r="78" customFormat="false" ht="15" hidden="false" customHeight="true" outlineLevel="0" collapsed="false">
      <c r="A78" s="106" t="n">
        <v>165.151643518519</v>
      </c>
      <c r="B78" s="1" t="s">
        <v>323</v>
      </c>
      <c r="C78" s="1" t="s">
        <v>324</v>
      </c>
      <c r="D78" s="1" t="s">
        <v>325</v>
      </c>
      <c r="F78" s="106" t="n">
        <v>6655.43475694444</v>
      </c>
      <c r="G78" s="1" t="n">
        <v>2</v>
      </c>
    </row>
    <row r="79" customFormat="false" ht="15" hidden="false" customHeight="true" outlineLevel="0" collapsed="false">
      <c r="A79" s="106" t="n">
        <v>172.039976851852</v>
      </c>
      <c r="B79" s="1" t="s">
        <v>314</v>
      </c>
      <c r="C79" s="1" t="s">
        <v>315</v>
      </c>
      <c r="D79" s="1" t="s">
        <v>316</v>
      </c>
      <c r="F79" s="106" t="n">
        <v>6748.24989583333</v>
      </c>
      <c r="G79" s="1" t="n">
        <v>3</v>
      </c>
    </row>
    <row r="80" customFormat="false" ht="15" hidden="false" customHeight="true" outlineLevel="0" collapsed="false">
      <c r="A80" s="106" t="n">
        <v>173.902789351852</v>
      </c>
      <c r="B80" s="1" t="s">
        <v>328</v>
      </c>
      <c r="C80" s="1" t="s">
        <v>331</v>
      </c>
      <c r="D80" s="1" t="s">
        <v>332</v>
      </c>
      <c r="F80" s="106" t="n">
        <v>6841.86518518519</v>
      </c>
      <c r="G80" s="1" t="n">
        <v>4</v>
      </c>
    </row>
    <row r="81" customFormat="false" ht="15" hidden="false" customHeight="true" outlineLevel="0" collapsed="false">
      <c r="A81" s="106" t="n">
        <v>179.060856481482</v>
      </c>
      <c r="B81" s="1" t="s">
        <v>326</v>
      </c>
      <c r="C81" s="1" t="s">
        <v>327</v>
      </c>
      <c r="D81" s="1" t="s">
        <v>319</v>
      </c>
      <c r="F81" s="106" t="n">
        <v>6931.65391203704</v>
      </c>
      <c r="G81" s="1" t="n">
        <v>1</v>
      </c>
    </row>
    <row r="82" customFormat="false" ht="15" hidden="false" customHeight="true" outlineLevel="0" collapsed="false">
      <c r="A82" s="106" t="n">
        <v>187.00943287037</v>
      </c>
      <c r="B82" s="1" t="s">
        <v>320</v>
      </c>
      <c r="C82" s="1" t="s">
        <v>321</v>
      </c>
      <c r="D82" s="1" t="s">
        <v>322</v>
      </c>
      <c r="F82" s="106" t="n">
        <v>7020.68028935185</v>
      </c>
      <c r="G82" s="1" t="n">
        <v>2</v>
      </c>
    </row>
    <row r="83" customFormat="false" ht="15" hidden="false" customHeight="true" outlineLevel="0" collapsed="false">
      <c r="A83" s="106" t="n">
        <v>194.556793981482</v>
      </c>
      <c r="B83" s="1" t="s">
        <v>323</v>
      </c>
      <c r="C83" s="1" t="s">
        <v>324</v>
      </c>
      <c r="D83" s="1" t="s">
        <v>325</v>
      </c>
      <c r="F83" s="106" t="n">
        <v>7113.49577546296</v>
      </c>
      <c r="G83" s="1" t="n">
        <v>3</v>
      </c>
    </row>
    <row r="84" customFormat="false" ht="15" hidden="false" customHeight="true" outlineLevel="0" collapsed="false">
      <c r="A84" s="106" t="n">
        <v>201.230381944444</v>
      </c>
      <c r="B84" s="1" t="s">
        <v>314</v>
      </c>
      <c r="C84" s="1" t="s">
        <v>315</v>
      </c>
      <c r="D84" s="1" t="s">
        <v>316</v>
      </c>
      <c r="F84" s="106" t="n">
        <v>7207.10818287037</v>
      </c>
      <c r="G84" s="1" t="n">
        <v>4</v>
      </c>
    </row>
    <row r="85" customFormat="false" ht="15" hidden="false" customHeight="true" outlineLevel="0" collapsed="false">
      <c r="A85" s="106" t="n">
        <v>208.571770833333</v>
      </c>
      <c r="B85" s="1" t="s">
        <v>326</v>
      </c>
      <c r="C85" s="1" t="s">
        <v>327</v>
      </c>
      <c r="D85" s="1" t="s">
        <v>319</v>
      </c>
      <c r="F85" s="106" t="n">
        <v>7296.89405092593</v>
      </c>
      <c r="G85" s="1" t="n">
        <v>1</v>
      </c>
    </row>
    <row r="86" customFormat="false" ht="15" hidden="false" customHeight="true" outlineLevel="0" collapsed="false">
      <c r="A86" s="106" t="n">
        <v>216.6984375</v>
      </c>
      <c r="B86" s="1" t="s">
        <v>320</v>
      </c>
      <c r="C86" s="1" t="s">
        <v>321</v>
      </c>
      <c r="D86" s="1" t="s">
        <v>322</v>
      </c>
      <c r="F86" s="106" t="n">
        <v>7385.9162037037</v>
      </c>
      <c r="G86" s="1" t="n">
        <v>2</v>
      </c>
    </row>
    <row r="87" customFormat="false" ht="15" hidden="false" customHeight="true" outlineLevel="0" collapsed="false">
      <c r="A87" s="106" t="n">
        <v>223.895856481482</v>
      </c>
      <c r="B87" s="1" t="s">
        <v>323</v>
      </c>
      <c r="C87" s="1" t="s">
        <v>324</v>
      </c>
      <c r="D87" s="1" t="s">
        <v>325</v>
      </c>
      <c r="F87" s="106" t="n">
        <v>7478.73645833333</v>
      </c>
      <c r="G87" s="1" t="n">
        <v>3</v>
      </c>
    </row>
    <row r="88" customFormat="false" ht="15" hidden="false" customHeight="true" outlineLevel="0" collapsed="false">
      <c r="A88" s="106" t="n">
        <v>230.490613425926</v>
      </c>
      <c r="B88" s="1" t="s">
        <v>314</v>
      </c>
      <c r="C88" s="1" t="s">
        <v>315</v>
      </c>
      <c r="D88" s="1" t="s">
        <v>316</v>
      </c>
      <c r="F88" s="106" t="n">
        <v>7572.35326388889</v>
      </c>
      <c r="G88" s="1" t="n">
        <v>4</v>
      </c>
    </row>
    <row r="89" customFormat="false" ht="15" hidden="false" customHeight="true" outlineLevel="0" collapsed="false">
      <c r="A89" s="106" t="n">
        <v>238.161921296296</v>
      </c>
      <c r="B89" s="1" t="s">
        <v>326</v>
      </c>
      <c r="C89" s="1" t="s">
        <v>327</v>
      </c>
      <c r="D89" s="1" t="s">
        <v>319</v>
      </c>
      <c r="F89" s="106" t="n">
        <v>7662.13712962963</v>
      </c>
      <c r="G89" s="1" t="n">
        <v>1</v>
      </c>
    </row>
    <row r="90" customFormat="false" ht="15" hidden="false" customHeight="true" outlineLevel="0" collapsed="false">
      <c r="A90" s="106" t="n">
        <v>246.330196759259</v>
      </c>
      <c r="B90" s="1" t="s">
        <v>320</v>
      </c>
      <c r="C90" s="1" t="s">
        <v>321</v>
      </c>
      <c r="D90" s="1" t="s">
        <v>322</v>
      </c>
      <c r="F90" s="106" t="n">
        <v>7751.16105324074</v>
      </c>
      <c r="G90" s="1" t="n">
        <v>2</v>
      </c>
    </row>
    <row r="91" customFormat="false" ht="15" hidden="false" customHeight="true" outlineLevel="0" collapsed="false">
      <c r="A91" s="106" t="n">
        <v>253.212974537037</v>
      </c>
      <c r="B91" s="1" t="s">
        <v>323</v>
      </c>
      <c r="C91" s="1" t="s">
        <v>324</v>
      </c>
      <c r="D91" s="1" t="s">
        <v>325</v>
      </c>
      <c r="F91" s="106" t="n">
        <v>7843.98347222222</v>
      </c>
      <c r="G91" s="1" t="n">
        <v>3</v>
      </c>
    </row>
    <row r="92" customFormat="false" ht="15" hidden="false" customHeight="true" outlineLevel="0" collapsed="false">
      <c r="A92" s="106" t="n">
        <v>259.873333333333</v>
      </c>
      <c r="B92" s="1" t="s">
        <v>314</v>
      </c>
      <c r="C92" s="1" t="s">
        <v>315</v>
      </c>
      <c r="D92" s="1" t="s">
        <v>316</v>
      </c>
      <c r="F92" s="106" t="n">
        <v>7937.5971412037</v>
      </c>
      <c r="G92" s="1" t="n">
        <v>4</v>
      </c>
    </row>
    <row r="93" customFormat="false" ht="15" hidden="false" customHeight="true" outlineLevel="0" collapsed="false">
      <c r="A93" s="106" t="n">
        <v>267.514340277778</v>
      </c>
      <c r="B93" s="1" t="s">
        <v>328</v>
      </c>
      <c r="C93" s="1" t="s">
        <v>335</v>
      </c>
      <c r="D93" s="1" t="s">
        <v>336</v>
      </c>
      <c r="F93" s="106" t="n">
        <v>8027.3805787037</v>
      </c>
      <c r="G93" s="1" t="n">
        <v>1</v>
      </c>
    </row>
    <row r="94" customFormat="false" ht="15" hidden="false" customHeight="true" outlineLevel="0" collapsed="false">
      <c r="A94" s="106" t="n">
        <v>267.831550925926</v>
      </c>
      <c r="B94" s="1" t="s">
        <v>326</v>
      </c>
      <c r="C94" s="1" t="s">
        <v>327</v>
      </c>
      <c r="D94" s="1" t="s">
        <v>319</v>
      </c>
      <c r="F94" s="106" t="n">
        <v>8116.40876157407</v>
      </c>
      <c r="G94" s="1" t="n">
        <v>2</v>
      </c>
    </row>
    <row r="95" customFormat="false" ht="15" hidden="false" customHeight="true" outlineLevel="0" collapsed="false">
      <c r="A95" s="106" t="n">
        <v>275.882152777778</v>
      </c>
      <c r="B95" s="1" t="s">
        <v>320</v>
      </c>
      <c r="C95" s="1" t="s">
        <v>321</v>
      </c>
      <c r="D95" s="1" t="s">
        <v>322</v>
      </c>
      <c r="F95" s="106" t="n">
        <v>8209.22706018519</v>
      </c>
      <c r="G95" s="1" t="n">
        <v>3</v>
      </c>
    </row>
    <row r="96" customFormat="false" ht="15" hidden="false" customHeight="true" outlineLevel="0" collapsed="false">
      <c r="A96" s="106" t="n">
        <v>282.554722222222</v>
      </c>
      <c r="B96" s="1" t="s">
        <v>323</v>
      </c>
      <c r="C96" s="1" t="s">
        <v>324</v>
      </c>
      <c r="D96" s="1" t="s">
        <v>325</v>
      </c>
      <c r="F96" s="106" t="n">
        <v>8302.84021990741</v>
      </c>
      <c r="G96" s="1" t="n">
        <v>4</v>
      </c>
    </row>
    <row r="97" customFormat="false" ht="15" hidden="false" customHeight="true" outlineLevel="0" collapsed="false">
      <c r="A97" s="106" t="n">
        <v>289.410960648148</v>
      </c>
      <c r="B97" s="1" t="s">
        <v>314</v>
      </c>
      <c r="C97" s="1" t="s">
        <v>315</v>
      </c>
      <c r="D97" s="1" t="s">
        <v>316</v>
      </c>
      <c r="F97" s="106" t="n">
        <v>8392.62306712963</v>
      </c>
      <c r="G97" s="1" t="n">
        <v>1</v>
      </c>
    </row>
    <row r="98" customFormat="false" ht="15" hidden="false" customHeight="true" outlineLevel="0" collapsed="false">
      <c r="A98" s="106" t="n">
        <v>297.560798611111</v>
      </c>
      <c r="B98" s="1" t="s">
        <v>326</v>
      </c>
      <c r="C98" s="1" t="s">
        <v>327</v>
      </c>
      <c r="D98" s="1" t="s">
        <v>319</v>
      </c>
      <c r="F98" s="106" t="n">
        <v>8481.64519675926</v>
      </c>
      <c r="G98" s="1" t="n">
        <v>2</v>
      </c>
    </row>
    <row r="99" customFormat="false" ht="15" hidden="false" customHeight="true" outlineLevel="0" collapsed="false">
      <c r="A99" s="106" t="n">
        <v>305.345474537037</v>
      </c>
      <c r="B99" s="1" t="s">
        <v>320</v>
      </c>
      <c r="C99" s="1" t="s">
        <v>321</v>
      </c>
      <c r="D99" s="1" t="s">
        <v>322</v>
      </c>
      <c r="F99" s="106" t="n">
        <v>8574.4605787037</v>
      </c>
      <c r="G99" s="1" t="n">
        <v>3</v>
      </c>
    </row>
    <row r="100" customFormat="false" ht="15" hidden="false" customHeight="true" outlineLevel="0" collapsed="false">
      <c r="A100" s="106" t="n">
        <v>311.958333333333</v>
      </c>
      <c r="B100" s="1" t="s">
        <v>323</v>
      </c>
      <c r="C100" s="1" t="s">
        <v>324</v>
      </c>
      <c r="D100" s="1" t="s">
        <v>325</v>
      </c>
      <c r="F100" s="106" t="n">
        <v>8668.08590277778</v>
      </c>
      <c r="G100" s="1" t="n">
        <v>4</v>
      </c>
    </row>
    <row r="101" customFormat="false" ht="15" hidden="false" customHeight="true" outlineLevel="0" collapsed="false">
      <c r="A101" s="106" t="n">
        <v>319.109895833333</v>
      </c>
      <c r="B101" s="1" t="s">
        <v>314</v>
      </c>
      <c r="C101" s="1" t="s">
        <v>315</v>
      </c>
      <c r="D101" s="1" t="s">
        <v>316</v>
      </c>
      <c r="F101" s="106" t="n">
        <v>8757.87063657408</v>
      </c>
      <c r="G101" s="1" t="n">
        <v>1</v>
      </c>
    </row>
    <row r="102" customFormat="false" ht="15" hidden="false" customHeight="true" outlineLevel="0" collapsed="false">
      <c r="A102" s="106" t="n">
        <v>327.303541666667</v>
      </c>
      <c r="B102" s="1" t="s">
        <v>317</v>
      </c>
      <c r="C102" s="1" t="s">
        <v>318</v>
      </c>
      <c r="D102" s="1" t="s">
        <v>319</v>
      </c>
      <c r="F102" s="106" t="n">
        <v>8846.88940972222</v>
      </c>
      <c r="G102" s="1" t="n">
        <v>2</v>
      </c>
    </row>
    <row r="103" customFormat="false" ht="15" hidden="false" customHeight="true" outlineLevel="0" collapsed="false">
      <c r="A103" s="106" t="n">
        <v>334.7325</v>
      </c>
      <c r="B103" s="1" t="s">
        <v>320</v>
      </c>
      <c r="C103" s="1" t="s">
        <v>321</v>
      </c>
      <c r="D103" s="1" t="s">
        <v>322</v>
      </c>
      <c r="F103" s="106" t="n">
        <v>8939.70814814815</v>
      </c>
      <c r="G103" s="1" t="n">
        <v>3</v>
      </c>
    </row>
    <row r="104" customFormat="false" ht="15" hidden="false" customHeight="true" outlineLevel="0" collapsed="false">
      <c r="A104" s="106" t="n">
        <v>341.442986111111</v>
      </c>
      <c r="B104" s="1" t="s">
        <v>323</v>
      </c>
      <c r="C104" s="1" t="s">
        <v>324</v>
      </c>
      <c r="D104" s="1" t="s">
        <v>325</v>
      </c>
      <c r="F104" s="106" t="n">
        <v>9033.33252314815</v>
      </c>
      <c r="G104" s="1" t="n">
        <v>4</v>
      </c>
    </row>
    <row r="105" customFormat="false" ht="15" hidden="false" customHeight="true" outlineLevel="0" collapsed="false">
      <c r="A105" s="106" t="n">
        <v>348.946168981482</v>
      </c>
      <c r="B105" s="1" t="s">
        <v>314</v>
      </c>
      <c r="C105" s="1" t="s">
        <v>315</v>
      </c>
      <c r="D105" s="1" t="s">
        <v>316</v>
      </c>
      <c r="F105" s="106" t="n">
        <v>9123.11494212963</v>
      </c>
      <c r="G105" s="1" t="n">
        <v>1</v>
      </c>
    </row>
    <row r="106" customFormat="false" ht="15" hidden="false" customHeight="true" outlineLevel="0" collapsed="false">
      <c r="A106" s="106" t="n">
        <v>357.000486111111</v>
      </c>
      <c r="B106" s="1" t="s">
        <v>326</v>
      </c>
      <c r="C106" s="1" t="s">
        <v>327</v>
      </c>
      <c r="D106" s="1" t="s">
        <v>319</v>
      </c>
      <c r="F106" s="106" t="n">
        <v>9212.13355324074</v>
      </c>
      <c r="G106" s="1" t="n">
        <v>2</v>
      </c>
    </row>
    <row r="107" customFormat="false" ht="15" hidden="false" customHeight="true" outlineLevel="0" collapsed="false">
      <c r="A107" s="106" t="n">
        <v>357.278958333333</v>
      </c>
      <c r="B107" s="1" t="s">
        <v>328</v>
      </c>
      <c r="C107" s="1" t="s">
        <v>337</v>
      </c>
      <c r="D107" s="1" t="s">
        <v>338</v>
      </c>
      <c r="F107" s="106" t="n">
        <v>9304.9515162037</v>
      </c>
      <c r="G107" s="1" t="n">
        <v>3</v>
      </c>
    </row>
    <row r="108" customFormat="false" ht="15" hidden="false" customHeight="true" outlineLevel="0" collapsed="false">
      <c r="A108" s="106" t="n">
        <v>364.074525462963</v>
      </c>
      <c r="B108" s="1" t="s">
        <v>320</v>
      </c>
      <c r="C108" s="1" t="s">
        <v>321</v>
      </c>
      <c r="D108" s="1" t="s">
        <v>322</v>
      </c>
      <c r="F108" s="106" t="n">
        <v>9398.57174768519</v>
      </c>
      <c r="G108" s="1" t="n">
        <v>4</v>
      </c>
    </row>
    <row r="109" customFormat="false" ht="15" hidden="false" customHeight="true" outlineLevel="0" collapsed="false">
      <c r="A109" s="106" t="n">
        <v>371.008969907407</v>
      </c>
      <c r="B109" s="1" t="s">
        <v>323</v>
      </c>
      <c r="C109" s="1" t="s">
        <v>324</v>
      </c>
      <c r="D109" s="1" t="s">
        <v>325</v>
      </c>
      <c r="F109" s="106" t="n">
        <v>9488.35916666667</v>
      </c>
      <c r="G109" s="1" t="n">
        <v>1</v>
      </c>
    </row>
    <row r="110" customFormat="false" ht="15" hidden="false" customHeight="true" outlineLevel="0" collapsed="false">
      <c r="A110" s="106" t="n">
        <v>378.859768518519</v>
      </c>
      <c r="B110" s="1" t="s">
        <v>314</v>
      </c>
      <c r="C110" s="1" t="s">
        <v>315</v>
      </c>
      <c r="D110" s="1" t="s">
        <v>316</v>
      </c>
      <c r="F110" s="106" t="n">
        <v>9577.37584490741</v>
      </c>
      <c r="G110" s="1" t="n">
        <v>2</v>
      </c>
    </row>
    <row r="111" customFormat="false" ht="15" hidden="false" customHeight="true" outlineLevel="0" collapsed="false">
      <c r="A111" s="106" t="n">
        <v>386.607650462963</v>
      </c>
      <c r="B111" s="1" t="s">
        <v>326</v>
      </c>
      <c r="C111" s="1" t="s">
        <v>327</v>
      </c>
      <c r="D111" s="1" t="s">
        <v>319</v>
      </c>
      <c r="F111" s="106" t="n">
        <v>9670.18752314815</v>
      </c>
      <c r="G111" s="1" t="n">
        <v>3</v>
      </c>
    </row>
    <row r="112" customFormat="false" ht="15" hidden="false" customHeight="true" outlineLevel="0" collapsed="false">
      <c r="A112" s="106" t="n">
        <v>393.410810185185</v>
      </c>
      <c r="B112" s="1" t="s">
        <v>320</v>
      </c>
      <c r="C112" s="1" t="s">
        <v>321</v>
      </c>
      <c r="D112" s="1" t="s">
        <v>322</v>
      </c>
      <c r="F112" s="106" t="n">
        <v>9763.8103125</v>
      </c>
      <c r="G112" s="1" t="n">
        <v>4</v>
      </c>
    </row>
    <row r="113" customFormat="false" ht="15" hidden="false" customHeight="true" outlineLevel="0" collapsed="false">
      <c r="A113" s="106" t="n">
        <v>400.645416666667</v>
      </c>
      <c r="B113" s="1" t="s">
        <v>323</v>
      </c>
      <c r="C113" s="1" t="s">
        <v>324</v>
      </c>
      <c r="D113" s="1" t="s">
        <v>325</v>
      </c>
      <c r="F113" s="106" t="n">
        <v>9853.60680555556</v>
      </c>
      <c r="G113" s="1" t="n">
        <v>1</v>
      </c>
    </row>
    <row r="114" customFormat="false" ht="15" hidden="false" customHeight="true" outlineLevel="0" collapsed="false">
      <c r="A114" s="106" t="n">
        <v>408.758113425926</v>
      </c>
      <c r="B114" s="1" t="s">
        <v>314</v>
      </c>
      <c r="C114" s="1" t="s">
        <v>315</v>
      </c>
      <c r="D114" s="1" t="s">
        <v>316</v>
      </c>
      <c r="F114" s="106" t="n">
        <v>9942.62472222222</v>
      </c>
      <c r="G114" s="1" t="n">
        <v>2</v>
      </c>
    </row>
    <row r="115" customFormat="false" ht="15" hidden="false" customHeight="true" outlineLevel="0" collapsed="false">
      <c r="A115" s="106" t="n">
        <v>416.114155092593</v>
      </c>
      <c r="B115" s="1" t="s">
        <v>326</v>
      </c>
      <c r="C115" s="1" t="s">
        <v>327</v>
      </c>
      <c r="D115" s="1" t="s">
        <v>319</v>
      </c>
      <c r="F115" s="106" t="n">
        <v>10035.4321527778</v>
      </c>
      <c r="G115" s="1" t="n">
        <v>3</v>
      </c>
    </row>
    <row r="116" customFormat="false" ht="15" hidden="false" customHeight="true" outlineLevel="0" collapsed="false">
      <c r="A116" s="106" t="n">
        <v>422.776041666667</v>
      </c>
      <c r="B116" s="1" t="s">
        <v>320</v>
      </c>
      <c r="C116" s="1" t="s">
        <v>321</v>
      </c>
      <c r="D116" s="1" t="s">
        <v>322</v>
      </c>
      <c r="F116" s="106" t="n">
        <v>10129.0537615741</v>
      </c>
      <c r="G116" s="1" t="n">
        <v>4</v>
      </c>
    </row>
    <row r="117" customFormat="false" ht="15" hidden="false" customHeight="true" outlineLevel="0" collapsed="false">
      <c r="A117" s="106" t="n">
        <v>430.336122685185</v>
      </c>
      <c r="B117" s="1" t="s">
        <v>323</v>
      </c>
      <c r="C117" s="1" t="s">
        <v>324</v>
      </c>
      <c r="D117" s="1" t="s">
        <v>325</v>
      </c>
      <c r="F117" s="106" t="n">
        <v>10218.8463310185</v>
      </c>
      <c r="G117" s="1" t="n">
        <v>1</v>
      </c>
    </row>
    <row r="118" customFormat="false" ht="15" hidden="false" customHeight="true" outlineLevel="0" collapsed="false">
      <c r="A118" s="106" t="n">
        <v>438.545694444445</v>
      </c>
      <c r="B118" s="1" t="s">
        <v>314</v>
      </c>
      <c r="C118" s="1" t="s">
        <v>315</v>
      </c>
      <c r="D118" s="1" t="s">
        <v>316</v>
      </c>
      <c r="F118" s="106" t="n">
        <v>10307.8640162037</v>
      </c>
      <c r="G118" s="1" t="n">
        <v>2</v>
      </c>
    </row>
    <row r="119" customFormat="false" ht="15" hidden="false" customHeight="true" outlineLevel="0" collapsed="false">
      <c r="A119" s="106" t="n">
        <v>445.536296296296</v>
      </c>
      <c r="B119" s="1" t="s">
        <v>326</v>
      </c>
      <c r="C119" s="1" t="s">
        <v>327</v>
      </c>
      <c r="D119" s="1" t="s">
        <v>319</v>
      </c>
      <c r="F119" s="106" t="n">
        <v>10400.6711689815</v>
      </c>
      <c r="G119" s="1" t="n">
        <v>3</v>
      </c>
    </row>
    <row r="120" customFormat="false" ht="15" hidden="false" customHeight="true" outlineLevel="0" collapsed="false">
      <c r="A120" s="106" t="n">
        <v>446.308229166667</v>
      </c>
      <c r="B120" s="1" t="s">
        <v>328</v>
      </c>
      <c r="C120" s="1" t="s">
        <v>329</v>
      </c>
      <c r="D120" s="1" t="s">
        <v>330</v>
      </c>
      <c r="F120" s="106" t="n">
        <v>10494.2955324074</v>
      </c>
      <c r="G120" s="1" t="n">
        <v>4</v>
      </c>
    </row>
    <row r="121" customFormat="false" ht="15" hidden="false" customHeight="true" outlineLevel="0" collapsed="false">
      <c r="A121" s="106" t="n">
        <v>452.193391203704</v>
      </c>
      <c r="B121" s="1" t="s">
        <v>320</v>
      </c>
      <c r="C121" s="1" t="s">
        <v>321</v>
      </c>
      <c r="D121" s="1" t="s">
        <v>322</v>
      </c>
      <c r="F121" s="106" t="n">
        <v>10584.086087963</v>
      </c>
      <c r="G121" s="1" t="n">
        <v>1</v>
      </c>
    </row>
    <row r="122" customFormat="false" ht="15" hidden="false" customHeight="true" outlineLevel="0" collapsed="false">
      <c r="A122" s="106" t="n">
        <v>460.055416666667</v>
      </c>
      <c r="B122" s="1" t="s">
        <v>323</v>
      </c>
      <c r="C122" s="1" t="s">
        <v>324</v>
      </c>
      <c r="D122" s="1" t="s">
        <v>325</v>
      </c>
      <c r="F122" s="106" t="n">
        <v>10673.1080902778</v>
      </c>
      <c r="G122" s="1" t="n">
        <v>2</v>
      </c>
    </row>
    <row r="123" customFormat="false" ht="15" hidden="false" customHeight="true" outlineLevel="0" collapsed="false">
      <c r="A123" s="106" t="n">
        <v>468.164618055556</v>
      </c>
      <c r="B123" s="1" t="s">
        <v>314</v>
      </c>
      <c r="C123" s="1" t="s">
        <v>315</v>
      </c>
      <c r="D123" s="1" t="s">
        <v>316</v>
      </c>
      <c r="F123" s="106" t="n">
        <v>10765.9172453704</v>
      </c>
      <c r="G123" s="1" t="n">
        <v>3</v>
      </c>
    </row>
    <row r="124" customFormat="false" ht="15" hidden="false" customHeight="true" outlineLevel="0" collapsed="false">
      <c r="A124" s="106" t="n">
        <v>474.900833333333</v>
      </c>
      <c r="B124" s="1" t="s">
        <v>326</v>
      </c>
      <c r="C124" s="1" t="s">
        <v>327</v>
      </c>
      <c r="D124" s="1" t="s">
        <v>319</v>
      </c>
      <c r="F124" s="106" t="n">
        <v>10859.5364236111</v>
      </c>
      <c r="G124" s="1" t="n">
        <v>4</v>
      </c>
    </row>
    <row r="125" customFormat="false" ht="15" hidden="false" customHeight="true" outlineLevel="0" collapsed="false">
      <c r="A125" s="106" t="n">
        <v>481.676724537037</v>
      </c>
      <c r="B125" s="1" t="s">
        <v>320</v>
      </c>
      <c r="C125" s="1" t="s">
        <v>321</v>
      </c>
      <c r="D125" s="1" t="s">
        <v>322</v>
      </c>
      <c r="F125" s="106" t="n">
        <v>10949.3286226852</v>
      </c>
      <c r="G125" s="1" t="n">
        <v>1</v>
      </c>
    </row>
    <row r="126" customFormat="false" ht="15" hidden="false" customHeight="true" outlineLevel="0" collapsed="false">
      <c r="A126" s="106" t="n">
        <v>489.762858796296</v>
      </c>
      <c r="B126" s="1" t="s">
        <v>323</v>
      </c>
      <c r="C126" s="1" t="s">
        <v>324</v>
      </c>
      <c r="D126" s="1" t="s">
        <v>325</v>
      </c>
      <c r="F126" s="106" t="n">
        <v>11038.3541550926</v>
      </c>
      <c r="G126" s="1" t="n">
        <v>2</v>
      </c>
    </row>
    <row r="127" customFormat="false" ht="15" hidden="false" customHeight="true" outlineLevel="0" collapsed="false">
      <c r="A127" s="106" t="n">
        <v>497.609988425926</v>
      </c>
      <c r="B127" s="1" t="s">
        <v>314</v>
      </c>
      <c r="C127" s="1" t="s">
        <v>315</v>
      </c>
      <c r="D127" s="1" t="s">
        <v>316</v>
      </c>
      <c r="F127" s="106" t="n">
        <v>11131.1619212963</v>
      </c>
      <c r="G127" s="1" t="n">
        <v>3</v>
      </c>
    </row>
    <row r="128" customFormat="false" ht="15" hidden="false" customHeight="true" outlineLevel="0" collapsed="false">
      <c r="A128" s="106" t="n">
        <v>504.234641203704</v>
      </c>
      <c r="B128" s="1" t="s">
        <v>317</v>
      </c>
      <c r="C128" s="1" t="s">
        <v>318</v>
      </c>
      <c r="D128" s="1" t="s">
        <v>319</v>
      </c>
      <c r="F128" s="106" t="n">
        <v>11224.7754050926</v>
      </c>
      <c r="G128" s="1" t="n">
        <v>4</v>
      </c>
    </row>
    <row r="129" customFormat="false" ht="15" hidden="false" customHeight="true" outlineLevel="0" collapsed="false">
      <c r="A129" s="106" t="n">
        <v>511.235671296296</v>
      </c>
      <c r="B129" s="1" t="s">
        <v>320</v>
      </c>
      <c r="C129" s="1" t="s">
        <v>321</v>
      </c>
      <c r="D129" s="1" t="s">
        <v>322</v>
      </c>
      <c r="F129" s="106" t="n">
        <v>11314.5691203704</v>
      </c>
      <c r="G129" s="1" t="n">
        <v>1</v>
      </c>
    </row>
    <row r="130" customFormat="false" ht="15" hidden="false" customHeight="true" outlineLevel="0" collapsed="false">
      <c r="A130" s="106" t="n">
        <v>519.411608796296</v>
      </c>
      <c r="B130" s="1" t="s">
        <v>323</v>
      </c>
      <c r="C130" s="1" t="s">
        <v>324</v>
      </c>
      <c r="D130" s="1" t="s">
        <v>325</v>
      </c>
      <c r="F130" s="106" t="n">
        <v>11403.5878240741</v>
      </c>
      <c r="G130" s="1" t="n">
        <v>2</v>
      </c>
    </row>
    <row r="131" customFormat="false" ht="15" hidden="false" customHeight="true" outlineLevel="0" collapsed="false">
      <c r="A131" s="106" t="n">
        <v>526.916944444444</v>
      </c>
      <c r="B131" s="1" t="s">
        <v>314</v>
      </c>
      <c r="C131" s="1" t="s">
        <v>315</v>
      </c>
      <c r="D131" s="1" t="s">
        <v>316</v>
      </c>
      <c r="F131" s="106" t="n">
        <v>11496.3948611111</v>
      </c>
      <c r="G131" s="1" t="n">
        <v>3</v>
      </c>
    </row>
    <row r="132" customFormat="false" ht="15" hidden="false" customHeight="true" outlineLevel="0" collapsed="false">
      <c r="A132" s="106" t="n">
        <v>533.564976851852</v>
      </c>
      <c r="B132" s="1" t="s">
        <v>326</v>
      </c>
      <c r="C132" s="1" t="s">
        <v>327</v>
      </c>
      <c r="D132" s="1" t="s">
        <v>319</v>
      </c>
      <c r="F132" s="106" t="n">
        <v>11590.0163541667</v>
      </c>
      <c r="G132" s="1" t="n">
        <v>4</v>
      </c>
    </row>
    <row r="133" customFormat="false" ht="15" hidden="false" customHeight="true" outlineLevel="0" collapsed="false">
      <c r="A133" s="106" t="n">
        <v>539.144398148148</v>
      </c>
      <c r="B133" s="1" t="s">
        <v>328</v>
      </c>
      <c r="C133" s="1" t="s">
        <v>331</v>
      </c>
      <c r="D133" s="1" t="s">
        <v>332</v>
      </c>
      <c r="F133" s="106" t="n">
        <v>11679.8123263889</v>
      </c>
      <c r="G133" s="1" t="n">
        <v>1</v>
      </c>
    </row>
    <row r="134" customFormat="false" ht="15" hidden="false" customHeight="true" outlineLevel="0" collapsed="false">
      <c r="A134" s="106" t="n">
        <v>540.874189814815</v>
      </c>
      <c r="B134" s="1" t="s">
        <v>320</v>
      </c>
      <c r="C134" s="1" t="s">
        <v>321</v>
      </c>
      <c r="D134" s="1" t="s">
        <v>322</v>
      </c>
      <c r="F134" s="106" t="n">
        <v>11768.8291550926</v>
      </c>
      <c r="G134" s="1" t="n">
        <v>2</v>
      </c>
    </row>
    <row r="135" customFormat="false" ht="15" hidden="false" customHeight="true" outlineLevel="0" collapsed="false">
      <c r="A135" s="106" t="n">
        <v>548.970671296296</v>
      </c>
      <c r="B135" s="1" t="s">
        <v>323</v>
      </c>
      <c r="C135" s="1" t="s">
        <v>324</v>
      </c>
      <c r="D135" s="1" t="s">
        <v>325</v>
      </c>
      <c r="F135" s="106" t="n">
        <v>11861.6409953704</v>
      </c>
      <c r="G135" s="1" t="n">
        <v>3</v>
      </c>
    </row>
    <row r="136" customFormat="false" ht="15" hidden="false" customHeight="true" outlineLevel="0" collapsed="false">
      <c r="A136" s="106" t="n">
        <v>556.139282407407</v>
      </c>
      <c r="B136" s="1" t="s">
        <v>314</v>
      </c>
      <c r="C136" s="1" t="s">
        <v>315</v>
      </c>
      <c r="D136" s="1" t="s">
        <v>316</v>
      </c>
      <c r="F136" s="106" t="n">
        <v>11955.2612268519</v>
      </c>
      <c r="G136" s="1" t="n">
        <v>4</v>
      </c>
    </row>
    <row r="137" customFormat="false" ht="15" hidden="false" customHeight="true" outlineLevel="0" collapsed="false">
      <c r="A137" s="106" t="n">
        <v>562.924502314815</v>
      </c>
      <c r="B137" s="1" t="s">
        <v>326</v>
      </c>
      <c r="C137" s="1" t="s">
        <v>327</v>
      </c>
      <c r="D137" s="1" t="s">
        <v>319</v>
      </c>
      <c r="F137" s="106" t="n">
        <v>12045.0515856482</v>
      </c>
      <c r="G137" s="1" t="n">
        <v>1</v>
      </c>
    </row>
    <row r="138" customFormat="false" ht="15" hidden="false" customHeight="true" outlineLevel="0" collapsed="false">
      <c r="A138" s="106" t="n">
        <v>570.582164351852</v>
      </c>
      <c r="B138" s="1" t="s">
        <v>320</v>
      </c>
      <c r="C138" s="1" t="s">
        <v>321</v>
      </c>
      <c r="D138" s="1" t="s">
        <v>322</v>
      </c>
      <c r="F138" s="106" t="n">
        <v>12134.0718981482</v>
      </c>
      <c r="G138" s="1" t="n">
        <v>2</v>
      </c>
    </row>
    <row r="139" customFormat="false" ht="15" hidden="false" customHeight="true" outlineLevel="0" collapsed="false">
      <c r="A139" s="106" t="n">
        <v>578.440300925926</v>
      </c>
      <c r="B139" s="1" t="s">
        <v>323</v>
      </c>
      <c r="C139" s="1" t="s">
        <v>324</v>
      </c>
      <c r="D139" s="1" t="s">
        <v>325</v>
      </c>
      <c r="F139" s="106" t="n">
        <v>12226.8832175926</v>
      </c>
      <c r="G139" s="1" t="n">
        <v>3</v>
      </c>
    </row>
    <row r="140" customFormat="false" ht="15" hidden="false" customHeight="true" outlineLevel="0" collapsed="false">
      <c r="A140" s="106" t="n">
        <v>585.335150462963</v>
      </c>
      <c r="B140" s="1" t="s">
        <v>314</v>
      </c>
      <c r="C140" s="1" t="s">
        <v>315</v>
      </c>
      <c r="D140" s="1" t="s">
        <v>316</v>
      </c>
      <c r="F140" s="106" t="n">
        <v>12320.5004398148</v>
      </c>
      <c r="G140" s="1" t="n">
        <v>4</v>
      </c>
    </row>
    <row r="141" customFormat="false" ht="15" hidden="false" customHeight="true" outlineLevel="0" collapsed="false">
      <c r="A141" s="106" t="n">
        <v>592.352858796296</v>
      </c>
      <c r="B141" s="1" t="s">
        <v>326</v>
      </c>
      <c r="C141" s="1" t="s">
        <v>327</v>
      </c>
      <c r="D141" s="1" t="s">
        <v>319</v>
      </c>
      <c r="F141" s="106" t="n">
        <v>12410.2902083333</v>
      </c>
      <c r="G141" s="1" t="n">
        <v>1</v>
      </c>
    </row>
    <row r="142" customFormat="false" ht="15" hidden="false" customHeight="true" outlineLevel="0" collapsed="false">
      <c r="A142" s="106" t="n">
        <v>600.328113425926</v>
      </c>
      <c r="B142" s="1" t="s">
        <v>320</v>
      </c>
      <c r="C142" s="1" t="s">
        <v>321</v>
      </c>
      <c r="D142" s="1" t="s">
        <v>322</v>
      </c>
      <c r="F142" s="106" t="n">
        <v>12499.3108101852</v>
      </c>
      <c r="G142" s="1" t="n">
        <v>2</v>
      </c>
    </row>
    <row r="143" customFormat="false" ht="15" hidden="false" customHeight="true" outlineLevel="0" collapsed="false">
      <c r="A143" s="106" t="n">
        <v>607.848240740741</v>
      </c>
      <c r="B143" s="1" t="s">
        <v>323</v>
      </c>
      <c r="C143" s="1" t="s">
        <v>324</v>
      </c>
      <c r="D143" s="1" t="s">
        <v>325</v>
      </c>
      <c r="F143" s="106" t="n">
        <v>12592.1164236111</v>
      </c>
      <c r="G143" s="1" t="n">
        <v>3</v>
      </c>
    </row>
    <row r="144" customFormat="false" ht="15" hidden="false" customHeight="true" outlineLevel="0" collapsed="false">
      <c r="A144" s="106" t="n">
        <v>614.561111111111</v>
      </c>
      <c r="B144" s="1" t="s">
        <v>314</v>
      </c>
      <c r="C144" s="1" t="s">
        <v>315</v>
      </c>
      <c r="D144" s="1" t="s">
        <v>316</v>
      </c>
      <c r="F144" s="106" t="n">
        <v>12685.7395138889</v>
      </c>
      <c r="G144" s="1" t="n">
        <v>4</v>
      </c>
    </row>
    <row r="145" customFormat="false" ht="15" hidden="false" customHeight="true" outlineLevel="0" collapsed="false">
      <c r="A145" s="106" t="n">
        <v>621.888402777778</v>
      </c>
      <c r="B145" s="1" t="s">
        <v>326</v>
      </c>
      <c r="C145" s="1" t="s">
        <v>327</v>
      </c>
      <c r="D145" s="1" t="s">
        <v>319</v>
      </c>
      <c r="F145" s="106" t="n">
        <v>12775.5342708333</v>
      </c>
      <c r="G145" s="1" t="n">
        <v>1</v>
      </c>
    </row>
    <row r="146" customFormat="false" ht="15" hidden="false" customHeight="true" outlineLevel="0" collapsed="false">
      <c r="A146" s="106" t="n">
        <v>630.06505787037</v>
      </c>
      <c r="B146" s="1" t="s">
        <v>320</v>
      </c>
      <c r="C146" s="1" t="s">
        <v>321</v>
      </c>
      <c r="D146" s="1" t="s">
        <v>322</v>
      </c>
      <c r="F146" s="106" t="n">
        <v>12864.5541435185</v>
      </c>
      <c r="G146" s="1" t="n">
        <v>2</v>
      </c>
    </row>
    <row r="147" customFormat="false" ht="15" hidden="false" customHeight="true" outlineLevel="0" collapsed="false">
      <c r="A147" s="106" t="n">
        <v>632.756122685185</v>
      </c>
      <c r="B147" s="1" t="s">
        <v>328</v>
      </c>
      <c r="C147" s="1" t="s">
        <v>335</v>
      </c>
      <c r="D147" s="1" t="s">
        <v>336</v>
      </c>
      <c r="F147" s="106" t="n">
        <v>12957.3597800926</v>
      </c>
      <c r="G147" s="1" t="n">
        <v>3</v>
      </c>
    </row>
    <row r="148" customFormat="false" ht="15" hidden="false" customHeight="true" outlineLevel="0" collapsed="false">
      <c r="A148" s="106" t="n">
        <v>637.233784722222</v>
      </c>
      <c r="B148" s="1" t="s">
        <v>323</v>
      </c>
      <c r="C148" s="1" t="s">
        <v>324</v>
      </c>
      <c r="D148" s="1" t="s">
        <v>325</v>
      </c>
      <c r="F148" s="106" t="n">
        <v>13050.9849421296</v>
      </c>
      <c r="G148" s="1" t="n">
        <v>4</v>
      </c>
    </row>
    <row r="149" customFormat="false" ht="15" hidden="false" customHeight="true" outlineLevel="0" collapsed="false">
      <c r="A149" s="106" t="n">
        <v>643.870185185185</v>
      </c>
      <c r="B149" s="1" t="s">
        <v>314</v>
      </c>
      <c r="C149" s="1" t="s">
        <v>315</v>
      </c>
      <c r="D149" s="1" t="s">
        <v>316</v>
      </c>
      <c r="F149" s="106" t="n">
        <v>13140.7757060185</v>
      </c>
      <c r="G149" s="1" t="n">
        <v>1</v>
      </c>
    </row>
    <row r="150" customFormat="false" ht="15" hidden="false" customHeight="true" outlineLevel="0" collapsed="false">
      <c r="A150" s="106" t="n">
        <v>651.549884259259</v>
      </c>
      <c r="B150" s="1" t="s">
        <v>326</v>
      </c>
      <c r="C150" s="1" t="s">
        <v>327</v>
      </c>
      <c r="D150" s="1" t="s">
        <v>319</v>
      </c>
      <c r="F150" s="106" t="n">
        <v>13229.7899884259</v>
      </c>
      <c r="G150" s="1" t="n">
        <v>2</v>
      </c>
    </row>
    <row r="151" customFormat="false" ht="15" hidden="false" customHeight="true" outlineLevel="0" collapsed="false">
      <c r="A151" s="106" t="n">
        <v>659.748483796296</v>
      </c>
      <c r="B151" s="1" t="s">
        <v>320</v>
      </c>
      <c r="C151" s="1" t="s">
        <v>321</v>
      </c>
      <c r="D151" s="1" t="s">
        <v>322</v>
      </c>
      <c r="F151" s="106" t="n">
        <v>13322.5983101852</v>
      </c>
      <c r="G151" s="1" t="n">
        <v>3</v>
      </c>
    </row>
    <row r="152" customFormat="false" ht="15" hidden="false" customHeight="true" outlineLevel="0" collapsed="false">
      <c r="A152" s="106" t="n">
        <v>666.630104166667</v>
      </c>
      <c r="B152" s="1" t="s">
        <v>333</v>
      </c>
      <c r="C152" s="1" t="s">
        <v>334</v>
      </c>
      <c r="D152" s="1" t="s">
        <v>325</v>
      </c>
      <c r="F152" s="106" t="n">
        <v>13416.2264699074</v>
      </c>
      <c r="G152" s="1" t="n">
        <v>4</v>
      </c>
    </row>
    <row r="153" customFormat="false" ht="15" hidden="false" customHeight="true" outlineLevel="0" collapsed="false">
      <c r="A153" s="106" t="n">
        <v>673.309178240741</v>
      </c>
      <c r="B153" s="1" t="s">
        <v>314</v>
      </c>
      <c r="C153" s="1" t="s">
        <v>315</v>
      </c>
      <c r="D153" s="1" t="s">
        <v>316</v>
      </c>
      <c r="F153" s="106" t="n">
        <v>13506.0186111111</v>
      </c>
      <c r="G153" s="1" t="n">
        <v>1</v>
      </c>
    </row>
    <row r="154" customFormat="false" ht="15" hidden="false" customHeight="true" outlineLevel="0" collapsed="false">
      <c r="A154" s="106" t="n">
        <v>681.315740740741</v>
      </c>
      <c r="B154" s="1" t="s">
        <v>317</v>
      </c>
      <c r="C154" s="1" t="s">
        <v>318</v>
      </c>
      <c r="D154" s="1" t="s">
        <v>319</v>
      </c>
      <c r="F154" s="106" t="n">
        <v>13595.0315393519</v>
      </c>
      <c r="G154" s="1" t="n">
        <v>2</v>
      </c>
    </row>
    <row r="155" customFormat="false" ht="15" hidden="false" customHeight="true" outlineLevel="0" collapsed="false">
      <c r="A155" s="106" t="n">
        <v>689.349675925926</v>
      </c>
      <c r="B155" s="1" t="s">
        <v>320</v>
      </c>
      <c r="C155" s="1" t="s">
        <v>321</v>
      </c>
      <c r="D155" s="1" t="s">
        <v>322</v>
      </c>
      <c r="F155" s="106" t="n">
        <v>13687.8417476852</v>
      </c>
      <c r="G155" s="1" t="n">
        <v>3</v>
      </c>
    </row>
    <row r="156" customFormat="false" ht="15" hidden="false" customHeight="true" outlineLevel="0" collapsed="false">
      <c r="A156" s="106" t="n">
        <v>696.054340277778</v>
      </c>
      <c r="B156" s="1" t="s">
        <v>323</v>
      </c>
      <c r="C156" s="1" t="s">
        <v>324</v>
      </c>
      <c r="D156" s="1" t="s">
        <v>325</v>
      </c>
      <c r="F156" s="106" t="n">
        <v>13781.4672685185</v>
      </c>
      <c r="G156" s="1" t="n">
        <v>4</v>
      </c>
    </row>
    <row r="157" customFormat="false" ht="15" hidden="false" customHeight="true" outlineLevel="0" collapsed="false">
      <c r="A157" s="106" t="n">
        <v>702.91005787037</v>
      </c>
      <c r="B157" s="1" t="s">
        <v>314</v>
      </c>
      <c r="C157" s="1" t="s">
        <v>315</v>
      </c>
      <c r="D157" s="1" t="s">
        <v>316</v>
      </c>
      <c r="F157" s="106" t="n">
        <v>13871.2653472222</v>
      </c>
      <c r="G157" s="1" t="n">
        <v>1</v>
      </c>
    </row>
    <row r="158" customFormat="false" ht="15" hidden="false" customHeight="true" outlineLevel="0" collapsed="false">
      <c r="A158" s="106" t="n">
        <v>711.120439814815</v>
      </c>
      <c r="B158" s="1" t="s">
        <v>326</v>
      </c>
      <c r="C158" s="1" t="s">
        <v>327</v>
      </c>
      <c r="D158" s="1" t="s">
        <v>319</v>
      </c>
      <c r="F158" s="106" t="n">
        <v>13960.2800115741</v>
      </c>
      <c r="G158" s="1" t="n">
        <v>2</v>
      </c>
    </row>
    <row r="159" customFormat="false" ht="15" hidden="false" customHeight="true" outlineLevel="0" collapsed="false">
      <c r="A159" s="106" t="n">
        <v>718.857766203704</v>
      </c>
      <c r="B159" s="1" t="s">
        <v>320</v>
      </c>
      <c r="C159" s="1" t="s">
        <v>321</v>
      </c>
      <c r="D159" s="1" t="s">
        <v>322</v>
      </c>
      <c r="F159" s="106" t="n">
        <v>14053.0858912037</v>
      </c>
      <c r="G159" s="1" t="n">
        <v>3</v>
      </c>
    </row>
    <row r="160" customFormat="false" ht="15" hidden="false" customHeight="true" outlineLevel="0" collapsed="false">
      <c r="A160" s="106" t="n">
        <v>722.525625</v>
      </c>
      <c r="B160" s="1" t="s">
        <v>328</v>
      </c>
      <c r="C160" s="1" t="s">
        <v>337</v>
      </c>
      <c r="D160" s="1" t="s">
        <v>338</v>
      </c>
      <c r="F160" s="106" t="n">
        <v>14146.7084143519</v>
      </c>
      <c r="G160" s="1" t="n">
        <v>4</v>
      </c>
    </row>
    <row r="161" customFormat="false" ht="15" hidden="false" customHeight="true" outlineLevel="0" collapsed="false">
      <c r="A161" s="106" t="n">
        <v>725.51099537037</v>
      </c>
      <c r="B161" s="1" t="s">
        <v>323</v>
      </c>
      <c r="C161" s="1" t="s">
        <v>324</v>
      </c>
      <c r="D161" s="1" t="s">
        <v>325</v>
      </c>
      <c r="F161" s="106" t="n">
        <v>14236.5093518519</v>
      </c>
      <c r="G161" s="1" t="n">
        <v>1</v>
      </c>
    </row>
    <row r="162" customFormat="false" ht="15" hidden="false" customHeight="true" outlineLevel="0" collapsed="false">
      <c r="A162" s="106" t="n">
        <v>732.672615740741</v>
      </c>
      <c r="B162" s="1" t="s">
        <v>314</v>
      </c>
      <c r="C162" s="1" t="s">
        <v>315</v>
      </c>
      <c r="D162" s="1" t="s">
        <v>316</v>
      </c>
      <c r="F162" s="106" t="n">
        <v>14325.5198958333</v>
      </c>
      <c r="G162" s="1" t="n">
        <v>2</v>
      </c>
    </row>
    <row r="163" customFormat="false" ht="15" hidden="false" customHeight="true" outlineLevel="0" collapsed="false">
      <c r="A163" s="106" t="n">
        <v>740.885034722222</v>
      </c>
      <c r="B163" s="1" t="s">
        <v>326</v>
      </c>
      <c r="C163" s="1" t="s">
        <v>327</v>
      </c>
      <c r="D163" s="1" t="s">
        <v>319</v>
      </c>
      <c r="F163" s="106" t="n">
        <v>14418.3190509259</v>
      </c>
      <c r="G163" s="1" t="n">
        <v>3</v>
      </c>
    </row>
    <row r="164" customFormat="false" ht="15" hidden="false" customHeight="true" outlineLevel="0" collapsed="false">
      <c r="A164" s="106" t="n">
        <v>748.276469907407</v>
      </c>
      <c r="B164" s="1" t="s">
        <v>320</v>
      </c>
      <c r="C164" s="1" t="s">
        <v>321</v>
      </c>
      <c r="D164" s="1" t="s">
        <v>322</v>
      </c>
      <c r="F164" s="106" t="n">
        <v>14511.9510532407</v>
      </c>
      <c r="G164" s="1" t="n">
        <v>4</v>
      </c>
    </row>
    <row r="165" customFormat="false" ht="15" hidden="false" customHeight="true" outlineLevel="0" collapsed="false">
      <c r="A165" s="106" t="n">
        <v>755.004097222222</v>
      </c>
      <c r="B165" s="1" t="s">
        <v>323</v>
      </c>
      <c r="C165" s="1" t="s">
        <v>324</v>
      </c>
      <c r="D165" s="1" t="s">
        <v>325</v>
      </c>
      <c r="F165" s="106" t="n">
        <v>14601.7539930556</v>
      </c>
      <c r="G165" s="1" t="n">
        <v>1</v>
      </c>
    </row>
    <row r="166" customFormat="false" ht="15" hidden="false" customHeight="true" outlineLevel="0" collapsed="false">
      <c r="A166" s="106" t="n">
        <v>762.547858796296</v>
      </c>
      <c r="B166" s="1" t="s">
        <v>314</v>
      </c>
      <c r="C166" s="1" t="s">
        <v>315</v>
      </c>
      <c r="D166" s="1" t="s">
        <v>316</v>
      </c>
      <c r="F166" s="106" t="n">
        <v>14690.7665740741</v>
      </c>
      <c r="G166" s="1" t="n">
        <v>2</v>
      </c>
    </row>
    <row r="167" customFormat="false" ht="15" hidden="false" customHeight="true" outlineLevel="0" collapsed="false">
      <c r="A167" s="106" t="n">
        <v>770.556469907407</v>
      </c>
      <c r="B167" s="1" t="s">
        <v>326</v>
      </c>
      <c r="C167" s="1" t="s">
        <v>327</v>
      </c>
      <c r="D167" s="1" t="s">
        <v>319</v>
      </c>
      <c r="F167" s="106" t="n">
        <v>14783.567037037</v>
      </c>
      <c r="G167" s="1" t="n">
        <v>3</v>
      </c>
    </row>
    <row r="168" customFormat="false" ht="15" hidden="false" customHeight="true" outlineLevel="0" collapsed="false">
      <c r="A168" s="106" t="n">
        <v>777.622384259259</v>
      </c>
      <c r="B168" s="1" t="s">
        <v>320</v>
      </c>
      <c r="C168" s="1" t="s">
        <v>321</v>
      </c>
      <c r="D168" s="1" t="s">
        <v>322</v>
      </c>
      <c r="F168" s="106" t="n">
        <v>14877.1983449074</v>
      </c>
      <c r="G168" s="1" t="n">
        <v>4</v>
      </c>
    </row>
    <row r="169" customFormat="false" ht="15" hidden="false" customHeight="true" outlineLevel="0" collapsed="false">
      <c r="A169" s="106" t="n">
        <v>784.543969907407</v>
      </c>
      <c r="B169" s="1" t="s">
        <v>323</v>
      </c>
      <c r="C169" s="1" t="s">
        <v>324</v>
      </c>
      <c r="D169" s="1" t="s">
        <v>325</v>
      </c>
      <c r="F169" s="106" t="n">
        <v>14966.9964351852</v>
      </c>
      <c r="G169" s="1" t="n">
        <v>1</v>
      </c>
    </row>
    <row r="170" customFormat="false" ht="15" hidden="false" customHeight="true" outlineLevel="0" collapsed="false">
      <c r="A170" s="106" t="n">
        <v>792.444270833333</v>
      </c>
      <c r="B170" s="1" t="s">
        <v>314</v>
      </c>
      <c r="C170" s="1" t="s">
        <v>315</v>
      </c>
      <c r="D170" s="1" t="s">
        <v>316</v>
      </c>
      <c r="F170" s="106" t="n">
        <v>15056.0144675926</v>
      </c>
      <c r="G170" s="1" t="n">
        <v>2</v>
      </c>
    </row>
    <row r="171" customFormat="false" ht="15" hidden="false" customHeight="true" outlineLevel="0" collapsed="false">
      <c r="A171" s="106" t="n">
        <v>800.118032407407</v>
      </c>
      <c r="B171" s="1" t="s">
        <v>326</v>
      </c>
      <c r="C171" s="1" t="s">
        <v>327</v>
      </c>
      <c r="D171" s="1" t="s">
        <v>319</v>
      </c>
      <c r="F171" s="106" t="n">
        <v>15148.8147569444</v>
      </c>
      <c r="G171" s="1" t="n">
        <v>3</v>
      </c>
    </row>
    <row r="172" customFormat="false" ht="15" hidden="false" customHeight="true" outlineLevel="0" collapsed="false">
      <c r="A172" s="106" t="n">
        <v>806.925324074074</v>
      </c>
      <c r="B172" s="1" t="s">
        <v>320</v>
      </c>
      <c r="C172" s="1" t="s">
        <v>321</v>
      </c>
      <c r="D172" s="1" t="s">
        <v>322</v>
      </c>
      <c r="F172" s="106" t="n">
        <v>15242.4394212963</v>
      </c>
      <c r="G172" s="1" t="n">
        <v>4</v>
      </c>
    </row>
    <row r="173" customFormat="false" ht="15" hidden="false" customHeight="true" outlineLevel="0" collapsed="false">
      <c r="A173" s="106" t="n">
        <v>811.553298611111</v>
      </c>
      <c r="B173" s="1" t="s">
        <v>328</v>
      </c>
      <c r="C173" s="1" t="s">
        <v>329</v>
      </c>
      <c r="D173" s="1" t="s">
        <v>330</v>
      </c>
      <c r="F173" s="106" t="n">
        <v>15332.2394675926</v>
      </c>
      <c r="G173" s="1" t="n">
        <v>1</v>
      </c>
    </row>
    <row r="174" customFormat="false" ht="15" hidden="false" customHeight="true" outlineLevel="0" collapsed="false">
      <c r="A174" s="106" t="n">
        <v>814.139675925926</v>
      </c>
      <c r="B174" s="1" t="s">
        <v>323</v>
      </c>
      <c r="C174" s="1" t="s">
        <v>324</v>
      </c>
      <c r="D174" s="1" t="s">
        <v>325</v>
      </c>
      <c r="F174" s="106" t="n">
        <v>15421.2570949074</v>
      </c>
      <c r="G174" s="1" t="n">
        <v>2</v>
      </c>
    </row>
    <row r="175" customFormat="false" ht="15" hidden="false" customHeight="true" outlineLevel="0" collapsed="false">
      <c r="A175" s="106" t="n">
        <v>822.266631944445</v>
      </c>
      <c r="B175" s="1" t="s">
        <v>314</v>
      </c>
      <c r="C175" s="1" t="s">
        <v>315</v>
      </c>
      <c r="D175" s="1" t="s">
        <v>316</v>
      </c>
      <c r="F175" s="106" t="n">
        <v>15514.0527893519</v>
      </c>
      <c r="G175" s="1" t="n">
        <v>3</v>
      </c>
    </row>
    <row r="176" customFormat="false" ht="15" hidden="false" customHeight="true" outlineLevel="0" collapsed="false">
      <c r="A176" s="106" t="n">
        <v>829.576215277778</v>
      </c>
      <c r="B176" s="1" t="s">
        <v>317</v>
      </c>
      <c r="C176" s="1" t="s">
        <v>318</v>
      </c>
      <c r="D176" s="1" t="s">
        <v>319</v>
      </c>
      <c r="F176" s="106" t="n">
        <v>15607.6781365741</v>
      </c>
      <c r="G176" s="1" t="n">
        <v>4</v>
      </c>
    </row>
    <row r="177" customFormat="false" ht="15" hidden="false" customHeight="true" outlineLevel="0" collapsed="false">
      <c r="A177" s="106" t="n">
        <v>836.22587962963</v>
      </c>
      <c r="B177" s="1" t="s">
        <v>320</v>
      </c>
      <c r="C177" s="1" t="s">
        <v>321</v>
      </c>
      <c r="D177" s="1" t="s">
        <v>322</v>
      </c>
      <c r="F177" s="106" t="n">
        <v>15697.4856944444</v>
      </c>
      <c r="G177" s="1" t="n">
        <v>1</v>
      </c>
    </row>
    <row r="178" customFormat="false" ht="15" hidden="false" customHeight="true" outlineLevel="0" collapsed="false">
      <c r="A178" s="106" t="n">
        <v>843.784131944444</v>
      </c>
      <c r="B178" s="1" t="s">
        <v>333</v>
      </c>
      <c r="C178" s="1" t="s">
        <v>334</v>
      </c>
      <c r="D178" s="1" t="s">
        <v>325</v>
      </c>
      <c r="F178" s="106" t="n">
        <v>15786.5018981482</v>
      </c>
      <c r="G178" s="1" t="n">
        <v>2</v>
      </c>
    </row>
    <row r="179" customFormat="false" ht="15" hidden="false" customHeight="true" outlineLevel="0" collapsed="false">
      <c r="A179" s="106" t="n">
        <v>851.95681712963</v>
      </c>
      <c r="B179" s="1" t="s">
        <v>314</v>
      </c>
      <c r="C179" s="1" t="s">
        <v>315</v>
      </c>
      <c r="D179" s="1" t="s">
        <v>316</v>
      </c>
      <c r="F179" s="106" t="n">
        <v>15879.3001736111</v>
      </c>
      <c r="G179" s="1" t="n">
        <v>3</v>
      </c>
    </row>
    <row r="180" customFormat="false" ht="15" hidden="false" customHeight="true" outlineLevel="0" collapsed="false">
      <c r="A180" s="106" t="n">
        <v>858.947824074074</v>
      </c>
      <c r="B180" s="1" t="s">
        <v>317</v>
      </c>
      <c r="C180" s="1" t="s">
        <v>318</v>
      </c>
      <c r="D180" s="1" t="s">
        <v>319</v>
      </c>
      <c r="F180" s="106" t="n">
        <v>15972.9246180556</v>
      </c>
      <c r="G180" s="1" t="n">
        <v>4</v>
      </c>
    </row>
    <row r="181" customFormat="false" ht="15" hidden="false" customHeight="true" outlineLevel="0" collapsed="false">
      <c r="A181" s="106" t="n">
        <v>865.568993055556</v>
      </c>
      <c r="B181" s="1" t="s">
        <v>320</v>
      </c>
      <c r="C181" s="1" t="s">
        <v>321</v>
      </c>
      <c r="D181" s="1" t="s">
        <v>322</v>
      </c>
      <c r="F181" s="106" t="n">
        <v>16062.7285648148</v>
      </c>
      <c r="G181" s="1" t="n">
        <v>1</v>
      </c>
    </row>
    <row r="182" customFormat="false" ht="15" hidden="false" customHeight="true" outlineLevel="0" collapsed="false">
      <c r="A182" s="106" t="n">
        <v>873.448402777778</v>
      </c>
      <c r="B182" s="1" t="s">
        <v>323</v>
      </c>
      <c r="C182" s="1" t="s">
        <v>324</v>
      </c>
      <c r="D182" s="1" t="s">
        <v>325</v>
      </c>
      <c r="F182" s="106" t="n">
        <v>16151.7419907407</v>
      </c>
      <c r="G182" s="1" t="n">
        <v>2</v>
      </c>
    </row>
    <row r="183" customFormat="false" ht="15" hidden="false" customHeight="true" outlineLevel="0" collapsed="false">
      <c r="A183" s="106" t="n">
        <v>881.500358796296</v>
      </c>
      <c r="B183" s="1" t="s">
        <v>314</v>
      </c>
      <c r="C183" s="1" t="s">
        <v>315</v>
      </c>
      <c r="D183" s="1" t="s">
        <v>316</v>
      </c>
      <c r="F183" s="106" t="n">
        <v>16244.5432060185</v>
      </c>
      <c r="G183" s="1" t="n">
        <v>3</v>
      </c>
    </row>
    <row r="184" customFormat="false" ht="15" hidden="false" customHeight="true" outlineLevel="0" collapsed="false">
      <c r="A184" s="106" t="n">
        <v>888.257604166667</v>
      </c>
      <c r="B184" s="1" t="s">
        <v>326</v>
      </c>
      <c r="C184" s="1" t="s">
        <v>327</v>
      </c>
      <c r="D184" s="1" t="s">
        <v>319</v>
      </c>
      <c r="F184" s="106" t="n">
        <v>16338.1677199074</v>
      </c>
      <c r="G184" s="1" t="n">
        <v>4</v>
      </c>
    </row>
    <row r="185" customFormat="false" ht="15" hidden="false" customHeight="true" outlineLevel="0" collapsed="false">
      <c r="A185" s="106" t="n">
        <v>894.995462962963</v>
      </c>
      <c r="B185" s="1" t="s">
        <v>320</v>
      </c>
      <c r="C185" s="1" t="s">
        <v>321</v>
      </c>
      <c r="D185" s="1" t="s">
        <v>322</v>
      </c>
      <c r="F185" s="106" t="n">
        <v>16427.9687962963</v>
      </c>
      <c r="G185" s="1" t="n">
        <v>1</v>
      </c>
    </row>
    <row r="186" customFormat="false" ht="15" hidden="false" customHeight="true" outlineLevel="0" collapsed="false">
      <c r="A186" s="106" t="n">
        <v>903.094814814815</v>
      </c>
      <c r="B186" s="1" t="s">
        <v>323</v>
      </c>
      <c r="C186" s="1" t="s">
        <v>324</v>
      </c>
      <c r="D186" s="1" t="s">
        <v>325</v>
      </c>
      <c r="F186" s="106" t="n">
        <v>16516.9844791667</v>
      </c>
      <c r="G186" s="1" t="n">
        <v>2</v>
      </c>
    </row>
    <row r="187" customFormat="false" ht="15" hidden="false" customHeight="true" outlineLevel="0" collapsed="false">
      <c r="A187" s="106" t="n">
        <v>904.385543981482</v>
      </c>
      <c r="B187" s="1" t="s">
        <v>328</v>
      </c>
      <c r="C187" s="1" t="s">
        <v>331</v>
      </c>
      <c r="D187" s="1" t="s">
        <v>332</v>
      </c>
      <c r="F187" s="106" t="n">
        <v>16609.7861689815</v>
      </c>
      <c r="G187" s="1" t="n">
        <v>3</v>
      </c>
    </row>
    <row r="188" customFormat="false" ht="15" hidden="false" customHeight="true" outlineLevel="0" collapsed="false">
      <c r="A188" s="106" t="n">
        <v>910.911215277778</v>
      </c>
      <c r="B188" s="1" t="s">
        <v>314</v>
      </c>
      <c r="C188" s="1" t="s">
        <v>315</v>
      </c>
      <c r="D188" s="1" t="s">
        <v>316</v>
      </c>
      <c r="F188" s="106" t="n">
        <v>16703.4092361111</v>
      </c>
      <c r="G188" s="1" t="n">
        <v>4</v>
      </c>
    </row>
    <row r="189" customFormat="false" ht="15" hidden="false" customHeight="true" outlineLevel="0" collapsed="false">
      <c r="A189" s="106" t="n">
        <v>917.541168981482</v>
      </c>
      <c r="B189" s="1" t="s">
        <v>326</v>
      </c>
      <c r="C189" s="1" t="s">
        <v>327</v>
      </c>
      <c r="D189" s="1" t="s">
        <v>319</v>
      </c>
      <c r="F189" s="106" t="n">
        <v>16793.2109606482</v>
      </c>
      <c r="G189" s="1" t="n">
        <v>1</v>
      </c>
    </row>
    <row r="190" customFormat="false" ht="15" hidden="false" customHeight="true" outlineLevel="0" collapsed="false">
      <c r="A190" s="106" t="n">
        <v>924.532071759259</v>
      </c>
      <c r="B190" s="1" t="s">
        <v>320</v>
      </c>
      <c r="C190" s="1" t="s">
        <v>321</v>
      </c>
      <c r="D190" s="1" t="s">
        <v>322</v>
      </c>
      <c r="F190" s="106" t="n">
        <v>16882.2310069444</v>
      </c>
      <c r="G190" s="1" t="n">
        <v>2</v>
      </c>
    </row>
    <row r="191" customFormat="false" ht="15" hidden="false" customHeight="true" outlineLevel="0" collapsed="false">
      <c r="A191" s="106" t="n">
        <v>932.697766203704</v>
      </c>
      <c r="B191" s="1" t="s">
        <v>323</v>
      </c>
      <c r="C191" s="1" t="s">
        <v>324</v>
      </c>
      <c r="D191" s="1" t="s">
        <v>325</v>
      </c>
      <c r="F191" s="106" t="n">
        <v>16975.0310532407</v>
      </c>
      <c r="G191" s="1" t="n">
        <v>3</v>
      </c>
    </row>
    <row r="192" customFormat="false" ht="15" hidden="false" customHeight="true" outlineLevel="0" collapsed="false">
      <c r="A192" s="106" t="n">
        <v>940.218472222222</v>
      </c>
      <c r="B192" s="1" t="s">
        <v>314</v>
      </c>
      <c r="C192" s="1" t="s">
        <v>315</v>
      </c>
      <c r="D192" s="1" t="s">
        <v>316</v>
      </c>
      <c r="F192" s="106" t="n">
        <v>17068.6535532407</v>
      </c>
      <c r="G192" s="1" t="n">
        <v>4</v>
      </c>
    </row>
    <row r="193" customFormat="false" ht="15" hidden="false" customHeight="true" outlineLevel="0" collapsed="false">
      <c r="A193" s="106" t="n">
        <v>946.845219907408</v>
      </c>
      <c r="B193" s="1" t="s">
        <v>326</v>
      </c>
      <c r="C193" s="1" t="s">
        <v>327</v>
      </c>
      <c r="D193" s="1" t="s">
        <v>319</v>
      </c>
      <c r="F193" s="106" t="n">
        <v>17158.4536805556</v>
      </c>
      <c r="G193" s="1" t="n">
        <v>1</v>
      </c>
    </row>
    <row r="194" customFormat="false" ht="15" hidden="false" customHeight="true" outlineLevel="0" collapsed="false">
      <c r="A194" s="106" t="n">
        <v>954.182893518519</v>
      </c>
      <c r="B194" s="1" t="s">
        <v>320</v>
      </c>
      <c r="C194" s="1" t="s">
        <v>321</v>
      </c>
      <c r="D194" s="1" t="s">
        <v>322</v>
      </c>
      <c r="F194" s="106" t="n">
        <v>17247.467337963</v>
      </c>
      <c r="G194" s="1" t="n">
        <v>2</v>
      </c>
    </row>
    <row r="195" customFormat="false" ht="15" hidden="false" customHeight="true" outlineLevel="0" collapsed="false">
      <c r="A195" s="106" t="n">
        <v>962.252164351852</v>
      </c>
      <c r="B195" s="1" t="s">
        <v>323</v>
      </c>
      <c r="C195" s="1" t="s">
        <v>324</v>
      </c>
      <c r="D195" s="1" t="s">
        <v>325</v>
      </c>
      <c r="F195" s="106" t="n">
        <v>17340.2634027778</v>
      </c>
      <c r="G195" s="1" t="n">
        <v>3</v>
      </c>
    </row>
    <row r="196" customFormat="false" ht="15" hidden="false" customHeight="true" outlineLevel="0" collapsed="false">
      <c r="A196" s="106" t="n">
        <v>969.461377314815</v>
      </c>
      <c r="B196" s="1" t="s">
        <v>314</v>
      </c>
      <c r="C196" s="1" t="s">
        <v>315</v>
      </c>
      <c r="D196" s="1" t="s">
        <v>316</v>
      </c>
      <c r="F196" s="106" t="n">
        <v>17433.8950347222</v>
      </c>
      <c r="G196" s="1" t="n">
        <v>4</v>
      </c>
    </row>
    <row r="197" customFormat="false" ht="15" hidden="false" customHeight="true" outlineLevel="0" collapsed="false">
      <c r="A197" s="106" t="n">
        <v>976.221631944444</v>
      </c>
      <c r="B197" s="1" t="s">
        <v>326</v>
      </c>
      <c r="C197" s="1" t="s">
        <v>327</v>
      </c>
      <c r="D197" s="1" t="s">
        <v>319</v>
      </c>
      <c r="F197" s="106" t="n">
        <v>17523.6964236111</v>
      </c>
      <c r="G197" s="1" t="n">
        <v>1</v>
      </c>
    </row>
    <row r="198" customFormat="false" ht="15" hidden="false" customHeight="true" outlineLevel="0" collapsed="false">
      <c r="A198" s="106" t="n">
        <v>983.926759259259</v>
      </c>
      <c r="B198" s="1" t="s">
        <v>320</v>
      </c>
      <c r="C198" s="1" t="s">
        <v>321</v>
      </c>
      <c r="D198" s="1" t="s">
        <v>322</v>
      </c>
      <c r="F198" s="106" t="n">
        <v>17612.706412037</v>
      </c>
      <c r="G198" s="1" t="n">
        <v>2</v>
      </c>
    </row>
    <row r="199" customFormat="false" ht="15" hidden="false" customHeight="true" outlineLevel="0" collapsed="false">
      <c r="A199" s="106" t="n">
        <v>991.766331018519</v>
      </c>
      <c r="B199" s="1" t="s">
        <v>323</v>
      </c>
      <c r="C199" s="1" t="s">
        <v>324</v>
      </c>
      <c r="D199" s="1" t="s">
        <v>325</v>
      </c>
      <c r="F199" s="106" t="n">
        <v>17705.5074074074</v>
      </c>
      <c r="G199" s="1" t="n">
        <v>3</v>
      </c>
    </row>
    <row r="200" customFormat="false" ht="15" hidden="false" customHeight="true" outlineLevel="0" collapsed="false">
      <c r="A200" s="106" t="n">
        <v>997.99681712963</v>
      </c>
      <c r="B200" s="1" t="s">
        <v>328</v>
      </c>
      <c r="C200" s="1" t="s">
        <v>335</v>
      </c>
      <c r="D200" s="1" t="s">
        <v>336</v>
      </c>
      <c r="F200" s="106" t="n">
        <v>17799.1401041667</v>
      </c>
      <c r="G200" s="1" t="n">
        <v>4</v>
      </c>
    </row>
    <row r="201" customFormat="false" ht="15" hidden="false" customHeight="true" outlineLevel="0" collapsed="false">
      <c r="A201" s="106" t="n">
        <v>998.688738425926</v>
      </c>
      <c r="B201" s="1" t="s">
        <v>314</v>
      </c>
      <c r="C201" s="1" t="s">
        <v>315</v>
      </c>
      <c r="D201" s="1" t="s">
        <v>316</v>
      </c>
      <c r="F201" s="106" t="n">
        <v>17888.9399305556</v>
      </c>
      <c r="G201" s="1" t="n">
        <v>1</v>
      </c>
    </row>
    <row r="202" customFormat="false" ht="15" hidden="false" customHeight="true" outlineLevel="0" collapsed="false">
      <c r="A202" s="106" t="n">
        <v>1005.7146412037</v>
      </c>
      <c r="B202" s="1" t="s">
        <v>326</v>
      </c>
      <c r="C202" s="1" t="s">
        <v>327</v>
      </c>
      <c r="D202" s="1" t="s">
        <v>319</v>
      </c>
      <c r="F202" s="106" t="n">
        <v>17977.9502662037</v>
      </c>
      <c r="G202" s="1" t="n">
        <v>2</v>
      </c>
    </row>
    <row r="203" customFormat="false" ht="15" hidden="false" customHeight="true" outlineLevel="0" collapsed="false">
      <c r="A203" s="106" t="n">
        <v>1013.72292824074</v>
      </c>
      <c r="B203" s="1" t="s">
        <v>320</v>
      </c>
      <c r="C203" s="1" t="s">
        <v>321</v>
      </c>
      <c r="D203" s="1" t="s">
        <v>322</v>
      </c>
      <c r="F203" s="106" t="n">
        <v>18070.7518981482</v>
      </c>
      <c r="G203" s="1" t="n">
        <v>3</v>
      </c>
    </row>
    <row r="204" customFormat="false" ht="15" hidden="false" customHeight="true" outlineLevel="0" collapsed="false">
      <c r="A204" s="106" t="n">
        <v>1021.25107638889</v>
      </c>
      <c r="B204" s="1" t="s">
        <v>333</v>
      </c>
      <c r="C204" s="1" t="s">
        <v>334</v>
      </c>
      <c r="D204" s="1" t="s">
        <v>325</v>
      </c>
      <c r="F204" s="106" t="n">
        <v>18164.3789930556</v>
      </c>
      <c r="G204" s="1" t="n">
        <v>4</v>
      </c>
    </row>
    <row r="205" customFormat="false" ht="15" hidden="false" customHeight="true" outlineLevel="0" collapsed="false">
      <c r="A205" s="106" t="n">
        <v>1027.95721064815</v>
      </c>
      <c r="B205" s="1" t="s">
        <v>314</v>
      </c>
      <c r="C205" s="1" t="s">
        <v>315</v>
      </c>
      <c r="D205" s="1" t="s">
        <v>316</v>
      </c>
      <c r="F205" s="106" t="n">
        <v>18254.1829166667</v>
      </c>
      <c r="G205" s="1" t="n">
        <v>1</v>
      </c>
    </row>
    <row r="206" customFormat="false" ht="15" hidden="false" customHeight="true" outlineLevel="0" collapsed="false">
      <c r="A206" s="106" t="n">
        <v>1035.34290509259</v>
      </c>
      <c r="B206" s="1" t="s">
        <v>317</v>
      </c>
      <c r="C206" s="1" t="s">
        <v>318</v>
      </c>
      <c r="D206" s="1" t="s">
        <v>319</v>
      </c>
      <c r="F206" s="106" t="n">
        <v>18343.1910069445</v>
      </c>
      <c r="G206" s="1" t="n">
        <v>2</v>
      </c>
    </row>
    <row r="207" customFormat="false" ht="15" hidden="false" customHeight="true" outlineLevel="0" collapsed="false">
      <c r="A207" s="106" t="n">
        <v>1043.52113425926</v>
      </c>
      <c r="B207" s="1" t="s">
        <v>320</v>
      </c>
      <c r="C207" s="1" t="s">
        <v>321</v>
      </c>
      <c r="D207" s="1" t="s">
        <v>322</v>
      </c>
      <c r="F207" s="106" t="n">
        <v>18435.9834375</v>
      </c>
      <c r="G207" s="1" t="n">
        <v>3</v>
      </c>
    </row>
    <row r="208" customFormat="false" ht="15" hidden="false" customHeight="true" outlineLevel="0" collapsed="false">
      <c r="A208" s="106" t="n">
        <v>1050.7133912037</v>
      </c>
      <c r="B208" s="1" t="s">
        <v>323</v>
      </c>
      <c r="C208" s="1" t="s">
        <v>324</v>
      </c>
      <c r="D208" s="1" t="s">
        <v>325</v>
      </c>
      <c r="F208" s="106" t="n">
        <v>18529.6138194444</v>
      </c>
      <c r="G208" s="1" t="n">
        <v>4</v>
      </c>
    </row>
    <row r="209" customFormat="false" ht="15" hidden="false" customHeight="true" outlineLevel="0" collapsed="false">
      <c r="A209" s="106" t="n">
        <v>1057.32451388889</v>
      </c>
      <c r="B209" s="1" t="s">
        <v>314</v>
      </c>
      <c r="C209" s="1" t="s">
        <v>315</v>
      </c>
      <c r="D209" s="1" t="s">
        <v>316</v>
      </c>
      <c r="F209" s="106" t="n">
        <v>18619.4257638889</v>
      </c>
      <c r="G209" s="1" t="n">
        <v>1</v>
      </c>
    </row>
    <row r="210" customFormat="false" ht="15" hidden="false" customHeight="true" outlineLevel="0" collapsed="false">
      <c r="A210" s="106" t="n">
        <v>1065.08671296296</v>
      </c>
      <c r="B210" s="1" t="s">
        <v>326</v>
      </c>
      <c r="C210" s="1" t="s">
        <v>327</v>
      </c>
      <c r="D210" s="1" t="s">
        <v>319</v>
      </c>
      <c r="F210" s="106" t="n">
        <v>18708.4348032407</v>
      </c>
      <c r="G210" s="1" t="n">
        <v>2</v>
      </c>
    </row>
    <row r="211" customFormat="false" ht="15" hidden="false" customHeight="true" outlineLevel="0" collapsed="false">
      <c r="A211" s="106" t="n">
        <v>1073.2684375</v>
      </c>
      <c r="B211" s="1" t="s">
        <v>320</v>
      </c>
      <c r="C211" s="1" t="s">
        <v>321</v>
      </c>
      <c r="D211" s="1" t="s">
        <v>322</v>
      </c>
      <c r="F211" s="106" t="n">
        <v>18801.2256018519</v>
      </c>
      <c r="G211" s="1" t="n">
        <v>3</v>
      </c>
    </row>
    <row r="212" customFormat="false" ht="15" hidden="false" customHeight="true" outlineLevel="0" collapsed="false">
      <c r="A212" s="106" t="n">
        <v>1080.15841435185</v>
      </c>
      <c r="B212" s="1" t="s">
        <v>323</v>
      </c>
      <c r="C212" s="1" t="s">
        <v>324</v>
      </c>
      <c r="D212" s="1" t="s">
        <v>325</v>
      </c>
      <c r="F212" s="106" t="n">
        <v>18894.8589814815</v>
      </c>
      <c r="G212" s="1" t="n">
        <v>4</v>
      </c>
    </row>
    <row r="213" customFormat="false" ht="15" hidden="false" customHeight="true" outlineLevel="0" collapsed="false">
      <c r="A213" s="106" t="n">
        <v>1086.83396990741</v>
      </c>
      <c r="B213" s="1" t="s">
        <v>314</v>
      </c>
      <c r="C213" s="1" t="s">
        <v>315</v>
      </c>
      <c r="D213" s="1" t="s">
        <v>316</v>
      </c>
      <c r="F213" s="106" t="n">
        <v>18984.6666666667</v>
      </c>
      <c r="G213" s="1" t="n">
        <v>1</v>
      </c>
    </row>
    <row r="214" customFormat="false" ht="15" hidden="false" customHeight="true" outlineLevel="0" collapsed="false">
      <c r="A214" s="106" t="n">
        <v>1087.7746412037</v>
      </c>
      <c r="B214" s="1" t="s">
        <v>328</v>
      </c>
      <c r="C214" s="1" t="s">
        <v>337</v>
      </c>
      <c r="D214" s="1" t="s">
        <v>338</v>
      </c>
      <c r="F214" s="106" t="n">
        <v>19073.6760185185</v>
      </c>
      <c r="G214" s="1" t="n">
        <v>2</v>
      </c>
    </row>
    <row r="215" customFormat="false" ht="15" hidden="false" customHeight="true" outlineLevel="0" collapsed="false">
      <c r="A215" s="106" t="n">
        <v>1094.89262731482</v>
      </c>
      <c r="B215" s="1" t="s">
        <v>326</v>
      </c>
      <c r="C215" s="1" t="s">
        <v>327</v>
      </c>
      <c r="D215" s="1" t="s">
        <v>319</v>
      </c>
      <c r="F215" s="106" t="n">
        <v>19166.467025463</v>
      </c>
      <c r="G215" s="1" t="n">
        <v>3</v>
      </c>
    </row>
    <row r="216" customFormat="false" ht="15" hidden="false" customHeight="true" outlineLevel="0" collapsed="false">
      <c r="A216" s="106" t="n">
        <v>1102.91462962963</v>
      </c>
      <c r="B216" s="1" t="s">
        <v>320</v>
      </c>
      <c r="C216" s="1" t="s">
        <v>321</v>
      </c>
      <c r="D216" s="1" t="s">
        <v>322</v>
      </c>
      <c r="F216" s="106" t="n">
        <v>19260.0998726852</v>
      </c>
      <c r="G216" s="1" t="n">
        <v>4</v>
      </c>
    </row>
    <row r="217" customFormat="false" ht="15" hidden="false" customHeight="true" outlineLevel="0" collapsed="false">
      <c r="A217" s="106" t="n">
        <v>1109.59550925926</v>
      </c>
      <c r="B217" s="1" t="s">
        <v>323</v>
      </c>
      <c r="C217" s="1" t="s">
        <v>324</v>
      </c>
      <c r="D217" s="1" t="s">
        <v>325</v>
      </c>
      <c r="F217" s="106" t="n">
        <v>19349.9052546296</v>
      </c>
      <c r="G217" s="1" t="n">
        <v>1</v>
      </c>
    </row>
    <row r="218" customFormat="false" ht="15" hidden="false" customHeight="true" outlineLevel="0" collapsed="false">
      <c r="A218" s="106" t="n">
        <v>1116.49342592593</v>
      </c>
      <c r="B218" s="1" t="s">
        <v>314</v>
      </c>
      <c r="C218" s="1" t="s">
        <v>315</v>
      </c>
      <c r="D218" s="1" t="s">
        <v>316</v>
      </c>
      <c r="F218" s="106" t="n">
        <v>19438.9172453704</v>
      </c>
      <c r="G218" s="1" t="n">
        <v>2</v>
      </c>
    </row>
    <row r="219" customFormat="false" ht="15" hidden="false" customHeight="true" outlineLevel="0" collapsed="false">
      <c r="A219" s="106" t="n">
        <v>1124.69388888889</v>
      </c>
      <c r="B219" s="1" t="s">
        <v>326</v>
      </c>
      <c r="C219" s="1" t="s">
        <v>327</v>
      </c>
      <c r="D219" s="1" t="s">
        <v>319</v>
      </c>
      <c r="F219" s="106" t="n">
        <v>19531.7081365741</v>
      </c>
      <c r="G219" s="1" t="n">
        <v>3</v>
      </c>
    </row>
    <row r="220" customFormat="false" ht="15" hidden="false" customHeight="true" outlineLevel="0" collapsed="false">
      <c r="A220" s="106" t="n">
        <v>1132.42568287037</v>
      </c>
      <c r="B220" s="1" t="s">
        <v>320</v>
      </c>
      <c r="C220" s="1" t="s">
        <v>321</v>
      </c>
      <c r="D220" s="1" t="s">
        <v>322</v>
      </c>
      <c r="F220" s="106" t="n">
        <v>19625.3373726852</v>
      </c>
      <c r="G220" s="1" t="n">
        <v>4</v>
      </c>
    </row>
    <row r="221" customFormat="false" ht="15" hidden="false" customHeight="true" outlineLevel="0" collapsed="false">
      <c r="A221" s="106" t="n">
        <v>1139.04010416667</v>
      </c>
      <c r="B221" s="1" t="s">
        <v>323</v>
      </c>
      <c r="C221" s="1" t="s">
        <v>324</v>
      </c>
      <c r="D221" s="1" t="s">
        <v>325</v>
      </c>
      <c r="F221" s="106" t="n">
        <v>19715.147037037</v>
      </c>
      <c r="G221" s="1" t="n">
        <v>1</v>
      </c>
    </row>
    <row r="222" customFormat="false" ht="15" hidden="false" customHeight="true" outlineLevel="0" collapsed="false">
      <c r="A222" s="106" t="n">
        <v>1146.26637731482</v>
      </c>
      <c r="B222" s="1" t="s">
        <v>314</v>
      </c>
      <c r="C222" s="1" t="s">
        <v>315</v>
      </c>
      <c r="D222" s="1" t="s">
        <v>316</v>
      </c>
      <c r="F222" s="106" t="n">
        <v>19804.1619212963</v>
      </c>
      <c r="G222" s="1" t="n">
        <v>2</v>
      </c>
    </row>
    <row r="223" customFormat="false" ht="15" hidden="false" customHeight="true" outlineLevel="0" collapsed="false">
      <c r="A223" s="106" t="n">
        <v>1154.43045138889</v>
      </c>
      <c r="B223" s="1" t="s">
        <v>326</v>
      </c>
      <c r="C223" s="1" t="s">
        <v>327</v>
      </c>
      <c r="D223" s="1" t="s">
        <v>319</v>
      </c>
      <c r="F223" s="106" t="n">
        <v>19896.9543171296</v>
      </c>
      <c r="G223" s="1" t="n">
        <v>3</v>
      </c>
    </row>
    <row r="224" customFormat="false" ht="15" hidden="false" customHeight="true" outlineLevel="0" collapsed="false">
      <c r="A224" s="106" t="n">
        <v>1161.80125</v>
      </c>
      <c r="B224" s="1" t="s">
        <v>320</v>
      </c>
      <c r="C224" s="1" t="s">
        <v>321</v>
      </c>
      <c r="D224" s="1" t="s">
        <v>322</v>
      </c>
      <c r="F224" s="106" t="n">
        <v>19990.5803472222</v>
      </c>
      <c r="G224" s="1" t="n">
        <v>4</v>
      </c>
    </row>
    <row r="225" customFormat="false" ht="15" hidden="false" customHeight="true" outlineLevel="0" collapsed="false">
      <c r="A225" s="106" t="n">
        <v>1168.50877314815</v>
      </c>
      <c r="B225" s="1" t="s">
        <v>323</v>
      </c>
      <c r="C225" s="1" t="s">
        <v>324</v>
      </c>
      <c r="D225" s="1" t="s">
        <v>325</v>
      </c>
      <c r="F225" s="106" t="n">
        <v>20080.3917013889</v>
      </c>
      <c r="G225" s="1" t="n">
        <v>1</v>
      </c>
    </row>
    <row r="226" customFormat="false" ht="15" hidden="false" customHeight="true" outlineLevel="0" collapsed="false">
      <c r="A226" s="106" t="n">
        <v>1176.08885416667</v>
      </c>
      <c r="B226" s="1" t="s">
        <v>314</v>
      </c>
      <c r="C226" s="1" t="s">
        <v>315</v>
      </c>
      <c r="D226" s="1" t="s">
        <v>316</v>
      </c>
      <c r="F226" s="106" t="n">
        <v>20169.3995601852</v>
      </c>
      <c r="G226" s="1" t="n">
        <v>2</v>
      </c>
    </row>
    <row r="227" customFormat="false" ht="15" hidden="false" customHeight="true" outlineLevel="0" collapsed="false">
      <c r="A227" s="106" t="n">
        <v>1176.80230324074</v>
      </c>
      <c r="B227" s="1" t="s">
        <v>328</v>
      </c>
      <c r="C227" s="1" t="s">
        <v>329</v>
      </c>
      <c r="D227" s="1" t="s">
        <v>330</v>
      </c>
      <c r="F227" s="106" t="n">
        <v>20262.1888310185</v>
      </c>
      <c r="G227" s="1" t="n">
        <v>3</v>
      </c>
    </row>
    <row r="228" customFormat="false" ht="15" hidden="false" customHeight="true" outlineLevel="0" collapsed="false">
      <c r="A228" s="106" t="n">
        <v>1184.05978009259</v>
      </c>
      <c r="B228" s="1" t="s">
        <v>317</v>
      </c>
      <c r="C228" s="1" t="s">
        <v>318</v>
      </c>
      <c r="D228" s="1" t="s">
        <v>319</v>
      </c>
      <c r="F228" s="106" t="n">
        <v>20355.8200231482</v>
      </c>
      <c r="G228" s="1" t="n">
        <v>4</v>
      </c>
    </row>
    <row r="229" customFormat="false" ht="15" hidden="false" customHeight="true" outlineLevel="0" collapsed="false">
      <c r="A229" s="106" t="n">
        <v>1191.07701388889</v>
      </c>
      <c r="B229" s="1" t="s">
        <v>320</v>
      </c>
      <c r="C229" s="1" t="s">
        <v>321</v>
      </c>
      <c r="D229" s="1" t="s">
        <v>322</v>
      </c>
      <c r="F229" s="106" t="n">
        <v>20445.6328819445</v>
      </c>
      <c r="G229" s="1" t="n">
        <v>1</v>
      </c>
    </row>
    <row r="230" customFormat="false" ht="15" hidden="false" customHeight="true" outlineLevel="0" collapsed="false">
      <c r="A230" s="106" t="n">
        <v>1198.01248842593</v>
      </c>
      <c r="B230" s="1" t="s">
        <v>333</v>
      </c>
      <c r="C230" s="1" t="s">
        <v>334</v>
      </c>
      <c r="D230" s="1" t="s">
        <v>325</v>
      </c>
      <c r="F230" s="106" t="n">
        <v>20534.6396064815</v>
      </c>
      <c r="G230" s="1" t="n">
        <v>2</v>
      </c>
    </row>
    <row r="231" customFormat="false" ht="15" hidden="false" customHeight="true" outlineLevel="0" collapsed="false">
      <c r="A231" s="106" t="n">
        <v>1205.89609953704</v>
      </c>
      <c r="B231" s="1" t="s">
        <v>314</v>
      </c>
      <c r="C231" s="1" t="s">
        <v>315</v>
      </c>
      <c r="D231" s="1" t="s">
        <v>316</v>
      </c>
      <c r="F231" s="106" t="n">
        <v>20627.4333101852</v>
      </c>
      <c r="G231" s="1" t="n">
        <v>3</v>
      </c>
    </row>
    <row r="232" customFormat="false" ht="15" hidden="false" customHeight="true" outlineLevel="0" collapsed="false">
      <c r="A232" s="106" t="n">
        <v>1213.56333333333</v>
      </c>
      <c r="B232" s="1" t="s">
        <v>326</v>
      </c>
      <c r="C232" s="1" t="s">
        <v>327</v>
      </c>
      <c r="D232" s="1" t="s">
        <v>319</v>
      </c>
      <c r="F232" s="106" t="n">
        <v>20721.0661574074</v>
      </c>
      <c r="G232" s="1" t="n">
        <v>4</v>
      </c>
    </row>
    <row r="233" customFormat="false" ht="15" hidden="false" customHeight="true" outlineLevel="0" collapsed="false">
      <c r="A233" s="106" t="n">
        <v>1220.30935185185</v>
      </c>
      <c r="B233" s="1" t="s">
        <v>320</v>
      </c>
      <c r="C233" s="1" t="s">
        <v>321</v>
      </c>
      <c r="D233" s="1" t="s">
        <v>322</v>
      </c>
      <c r="F233" s="106" t="n">
        <v>20810.8749768519</v>
      </c>
      <c r="G233" s="1" t="n">
        <v>1</v>
      </c>
    </row>
    <row r="234" customFormat="false" ht="15" hidden="false" customHeight="true" outlineLevel="0" collapsed="false">
      <c r="A234" s="106" t="n">
        <v>1227.55385416667</v>
      </c>
      <c r="B234" s="1" t="s">
        <v>323</v>
      </c>
      <c r="C234" s="1" t="s">
        <v>324</v>
      </c>
      <c r="D234" s="1" t="s">
        <v>325</v>
      </c>
      <c r="F234" s="106" t="n">
        <v>20899.8865740741</v>
      </c>
      <c r="G234" s="1" t="n">
        <v>2</v>
      </c>
    </row>
    <row r="235" customFormat="false" ht="15" hidden="false" customHeight="true" outlineLevel="0" collapsed="false">
      <c r="A235" s="106" t="n">
        <v>1235.63769675926</v>
      </c>
      <c r="B235" s="1" t="s">
        <v>314</v>
      </c>
      <c r="C235" s="1" t="s">
        <v>315</v>
      </c>
      <c r="D235" s="1" t="s">
        <v>316</v>
      </c>
      <c r="F235" s="106" t="n">
        <v>20992.6809953704</v>
      </c>
      <c r="G235" s="1" t="n">
        <v>3</v>
      </c>
    </row>
    <row r="236" customFormat="false" ht="15" hidden="false" customHeight="true" outlineLevel="0" collapsed="false">
      <c r="A236" s="106" t="n">
        <v>1242.95079861111</v>
      </c>
      <c r="B236" s="1" t="s">
        <v>326</v>
      </c>
      <c r="C236" s="1" t="s">
        <v>327</v>
      </c>
      <c r="D236" s="1" t="s">
        <v>319</v>
      </c>
      <c r="F236" s="106" t="n">
        <v>21086.3096875</v>
      </c>
      <c r="G236" s="1" t="n">
        <v>4</v>
      </c>
    </row>
    <row r="237" customFormat="false" ht="15" hidden="false" customHeight="true" outlineLevel="0" collapsed="false">
      <c r="A237" s="106" t="n">
        <v>1249.55818287037</v>
      </c>
      <c r="B237" s="1" t="s">
        <v>320</v>
      </c>
      <c r="C237" s="1" t="s">
        <v>321</v>
      </c>
      <c r="D237" s="1" t="s">
        <v>322</v>
      </c>
      <c r="F237" s="106" t="n">
        <v>21176.1174652778</v>
      </c>
      <c r="G237" s="1" t="n">
        <v>1</v>
      </c>
    </row>
    <row r="238" customFormat="false" ht="15" hidden="false" customHeight="true" outlineLevel="0" collapsed="false">
      <c r="A238" s="106" t="n">
        <v>1257.13034722222</v>
      </c>
      <c r="B238" s="1" t="s">
        <v>323</v>
      </c>
      <c r="C238" s="1" t="s">
        <v>324</v>
      </c>
      <c r="D238" s="1" t="s">
        <v>325</v>
      </c>
      <c r="F238" s="106" t="n">
        <v>21265.1288194445</v>
      </c>
      <c r="G238" s="1" t="n">
        <v>2</v>
      </c>
    </row>
    <row r="239" customFormat="false" ht="15" hidden="false" customHeight="true" outlineLevel="0" collapsed="false">
      <c r="A239" s="106" t="n">
        <v>1265.28050925926</v>
      </c>
      <c r="B239" s="1" t="s">
        <v>314</v>
      </c>
      <c r="C239" s="1" t="s">
        <v>315</v>
      </c>
      <c r="D239" s="1" t="s">
        <v>316</v>
      </c>
      <c r="F239" s="106" t="n">
        <v>21357.9145023148</v>
      </c>
      <c r="G239" s="1" t="n">
        <v>3</v>
      </c>
    </row>
    <row r="240" customFormat="false" ht="15" hidden="false" customHeight="true" outlineLevel="0" collapsed="false">
      <c r="A240" s="106" t="n">
        <v>1269.62847222222</v>
      </c>
      <c r="B240" s="1" t="s">
        <v>328</v>
      </c>
      <c r="C240" s="1" t="s">
        <v>331</v>
      </c>
      <c r="D240" s="1" t="s">
        <v>332</v>
      </c>
      <c r="F240" s="106" t="n">
        <v>21451.5478240741</v>
      </c>
      <c r="G240" s="1" t="n">
        <v>4</v>
      </c>
    </row>
    <row r="241" customFormat="false" ht="15" hidden="false" customHeight="true" outlineLevel="0" collapsed="false">
      <c r="A241" s="106" t="n">
        <v>1272.2571412037</v>
      </c>
      <c r="B241" s="1" t="s">
        <v>326</v>
      </c>
      <c r="C241" s="1" t="s">
        <v>327</v>
      </c>
      <c r="D241" s="1" t="s">
        <v>319</v>
      </c>
      <c r="F241" s="106" t="n">
        <v>21541.3610416667</v>
      </c>
      <c r="G241" s="1" t="n">
        <v>1</v>
      </c>
    </row>
    <row r="242" customFormat="false" ht="15" hidden="false" customHeight="true" outlineLevel="0" collapsed="false">
      <c r="A242" s="106" t="n">
        <v>1278.8759837963</v>
      </c>
      <c r="B242" s="1" t="s">
        <v>320</v>
      </c>
      <c r="C242" s="1" t="s">
        <v>321</v>
      </c>
      <c r="D242" s="1" t="s">
        <v>322</v>
      </c>
      <c r="F242" s="106" t="n">
        <v>21630.3715046296</v>
      </c>
      <c r="G242" s="1" t="n">
        <v>2</v>
      </c>
    </row>
    <row r="243" customFormat="false" ht="15" hidden="false" customHeight="true" outlineLevel="0" collapsed="false">
      <c r="A243" s="106" t="n">
        <v>1286.73815972222</v>
      </c>
      <c r="B243" s="1" t="s">
        <v>323</v>
      </c>
      <c r="C243" s="1" t="s">
        <v>324</v>
      </c>
      <c r="D243" s="1" t="s">
        <v>325</v>
      </c>
      <c r="F243" s="106" t="n">
        <v>21723.1594907407</v>
      </c>
      <c r="G243" s="1" t="n">
        <v>3</v>
      </c>
    </row>
    <row r="244" customFormat="false" ht="15" hidden="false" customHeight="true" outlineLevel="0" collapsed="false">
      <c r="A244" s="106" t="n">
        <v>1294.80833333333</v>
      </c>
      <c r="B244" s="1" t="s">
        <v>314</v>
      </c>
      <c r="C244" s="1" t="s">
        <v>315</v>
      </c>
      <c r="D244" s="1" t="s">
        <v>316</v>
      </c>
      <c r="F244" s="106" t="n">
        <v>21816.7974421296</v>
      </c>
      <c r="G244" s="1" t="n">
        <v>4</v>
      </c>
    </row>
    <row r="245" customFormat="false" ht="15" hidden="false" customHeight="true" outlineLevel="0" collapsed="false">
      <c r="A245" s="106" t="n">
        <v>1301.53181712963</v>
      </c>
      <c r="B245" s="1" t="s">
        <v>326</v>
      </c>
      <c r="C245" s="1" t="s">
        <v>327</v>
      </c>
      <c r="D245" s="1" t="s">
        <v>319</v>
      </c>
      <c r="F245" s="106" t="n">
        <v>21906.6072106482</v>
      </c>
      <c r="G245" s="1" t="n">
        <v>1</v>
      </c>
    </row>
    <row r="246" customFormat="false" ht="15" hidden="false" customHeight="true" outlineLevel="0" collapsed="false">
      <c r="A246" s="106" t="n">
        <v>1308.30150462963</v>
      </c>
      <c r="B246" s="1" t="s">
        <v>320</v>
      </c>
      <c r="C246" s="1" t="s">
        <v>321</v>
      </c>
      <c r="D246" s="1" t="s">
        <v>322</v>
      </c>
      <c r="F246" s="106" t="n">
        <v>21995.6128240741</v>
      </c>
      <c r="G246" s="1" t="n">
        <v>2</v>
      </c>
    </row>
    <row r="247" customFormat="false" ht="15" hidden="false" customHeight="true" outlineLevel="0" collapsed="false">
      <c r="A247" s="106" t="n">
        <v>1316.37094907407</v>
      </c>
      <c r="B247" s="1" t="s">
        <v>323</v>
      </c>
      <c r="C247" s="1" t="s">
        <v>324</v>
      </c>
      <c r="D247" s="1" t="s">
        <v>325</v>
      </c>
      <c r="F247" s="106" t="n">
        <v>22088.4041666667</v>
      </c>
      <c r="G247" s="1" t="n">
        <v>3</v>
      </c>
    </row>
    <row r="248" customFormat="false" ht="15" hidden="false" customHeight="true" outlineLevel="0" collapsed="false">
      <c r="A248" s="106" t="n">
        <v>1324.22400462963</v>
      </c>
      <c r="B248" s="1" t="s">
        <v>314</v>
      </c>
      <c r="C248" s="1" t="s">
        <v>315</v>
      </c>
      <c r="D248" s="1" t="s">
        <v>316</v>
      </c>
      <c r="F248" s="106" t="n">
        <v>22182.0407291667</v>
      </c>
      <c r="G248" s="1" t="n">
        <v>4</v>
      </c>
    </row>
    <row r="249" customFormat="false" ht="15" hidden="false" customHeight="true" outlineLevel="0" collapsed="false">
      <c r="A249" s="106" t="n">
        <v>1330.82697916667</v>
      </c>
      <c r="B249" s="1" t="s">
        <v>326</v>
      </c>
      <c r="C249" s="1" t="s">
        <v>327</v>
      </c>
      <c r="D249" s="1" t="s">
        <v>319</v>
      </c>
      <c r="F249" s="106" t="n">
        <v>22271.851412037</v>
      </c>
      <c r="G249" s="1" t="n">
        <v>1</v>
      </c>
    </row>
    <row r="250" customFormat="false" ht="15" hidden="false" customHeight="true" outlineLevel="0" collapsed="false">
      <c r="A250" s="106" t="n">
        <v>1337.85700231482</v>
      </c>
      <c r="B250" s="1" t="s">
        <v>320</v>
      </c>
      <c r="C250" s="1" t="s">
        <v>321</v>
      </c>
      <c r="D250" s="1" t="s">
        <v>322</v>
      </c>
      <c r="F250" s="106" t="n">
        <v>22360.8558217593</v>
      </c>
      <c r="G250" s="1" t="n">
        <v>2</v>
      </c>
    </row>
    <row r="251" customFormat="false" ht="15" hidden="false" customHeight="true" outlineLevel="0" collapsed="false">
      <c r="A251" s="106" t="n">
        <v>1346.01387731482</v>
      </c>
      <c r="B251" s="1" t="s">
        <v>323</v>
      </c>
      <c r="C251" s="1" t="s">
        <v>324</v>
      </c>
      <c r="D251" s="1" t="s">
        <v>325</v>
      </c>
      <c r="F251" s="106" t="n">
        <v>22453.6458564815</v>
      </c>
      <c r="G251" s="1" t="n">
        <v>3</v>
      </c>
    </row>
    <row r="252" customFormat="false" ht="15" hidden="false" customHeight="true" outlineLevel="0" collapsed="false">
      <c r="A252" s="106" t="n">
        <v>1353.55118055556</v>
      </c>
      <c r="B252" s="1" t="s">
        <v>314</v>
      </c>
      <c r="C252" s="1" t="s">
        <v>315</v>
      </c>
      <c r="D252" s="1" t="s">
        <v>316</v>
      </c>
      <c r="F252" s="106" t="n">
        <v>22547.2793981482</v>
      </c>
      <c r="G252" s="1" t="n">
        <v>4</v>
      </c>
    </row>
    <row r="253" customFormat="false" ht="15" hidden="false" customHeight="true" outlineLevel="0" collapsed="false">
      <c r="A253" s="106" t="n">
        <v>1360.18796296296</v>
      </c>
      <c r="B253" s="1" t="s">
        <v>317</v>
      </c>
      <c r="C253" s="1" t="s">
        <v>318</v>
      </c>
      <c r="D253" s="1" t="s">
        <v>319</v>
      </c>
      <c r="F253" s="106" t="n">
        <v>22637.0968634259</v>
      </c>
      <c r="G253" s="1" t="n">
        <v>1</v>
      </c>
    </row>
    <row r="254" customFormat="false" ht="15" hidden="false" customHeight="true" outlineLevel="0" collapsed="false">
      <c r="A254" s="106" t="n">
        <v>1363.23885416667</v>
      </c>
      <c r="B254" s="1" t="s">
        <v>328</v>
      </c>
      <c r="C254" s="1" t="s">
        <v>335</v>
      </c>
      <c r="D254" s="1" t="s">
        <v>336</v>
      </c>
      <c r="F254" s="106" t="n">
        <v>22726.103900463</v>
      </c>
      <c r="G254" s="1" t="n">
        <v>2</v>
      </c>
    </row>
    <row r="255" customFormat="false" ht="15" hidden="false" customHeight="true" outlineLevel="0" collapsed="false">
      <c r="A255" s="106" t="n">
        <v>1367.5474537037</v>
      </c>
      <c r="B255" s="1" t="s">
        <v>320</v>
      </c>
      <c r="C255" s="1" t="s">
        <v>321</v>
      </c>
      <c r="D255" s="1" t="s">
        <v>322</v>
      </c>
      <c r="F255" s="106" t="n">
        <v>22818.8919212963</v>
      </c>
      <c r="G255" s="1" t="n">
        <v>3</v>
      </c>
    </row>
    <row r="256" customFormat="false" ht="15" hidden="false" customHeight="true" outlineLevel="0" collapsed="false">
      <c r="A256" s="106" t="n">
        <v>1375.64149305556</v>
      </c>
      <c r="B256" s="1" t="s">
        <v>333</v>
      </c>
      <c r="C256" s="1" t="s">
        <v>334</v>
      </c>
      <c r="D256" s="1" t="s">
        <v>325</v>
      </c>
      <c r="F256" s="106" t="n">
        <v>22912.524849537</v>
      </c>
      <c r="G256" s="1" t="n">
        <v>4</v>
      </c>
    </row>
    <row r="257" customFormat="false" ht="15" hidden="false" customHeight="true" outlineLevel="0" collapsed="false">
      <c r="A257" s="106" t="n">
        <v>1382.83127314815</v>
      </c>
      <c r="B257" s="1" t="s">
        <v>314</v>
      </c>
      <c r="C257" s="1" t="s">
        <v>315</v>
      </c>
      <c r="D257" s="1" t="s">
        <v>316</v>
      </c>
      <c r="F257" s="106" t="n">
        <v>23002.3435300926</v>
      </c>
      <c r="G257" s="1" t="n">
        <v>1</v>
      </c>
    </row>
    <row r="258" customFormat="false" ht="15" hidden="false" customHeight="true" outlineLevel="0" collapsed="false">
      <c r="A258" s="106" t="n">
        <v>1389.64612268519</v>
      </c>
      <c r="B258" s="1" t="s">
        <v>326</v>
      </c>
      <c r="C258" s="1" t="s">
        <v>327</v>
      </c>
      <c r="D258" s="1" t="s">
        <v>319</v>
      </c>
      <c r="F258" s="106" t="n">
        <v>23091.3470601852</v>
      </c>
      <c r="G258" s="1" t="n">
        <v>2</v>
      </c>
    </row>
    <row r="259" customFormat="false" ht="15" hidden="false" customHeight="true" outlineLevel="0" collapsed="false">
      <c r="A259" s="106" t="n">
        <v>1397.3559375</v>
      </c>
      <c r="B259" s="1" t="s">
        <v>320</v>
      </c>
      <c r="C259" s="1" t="s">
        <v>321</v>
      </c>
      <c r="D259" s="1" t="s">
        <v>322</v>
      </c>
      <c r="F259" s="106" t="n">
        <v>23184.1277199074</v>
      </c>
      <c r="G259" s="1" t="n">
        <v>3</v>
      </c>
    </row>
    <row r="260" customFormat="false" ht="15" hidden="false" customHeight="true" outlineLevel="0" collapsed="false">
      <c r="A260" s="106" t="n">
        <v>1405.22753472222</v>
      </c>
      <c r="B260" s="1" t="s">
        <v>323</v>
      </c>
      <c r="C260" s="1" t="s">
        <v>324</v>
      </c>
      <c r="D260" s="1" t="s">
        <v>325</v>
      </c>
      <c r="F260" s="106" t="n">
        <v>23277.7662152778</v>
      </c>
      <c r="G260" s="1" t="n">
        <v>4</v>
      </c>
    </row>
    <row r="261" customFormat="false" ht="15" hidden="false" customHeight="true" outlineLevel="0" collapsed="false">
      <c r="A261" s="106" t="n">
        <v>1412.11540509259</v>
      </c>
      <c r="B261" s="1" t="s">
        <v>314</v>
      </c>
      <c r="C261" s="1" t="s">
        <v>315</v>
      </c>
      <c r="D261" s="1" t="s">
        <v>316</v>
      </c>
      <c r="F261" s="106" t="n">
        <v>23367.5846759259</v>
      </c>
      <c r="G261" s="1" t="n">
        <v>1</v>
      </c>
    </row>
    <row r="262" customFormat="false" ht="15" hidden="false" customHeight="true" outlineLevel="0" collapsed="false">
      <c r="A262" s="106" t="n">
        <v>1419.21552083333</v>
      </c>
      <c r="B262" s="1" t="s">
        <v>326</v>
      </c>
      <c r="C262" s="1" t="s">
        <v>327</v>
      </c>
      <c r="D262" s="1" t="s">
        <v>319</v>
      </c>
      <c r="F262" s="106" t="n">
        <v>23456.590150463</v>
      </c>
      <c r="G262" s="1" t="n">
        <v>2</v>
      </c>
    </row>
    <row r="263" customFormat="false" ht="15" hidden="false" customHeight="true" outlineLevel="0" collapsed="false">
      <c r="A263" s="106" t="n">
        <v>1427.23366898148</v>
      </c>
      <c r="B263" s="1" t="s">
        <v>320</v>
      </c>
      <c r="C263" s="1" t="s">
        <v>321</v>
      </c>
      <c r="D263" s="1" t="s">
        <v>322</v>
      </c>
      <c r="F263" s="106" t="n">
        <v>23549.3724421296</v>
      </c>
      <c r="G263" s="1" t="n">
        <v>3</v>
      </c>
    </row>
    <row r="264" customFormat="false" ht="15" hidden="false" customHeight="true" outlineLevel="0" collapsed="false">
      <c r="A264" s="106" t="n">
        <v>1434.75914351852</v>
      </c>
      <c r="B264" s="1" t="s">
        <v>323</v>
      </c>
      <c r="C264" s="1" t="s">
        <v>324</v>
      </c>
      <c r="D264" s="1" t="s">
        <v>325</v>
      </c>
      <c r="F264" s="106" t="n">
        <v>23643.0115625</v>
      </c>
      <c r="G264" s="1" t="n">
        <v>4</v>
      </c>
    </row>
    <row r="265" customFormat="false" ht="15" hidden="false" customHeight="true" outlineLevel="0" collapsed="false">
      <c r="A265" s="106" t="n">
        <v>1441.4537037037</v>
      </c>
      <c r="B265" s="1" t="s">
        <v>314</v>
      </c>
      <c r="C265" s="1" t="s">
        <v>315</v>
      </c>
      <c r="D265" s="1" t="s">
        <v>316</v>
      </c>
      <c r="F265" s="106" t="n">
        <v>23732.8261342593</v>
      </c>
      <c r="G265" s="1" t="n">
        <v>1</v>
      </c>
    </row>
    <row r="266" customFormat="false" ht="15" hidden="false" customHeight="true" outlineLevel="0" collapsed="false">
      <c r="A266" s="106" t="n">
        <v>1448.89329861111</v>
      </c>
      <c r="B266" s="1" t="s">
        <v>326</v>
      </c>
      <c r="C266" s="1" t="s">
        <v>327</v>
      </c>
      <c r="D266" s="1" t="s">
        <v>319</v>
      </c>
      <c r="F266" s="106" t="n">
        <v>23821.836724537</v>
      </c>
      <c r="G266" s="1" t="n">
        <v>2</v>
      </c>
    </row>
    <row r="267" customFormat="false" ht="15" hidden="false" customHeight="true" outlineLevel="0" collapsed="false">
      <c r="A267" s="106" t="n">
        <v>1453.01421296296</v>
      </c>
      <c r="B267" s="1" t="s">
        <v>328</v>
      </c>
      <c r="C267" s="1" t="s">
        <v>337</v>
      </c>
      <c r="D267" s="1" t="s">
        <v>338</v>
      </c>
      <c r="F267" s="106" t="n">
        <v>23914.6219212963</v>
      </c>
      <c r="G267" s="1" t="n">
        <v>3</v>
      </c>
    </row>
    <row r="268" customFormat="false" ht="15" hidden="false" customHeight="true" outlineLevel="0" collapsed="false">
      <c r="A268" s="106" t="n">
        <v>1457.09872685185</v>
      </c>
      <c r="B268" s="1" t="s">
        <v>320</v>
      </c>
      <c r="C268" s="1" t="s">
        <v>321</v>
      </c>
      <c r="D268" s="1" t="s">
        <v>322</v>
      </c>
      <c r="F268" s="106" t="n">
        <v>24008.2540740741</v>
      </c>
      <c r="G268" s="1" t="n">
        <v>4</v>
      </c>
    </row>
    <row r="269" customFormat="false" ht="15" hidden="false" customHeight="true" outlineLevel="0" collapsed="false">
      <c r="A269" s="106" t="n">
        <v>1464.24155092593</v>
      </c>
      <c r="B269" s="1" t="s">
        <v>323</v>
      </c>
      <c r="C269" s="1" t="s">
        <v>324</v>
      </c>
      <c r="D269" s="1" t="s">
        <v>325</v>
      </c>
      <c r="F269" s="106" t="n">
        <v>24098.0697569445</v>
      </c>
      <c r="G269" s="1" t="n">
        <v>1</v>
      </c>
    </row>
    <row r="270" customFormat="false" ht="15" hidden="false" customHeight="true" outlineLevel="0" collapsed="false">
      <c r="A270" s="106" t="n">
        <v>1470.88234953704</v>
      </c>
      <c r="B270" s="1" t="s">
        <v>314</v>
      </c>
      <c r="C270" s="1" t="s">
        <v>315</v>
      </c>
      <c r="D270" s="1" t="s">
        <v>316</v>
      </c>
      <c r="F270" s="106" t="n">
        <v>24187.0781365741</v>
      </c>
      <c r="G270" s="1" t="n">
        <v>2</v>
      </c>
    </row>
    <row r="271" customFormat="false" ht="15" hidden="false" customHeight="true" outlineLevel="0" collapsed="false">
      <c r="A271" s="106" t="n">
        <v>1478.65768518519</v>
      </c>
      <c r="B271" s="1" t="s">
        <v>326</v>
      </c>
      <c r="C271" s="1" t="s">
        <v>327</v>
      </c>
      <c r="D271" s="1" t="s">
        <v>319</v>
      </c>
      <c r="F271" s="106" t="n">
        <v>24279.8565046296</v>
      </c>
      <c r="G271" s="1" t="n">
        <v>3</v>
      </c>
    </row>
    <row r="272" customFormat="false" ht="15" hidden="false" customHeight="true" outlineLevel="0" collapsed="false">
      <c r="A272" s="106" t="n">
        <v>1486.86153935185</v>
      </c>
      <c r="B272" s="1" t="s">
        <v>320</v>
      </c>
      <c r="C272" s="1" t="s">
        <v>321</v>
      </c>
      <c r="D272" s="1" t="s">
        <v>322</v>
      </c>
      <c r="F272" s="106" t="n">
        <v>24373.4883796296</v>
      </c>
      <c r="G272" s="1" t="n">
        <v>4</v>
      </c>
    </row>
    <row r="273" customFormat="false" ht="15" hidden="false" customHeight="true" outlineLevel="0" collapsed="false">
      <c r="A273" s="106" t="n">
        <v>1493.68960648148</v>
      </c>
      <c r="B273" s="1" t="s">
        <v>323</v>
      </c>
      <c r="C273" s="1" t="s">
        <v>324</v>
      </c>
      <c r="D273" s="1" t="s">
        <v>325</v>
      </c>
      <c r="F273" s="106" t="n">
        <v>24463.3110648148</v>
      </c>
      <c r="G273" s="1" t="n">
        <v>1</v>
      </c>
    </row>
    <row r="274" customFormat="false" ht="15" hidden="false" customHeight="true" outlineLevel="0" collapsed="false">
      <c r="A274" s="106" t="n">
        <v>1500.41450231482</v>
      </c>
      <c r="B274" s="1" t="s">
        <v>314</v>
      </c>
      <c r="C274" s="1" t="s">
        <v>315</v>
      </c>
      <c r="D274" s="1" t="s">
        <v>316</v>
      </c>
      <c r="F274" s="106" t="n">
        <v>24552.3173726852</v>
      </c>
      <c r="G274" s="1" t="n">
        <v>2</v>
      </c>
    </row>
    <row r="275" customFormat="false" ht="15" hidden="false" customHeight="true" outlineLevel="0" collapsed="false">
      <c r="A275" s="106" t="n">
        <v>1508.46170138889</v>
      </c>
      <c r="B275" s="1" t="s">
        <v>326</v>
      </c>
      <c r="C275" s="1" t="s">
        <v>327</v>
      </c>
      <c r="D275" s="1" t="s">
        <v>319</v>
      </c>
      <c r="F275" s="106" t="n">
        <v>24645.0993634259</v>
      </c>
      <c r="G275" s="1" t="n">
        <v>3</v>
      </c>
    </row>
    <row r="276" customFormat="false" ht="15" hidden="false" customHeight="true" outlineLevel="0" collapsed="false">
      <c r="A276" s="106" t="n">
        <v>1516.46412037037</v>
      </c>
      <c r="B276" s="1" t="s">
        <v>320</v>
      </c>
      <c r="C276" s="1" t="s">
        <v>321</v>
      </c>
      <c r="D276" s="1" t="s">
        <v>322</v>
      </c>
      <c r="F276" s="106" t="n">
        <v>24738.7346180556</v>
      </c>
      <c r="G276" s="1" t="n">
        <v>4</v>
      </c>
    </row>
    <row r="277" customFormat="false" ht="15" hidden="false" customHeight="true" outlineLevel="0" collapsed="false">
      <c r="A277" s="106" t="n">
        <v>1523.11643518519</v>
      </c>
      <c r="B277" s="1" t="s">
        <v>323</v>
      </c>
      <c r="C277" s="1" t="s">
        <v>324</v>
      </c>
      <c r="D277" s="1" t="s">
        <v>325</v>
      </c>
      <c r="F277" s="106" t="n">
        <v>24828.5531481482</v>
      </c>
      <c r="G277" s="1" t="n">
        <v>1</v>
      </c>
    </row>
    <row r="278" customFormat="false" ht="15" hidden="false" customHeight="true" outlineLevel="0" collapsed="false">
      <c r="A278" s="106" t="n">
        <v>1530.04231481482</v>
      </c>
      <c r="B278" s="1" t="s">
        <v>314</v>
      </c>
      <c r="C278" s="1" t="s">
        <v>315</v>
      </c>
      <c r="D278" s="1" t="s">
        <v>316</v>
      </c>
      <c r="F278" s="106" t="n">
        <v>24917.5567824074</v>
      </c>
      <c r="G278" s="1" t="n">
        <v>2</v>
      </c>
    </row>
    <row r="279" customFormat="false" ht="15" hidden="false" customHeight="true" outlineLevel="0" collapsed="false">
      <c r="A279" s="106" t="n">
        <v>1538.23547453704</v>
      </c>
      <c r="B279" s="1" t="s">
        <v>317</v>
      </c>
      <c r="C279" s="1" t="s">
        <v>318</v>
      </c>
      <c r="D279" s="1" t="s">
        <v>319</v>
      </c>
      <c r="F279" s="106" t="n">
        <v>25010.3424305556</v>
      </c>
      <c r="G279" s="1" t="n">
        <v>3</v>
      </c>
    </row>
    <row r="280" customFormat="false" ht="15" hidden="false" customHeight="true" outlineLevel="0" collapsed="false">
      <c r="A280" s="106" t="n">
        <v>1542.04048611111</v>
      </c>
      <c r="B280" s="1" t="s">
        <v>328</v>
      </c>
      <c r="C280" s="1" t="s">
        <v>329</v>
      </c>
      <c r="D280" s="1" t="s">
        <v>330</v>
      </c>
      <c r="F280" s="106" t="n">
        <v>25103.9765046296</v>
      </c>
      <c r="G280" s="1" t="n">
        <v>4</v>
      </c>
    </row>
    <row r="281" customFormat="false" ht="15" hidden="false" customHeight="true" outlineLevel="0" collapsed="false">
      <c r="A281" s="106" t="n">
        <v>1545.90011574074</v>
      </c>
      <c r="B281" s="1" t="s">
        <v>320</v>
      </c>
      <c r="C281" s="1" t="s">
        <v>321</v>
      </c>
      <c r="D281" s="1" t="s">
        <v>322</v>
      </c>
      <c r="F281" s="106" t="n">
        <v>25193.791724537</v>
      </c>
      <c r="G281" s="1" t="n">
        <v>1</v>
      </c>
    </row>
    <row r="282" customFormat="false" ht="15" hidden="false" customHeight="true" outlineLevel="0" collapsed="false">
      <c r="A282" s="106" t="n">
        <v>1552.53024305556</v>
      </c>
      <c r="B282" s="1" t="s">
        <v>323</v>
      </c>
      <c r="C282" s="1" t="s">
        <v>324</v>
      </c>
      <c r="D282" s="1" t="s">
        <v>325</v>
      </c>
      <c r="F282" s="106" t="n">
        <v>25282.7971875</v>
      </c>
      <c r="G282" s="1" t="n">
        <v>2</v>
      </c>
    </row>
    <row r="283" customFormat="false" ht="15" hidden="false" customHeight="true" outlineLevel="0" collapsed="false">
      <c r="A283" s="106" t="n">
        <v>1559.74519675926</v>
      </c>
      <c r="B283" s="1" t="s">
        <v>314</v>
      </c>
      <c r="C283" s="1" t="s">
        <v>315</v>
      </c>
      <c r="D283" s="1" t="s">
        <v>316</v>
      </c>
      <c r="F283" s="106" t="n">
        <v>25375.579837963</v>
      </c>
      <c r="G283" s="1" t="n">
        <v>3</v>
      </c>
    </row>
    <row r="284" customFormat="false" ht="15" hidden="false" customHeight="true" outlineLevel="0" collapsed="false">
      <c r="A284" s="106" t="n">
        <v>1567.91138888889</v>
      </c>
      <c r="B284" s="1" t="s">
        <v>326</v>
      </c>
      <c r="C284" s="1" t="s">
        <v>327</v>
      </c>
      <c r="D284" s="1" t="s">
        <v>319</v>
      </c>
      <c r="F284" s="106" t="n">
        <v>25469.2128935185</v>
      </c>
      <c r="G284" s="1" t="n">
        <v>4</v>
      </c>
    </row>
    <row r="285" customFormat="false" ht="15" hidden="false" customHeight="true" outlineLevel="0" collapsed="false">
      <c r="A285" s="106" t="n">
        <v>1575.20409722222</v>
      </c>
      <c r="B285" s="1" t="s">
        <v>320</v>
      </c>
      <c r="C285" s="1" t="s">
        <v>321</v>
      </c>
      <c r="D285" s="1" t="s">
        <v>322</v>
      </c>
      <c r="F285" s="106" t="n">
        <v>25559.0304282407</v>
      </c>
      <c r="G285" s="1" t="n">
        <v>1</v>
      </c>
    </row>
    <row r="286" customFormat="false" ht="15" hidden="false" customHeight="true" outlineLevel="0" collapsed="false">
      <c r="A286" s="106" t="n">
        <v>1581.94144675926</v>
      </c>
      <c r="B286" s="1" t="s">
        <v>323</v>
      </c>
      <c r="C286" s="1" t="s">
        <v>324</v>
      </c>
      <c r="D286" s="1" t="s">
        <v>325</v>
      </c>
      <c r="F286" s="106" t="n">
        <v>25648.0390509259</v>
      </c>
      <c r="G286" s="1" t="n">
        <v>2</v>
      </c>
    </row>
    <row r="287" customFormat="false" ht="15" hidden="false" customHeight="true" outlineLevel="0" collapsed="false">
      <c r="A287" s="106" t="n">
        <v>1589.49304398148</v>
      </c>
      <c r="B287" s="1" t="s">
        <v>314</v>
      </c>
      <c r="C287" s="1" t="s">
        <v>315</v>
      </c>
      <c r="D287" s="1" t="s">
        <v>316</v>
      </c>
      <c r="F287" s="106" t="n">
        <v>25740.8213657407</v>
      </c>
      <c r="G287" s="1" t="n">
        <v>3</v>
      </c>
    </row>
    <row r="288" customFormat="false" ht="15" hidden="false" customHeight="true" outlineLevel="0" collapsed="false">
      <c r="A288" s="106" t="n">
        <v>1597.45650462963</v>
      </c>
      <c r="B288" s="1" t="s">
        <v>326</v>
      </c>
      <c r="C288" s="1" t="s">
        <v>327</v>
      </c>
      <c r="D288" s="1" t="s">
        <v>319</v>
      </c>
      <c r="F288" s="106" t="n">
        <v>25834.4576041667</v>
      </c>
      <c r="G288" s="1" t="n">
        <v>4</v>
      </c>
    </row>
    <row r="289" customFormat="false" ht="15" hidden="false" customHeight="true" outlineLevel="0" collapsed="false">
      <c r="A289" s="106" t="n">
        <v>1604.42915509259</v>
      </c>
      <c r="B289" s="1" t="s">
        <v>320</v>
      </c>
      <c r="C289" s="1" t="s">
        <v>321</v>
      </c>
      <c r="D289" s="1" t="s">
        <v>322</v>
      </c>
      <c r="F289" s="106" t="n">
        <v>25924.2746643519</v>
      </c>
      <c r="G289" s="1" t="n">
        <v>1</v>
      </c>
    </row>
    <row r="290" customFormat="false" ht="15" hidden="false" customHeight="true" outlineLevel="0" collapsed="false">
      <c r="A290" s="106" t="n">
        <v>1611.37104166667</v>
      </c>
      <c r="B290" s="1" t="s">
        <v>323</v>
      </c>
      <c r="C290" s="1" t="s">
        <v>324</v>
      </c>
      <c r="D290" s="1" t="s">
        <v>325</v>
      </c>
      <c r="F290" s="106" t="n">
        <v>26013.2765046296</v>
      </c>
      <c r="G290" s="1" t="n">
        <v>2</v>
      </c>
    </row>
    <row r="291" customFormat="false" ht="15" hidden="false" customHeight="true" outlineLevel="0" collapsed="false">
      <c r="A291" s="106" t="n">
        <v>1619.24493055556</v>
      </c>
      <c r="B291" s="1" t="s">
        <v>314</v>
      </c>
      <c r="C291" s="1" t="s">
        <v>315</v>
      </c>
      <c r="D291" s="1" t="s">
        <v>316</v>
      </c>
      <c r="F291" s="106" t="n">
        <v>26106.0549652778</v>
      </c>
      <c r="G291" s="1" t="n">
        <v>3</v>
      </c>
    </row>
    <row r="292" customFormat="false" ht="15" hidden="false" customHeight="true" outlineLevel="0" collapsed="false">
      <c r="A292" s="106" t="n">
        <v>1626.88166666667</v>
      </c>
      <c r="B292" s="1" t="s">
        <v>326</v>
      </c>
      <c r="C292" s="1" t="s">
        <v>327</v>
      </c>
      <c r="D292" s="1" t="s">
        <v>319</v>
      </c>
      <c r="F292" s="106" t="n">
        <v>26199.6975</v>
      </c>
      <c r="G292" s="1" t="n">
        <v>4</v>
      </c>
    </row>
    <row r="293" customFormat="false" ht="15" hidden="false" customHeight="true" outlineLevel="0" collapsed="false">
      <c r="A293" s="106" t="n">
        <v>1633.63186342593</v>
      </c>
      <c r="B293" s="1" t="s">
        <v>320</v>
      </c>
      <c r="C293" s="1" t="s">
        <v>321</v>
      </c>
      <c r="D293" s="1" t="s">
        <v>322</v>
      </c>
      <c r="F293" s="106" t="n">
        <v>26289.5164467593</v>
      </c>
      <c r="G293" s="1" t="n">
        <v>1</v>
      </c>
    </row>
    <row r="294" customFormat="false" ht="15" hidden="false" customHeight="true" outlineLevel="0" collapsed="false">
      <c r="A294" s="106" t="n">
        <v>1634.86886574074</v>
      </c>
      <c r="B294" s="1" t="s">
        <v>328</v>
      </c>
      <c r="C294" s="1" t="s">
        <v>331</v>
      </c>
      <c r="D294" s="1" t="s">
        <v>332</v>
      </c>
      <c r="F294" s="106" t="n">
        <v>26378.5145833333</v>
      </c>
      <c r="G294" s="1" t="n">
        <v>2</v>
      </c>
    </row>
    <row r="295" customFormat="false" ht="15" hidden="false" customHeight="true" outlineLevel="0" collapsed="false">
      <c r="A295" s="106" t="n">
        <v>1640.84944444445</v>
      </c>
      <c r="B295" s="1" t="s">
        <v>323</v>
      </c>
      <c r="C295" s="1" t="s">
        <v>324</v>
      </c>
      <c r="D295" s="1" t="s">
        <v>325</v>
      </c>
      <c r="F295" s="106" t="n">
        <v>26471.2955902778</v>
      </c>
      <c r="G295" s="1" t="n">
        <v>3</v>
      </c>
    </row>
    <row r="296" customFormat="false" ht="15" hidden="false" customHeight="true" outlineLevel="0" collapsed="false">
      <c r="A296" s="106" t="n">
        <v>1648.95443287037</v>
      </c>
      <c r="B296" s="1" t="s">
        <v>314</v>
      </c>
      <c r="C296" s="1" t="s">
        <v>315</v>
      </c>
      <c r="D296" s="1" t="s">
        <v>316</v>
      </c>
      <c r="F296" s="106" t="n">
        <v>26564.9391782407</v>
      </c>
      <c r="G296" s="1" t="n">
        <v>4</v>
      </c>
    </row>
    <row r="297" customFormat="false" ht="15" hidden="false" customHeight="true" outlineLevel="0" collapsed="false">
      <c r="A297" s="106" t="n">
        <v>1656.22685185185</v>
      </c>
      <c r="B297" s="1" t="s">
        <v>326</v>
      </c>
      <c r="C297" s="1" t="s">
        <v>327</v>
      </c>
      <c r="D297" s="1" t="s">
        <v>319</v>
      </c>
      <c r="F297" s="106" t="n">
        <v>26654.7589236111</v>
      </c>
      <c r="G297" s="1" t="n">
        <v>1</v>
      </c>
    </row>
    <row r="298" customFormat="false" ht="15" hidden="false" customHeight="true" outlineLevel="0" collapsed="false">
      <c r="A298" s="106" t="n">
        <v>1662.86673611111</v>
      </c>
      <c r="B298" s="1" t="s">
        <v>320</v>
      </c>
      <c r="C298" s="1" t="s">
        <v>321</v>
      </c>
      <c r="D298" s="1" t="s">
        <v>322</v>
      </c>
      <c r="F298" s="106" t="n">
        <v>26743.7587268519</v>
      </c>
      <c r="G298" s="1" t="n">
        <v>2</v>
      </c>
    </row>
    <row r="299" customFormat="false" ht="15" hidden="false" customHeight="true" outlineLevel="0" collapsed="false">
      <c r="A299" s="106" t="n">
        <v>1670.40425925926</v>
      </c>
      <c r="B299" s="1" t="s">
        <v>323</v>
      </c>
      <c r="C299" s="1" t="s">
        <v>324</v>
      </c>
      <c r="D299" s="1" t="s">
        <v>325</v>
      </c>
      <c r="F299" s="106" t="n">
        <v>26836.542025463</v>
      </c>
      <c r="G299" s="1" t="n">
        <v>3</v>
      </c>
    </row>
    <row r="300" customFormat="false" ht="15" hidden="false" customHeight="true" outlineLevel="0" collapsed="false">
      <c r="A300" s="106" t="n">
        <v>1678.58547453704</v>
      </c>
      <c r="B300" s="1" t="s">
        <v>314</v>
      </c>
      <c r="C300" s="1" t="s">
        <v>315</v>
      </c>
      <c r="D300" s="1" t="s">
        <v>316</v>
      </c>
      <c r="F300" s="106" t="n">
        <v>26930.1811921296</v>
      </c>
      <c r="G300" s="1" t="n">
        <v>4</v>
      </c>
    </row>
    <row r="301" customFormat="false" ht="15" hidden="false" customHeight="true" outlineLevel="0" collapsed="false">
      <c r="A301" s="106" t="n">
        <v>1685.54016203704</v>
      </c>
      <c r="B301" s="1" t="s">
        <v>326</v>
      </c>
      <c r="C301" s="1" t="s">
        <v>327</v>
      </c>
      <c r="D301" s="1" t="s">
        <v>319</v>
      </c>
      <c r="F301" s="106" t="n">
        <v>27020.0055324074</v>
      </c>
      <c r="G301" s="1" t="n">
        <v>1</v>
      </c>
    </row>
    <row r="302" customFormat="false" ht="15" hidden="false" customHeight="true" outlineLevel="0" collapsed="false">
      <c r="A302" s="106" t="n">
        <v>1692.18525462963</v>
      </c>
      <c r="B302" s="1" t="s">
        <v>320</v>
      </c>
      <c r="C302" s="1" t="s">
        <v>321</v>
      </c>
      <c r="D302" s="1" t="s">
        <v>322</v>
      </c>
      <c r="F302" s="106" t="n">
        <v>27109.0044560185</v>
      </c>
      <c r="G302" s="1" t="n">
        <v>2</v>
      </c>
    </row>
    <row r="303" customFormat="false" ht="15" hidden="false" customHeight="true" outlineLevel="0" collapsed="false">
      <c r="A303" s="106" t="n">
        <v>1700.04340277778</v>
      </c>
      <c r="B303" s="1" t="s">
        <v>323</v>
      </c>
      <c r="C303" s="1" t="s">
        <v>324</v>
      </c>
      <c r="D303" s="1" t="s">
        <v>325</v>
      </c>
      <c r="F303" s="106" t="n">
        <v>27201.7759375</v>
      </c>
      <c r="G303" s="1" t="n">
        <v>3</v>
      </c>
    </row>
    <row r="304" customFormat="false" ht="15" hidden="false" customHeight="true" outlineLevel="0" collapsed="false">
      <c r="A304" s="106" t="n">
        <v>1708.12423611111</v>
      </c>
      <c r="B304" s="1" t="s">
        <v>314</v>
      </c>
      <c r="C304" s="1" t="s">
        <v>315</v>
      </c>
      <c r="D304" s="1" t="s">
        <v>316</v>
      </c>
      <c r="F304" s="106" t="n">
        <v>27295.4157291667</v>
      </c>
      <c r="G304" s="1" t="n">
        <v>4</v>
      </c>
    </row>
    <row r="305" customFormat="false" ht="15" hidden="false" customHeight="true" outlineLevel="0" collapsed="false">
      <c r="A305" s="106" t="n">
        <v>1714.86319444444</v>
      </c>
      <c r="B305" s="1" t="s">
        <v>317</v>
      </c>
      <c r="C305" s="1" t="s">
        <v>318</v>
      </c>
      <c r="D305" s="1" t="s">
        <v>319</v>
      </c>
      <c r="F305" s="106" t="n">
        <v>27385.2469212963</v>
      </c>
      <c r="G305" s="1" t="n">
        <v>1</v>
      </c>
    </row>
    <row r="306" customFormat="false" ht="15" hidden="false" customHeight="true" outlineLevel="0" collapsed="false">
      <c r="A306" s="106" t="n">
        <v>1721.63396990741</v>
      </c>
      <c r="B306" s="1" t="s">
        <v>320</v>
      </c>
      <c r="C306" s="1" t="s">
        <v>321</v>
      </c>
      <c r="D306" s="1" t="s">
        <v>322</v>
      </c>
      <c r="F306" s="106" t="n">
        <v>27474.2478009259</v>
      </c>
      <c r="G306" s="1" t="n">
        <v>2</v>
      </c>
    </row>
    <row r="307" customFormat="false" ht="15" hidden="false" customHeight="true" outlineLevel="0" collapsed="false">
      <c r="A307" s="106" t="n">
        <v>1728.48634259259</v>
      </c>
      <c r="B307" s="1" t="s">
        <v>328</v>
      </c>
      <c r="C307" s="1" t="s">
        <v>335</v>
      </c>
      <c r="D307" s="1" t="s">
        <v>336</v>
      </c>
      <c r="F307" s="106" t="n">
        <v>27567.0180439815</v>
      </c>
      <c r="G307" s="1" t="n">
        <v>3</v>
      </c>
    </row>
    <row r="308" customFormat="false" ht="15" hidden="false" customHeight="true" outlineLevel="0" collapsed="false">
      <c r="A308" s="106" t="n">
        <v>1729.74331018519</v>
      </c>
      <c r="B308" s="1" t="s">
        <v>323</v>
      </c>
      <c r="C308" s="1" t="s">
        <v>324</v>
      </c>
      <c r="D308" s="1" t="s">
        <v>325</v>
      </c>
      <c r="F308" s="106" t="n">
        <v>27660.662974537</v>
      </c>
      <c r="G308" s="1" t="n">
        <v>4</v>
      </c>
    </row>
    <row r="309" customFormat="false" ht="15" hidden="false" customHeight="true" outlineLevel="0" collapsed="false">
      <c r="A309" s="106" t="n">
        <v>1737.57821759259</v>
      </c>
      <c r="B309" s="1" t="s">
        <v>314</v>
      </c>
      <c r="C309" s="1" t="s">
        <v>315</v>
      </c>
      <c r="D309" s="1" t="s">
        <v>316</v>
      </c>
      <c r="F309" s="106" t="n">
        <v>27750.4899537037</v>
      </c>
      <c r="G309" s="1" t="n">
        <v>1</v>
      </c>
    </row>
    <row r="310" customFormat="false" ht="15" hidden="false" customHeight="true" outlineLevel="0" collapsed="false">
      <c r="A310" s="106" t="n">
        <v>1744.22600694444</v>
      </c>
      <c r="B310" s="1" t="s">
        <v>326</v>
      </c>
      <c r="C310" s="1" t="s">
        <v>327</v>
      </c>
      <c r="D310" s="1" t="s">
        <v>319</v>
      </c>
      <c r="F310" s="106" t="n">
        <v>27839.4926967593</v>
      </c>
      <c r="G310" s="1" t="n">
        <v>2</v>
      </c>
    </row>
    <row r="311" customFormat="false" ht="15" hidden="false" customHeight="true" outlineLevel="0" collapsed="false">
      <c r="A311" s="106" t="n">
        <v>1751.24625</v>
      </c>
      <c r="B311" s="1" t="s">
        <v>320</v>
      </c>
      <c r="C311" s="1" t="s">
        <v>321</v>
      </c>
      <c r="D311" s="1" t="s">
        <v>322</v>
      </c>
      <c r="F311" s="106" t="n">
        <v>27932.2665972222</v>
      </c>
      <c r="G311" s="1" t="n">
        <v>3</v>
      </c>
    </row>
    <row r="312" customFormat="false" ht="15" hidden="false" customHeight="true" outlineLevel="0" collapsed="false">
      <c r="A312" s="106" t="n">
        <v>1759.45565972222</v>
      </c>
      <c r="B312" s="1" t="s">
        <v>323</v>
      </c>
      <c r="C312" s="1" t="s">
        <v>324</v>
      </c>
      <c r="D312" s="1" t="s">
        <v>325</v>
      </c>
      <c r="F312" s="106" t="n">
        <v>28025.908599537</v>
      </c>
      <c r="G312" s="1" t="n">
        <v>4</v>
      </c>
    </row>
    <row r="313" customFormat="false" ht="15" hidden="false" customHeight="true" outlineLevel="0" collapsed="false">
      <c r="A313" s="106" t="n">
        <v>1766.9678125</v>
      </c>
      <c r="B313" s="1" t="s">
        <v>314</v>
      </c>
      <c r="C313" s="1" t="s">
        <v>315</v>
      </c>
      <c r="D313" s="1" t="s">
        <v>316</v>
      </c>
      <c r="F313" s="106" t="n">
        <v>28115.7327430556</v>
      </c>
      <c r="G313" s="1" t="n">
        <v>1</v>
      </c>
    </row>
    <row r="314" customFormat="false" ht="15" hidden="false" customHeight="true" outlineLevel="0" collapsed="false">
      <c r="A314" s="106" t="n">
        <v>1773.65077546296</v>
      </c>
      <c r="B314" s="1" t="s">
        <v>326</v>
      </c>
      <c r="C314" s="1" t="s">
        <v>327</v>
      </c>
      <c r="D314" s="1" t="s">
        <v>319</v>
      </c>
      <c r="F314" s="106" t="n">
        <v>28204.7378587963</v>
      </c>
      <c r="G314" s="1" t="n">
        <v>2</v>
      </c>
    </row>
    <row r="315" customFormat="false" ht="15" hidden="false" customHeight="true" outlineLevel="0" collapsed="false">
      <c r="A315" s="106" t="n">
        <v>1781.02462962963</v>
      </c>
      <c r="B315" s="1" t="s">
        <v>320</v>
      </c>
      <c r="C315" s="1" t="s">
        <v>321</v>
      </c>
      <c r="D315" s="1" t="s">
        <v>322</v>
      </c>
      <c r="F315" s="106" t="n">
        <v>28297.5095486111</v>
      </c>
      <c r="G315" s="1" t="n">
        <v>3</v>
      </c>
    </row>
    <row r="316" customFormat="false" ht="15" hidden="false" customHeight="true" outlineLevel="0" collapsed="false">
      <c r="A316" s="106" t="n">
        <v>1789.1334375</v>
      </c>
      <c r="B316" s="1" t="s">
        <v>323</v>
      </c>
      <c r="C316" s="1" t="s">
        <v>324</v>
      </c>
      <c r="D316" s="1" t="s">
        <v>325</v>
      </c>
      <c r="F316" s="106" t="n">
        <v>28391.1453009259</v>
      </c>
      <c r="G316" s="1" t="n">
        <v>4</v>
      </c>
    </row>
    <row r="317" customFormat="false" ht="15" hidden="false" customHeight="true" outlineLevel="0" collapsed="false">
      <c r="A317" s="106" t="n">
        <v>1796.31840277778</v>
      </c>
      <c r="B317" s="1" t="s">
        <v>314</v>
      </c>
      <c r="C317" s="1" t="s">
        <v>315</v>
      </c>
      <c r="D317" s="1" t="s">
        <v>316</v>
      </c>
      <c r="F317" s="106" t="n">
        <v>28480.9741666667</v>
      </c>
      <c r="G317" s="1" t="n">
        <v>1</v>
      </c>
    </row>
    <row r="318" customFormat="false" ht="15" hidden="false" customHeight="true" outlineLevel="0" collapsed="false">
      <c r="A318" s="106" t="n">
        <v>1803.15759259259</v>
      </c>
      <c r="B318" s="1" t="s">
        <v>326</v>
      </c>
      <c r="C318" s="1" t="s">
        <v>327</v>
      </c>
      <c r="D318" s="1" t="s">
        <v>319</v>
      </c>
      <c r="F318" s="106" t="n">
        <v>28569.9815625</v>
      </c>
      <c r="G318" s="1" t="n">
        <v>2</v>
      </c>
    </row>
    <row r="319" customFormat="false" ht="15" hidden="false" customHeight="true" outlineLevel="0" collapsed="false">
      <c r="A319" s="106" t="n">
        <v>1810.92134259259</v>
      </c>
      <c r="B319" s="1" t="s">
        <v>320</v>
      </c>
      <c r="C319" s="1" t="s">
        <v>321</v>
      </c>
      <c r="D319" s="1" t="s">
        <v>322</v>
      </c>
      <c r="F319" s="106" t="n">
        <v>28662.7568518519</v>
      </c>
      <c r="G319" s="1" t="n">
        <v>3</v>
      </c>
    </row>
    <row r="320" customFormat="false" ht="15" hidden="false" customHeight="true" outlineLevel="0" collapsed="false">
      <c r="A320" s="106" t="n">
        <v>1818.2596875</v>
      </c>
      <c r="B320" s="1" t="s">
        <v>328</v>
      </c>
      <c r="C320" s="1" t="s">
        <v>337</v>
      </c>
      <c r="D320" s="1" t="s">
        <v>338</v>
      </c>
      <c r="F320" s="106" t="n">
        <v>28756.3928240741</v>
      </c>
      <c r="G320" s="1" t="n">
        <v>4</v>
      </c>
    </row>
    <row r="321" customFormat="false" ht="15" hidden="false" customHeight="true" outlineLevel="0" collapsed="false">
      <c r="A321" s="106" t="n">
        <v>1818.7509375</v>
      </c>
      <c r="B321" s="1" t="s">
        <v>323</v>
      </c>
      <c r="C321" s="1" t="s">
        <v>324</v>
      </c>
      <c r="D321" s="1" t="s">
        <v>325</v>
      </c>
      <c r="F321" s="106" t="n">
        <v>28846.222662037</v>
      </c>
      <c r="G321" s="1" t="n">
        <v>1</v>
      </c>
    </row>
    <row r="322" customFormat="false" ht="15" hidden="false" customHeight="true" outlineLevel="0" collapsed="false">
      <c r="A322" s="106" t="n">
        <v>1825.65733796296</v>
      </c>
      <c r="B322" s="1" t="s">
        <v>314</v>
      </c>
      <c r="C322" s="1" t="s">
        <v>315</v>
      </c>
      <c r="D322" s="1" t="s">
        <v>316</v>
      </c>
      <c r="F322" s="106" t="n">
        <v>28935.2235185185</v>
      </c>
      <c r="G322" s="1" t="n">
        <v>2</v>
      </c>
    </row>
    <row r="323" customFormat="false" ht="15" hidden="false" customHeight="true" outlineLevel="0" collapsed="false">
      <c r="A323" s="106" t="n">
        <v>1832.76246527778</v>
      </c>
      <c r="B323" s="1" t="s">
        <v>326</v>
      </c>
      <c r="C323" s="1" t="s">
        <v>327</v>
      </c>
      <c r="D323" s="1" t="s">
        <v>319</v>
      </c>
      <c r="F323" s="106" t="n">
        <v>29027.997337963</v>
      </c>
      <c r="G323" s="1" t="n">
        <v>3</v>
      </c>
    </row>
    <row r="324" customFormat="false" ht="15" hidden="false" customHeight="true" outlineLevel="0" collapsed="false">
      <c r="A324" s="106" t="n">
        <v>1840.84082175926</v>
      </c>
      <c r="B324" s="1" t="s">
        <v>320</v>
      </c>
      <c r="C324" s="1" t="s">
        <v>321</v>
      </c>
      <c r="D324" s="1" t="s">
        <v>322</v>
      </c>
      <c r="F324" s="106" t="n">
        <v>29121.6362152778</v>
      </c>
      <c r="G324" s="1" t="n">
        <v>4</v>
      </c>
    </row>
    <row r="325" customFormat="false" ht="15" hidden="false" customHeight="true" outlineLevel="0" collapsed="false">
      <c r="A325" s="106" t="n">
        <v>1848.30180555556</v>
      </c>
      <c r="B325" s="1" t="s">
        <v>323</v>
      </c>
      <c r="C325" s="1" t="s">
        <v>324</v>
      </c>
      <c r="D325" s="1" t="s">
        <v>325</v>
      </c>
      <c r="F325" s="106" t="n">
        <v>29211.465162037</v>
      </c>
      <c r="G325" s="1" t="n">
        <v>1</v>
      </c>
    </row>
    <row r="326" customFormat="false" ht="15" hidden="false" customHeight="true" outlineLevel="0" collapsed="false">
      <c r="A326" s="106" t="n">
        <v>1855.01422453704</v>
      </c>
      <c r="B326" s="1" t="s">
        <v>314</v>
      </c>
      <c r="C326" s="1" t="s">
        <v>315</v>
      </c>
      <c r="D326" s="1" t="s">
        <v>316</v>
      </c>
      <c r="F326" s="106" t="n">
        <v>29300.4649305556</v>
      </c>
      <c r="G326" s="1" t="n">
        <v>2</v>
      </c>
    </row>
    <row r="327" customFormat="false" ht="15" hidden="false" customHeight="true" outlineLevel="0" collapsed="false">
      <c r="A327" s="106" t="n">
        <v>1862.46283564815</v>
      </c>
      <c r="B327" s="1" t="s">
        <v>326</v>
      </c>
      <c r="C327" s="1" t="s">
        <v>327</v>
      </c>
      <c r="D327" s="1" t="s">
        <v>319</v>
      </c>
      <c r="F327" s="106" t="n">
        <v>29393.2407060185</v>
      </c>
      <c r="G327" s="1" t="n">
        <v>3</v>
      </c>
    </row>
    <row r="328" customFormat="false" ht="15" hidden="false" customHeight="true" outlineLevel="0" collapsed="false">
      <c r="A328" s="106" t="n">
        <v>1870.68042824074</v>
      </c>
      <c r="B328" s="1" t="s">
        <v>320</v>
      </c>
      <c r="C328" s="1" t="s">
        <v>321</v>
      </c>
      <c r="D328" s="1" t="s">
        <v>322</v>
      </c>
      <c r="F328" s="106" t="n">
        <v>29486.8807986111</v>
      </c>
      <c r="G328" s="1" t="n">
        <v>4</v>
      </c>
    </row>
    <row r="329" customFormat="false" ht="15" hidden="false" customHeight="true" outlineLevel="0" collapsed="false">
      <c r="A329" s="106" t="n">
        <v>1877.78618055556</v>
      </c>
      <c r="B329" s="1" t="s">
        <v>333</v>
      </c>
      <c r="C329" s="1" t="s">
        <v>334</v>
      </c>
      <c r="D329" s="1" t="s">
        <v>325</v>
      </c>
      <c r="F329" s="106" t="n">
        <v>29576.7055787037</v>
      </c>
      <c r="G329" s="1" t="n">
        <v>1</v>
      </c>
    </row>
    <row r="330" customFormat="false" ht="15" hidden="false" customHeight="true" outlineLevel="0" collapsed="false">
      <c r="A330" s="106" t="n">
        <v>1884.4196875</v>
      </c>
      <c r="B330" s="1" t="s">
        <v>314</v>
      </c>
      <c r="C330" s="1" t="s">
        <v>315</v>
      </c>
      <c r="D330" s="1" t="s">
        <v>316</v>
      </c>
      <c r="F330" s="106" t="n">
        <v>29665.7102199074</v>
      </c>
      <c r="G330" s="1" t="n">
        <v>2</v>
      </c>
    </row>
    <row r="331" customFormat="false" ht="15" hidden="false" customHeight="true" outlineLevel="0" collapsed="false">
      <c r="A331" s="106" t="n">
        <v>1892.22204861111</v>
      </c>
      <c r="B331" s="1" t="s">
        <v>317</v>
      </c>
      <c r="C331" s="1" t="s">
        <v>318</v>
      </c>
      <c r="D331" s="1" t="s">
        <v>319</v>
      </c>
      <c r="F331" s="106" t="n">
        <v>29758.4892708333</v>
      </c>
      <c r="G331" s="1" t="n">
        <v>3</v>
      </c>
    </row>
    <row r="332" customFormat="false" ht="15" hidden="false" customHeight="true" outlineLevel="0" collapsed="false">
      <c r="A332" s="106" t="n">
        <v>1900.37453703704</v>
      </c>
      <c r="B332" s="1" t="s">
        <v>320</v>
      </c>
      <c r="C332" s="1" t="s">
        <v>321</v>
      </c>
      <c r="D332" s="1" t="s">
        <v>322</v>
      </c>
      <c r="F332" s="106" t="n">
        <v>29852.1281597222</v>
      </c>
      <c r="G332" s="1" t="n">
        <v>4</v>
      </c>
    </row>
    <row r="333" customFormat="false" ht="15" hidden="false" customHeight="true" outlineLevel="0" collapsed="false">
      <c r="A333" s="106" t="n">
        <v>1907.20518518519</v>
      </c>
      <c r="B333" s="1" t="s">
        <v>323</v>
      </c>
      <c r="C333" s="1" t="s">
        <v>324</v>
      </c>
      <c r="D333" s="1" t="s">
        <v>325</v>
      </c>
      <c r="F333" s="106" t="n">
        <v>29941.9517939815</v>
      </c>
      <c r="G333" s="1" t="n">
        <v>1</v>
      </c>
    </row>
    <row r="334" customFormat="false" ht="15" hidden="false" customHeight="true" outlineLevel="0" collapsed="false">
      <c r="A334" s="106" t="n">
        <v>1907.29016203704</v>
      </c>
      <c r="B334" s="1" t="s">
        <v>328</v>
      </c>
      <c r="C334" s="1" t="s">
        <v>329</v>
      </c>
      <c r="D334" s="1" t="s">
        <v>330</v>
      </c>
      <c r="F334" s="106" t="n">
        <v>30030.9551041667</v>
      </c>
      <c r="G334" s="1" t="n">
        <v>2</v>
      </c>
    </row>
    <row r="335" customFormat="false" ht="15" hidden="false" customHeight="true" outlineLevel="0" collapsed="false">
      <c r="A335" s="106" t="n">
        <v>1913.89998842593</v>
      </c>
      <c r="B335" s="1" t="s">
        <v>314</v>
      </c>
      <c r="C335" s="1" t="s">
        <v>315</v>
      </c>
      <c r="D335" s="1" t="s">
        <v>316</v>
      </c>
      <c r="F335" s="106" t="n">
        <v>30123.7242592593</v>
      </c>
      <c r="G335" s="1" t="n">
        <v>3</v>
      </c>
    </row>
    <row r="336" customFormat="false" ht="15" hidden="false" customHeight="true" outlineLevel="0" collapsed="false">
      <c r="A336" s="106" t="n">
        <v>1921.97490740741</v>
      </c>
      <c r="B336" s="1" t="s">
        <v>326</v>
      </c>
      <c r="C336" s="1" t="s">
        <v>327</v>
      </c>
      <c r="D336" s="1" t="s">
        <v>319</v>
      </c>
      <c r="F336" s="106" t="n">
        <v>30217.3653009259</v>
      </c>
      <c r="G336" s="1" t="n">
        <v>4</v>
      </c>
    </row>
    <row r="337" customFormat="false" ht="15" hidden="false" customHeight="true" outlineLevel="0" collapsed="false">
      <c r="A337" s="106" t="n">
        <v>1929.90381944444</v>
      </c>
      <c r="B337" s="1" t="s">
        <v>320</v>
      </c>
      <c r="C337" s="1" t="s">
        <v>321</v>
      </c>
      <c r="D337" s="1" t="s">
        <v>322</v>
      </c>
      <c r="F337" s="106" t="n">
        <v>30307.1930671296</v>
      </c>
      <c r="G337" s="1" t="n">
        <v>1</v>
      </c>
    </row>
    <row r="338" customFormat="false" ht="15" hidden="false" customHeight="true" outlineLevel="0" collapsed="false">
      <c r="A338" s="106" t="n">
        <v>1936.56796296296</v>
      </c>
      <c r="B338" s="1" t="s">
        <v>323</v>
      </c>
      <c r="C338" s="1" t="s">
        <v>324</v>
      </c>
      <c r="D338" s="1" t="s">
        <v>325</v>
      </c>
      <c r="F338" s="106" t="n">
        <v>30396.1934722222</v>
      </c>
      <c r="G338" s="1" t="n">
        <v>2</v>
      </c>
    </row>
    <row r="339" customFormat="false" ht="15" hidden="false" customHeight="true" outlineLevel="0" collapsed="false">
      <c r="A339" s="106" t="n">
        <v>1943.46837962963</v>
      </c>
      <c r="B339" s="1" t="s">
        <v>314</v>
      </c>
      <c r="C339" s="1" t="s">
        <v>315</v>
      </c>
      <c r="D339" s="1" t="s">
        <v>316</v>
      </c>
      <c r="F339" s="106" t="n">
        <v>30488.9640856482</v>
      </c>
      <c r="G339" s="1" t="n">
        <v>3</v>
      </c>
    </row>
    <row r="340" customFormat="false" ht="15" hidden="false" customHeight="true" outlineLevel="0" collapsed="false">
      <c r="A340" s="106" t="n">
        <v>1951.65974537037</v>
      </c>
      <c r="B340" s="1" t="s">
        <v>326</v>
      </c>
      <c r="C340" s="1" t="s">
        <v>327</v>
      </c>
      <c r="D340" s="1" t="s">
        <v>319</v>
      </c>
      <c r="F340" s="106" t="n">
        <v>30582.6119791667</v>
      </c>
      <c r="G340" s="1" t="n">
        <v>4</v>
      </c>
    </row>
    <row r="341" customFormat="false" ht="15" hidden="false" customHeight="true" outlineLevel="0" collapsed="false">
      <c r="A341" s="106" t="n">
        <v>1959.28232638889</v>
      </c>
      <c r="B341" s="1" t="s">
        <v>320</v>
      </c>
      <c r="C341" s="1" t="s">
        <v>321</v>
      </c>
      <c r="D341" s="1" t="s">
        <v>322</v>
      </c>
      <c r="F341" s="106" t="n">
        <v>30672.4375231482</v>
      </c>
      <c r="G341" s="1" t="n">
        <v>1</v>
      </c>
    </row>
    <row r="342" customFormat="false" ht="15" hidden="false" customHeight="true" outlineLevel="0" collapsed="false">
      <c r="A342" s="106" t="n">
        <v>1965.90038194444</v>
      </c>
      <c r="B342" s="1" t="s">
        <v>323</v>
      </c>
      <c r="C342" s="1" t="s">
        <v>324</v>
      </c>
      <c r="D342" s="1" t="s">
        <v>325</v>
      </c>
      <c r="F342" s="106" t="n">
        <v>30761.433275463</v>
      </c>
      <c r="G342" s="1" t="n">
        <v>2</v>
      </c>
    </row>
    <row r="343" customFormat="false" ht="15" hidden="false" customHeight="true" outlineLevel="0" collapsed="false">
      <c r="A343" s="106" t="n">
        <v>1973.11825231482</v>
      </c>
      <c r="B343" s="1" t="s">
        <v>314</v>
      </c>
      <c r="C343" s="1" t="s">
        <v>315</v>
      </c>
      <c r="D343" s="1" t="s">
        <v>316</v>
      </c>
      <c r="F343" s="106" t="n">
        <v>30854.2099305556</v>
      </c>
      <c r="G343" s="1" t="n">
        <v>3</v>
      </c>
    </row>
    <row r="344" customFormat="false" ht="15" hidden="false" customHeight="true" outlineLevel="0" collapsed="false">
      <c r="A344" s="106" t="n">
        <v>1981.2475462963</v>
      </c>
      <c r="B344" s="1" t="s">
        <v>326</v>
      </c>
      <c r="C344" s="1" t="s">
        <v>327</v>
      </c>
      <c r="D344" s="1" t="s">
        <v>319</v>
      </c>
      <c r="F344" s="106" t="n">
        <v>30947.8563194444</v>
      </c>
      <c r="G344" s="1" t="n">
        <v>4</v>
      </c>
    </row>
    <row r="345" customFormat="false" ht="15" hidden="false" customHeight="true" outlineLevel="0" collapsed="false">
      <c r="A345" s="106" t="n">
        <v>1988.54483796296</v>
      </c>
      <c r="B345" s="1" t="s">
        <v>320</v>
      </c>
      <c r="C345" s="1" t="s">
        <v>321</v>
      </c>
      <c r="D345" s="1" t="s">
        <v>322</v>
      </c>
      <c r="F345" s="106" t="n">
        <v>31037.6826736111</v>
      </c>
      <c r="G345" s="1" t="n">
        <v>1</v>
      </c>
    </row>
    <row r="346" customFormat="false" ht="15" hidden="false" customHeight="true" outlineLevel="0" collapsed="false">
      <c r="A346" s="106" t="n">
        <v>1995.24425925926</v>
      </c>
      <c r="B346" s="1" t="s">
        <v>323</v>
      </c>
      <c r="C346" s="1" t="s">
        <v>324</v>
      </c>
      <c r="D346" s="1" t="s">
        <v>325</v>
      </c>
      <c r="F346" s="106" t="n">
        <v>31126.6764467593</v>
      </c>
      <c r="G346" s="1" t="n">
        <v>2</v>
      </c>
    </row>
    <row r="347" customFormat="false" ht="15" hidden="false" customHeight="true" outlineLevel="0" collapsed="false">
      <c r="A347" s="106" t="n">
        <v>2000.11914351852</v>
      </c>
      <c r="B347" s="1" t="s">
        <v>328</v>
      </c>
      <c r="C347" s="1" t="s">
        <v>331</v>
      </c>
      <c r="D347" s="1" t="s">
        <v>332</v>
      </c>
      <c r="F347" s="106" t="n">
        <v>31219.4473148148</v>
      </c>
      <c r="G347" s="1" t="n">
        <v>3</v>
      </c>
    </row>
    <row r="348" customFormat="false" ht="15" hidden="false" customHeight="true" outlineLevel="0" collapsed="false">
      <c r="A348" s="106" t="n">
        <v>2002.82363425926</v>
      </c>
      <c r="B348" s="1" t="s">
        <v>314</v>
      </c>
      <c r="C348" s="1" t="s">
        <v>315</v>
      </c>
      <c r="D348" s="1" t="s">
        <v>316</v>
      </c>
      <c r="F348" s="106" t="n">
        <v>31313.0884375</v>
      </c>
      <c r="G348" s="1" t="n">
        <v>4</v>
      </c>
    </row>
    <row r="349" customFormat="false" ht="15" hidden="false" customHeight="true" outlineLevel="0" collapsed="false">
      <c r="A349" s="106" t="n">
        <v>2010.74283564815</v>
      </c>
      <c r="B349" s="1" t="s">
        <v>326</v>
      </c>
      <c r="C349" s="1" t="s">
        <v>327</v>
      </c>
      <c r="D349" s="1" t="s">
        <v>319</v>
      </c>
      <c r="F349" s="106" t="n">
        <v>31402.9220833333</v>
      </c>
      <c r="G349" s="1" t="n">
        <v>1</v>
      </c>
    </row>
    <row r="350" customFormat="false" ht="15" hidden="false" customHeight="true" outlineLevel="0" collapsed="false">
      <c r="A350" s="106" t="n">
        <v>2017.74033564815</v>
      </c>
      <c r="B350" s="1" t="s">
        <v>320</v>
      </c>
      <c r="C350" s="1" t="s">
        <v>321</v>
      </c>
      <c r="D350" s="1" t="s">
        <v>322</v>
      </c>
      <c r="F350" s="106" t="n">
        <v>31491.9185416667</v>
      </c>
      <c r="G350" s="1" t="n">
        <v>2</v>
      </c>
    </row>
    <row r="351" customFormat="false" ht="15" hidden="false" customHeight="true" outlineLevel="0" collapsed="false">
      <c r="A351" s="106" t="n">
        <v>2024.6471875</v>
      </c>
      <c r="B351" s="1" t="s">
        <v>323</v>
      </c>
      <c r="C351" s="1" t="s">
        <v>324</v>
      </c>
      <c r="D351" s="1" t="s">
        <v>325</v>
      </c>
      <c r="F351" s="106" t="n">
        <v>31584.6873842593</v>
      </c>
      <c r="G351" s="1" t="n">
        <v>3</v>
      </c>
    </row>
    <row r="352" customFormat="false" ht="15" hidden="false" customHeight="true" outlineLevel="0" collapsed="false">
      <c r="A352" s="106" t="n">
        <v>2032.54810185185</v>
      </c>
      <c r="B352" s="1" t="s">
        <v>314</v>
      </c>
      <c r="C352" s="1" t="s">
        <v>315</v>
      </c>
      <c r="D352" s="1" t="s">
        <v>316</v>
      </c>
      <c r="F352" s="106" t="n">
        <v>31678.3325578704</v>
      </c>
      <c r="G352" s="1" t="n">
        <v>4</v>
      </c>
    </row>
    <row r="353" customFormat="false" ht="15" hidden="false" customHeight="true" outlineLevel="0" collapsed="false">
      <c r="A353" s="106" t="n">
        <v>2040.16822916667</v>
      </c>
      <c r="B353" s="1" t="s">
        <v>326</v>
      </c>
      <c r="C353" s="1" t="s">
        <v>327</v>
      </c>
      <c r="D353" s="1" t="s">
        <v>319</v>
      </c>
      <c r="F353" s="106" t="n">
        <v>31768.1677777778</v>
      </c>
      <c r="G353" s="1" t="n">
        <v>1</v>
      </c>
    </row>
    <row r="354" customFormat="false" ht="15" hidden="false" customHeight="true" outlineLevel="0" collapsed="false">
      <c r="A354" s="106" t="n">
        <v>2046.92800925926</v>
      </c>
      <c r="B354" s="1" t="s">
        <v>320</v>
      </c>
      <c r="C354" s="1" t="s">
        <v>321</v>
      </c>
      <c r="D354" s="1" t="s">
        <v>322</v>
      </c>
      <c r="F354" s="106" t="n">
        <v>31857.1611458333</v>
      </c>
      <c r="G354" s="1" t="n">
        <v>2</v>
      </c>
    </row>
    <row r="355" customFormat="false" ht="15" hidden="false" customHeight="true" outlineLevel="0" collapsed="false">
      <c r="A355" s="106" t="n">
        <v>2054.14702546296</v>
      </c>
      <c r="B355" s="1" t="s">
        <v>333</v>
      </c>
      <c r="C355" s="1" t="s">
        <v>334</v>
      </c>
      <c r="D355" s="1" t="s">
        <v>325</v>
      </c>
      <c r="F355" s="106" t="n">
        <v>31949.9240277778</v>
      </c>
      <c r="G355" s="1" t="n">
        <v>3</v>
      </c>
    </row>
    <row r="356" customFormat="false" ht="15" hidden="false" customHeight="true" outlineLevel="0" collapsed="false">
      <c r="A356" s="106" t="n">
        <v>2062.25739583333</v>
      </c>
      <c r="B356" s="1" t="s">
        <v>314</v>
      </c>
      <c r="C356" s="1" t="s">
        <v>315</v>
      </c>
      <c r="D356" s="1" t="s">
        <v>316</v>
      </c>
      <c r="F356" s="106" t="n">
        <v>32043.5728819444</v>
      </c>
      <c r="G356" s="1" t="n">
        <v>4</v>
      </c>
    </row>
    <row r="357" customFormat="false" ht="15" hidden="false" customHeight="true" outlineLevel="0" collapsed="false">
      <c r="A357" s="106" t="n">
        <v>2069.55077546296</v>
      </c>
      <c r="B357" s="1" t="s">
        <v>317</v>
      </c>
      <c r="C357" s="1" t="s">
        <v>318</v>
      </c>
      <c r="D357" s="1" t="s">
        <v>319</v>
      </c>
      <c r="F357" s="106" t="n">
        <v>32133.4069907407</v>
      </c>
      <c r="G357" s="1" t="n">
        <v>1</v>
      </c>
    </row>
    <row r="358" customFormat="false" ht="15" hidden="false" customHeight="true" outlineLevel="0" collapsed="false">
      <c r="A358" s="106" t="n">
        <v>2076.17265046296</v>
      </c>
      <c r="B358" s="1" t="s">
        <v>320</v>
      </c>
      <c r="C358" s="1" t="s">
        <v>321</v>
      </c>
      <c r="D358" s="1" t="s">
        <v>322</v>
      </c>
      <c r="F358" s="106" t="n">
        <v>32222.4019675926</v>
      </c>
      <c r="G358" s="1" t="n">
        <v>2</v>
      </c>
    </row>
    <row r="359" customFormat="false" ht="15" hidden="false" customHeight="true" outlineLevel="0" collapsed="false">
      <c r="A359" s="106" t="n">
        <v>2083.75702546296</v>
      </c>
      <c r="B359" s="1" t="s">
        <v>323</v>
      </c>
      <c r="C359" s="1" t="s">
        <v>324</v>
      </c>
      <c r="D359" s="1" t="s">
        <v>325</v>
      </c>
      <c r="F359" s="106" t="n">
        <v>32315.1640046296</v>
      </c>
      <c r="G359" s="1" t="n">
        <v>3</v>
      </c>
    </row>
    <row r="360" customFormat="false" ht="15" hidden="false" customHeight="true" outlineLevel="0" collapsed="false">
      <c r="A360" s="106" t="n">
        <v>2091.92626157407</v>
      </c>
      <c r="B360" s="1" t="s">
        <v>314</v>
      </c>
      <c r="C360" s="1" t="s">
        <v>315</v>
      </c>
      <c r="D360" s="1" t="s">
        <v>316</v>
      </c>
      <c r="F360" s="106" t="n">
        <v>32408.8118287037</v>
      </c>
      <c r="G360" s="1" t="n">
        <v>4</v>
      </c>
    </row>
    <row r="361" customFormat="false" ht="15" hidden="false" customHeight="true" outlineLevel="0" collapsed="false">
      <c r="A361" s="106" t="n">
        <v>2093.72934027778</v>
      </c>
      <c r="B361" s="1" t="s">
        <v>328</v>
      </c>
      <c r="C361" s="1" t="s">
        <v>335</v>
      </c>
      <c r="D361" s="1" t="s">
        <v>336</v>
      </c>
      <c r="F361" s="106" t="n">
        <v>32498.6444212963</v>
      </c>
      <c r="G361" s="1" t="n">
        <v>1</v>
      </c>
    </row>
    <row r="362" customFormat="false" ht="15" hidden="false" customHeight="true" outlineLevel="0" collapsed="false">
      <c r="A362" s="106" t="n">
        <v>2098.9162962963</v>
      </c>
      <c r="B362" s="1" t="s">
        <v>326</v>
      </c>
      <c r="C362" s="1" t="s">
        <v>327</v>
      </c>
      <c r="D362" s="1" t="s">
        <v>319</v>
      </c>
      <c r="F362" s="106" t="n">
        <v>32587.6446527778</v>
      </c>
      <c r="G362" s="1" t="n">
        <v>2</v>
      </c>
    </row>
    <row r="363" customFormat="false" ht="15" hidden="false" customHeight="true" outlineLevel="0" collapsed="false">
      <c r="A363" s="106" t="n">
        <v>2105.53726851852</v>
      </c>
      <c r="B363" s="1" t="s">
        <v>320</v>
      </c>
      <c r="C363" s="1" t="s">
        <v>321</v>
      </c>
      <c r="D363" s="1" t="s">
        <v>322</v>
      </c>
      <c r="F363" s="106" t="n">
        <v>32680.4116435185</v>
      </c>
      <c r="G363" s="1" t="n">
        <v>3</v>
      </c>
    </row>
    <row r="364" customFormat="false" ht="15" hidden="false" customHeight="true" outlineLevel="0" collapsed="false">
      <c r="A364" s="106" t="n">
        <v>2113.45996527778</v>
      </c>
      <c r="B364" s="1" t="s">
        <v>323</v>
      </c>
      <c r="C364" s="1" t="s">
        <v>324</v>
      </c>
      <c r="D364" s="1" t="s">
        <v>325</v>
      </c>
      <c r="F364" s="106" t="n">
        <v>32774.0550925926</v>
      </c>
      <c r="G364" s="1" t="n">
        <v>4</v>
      </c>
    </row>
    <row r="365" customFormat="false" ht="15" hidden="false" customHeight="true" outlineLevel="0" collapsed="false">
      <c r="A365" s="106" t="n">
        <v>2121.53498842593</v>
      </c>
      <c r="B365" s="1" t="s">
        <v>314</v>
      </c>
      <c r="C365" s="1" t="s">
        <v>315</v>
      </c>
      <c r="D365" s="1" t="s">
        <v>316</v>
      </c>
      <c r="F365" s="106" t="n">
        <v>32863.8901041667</v>
      </c>
      <c r="G365" s="1" t="n">
        <v>1</v>
      </c>
    </row>
    <row r="366" customFormat="false" ht="15" hidden="false" customHeight="true" outlineLevel="0" collapsed="false">
      <c r="A366" s="106" t="n">
        <v>2128.29025462963</v>
      </c>
      <c r="B366" s="1" t="s">
        <v>326</v>
      </c>
      <c r="C366" s="1" t="s">
        <v>327</v>
      </c>
      <c r="D366" s="1" t="s">
        <v>319</v>
      </c>
      <c r="F366" s="106" t="n">
        <v>32952.8880324074</v>
      </c>
      <c r="G366" s="1" t="n">
        <v>2</v>
      </c>
    </row>
    <row r="367" customFormat="false" ht="15" hidden="false" customHeight="true" outlineLevel="0" collapsed="false">
      <c r="A367" s="106" t="n">
        <v>2135.06856481482</v>
      </c>
      <c r="B367" s="1" t="s">
        <v>320</v>
      </c>
      <c r="C367" s="1" t="s">
        <v>321</v>
      </c>
      <c r="D367" s="1" t="s">
        <v>322</v>
      </c>
      <c r="F367" s="106" t="n">
        <v>33045.6475</v>
      </c>
      <c r="G367" s="1" t="n">
        <v>3</v>
      </c>
    </row>
    <row r="368" customFormat="false" ht="15" hidden="false" customHeight="true" outlineLevel="0" collapsed="false">
      <c r="A368" s="106" t="n">
        <v>2143.21577546296</v>
      </c>
      <c r="B368" s="1" t="s">
        <v>323</v>
      </c>
      <c r="C368" s="1" t="s">
        <v>324</v>
      </c>
      <c r="D368" s="1" t="s">
        <v>325</v>
      </c>
      <c r="F368" s="106" t="n">
        <v>33139.2883796296</v>
      </c>
      <c r="G368" s="1" t="n">
        <v>4</v>
      </c>
    </row>
    <row r="369" customFormat="false" ht="15" hidden="false" customHeight="true" outlineLevel="0" collapsed="false">
      <c r="A369" s="106" t="n">
        <v>2151.06519675926</v>
      </c>
      <c r="B369" s="1" t="s">
        <v>314</v>
      </c>
      <c r="C369" s="1" t="s">
        <v>315</v>
      </c>
      <c r="D369" s="1" t="s">
        <v>316</v>
      </c>
      <c r="F369" s="106" t="n">
        <v>33229.1297337963</v>
      </c>
      <c r="G369" s="1" t="n">
        <v>1</v>
      </c>
    </row>
    <row r="370" customFormat="false" ht="15" hidden="false" customHeight="true" outlineLevel="0" collapsed="false">
      <c r="A370" s="106" t="n">
        <v>2157.69946759259</v>
      </c>
      <c r="B370" s="1" t="s">
        <v>326</v>
      </c>
      <c r="C370" s="1" t="s">
        <v>327</v>
      </c>
      <c r="D370" s="1" t="s">
        <v>319</v>
      </c>
      <c r="F370" s="106" t="n">
        <v>33318.1263310185</v>
      </c>
      <c r="G370" s="1" t="n">
        <v>2</v>
      </c>
    </row>
    <row r="371" customFormat="false" ht="15" hidden="false" customHeight="true" outlineLevel="0" collapsed="false">
      <c r="A371" s="106" t="n">
        <v>2164.77591435185</v>
      </c>
      <c r="B371" s="1" t="s">
        <v>320</v>
      </c>
      <c r="C371" s="1" t="s">
        <v>321</v>
      </c>
      <c r="D371" s="1" t="s">
        <v>322</v>
      </c>
      <c r="F371" s="106" t="n">
        <v>33410.8877546296</v>
      </c>
      <c r="G371" s="1" t="n">
        <v>3</v>
      </c>
    </row>
    <row r="372" customFormat="false" ht="15" hidden="false" customHeight="true" outlineLevel="0" collapsed="false">
      <c r="A372" s="106" t="n">
        <v>2172.97568287037</v>
      </c>
      <c r="B372" s="1" t="s">
        <v>323</v>
      </c>
      <c r="C372" s="1" t="s">
        <v>324</v>
      </c>
      <c r="D372" s="1" t="s">
        <v>325</v>
      </c>
      <c r="F372" s="106" t="n">
        <v>33504.5331134259</v>
      </c>
      <c r="G372" s="1" t="n">
        <v>4</v>
      </c>
    </row>
    <row r="373" customFormat="false" ht="15" hidden="false" customHeight="true" outlineLevel="0" collapsed="false">
      <c r="A373" s="106" t="n">
        <v>2180.50605324074</v>
      </c>
      <c r="B373" s="1" t="s">
        <v>314</v>
      </c>
      <c r="C373" s="1" t="s">
        <v>315</v>
      </c>
      <c r="D373" s="1" t="s">
        <v>316</v>
      </c>
      <c r="F373" s="106" t="n">
        <v>33594.3705902778</v>
      </c>
      <c r="G373" s="1" t="n">
        <v>1</v>
      </c>
    </row>
    <row r="374" customFormat="false" ht="15" hidden="false" customHeight="true" outlineLevel="0" collapsed="false">
      <c r="A374" s="106" t="n">
        <v>2183.50270833333</v>
      </c>
      <c r="B374" s="1" t="s">
        <v>328</v>
      </c>
      <c r="C374" s="1" t="s">
        <v>337</v>
      </c>
      <c r="D374" s="1" t="s">
        <v>338</v>
      </c>
      <c r="F374" s="106" t="n">
        <v>33683.3665856482</v>
      </c>
      <c r="G374" s="1" t="n">
        <v>2</v>
      </c>
    </row>
    <row r="375" customFormat="false" ht="15" hidden="false" customHeight="true" outlineLevel="0" collapsed="false">
      <c r="A375" s="106" t="n">
        <v>2187.16931712963</v>
      </c>
      <c r="B375" s="1" t="s">
        <v>326</v>
      </c>
      <c r="C375" s="1" t="s">
        <v>327</v>
      </c>
      <c r="D375" s="1" t="s">
        <v>319</v>
      </c>
      <c r="F375" s="106" t="n">
        <v>33776.1347569445</v>
      </c>
      <c r="G375" s="1" t="n">
        <v>3</v>
      </c>
    </row>
    <row r="376" customFormat="false" ht="15" hidden="false" customHeight="true" outlineLevel="0" collapsed="false">
      <c r="A376" s="106" t="n">
        <v>2194.61923611111</v>
      </c>
      <c r="B376" s="1" t="s">
        <v>320</v>
      </c>
      <c r="C376" s="1" t="s">
        <v>321</v>
      </c>
      <c r="D376" s="1" t="s">
        <v>322</v>
      </c>
      <c r="F376" s="106" t="n">
        <v>33869.7795601852</v>
      </c>
      <c r="G376" s="1" t="n">
        <v>4</v>
      </c>
    </row>
    <row r="377" customFormat="false" ht="15" hidden="false" customHeight="true" outlineLevel="0" collapsed="false">
      <c r="A377" s="106" t="n">
        <v>2202.69193287037</v>
      </c>
      <c r="B377" s="1" t="s">
        <v>323</v>
      </c>
      <c r="C377" s="1" t="s">
        <v>324</v>
      </c>
      <c r="D377" s="1" t="s">
        <v>325</v>
      </c>
      <c r="F377" s="106" t="n">
        <v>33959.6131828704</v>
      </c>
      <c r="G377" s="1" t="n">
        <v>1</v>
      </c>
    </row>
    <row r="378" customFormat="false" ht="15" hidden="false" customHeight="true" outlineLevel="0" collapsed="false">
      <c r="A378" s="106" t="n">
        <v>2209.86724537037</v>
      </c>
      <c r="B378" s="1" t="s">
        <v>314</v>
      </c>
      <c r="C378" s="1" t="s">
        <v>315</v>
      </c>
      <c r="D378" s="1" t="s">
        <v>316</v>
      </c>
      <c r="F378" s="106" t="n">
        <v>34048.611712963</v>
      </c>
      <c r="G378" s="1" t="n">
        <v>2</v>
      </c>
    </row>
    <row r="379" customFormat="false" ht="15" hidden="false" customHeight="true" outlineLevel="0" collapsed="false">
      <c r="A379" s="106" t="n">
        <v>2216.71501157407</v>
      </c>
      <c r="B379" s="1" t="s">
        <v>317</v>
      </c>
      <c r="C379" s="1" t="s">
        <v>318</v>
      </c>
      <c r="D379" s="1" t="s">
        <v>319</v>
      </c>
      <c r="F379" s="106" t="n">
        <v>34141.3748958333</v>
      </c>
      <c r="G379" s="1" t="n">
        <v>3</v>
      </c>
    </row>
    <row r="380" customFormat="false" ht="15" hidden="false" customHeight="true" outlineLevel="0" collapsed="false">
      <c r="A380" s="106" t="n">
        <v>2224.52108796296</v>
      </c>
      <c r="B380" s="1" t="s">
        <v>320</v>
      </c>
      <c r="C380" s="1" t="s">
        <v>321</v>
      </c>
      <c r="D380" s="1" t="s">
        <v>322</v>
      </c>
      <c r="F380" s="106" t="n">
        <v>34235.015474537</v>
      </c>
      <c r="G380" s="1" t="n">
        <v>4</v>
      </c>
    </row>
    <row r="381" customFormat="false" ht="15" hidden="false" customHeight="true" outlineLevel="0" collapsed="false">
      <c r="A381" s="106" t="n">
        <v>2232.32359953704</v>
      </c>
      <c r="B381" s="1" t="s">
        <v>333</v>
      </c>
      <c r="C381" s="1" t="s">
        <v>334</v>
      </c>
      <c r="D381" s="1" t="s">
        <v>325</v>
      </c>
      <c r="F381" s="106" t="n">
        <v>34324.8512962963</v>
      </c>
      <c r="G381" s="1" t="n">
        <v>1</v>
      </c>
    </row>
    <row r="382" customFormat="false" ht="15" hidden="false" customHeight="true" outlineLevel="0" collapsed="false">
      <c r="A382" s="106" t="n">
        <v>2239.18256944445</v>
      </c>
      <c r="B382" s="1" t="s">
        <v>314</v>
      </c>
      <c r="C382" s="1" t="s">
        <v>315</v>
      </c>
      <c r="D382" s="1" t="s">
        <v>316</v>
      </c>
      <c r="F382" s="106" t="n">
        <v>34413.8526851852</v>
      </c>
      <c r="G382" s="1" t="n">
        <v>2</v>
      </c>
    </row>
    <row r="383" customFormat="false" ht="15" hidden="false" customHeight="true" outlineLevel="0" collapsed="false">
      <c r="A383" s="106" t="n">
        <v>2246.33178240741</v>
      </c>
      <c r="B383" s="1" t="s">
        <v>317</v>
      </c>
      <c r="C383" s="1" t="s">
        <v>318</v>
      </c>
      <c r="D383" s="1" t="s">
        <v>319</v>
      </c>
      <c r="F383" s="106" t="n">
        <v>34506.6165046296</v>
      </c>
      <c r="G383" s="1" t="n">
        <v>3</v>
      </c>
    </row>
    <row r="384" customFormat="false" ht="15" hidden="false" customHeight="true" outlineLevel="0" collapsed="false">
      <c r="A384" s="106" t="n">
        <v>2254.39459490741</v>
      </c>
      <c r="B384" s="1" t="s">
        <v>320</v>
      </c>
      <c r="C384" s="1" t="s">
        <v>321</v>
      </c>
      <c r="D384" s="1" t="s">
        <v>322</v>
      </c>
      <c r="F384" s="106" t="n">
        <v>34600.2634143519</v>
      </c>
      <c r="G384" s="1" t="n">
        <v>4</v>
      </c>
    </row>
    <row r="385" customFormat="false" ht="15" hidden="false" customHeight="true" outlineLevel="0" collapsed="false">
      <c r="A385" s="106" t="n">
        <v>2261.84565972222</v>
      </c>
      <c r="B385" s="1" t="s">
        <v>323</v>
      </c>
      <c r="C385" s="1" t="s">
        <v>324</v>
      </c>
      <c r="D385" s="1" t="s">
        <v>325</v>
      </c>
      <c r="F385" s="106" t="n">
        <v>34690.0989814815</v>
      </c>
      <c r="G385" s="1" t="n">
        <v>1</v>
      </c>
    </row>
    <row r="386" customFormat="false" ht="15" hidden="false" customHeight="true" outlineLevel="0" collapsed="false">
      <c r="A386" s="106" t="n">
        <v>2268.49876157407</v>
      </c>
      <c r="B386" s="1" t="s">
        <v>314</v>
      </c>
      <c r="C386" s="1" t="s">
        <v>315</v>
      </c>
      <c r="D386" s="1" t="s">
        <v>316</v>
      </c>
      <c r="F386" s="106" t="n">
        <v>34779.0933680556</v>
      </c>
      <c r="G386" s="1" t="n">
        <v>2</v>
      </c>
    </row>
    <row r="387" customFormat="false" ht="15" hidden="false" customHeight="true" outlineLevel="0" collapsed="false">
      <c r="A387" s="106" t="n">
        <v>2272.53677083333</v>
      </c>
      <c r="B387" s="1" t="s">
        <v>328</v>
      </c>
      <c r="C387" s="1" t="s">
        <v>329</v>
      </c>
      <c r="D387" s="1" t="s">
        <v>330</v>
      </c>
      <c r="F387" s="106" t="n">
        <v>34871.8570486111</v>
      </c>
      <c r="G387" s="1" t="n">
        <v>3</v>
      </c>
    </row>
    <row r="388" customFormat="false" ht="15" hidden="false" customHeight="true" outlineLevel="0" collapsed="false">
      <c r="A388" s="106" t="n">
        <v>2275.99487268519</v>
      </c>
      <c r="B388" s="1" t="s">
        <v>326</v>
      </c>
      <c r="C388" s="1" t="s">
        <v>327</v>
      </c>
      <c r="D388" s="1" t="s">
        <v>319</v>
      </c>
      <c r="F388" s="106" t="n">
        <v>34965.5089236111</v>
      </c>
      <c r="G388" s="1" t="n">
        <v>4</v>
      </c>
    </row>
    <row r="389" customFormat="false" ht="15" hidden="false" customHeight="true" outlineLevel="0" collapsed="false">
      <c r="A389" s="106" t="n">
        <v>2284.16804398148</v>
      </c>
      <c r="B389" s="1" t="s">
        <v>320</v>
      </c>
      <c r="C389" s="1" t="s">
        <v>321</v>
      </c>
      <c r="D389" s="1" t="s">
        <v>322</v>
      </c>
      <c r="F389" s="106" t="n">
        <v>35055.3450578704</v>
      </c>
      <c r="G389" s="1" t="n">
        <v>1</v>
      </c>
    </row>
    <row r="390" customFormat="false" ht="15" hidden="false" customHeight="true" outlineLevel="0" collapsed="false">
      <c r="A390" s="106" t="n">
        <v>2291.25890046296</v>
      </c>
      <c r="B390" s="1" t="s">
        <v>323</v>
      </c>
      <c r="C390" s="1" t="s">
        <v>324</v>
      </c>
      <c r="D390" s="1" t="s">
        <v>325</v>
      </c>
      <c r="F390" s="106" t="n">
        <v>35144.3353587963</v>
      </c>
      <c r="G390" s="1" t="n">
        <v>2</v>
      </c>
    </row>
    <row r="391" customFormat="false" ht="15" hidden="false" customHeight="true" outlineLevel="0" collapsed="false">
      <c r="A391" s="106" t="n">
        <v>2297.85954861111</v>
      </c>
      <c r="B391" s="1" t="s">
        <v>314</v>
      </c>
      <c r="C391" s="1" t="s">
        <v>315</v>
      </c>
      <c r="D391" s="1" t="s">
        <v>316</v>
      </c>
      <c r="F391" s="106" t="n">
        <v>35237.099525463</v>
      </c>
      <c r="G391" s="1" t="n">
        <v>3</v>
      </c>
    </row>
    <row r="392" customFormat="false" ht="15" hidden="false" customHeight="true" outlineLevel="0" collapsed="false">
      <c r="A392" s="106" t="n">
        <v>2305.67166666667</v>
      </c>
      <c r="B392" s="1" t="s">
        <v>326</v>
      </c>
      <c r="C392" s="1" t="s">
        <v>327</v>
      </c>
      <c r="D392" s="1" t="s">
        <v>319</v>
      </c>
      <c r="F392" s="106" t="n">
        <v>35330.7500347222</v>
      </c>
      <c r="G392" s="1" t="n">
        <v>4</v>
      </c>
    </row>
    <row r="393" customFormat="false" ht="15" hidden="false" customHeight="true" outlineLevel="0" collapsed="false">
      <c r="A393" s="106" t="n">
        <v>2313.79667824074</v>
      </c>
      <c r="B393" s="1" t="s">
        <v>320</v>
      </c>
      <c r="C393" s="1" t="s">
        <v>321</v>
      </c>
      <c r="D393" s="1" t="s">
        <v>322</v>
      </c>
      <c r="F393" s="106" t="n">
        <v>35420.5874768519</v>
      </c>
      <c r="G393" s="1" t="n">
        <v>1</v>
      </c>
    </row>
    <row r="394" customFormat="false" ht="15" hidden="false" customHeight="true" outlineLevel="0" collapsed="false">
      <c r="A394" s="106" t="n">
        <v>2320.59039351852</v>
      </c>
      <c r="B394" s="1" t="s">
        <v>323</v>
      </c>
      <c r="C394" s="1" t="s">
        <v>324</v>
      </c>
      <c r="D394" s="1" t="s">
        <v>325</v>
      </c>
      <c r="F394" s="106" t="n">
        <v>35509.5797337963</v>
      </c>
      <c r="G394" s="1" t="n">
        <v>2</v>
      </c>
    </row>
    <row r="395" customFormat="false" ht="15" hidden="false" customHeight="true" outlineLevel="0" collapsed="false">
      <c r="A395" s="106" t="n">
        <v>2327.29436342593</v>
      </c>
      <c r="B395" s="1" t="s">
        <v>314</v>
      </c>
      <c r="C395" s="1" t="s">
        <v>315</v>
      </c>
      <c r="D395" s="1" t="s">
        <v>316</v>
      </c>
      <c r="F395" s="106" t="n">
        <v>35602.3470833333</v>
      </c>
      <c r="G395" s="1" t="n">
        <v>3</v>
      </c>
    </row>
    <row r="396" customFormat="false" ht="15" hidden="false" customHeight="true" outlineLevel="0" collapsed="false">
      <c r="A396" s="106" t="n">
        <v>2335.33417824074</v>
      </c>
      <c r="B396" s="1" t="s">
        <v>326</v>
      </c>
      <c r="C396" s="1" t="s">
        <v>327</v>
      </c>
      <c r="D396" s="1" t="s">
        <v>319</v>
      </c>
      <c r="F396" s="106" t="n">
        <v>35695.9967013889</v>
      </c>
      <c r="G396" s="1" t="n">
        <v>4</v>
      </c>
    </row>
    <row r="397" customFormat="false" ht="15" hidden="false" customHeight="true" outlineLevel="0" collapsed="false">
      <c r="A397" s="106" t="n">
        <v>2343.26677083333</v>
      </c>
      <c r="B397" s="1" t="s">
        <v>320</v>
      </c>
      <c r="C397" s="1" t="s">
        <v>321</v>
      </c>
      <c r="D397" s="1" t="s">
        <v>322</v>
      </c>
      <c r="F397" s="106" t="n">
        <v>35785.8381712963</v>
      </c>
      <c r="G397" s="1" t="n">
        <v>1</v>
      </c>
    </row>
    <row r="398" customFormat="false" ht="15" hidden="false" customHeight="true" outlineLevel="0" collapsed="false">
      <c r="A398" s="106" t="n">
        <v>2349.88349537037</v>
      </c>
      <c r="B398" s="1" t="s">
        <v>323</v>
      </c>
      <c r="C398" s="1" t="s">
        <v>324</v>
      </c>
      <c r="D398" s="1" t="s">
        <v>325</v>
      </c>
      <c r="F398" s="106" t="n">
        <v>35874.8292592593</v>
      </c>
      <c r="G398" s="1" t="n">
        <v>2</v>
      </c>
    </row>
    <row r="399" customFormat="false" ht="15" hidden="false" customHeight="true" outlineLevel="0" collapsed="false">
      <c r="A399" s="106" t="n">
        <v>2356.81604166667</v>
      </c>
      <c r="B399" s="1" t="s">
        <v>314</v>
      </c>
      <c r="C399" s="1" t="s">
        <v>315</v>
      </c>
      <c r="D399" s="1" t="s">
        <v>316</v>
      </c>
      <c r="F399" s="106" t="n">
        <v>35967.5848148148</v>
      </c>
      <c r="G399" s="1" t="n">
        <v>3</v>
      </c>
    </row>
    <row r="400" customFormat="false" ht="15" hidden="false" customHeight="true" outlineLevel="0" collapsed="false">
      <c r="A400" s="106" t="n">
        <v>2364.96237268519</v>
      </c>
      <c r="B400" s="1" t="s">
        <v>326</v>
      </c>
      <c r="C400" s="1" t="s">
        <v>327</v>
      </c>
      <c r="D400" s="1" t="s">
        <v>319</v>
      </c>
      <c r="F400" s="106" t="n">
        <v>36061.2341782407</v>
      </c>
      <c r="G400" s="1" t="n">
        <v>4</v>
      </c>
    </row>
    <row r="401" customFormat="false" ht="15" hidden="false" customHeight="true" outlineLevel="0" collapsed="false">
      <c r="A401" s="106" t="n">
        <v>2365.36234953704</v>
      </c>
      <c r="B401" s="1" t="s">
        <v>328</v>
      </c>
      <c r="C401" s="1" t="s">
        <v>331</v>
      </c>
      <c r="D401" s="1" t="s">
        <v>332</v>
      </c>
      <c r="F401" s="106" t="n">
        <v>36151.0806828704</v>
      </c>
      <c r="G401" s="1" t="n">
        <v>1</v>
      </c>
    </row>
    <row r="402" customFormat="false" ht="15" hidden="false" customHeight="true" outlineLevel="0" collapsed="false">
      <c r="A402" s="106" t="n">
        <v>2372.5965162037</v>
      </c>
      <c r="B402" s="1" t="s">
        <v>320</v>
      </c>
      <c r="C402" s="1" t="s">
        <v>321</v>
      </c>
      <c r="D402" s="1" t="s">
        <v>322</v>
      </c>
      <c r="F402" s="106" t="n">
        <v>36240.0733449074</v>
      </c>
      <c r="G402" s="1" t="n">
        <v>2</v>
      </c>
    </row>
    <row r="403" customFormat="false" ht="15" hidden="false" customHeight="true" outlineLevel="0" collapsed="false">
      <c r="A403" s="106" t="n">
        <v>2379.18604166667</v>
      </c>
      <c r="B403" s="1" t="s">
        <v>323</v>
      </c>
      <c r="C403" s="1" t="s">
        <v>324</v>
      </c>
      <c r="D403" s="1" t="s">
        <v>325</v>
      </c>
      <c r="F403" s="106" t="n">
        <v>36332.8255787037</v>
      </c>
      <c r="G403" s="1" t="n">
        <v>3</v>
      </c>
    </row>
    <row r="404" customFormat="false" ht="15" hidden="false" customHeight="true" outlineLevel="0" collapsed="false">
      <c r="A404" s="106" t="n">
        <v>2386.42571759259</v>
      </c>
      <c r="B404" s="1" t="s">
        <v>314</v>
      </c>
      <c r="C404" s="1" t="s">
        <v>315</v>
      </c>
      <c r="D404" s="1" t="s">
        <v>316</v>
      </c>
      <c r="F404" s="106" t="n">
        <v>36426.4800231482</v>
      </c>
      <c r="G404" s="1" t="n">
        <v>4</v>
      </c>
    </row>
    <row r="405" customFormat="false" ht="15" hidden="false" customHeight="true" outlineLevel="0" collapsed="false">
      <c r="A405" s="106" t="n">
        <v>2394.54113425926</v>
      </c>
      <c r="B405" s="1" t="s">
        <v>317</v>
      </c>
      <c r="C405" s="1" t="s">
        <v>318</v>
      </c>
      <c r="D405" s="1" t="s">
        <v>319</v>
      </c>
      <c r="F405" s="106" t="n">
        <v>36516.3221643519</v>
      </c>
      <c r="G405" s="1" t="n">
        <v>1</v>
      </c>
    </row>
    <row r="406" customFormat="false" ht="15" hidden="false" customHeight="true" outlineLevel="0" collapsed="false">
      <c r="A406" s="106" t="n">
        <v>2401.83065972222</v>
      </c>
      <c r="B406" s="1" t="s">
        <v>320</v>
      </c>
      <c r="C406" s="1" t="s">
        <v>321</v>
      </c>
      <c r="D406" s="1" t="s">
        <v>322</v>
      </c>
      <c r="F406" s="106" t="n">
        <v>36605.3160185185</v>
      </c>
      <c r="G406" s="1" t="n">
        <v>2</v>
      </c>
    </row>
    <row r="407" customFormat="false" ht="15" hidden="false" customHeight="true" outlineLevel="0" collapsed="false">
      <c r="A407" s="106" t="n">
        <v>2408.5415162037</v>
      </c>
      <c r="B407" s="1" t="s">
        <v>333</v>
      </c>
      <c r="C407" s="1" t="s">
        <v>334</v>
      </c>
      <c r="D407" s="1" t="s">
        <v>325</v>
      </c>
      <c r="F407" s="106" t="n">
        <v>36698.0745717593</v>
      </c>
      <c r="G407" s="1" t="n">
        <v>3</v>
      </c>
    </row>
    <row r="408" customFormat="false" ht="15" hidden="false" customHeight="true" outlineLevel="0" collapsed="false">
      <c r="A408" s="106" t="n">
        <v>2416.11670138889</v>
      </c>
      <c r="B408" s="1" t="s">
        <v>314</v>
      </c>
      <c r="C408" s="1" t="s">
        <v>315</v>
      </c>
      <c r="D408" s="1" t="s">
        <v>316</v>
      </c>
      <c r="F408" s="106" t="n">
        <v>36791.7274189815</v>
      </c>
      <c r="G408" s="1" t="n">
        <v>4</v>
      </c>
    </row>
    <row r="409" customFormat="false" ht="15" hidden="false" customHeight="true" outlineLevel="0" collapsed="false">
      <c r="A409" s="106" t="n">
        <v>2424.06072916667</v>
      </c>
      <c r="B409" s="1" t="s">
        <v>317</v>
      </c>
      <c r="C409" s="1" t="s">
        <v>318</v>
      </c>
      <c r="D409" s="1" t="s">
        <v>319</v>
      </c>
      <c r="F409" s="106" t="n">
        <v>36881.5675810185</v>
      </c>
      <c r="G409" s="1" t="n">
        <v>1</v>
      </c>
    </row>
    <row r="410" customFormat="false" ht="15" hidden="false" customHeight="true" outlineLevel="0" collapsed="false">
      <c r="A410" s="106" t="n">
        <v>2431.02943287037</v>
      </c>
      <c r="B410" s="1" t="s">
        <v>320</v>
      </c>
      <c r="C410" s="1" t="s">
        <v>321</v>
      </c>
      <c r="D410" s="1" t="s">
        <v>322</v>
      </c>
      <c r="F410" s="106" t="n">
        <v>36970.5629513889</v>
      </c>
      <c r="G410" s="1" t="n">
        <v>2</v>
      </c>
    </row>
    <row r="411" customFormat="false" ht="15" hidden="false" customHeight="true" outlineLevel="0" collapsed="false">
      <c r="A411" s="106" t="n">
        <v>2437.98354166667</v>
      </c>
      <c r="B411" s="1" t="s">
        <v>323</v>
      </c>
      <c r="C411" s="1" t="s">
        <v>324</v>
      </c>
      <c r="D411" s="1" t="s">
        <v>325</v>
      </c>
      <c r="F411" s="106" t="n">
        <v>37063.3176388889</v>
      </c>
      <c r="G411" s="1" t="n">
        <v>3</v>
      </c>
    </row>
    <row r="412" customFormat="false" ht="15" hidden="false" customHeight="true" outlineLevel="0" collapsed="false">
      <c r="A412" s="106" t="n">
        <v>2445.87111111111</v>
      </c>
      <c r="B412" s="1" t="s">
        <v>314</v>
      </c>
      <c r="C412" s="1" t="s">
        <v>315</v>
      </c>
      <c r="D412" s="1" t="s">
        <v>316</v>
      </c>
      <c r="F412" s="106" t="n">
        <v>37156.9612152778</v>
      </c>
      <c r="G412" s="1" t="n">
        <v>4</v>
      </c>
    </row>
    <row r="413" customFormat="false" ht="15" hidden="false" customHeight="true" outlineLevel="0" collapsed="false">
      <c r="A413" s="106" t="n">
        <v>2453.52313657407</v>
      </c>
      <c r="B413" s="1" t="s">
        <v>326</v>
      </c>
      <c r="C413" s="1" t="s">
        <v>327</v>
      </c>
      <c r="D413" s="1" t="s">
        <v>319</v>
      </c>
      <c r="F413" s="106" t="n">
        <v>37246.8064814815</v>
      </c>
      <c r="G413" s="1" t="n">
        <v>1</v>
      </c>
    </row>
    <row r="414" customFormat="false" ht="15" hidden="false" customHeight="true" outlineLevel="0" collapsed="false">
      <c r="A414" s="106" t="n">
        <v>2458.96903935185</v>
      </c>
      <c r="B414" s="1" t="s">
        <v>328</v>
      </c>
      <c r="C414" s="1" t="s">
        <v>335</v>
      </c>
      <c r="D414" s="1" t="s">
        <v>336</v>
      </c>
      <c r="F414" s="106" t="n">
        <v>37335.8026967593</v>
      </c>
      <c r="G414" s="1" t="n">
        <v>2</v>
      </c>
    </row>
    <row r="415" customFormat="false" ht="15" hidden="false" customHeight="true" outlineLevel="0" collapsed="false">
      <c r="A415" s="106" t="n">
        <v>2460.25784722222</v>
      </c>
      <c r="B415" s="1" t="s">
        <v>320</v>
      </c>
      <c r="C415" s="1" t="s">
        <v>321</v>
      </c>
      <c r="D415" s="1" t="s">
        <v>322</v>
      </c>
      <c r="F415" s="106" t="n">
        <v>37428.5586921296</v>
      </c>
      <c r="G415" s="1" t="n">
        <v>3</v>
      </c>
    </row>
    <row r="416" customFormat="false" ht="15" hidden="false" customHeight="true" outlineLevel="0" collapsed="false">
      <c r="A416" s="106" t="n">
        <v>2467.53351851852</v>
      </c>
      <c r="B416" s="1" t="s">
        <v>323</v>
      </c>
      <c r="C416" s="1" t="s">
        <v>324</v>
      </c>
      <c r="D416" s="1" t="s">
        <v>325</v>
      </c>
      <c r="F416" s="106" t="n">
        <v>37522.2049884259</v>
      </c>
      <c r="G416" s="1" t="n">
        <v>4</v>
      </c>
    </row>
    <row r="417" customFormat="false" ht="15" hidden="false" customHeight="true" outlineLevel="0" collapsed="false">
      <c r="A417" s="106" t="n">
        <v>2475.65262731482</v>
      </c>
      <c r="B417" s="1" t="s">
        <v>314</v>
      </c>
      <c r="C417" s="1" t="s">
        <v>315</v>
      </c>
      <c r="D417" s="1" t="s">
        <v>316</v>
      </c>
      <c r="F417" s="106" t="n">
        <v>37612.0516550926</v>
      </c>
      <c r="G417" s="1" t="n">
        <v>1</v>
      </c>
    </row>
    <row r="418" customFormat="false" ht="15" hidden="false" customHeight="true" outlineLevel="0" collapsed="false">
      <c r="A418" s="106" t="n">
        <v>2482.94628472222</v>
      </c>
      <c r="B418" s="1" t="s">
        <v>326</v>
      </c>
      <c r="C418" s="1" t="s">
        <v>327</v>
      </c>
      <c r="D418" s="1" t="s">
        <v>319</v>
      </c>
      <c r="F418" s="106" t="n">
        <v>37701.0417013889</v>
      </c>
      <c r="G418" s="1" t="n">
        <v>2</v>
      </c>
    </row>
    <row r="419" customFormat="false" ht="15" hidden="false" customHeight="true" outlineLevel="0" collapsed="false">
      <c r="A419" s="106" t="n">
        <v>2489.57597222222</v>
      </c>
      <c r="B419" s="1" t="s">
        <v>320</v>
      </c>
      <c r="C419" s="1" t="s">
        <v>321</v>
      </c>
      <c r="D419" s="1" t="s">
        <v>322</v>
      </c>
      <c r="F419" s="106" t="n">
        <v>37793.7988194445</v>
      </c>
      <c r="G419" s="1" t="n">
        <v>3</v>
      </c>
    </row>
    <row r="420" customFormat="false" ht="15" hidden="false" customHeight="true" outlineLevel="0" collapsed="false">
      <c r="A420" s="106" t="n">
        <v>2497.19836805556</v>
      </c>
      <c r="B420" s="1" t="s">
        <v>323</v>
      </c>
      <c r="C420" s="1" t="s">
        <v>324</v>
      </c>
      <c r="D420" s="1" t="s">
        <v>325</v>
      </c>
      <c r="F420" s="106" t="n">
        <v>37887.4490393519</v>
      </c>
      <c r="G420" s="1" t="n">
        <v>4</v>
      </c>
    </row>
    <row r="421" customFormat="false" ht="15" hidden="false" customHeight="true" outlineLevel="0" collapsed="false">
      <c r="A421" s="106" t="n">
        <v>2505.4062037037</v>
      </c>
      <c r="B421" s="1" t="s">
        <v>314</v>
      </c>
      <c r="C421" s="1" t="s">
        <v>315</v>
      </c>
      <c r="D421" s="1" t="s">
        <v>316</v>
      </c>
      <c r="F421" s="106" t="n">
        <v>37977.2941550926</v>
      </c>
      <c r="G421" s="1" t="n">
        <v>1</v>
      </c>
    </row>
    <row r="422" customFormat="false" ht="15" hidden="false" customHeight="true" outlineLevel="0" collapsed="false">
      <c r="A422" s="106" t="n">
        <v>2512.35888888889</v>
      </c>
      <c r="B422" s="1" t="s">
        <v>326</v>
      </c>
      <c r="C422" s="1" t="s">
        <v>327</v>
      </c>
      <c r="D422" s="1" t="s">
        <v>319</v>
      </c>
      <c r="F422" s="106" t="n">
        <v>38066.283587963</v>
      </c>
      <c r="G422" s="1" t="n">
        <v>2</v>
      </c>
    </row>
    <row r="423" customFormat="false" ht="15" hidden="false" customHeight="true" outlineLevel="0" collapsed="false">
      <c r="A423" s="106" t="n">
        <v>2519.02729166667</v>
      </c>
      <c r="B423" s="1" t="s">
        <v>320</v>
      </c>
      <c r="C423" s="1" t="s">
        <v>321</v>
      </c>
      <c r="D423" s="1" t="s">
        <v>322</v>
      </c>
      <c r="F423" s="106" t="n">
        <v>38159.0391782407</v>
      </c>
      <c r="G423" s="1" t="n">
        <v>3</v>
      </c>
    </row>
    <row r="424" customFormat="false" ht="15" hidden="false" customHeight="true" outlineLevel="0" collapsed="false">
      <c r="A424" s="106" t="n">
        <v>2526.96318287037</v>
      </c>
      <c r="B424" s="1" t="s">
        <v>323</v>
      </c>
      <c r="C424" s="1" t="s">
        <v>324</v>
      </c>
      <c r="D424" s="1" t="s">
        <v>325</v>
      </c>
      <c r="F424" s="106" t="n">
        <v>38252.6872106482</v>
      </c>
      <c r="G424" s="1" t="n">
        <v>4</v>
      </c>
    </row>
    <row r="425" customFormat="false" ht="15" hidden="false" customHeight="true" outlineLevel="0" collapsed="false">
      <c r="A425" s="106" t="n">
        <v>2535.07321759259</v>
      </c>
      <c r="B425" s="1" t="s">
        <v>314</v>
      </c>
      <c r="C425" s="1" t="s">
        <v>315</v>
      </c>
      <c r="D425" s="1" t="s">
        <v>316</v>
      </c>
      <c r="F425" s="106" t="n">
        <v>38342.5287152778</v>
      </c>
      <c r="G425" s="1" t="n">
        <v>1</v>
      </c>
    </row>
    <row r="426" customFormat="false" ht="15" hidden="false" customHeight="true" outlineLevel="0" collapsed="false">
      <c r="A426" s="106" t="n">
        <v>2541.78800925926</v>
      </c>
      <c r="B426" s="1" t="s">
        <v>326</v>
      </c>
      <c r="C426" s="1" t="s">
        <v>327</v>
      </c>
      <c r="D426" s="1" t="s">
        <v>319</v>
      </c>
      <c r="F426" s="106" t="n">
        <v>38431.5234143519</v>
      </c>
      <c r="G426" s="1" t="n">
        <v>2</v>
      </c>
    </row>
    <row r="427" customFormat="false" ht="15" hidden="false" customHeight="true" outlineLevel="0" collapsed="false">
      <c r="A427" s="106" t="n">
        <v>2548.62761574074</v>
      </c>
      <c r="B427" s="1" t="s">
        <v>320</v>
      </c>
      <c r="C427" s="1" t="s">
        <v>321</v>
      </c>
      <c r="D427" s="1" t="s">
        <v>322</v>
      </c>
      <c r="F427" s="106" t="n">
        <v>38524.2820717593</v>
      </c>
      <c r="G427" s="1" t="n">
        <v>3</v>
      </c>
    </row>
    <row r="428" customFormat="false" ht="15" hidden="false" customHeight="true" outlineLevel="0" collapsed="false">
      <c r="A428" s="106" t="n">
        <v>2548.74533564815</v>
      </c>
      <c r="B428" s="1" t="s">
        <v>328</v>
      </c>
      <c r="C428" s="1" t="s">
        <v>337</v>
      </c>
      <c r="D428" s="1" t="s">
        <v>338</v>
      </c>
      <c r="F428" s="106" t="n">
        <v>38617.9324421296</v>
      </c>
      <c r="G428" s="1" t="n">
        <v>4</v>
      </c>
    </row>
    <row r="429" customFormat="false" ht="15" hidden="false" customHeight="true" outlineLevel="0" collapsed="false">
      <c r="A429" s="106" t="n">
        <v>2556.78047453704</v>
      </c>
      <c r="B429" s="1" t="s">
        <v>323</v>
      </c>
      <c r="C429" s="1" t="s">
        <v>324</v>
      </c>
      <c r="D429" s="1" t="s">
        <v>325</v>
      </c>
      <c r="F429" s="106" t="n">
        <v>38707.7745833333</v>
      </c>
      <c r="G429" s="1" t="n">
        <v>1</v>
      </c>
    </row>
    <row r="430" customFormat="false" ht="15" hidden="false" customHeight="true" outlineLevel="0" collapsed="false">
      <c r="A430" s="106" t="n">
        <v>2564.6165625</v>
      </c>
      <c r="B430" s="1" t="s">
        <v>314</v>
      </c>
      <c r="C430" s="1" t="s">
        <v>315</v>
      </c>
      <c r="D430" s="1" t="s">
        <v>316</v>
      </c>
      <c r="F430" s="106" t="n">
        <v>38796.767650463</v>
      </c>
      <c r="G430" s="1" t="n">
        <v>2</v>
      </c>
    </row>
    <row r="431" customFormat="false" ht="15" hidden="false" customHeight="true" outlineLevel="0" collapsed="false">
      <c r="A431" s="106" t="n">
        <v>2571.24792824074</v>
      </c>
      <c r="B431" s="1" t="s">
        <v>317</v>
      </c>
      <c r="C431" s="1" t="s">
        <v>318</v>
      </c>
      <c r="D431" s="1" t="s">
        <v>319</v>
      </c>
      <c r="F431" s="106" t="n">
        <v>38889.5178240741</v>
      </c>
      <c r="G431" s="1" t="n">
        <v>3</v>
      </c>
    </row>
    <row r="432" customFormat="false" ht="15" hidden="false" customHeight="true" outlineLevel="0" collapsed="false">
      <c r="A432" s="106" t="n">
        <v>2578.36237268519</v>
      </c>
      <c r="B432" s="1" t="s">
        <v>320</v>
      </c>
      <c r="C432" s="1" t="s">
        <v>321</v>
      </c>
      <c r="D432" s="1" t="s">
        <v>322</v>
      </c>
      <c r="F432" s="106" t="n">
        <v>38983.1692013889</v>
      </c>
      <c r="G432" s="1" t="n">
        <v>4</v>
      </c>
    </row>
    <row r="433" customFormat="false" ht="15" hidden="false" customHeight="true" outlineLevel="0" collapsed="false">
      <c r="A433" s="106" t="n">
        <v>2586.57304398148</v>
      </c>
      <c r="B433" s="1" t="s">
        <v>333</v>
      </c>
      <c r="C433" s="1" t="s">
        <v>334</v>
      </c>
      <c r="D433" s="1" t="s">
        <v>325</v>
      </c>
      <c r="F433" s="106" t="n">
        <v>39073.0152777778</v>
      </c>
      <c r="G433" s="1" t="n">
        <v>1</v>
      </c>
    </row>
    <row r="434" customFormat="false" ht="15" hidden="false" customHeight="true" outlineLevel="0" collapsed="false">
      <c r="A434" s="106" t="n">
        <v>2594.03607638889</v>
      </c>
      <c r="B434" s="1" t="s">
        <v>314</v>
      </c>
      <c r="C434" s="1" t="s">
        <v>315</v>
      </c>
      <c r="D434" s="1" t="s">
        <v>316</v>
      </c>
      <c r="F434" s="106" t="n">
        <v>39162.0051273148</v>
      </c>
      <c r="G434" s="1" t="n">
        <v>2</v>
      </c>
    </row>
    <row r="435" customFormat="false" ht="15" hidden="false" customHeight="true" outlineLevel="0" collapsed="false">
      <c r="A435" s="106" t="n">
        <v>2600.73818287037</v>
      </c>
      <c r="B435" s="1" t="s">
        <v>326</v>
      </c>
      <c r="C435" s="1" t="s">
        <v>327</v>
      </c>
      <c r="D435" s="1" t="s">
        <v>319</v>
      </c>
      <c r="F435" s="106" t="n">
        <v>39254.7542476852</v>
      </c>
      <c r="G435" s="1" t="n">
        <v>3</v>
      </c>
    </row>
    <row r="436" customFormat="false" ht="15" hidden="false" customHeight="true" outlineLevel="0" collapsed="false">
      <c r="A436" s="106" t="n">
        <v>2608.19037037037</v>
      </c>
      <c r="B436" s="1" t="s">
        <v>320</v>
      </c>
      <c r="C436" s="1" t="s">
        <v>321</v>
      </c>
      <c r="D436" s="1" t="s">
        <v>322</v>
      </c>
      <c r="F436" s="106" t="n">
        <v>39348.4104050926</v>
      </c>
      <c r="G436" s="1" t="n">
        <v>4</v>
      </c>
    </row>
    <row r="437" customFormat="false" ht="15" hidden="false" customHeight="true" outlineLevel="0" collapsed="false">
      <c r="A437" s="106" t="n">
        <v>2616.26585648148</v>
      </c>
      <c r="B437" s="1" t="s">
        <v>323</v>
      </c>
      <c r="C437" s="1" t="s">
        <v>324</v>
      </c>
      <c r="D437" s="1" t="s">
        <v>325</v>
      </c>
      <c r="F437" s="106" t="n">
        <v>39438.2553819444</v>
      </c>
      <c r="G437" s="1" t="n">
        <v>1</v>
      </c>
    </row>
    <row r="438" customFormat="false" ht="15" hidden="false" customHeight="true" outlineLevel="0" collapsed="false">
      <c r="A438" s="106" t="n">
        <v>2623.36228009259</v>
      </c>
      <c r="B438" s="1" t="s">
        <v>314</v>
      </c>
      <c r="C438" s="1" t="s">
        <v>315</v>
      </c>
      <c r="D438" s="1" t="s">
        <v>316</v>
      </c>
      <c r="F438" s="106" t="n">
        <v>39527.2419560185</v>
      </c>
      <c r="G438" s="1" t="n">
        <v>2</v>
      </c>
    </row>
    <row r="439" customFormat="false" ht="15" hidden="false" customHeight="true" outlineLevel="0" collapsed="false">
      <c r="A439" s="106" t="n">
        <v>2630.25347222222</v>
      </c>
      <c r="B439" s="1" t="s">
        <v>326</v>
      </c>
      <c r="C439" s="1" t="s">
        <v>327</v>
      </c>
      <c r="D439" s="1" t="s">
        <v>319</v>
      </c>
      <c r="F439" s="106" t="n">
        <v>39619.9996064815</v>
      </c>
      <c r="G439" s="1" t="n">
        <v>3</v>
      </c>
    </row>
    <row r="440" customFormat="false" ht="15" hidden="false" customHeight="true" outlineLevel="0" collapsed="false">
      <c r="A440" s="106" t="n">
        <v>2637.77300925926</v>
      </c>
      <c r="B440" s="1" t="s">
        <v>328</v>
      </c>
      <c r="C440" s="1" t="s">
        <v>329</v>
      </c>
      <c r="D440" s="1" t="s">
        <v>330</v>
      </c>
      <c r="F440" s="106" t="n">
        <v>39713.6559722222</v>
      </c>
      <c r="G440" s="1" t="n">
        <v>4</v>
      </c>
    </row>
    <row r="441" customFormat="false" ht="15" hidden="false" customHeight="true" outlineLevel="0" collapsed="false">
      <c r="A441" s="106" t="n">
        <v>2638.04800925926</v>
      </c>
      <c r="B441" s="1" t="s">
        <v>320</v>
      </c>
      <c r="C441" s="1" t="s">
        <v>321</v>
      </c>
      <c r="D441" s="1" t="s">
        <v>322</v>
      </c>
      <c r="F441" s="106" t="n">
        <v>39803.5026041667</v>
      </c>
      <c r="G441" s="1" t="n">
        <v>1</v>
      </c>
    </row>
    <row r="442" customFormat="false" ht="15" hidden="false" customHeight="true" outlineLevel="0" collapsed="false">
      <c r="A442" s="106" t="n">
        <v>2645.82265046296</v>
      </c>
      <c r="B442" s="1" t="s">
        <v>323</v>
      </c>
      <c r="C442" s="1" t="s">
        <v>324</v>
      </c>
      <c r="D442" s="1" t="s">
        <v>325</v>
      </c>
      <c r="F442" s="106" t="n">
        <v>39892.4888657407</v>
      </c>
      <c r="G442" s="1" t="n">
        <v>2</v>
      </c>
    </row>
    <row r="443" customFormat="false" ht="15" hidden="false" customHeight="true" outlineLevel="0" collapsed="false">
      <c r="A443" s="106" t="n">
        <v>2652.63938657407</v>
      </c>
      <c r="B443" s="1" t="s">
        <v>314</v>
      </c>
      <c r="C443" s="1" t="s">
        <v>315</v>
      </c>
      <c r="D443" s="1" t="s">
        <v>316</v>
      </c>
      <c r="F443" s="106" t="n">
        <v>39985.2399768519</v>
      </c>
      <c r="G443" s="1" t="n">
        <v>3</v>
      </c>
    </row>
    <row r="444" customFormat="false" ht="15" hidden="false" customHeight="true" outlineLevel="0" collapsed="false">
      <c r="A444" s="106" t="n">
        <v>2659.79581018519</v>
      </c>
      <c r="B444" s="1" t="s">
        <v>326</v>
      </c>
      <c r="C444" s="1" t="s">
        <v>327</v>
      </c>
      <c r="D444" s="1" t="s">
        <v>319</v>
      </c>
      <c r="F444" s="106" t="n">
        <v>40078.8879861111</v>
      </c>
      <c r="G444" s="1" t="n">
        <v>4</v>
      </c>
    </row>
    <row r="445" customFormat="false" ht="15" hidden="false" customHeight="true" outlineLevel="0" collapsed="false">
      <c r="A445" s="106" t="n">
        <v>2667.85940972222</v>
      </c>
      <c r="B445" s="1" t="s">
        <v>320</v>
      </c>
      <c r="C445" s="1" t="s">
        <v>321</v>
      </c>
      <c r="D445" s="1" t="s">
        <v>322</v>
      </c>
      <c r="F445" s="106" t="n">
        <v>40168.740775463</v>
      </c>
      <c r="G445" s="1" t="n">
        <v>1</v>
      </c>
    </row>
    <row r="446" customFormat="false" ht="15" hidden="false" customHeight="true" outlineLevel="0" collapsed="false">
      <c r="A446" s="106" t="n">
        <v>2675.25333333333</v>
      </c>
      <c r="B446" s="1" t="s">
        <v>323</v>
      </c>
      <c r="C446" s="1" t="s">
        <v>324</v>
      </c>
      <c r="D446" s="1" t="s">
        <v>325</v>
      </c>
      <c r="F446" s="106" t="n">
        <v>40257.7305324074</v>
      </c>
      <c r="G446" s="1" t="n">
        <v>2</v>
      </c>
    </row>
    <row r="447" customFormat="false" ht="15" hidden="false" customHeight="true" outlineLevel="0" collapsed="false">
      <c r="A447" s="106" t="n">
        <v>2681.91228009259</v>
      </c>
      <c r="B447" s="1" t="s">
        <v>314</v>
      </c>
      <c r="C447" s="1" t="s">
        <v>315</v>
      </c>
      <c r="D447" s="1" t="s">
        <v>316</v>
      </c>
      <c r="F447" s="106" t="n">
        <v>40350.4781134259</v>
      </c>
      <c r="G447" s="1" t="n">
        <v>3</v>
      </c>
    </row>
    <row r="448" customFormat="false" ht="15" hidden="false" customHeight="true" outlineLevel="0" collapsed="false">
      <c r="A448" s="106" t="n">
        <v>2689.37430555556</v>
      </c>
      <c r="B448" s="1" t="s">
        <v>326</v>
      </c>
      <c r="C448" s="1" t="s">
        <v>327</v>
      </c>
      <c r="D448" s="1" t="s">
        <v>319</v>
      </c>
      <c r="F448" s="106" t="n">
        <v>40444.1315162037</v>
      </c>
      <c r="G448" s="1" t="n">
        <v>4</v>
      </c>
    </row>
    <row r="449" customFormat="false" ht="15" hidden="false" customHeight="true" outlineLevel="0" collapsed="false">
      <c r="A449" s="106" t="n">
        <v>2697.56037037037</v>
      </c>
      <c r="B449" s="1" t="s">
        <v>320</v>
      </c>
      <c r="C449" s="1" t="s">
        <v>321</v>
      </c>
      <c r="D449" s="1" t="s">
        <v>322</v>
      </c>
      <c r="F449" s="106" t="n">
        <v>40533.9850231482</v>
      </c>
      <c r="G449" s="1" t="n">
        <v>1</v>
      </c>
    </row>
    <row r="450" customFormat="false" ht="15" hidden="false" customHeight="true" outlineLevel="0" collapsed="false">
      <c r="A450" s="106" t="n">
        <v>2704.595625</v>
      </c>
      <c r="B450" s="1" t="s">
        <v>323</v>
      </c>
      <c r="C450" s="1" t="s">
        <v>324</v>
      </c>
      <c r="D450" s="1" t="s">
        <v>325</v>
      </c>
      <c r="F450" s="106" t="n">
        <v>40622.9727662037</v>
      </c>
      <c r="G450" s="1" t="n">
        <v>2</v>
      </c>
    </row>
    <row r="451" customFormat="false" ht="15" hidden="false" customHeight="true" outlineLevel="0" collapsed="false">
      <c r="A451" s="106" t="n">
        <v>2711.22204861111</v>
      </c>
      <c r="B451" s="1" t="s">
        <v>314</v>
      </c>
      <c r="C451" s="1" t="s">
        <v>315</v>
      </c>
      <c r="D451" s="1" t="s">
        <v>316</v>
      </c>
      <c r="F451" s="106" t="n">
        <v>40715.7197222222</v>
      </c>
      <c r="G451" s="1" t="n">
        <v>3</v>
      </c>
    </row>
    <row r="452" customFormat="false" ht="15" hidden="false" customHeight="true" outlineLevel="0" collapsed="false">
      <c r="A452" s="106" t="n">
        <v>2718.99262731482</v>
      </c>
      <c r="B452" s="1" t="s">
        <v>326</v>
      </c>
      <c r="C452" s="1" t="s">
        <v>327</v>
      </c>
      <c r="D452" s="1" t="s">
        <v>319</v>
      </c>
      <c r="F452" s="106" t="n">
        <v>40809.3782291667</v>
      </c>
      <c r="G452" s="1" t="n">
        <v>4</v>
      </c>
    </row>
    <row r="453" customFormat="false" ht="15" hidden="false" customHeight="true" outlineLevel="0" collapsed="false">
      <c r="A453" s="106" t="n">
        <v>2727.12118055556</v>
      </c>
      <c r="B453" s="1" t="s">
        <v>320</v>
      </c>
      <c r="C453" s="1" t="s">
        <v>321</v>
      </c>
      <c r="D453" s="1" t="s">
        <v>322</v>
      </c>
      <c r="F453" s="106" t="n">
        <v>40899.2293055556</v>
      </c>
      <c r="G453" s="1" t="n">
        <v>1</v>
      </c>
    </row>
    <row r="454" customFormat="false" ht="15" hidden="false" customHeight="true" outlineLevel="0" collapsed="false">
      <c r="A454" s="106" t="n">
        <v>2730.5994212963</v>
      </c>
      <c r="B454" s="1" t="s">
        <v>328</v>
      </c>
      <c r="C454" s="1" t="s">
        <v>331</v>
      </c>
      <c r="D454" s="1" t="s">
        <v>332</v>
      </c>
      <c r="F454" s="106" t="n">
        <v>40988.2183912037</v>
      </c>
      <c r="G454" s="1" t="n">
        <v>2</v>
      </c>
    </row>
    <row r="455" customFormat="false" ht="15" hidden="false" customHeight="true" outlineLevel="0" collapsed="false">
      <c r="A455" s="106" t="n">
        <v>2733.89366898148</v>
      </c>
      <c r="B455" s="1" t="s">
        <v>323</v>
      </c>
      <c r="C455" s="1" t="s">
        <v>324</v>
      </c>
      <c r="D455" s="1" t="s">
        <v>325</v>
      </c>
      <c r="F455" s="106" t="n">
        <v>41080.9641782407</v>
      </c>
      <c r="G455" s="1" t="n">
        <v>3</v>
      </c>
    </row>
    <row r="456" customFormat="false" ht="15" hidden="false" customHeight="true" outlineLevel="0" collapsed="false">
      <c r="A456" s="106" t="n">
        <v>2740.60684027778</v>
      </c>
      <c r="B456" s="1" t="s">
        <v>314</v>
      </c>
      <c r="C456" s="1" t="s">
        <v>315</v>
      </c>
      <c r="D456" s="1" t="s">
        <v>316</v>
      </c>
      <c r="F456" s="106" t="n">
        <v>41174.6173958333</v>
      </c>
      <c r="G456" s="1" t="n">
        <v>4</v>
      </c>
    </row>
    <row r="457" customFormat="false" ht="15" hidden="false" customHeight="true" outlineLevel="0" collapsed="false">
      <c r="A457" s="106" t="n">
        <v>2748.63671296296</v>
      </c>
      <c r="B457" s="1" t="s">
        <v>317</v>
      </c>
      <c r="C457" s="1" t="s">
        <v>318</v>
      </c>
      <c r="D457" s="1" t="s">
        <v>319</v>
      </c>
      <c r="F457" s="106" t="n">
        <v>41264.4665162037</v>
      </c>
      <c r="G457" s="1" t="n">
        <v>1</v>
      </c>
    </row>
    <row r="458" customFormat="false" ht="15" hidden="false" customHeight="true" outlineLevel="0" collapsed="false">
      <c r="A458" s="106" t="n">
        <v>2756.54947916667</v>
      </c>
      <c r="B458" s="1" t="s">
        <v>320</v>
      </c>
      <c r="C458" s="1" t="s">
        <v>321</v>
      </c>
      <c r="D458" s="1" t="s">
        <v>322</v>
      </c>
      <c r="F458" s="106" t="n">
        <v>41353.4596296296</v>
      </c>
      <c r="G458" s="1" t="n">
        <v>2</v>
      </c>
    </row>
    <row r="459" customFormat="false" ht="15" hidden="false" customHeight="true" outlineLevel="0" collapsed="false">
      <c r="A459" s="106" t="n">
        <v>2763.18701388889</v>
      </c>
      <c r="B459" s="1" t="s">
        <v>333</v>
      </c>
      <c r="C459" s="1" t="s">
        <v>334</v>
      </c>
      <c r="D459" s="1" t="s">
        <v>325</v>
      </c>
      <c r="F459" s="106" t="n">
        <v>41446.2110069445</v>
      </c>
      <c r="G459" s="1" t="n">
        <v>3</v>
      </c>
    </row>
    <row r="460" customFormat="false" ht="15" hidden="false" customHeight="true" outlineLevel="0" collapsed="false">
      <c r="A460" s="106" t="n">
        <v>2770.10111111111</v>
      </c>
      <c r="B460" s="1" t="s">
        <v>314</v>
      </c>
      <c r="C460" s="1" t="s">
        <v>315</v>
      </c>
      <c r="D460" s="1" t="s">
        <v>316</v>
      </c>
      <c r="F460" s="106" t="n">
        <v>41539.8636805556</v>
      </c>
      <c r="G460" s="1" t="n">
        <v>4</v>
      </c>
    </row>
    <row r="461" customFormat="false" ht="15" hidden="false" customHeight="true" outlineLevel="0" collapsed="false">
      <c r="A461" s="106" t="n">
        <v>2778.27543981482</v>
      </c>
      <c r="B461" s="1" t="s">
        <v>326</v>
      </c>
      <c r="C461" s="1" t="s">
        <v>327</v>
      </c>
      <c r="D461" s="1" t="s">
        <v>319</v>
      </c>
      <c r="F461" s="106" t="n">
        <v>41629.716099537</v>
      </c>
      <c r="G461" s="1" t="n">
        <v>1</v>
      </c>
    </row>
    <row r="462" customFormat="false" ht="15" hidden="false" customHeight="true" outlineLevel="0" collapsed="false">
      <c r="A462" s="106" t="n">
        <v>2785.87849537037</v>
      </c>
      <c r="B462" s="1" t="s">
        <v>320</v>
      </c>
      <c r="C462" s="1" t="s">
        <v>321</v>
      </c>
      <c r="D462" s="1" t="s">
        <v>322</v>
      </c>
      <c r="F462" s="106" t="n">
        <v>41718.7061574074</v>
      </c>
      <c r="G462" s="1" t="n">
        <v>2</v>
      </c>
    </row>
    <row r="463" customFormat="false" ht="15" hidden="false" customHeight="true" outlineLevel="0" collapsed="false">
      <c r="A463" s="106" t="n">
        <v>2792.51033564815</v>
      </c>
      <c r="B463" s="1" t="s">
        <v>323</v>
      </c>
      <c r="C463" s="1" t="s">
        <v>324</v>
      </c>
      <c r="D463" s="1" t="s">
        <v>325</v>
      </c>
      <c r="F463" s="106" t="n">
        <v>41811.4524652778</v>
      </c>
      <c r="G463" s="1" t="n">
        <v>3</v>
      </c>
    </row>
    <row r="464" customFormat="false" ht="15" hidden="false" customHeight="true" outlineLevel="0" collapsed="false">
      <c r="A464" s="106" t="n">
        <v>2799.72793981482</v>
      </c>
      <c r="B464" s="1" t="s">
        <v>314</v>
      </c>
      <c r="C464" s="1" t="s">
        <v>315</v>
      </c>
      <c r="D464" s="1" t="s">
        <v>316</v>
      </c>
      <c r="F464" s="106" t="n">
        <v>41905.1037615741</v>
      </c>
      <c r="G464" s="1" t="n">
        <v>4</v>
      </c>
    </row>
    <row r="465" customFormat="false" ht="15" hidden="false" customHeight="true" outlineLevel="0" collapsed="false">
      <c r="A465" s="106" t="n">
        <v>2807.87767361111</v>
      </c>
      <c r="B465" s="1" t="s">
        <v>326</v>
      </c>
      <c r="C465" s="1" t="s">
        <v>327</v>
      </c>
      <c r="D465" s="1" t="s">
        <v>319</v>
      </c>
      <c r="F465" s="106" t="n">
        <v>41994.960474537</v>
      </c>
      <c r="G465" s="1" t="n">
        <v>1</v>
      </c>
    </row>
    <row r="466" customFormat="false" ht="15" hidden="false" customHeight="true" outlineLevel="0" collapsed="false">
      <c r="A466" s="106" t="n">
        <v>2815.15262731482</v>
      </c>
      <c r="B466" s="1" t="s">
        <v>320</v>
      </c>
      <c r="C466" s="1" t="s">
        <v>321</v>
      </c>
      <c r="D466" s="1" t="s">
        <v>322</v>
      </c>
      <c r="F466" s="106" t="n">
        <v>42083.9480439815</v>
      </c>
      <c r="G466" s="1" t="n">
        <v>2</v>
      </c>
    </row>
    <row r="467" customFormat="false" ht="15" hidden="false" customHeight="true" outlineLevel="0" collapsed="false">
      <c r="A467" s="106" t="n">
        <v>2821.89820601852</v>
      </c>
      <c r="B467" s="1" t="s">
        <v>323</v>
      </c>
      <c r="C467" s="1" t="s">
        <v>324</v>
      </c>
      <c r="D467" s="1" t="s">
        <v>325</v>
      </c>
      <c r="F467" s="106" t="n">
        <v>42176.6929513889</v>
      </c>
      <c r="G467" s="1" t="n">
        <v>3</v>
      </c>
    </row>
    <row r="468" customFormat="false" ht="15" hidden="false" customHeight="true" outlineLevel="0" collapsed="false">
      <c r="A468" s="106" t="n">
        <v>2824.21454861111</v>
      </c>
      <c r="B468" s="1" t="s">
        <v>328</v>
      </c>
      <c r="C468" s="1" t="s">
        <v>335</v>
      </c>
      <c r="D468" s="1" t="s">
        <v>336</v>
      </c>
      <c r="F468" s="106" t="n">
        <v>42270.3475</v>
      </c>
      <c r="G468" s="1" t="n">
        <v>4</v>
      </c>
    </row>
    <row r="469" customFormat="false" ht="15" hidden="false" customHeight="true" outlineLevel="0" collapsed="false">
      <c r="A469" s="106" t="n">
        <v>2829.48444444444</v>
      </c>
      <c r="B469" s="1" t="s">
        <v>314</v>
      </c>
      <c r="C469" s="1" t="s">
        <v>315</v>
      </c>
      <c r="D469" s="1" t="s">
        <v>316</v>
      </c>
      <c r="F469" s="106" t="n">
        <v>42360.2001157407</v>
      </c>
      <c r="G469" s="1" t="n">
        <v>1</v>
      </c>
    </row>
    <row r="470" customFormat="false" ht="15" hidden="false" customHeight="true" outlineLevel="0" collapsed="false">
      <c r="A470" s="106" t="n">
        <v>2837.43092592593</v>
      </c>
      <c r="B470" s="1" t="s">
        <v>326</v>
      </c>
      <c r="C470" s="1" t="s">
        <v>327</v>
      </c>
      <c r="D470" s="1" t="s">
        <v>319</v>
      </c>
      <c r="F470" s="106" t="n">
        <v>42449.1875694445</v>
      </c>
      <c r="G470" s="1" t="n">
        <v>2</v>
      </c>
    </row>
    <row r="471" customFormat="false" ht="15" hidden="false" customHeight="true" outlineLevel="0" collapsed="false">
      <c r="A471" s="106" t="n">
        <v>2844.41802083333</v>
      </c>
      <c r="B471" s="1" t="s">
        <v>320</v>
      </c>
      <c r="C471" s="1" t="s">
        <v>321</v>
      </c>
      <c r="D471" s="1" t="s">
        <v>322</v>
      </c>
      <c r="F471" s="106" t="n">
        <v>42541.9404282407</v>
      </c>
      <c r="G471" s="1" t="n">
        <v>3</v>
      </c>
    </row>
    <row r="472" customFormat="false" ht="15" hidden="false" customHeight="true" outlineLevel="0" collapsed="false">
      <c r="A472" s="106" t="n">
        <v>2851.38659722222</v>
      </c>
      <c r="B472" s="1" t="s">
        <v>323</v>
      </c>
      <c r="C472" s="1" t="s">
        <v>324</v>
      </c>
      <c r="D472" s="1" t="s">
        <v>325</v>
      </c>
      <c r="F472" s="106" t="n">
        <v>42635.5979050926</v>
      </c>
      <c r="G472" s="1" t="n">
        <v>4</v>
      </c>
    </row>
    <row r="473" customFormat="false" ht="15" hidden="false" customHeight="true" outlineLevel="0" collapsed="false">
      <c r="A473" s="106" t="n">
        <v>2859.32810185185</v>
      </c>
      <c r="B473" s="1" t="s">
        <v>314</v>
      </c>
      <c r="C473" s="1" t="s">
        <v>315</v>
      </c>
      <c r="D473" s="1" t="s">
        <v>316</v>
      </c>
      <c r="F473" s="106" t="n">
        <v>42725.4474305556</v>
      </c>
      <c r="G473" s="1" t="n">
        <v>1</v>
      </c>
    </row>
    <row r="474" customFormat="false" ht="15" hidden="false" customHeight="true" outlineLevel="0" collapsed="false">
      <c r="A474" s="106" t="n">
        <v>2866.94381944445</v>
      </c>
      <c r="B474" s="1" t="s">
        <v>326</v>
      </c>
      <c r="C474" s="1" t="s">
        <v>327</v>
      </c>
      <c r="D474" s="1" t="s">
        <v>319</v>
      </c>
      <c r="F474" s="106" t="n">
        <v>42814.4367013889</v>
      </c>
      <c r="G474" s="1" t="n">
        <v>2</v>
      </c>
    </row>
    <row r="475" customFormat="false" ht="15" hidden="false" customHeight="true" outlineLevel="0" collapsed="false">
      <c r="A475" s="106" t="n">
        <v>2873.71866898148</v>
      </c>
      <c r="B475" s="1" t="s">
        <v>320</v>
      </c>
      <c r="C475" s="1" t="s">
        <v>321</v>
      </c>
      <c r="D475" s="1" t="s">
        <v>322</v>
      </c>
      <c r="F475" s="106" t="n">
        <v>42907.1833564815</v>
      </c>
      <c r="G475" s="1" t="n">
        <v>3</v>
      </c>
    </row>
    <row r="476" customFormat="false" ht="15" hidden="false" customHeight="true" outlineLevel="0" collapsed="false">
      <c r="A476" s="106" t="n">
        <v>2881.00337962963</v>
      </c>
      <c r="B476" s="1" t="s">
        <v>323</v>
      </c>
      <c r="C476" s="1" t="s">
        <v>324</v>
      </c>
      <c r="D476" s="1" t="s">
        <v>325</v>
      </c>
      <c r="F476" s="106" t="n">
        <v>43000.8343402778</v>
      </c>
      <c r="G476" s="1" t="n">
        <v>4</v>
      </c>
    </row>
    <row r="477" customFormat="false" ht="15" hidden="false" customHeight="true" outlineLevel="0" collapsed="false">
      <c r="A477" s="106" t="n">
        <v>2889.18202546296</v>
      </c>
      <c r="B477" s="1" t="s">
        <v>314</v>
      </c>
      <c r="C477" s="1" t="s">
        <v>315</v>
      </c>
      <c r="D477" s="1" t="s">
        <v>316</v>
      </c>
      <c r="F477" s="106" t="n">
        <v>43090.6862268519</v>
      </c>
      <c r="G477" s="1" t="n">
        <v>1</v>
      </c>
    </row>
    <row r="478" customFormat="false" ht="15" hidden="false" customHeight="true" outlineLevel="0" collapsed="false">
      <c r="A478" s="106" t="n">
        <v>2896.43265046296</v>
      </c>
      <c r="B478" s="1" t="s">
        <v>326</v>
      </c>
      <c r="C478" s="1" t="s">
        <v>327</v>
      </c>
      <c r="D478" s="1" t="s">
        <v>319</v>
      </c>
      <c r="F478" s="106" t="n">
        <v>43179.6771527778</v>
      </c>
      <c r="G478" s="1" t="n">
        <v>2</v>
      </c>
    </row>
    <row r="479" customFormat="false" ht="15" hidden="false" customHeight="true" outlineLevel="0" collapsed="false">
      <c r="A479" s="106" t="n">
        <v>2903.09471064815</v>
      </c>
      <c r="B479" s="1" t="s">
        <v>320</v>
      </c>
      <c r="C479" s="1" t="s">
        <v>321</v>
      </c>
      <c r="D479" s="1" t="s">
        <v>322</v>
      </c>
      <c r="F479" s="106" t="n">
        <v>43272.4215509259</v>
      </c>
      <c r="G479" s="1" t="n">
        <v>3</v>
      </c>
    </row>
    <row r="480" customFormat="false" ht="15" hidden="false" customHeight="true" outlineLevel="0" collapsed="false">
      <c r="A480" s="106" t="n">
        <v>2910.74699074074</v>
      </c>
      <c r="B480" s="1" t="s">
        <v>323</v>
      </c>
      <c r="C480" s="1" t="s">
        <v>324</v>
      </c>
      <c r="D480" s="1" t="s">
        <v>325</v>
      </c>
      <c r="F480" s="106" t="n">
        <v>43366.0791782407</v>
      </c>
      <c r="G480" s="1" t="n">
        <v>4</v>
      </c>
    </row>
    <row r="481" customFormat="false" ht="15" hidden="false" customHeight="true" outlineLevel="0" collapsed="false">
      <c r="A481" s="106" t="n">
        <v>2913.99412037037</v>
      </c>
      <c r="B481" s="1" t="s">
        <v>328</v>
      </c>
      <c r="C481" s="1" t="s">
        <v>337</v>
      </c>
      <c r="D481" s="1" t="s">
        <v>338</v>
      </c>
      <c r="F481" s="106" t="n">
        <v>43455.9320717593</v>
      </c>
      <c r="G481" s="1" t="n">
        <v>1</v>
      </c>
    </row>
    <row r="482" customFormat="false" ht="15" hidden="false" customHeight="true" outlineLevel="0" collapsed="false">
      <c r="A482" s="106" t="n">
        <v>2918.96613425926</v>
      </c>
      <c r="B482" s="1" t="s">
        <v>314</v>
      </c>
      <c r="C482" s="1" t="s">
        <v>315</v>
      </c>
      <c r="D482" s="1" t="s">
        <v>316</v>
      </c>
      <c r="F482" s="106" t="n">
        <v>43544.9155902778</v>
      </c>
      <c r="G482" s="1" t="n">
        <v>2</v>
      </c>
    </row>
    <row r="483" customFormat="false" ht="15" hidden="false" customHeight="true" outlineLevel="0" collapsed="false">
      <c r="A483" s="106" t="n">
        <v>2925.90548611111</v>
      </c>
      <c r="B483" s="1" t="s">
        <v>317</v>
      </c>
      <c r="C483" s="1" t="s">
        <v>318</v>
      </c>
      <c r="D483" s="1" t="s">
        <v>319</v>
      </c>
      <c r="F483" s="106" t="n">
        <v>43637.6625578704</v>
      </c>
      <c r="G483" s="1" t="n">
        <v>3</v>
      </c>
    </row>
    <row r="484" customFormat="false" ht="15" hidden="false" customHeight="true" outlineLevel="0" collapsed="false">
      <c r="A484" s="106" t="n">
        <v>2932.57856481482</v>
      </c>
      <c r="B484" s="1" t="s">
        <v>320</v>
      </c>
      <c r="C484" s="1" t="s">
        <v>321</v>
      </c>
      <c r="D484" s="1" t="s">
        <v>322</v>
      </c>
      <c r="F484" s="106" t="n">
        <v>43731.3262731481</v>
      </c>
      <c r="G484" s="1" t="n">
        <v>4</v>
      </c>
    </row>
    <row r="485" customFormat="false" ht="15" hidden="false" customHeight="true" outlineLevel="0" collapsed="false">
      <c r="A485" s="106" t="n">
        <v>2940.56775462963</v>
      </c>
      <c r="B485" s="1" t="s">
        <v>323</v>
      </c>
      <c r="C485" s="1" t="s">
        <v>324</v>
      </c>
      <c r="D485" s="1" t="s">
        <v>325</v>
      </c>
      <c r="F485" s="106" t="n">
        <v>43821.1800694445</v>
      </c>
      <c r="G485" s="1" t="n">
        <v>1</v>
      </c>
    </row>
    <row r="486" customFormat="false" ht="15" hidden="false" customHeight="true" outlineLevel="0" collapsed="false">
      <c r="A486" s="106" t="n">
        <v>2948.62631944445</v>
      </c>
      <c r="B486" s="1" t="s">
        <v>314</v>
      </c>
      <c r="C486" s="1" t="s">
        <v>315</v>
      </c>
      <c r="D486" s="1" t="s">
        <v>316</v>
      </c>
      <c r="F486" s="106" t="n">
        <v>43910.1596875</v>
      </c>
      <c r="G486" s="1" t="n">
        <v>2</v>
      </c>
    </row>
    <row r="487" customFormat="false" ht="15" hidden="false" customHeight="true" outlineLevel="0" collapsed="false">
      <c r="A487" s="106" t="n">
        <v>2955.35872685185</v>
      </c>
      <c r="B487" s="1" t="s">
        <v>326</v>
      </c>
      <c r="C487" s="1" t="s">
        <v>327</v>
      </c>
      <c r="D487" s="1" t="s">
        <v>319</v>
      </c>
      <c r="F487" s="106" t="n">
        <v>44002.9051388889</v>
      </c>
      <c r="G487" s="1" t="n">
        <v>3</v>
      </c>
    </row>
    <row r="488" customFormat="false" ht="15" hidden="false" customHeight="true" outlineLevel="0" collapsed="false">
      <c r="A488" s="106" t="n">
        <v>2962.1859837963</v>
      </c>
      <c r="B488" s="1" t="s">
        <v>320</v>
      </c>
      <c r="C488" s="1" t="s">
        <v>321</v>
      </c>
      <c r="D488" s="1" t="s">
        <v>322</v>
      </c>
      <c r="F488" s="106" t="n">
        <v>44096.5630671296</v>
      </c>
      <c r="G488" s="1" t="n">
        <v>4</v>
      </c>
    </row>
    <row r="489" customFormat="false" ht="15" hidden="false" customHeight="true" outlineLevel="0" collapsed="false">
      <c r="A489" s="106" t="n">
        <v>2970.37914351852</v>
      </c>
      <c r="B489" s="1" t="s">
        <v>323</v>
      </c>
      <c r="C489" s="1" t="s">
        <v>324</v>
      </c>
      <c r="D489" s="1" t="s">
        <v>325</v>
      </c>
      <c r="F489" s="106" t="n">
        <v>44186.4186111111</v>
      </c>
      <c r="G489" s="1" t="n">
        <v>1</v>
      </c>
    </row>
    <row r="490" customFormat="false" ht="15" hidden="false" customHeight="true" outlineLevel="0" collapsed="false">
      <c r="A490" s="106" t="n">
        <v>2978.14226851852</v>
      </c>
      <c r="B490" s="1" t="s">
        <v>314</v>
      </c>
      <c r="C490" s="1" t="s">
        <v>315</v>
      </c>
      <c r="D490" s="1" t="s">
        <v>316</v>
      </c>
      <c r="F490" s="106" t="n">
        <v>44275.4010185185</v>
      </c>
      <c r="G490" s="1" t="n">
        <v>2</v>
      </c>
    </row>
    <row r="491" customFormat="false" ht="15" hidden="false" customHeight="true" outlineLevel="0" collapsed="false">
      <c r="A491" s="106" t="n">
        <v>2984.78954861111</v>
      </c>
      <c r="B491" s="1" t="s">
        <v>326</v>
      </c>
      <c r="C491" s="1" t="s">
        <v>327</v>
      </c>
      <c r="D491" s="1" t="s">
        <v>319</v>
      </c>
      <c r="F491" s="106" t="n">
        <v>44368.1471759259</v>
      </c>
      <c r="G491" s="1" t="n">
        <v>3</v>
      </c>
    </row>
    <row r="492" customFormat="false" ht="15" hidden="false" customHeight="true" outlineLevel="0" collapsed="false">
      <c r="A492" s="106" t="n">
        <v>2991.90420138889</v>
      </c>
      <c r="B492" s="1" t="s">
        <v>320</v>
      </c>
      <c r="C492" s="1" t="s">
        <v>321</v>
      </c>
      <c r="D492" s="1" t="s">
        <v>322</v>
      </c>
      <c r="F492" s="106" t="n">
        <v>44461.8061689815</v>
      </c>
      <c r="G492" s="1" t="n">
        <v>4</v>
      </c>
    </row>
    <row r="493" customFormat="false" ht="15" hidden="false" customHeight="true" outlineLevel="0" collapsed="false">
      <c r="A493" s="106" t="n">
        <v>3000.10325231482</v>
      </c>
      <c r="B493" s="1" t="s">
        <v>323</v>
      </c>
      <c r="C493" s="1" t="s">
        <v>324</v>
      </c>
      <c r="D493" s="1" t="s">
        <v>325</v>
      </c>
      <c r="F493" s="106" t="n">
        <v>44551.6661689815</v>
      </c>
      <c r="G493" s="1" t="n">
        <v>1</v>
      </c>
    </row>
    <row r="494" customFormat="false" ht="15" hidden="false" customHeight="true" outlineLevel="0" collapsed="false">
      <c r="A494" s="106" t="n">
        <v>3003.01907407407</v>
      </c>
      <c r="B494" s="1" t="s">
        <v>328</v>
      </c>
      <c r="C494" s="1" t="s">
        <v>329</v>
      </c>
      <c r="D494" s="1" t="s">
        <v>330</v>
      </c>
      <c r="F494" s="106" t="n">
        <v>44640.6481134259</v>
      </c>
      <c r="G494" s="1" t="n">
        <v>2</v>
      </c>
    </row>
    <row r="495" customFormat="false" ht="15" hidden="false" customHeight="true" outlineLevel="0" collapsed="false">
      <c r="A495" s="106" t="n">
        <v>3007.52219907407</v>
      </c>
      <c r="B495" s="1" t="s">
        <v>314</v>
      </c>
      <c r="C495" s="1" t="s">
        <v>315</v>
      </c>
      <c r="D495" s="1" t="s">
        <v>316</v>
      </c>
      <c r="F495" s="106" t="n">
        <v>44733.3845138889</v>
      </c>
      <c r="G495" s="1" t="n">
        <v>3</v>
      </c>
    </row>
    <row r="496" customFormat="false" ht="15" hidden="false" customHeight="true" outlineLevel="0" collapsed="false">
      <c r="A496" s="106" t="n">
        <v>3014.21003472222</v>
      </c>
      <c r="B496" s="1" t="s">
        <v>326</v>
      </c>
      <c r="C496" s="1" t="s">
        <v>327</v>
      </c>
      <c r="D496" s="1" t="s">
        <v>319</v>
      </c>
      <c r="F496" s="106" t="n">
        <v>44827.0445023148</v>
      </c>
      <c r="G496" s="1" t="n">
        <v>4</v>
      </c>
    </row>
    <row r="497" customFormat="false" ht="15" hidden="false" customHeight="true" outlineLevel="0" collapsed="false">
      <c r="A497" s="106" t="n">
        <v>3021.68814814815</v>
      </c>
      <c r="B497" s="1" t="s">
        <v>320</v>
      </c>
      <c r="C497" s="1" t="s">
        <v>321</v>
      </c>
      <c r="D497" s="1" t="s">
        <v>322</v>
      </c>
      <c r="F497" s="106" t="n">
        <v>44916.9082986111</v>
      </c>
      <c r="G497" s="1" t="n">
        <v>1</v>
      </c>
    </row>
    <row r="498" customFormat="false" ht="15" hidden="false" customHeight="true" outlineLevel="0" collapsed="false">
      <c r="A498" s="106" t="n">
        <v>3029.70513888889</v>
      </c>
      <c r="B498" s="1" t="s">
        <v>323</v>
      </c>
      <c r="C498" s="1" t="s">
        <v>324</v>
      </c>
      <c r="D498" s="1" t="s">
        <v>325</v>
      </c>
      <c r="F498" s="106" t="n">
        <v>45005.8921296296</v>
      </c>
      <c r="G498" s="1" t="n">
        <v>2</v>
      </c>
    </row>
    <row r="499" customFormat="false" ht="15" hidden="false" customHeight="true" outlineLevel="0" collapsed="false">
      <c r="A499" s="106" t="n">
        <v>3036.79646990741</v>
      </c>
      <c r="B499" s="1" t="s">
        <v>314</v>
      </c>
      <c r="C499" s="1" t="s">
        <v>315</v>
      </c>
      <c r="D499" s="1" t="s">
        <v>316</v>
      </c>
      <c r="F499" s="106" t="n">
        <v>45098.6233333333</v>
      </c>
      <c r="G499" s="1" t="n">
        <v>3</v>
      </c>
    </row>
    <row r="500" customFormat="false" ht="15" hidden="false" customHeight="true" outlineLevel="0" collapsed="false">
      <c r="A500" s="106" t="n">
        <v>3043.64815972222</v>
      </c>
      <c r="B500" s="1" t="s">
        <v>326</v>
      </c>
      <c r="C500" s="1" t="s">
        <v>327</v>
      </c>
      <c r="D500" s="1" t="s">
        <v>319</v>
      </c>
      <c r="F500" s="106" t="n">
        <v>45192.2847453704</v>
      </c>
      <c r="G500" s="1" t="n">
        <v>4</v>
      </c>
    </row>
    <row r="501" customFormat="false" ht="15" hidden="false" customHeight="true" outlineLevel="0" collapsed="false">
      <c r="A501" s="106" t="n">
        <v>3051.47414351852</v>
      </c>
      <c r="B501" s="1" t="s">
        <v>320</v>
      </c>
      <c r="C501" s="1" t="s">
        <v>321</v>
      </c>
      <c r="D501" s="1" t="s">
        <v>322</v>
      </c>
      <c r="F501" s="106" t="n">
        <v>45282.1441087963</v>
      </c>
      <c r="G501" s="1" t="n">
        <v>1</v>
      </c>
    </row>
    <row r="502" customFormat="false" ht="15" hidden="false" customHeight="true" outlineLevel="0" collapsed="false">
      <c r="A502" s="106" t="n">
        <v>3059.18925925926</v>
      </c>
      <c r="B502" s="1" t="s">
        <v>323</v>
      </c>
      <c r="C502" s="1" t="s">
        <v>324</v>
      </c>
      <c r="D502" s="1" t="s">
        <v>325</v>
      </c>
      <c r="F502" s="106" t="n">
        <v>45371.1295138889</v>
      </c>
      <c r="G502" s="1" t="n">
        <v>2</v>
      </c>
    </row>
    <row r="503" customFormat="false" ht="15" hidden="false" customHeight="true" outlineLevel="0" collapsed="false">
      <c r="A503" s="106" t="n">
        <v>3066.01212962963</v>
      </c>
      <c r="B503" s="1" t="s">
        <v>314</v>
      </c>
      <c r="C503" s="1" t="s">
        <v>315</v>
      </c>
      <c r="D503" s="1" t="s">
        <v>316</v>
      </c>
      <c r="F503" s="106" t="n">
        <v>45463.8686226852</v>
      </c>
      <c r="G503" s="1" t="n">
        <v>3</v>
      </c>
    </row>
    <row r="504" customFormat="false" ht="15" hidden="false" customHeight="true" outlineLevel="0" collapsed="false">
      <c r="A504" s="106" t="n">
        <v>3073.13513888889</v>
      </c>
      <c r="B504" s="1" t="s">
        <v>326</v>
      </c>
      <c r="C504" s="1" t="s">
        <v>327</v>
      </c>
      <c r="D504" s="1" t="s">
        <v>319</v>
      </c>
      <c r="F504" s="106" t="n">
        <v>45557.5303009259</v>
      </c>
      <c r="G504" s="1" t="n">
        <v>4</v>
      </c>
    </row>
    <row r="505" customFormat="false" ht="15" hidden="false" customHeight="true" outlineLevel="0" collapsed="false">
      <c r="A505" s="106" t="n">
        <v>3081.20543981482</v>
      </c>
      <c r="B505" s="1" t="s">
        <v>320</v>
      </c>
      <c r="C505" s="1" t="s">
        <v>321</v>
      </c>
      <c r="D505" s="1" t="s">
        <v>322</v>
      </c>
      <c r="F505" s="106" t="n">
        <v>45647.3891203704</v>
      </c>
      <c r="G505" s="1" t="n">
        <v>1</v>
      </c>
    </row>
    <row r="506" customFormat="false" ht="15" hidden="false" customHeight="true" outlineLevel="0" collapsed="false">
      <c r="A506" s="106" t="n">
        <v>3088.58006944444</v>
      </c>
      <c r="B506" s="1" t="s">
        <v>323</v>
      </c>
      <c r="C506" s="1" t="s">
        <v>324</v>
      </c>
      <c r="D506" s="1" t="s">
        <v>325</v>
      </c>
      <c r="F506" s="106" t="n">
        <v>45736.3760532407</v>
      </c>
      <c r="G506" s="1" t="n">
        <v>2</v>
      </c>
    </row>
    <row r="507" customFormat="false" ht="15" hidden="false" customHeight="true" outlineLevel="0" collapsed="false">
      <c r="A507" s="106" t="n">
        <v>3095.22666666667</v>
      </c>
      <c r="B507" s="1" t="s">
        <v>314</v>
      </c>
      <c r="C507" s="1" t="s">
        <v>315</v>
      </c>
      <c r="D507" s="1" t="s">
        <v>316</v>
      </c>
      <c r="F507" s="106" t="n">
        <v>45829.1126851852</v>
      </c>
      <c r="G507" s="1" t="n">
        <v>3</v>
      </c>
    </row>
    <row r="508" customFormat="false" ht="15" hidden="false" customHeight="true" outlineLevel="0" collapsed="false">
      <c r="A508" s="106" t="n">
        <v>3095.84704861111</v>
      </c>
      <c r="B508" s="1" t="s">
        <v>328</v>
      </c>
      <c r="C508" s="1" t="s">
        <v>331</v>
      </c>
      <c r="D508" s="1" t="s">
        <v>332</v>
      </c>
      <c r="F508" s="106" t="n">
        <v>45922.7635069444</v>
      </c>
      <c r="G508" s="1" t="n">
        <v>4</v>
      </c>
    </row>
    <row r="509" customFormat="false" ht="15" hidden="false" customHeight="true" outlineLevel="0" collapsed="false">
      <c r="A509" s="106" t="n">
        <v>3102.68864583333</v>
      </c>
      <c r="B509" s="1" t="s">
        <v>317</v>
      </c>
      <c r="C509" s="1" t="s">
        <v>318</v>
      </c>
      <c r="D509" s="1" t="s">
        <v>319</v>
      </c>
      <c r="F509" s="106" t="n">
        <v>46012.6271180556</v>
      </c>
      <c r="G509" s="1" t="n">
        <v>1</v>
      </c>
    </row>
    <row r="510" customFormat="false" ht="15" hidden="false" customHeight="true" outlineLevel="0" collapsed="false">
      <c r="A510" s="106" t="n">
        <v>3110.85068287037</v>
      </c>
      <c r="B510" s="1" t="s">
        <v>320</v>
      </c>
      <c r="C510" s="1" t="s">
        <v>321</v>
      </c>
      <c r="D510" s="1" t="s">
        <v>322</v>
      </c>
      <c r="F510" s="106" t="n">
        <v>46101.6149189815</v>
      </c>
      <c r="G510" s="1" t="n">
        <v>2</v>
      </c>
    </row>
    <row r="511" customFormat="false" ht="15" hidden="false" customHeight="true" outlineLevel="0" collapsed="false">
      <c r="A511" s="106" t="n">
        <v>3117.90831018519</v>
      </c>
      <c r="B511" s="1" t="s">
        <v>323</v>
      </c>
      <c r="C511" s="1" t="s">
        <v>324</v>
      </c>
      <c r="D511" s="1" t="s">
        <v>325</v>
      </c>
      <c r="F511" s="106" t="n">
        <v>46194.3505671296</v>
      </c>
      <c r="G511" s="1" t="n">
        <v>3</v>
      </c>
    </row>
    <row r="512" customFormat="false" ht="15" hidden="false" customHeight="true" outlineLevel="0" collapsed="false">
      <c r="A512" s="106" t="n">
        <v>3124.50135416667</v>
      </c>
      <c r="B512" s="1" t="s">
        <v>314</v>
      </c>
      <c r="C512" s="1" t="s">
        <v>315</v>
      </c>
      <c r="D512" s="1" t="s">
        <v>316</v>
      </c>
      <c r="F512" s="106" t="n">
        <v>46288.00375</v>
      </c>
      <c r="G512" s="1" t="n">
        <v>4</v>
      </c>
    </row>
    <row r="513" customFormat="false" ht="15" hidden="false" customHeight="true" outlineLevel="0" collapsed="false">
      <c r="A513" s="106" t="n">
        <v>3132.30369212963</v>
      </c>
      <c r="B513" s="1" t="s">
        <v>326</v>
      </c>
      <c r="C513" s="1" t="s">
        <v>327</v>
      </c>
      <c r="D513" s="1" t="s">
        <v>319</v>
      </c>
      <c r="F513" s="106" t="n">
        <v>46377.868125</v>
      </c>
      <c r="G513" s="1" t="n">
        <v>1</v>
      </c>
    </row>
    <row r="514" customFormat="false" ht="15" hidden="false" customHeight="true" outlineLevel="0" collapsed="false">
      <c r="A514" s="106" t="n">
        <v>3140.40287037037</v>
      </c>
      <c r="B514" s="1" t="s">
        <v>320</v>
      </c>
      <c r="C514" s="1" t="s">
        <v>321</v>
      </c>
      <c r="D514" s="1" t="s">
        <v>322</v>
      </c>
      <c r="F514" s="106" t="n">
        <v>46466.8505439815</v>
      </c>
      <c r="G514" s="1" t="n">
        <v>2</v>
      </c>
    </row>
    <row r="515" customFormat="false" ht="15" hidden="false" customHeight="true" outlineLevel="0" collapsed="false">
      <c r="A515" s="106" t="n">
        <v>3147.20760416667</v>
      </c>
      <c r="B515" s="1" t="s">
        <v>323</v>
      </c>
      <c r="C515" s="1" t="s">
        <v>324</v>
      </c>
      <c r="D515" s="1" t="s">
        <v>325</v>
      </c>
      <c r="F515" s="106" t="n">
        <v>46559.5906828704</v>
      </c>
      <c r="G515" s="1" t="n">
        <v>3</v>
      </c>
    </row>
    <row r="516" customFormat="false" ht="15" hidden="false" customHeight="true" outlineLevel="0" collapsed="false">
      <c r="A516" s="106" t="n">
        <v>3153.89284722222</v>
      </c>
      <c r="B516" s="1" t="s">
        <v>314</v>
      </c>
      <c r="C516" s="1" t="s">
        <v>315</v>
      </c>
      <c r="D516" s="1" t="s">
        <v>316</v>
      </c>
      <c r="F516" s="106" t="n">
        <v>46653.2508217593</v>
      </c>
      <c r="G516" s="1" t="n">
        <v>4</v>
      </c>
    </row>
    <row r="517" customFormat="false" ht="15" hidden="false" customHeight="true" outlineLevel="0" collapsed="false">
      <c r="A517" s="106" t="n">
        <v>3161.95780092593</v>
      </c>
      <c r="B517" s="1" t="s">
        <v>326</v>
      </c>
      <c r="C517" s="1" t="s">
        <v>327</v>
      </c>
      <c r="D517" s="1" t="s">
        <v>319</v>
      </c>
      <c r="F517" s="106" t="n">
        <v>46743.1126157407</v>
      </c>
      <c r="G517" s="1" t="n">
        <v>1</v>
      </c>
    </row>
    <row r="518" customFormat="false" ht="15" hidden="false" customHeight="true" outlineLevel="0" collapsed="false">
      <c r="A518" s="106" t="n">
        <v>3169.86831018519</v>
      </c>
      <c r="B518" s="1" t="s">
        <v>320</v>
      </c>
      <c r="C518" s="1" t="s">
        <v>321</v>
      </c>
      <c r="D518" s="1" t="s">
        <v>322</v>
      </c>
      <c r="F518" s="106" t="n">
        <v>46832.095150463</v>
      </c>
      <c r="G518" s="1" t="n">
        <v>2</v>
      </c>
    </row>
    <row r="519" customFormat="false" ht="15" hidden="false" customHeight="true" outlineLevel="0" collapsed="false">
      <c r="A519" s="106" t="n">
        <v>3176.51628472222</v>
      </c>
      <c r="B519" s="1" t="s">
        <v>323</v>
      </c>
      <c r="C519" s="1" t="s">
        <v>324</v>
      </c>
      <c r="D519" s="1" t="s">
        <v>325</v>
      </c>
      <c r="F519" s="106" t="n">
        <v>46924.8343402778</v>
      </c>
      <c r="G519" s="1" t="n">
        <v>3</v>
      </c>
    </row>
    <row r="520" customFormat="false" ht="15" hidden="false" customHeight="true" outlineLevel="0" collapsed="false">
      <c r="A520" s="106" t="n">
        <v>3183.44027777778</v>
      </c>
      <c r="B520" s="1" t="s">
        <v>314</v>
      </c>
      <c r="C520" s="1" t="s">
        <v>315</v>
      </c>
      <c r="D520" s="1" t="s">
        <v>316</v>
      </c>
      <c r="F520" s="106" t="n">
        <v>47018.4895833333</v>
      </c>
      <c r="G520" s="1" t="n">
        <v>4</v>
      </c>
    </row>
    <row r="521" customFormat="false" ht="15" hidden="false" customHeight="true" outlineLevel="0" collapsed="false">
      <c r="A521" s="106" t="n">
        <v>3189.45753472222</v>
      </c>
      <c r="B521" s="1" t="s">
        <v>328</v>
      </c>
      <c r="C521" s="1" t="s">
        <v>335</v>
      </c>
      <c r="D521" s="1" t="s">
        <v>336</v>
      </c>
      <c r="F521" s="106" t="n">
        <v>47108.3472106482</v>
      </c>
      <c r="G521" s="1" t="n">
        <v>1</v>
      </c>
    </row>
    <row r="522" customFormat="false" ht="15" hidden="false" customHeight="true" outlineLevel="0" collapsed="false">
      <c r="A522" s="106" t="n">
        <v>3191.62454861111</v>
      </c>
      <c r="B522" s="1" t="s">
        <v>326</v>
      </c>
      <c r="C522" s="1" t="s">
        <v>327</v>
      </c>
      <c r="D522" s="1" t="s">
        <v>319</v>
      </c>
      <c r="F522" s="106" t="n">
        <v>47197.3344212963</v>
      </c>
      <c r="G522" s="1" t="n">
        <v>2</v>
      </c>
    </row>
    <row r="523" customFormat="false" ht="15" hidden="false" customHeight="true" outlineLevel="0" collapsed="false">
      <c r="A523" s="106" t="n">
        <v>3199.25915509259</v>
      </c>
      <c r="B523" s="1" t="s">
        <v>320</v>
      </c>
      <c r="C523" s="1" t="s">
        <v>321</v>
      </c>
      <c r="D523" s="1" t="s">
        <v>322</v>
      </c>
      <c r="F523" s="106" t="n">
        <v>47290.075150463</v>
      </c>
      <c r="G523" s="1" t="n">
        <v>3</v>
      </c>
    </row>
    <row r="524" customFormat="false" ht="15" hidden="false" customHeight="true" outlineLevel="0" collapsed="false">
      <c r="A524" s="106" t="n">
        <v>3205.87731481482</v>
      </c>
      <c r="B524" s="1" t="s">
        <v>323</v>
      </c>
      <c r="C524" s="1" t="s">
        <v>324</v>
      </c>
      <c r="D524" s="1" t="s">
        <v>325</v>
      </c>
      <c r="F524" s="106" t="n">
        <v>47383.7345717593</v>
      </c>
      <c r="G524" s="1" t="n">
        <v>4</v>
      </c>
    </row>
    <row r="525" customFormat="false" ht="15" hidden="false" customHeight="true" outlineLevel="0" collapsed="false">
      <c r="A525" s="106" t="n">
        <v>3213.14989583333</v>
      </c>
      <c r="B525" s="1" t="s">
        <v>314</v>
      </c>
      <c r="C525" s="1" t="s">
        <v>315</v>
      </c>
      <c r="D525" s="1" t="s">
        <v>316</v>
      </c>
      <c r="F525" s="106" t="n">
        <v>47473.5932407407</v>
      </c>
      <c r="G525" s="1" t="n">
        <v>1</v>
      </c>
    </row>
    <row r="526" customFormat="false" ht="15" hidden="false" customHeight="true" outlineLevel="0" collapsed="false">
      <c r="A526" s="106" t="n">
        <v>3221.2821412037</v>
      </c>
      <c r="B526" s="1" t="s">
        <v>326</v>
      </c>
      <c r="C526" s="1" t="s">
        <v>327</v>
      </c>
      <c r="D526" s="1" t="s">
        <v>319</v>
      </c>
      <c r="F526" s="106" t="n">
        <v>47562.5776157407</v>
      </c>
      <c r="G526" s="1" t="n">
        <v>2</v>
      </c>
    </row>
    <row r="527" customFormat="false" ht="15" hidden="false" customHeight="true" outlineLevel="0" collapsed="false">
      <c r="A527" s="106" t="n">
        <v>3228.59449074074</v>
      </c>
      <c r="B527" s="1" t="s">
        <v>320</v>
      </c>
      <c r="C527" s="1" t="s">
        <v>321</v>
      </c>
      <c r="D527" s="1" t="s">
        <v>322</v>
      </c>
      <c r="F527" s="106" t="n">
        <v>47655.3133449074</v>
      </c>
      <c r="G527" s="1" t="n">
        <v>3</v>
      </c>
    </row>
    <row r="528" customFormat="false" ht="15" hidden="false" customHeight="true" outlineLevel="0" collapsed="false">
      <c r="A528" s="106" t="n">
        <v>3235.3319212963</v>
      </c>
      <c r="B528" s="1" t="s">
        <v>323</v>
      </c>
      <c r="C528" s="1" t="s">
        <v>324</v>
      </c>
      <c r="D528" s="1" t="s">
        <v>325</v>
      </c>
      <c r="F528" s="106" t="n">
        <v>47748.9771412037</v>
      </c>
      <c r="G528" s="1" t="n">
        <v>4</v>
      </c>
    </row>
    <row r="529" customFormat="false" ht="15" hidden="false" customHeight="true" outlineLevel="0" collapsed="false">
      <c r="A529" s="106" t="n">
        <v>3242.9871875</v>
      </c>
      <c r="B529" s="1" t="s">
        <v>314</v>
      </c>
      <c r="C529" s="1" t="s">
        <v>315</v>
      </c>
      <c r="D529" s="1" t="s">
        <v>316</v>
      </c>
      <c r="F529" s="106" t="n">
        <v>47838.8398611111</v>
      </c>
      <c r="G529" s="1" t="n">
        <v>1</v>
      </c>
    </row>
    <row r="530" customFormat="false" ht="15" hidden="false" customHeight="true" outlineLevel="0" collapsed="false">
      <c r="A530" s="106" t="n">
        <v>3250.91159722222</v>
      </c>
      <c r="B530" s="1" t="s">
        <v>326</v>
      </c>
      <c r="C530" s="1" t="s">
        <v>327</v>
      </c>
      <c r="D530" s="1" t="s">
        <v>319</v>
      </c>
      <c r="F530" s="106" t="n">
        <v>47927.8201157407</v>
      </c>
      <c r="G530" s="1" t="n">
        <v>2</v>
      </c>
    </row>
    <row r="531" customFormat="false" ht="15" hidden="false" customHeight="true" outlineLevel="0" collapsed="false">
      <c r="A531" s="106" t="n">
        <v>3257.9056712963</v>
      </c>
      <c r="B531" s="1" t="s">
        <v>320</v>
      </c>
      <c r="C531" s="1" t="s">
        <v>321</v>
      </c>
      <c r="D531" s="1" t="s">
        <v>322</v>
      </c>
      <c r="F531" s="106" t="n">
        <v>48020.5535300926</v>
      </c>
      <c r="G531" s="1" t="n">
        <v>3</v>
      </c>
    </row>
    <row r="532" customFormat="false" ht="15" hidden="false" customHeight="true" outlineLevel="0" collapsed="false">
      <c r="A532" s="106" t="n">
        <v>3264.90561342593</v>
      </c>
      <c r="B532" s="1" t="s">
        <v>323</v>
      </c>
      <c r="C532" s="1" t="s">
        <v>324</v>
      </c>
      <c r="D532" s="1" t="s">
        <v>325</v>
      </c>
      <c r="F532" s="106" t="n">
        <v>48114.2189583333</v>
      </c>
      <c r="G532" s="1" t="n">
        <v>4</v>
      </c>
    </row>
    <row r="533" customFormat="false" ht="15" hidden="false" customHeight="true" outlineLevel="0" collapsed="false">
      <c r="A533" s="106" t="n">
        <v>3272.8840162037</v>
      </c>
      <c r="B533" s="1" t="s">
        <v>314</v>
      </c>
      <c r="C533" s="1" t="s">
        <v>315</v>
      </c>
      <c r="D533" s="1" t="s">
        <v>316</v>
      </c>
      <c r="F533" s="106" t="n">
        <v>48204.0804976852</v>
      </c>
      <c r="G533" s="1" t="n">
        <v>1</v>
      </c>
    </row>
    <row r="534" customFormat="false" ht="15" hidden="false" customHeight="true" outlineLevel="0" collapsed="false">
      <c r="A534" s="106" t="n">
        <v>3279.23180555556</v>
      </c>
      <c r="B534" s="1" t="s">
        <v>328</v>
      </c>
      <c r="C534" s="1" t="s">
        <v>337</v>
      </c>
      <c r="D534" s="1" t="s">
        <v>338</v>
      </c>
      <c r="F534" s="106" t="n">
        <v>48293.0569907407</v>
      </c>
      <c r="G534" s="1" t="n">
        <v>2</v>
      </c>
    </row>
    <row r="535" customFormat="false" ht="15" hidden="false" customHeight="true" outlineLevel="0" collapsed="false">
      <c r="A535" s="106" t="n">
        <v>3280.49278935185</v>
      </c>
      <c r="B535" s="1" t="s">
        <v>317</v>
      </c>
      <c r="C535" s="1" t="s">
        <v>318</v>
      </c>
      <c r="D535" s="1" t="s">
        <v>319</v>
      </c>
      <c r="F535" s="106" t="n">
        <v>48385.7976388889</v>
      </c>
      <c r="G535" s="1" t="n">
        <v>3</v>
      </c>
    </row>
    <row r="536" customFormat="false" ht="15" hidden="false" customHeight="true" outlineLevel="0" collapsed="false">
      <c r="A536" s="106" t="n">
        <v>3287.23591435185</v>
      </c>
      <c r="B536" s="1" t="s">
        <v>320</v>
      </c>
      <c r="C536" s="1" t="s">
        <v>321</v>
      </c>
      <c r="D536" s="1" t="s">
        <v>322</v>
      </c>
      <c r="F536" s="106" t="n">
        <v>48479.4657291667</v>
      </c>
      <c r="G536" s="1" t="n">
        <v>4</v>
      </c>
    </row>
    <row r="537" customFormat="false" ht="15" hidden="false" customHeight="true" outlineLevel="0" collapsed="false">
      <c r="A537" s="106" t="n">
        <v>3294.59216435185</v>
      </c>
      <c r="B537" s="1" t="s">
        <v>323</v>
      </c>
      <c r="C537" s="1" t="s">
        <v>324</v>
      </c>
      <c r="D537" s="1" t="s">
        <v>325</v>
      </c>
      <c r="F537" s="106" t="n">
        <v>48569.3305787037</v>
      </c>
      <c r="G537" s="1" t="n">
        <v>1</v>
      </c>
    </row>
    <row r="538" customFormat="false" ht="15" hidden="false" customHeight="true" outlineLevel="0" collapsed="false">
      <c r="A538" s="106" t="n">
        <v>3302.75783564815</v>
      </c>
      <c r="B538" s="1" t="s">
        <v>314</v>
      </c>
      <c r="C538" s="1" t="s">
        <v>315</v>
      </c>
      <c r="D538" s="1" t="s">
        <v>316</v>
      </c>
      <c r="F538" s="106" t="n">
        <v>48658.3075578704</v>
      </c>
      <c r="G538" s="1" t="n">
        <v>2</v>
      </c>
    </row>
    <row r="539" customFormat="false" ht="15" hidden="false" customHeight="true" outlineLevel="0" collapsed="false">
      <c r="A539" s="106" t="n">
        <v>3310.00796296296</v>
      </c>
      <c r="B539" s="1" t="s">
        <v>326</v>
      </c>
      <c r="C539" s="1" t="s">
        <v>327</v>
      </c>
      <c r="D539" s="1" t="s">
        <v>319</v>
      </c>
      <c r="F539" s="106" t="n">
        <v>48751.0422800926</v>
      </c>
      <c r="G539" s="1" t="n">
        <v>3</v>
      </c>
    </row>
    <row r="540" customFormat="false" ht="15" hidden="false" customHeight="true" outlineLevel="0" collapsed="false">
      <c r="A540" s="106" t="n">
        <v>3316.62990740741</v>
      </c>
      <c r="B540" s="1" t="s">
        <v>320</v>
      </c>
      <c r="C540" s="1" t="s">
        <v>321</v>
      </c>
      <c r="D540" s="1" t="s">
        <v>322</v>
      </c>
      <c r="F540" s="106" t="n">
        <v>48844.7025578704</v>
      </c>
      <c r="G540" s="1" t="n">
        <v>4</v>
      </c>
    </row>
    <row r="541" customFormat="false" ht="15" hidden="false" customHeight="true" outlineLevel="0" collapsed="false">
      <c r="A541" s="106" t="n">
        <v>3324.35061342593</v>
      </c>
      <c r="B541" s="1" t="s">
        <v>323</v>
      </c>
      <c r="C541" s="1" t="s">
        <v>324</v>
      </c>
      <c r="D541" s="1" t="s">
        <v>325</v>
      </c>
      <c r="F541" s="106" t="n">
        <v>48934.573287037</v>
      </c>
      <c r="G541" s="1" t="n">
        <v>1</v>
      </c>
    </row>
    <row r="542" customFormat="false" ht="15" hidden="false" customHeight="true" outlineLevel="0" collapsed="false">
      <c r="A542" s="106" t="n">
        <v>3332.53246527778</v>
      </c>
      <c r="B542" s="1" t="s">
        <v>314</v>
      </c>
      <c r="C542" s="1" t="s">
        <v>315</v>
      </c>
      <c r="D542" s="1" t="s">
        <v>316</v>
      </c>
      <c r="F542" s="106" t="n">
        <v>49023.5537962963</v>
      </c>
      <c r="G542" s="1" t="n">
        <v>2</v>
      </c>
    </row>
    <row r="543" customFormat="false" ht="15" hidden="false" customHeight="true" outlineLevel="0" collapsed="false">
      <c r="A543" s="106" t="n">
        <v>3339.45251157407</v>
      </c>
      <c r="B543" s="1" t="s">
        <v>326</v>
      </c>
      <c r="C543" s="1" t="s">
        <v>327</v>
      </c>
      <c r="D543" s="1" t="s">
        <v>319</v>
      </c>
      <c r="F543" s="106" t="n">
        <v>49116.2807986111</v>
      </c>
      <c r="G543" s="1" t="n">
        <v>3</v>
      </c>
    </row>
    <row r="544" customFormat="false" ht="15" hidden="false" customHeight="true" outlineLevel="0" collapsed="false">
      <c r="A544" s="106" t="n">
        <v>3346.11732638889</v>
      </c>
      <c r="B544" s="1" t="s">
        <v>320</v>
      </c>
      <c r="C544" s="1" t="s">
        <v>321</v>
      </c>
      <c r="D544" s="1" t="s">
        <v>322</v>
      </c>
      <c r="F544" s="106" t="n">
        <v>49209.9441898148</v>
      </c>
      <c r="G544" s="1" t="n">
        <v>4</v>
      </c>
    </row>
    <row r="545" customFormat="false" ht="15" hidden="false" customHeight="true" outlineLevel="0" collapsed="false">
      <c r="A545" s="106" t="n">
        <v>3354.12221064815</v>
      </c>
      <c r="B545" s="1" t="s">
        <v>323</v>
      </c>
      <c r="C545" s="1" t="s">
        <v>324</v>
      </c>
      <c r="D545" s="1" t="s">
        <v>325</v>
      </c>
      <c r="F545" s="106" t="n">
        <v>49299.8151736111</v>
      </c>
      <c r="G545" s="1" t="n">
        <v>1</v>
      </c>
    </row>
    <row r="546" customFormat="false" ht="15" hidden="false" customHeight="true" outlineLevel="0" collapsed="false">
      <c r="A546" s="106" t="n">
        <v>3362.15405092593</v>
      </c>
      <c r="B546" s="1" t="s">
        <v>314</v>
      </c>
      <c r="C546" s="1" t="s">
        <v>315</v>
      </c>
      <c r="D546" s="1" t="s">
        <v>316</v>
      </c>
      <c r="F546" s="106" t="n">
        <v>49388.7939583333</v>
      </c>
      <c r="G546" s="1" t="n">
        <v>2</v>
      </c>
    </row>
    <row r="547" customFormat="false" ht="15" hidden="false" customHeight="true" outlineLevel="0" collapsed="false">
      <c r="A547" s="106" t="n">
        <v>3368.25958333333</v>
      </c>
      <c r="B547" s="1" t="s">
        <v>328</v>
      </c>
      <c r="C547" s="1" t="s">
        <v>329</v>
      </c>
      <c r="D547" s="1" t="s">
        <v>330</v>
      </c>
      <c r="F547" s="106" t="n">
        <v>49481.5227083333</v>
      </c>
      <c r="G547" s="1" t="n">
        <v>3</v>
      </c>
    </row>
    <row r="548" customFormat="false" ht="15" hidden="false" customHeight="true" outlineLevel="0" collapsed="false">
      <c r="A548" s="106" t="n">
        <v>3368.84099537037</v>
      </c>
      <c r="B548" s="1" t="s">
        <v>326</v>
      </c>
      <c r="C548" s="1" t="s">
        <v>327</v>
      </c>
      <c r="D548" s="1" t="s">
        <v>319</v>
      </c>
      <c r="F548" s="106" t="n">
        <v>49575.1935300926</v>
      </c>
      <c r="G548" s="1" t="n">
        <v>4</v>
      </c>
    </row>
    <row r="549" customFormat="false" ht="15" hidden="false" customHeight="true" outlineLevel="0" collapsed="false">
      <c r="A549" s="106" t="n">
        <v>3375.7005787037</v>
      </c>
      <c r="B549" s="1" t="s">
        <v>320</v>
      </c>
      <c r="C549" s="1" t="s">
        <v>321</v>
      </c>
      <c r="D549" s="1" t="s">
        <v>322</v>
      </c>
      <c r="F549" s="106" t="n">
        <v>49665.0630555556</v>
      </c>
      <c r="G549" s="1" t="n">
        <v>1</v>
      </c>
    </row>
    <row r="550" customFormat="false" ht="15" hidden="false" customHeight="true" outlineLevel="0" collapsed="false">
      <c r="A550" s="106" t="n">
        <v>3383.85302083333</v>
      </c>
      <c r="B550" s="1" t="s">
        <v>323</v>
      </c>
      <c r="C550" s="1" t="s">
        <v>324</v>
      </c>
      <c r="D550" s="1" t="s">
        <v>325</v>
      </c>
      <c r="F550" s="106" t="n">
        <v>49754.0434722222</v>
      </c>
      <c r="G550" s="1" t="n">
        <v>2</v>
      </c>
    </row>
    <row r="551" customFormat="false" ht="15" hidden="false" customHeight="true" outlineLevel="0" collapsed="false">
      <c r="A551" s="106" t="n">
        <v>3391.60457175926</v>
      </c>
      <c r="B551" s="1" t="s">
        <v>314</v>
      </c>
      <c r="C551" s="1" t="s">
        <v>315</v>
      </c>
      <c r="D551" s="1" t="s">
        <v>316</v>
      </c>
      <c r="F551" s="106" t="n">
        <v>49846.7718402778</v>
      </c>
      <c r="G551" s="1" t="n">
        <v>3</v>
      </c>
    </row>
    <row r="552" customFormat="false" ht="15" hidden="false" customHeight="true" outlineLevel="0" collapsed="false">
      <c r="A552" s="106" t="n">
        <v>3398.20247685185</v>
      </c>
      <c r="B552" s="1" t="s">
        <v>326</v>
      </c>
      <c r="C552" s="1" t="s">
        <v>327</v>
      </c>
      <c r="D552" s="1" t="s">
        <v>319</v>
      </c>
      <c r="F552" s="106" t="n">
        <v>49940.4329282407</v>
      </c>
      <c r="G552" s="1" t="n">
        <v>4</v>
      </c>
    </row>
    <row r="553" customFormat="false" ht="15" hidden="false" customHeight="true" outlineLevel="0" collapsed="false">
      <c r="A553" s="106" t="n">
        <v>3405.35818287037</v>
      </c>
      <c r="B553" s="1" t="s">
        <v>320</v>
      </c>
      <c r="C553" s="1" t="s">
        <v>321</v>
      </c>
      <c r="D553" s="1" t="s">
        <v>322</v>
      </c>
      <c r="F553" s="106" t="n">
        <v>50030.300462963</v>
      </c>
      <c r="G553" s="1" t="n">
        <v>1</v>
      </c>
    </row>
    <row r="554" customFormat="false" ht="15" hidden="false" customHeight="true" outlineLevel="0" collapsed="false">
      <c r="A554" s="106" t="n">
        <v>3413.50532407407</v>
      </c>
      <c r="B554" s="1" t="s">
        <v>323</v>
      </c>
      <c r="C554" s="1" t="s">
        <v>324</v>
      </c>
      <c r="D554" s="1" t="s">
        <v>325</v>
      </c>
      <c r="F554" s="106" t="n">
        <v>50119.2844791667</v>
      </c>
      <c r="G554" s="1" t="n">
        <v>2</v>
      </c>
    </row>
    <row r="555" customFormat="false" ht="15" hidden="false" customHeight="true" outlineLevel="0" collapsed="false">
      <c r="A555" s="106" t="n">
        <v>3420.90666666667</v>
      </c>
      <c r="B555" s="1" t="s">
        <v>314</v>
      </c>
      <c r="C555" s="1" t="s">
        <v>315</v>
      </c>
      <c r="D555" s="1" t="s">
        <v>316</v>
      </c>
      <c r="F555" s="106" t="n">
        <v>50212.0154050926</v>
      </c>
      <c r="G555" s="1" t="n">
        <v>3</v>
      </c>
    </row>
    <row r="556" customFormat="false" ht="15" hidden="false" customHeight="true" outlineLevel="0" collapsed="false">
      <c r="A556" s="106" t="n">
        <v>3427.57121527778</v>
      </c>
      <c r="B556" s="1" t="s">
        <v>326</v>
      </c>
      <c r="C556" s="1" t="s">
        <v>327</v>
      </c>
      <c r="D556" s="1" t="s">
        <v>319</v>
      </c>
      <c r="F556" s="106" t="n">
        <v>50305.6754282407</v>
      </c>
      <c r="G556" s="1" t="n">
        <v>4</v>
      </c>
    </row>
    <row r="557" customFormat="false" ht="15" hidden="false" customHeight="true" outlineLevel="0" collapsed="false">
      <c r="A557" s="106" t="n">
        <v>3435.06047453704</v>
      </c>
      <c r="B557" s="1" t="s">
        <v>320</v>
      </c>
      <c r="C557" s="1" t="s">
        <v>321</v>
      </c>
      <c r="D557" s="1" t="s">
        <v>322</v>
      </c>
      <c r="F557" s="106" t="n">
        <v>50395.5469444445</v>
      </c>
      <c r="G557" s="1" t="n">
        <v>1</v>
      </c>
    </row>
    <row r="558" customFormat="false" ht="15" hidden="false" customHeight="true" outlineLevel="0" collapsed="false">
      <c r="A558" s="106" t="n">
        <v>3443.05886574074</v>
      </c>
      <c r="B558" s="1" t="s">
        <v>333</v>
      </c>
      <c r="C558" s="1" t="s">
        <v>334</v>
      </c>
      <c r="D558" s="1" t="s">
        <v>325</v>
      </c>
      <c r="F558" s="106" t="n">
        <v>50484.5280787037</v>
      </c>
      <c r="G558" s="1" t="n">
        <v>2</v>
      </c>
    </row>
    <row r="559" customFormat="false" ht="15" hidden="false" customHeight="true" outlineLevel="0" collapsed="false">
      <c r="A559" s="106" t="n">
        <v>3450.11327546296</v>
      </c>
      <c r="B559" s="1" t="s">
        <v>314</v>
      </c>
      <c r="C559" s="1" t="s">
        <v>315</v>
      </c>
      <c r="D559" s="1" t="s">
        <v>316</v>
      </c>
      <c r="F559" s="106" t="n">
        <v>50577.2565162037</v>
      </c>
      <c r="G559" s="1" t="n">
        <v>3</v>
      </c>
    </row>
    <row r="560" customFormat="false" ht="15" hidden="false" customHeight="true" outlineLevel="0" collapsed="false">
      <c r="A560" s="106" t="n">
        <v>3456.9784837963</v>
      </c>
      <c r="B560" s="1" t="s">
        <v>317</v>
      </c>
      <c r="C560" s="1" t="s">
        <v>318</v>
      </c>
      <c r="D560" s="1" t="s">
        <v>319</v>
      </c>
      <c r="F560" s="106" t="n">
        <v>50670.9183217593</v>
      </c>
      <c r="G560" s="1" t="n">
        <v>4</v>
      </c>
    </row>
    <row r="561" customFormat="false" ht="15" hidden="false" customHeight="true" outlineLevel="0" collapsed="false">
      <c r="A561" s="106" t="n">
        <v>3461.08768518519</v>
      </c>
      <c r="B561" s="1" t="s">
        <v>328</v>
      </c>
      <c r="C561" s="1" t="s">
        <v>331</v>
      </c>
      <c r="D561" s="1" t="s">
        <v>332</v>
      </c>
      <c r="F561" s="106" t="n">
        <v>50760.7930555556</v>
      </c>
      <c r="G561" s="1" t="n">
        <v>1</v>
      </c>
    </row>
    <row r="562" customFormat="false" ht="15" hidden="false" customHeight="true" outlineLevel="0" collapsed="false">
      <c r="A562" s="106" t="n">
        <v>3464.77982638889</v>
      </c>
      <c r="B562" s="1" t="s">
        <v>320</v>
      </c>
      <c r="C562" s="1" t="s">
        <v>321</v>
      </c>
      <c r="D562" s="1" t="s">
        <v>322</v>
      </c>
      <c r="F562" s="106" t="n">
        <v>50849.7722222222</v>
      </c>
      <c r="G562" s="1" t="n">
        <v>2</v>
      </c>
    </row>
    <row r="563" customFormat="false" ht="15" hidden="false" customHeight="true" outlineLevel="0" collapsed="false">
      <c r="A563" s="106" t="n">
        <v>3472.51222222222</v>
      </c>
      <c r="B563" s="1" t="s">
        <v>323</v>
      </c>
      <c r="C563" s="1" t="s">
        <v>324</v>
      </c>
      <c r="D563" s="1" t="s">
        <v>325</v>
      </c>
      <c r="F563" s="106" t="n">
        <v>50942.4979976852</v>
      </c>
      <c r="G563" s="1" t="n">
        <v>3</v>
      </c>
    </row>
    <row r="564" customFormat="false" ht="15" hidden="false" customHeight="true" outlineLevel="0" collapsed="false">
      <c r="A564" s="106" t="n">
        <v>3479.29091435185</v>
      </c>
      <c r="B564" s="1" t="s">
        <v>314</v>
      </c>
      <c r="C564" s="1" t="s">
        <v>315</v>
      </c>
      <c r="D564" s="1" t="s">
        <v>316</v>
      </c>
      <c r="F564" s="106" t="n">
        <v>51036.1591666667</v>
      </c>
      <c r="G564" s="1" t="n">
        <v>4</v>
      </c>
    </row>
    <row r="565" customFormat="false" ht="15" hidden="false" customHeight="true" outlineLevel="0" collapsed="false">
      <c r="A565" s="106" t="n">
        <v>3486.44826388889</v>
      </c>
      <c r="B565" s="1" t="s">
        <v>326</v>
      </c>
      <c r="C565" s="1" t="s">
        <v>327</v>
      </c>
      <c r="D565" s="1" t="s">
        <v>319</v>
      </c>
      <c r="F565" s="106" t="n">
        <v>51126.028275463</v>
      </c>
      <c r="G565" s="1" t="n">
        <v>1</v>
      </c>
    </row>
    <row r="566" customFormat="false" ht="15" hidden="false" customHeight="true" outlineLevel="0" collapsed="false">
      <c r="A566" s="106" t="n">
        <v>3494.49010416667</v>
      </c>
      <c r="B566" s="1" t="s">
        <v>320</v>
      </c>
      <c r="C566" s="1" t="s">
        <v>321</v>
      </c>
      <c r="D566" s="1" t="s">
        <v>322</v>
      </c>
      <c r="F566" s="106" t="n">
        <v>51215.0079976852</v>
      </c>
      <c r="G566" s="1" t="n">
        <v>2</v>
      </c>
    </row>
    <row r="567" customFormat="false" ht="15" hidden="false" customHeight="true" outlineLevel="0" collapsed="false">
      <c r="A567" s="106" t="n">
        <v>3501.88482638889</v>
      </c>
      <c r="B567" s="1" t="s">
        <v>323</v>
      </c>
      <c r="C567" s="1" t="s">
        <v>324</v>
      </c>
      <c r="D567" s="1" t="s">
        <v>325</v>
      </c>
      <c r="F567" s="106" t="n">
        <v>51307.7405092593</v>
      </c>
      <c r="G567" s="1" t="n">
        <v>3</v>
      </c>
    </row>
    <row r="568" customFormat="false" ht="15" hidden="false" customHeight="true" outlineLevel="0" collapsed="false">
      <c r="A568" s="106" t="n">
        <v>3508.50734953704</v>
      </c>
      <c r="B568" s="1" t="s">
        <v>314</v>
      </c>
      <c r="C568" s="1" t="s">
        <v>315</v>
      </c>
      <c r="D568" s="1" t="s">
        <v>316</v>
      </c>
      <c r="F568" s="106" t="n">
        <v>51401.4060185185</v>
      </c>
      <c r="G568" s="1" t="n">
        <v>4</v>
      </c>
    </row>
    <row r="569" customFormat="false" ht="15" hidden="false" customHeight="true" outlineLevel="0" collapsed="false">
      <c r="A569" s="106" t="n">
        <v>3515.99677083333</v>
      </c>
      <c r="B569" s="1" t="s">
        <v>326</v>
      </c>
      <c r="C569" s="1" t="s">
        <v>327</v>
      </c>
      <c r="D569" s="1" t="s">
        <v>319</v>
      </c>
      <c r="F569" s="106" t="n">
        <v>51491.2729050926</v>
      </c>
      <c r="G569" s="1" t="n">
        <v>1</v>
      </c>
    </row>
    <row r="570" customFormat="false" ht="15" hidden="false" customHeight="true" outlineLevel="0" collapsed="false">
      <c r="A570" s="106" t="n">
        <v>3524.16336805556</v>
      </c>
      <c r="B570" s="1" t="s">
        <v>320</v>
      </c>
      <c r="C570" s="1" t="s">
        <v>321</v>
      </c>
      <c r="D570" s="1" t="s">
        <v>322</v>
      </c>
      <c r="F570" s="106" t="n">
        <v>51580.2546759259</v>
      </c>
      <c r="G570" s="1" t="n">
        <v>2</v>
      </c>
    </row>
    <row r="571" customFormat="false" ht="15" hidden="false" customHeight="true" outlineLevel="0" collapsed="false">
      <c r="A571" s="106" t="n">
        <v>3531.21407407407</v>
      </c>
      <c r="B571" s="1" t="s">
        <v>323</v>
      </c>
      <c r="C571" s="1" t="s">
        <v>324</v>
      </c>
      <c r="D571" s="1" t="s">
        <v>325</v>
      </c>
      <c r="F571" s="106" t="n">
        <v>51672.9834259259</v>
      </c>
      <c r="G571" s="1" t="n">
        <v>3</v>
      </c>
    </row>
    <row r="572" customFormat="false" ht="15" hidden="false" customHeight="true" outlineLevel="0" collapsed="false">
      <c r="A572" s="106" t="n">
        <v>3537.8227662037</v>
      </c>
      <c r="B572" s="1" t="s">
        <v>314</v>
      </c>
      <c r="C572" s="1" t="s">
        <v>315</v>
      </c>
      <c r="D572" s="1" t="s">
        <v>316</v>
      </c>
      <c r="F572" s="106" t="n">
        <v>51766.6434606482</v>
      </c>
      <c r="G572" s="1" t="n">
        <v>4</v>
      </c>
    </row>
    <row r="573" customFormat="false" ht="15" hidden="false" customHeight="true" outlineLevel="0" collapsed="false">
      <c r="A573" s="106" t="n">
        <v>3545.63116898148</v>
      </c>
      <c r="B573" s="1" t="s">
        <v>326</v>
      </c>
      <c r="C573" s="1" t="s">
        <v>327</v>
      </c>
      <c r="D573" s="1" t="s">
        <v>319</v>
      </c>
      <c r="F573" s="106" t="n">
        <v>51856.5126157407</v>
      </c>
      <c r="G573" s="1" t="n">
        <v>1</v>
      </c>
    </row>
    <row r="574" customFormat="false" ht="15" hidden="false" customHeight="true" outlineLevel="0" collapsed="false">
      <c r="A574" s="106" t="n">
        <v>3553.77144675926</v>
      </c>
      <c r="B574" s="1" t="s">
        <v>320</v>
      </c>
      <c r="C574" s="1" t="s">
        <v>321</v>
      </c>
      <c r="D574" s="1" t="s">
        <v>322</v>
      </c>
      <c r="F574" s="106" t="n">
        <v>51945.4950925926</v>
      </c>
      <c r="G574" s="1" t="n">
        <v>2</v>
      </c>
    </row>
    <row r="575" customFormat="false" ht="15" hidden="false" customHeight="true" outlineLevel="0" collapsed="false">
      <c r="A575" s="106" t="n">
        <v>3554.69783564815</v>
      </c>
      <c r="B575" s="1" t="s">
        <v>328</v>
      </c>
      <c r="C575" s="1" t="s">
        <v>335</v>
      </c>
      <c r="D575" s="1" t="s">
        <v>336</v>
      </c>
      <c r="F575" s="106" t="n">
        <v>52038.219375</v>
      </c>
      <c r="G575" s="1" t="n">
        <v>3</v>
      </c>
    </row>
    <row r="576" customFormat="false" ht="15" hidden="false" customHeight="true" outlineLevel="0" collapsed="false">
      <c r="A576" s="106" t="n">
        <v>3560.54576388889</v>
      </c>
      <c r="B576" s="1" t="s">
        <v>323</v>
      </c>
      <c r="C576" s="1" t="s">
        <v>324</v>
      </c>
      <c r="D576" s="1" t="s">
        <v>325</v>
      </c>
      <c r="F576" s="106" t="n">
        <v>52131.8829976852</v>
      </c>
      <c r="G576" s="1" t="n">
        <v>4</v>
      </c>
    </row>
    <row r="577" customFormat="false" ht="15" hidden="false" customHeight="true" outlineLevel="0" collapsed="false">
      <c r="A577" s="106" t="n">
        <v>3567.2809837963</v>
      </c>
      <c r="B577" s="1" t="s">
        <v>314</v>
      </c>
      <c r="C577" s="1" t="s">
        <v>315</v>
      </c>
      <c r="D577" s="1" t="s">
        <v>316</v>
      </c>
      <c r="F577" s="106" t="n">
        <v>52221.7528240741</v>
      </c>
      <c r="G577" s="1" t="n">
        <v>1</v>
      </c>
    </row>
    <row r="578" customFormat="false" ht="15" hidden="false" customHeight="true" outlineLevel="0" collapsed="false">
      <c r="A578" s="106" t="n">
        <v>3575.34252314815</v>
      </c>
      <c r="B578" s="1" t="s">
        <v>326</v>
      </c>
      <c r="C578" s="1" t="s">
        <v>327</v>
      </c>
      <c r="D578" s="1" t="s">
        <v>319</v>
      </c>
      <c r="F578" s="106" t="n">
        <v>52310.7275925926</v>
      </c>
      <c r="G578" s="1" t="n">
        <v>2</v>
      </c>
    </row>
    <row r="579" customFormat="false" ht="15" hidden="false" customHeight="true" outlineLevel="0" collapsed="false">
      <c r="A579" s="106" t="n">
        <v>3583.2937962963</v>
      </c>
      <c r="B579" s="1" t="s">
        <v>320</v>
      </c>
      <c r="C579" s="1" t="s">
        <v>321</v>
      </c>
      <c r="D579" s="1" t="s">
        <v>322</v>
      </c>
      <c r="F579" s="106" t="n">
        <v>52403.4567824074</v>
      </c>
      <c r="G579" s="1" t="n">
        <v>3</v>
      </c>
    </row>
    <row r="580" customFormat="false" ht="15" hidden="false" customHeight="true" outlineLevel="0" collapsed="false">
      <c r="A580" s="106" t="n">
        <v>3589.92179398148</v>
      </c>
      <c r="B580" s="1" t="s">
        <v>323</v>
      </c>
      <c r="C580" s="1" t="s">
        <v>324</v>
      </c>
      <c r="D580" s="1" t="s">
        <v>325</v>
      </c>
      <c r="F580" s="106" t="n">
        <v>52497.1293865741</v>
      </c>
      <c r="G580" s="1" t="n">
        <v>4</v>
      </c>
    </row>
    <row r="581" customFormat="false" ht="15" hidden="false" customHeight="true" outlineLevel="0" collapsed="false">
      <c r="A581" s="106" t="n">
        <v>3596.90165509259</v>
      </c>
      <c r="B581" s="1" t="s">
        <v>314</v>
      </c>
      <c r="C581" s="1" t="s">
        <v>315</v>
      </c>
      <c r="D581" s="1" t="s">
        <v>316</v>
      </c>
      <c r="F581" s="106" t="n">
        <v>52587.0009143519</v>
      </c>
      <c r="G581" s="1" t="n">
        <v>1</v>
      </c>
    </row>
    <row r="582" customFormat="false" ht="15" hidden="false" customHeight="true" outlineLevel="0" collapsed="false">
      <c r="A582" s="106" t="n">
        <v>3605.09582175926</v>
      </c>
      <c r="B582" s="1" t="s">
        <v>317</v>
      </c>
      <c r="C582" s="1" t="s">
        <v>318</v>
      </c>
      <c r="D582" s="1" t="s">
        <v>319</v>
      </c>
      <c r="F582" s="106" t="n">
        <v>52675.9724768519</v>
      </c>
      <c r="G582" s="1" t="n">
        <v>2</v>
      </c>
    </row>
    <row r="583" customFormat="false" ht="15" hidden="false" customHeight="true" outlineLevel="0" collapsed="false">
      <c r="A583" s="106" t="n">
        <v>3612.72829861111</v>
      </c>
      <c r="B583" s="1" t="s">
        <v>320</v>
      </c>
      <c r="C583" s="1" t="s">
        <v>321</v>
      </c>
      <c r="D583" s="1" t="s">
        <v>322</v>
      </c>
      <c r="F583" s="106" t="n">
        <v>52768.7017013889</v>
      </c>
      <c r="G583" s="1" t="n">
        <v>3</v>
      </c>
    </row>
    <row r="584" customFormat="false" ht="15" hidden="false" customHeight="true" outlineLevel="0" collapsed="false">
      <c r="A584" s="106" t="n">
        <v>3619.36927083333</v>
      </c>
      <c r="B584" s="1" t="s">
        <v>333</v>
      </c>
      <c r="C584" s="1" t="s">
        <v>334</v>
      </c>
      <c r="D584" s="1" t="s">
        <v>325</v>
      </c>
      <c r="F584" s="106" t="n">
        <v>52862.3663310185</v>
      </c>
      <c r="G584" s="1" t="n">
        <v>4</v>
      </c>
    </row>
    <row r="585" customFormat="false" ht="15" hidden="false" customHeight="true" outlineLevel="0" collapsed="false">
      <c r="A585" s="106" t="n">
        <v>3626.67565972222</v>
      </c>
      <c r="B585" s="1" t="s">
        <v>314</v>
      </c>
      <c r="C585" s="1" t="s">
        <v>315</v>
      </c>
      <c r="D585" s="1" t="s">
        <v>316</v>
      </c>
      <c r="F585" s="106" t="n">
        <v>52952.238599537</v>
      </c>
      <c r="G585" s="1" t="n">
        <v>1</v>
      </c>
    </row>
    <row r="586" customFormat="false" ht="15" hidden="false" customHeight="true" outlineLevel="0" collapsed="false">
      <c r="A586" s="106" t="n">
        <v>3634.83217592593</v>
      </c>
      <c r="B586" s="1" t="s">
        <v>317</v>
      </c>
      <c r="C586" s="1" t="s">
        <v>318</v>
      </c>
      <c r="D586" s="1" t="s">
        <v>319</v>
      </c>
      <c r="F586" s="106" t="n">
        <v>53041.2132175926</v>
      </c>
      <c r="G586" s="1" t="n">
        <v>2</v>
      </c>
    </row>
    <row r="587" customFormat="false" ht="15" hidden="false" customHeight="true" outlineLevel="0" collapsed="false">
      <c r="A587" s="106" t="n">
        <v>3642.09537037037</v>
      </c>
      <c r="B587" s="1" t="s">
        <v>320</v>
      </c>
      <c r="C587" s="1" t="s">
        <v>321</v>
      </c>
      <c r="D587" s="1" t="s">
        <v>322</v>
      </c>
      <c r="F587" s="106" t="n">
        <v>53133.9399421296</v>
      </c>
      <c r="G587" s="1" t="n">
        <v>3</v>
      </c>
    </row>
    <row r="588" customFormat="false" ht="15" hidden="false" customHeight="true" outlineLevel="0" collapsed="false">
      <c r="A588" s="106" t="n">
        <v>3644.47269675926</v>
      </c>
      <c r="B588" s="1" t="s">
        <v>328</v>
      </c>
      <c r="C588" s="1" t="s">
        <v>337</v>
      </c>
      <c r="D588" s="1" t="s">
        <v>338</v>
      </c>
      <c r="F588" s="106" t="n">
        <v>53227.6058449074</v>
      </c>
      <c r="G588" s="1" t="n">
        <v>4</v>
      </c>
    </row>
    <row r="589" customFormat="false" ht="15" hidden="false" customHeight="true" outlineLevel="0" collapsed="false">
      <c r="A589" s="106" t="n">
        <v>3648.89563657407</v>
      </c>
      <c r="B589" s="1" t="s">
        <v>323</v>
      </c>
      <c r="C589" s="1" t="s">
        <v>324</v>
      </c>
      <c r="D589" s="1" t="s">
        <v>325</v>
      </c>
      <c r="F589" s="106" t="n">
        <v>53317.4824074074</v>
      </c>
      <c r="G589" s="1" t="n">
        <v>1</v>
      </c>
    </row>
    <row r="590" customFormat="false" ht="15" hidden="false" customHeight="true" outlineLevel="0" collapsed="false">
      <c r="A590" s="106" t="n">
        <v>3656.56047453704</v>
      </c>
      <c r="B590" s="1" t="s">
        <v>314</v>
      </c>
      <c r="C590" s="1" t="s">
        <v>315</v>
      </c>
      <c r="D590" s="1" t="s">
        <v>316</v>
      </c>
      <c r="F590" s="106" t="n">
        <v>53406.4568055556</v>
      </c>
      <c r="G590" s="1" t="n">
        <v>2</v>
      </c>
    </row>
    <row r="591" customFormat="false" ht="15" hidden="false" customHeight="true" outlineLevel="0" collapsed="false">
      <c r="A591" s="106" t="n">
        <v>3664.49356481482</v>
      </c>
      <c r="B591" s="1" t="s">
        <v>326</v>
      </c>
      <c r="C591" s="1" t="s">
        <v>327</v>
      </c>
      <c r="D591" s="1" t="s">
        <v>319</v>
      </c>
      <c r="F591" s="106" t="n">
        <v>53499.1767939815</v>
      </c>
      <c r="G591" s="1" t="n">
        <v>3</v>
      </c>
    </row>
    <row r="592" customFormat="false" ht="15" hidden="false" customHeight="true" outlineLevel="0" collapsed="false">
      <c r="A592" s="106" t="n">
        <v>3671.43074074074</v>
      </c>
      <c r="B592" s="1" t="s">
        <v>320</v>
      </c>
      <c r="C592" s="1" t="s">
        <v>321</v>
      </c>
      <c r="D592" s="1" t="s">
        <v>322</v>
      </c>
      <c r="F592" s="106" t="n">
        <v>53592.8484259259</v>
      </c>
      <c r="G592" s="1" t="n">
        <v>4</v>
      </c>
    </row>
    <row r="593" customFormat="false" ht="15" hidden="false" customHeight="true" outlineLevel="0" collapsed="false">
      <c r="A593" s="106" t="n">
        <v>3678.49356481482</v>
      </c>
      <c r="B593" s="1" t="s">
        <v>323</v>
      </c>
      <c r="C593" s="1" t="s">
        <v>324</v>
      </c>
      <c r="D593" s="1" t="s">
        <v>325</v>
      </c>
      <c r="F593" s="106" t="n">
        <v>53682.7278472222</v>
      </c>
      <c r="G593" s="1" t="n">
        <v>1</v>
      </c>
    </row>
    <row r="594" customFormat="false" ht="15" hidden="false" customHeight="true" outlineLevel="0" collapsed="false">
      <c r="A594" s="106" t="n">
        <v>3686.47751157407</v>
      </c>
      <c r="B594" s="1" t="s">
        <v>314</v>
      </c>
      <c r="C594" s="1" t="s">
        <v>315</v>
      </c>
      <c r="D594" s="1" t="s">
        <v>316</v>
      </c>
      <c r="F594" s="106" t="n">
        <v>53771.7032291667</v>
      </c>
      <c r="G594" s="1" t="n">
        <v>2</v>
      </c>
    </row>
    <row r="595" customFormat="false" ht="15" hidden="false" customHeight="true" outlineLevel="0" collapsed="false">
      <c r="A595" s="106" t="n">
        <v>3694.05064814815</v>
      </c>
      <c r="B595" s="1" t="s">
        <v>326</v>
      </c>
      <c r="C595" s="1" t="s">
        <v>327</v>
      </c>
      <c r="D595" s="1" t="s">
        <v>319</v>
      </c>
      <c r="F595" s="106" t="n">
        <v>53864.4186226852</v>
      </c>
      <c r="G595" s="1" t="n">
        <v>3</v>
      </c>
    </row>
    <row r="596" customFormat="false" ht="15" hidden="false" customHeight="true" outlineLevel="0" collapsed="false">
      <c r="A596" s="106" t="n">
        <v>3700.77259259259</v>
      </c>
      <c r="B596" s="1" t="s">
        <v>320</v>
      </c>
      <c r="C596" s="1" t="s">
        <v>321</v>
      </c>
      <c r="D596" s="1" t="s">
        <v>322</v>
      </c>
      <c r="F596" s="106" t="n">
        <v>53958.0887384259</v>
      </c>
      <c r="G596" s="1" t="n">
        <v>4</v>
      </c>
    </row>
    <row r="597" customFormat="false" ht="15" hidden="false" customHeight="true" outlineLevel="0" collapsed="false">
      <c r="A597" s="106" t="n">
        <v>3708.15020833333</v>
      </c>
      <c r="B597" s="1" t="s">
        <v>323</v>
      </c>
      <c r="C597" s="1" t="s">
        <v>324</v>
      </c>
      <c r="D597" s="1" t="s">
        <v>325</v>
      </c>
      <c r="F597" s="106" t="n">
        <v>54047.9634375</v>
      </c>
      <c r="G597" s="1" t="n">
        <v>1</v>
      </c>
    </row>
    <row r="598" customFormat="false" ht="15" hidden="false" customHeight="true" outlineLevel="0" collapsed="false">
      <c r="A598" s="106" t="n">
        <v>3716.32819444444</v>
      </c>
      <c r="B598" s="1" t="s">
        <v>314</v>
      </c>
      <c r="C598" s="1" t="s">
        <v>315</v>
      </c>
      <c r="D598" s="1" t="s">
        <v>316</v>
      </c>
      <c r="F598" s="106" t="n">
        <v>54136.939837963</v>
      </c>
      <c r="G598" s="1" t="n">
        <v>2</v>
      </c>
    </row>
    <row r="599" customFormat="false" ht="15" hidden="false" customHeight="true" outlineLevel="0" collapsed="false">
      <c r="A599" s="106" t="n">
        <v>3723.50858796296</v>
      </c>
      <c r="B599" s="1" t="s">
        <v>326</v>
      </c>
      <c r="C599" s="1" t="s">
        <v>327</v>
      </c>
      <c r="D599" s="1" t="s">
        <v>319</v>
      </c>
      <c r="F599" s="106" t="n">
        <v>54229.6621064815</v>
      </c>
      <c r="G599" s="1" t="n">
        <v>3</v>
      </c>
    </row>
    <row r="600" customFormat="false" ht="15" hidden="false" customHeight="true" outlineLevel="0" collapsed="false">
      <c r="A600" s="106" t="n">
        <v>3730.15107638889</v>
      </c>
      <c r="B600" s="1" t="s">
        <v>320</v>
      </c>
      <c r="C600" s="1" t="s">
        <v>321</v>
      </c>
      <c r="D600" s="1" t="s">
        <v>322</v>
      </c>
      <c r="F600" s="106" t="n">
        <v>54323.3336342593</v>
      </c>
      <c r="G600" s="1" t="n">
        <v>4</v>
      </c>
    </row>
    <row r="601" customFormat="false" ht="15" hidden="false" customHeight="true" outlineLevel="0" collapsed="false">
      <c r="A601" s="106" t="n">
        <v>3733.50215277778</v>
      </c>
      <c r="B601" s="1" t="s">
        <v>328</v>
      </c>
      <c r="C601" s="1" t="s">
        <v>329</v>
      </c>
      <c r="D601" s="1" t="s">
        <v>330</v>
      </c>
      <c r="F601" s="106" t="n">
        <v>54413.2096643519</v>
      </c>
      <c r="G601" s="1" t="n">
        <v>1</v>
      </c>
    </row>
    <row r="602" customFormat="false" ht="15" hidden="false" customHeight="true" outlineLevel="0" collapsed="false">
      <c r="A602" s="106" t="n">
        <v>3737.84798611111</v>
      </c>
      <c r="B602" s="1" t="s">
        <v>323</v>
      </c>
      <c r="C602" s="1" t="s">
        <v>324</v>
      </c>
      <c r="D602" s="1" t="s">
        <v>325</v>
      </c>
      <c r="F602" s="106" t="n">
        <v>54502.1866087963</v>
      </c>
      <c r="G602" s="1" t="n">
        <v>2</v>
      </c>
    </row>
    <row r="603" customFormat="false" ht="15" hidden="false" customHeight="true" outlineLevel="0" collapsed="false">
      <c r="A603" s="106" t="n">
        <v>3746.03320601852</v>
      </c>
      <c r="B603" s="1" t="s">
        <v>314</v>
      </c>
      <c r="C603" s="1" t="s">
        <v>315</v>
      </c>
      <c r="D603" s="1" t="s">
        <v>316</v>
      </c>
      <c r="F603" s="106" t="n">
        <v>54594.9079050926</v>
      </c>
      <c r="G603" s="1" t="n">
        <v>3</v>
      </c>
    </row>
    <row r="604" customFormat="false" ht="15" hidden="false" customHeight="true" outlineLevel="0" collapsed="false">
      <c r="A604" s="106" t="n">
        <v>3752.89237268519</v>
      </c>
      <c r="B604" s="1" t="s">
        <v>326</v>
      </c>
      <c r="C604" s="1" t="s">
        <v>327</v>
      </c>
      <c r="D604" s="1" t="s">
        <v>319</v>
      </c>
      <c r="F604" s="106" t="n">
        <v>54688.5711921296</v>
      </c>
      <c r="G604" s="1" t="n">
        <v>4</v>
      </c>
    </row>
    <row r="605" customFormat="false" ht="15" hidden="false" customHeight="true" outlineLevel="0" collapsed="false">
      <c r="A605" s="106" t="n">
        <v>3759.58616898148</v>
      </c>
      <c r="B605" s="1" t="s">
        <v>320</v>
      </c>
      <c r="C605" s="1" t="s">
        <v>321</v>
      </c>
      <c r="D605" s="1" t="s">
        <v>322</v>
      </c>
      <c r="F605" s="106" t="n">
        <v>54778.4526851852</v>
      </c>
      <c r="G605" s="1" t="n">
        <v>1</v>
      </c>
    </row>
    <row r="606" customFormat="false" ht="15" hidden="false" customHeight="true" outlineLevel="0" collapsed="false">
      <c r="A606" s="106" t="n">
        <v>3767.55728009259</v>
      </c>
      <c r="B606" s="1" t="s">
        <v>323</v>
      </c>
      <c r="C606" s="1" t="s">
        <v>324</v>
      </c>
      <c r="D606" s="1" t="s">
        <v>325</v>
      </c>
      <c r="F606" s="106" t="n">
        <v>54867.4295486111</v>
      </c>
      <c r="G606" s="1" t="n">
        <v>2</v>
      </c>
    </row>
    <row r="607" customFormat="false" ht="15" hidden="false" customHeight="true" outlineLevel="0" collapsed="false">
      <c r="A607" s="106" t="n">
        <v>3775.56243055556</v>
      </c>
      <c r="B607" s="1" t="s">
        <v>314</v>
      </c>
      <c r="C607" s="1" t="s">
        <v>315</v>
      </c>
      <c r="D607" s="1" t="s">
        <v>316</v>
      </c>
      <c r="F607" s="106" t="n">
        <v>54960.1471759259</v>
      </c>
      <c r="G607" s="1" t="n">
        <v>3</v>
      </c>
    </row>
    <row r="608" customFormat="false" ht="15" hidden="false" customHeight="true" outlineLevel="0" collapsed="false">
      <c r="A608" s="106" t="n">
        <v>3782.23126157407</v>
      </c>
      <c r="B608" s="1" t="s">
        <v>317</v>
      </c>
      <c r="C608" s="1" t="s">
        <v>318</v>
      </c>
      <c r="D608" s="1" t="s">
        <v>319</v>
      </c>
      <c r="F608" s="106" t="n">
        <v>55053.8107060185</v>
      </c>
      <c r="G608" s="1" t="n">
        <v>4</v>
      </c>
    </row>
    <row r="609" customFormat="false" ht="15" hidden="false" customHeight="true" outlineLevel="0" collapsed="false">
      <c r="A609" s="106" t="n">
        <v>3789.09217592593</v>
      </c>
      <c r="B609" s="1" t="s">
        <v>320</v>
      </c>
      <c r="C609" s="1" t="s">
        <v>321</v>
      </c>
      <c r="D609" s="1" t="s">
        <v>322</v>
      </c>
      <c r="F609" s="106" t="n">
        <v>55143.6926157407</v>
      </c>
      <c r="G609" s="1" t="n">
        <v>1</v>
      </c>
    </row>
    <row r="610" customFormat="false" ht="15" hidden="false" customHeight="true" outlineLevel="0" collapsed="false">
      <c r="A610" s="106" t="n">
        <v>3797.23523148148</v>
      </c>
      <c r="B610" s="1" t="s">
        <v>333</v>
      </c>
      <c r="C610" s="1" t="s">
        <v>334</v>
      </c>
      <c r="D610" s="1" t="s">
        <v>325</v>
      </c>
      <c r="F610" s="106" t="n">
        <v>55232.6652430556</v>
      </c>
      <c r="G610" s="1" t="n">
        <v>2</v>
      </c>
    </row>
    <row r="611" customFormat="false" ht="15" hidden="false" customHeight="true" outlineLevel="0" collapsed="false">
      <c r="A611" s="106" t="n">
        <v>3804.93384259259</v>
      </c>
      <c r="B611" s="1" t="s">
        <v>314</v>
      </c>
      <c r="C611" s="1" t="s">
        <v>315</v>
      </c>
      <c r="D611" s="1" t="s">
        <v>316</v>
      </c>
      <c r="F611" s="106" t="n">
        <v>55325.3868287037</v>
      </c>
      <c r="G611" s="1" t="n">
        <v>3</v>
      </c>
    </row>
    <row r="612" customFormat="false" ht="15" hidden="false" customHeight="true" outlineLevel="0" collapsed="false">
      <c r="A612" s="106" t="n">
        <v>3811.55340277778</v>
      </c>
      <c r="B612" s="1" t="s">
        <v>326</v>
      </c>
      <c r="C612" s="1" t="s">
        <v>327</v>
      </c>
      <c r="D612" s="1" t="s">
        <v>319</v>
      </c>
      <c r="F612" s="106" t="n">
        <v>55419.0595138889</v>
      </c>
      <c r="G612" s="1" t="n">
        <v>4</v>
      </c>
    </row>
    <row r="613" customFormat="false" ht="15" hidden="false" customHeight="true" outlineLevel="0" collapsed="false">
      <c r="A613" s="106" t="n">
        <v>3818.67971064815</v>
      </c>
      <c r="B613" s="1" t="s">
        <v>320</v>
      </c>
      <c r="C613" s="1" t="s">
        <v>321</v>
      </c>
      <c r="D613" s="1" t="s">
        <v>322</v>
      </c>
      <c r="F613" s="106" t="n">
        <v>55508.9394675926</v>
      </c>
      <c r="G613" s="1" t="n">
        <v>1</v>
      </c>
    </row>
    <row r="614" customFormat="false" ht="15" hidden="false" customHeight="true" outlineLevel="0" collapsed="false">
      <c r="A614" s="106" t="n">
        <v>3826.32572916667</v>
      </c>
      <c r="B614" s="1" t="s">
        <v>328</v>
      </c>
      <c r="C614" s="1" t="s">
        <v>331</v>
      </c>
      <c r="D614" s="1" t="s">
        <v>332</v>
      </c>
      <c r="F614" s="106" t="n">
        <v>55597.9131597222</v>
      </c>
      <c r="G614" s="1" t="n">
        <v>2</v>
      </c>
    </row>
    <row r="615" customFormat="false" ht="15" hidden="false" customHeight="true" outlineLevel="0" collapsed="false">
      <c r="A615" s="106" t="n">
        <v>3826.84128472222</v>
      </c>
      <c r="B615" s="1" t="s">
        <v>323</v>
      </c>
      <c r="C615" s="1" t="s">
        <v>324</v>
      </c>
      <c r="D615" s="1" t="s">
        <v>325</v>
      </c>
      <c r="F615" s="106" t="n">
        <v>55690.6352430556</v>
      </c>
      <c r="G615" s="1" t="n">
        <v>3</v>
      </c>
    </row>
    <row r="616" customFormat="false" ht="15" hidden="false" customHeight="true" outlineLevel="0" collapsed="false">
      <c r="A616" s="106" t="n">
        <v>3834.19383101852</v>
      </c>
      <c r="B616" s="1" t="s">
        <v>314</v>
      </c>
      <c r="C616" s="1" t="s">
        <v>315</v>
      </c>
      <c r="D616" s="1" t="s">
        <v>316</v>
      </c>
      <c r="F616" s="106" t="n">
        <v>55784.3017708333</v>
      </c>
      <c r="G616" s="1" t="n">
        <v>4</v>
      </c>
    </row>
    <row r="617" customFormat="false" ht="15" hidden="false" customHeight="true" outlineLevel="0" collapsed="false">
      <c r="A617" s="106" t="n">
        <v>3840.88918981482</v>
      </c>
      <c r="B617" s="1" t="s">
        <v>326</v>
      </c>
      <c r="C617" s="1" t="s">
        <v>327</v>
      </c>
      <c r="D617" s="1" t="s">
        <v>319</v>
      </c>
      <c r="F617" s="106" t="n">
        <v>55874.177974537</v>
      </c>
      <c r="G617" s="1" t="n">
        <v>1</v>
      </c>
    </row>
    <row r="618" customFormat="false" ht="15" hidden="false" customHeight="true" outlineLevel="0" collapsed="false">
      <c r="A618" s="106" t="n">
        <v>3848.34975694444</v>
      </c>
      <c r="B618" s="1" t="s">
        <v>320</v>
      </c>
      <c r="C618" s="1" t="s">
        <v>321</v>
      </c>
      <c r="D618" s="1" t="s">
        <v>322</v>
      </c>
      <c r="F618" s="106" t="n">
        <v>55963.1567476852</v>
      </c>
      <c r="G618" s="1" t="n">
        <v>2</v>
      </c>
    </row>
    <row r="619" customFormat="false" ht="15" hidden="false" customHeight="true" outlineLevel="0" collapsed="false">
      <c r="A619" s="106" t="n">
        <v>3856.35864583333</v>
      </c>
      <c r="B619" s="1" t="s">
        <v>323</v>
      </c>
      <c r="C619" s="1" t="s">
        <v>324</v>
      </c>
      <c r="D619" s="1" t="s">
        <v>325</v>
      </c>
      <c r="F619" s="106" t="n">
        <v>56055.8769675926</v>
      </c>
      <c r="G619" s="1" t="n">
        <v>3</v>
      </c>
    </row>
    <row r="620" customFormat="false" ht="15" hidden="false" customHeight="true" outlineLevel="0" collapsed="false">
      <c r="A620" s="106" t="n">
        <v>3863.39898148148</v>
      </c>
      <c r="B620" s="1" t="s">
        <v>314</v>
      </c>
      <c r="C620" s="1" t="s">
        <v>315</v>
      </c>
      <c r="D620" s="1" t="s">
        <v>316</v>
      </c>
      <c r="F620" s="106" t="n">
        <v>56149.5449305556</v>
      </c>
      <c r="G620" s="1" t="n">
        <v>4</v>
      </c>
    </row>
    <row r="621" customFormat="false" ht="15" hidden="false" customHeight="true" outlineLevel="0" collapsed="false">
      <c r="A621" s="106" t="n">
        <v>3870.2756712963</v>
      </c>
      <c r="B621" s="1" t="s">
        <v>326</v>
      </c>
      <c r="C621" s="1" t="s">
        <v>327</v>
      </c>
      <c r="D621" s="1" t="s">
        <v>319</v>
      </c>
      <c r="F621" s="106" t="n">
        <v>56239.4225925926</v>
      </c>
      <c r="G621" s="1" t="n">
        <v>1</v>
      </c>
    </row>
    <row r="622" customFormat="false" ht="15" hidden="false" customHeight="true" outlineLevel="0" collapsed="false">
      <c r="A622" s="106" t="n">
        <v>3878.08366898148</v>
      </c>
      <c r="B622" s="1" t="s">
        <v>320</v>
      </c>
      <c r="C622" s="1" t="s">
        <v>321</v>
      </c>
      <c r="D622" s="1" t="s">
        <v>322</v>
      </c>
      <c r="F622" s="106" t="n">
        <v>56328.397974537</v>
      </c>
      <c r="G622" s="1" t="n">
        <v>2</v>
      </c>
    </row>
    <row r="623" customFormat="false" ht="15" hidden="false" customHeight="true" outlineLevel="0" collapsed="false">
      <c r="A623" s="106" t="n">
        <v>3885.80118055556</v>
      </c>
      <c r="B623" s="1" t="s">
        <v>323</v>
      </c>
      <c r="C623" s="1" t="s">
        <v>324</v>
      </c>
      <c r="D623" s="1" t="s">
        <v>325</v>
      </c>
      <c r="F623" s="106" t="n">
        <v>56421.115</v>
      </c>
      <c r="G623" s="1" t="n">
        <v>3</v>
      </c>
    </row>
    <row r="624" customFormat="false" ht="15" hidden="false" customHeight="true" outlineLevel="0" collapsed="false">
      <c r="A624" s="106" t="n">
        <v>3892.60644675926</v>
      </c>
      <c r="B624" s="1" t="s">
        <v>314</v>
      </c>
      <c r="C624" s="1" t="s">
        <v>315</v>
      </c>
      <c r="D624" s="1" t="s">
        <v>316</v>
      </c>
      <c r="F624" s="106" t="n">
        <v>56514.7903587963</v>
      </c>
      <c r="G624" s="1" t="n">
        <v>4</v>
      </c>
    </row>
    <row r="625" customFormat="false" ht="15" hidden="false" customHeight="true" outlineLevel="0" collapsed="false">
      <c r="A625" s="106" t="n">
        <v>3899.75385416667</v>
      </c>
      <c r="B625" s="1" t="s">
        <v>326</v>
      </c>
      <c r="C625" s="1" t="s">
        <v>327</v>
      </c>
      <c r="D625" s="1" t="s">
        <v>319</v>
      </c>
      <c r="F625" s="106" t="n">
        <v>56604.6725578704</v>
      </c>
      <c r="G625" s="1" t="n">
        <v>1</v>
      </c>
    </row>
    <row r="626" customFormat="false" ht="15" hidden="false" customHeight="true" outlineLevel="0" collapsed="false">
      <c r="A626" s="106" t="n">
        <v>3907.84025462963</v>
      </c>
      <c r="B626" s="1" t="s">
        <v>320</v>
      </c>
      <c r="C626" s="1" t="s">
        <v>321</v>
      </c>
      <c r="D626" s="1" t="s">
        <v>322</v>
      </c>
      <c r="F626" s="106" t="n">
        <v>56693.6440393519</v>
      </c>
      <c r="G626" s="1" t="n">
        <v>2</v>
      </c>
    </row>
    <row r="627" customFormat="false" ht="15" hidden="false" customHeight="true" outlineLevel="0" collapsed="false">
      <c r="A627" s="106" t="n">
        <v>3915.20299768519</v>
      </c>
      <c r="B627" s="1" t="s">
        <v>323</v>
      </c>
      <c r="C627" s="1" t="s">
        <v>324</v>
      </c>
      <c r="D627" s="1" t="s">
        <v>325</v>
      </c>
      <c r="F627" s="106" t="n">
        <v>56786.3599305556</v>
      </c>
      <c r="G627" s="1" t="n">
        <v>3</v>
      </c>
    </row>
    <row r="628" customFormat="false" ht="15" hidden="false" customHeight="true" outlineLevel="0" collapsed="false">
      <c r="A628" s="106" t="n">
        <v>3919.938125</v>
      </c>
      <c r="B628" s="1" t="s">
        <v>328</v>
      </c>
      <c r="C628" s="1" t="s">
        <v>335</v>
      </c>
      <c r="D628" s="1" t="s">
        <v>336</v>
      </c>
      <c r="F628" s="106" t="n">
        <v>56880.0330092593</v>
      </c>
      <c r="G628" s="1" t="n">
        <v>4</v>
      </c>
    </row>
    <row r="629" customFormat="false" ht="15" hidden="false" customHeight="true" outlineLevel="0" collapsed="false">
      <c r="A629" s="106" t="n">
        <v>3921.87064814815</v>
      </c>
      <c r="B629" s="1" t="s">
        <v>314</v>
      </c>
      <c r="C629" s="1" t="s">
        <v>315</v>
      </c>
      <c r="D629" s="1" t="s">
        <v>316</v>
      </c>
      <c r="F629" s="106" t="n">
        <v>56969.9130671296</v>
      </c>
      <c r="G629" s="1" t="n">
        <v>1</v>
      </c>
    </row>
    <row r="630" customFormat="false" ht="15" hidden="false" customHeight="true" outlineLevel="0" collapsed="false">
      <c r="A630" s="106" t="n">
        <v>3929.35524305556</v>
      </c>
      <c r="B630" s="1" t="s">
        <v>326</v>
      </c>
      <c r="C630" s="1" t="s">
        <v>327</v>
      </c>
      <c r="D630" s="1" t="s">
        <v>319</v>
      </c>
      <c r="F630" s="106" t="n">
        <v>57058.8816898148</v>
      </c>
      <c r="G630" s="1" t="n">
        <v>2</v>
      </c>
    </row>
    <row r="631" customFormat="false" ht="15" hidden="false" customHeight="true" outlineLevel="0" collapsed="false">
      <c r="A631" s="106" t="n">
        <v>3937.56884259259</v>
      </c>
      <c r="B631" s="1" t="s">
        <v>320</v>
      </c>
      <c r="C631" s="1" t="s">
        <v>321</v>
      </c>
      <c r="D631" s="1" t="s">
        <v>322</v>
      </c>
      <c r="F631" s="106" t="n">
        <v>57151.6021064815</v>
      </c>
      <c r="G631" s="1" t="n">
        <v>3</v>
      </c>
    </row>
    <row r="632" customFormat="false" ht="15" hidden="false" customHeight="true" outlineLevel="0" collapsed="false">
      <c r="A632" s="106" t="n">
        <v>3944.60053240741</v>
      </c>
      <c r="B632" s="1" t="s">
        <v>323</v>
      </c>
      <c r="C632" s="1" t="s">
        <v>324</v>
      </c>
      <c r="D632" s="1" t="s">
        <v>325</v>
      </c>
      <c r="F632" s="106" t="n">
        <v>57245.2765856482</v>
      </c>
      <c r="G632" s="1" t="n">
        <v>4</v>
      </c>
    </row>
    <row r="633" customFormat="false" ht="15" hidden="false" customHeight="true" outlineLevel="0" collapsed="false">
      <c r="A633" s="106" t="n">
        <v>3951.24152777778</v>
      </c>
      <c r="B633" s="1" t="s">
        <v>314</v>
      </c>
      <c r="C633" s="1" t="s">
        <v>315</v>
      </c>
      <c r="D633" s="1" t="s">
        <v>316</v>
      </c>
      <c r="F633" s="106" t="n">
        <v>57335.1599074074</v>
      </c>
      <c r="G633" s="1" t="n">
        <v>1</v>
      </c>
    </row>
    <row r="634" customFormat="false" ht="15" hidden="false" customHeight="true" outlineLevel="0" collapsed="false">
      <c r="A634" s="106" t="n">
        <v>3959.08020833333</v>
      </c>
      <c r="B634" s="1" t="s">
        <v>317</v>
      </c>
      <c r="C634" s="1" t="s">
        <v>318</v>
      </c>
      <c r="D634" s="1" t="s">
        <v>319</v>
      </c>
      <c r="F634" s="106" t="n">
        <v>57424.1298263889</v>
      </c>
      <c r="G634" s="1" t="n">
        <v>2</v>
      </c>
    </row>
    <row r="635" customFormat="false" ht="15" hidden="false" customHeight="true" outlineLevel="0" collapsed="false">
      <c r="A635" s="106" t="n">
        <v>3967.22810185185</v>
      </c>
      <c r="B635" s="1" t="s">
        <v>320</v>
      </c>
      <c r="C635" s="1" t="s">
        <v>321</v>
      </c>
      <c r="D635" s="1" t="s">
        <v>322</v>
      </c>
      <c r="F635" s="106" t="n">
        <v>57516.8459027778</v>
      </c>
      <c r="G635" s="1" t="n">
        <v>3</v>
      </c>
    </row>
    <row r="636" customFormat="false" ht="15" hidden="false" customHeight="true" outlineLevel="0" collapsed="false">
      <c r="A636" s="106" t="n">
        <v>3974.01756944444</v>
      </c>
      <c r="B636" s="1" t="s">
        <v>333</v>
      </c>
      <c r="C636" s="1" t="s">
        <v>334</v>
      </c>
      <c r="D636" s="1" t="s">
        <v>325</v>
      </c>
      <c r="F636" s="106" t="n">
        <v>57610.5155324074</v>
      </c>
      <c r="G636" s="1" t="n">
        <v>4</v>
      </c>
    </row>
    <row r="637" customFormat="false" ht="15" hidden="false" customHeight="true" outlineLevel="0" collapsed="false">
      <c r="A637" s="106" t="n">
        <v>3980.75936342593</v>
      </c>
      <c r="B637" s="1" t="s">
        <v>314</v>
      </c>
      <c r="C637" s="1" t="s">
        <v>315</v>
      </c>
      <c r="D637" s="1" t="s">
        <v>316</v>
      </c>
      <c r="F637" s="106" t="n">
        <v>57700.4038657407</v>
      </c>
      <c r="G637" s="1" t="n">
        <v>1</v>
      </c>
    </row>
    <row r="638" customFormat="false" ht="15" hidden="false" customHeight="true" outlineLevel="0" collapsed="false">
      <c r="A638" s="106" t="n">
        <v>3988.88217592593</v>
      </c>
      <c r="B638" s="1" t="s">
        <v>326</v>
      </c>
      <c r="C638" s="1" t="s">
        <v>327</v>
      </c>
      <c r="D638" s="1" t="s">
        <v>319</v>
      </c>
      <c r="F638" s="106" t="n">
        <v>57789.377662037</v>
      </c>
      <c r="G638" s="1" t="n">
        <v>2</v>
      </c>
    </row>
    <row r="639" customFormat="false" ht="15" hidden="false" customHeight="true" outlineLevel="0" collapsed="false">
      <c r="A639" s="106" t="n">
        <v>3996.79494212963</v>
      </c>
      <c r="B639" s="1" t="s">
        <v>320</v>
      </c>
      <c r="C639" s="1" t="s">
        <v>321</v>
      </c>
      <c r="D639" s="1" t="s">
        <v>322</v>
      </c>
      <c r="F639" s="106" t="n">
        <v>57882.0853935185</v>
      </c>
      <c r="G639" s="1" t="n">
        <v>3</v>
      </c>
    </row>
    <row r="640" customFormat="false" ht="15" hidden="false" customHeight="true" outlineLevel="0" collapsed="false">
      <c r="A640" s="106" t="n">
        <v>4003.46175925926</v>
      </c>
      <c r="B640" s="1" t="s">
        <v>323</v>
      </c>
      <c r="C640" s="1" t="s">
        <v>324</v>
      </c>
      <c r="D640" s="1" t="s">
        <v>325</v>
      </c>
      <c r="F640" s="106" t="n">
        <v>57975.7551157407</v>
      </c>
      <c r="G640" s="1" t="n">
        <v>4</v>
      </c>
    </row>
    <row r="641" customFormat="false" ht="15" hidden="false" customHeight="true" outlineLevel="0" collapsed="false">
      <c r="A641" s="106" t="n">
        <v>4009.71686342593</v>
      </c>
      <c r="B641" s="1" t="s">
        <v>328</v>
      </c>
      <c r="C641" s="1" t="s">
        <v>337</v>
      </c>
      <c r="D641" s="1" t="s">
        <v>338</v>
      </c>
      <c r="F641" s="106" t="n">
        <v>58065.6418287037</v>
      </c>
      <c r="G641" s="1" t="n">
        <v>1</v>
      </c>
    </row>
    <row r="642" customFormat="false" ht="15" hidden="false" customHeight="true" outlineLevel="0" collapsed="false">
      <c r="A642" s="106" t="n">
        <v>4010.44173611111</v>
      </c>
      <c r="B642" s="1" t="s">
        <v>314</v>
      </c>
      <c r="C642" s="1" t="s">
        <v>315</v>
      </c>
      <c r="D642" s="1" t="s">
        <v>316</v>
      </c>
      <c r="F642" s="106" t="n">
        <v>58154.6132986111</v>
      </c>
      <c r="G642" s="1" t="n">
        <v>2</v>
      </c>
    </row>
    <row r="643" customFormat="false" ht="15" hidden="false" customHeight="true" outlineLevel="0" collapsed="false">
      <c r="A643" s="106" t="n">
        <v>4018.68116898148</v>
      </c>
      <c r="B643" s="1" t="s">
        <v>326</v>
      </c>
      <c r="C643" s="1" t="s">
        <v>327</v>
      </c>
      <c r="D643" s="1" t="s">
        <v>319</v>
      </c>
      <c r="F643" s="106" t="n">
        <v>58247.3232407407</v>
      </c>
      <c r="G643" s="1" t="n">
        <v>3</v>
      </c>
    </row>
    <row r="644" customFormat="false" ht="15" hidden="false" customHeight="true" outlineLevel="0" collapsed="false">
      <c r="A644" s="106" t="n">
        <v>4026.26387731482</v>
      </c>
      <c r="B644" s="1" t="s">
        <v>320</v>
      </c>
      <c r="C644" s="1" t="s">
        <v>321</v>
      </c>
      <c r="D644" s="1" t="s">
        <v>322</v>
      </c>
      <c r="F644" s="106" t="n">
        <v>58341.0013194445</v>
      </c>
      <c r="G644" s="1" t="n">
        <v>4</v>
      </c>
    </row>
    <row r="645" customFormat="false" ht="15" hidden="false" customHeight="true" outlineLevel="0" collapsed="false">
      <c r="A645" s="106" t="n">
        <v>4032.93446759259</v>
      </c>
      <c r="B645" s="1" t="s">
        <v>323</v>
      </c>
      <c r="C645" s="1" t="s">
        <v>324</v>
      </c>
      <c r="D645" s="1" t="s">
        <v>325</v>
      </c>
      <c r="F645" s="106" t="n">
        <v>58430.8868518519</v>
      </c>
      <c r="G645" s="1" t="n">
        <v>1</v>
      </c>
    </row>
    <row r="646" customFormat="false" ht="15" hidden="false" customHeight="true" outlineLevel="0" collapsed="false">
      <c r="A646" s="106" t="n">
        <v>4040.26474537037</v>
      </c>
      <c r="B646" s="1" t="s">
        <v>314</v>
      </c>
      <c r="C646" s="1" t="s">
        <v>315</v>
      </c>
      <c r="D646" s="1" t="s">
        <v>316</v>
      </c>
      <c r="F646" s="106" t="n">
        <v>58519.8592708333</v>
      </c>
      <c r="G646" s="1" t="n">
        <v>2</v>
      </c>
    </row>
    <row r="647" customFormat="false" ht="15" hidden="false" customHeight="true" outlineLevel="0" collapsed="false">
      <c r="A647" s="106" t="n">
        <v>4048.40586805556</v>
      </c>
      <c r="B647" s="1" t="s">
        <v>326</v>
      </c>
      <c r="C647" s="1" t="s">
        <v>327</v>
      </c>
      <c r="D647" s="1" t="s">
        <v>319</v>
      </c>
      <c r="F647" s="106" t="n">
        <v>58612.5723611111</v>
      </c>
      <c r="G647" s="1" t="n">
        <v>3</v>
      </c>
    </row>
    <row r="648" customFormat="false" ht="15" hidden="false" customHeight="true" outlineLevel="0" collapsed="false">
      <c r="A648" s="106" t="n">
        <v>4055.64412037037</v>
      </c>
      <c r="B648" s="1" t="s">
        <v>320</v>
      </c>
      <c r="C648" s="1" t="s">
        <v>321</v>
      </c>
      <c r="D648" s="1" t="s">
        <v>322</v>
      </c>
      <c r="F648" s="106" t="n">
        <v>58706.2411574074</v>
      </c>
      <c r="G648" s="1" t="n">
        <v>4</v>
      </c>
    </row>
    <row r="649" customFormat="false" ht="15" hidden="false" customHeight="true" outlineLevel="0" collapsed="false">
      <c r="A649" s="106" t="n">
        <v>4062.44268518519</v>
      </c>
      <c r="B649" s="1" t="s">
        <v>323</v>
      </c>
      <c r="C649" s="1" t="s">
        <v>324</v>
      </c>
      <c r="D649" s="1" t="s">
        <v>325</v>
      </c>
      <c r="F649" s="106" t="n">
        <v>58796.1252314815</v>
      </c>
      <c r="G649" s="1" t="n">
        <v>1</v>
      </c>
    </row>
    <row r="650" customFormat="false" ht="15" hidden="false" customHeight="true" outlineLevel="0" collapsed="false">
      <c r="A650" s="106" t="n">
        <v>4070.15606481482</v>
      </c>
      <c r="B650" s="1" t="s">
        <v>314</v>
      </c>
      <c r="C650" s="1" t="s">
        <v>315</v>
      </c>
      <c r="D650" s="1" t="s">
        <v>316</v>
      </c>
      <c r="F650" s="106" t="n">
        <v>58885.1006365741</v>
      </c>
      <c r="G650" s="1" t="n">
        <v>2</v>
      </c>
    </row>
    <row r="651" customFormat="false" ht="15" hidden="false" customHeight="true" outlineLevel="0" collapsed="false">
      <c r="A651" s="106" t="n">
        <v>4078.02167824074</v>
      </c>
      <c r="B651" s="1" t="s">
        <v>326</v>
      </c>
      <c r="C651" s="1" t="s">
        <v>327</v>
      </c>
      <c r="D651" s="1" t="s">
        <v>319</v>
      </c>
      <c r="F651" s="106" t="n">
        <v>58977.8135648148</v>
      </c>
      <c r="G651" s="1" t="n">
        <v>3</v>
      </c>
    </row>
    <row r="652" customFormat="false" ht="15" hidden="false" customHeight="true" outlineLevel="0" collapsed="false">
      <c r="A652" s="106" t="n">
        <v>4084.95928240741</v>
      </c>
      <c r="B652" s="1" t="s">
        <v>320</v>
      </c>
      <c r="C652" s="1" t="s">
        <v>321</v>
      </c>
      <c r="D652" s="1" t="s">
        <v>322</v>
      </c>
      <c r="F652" s="106" t="n">
        <v>59071.4791435185</v>
      </c>
      <c r="G652" s="1" t="n">
        <v>4</v>
      </c>
    </row>
    <row r="653" customFormat="false" ht="15" hidden="false" customHeight="true" outlineLevel="0" collapsed="false">
      <c r="A653" s="106" t="n">
        <v>4091.99898148148</v>
      </c>
      <c r="B653" s="1" t="s">
        <v>323</v>
      </c>
      <c r="C653" s="1" t="s">
        <v>324</v>
      </c>
      <c r="D653" s="1" t="s">
        <v>325</v>
      </c>
      <c r="F653" s="106" t="n">
        <v>59161.3664583333</v>
      </c>
      <c r="G653" s="1" t="n">
        <v>1</v>
      </c>
    </row>
    <row r="654" customFormat="false" ht="15" hidden="false" customHeight="true" outlineLevel="0" collapsed="false">
      <c r="A654" s="106" t="n">
        <v>4098.74633101852</v>
      </c>
      <c r="B654" s="1" t="s">
        <v>328</v>
      </c>
      <c r="C654" s="1" t="s">
        <v>329</v>
      </c>
      <c r="D654" s="1" t="s">
        <v>330</v>
      </c>
      <c r="F654" s="106" t="n">
        <v>59250.3378240741</v>
      </c>
      <c r="G654" s="1" t="n">
        <v>2</v>
      </c>
    </row>
    <row r="655" customFormat="false" ht="15" hidden="false" customHeight="true" outlineLevel="0" collapsed="false">
      <c r="A655" s="106" t="n">
        <v>4100.01857638889</v>
      </c>
      <c r="B655" s="1" t="s">
        <v>314</v>
      </c>
      <c r="C655" s="1" t="s">
        <v>315</v>
      </c>
      <c r="D655" s="1" t="s">
        <v>316</v>
      </c>
      <c r="F655" s="106" t="n">
        <v>59343.0487384259</v>
      </c>
      <c r="G655" s="1" t="n">
        <v>3</v>
      </c>
    </row>
    <row r="656" customFormat="false" ht="15" hidden="false" customHeight="true" outlineLevel="0" collapsed="false">
      <c r="A656" s="106" t="n">
        <v>4107.52634259259</v>
      </c>
      <c r="B656" s="1" t="s">
        <v>326</v>
      </c>
      <c r="C656" s="1" t="s">
        <v>327</v>
      </c>
      <c r="D656" s="1" t="s">
        <v>319</v>
      </c>
      <c r="F656" s="106" t="n">
        <v>59436.7213194444</v>
      </c>
      <c r="G656" s="1" t="n">
        <v>4</v>
      </c>
    </row>
    <row r="657" customFormat="false" ht="15" hidden="false" customHeight="true" outlineLevel="0" collapsed="false">
      <c r="A657" s="106" t="n">
        <v>4114.24643518519</v>
      </c>
      <c r="B657" s="1" t="s">
        <v>320</v>
      </c>
      <c r="C657" s="1" t="s">
        <v>321</v>
      </c>
      <c r="D657" s="1" t="s">
        <v>322</v>
      </c>
      <c r="F657" s="106" t="n">
        <v>59526.6121643519</v>
      </c>
      <c r="G657" s="1" t="n">
        <v>1</v>
      </c>
    </row>
    <row r="658" customFormat="false" ht="15" hidden="false" customHeight="true" outlineLevel="0" collapsed="false">
      <c r="A658" s="106" t="n">
        <v>4121.60856481482</v>
      </c>
      <c r="B658" s="1" t="s">
        <v>323</v>
      </c>
      <c r="C658" s="1" t="s">
        <v>324</v>
      </c>
      <c r="D658" s="1" t="s">
        <v>325</v>
      </c>
      <c r="F658" s="106" t="n">
        <v>59615.5820023148</v>
      </c>
      <c r="G658" s="1" t="n">
        <v>2</v>
      </c>
    </row>
    <row r="659" customFormat="false" ht="15" hidden="false" customHeight="true" outlineLevel="0" collapsed="false">
      <c r="A659" s="106" t="n">
        <v>4129.77476851852</v>
      </c>
      <c r="B659" s="1" t="s">
        <v>314</v>
      </c>
      <c r="C659" s="1" t="s">
        <v>315</v>
      </c>
      <c r="D659" s="1" t="s">
        <v>316</v>
      </c>
      <c r="F659" s="106" t="n">
        <v>59708.2920949074</v>
      </c>
      <c r="G659" s="1" t="n">
        <v>3</v>
      </c>
    </row>
    <row r="660" customFormat="false" ht="15" hidden="false" customHeight="true" outlineLevel="0" collapsed="false">
      <c r="A660" s="106" t="n">
        <v>4136.93400462963</v>
      </c>
      <c r="B660" s="1" t="s">
        <v>317</v>
      </c>
      <c r="C660" s="1" t="s">
        <v>318</v>
      </c>
      <c r="D660" s="1" t="s">
        <v>319</v>
      </c>
      <c r="F660" s="106" t="n">
        <v>59801.963275463</v>
      </c>
      <c r="G660" s="1" t="n">
        <v>4</v>
      </c>
    </row>
    <row r="661" customFormat="false" ht="15" hidden="false" customHeight="true" outlineLevel="0" collapsed="false">
      <c r="A661" s="106" t="n">
        <v>4143.55108796296</v>
      </c>
      <c r="B661" s="1" t="s">
        <v>320</v>
      </c>
      <c r="C661" s="1" t="s">
        <v>321</v>
      </c>
      <c r="D661" s="1" t="s">
        <v>322</v>
      </c>
      <c r="F661" s="106" t="n">
        <v>59891.8474421296</v>
      </c>
      <c r="G661" s="1" t="n">
        <v>1</v>
      </c>
    </row>
    <row r="662" customFormat="false" ht="15" hidden="false" customHeight="true" outlineLevel="0" collapsed="false">
      <c r="A662" s="106" t="n">
        <v>4151.25648148148</v>
      </c>
      <c r="B662" s="1" t="s">
        <v>323</v>
      </c>
      <c r="C662" s="1" t="s">
        <v>324</v>
      </c>
      <c r="D662" s="1" t="s">
        <v>325</v>
      </c>
      <c r="F662" s="106" t="n">
        <v>59980.817662037</v>
      </c>
      <c r="G662" s="1" t="n">
        <v>2</v>
      </c>
    </row>
    <row r="663" customFormat="false" ht="15" hidden="false" customHeight="true" outlineLevel="0" collapsed="false">
      <c r="A663" s="106" t="n">
        <v>4159.39082175926</v>
      </c>
      <c r="B663" s="1" t="s">
        <v>314</v>
      </c>
      <c r="C663" s="1" t="s">
        <v>315</v>
      </c>
      <c r="D663" s="1" t="s">
        <v>316</v>
      </c>
      <c r="F663" s="106" t="n">
        <v>60073.5309259259</v>
      </c>
      <c r="G663" s="1" t="n">
        <v>3</v>
      </c>
    </row>
    <row r="664" customFormat="false" ht="15" hidden="false" customHeight="true" outlineLevel="0" collapsed="false">
      <c r="A664" s="106" t="n">
        <v>4166.26670138889</v>
      </c>
      <c r="B664" s="1" t="s">
        <v>326</v>
      </c>
      <c r="C664" s="1" t="s">
        <v>327</v>
      </c>
      <c r="D664" s="1" t="s">
        <v>319</v>
      </c>
      <c r="F664" s="106" t="n">
        <v>60167.2053356482</v>
      </c>
      <c r="G664" s="1" t="n">
        <v>4</v>
      </c>
    </row>
    <row r="665" customFormat="false" ht="15" hidden="false" customHeight="true" outlineLevel="0" collapsed="false">
      <c r="A665" s="106" t="n">
        <v>4172.91938657407</v>
      </c>
      <c r="B665" s="1" t="s">
        <v>320</v>
      </c>
      <c r="C665" s="1" t="s">
        <v>321</v>
      </c>
      <c r="D665" s="1" t="s">
        <v>322</v>
      </c>
      <c r="F665" s="106" t="n">
        <v>60257.0885763889</v>
      </c>
      <c r="G665" s="1" t="n">
        <v>1</v>
      </c>
    </row>
    <row r="666" customFormat="false" ht="15" hidden="false" customHeight="true" outlineLevel="0" collapsed="false">
      <c r="A666" s="106" t="n">
        <v>4180.91001157407</v>
      </c>
      <c r="B666" s="1" t="s">
        <v>323</v>
      </c>
      <c r="C666" s="1" t="s">
        <v>324</v>
      </c>
      <c r="D666" s="1" t="s">
        <v>325</v>
      </c>
      <c r="F666" s="106" t="n">
        <v>60346.0605208333</v>
      </c>
      <c r="G666" s="1" t="n">
        <v>2</v>
      </c>
    </row>
    <row r="667" customFormat="false" ht="15" hidden="false" customHeight="true" outlineLevel="0" collapsed="false">
      <c r="A667" s="106" t="n">
        <v>4188.86861111111</v>
      </c>
      <c r="B667" s="1" t="s">
        <v>314</v>
      </c>
      <c r="C667" s="1" t="s">
        <v>315</v>
      </c>
      <c r="D667" s="1" t="s">
        <v>316</v>
      </c>
      <c r="F667" s="106" t="n">
        <v>60438.7716898148</v>
      </c>
      <c r="G667" s="1" t="n">
        <v>3</v>
      </c>
    </row>
    <row r="668" customFormat="false" ht="15" hidden="false" customHeight="true" outlineLevel="0" collapsed="false">
      <c r="A668" s="106" t="n">
        <v>4191.56640046296</v>
      </c>
      <c r="B668" s="1" t="s">
        <v>328</v>
      </c>
      <c r="C668" s="1" t="s">
        <v>331</v>
      </c>
      <c r="D668" s="1" t="s">
        <v>332</v>
      </c>
      <c r="F668" s="106" t="n">
        <v>60532.4452662037</v>
      </c>
      <c r="G668" s="1" t="n">
        <v>4</v>
      </c>
    </row>
    <row r="669" customFormat="false" ht="15" hidden="false" customHeight="true" outlineLevel="0" collapsed="false">
      <c r="A669" s="106" t="n">
        <v>4195.5553587963</v>
      </c>
      <c r="B669" s="1" t="s">
        <v>326</v>
      </c>
      <c r="C669" s="1" t="s">
        <v>327</v>
      </c>
      <c r="D669" s="1" t="s">
        <v>319</v>
      </c>
      <c r="F669" s="106" t="n">
        <v>60622.3326851852</v>
      </c>
      <c r="G669" s="1" t="n">
        <v>1</v>
      </c>
    </row>
    <row r="670" customFormat="false" ht="15" hidden="false" customHeight="true" outlineLevel="0" collapsed="false">
      <c r="A670" s="106" t="n">
        <v>4202.38891203704</v>
      </c>
      <c r="B670" s="1" t="s">
        <v>320</v>
      </c>
      <c r="C670" s="1" t="s">
        <v>321</v>
      </c>
      <c r="D670" s="1" t="s">
        <v>322</v>
      </c>
      <c r="F670" s="106" t="n">
        <v>60711.3045949074</v>
      </c>
      <c r="G670" s="1" t="n">
        <v>2</v>
      </c>
    </row>
    <row r="671" customFormat="false" ht="15" hidden="false" customHeight="true" outlineLevel="0" collapsed="false">
      <c r="A671" s="106" t="n">
        <v>4210.53679398148</v>
      </c>
      <c r="B671" s="1" t="s">
        <v>323</v>
      </c>
      <c r="C671" s="1" t="s">
        <v>324</v>
      </c>
      <c r="D671" s="1" t="s">
        <v>325</v>
      </c>
      <c r="F671" s="106" t="n">
        <v>60804.0106481482</v>
      </c>
      <c r="G671" s="1" t="n">
        <v>3</v>
      </c>
    </row>
    <row r="672" customFormat="false" ht="15" hidden="false" customHeight="true" outlineLevel="0" collapsed="false">
      <c r="A672" s="106" t="n">
        <v>4218.22983796296</v>
      </c>
      <c r="B672" s="1" t="s">
        <v>314</v>
      </c>
      <c r="C672" s="1" t="s">
        <v>315</v>
      </c>
      <c r="D672" s="1" t="s">
        <v>316</v>
      </c>
      <c r="F672" s="106" t="n">
        <v>60897.6846527778</v>
      </c>
      <c r="G672" s="1" t="n">
        <v>4</v>
      </c>
    </row>
    <row r="673" customFormat="false" ht="15" hidden="false" customHeight="true" outlineLevel="0" collapsed="false">
      <c r="A673" s="106" t="n">
        <v>4224.84186342593</v>
      </c>
      <c r="B673" s="1" t="s">
        <v>326</v>
      </c>
      <c r="C673" s="1" t="s">
        <v>327</v>
      </c>
      <c r="D673" s="1" t="s">
        <v>319</v>
      </c>
      <c r="F673" s="106" t="n">
        <v>60987.5726967593</v>
      </c>
      <c r="G673" s="1" t="n">
        <v>1</v>
      </c>
    </row>
    <row r="674" customFormat="false" ht="15" hidden="false" customHeight="true" outlineLevel="0" collapsed="false">
      <c r="A674" s="106" t="n">
        <v>4231.97840277778</v>
      </c>
      <c r="B674" s="1" t="s">
        <v>320</v>
      </c>
      <c r="C674" s="1" t="s">
        <v>321</v>
      </c>
      <c r="D674" s="1" t="s">
        <v>322</v>
      </c>
      <c r="F674" s="106" t="n">
        <v>61076.5367013889</v>
      </c>
      <c r="G674" s="1" t="n">
        <v>2</v>
      </c>
    </row>
    <row r="675" customFormat="false" ht="15" hidden="false" customHeight="true" outlineLevel="0" collapsed="false">
      <c r="A675" s="106" t="n">
        <v>4240.12115740741</v>
      </c>
      <c r="B675" s="1" t="s">
        <v>323</v>
      </c>
      <c r="C675" s="1" t="s">
        <v>324</v>
      </c>
      <c r="D675" s="1" t="s">
        <v>325</v>
      </c>
      <c r="F675" s="106" t="n">
        <v>61169.2462268519</v>
      </c>
      <c r="G675" s="1" t="n">
        <v>3</v>
      </c>
    </row>
    <row r="676" customFormat="false" ht="15" hidden="false" customHeight="true" outlineLevel="0" collapsed="false">
      <c r="A676" s="106" t="n">
        <v>4247.5074537037</v>
      </c>
      <c r="B676" s="1" t="s">
        <v>314</v>
      </c>
      <c r="C676" s="1" t="s">
        <v>315</v>
      </c>
      <c r="D676" s="1" t="s">
        <v>316</v>
      </c>
      <c r="F676" s="106" t="n">
        <v>61262.929525463</v>
      </c>
      <c r="G676" s="1" t="n">
        <v>4</v>
      </c>
    </row>
    <row r="677" customFormat="false" ht="15" hidden="false" customHeight="true" outlineLevel="0" collapsed="false">
      <c r="A677" s="106" t="n">
        <v>4254.17658564815</v>
      </c>
      <c r="B677" s="1" t="s">
        <v>326</v>
      </c>
      <c r="C677" s="1" t="s">
        <v>327</v>
      </c>
      <c r="D677" s="1" t="s">
        <v>319</v>
      </c>
      <c r="F677" s="106" t="n">
        <v>61352.8211342593</v>
      </c>
      <c r="G677" s="1" t="n">
        <v>1</v>
      </c>
    </row>
    <row r="678" customFormat="false" ht="15" hidden="false" customHeight="true" outlineLevel="0" collapsed="false">
      <c r="A678" s="106" t="n">
        <v>4261.68070601852</v>
      </c>
      <c r="B678" s="1" t="s">
        <v>320</v>
      </c>
      <c r="C678" s="1" t="s">
        <v>321</v>
      </c>
      <c r="D678" s="1" t="s">
        <v>322</v>
      </c>
      <c r="F678" s="106" t="n">
        <v>61441.7833912037</v>
      </c>
      <c r="G678" s="1" t="n">
        <v>2</v>
      </c>
    </row>
    <row r="679" customFormat="false" ht="15" hidden="false" customHeight="true" outlineLevel="0" collapsed="false">
      <c r="A679" s="106" t="n">
        <v>4269.66430555556</v>
      </c>
      <c r="B679" s="1" t="s">
        <v>323</v>
      </c>
      <c r="C679" s="1" t="s">
        <v>324</v>
      </c>
      <c r="D679" s="1" t="s">
        <v>325</v>
      </c>
      <c r="F679" s="106" t="n">
        <v>61534.494837963</v>
      </c>
      <c r="G679" s="1" t="n">
        <v>3</v>
      </c>
    </row>
    <row r="680" customFormat="false" ht="15" hidden="false" customHeight="true" outlineLevel="0" collapsed="false">
      <c r="A680" s="106" t="n">
        <v>4276.74383101852</v>
      </c>
      <c r="B680" s="1" t="s">
        <v>314</v>
      </c>
      <c r="C680" s="1" t="s">
        <v>315</v>
      </c>
      <c r="D680" s="1" t="s">
        <v>316</v>
      </c>
      <c r="F680" s="106" t="n">
        <v>61628.1709259259</v>
      </c>
      <c r="G680" s="1" t="n">
        <v>4</v>
      </c>
    </row>
    <row r="681" customFormat="false" ht="15" hidden="false" customHeight="true" outlineLevel="0" collapsed="false">
      <c r="A681" s="106" t="n">
        <v>4283.60929398148</v>
      </c>
      <c r="B681" s="1" t="s">
        <v>326</v>
      </c>
      <c r="C681" s="1" t="s">
        <v>327</v>
      </c>
      <c r="D681" s="1" t="s">
        <v>319</v>
      </c>
      <c r="F681" s="106" t="n">
        <v>61718.0636342593</v>
      </c>
      <c r="G681" s="1" t="n">
        <v>1</v>
      </c>
    </row>
    <row r="682" customFormat="false" ht="15" hidden="false" customHeight="true" outlineLevel="0" collapsed="false">
      <c r="A682" s="106" t="n">
        <v>4285.17898148148</v>
      </c>
      <c r="B682" s="1" t="s">
        <v>328</v>
      </c>
      <c r="C682" s="1" t="s">
        <v>335</v>
      </c>
      <c r="D682" s="1" t="s">
        <v>336</v>
      </c>
      <c r="F682" s="106" t="n">
        <v>61807.0304282407</v>
      </c>
      <c r="G682" s="1" t="n">
        <v>2</v>
      </c>
    </row>
    <row r="683" customFormat="false" ht="15" hidden="false" customHeight="true" outlineLevel="0" collapsed="false">
      <c r="A683" s="106" t="n">
        <v>4291.4637037037</v>
      </c>
      <c r="B683" s="1" t="s">
        <v>320</v>
      </c>
      <c r="C683" s="1" t="s">
        <v>321</v>
      </c>
      <c r="D683" s="1" t="s">
        <v>322</v>
      </c>
      <c r="F683" s="106" t="n">
        <v>61899.7362731482</v>
      </c>
      <c r="G683" s="1" t="n">
        <v>3</v>
      </c>
    </row>
    <row r="684" customFormat="false" ht="15" hidden="false" customHeight="true" outlineLevel="0" collapsed="false">
      <c r="A684" s="106" t="n">
        <v>4299.17465277778</v>
      </c>
      <c r="B684" s="1" t="s">
        <v>323</v>
      </c>
      <c r="C684" s="1" t="s">
        <v>324</v>
      </c>
      <c r="D684" s="1" t="s">
        <v>325</v>
      </c>
      <c r="F684" s="106" t="n">
        <v>61993.4102083333</v>
      </c>
      <c r="G684" s="1" t="n">
        <v>4</v>
      </c>
    </row>
    <row r="685" customFormat="false" ht="15" hidden="false" customHeight="true" outlineLevel="0" collapsed="false">
      <c r="A685" s="106" t="n">
        <v>4305.99068287037</v>
      </c>
      <c r="B685" s="1" t="s">
        <v>314</v>
      </c>
      <c r="C685" s="1" t="s">
        <v>315</v>
      </c>
      <c r="D685" s="1" t="s">
        <v>316</v>
      </c>
      <c r="F685" s="106" t="n">
        <v>62083.3063078704</v>
      </c>
      <c r="G685" s="1" t="n">
        <v>1</v>
      </c>
    </row>
    <row r="686" customFormat="false" ht="15" hidden="false" customHeight="true" outlineLevel="0" collapsed="false">
      <c r="A686" s="106" t="n">
        <v>4313.1731712963</v>
      </c>
      <c r="B686" s="1" t="s">
        <v>317</v>
      </c>
      <c r="C686" s="1" t="s">
        <v>318</v>
      </c>
      <c r="D686" s="1" t="s">
        <v>319</v>
      </c>
      <c r="F686" s="106" t="n">
        <v>62172.2736458333</v>
      </c>
      <c r="G686" s="1" t="n">
        <v>2</v>
      </c>
    </row>
    <row r="687" customFormat="false" ht="15" hidden="false" customHeight="true" outlineLevel="0" collapsed="false">
      <c r="A687" s="106" t="n">
        <v>4321.27866898148</v>
      </c>
      <c r="B687" s="1" t="s">
        <v>320</v>
      </c>
      <c r="C687" s="1" t="s">
        <v>321</v>
      </c>
      <c r="D687" s="1" t="s">
        <v>322</v>
      </c>
      <c r="F687" s="106" t="n">
        <v>62264.9731481482</v>
      </c>
      <c r="G687" s="1" t="n">
        <v>3</v>
      </c>
    </row>
    <row r="688" customFormat="false" ht="15" hidden="false" customHeight="true" outlineLevel="0" collapsed="false">
      <c r="A688" s="106" t="n">
        <v>4328.65875</v>
      </c>
      <c r="B688" s="1" t="s">
        <v>323</v>
      </c>
      <c r="C688" s="1" t="s">
        <v>324</v>
      </c>
      <c r="D688" s="1" t="s">
        <v>325</v>
      </c>
      <c r="F688" s="106" t="n">
        <v>62358.655474537</v>
      </c>
      <c r="G688" s="1" t="n">
        <v>4</v>
      </c>
    </row>
    <row r="689" customFormat="false" ht="15" hidden="false" customHeight="true" outlineLevel="0" collapsed="false">
      <c r="A689" s="106" t="n">
        <v>4335.30534722222</v>
      </c>
      <c r="B689" s="1" t="s">
        <v>314</v>
      </c>
      <c r="C689" s="1" t="s">
        <v>315</v>
      </c>
      <c r="D689" s="1" t="s">
        <v>316</v>
      </c>
      <c r="F689" s="106" t="n">
        <v>62448.5544560185</v>
      </c>
      <c r="G689" s="1" t="n">
        <v>1</v>
      </c>
    </row>
    <row r="690" customFormat="false" ht="15" hidden="false" customHeight="true" outlineLevel="0" collapsed="false">
      <c r="A690" s="106" t="n">
        <v>4342.86747685185</v>
      </c>
      <c r="B690" s="1" t="s">
        <v>326</v>
      </c>
      <c r="C690" s="1" t="s">
        <v>327</v>
      </c>
      <c r="D690" s="1" t="s">
        <v>319</v>
      </c>
      <c r="F690" s="106" t="n">
        <v>62537.5233449074</v>
      </c>
      <c r="G690" s="1" t="n">
        <v>2</v>
      </c>
    </row>
    <row r="691" customFormat="false" ht="15" hidden="false" customHeight="true" outlineLevel="0" collapsed="false">
      <c r="A691" s="106" t="n">
        <v>4351.07011574074</v>
      </c>
      <c r="B691" s="1" t="s">
        <v>320</v>
      </c>
      <c r="C691" s="1" t="s">
        <v>321</v>
      </c>
      <c r="D691" s="1" t="s">
        <v>322</v>
      </c>
      <c r="F691" s="106" t="n">
        <v>62630.2218634259</v>
      </c>
      <c r="G691" s="1" t="n">
        <v>3</v>
      </c>
    </row>
    <row r="692" customFormat="false" ht="15" hidden="false" customHeight="true" outlineLevel="0" collapsed="false">
      <c r="A692" s="106" t="n">
        <v>4358.11949074074</v>
      </c>
      <c r="B692" s="1" t="s">
        <v>323</v>
      </c>
      <c r="C692" s="1" t="s">
        <v>324</v>
      </c>
      <c r="D692" s="1" t="s">
        <v>325</v>
      </c>
      <c r="F692" s="106" t="n">
        <v>62723.9004861111</v>
      </c>
      <c r="G692" s="1" t="n">
        <v>4</v>
      </c>
    </row>
    <row r="693" customFormat="false" ht="15" hidden="false" customHeight="true" outlineLevel="0" collapsed="false">
      <c r="A693" s="106" t="n">
        <v>4364.73983796296</v>
      </c>
      <c r="B693" s="1" t="s">
        <v>314</v>
      </c>
      <c r="C693" s="1" t="s">
        <v>315</v>
      </c>
      <c r="D693" s="1" t="s">
        <v>316</v>
      </c>
      <c r="F693" s="106" t="n">
        <v>62813.7937037037</v>
      </c>
      <c r="G693" s="1" t="n">
        <v>1</v>
      </c>
    </row>
    <row r="694" customFormat="false" ht="15" hidden="false" customHeight="true" outlineLevel="0" collapsed="false">
      <c r="A694" s="106" t="n">
        <v>4372.65263888889</v>
      </c>
      <c r="B694" s="1" t="s">
        <v>326</v>
      </c>
      <c r="C694" s="1" t="s">
        <v>327</v>
      </c>
      <c r="D694" s="1" t="s">
        <v>319</v>
      </c>
      <c r="F694" s="106" t="n">
        <v>62902.7637615741</v>
      </c>
      <c r="G694" s="1" t="n">
        <v>2</v>
      </c>
    </row>
    <row r="695" customFormat="false" ht="15" hidden="false" customHeight="true" outlineLevel="0" collapsed="false">
      <c r="A695" s="106" t="n">
        <v>4374.9541087963</v>
      </c>
      <c r="B695" s="1" t="s">
        <v>328</v>
      </c>
      <c r="C695" s="1" t="s">
        <v>337</v>
      </c>
      <c r="D695" s="1" t="s">
        <v>338</v>
      </c>
      <c r="F695" s="106" t="n">
        <v>62995.4672569444</v>
      </c>
      <c r="G695" s="1" t="n">
        <v>3</v>
      </c>
    </row>
    <row r="696" customFormat="false" ht="15" hidden="false" customHeight="true" outlineLevel="0" collapsed="false">
      <c r="A696" s="106" t="n">
        <v>4380.7821875</v>
      </c>
      <c r="B696" s="1" t="s">
        <v>320</v>
      </c>
      <c r="C696" s="1" t="s">
        <v>321</v>
      </c>
      <c r="D696" s="1" t="s">
        <v>322</v>
      </c>
      <c r="F696" s="106" t="n">
        <v>63089.1436226852</v>
      </c>
      <c r="G696" s="1" t="n">
        <v>4</v>
      </c>
    </row>
    <row r="697" customFormat="false" ht="15" hidden="false" customHeight="true" outlineLevel="0" collapsed="false">
      <c r="A697" s="106" t="n">
        <v>4387.56185185185</v>
      </c>
      <c r="B697" s="1" t="s">
        <v>323</v>
      </c>
      <c r="C697" s="1" t="s">
        <v>324</v>
      </c>
      <c r="D697" s="1" t="s">
        <v>325</v>
      </c>
      <c r="F697" s="106" t="n">
        <v>63179.0380787037</v>
      </c>
      <c r="G697" s="1" t="n">
        <v>1</v>
      </c>
    </row>
    <row r="698" customFormat="false" ht="15" hidden="false" customHeight="true" outlineLevel="0" collapsed="false">
      <c r="A698" s="106" t="n">
        <v>4394.32135416667</v>
      </c>
      <c r="B698" s="1" t="s">
        <v>314</v>
      </c>
      <c r="C698" s="1" t="s">
        <v>315</v>
      </c>
      <c r="D698" s="1" t="s">
        <v>316</v>
      </c>
      <c r="F698" s="106" t="n">
        <v>63268.0085416667</v>
      </c>
      <c r="G698" s="1" t="n">
        <v>2</v>
      </c>
    </row>
    <row r="699" customFormat="false" ht="15" hidden="false" customHeight="true" outlineLevel="0" collapsed="false">
      <c r="A699" s="106" t="n">
        <v>4402.46476851852</v>
      </c>
      <c r="B699" s="1" t="s">
        <v>326</v>
      </c>
      <c r="C699" s="1" t="s">
        <v>327</v>
      </c>
      <c r="D699" s="1" t="s">
        <v>319</v>
      </c>
      <c r="F699" s="106" t="n">
        <v>63360.712650463</v>
      </c>
      <c r="G699" s="1" t="n">
        <v>3</v>
      </c>
    </row>
    <row r="700" customFormat="false" ht="15" hidden="false" customHeight="true" outlineLevel="0" collapsed="false">
      <c r="A700" s="106" t="n">
        <v>4410.36842592593</v>
      </c>
      <c r="B700" s="1" t="s">
        <v>320</v>
      </c>
      <c r="C700" s="1" t="s">
        <v>321</v>
      </c>
      <c r="D700" s="1" t="s">
        <v>322</v>
      </c>
      <c r="F700" s="106" t="n">
        <v>63454.3847685185</v>
      </c>
      <c r="G700" s="1" t="n">
        <v>4</v>
      </c>
    </row>
    <row r="701" customFormat="false" ht="15" hidden="false" customHeight="true" outlineLevel="0" collapsed="false">
      <c r="A701" s="106" t="n">
        <v>4416.99790509259</v>
      </c>
      <c r="B701" s="1" t="s">
        <v>323</v>
      </c>
      <c r="C701" s="1" t="s">
        <v>324</v>
      </c>
      <c r="D701" s="1" t="s">
        <v>325</v>
      </c>
      <c r="F701" s="106" t="n">
        <v>63544.2844212963</v>
      </c>
      <c r="G701" s="1" t="n">
        <v>1</v>
      </c>
    </row>
    <row r="702" customFormat="false" ht="15" hidden="false" customHeight="true" outlineLevel="0" collapsed="false">
      <c r="A702" s="106" t="n">
        <v>4424.03523148148</v>
      </c>
      <c r="B702" s="1" t="s">
        <v>314</v>
      </c>
      <c r="C702" s="1" t="s">
        <v>315</v>
      </c>
      <c r="D702" s="1" t="s">
        <v>316</v>
      </c>
      <c r="F702" s="106" t="n">
        <v>63633.2553125</v>
      </c>
      <c r="G702" s="1" t="n">
        <v>2</v>
      </c>
    </row>
    <row r="703" customFormat="false" ht="15" hidden="false" customHeight="true" outlineLevel="0" collapsed="false">
      <c r="A703" s="106" t="n">
        <v>4432.23846064815</v>
      </c>
      <c r="B703" s="1" t="s">
        <v>326</v>
      </c>
      <c r="C703" s="1" t="s">
        <v>327</v>
      </c>
      <c r="D703" s="1" t="s">
        <v>319</v>
      </c>
      <c r="F703" s="106" t="n">
        <v>63725.9564814815</v>
      </c>
      <c r="G703" s="1" t="n">
        <v>3</v>
      </c>
    </row>
    <row r="704" customFormat="false" ht="15" hidden="false" customHeight="true" outlineLevel="0" collapsed="false">
      <c r="A704" s="106" t="n">
        <v>4439.80969907407</v>
      </c>
      <c r="B704" s="1" t="s">
        <v>320</v>
      </c>
      <c r="C704" s="1" t="s">
        <v>321</v>
      </c>
      <c r="D704" s="1" t="s">
        <v>322</v>
      </c>
      <c r="F704" s="106" t="n">
        <v>63819.6267708333</v>
      </c>
      <c r="G704" s="1" t="n">
        <v>4</v>
      </c>
    </row>
    <row r="705" customFormat="false" ht="15" hidden="false" customHeight="true" outlineLevel="0" collapsed="false">
      <c r="A705" s="106" t="n">
        <v>4446.44503472222</v>
      </c>
      <c r="B705" s="1" t="s">
        <v>323</v>
      </c>
      <c r="C705" s="1" t="s">
        <v>324</v>
      </c>
      <c r="D705" s="1" t="s">
        <v>325</v>
      </c>
      <c r="F705" s="106" t="n">
        <v>63909.5240393519</v>
      </c>
      <c r="G705" s="1" t="n">
        <v>1</v>
      </c>
    </row>
    <row r="706" customFormat="false" ht="15" hidden="false" customHeight="true" outlineLevel="0" collapsed="false">
      <c r="A706" s="106" t="n">
        <v>4453.82975694445</v>
      </c>
      <c r="B706" s="1" t="s">
        <v>314</v>
      </c>
      <c r="C706" s="1" t="s">
        <v>315</v>
      </c>
      <c r="D706" s="1" t="s">
        <v>316</v>
      </c>
      <c r="F706" s="106" t="n">
        <v>63998.4898148148</v>
      </c>
      <c r="G706" s="1" t="n">
        <v>2</v>
      </c>
    </row>
    <row r="707" customFormat="false" ht="15" hidden="false" customHeight="true" outlineLevel="0" collapsed="false">
      <c r="A707" s="106" t="n">
        <v>4461.92219907407</v>
      </c>
      <c r="B707" s="1" t="s">
        <v>326</v>
      </c>
      <c r="C707" s="1" t="s">
        <v>327</v>
      </c>
      <c r="D707" s="1" t="s">
        <v>319</v>
      </c>
      <c r="F707" s="106" t="n">
        <v>64091.1936111111</v>
      </c>
      <c r="G707" s="1" t="n">
        <v>3</v>
      </c>
    </row>
    <row r="708" customFormat="false" ht="15" hidden="false" customHeight="true" outlineLevel="0" collapsed="false">
      <c r="A708" s="106" t="n">
        <v>4463.9787037037</v>
      </c>
      <c r="B708" s="1" t="s">
        <v>328</v>
      </c>
      <c r="C708" s="1" t="s">
        <v>329</v>
      </c>
      <c r="D708" s="1" t="s">
        <v>330</v>
      </c>
      <c r="F708" s="106" t="n">
        <v>64184.8731712963</v>
      </c>
      <c r="G708" s="1" t="n">
        <v>4</v>
      </c>
    </row>
    <row r="709" customFormat="false" ht="15" hidden="false" customHeight="true" outlineLevel="0" collapsed="false">
      <c r="A709" s="106" t="n">
        <v>4469.12559027778</v>
      </c>
      <c r="B709" s="1" t="s">
        <v>320</v>
      </c>
      <c r="C709" s="1" t="s">
        <v>321</v>
      </c>
      <c r="D709" s="1" t="s">
        <v>322</v>
      </c>
      <c r="F709" s="106" t="n">
        <v>64274.7681365741</v>
      </c>
      <c r="G709" s="1" t="n">
        <v>1</v>
      </c>
    </row>
    <row r="710" customFormat="false" ht="15" hidden="false" customHeight="true" outlineLevel="0" collapsed="false">
      <c r="A710" s="106" t="n">
        <v>4475.91921296296</v>
      </c>
      <c r="B710" s="1" t="s">
        <v>333</v>
      </c>
      <c r="C710" s="1" t="s">
        <v>334</v>
      </c>
      <c r="D710" s="1" t="s">
        <v>325</v>
      </c>
      <c r="F710" s="106" t="n">
        <v>64363.7347222222</v>
      </c>
      <c r="G710" s="1" t="n">
        <v>2</v>
      </c>
    </row>
    <row r="711" customFormat="false" ht="15" hidden="false" customHeight="true" outlineLevel="0" collapsed="false">
      <c r="A711" s="106" t="n">
        <v>4483.64101851852</v>
      </c>
      <c r="B711" s="1" t="s">
        <v>314</v>
      </c>
      <c r="C711" s="1" t="s">
        <v>315</v>
      </c>
      <c r="D711" s="1" t="s">
        <v>316</v>
      </c>
      <c r="F711" s="106" t="n">
        <v>64456.4414930556</v>
      </c>
      <c r="G711" s="1" t="n">
        <v>3</v>
      </c>
    </row>
    <row r="712" customFormat="false" ht="15" hidden="false" customHeight="true" outlineLevel="0" collapsed="false">
      <c r="A712" s="106" t="n">
        <v>4491.48582175926</v>
      </c>
      <c r="B712" s="1" t="s">
        <v>317</v>
      </c>
      <c r="C712" s="1" t="s">
        <v>318</v>
      </c>
      <c r="D712" s="1" t="s">
        <v>319</v>
      </c>
      <c r="F712" s="106" t="n">
        <v>64550.1173842593</v>
      </c>
      <c r="G712" s="1" t="n">
        <v>4</v>
      </c>
    </row>
    <row r="713" customFormat="false" ht="15" hidden="false" customHeight="true" outlineLevel="0" collapsed="false">
      <c r="A713" s="106" t="n">
        <v>4498.36560185185</v>
      </c>
      <c r="B713" s="1" t="s">
        <v>320</v>
      </c>
      <c r="C713" s="1" t="s">
        <v>321</v>
      </c>
      <c r="D713" s="1" t="s">
        <v>322</v>
      </c>
      <c r="F713" s="106" t="n">
        <v>64640.008599537</v>
      </c>
      <c r="G713" s="1" t="n">
        <v>1</v>
      </c>
    </row>
    <row r="714" customFormat="false" ht="15" hidden="false" customHeight="true" outlineLevel="0" collapsed="false">
      <c r="A714" s="106" t="n">
        <v>4505.42961805556</v>
      </c>
      <c r="B714" s="1" t="s">
        <v>323</v>
      </c>
      <c r="C714" s="1" t="s">
        <v>324</v>
      </c>
      <c r="D714" s="1" t="s">
        <v>325</v>
      </c>
      <c r="F714" s="106" t="n">
        <v>64728.9789699074</v>
      </c>
      <c r="G714" s="1" t="n">
        <v>2</v>
      </c>
    </row>
    <row r="715" customFormat="false" ht="15" hidden="false" customHeight="true" outlineLevel="0" collapsed="false">
      <c r="A715" s="106" t="n">
        <v>4513.41371527778</v>
      </c>
      <c r="B715" s="1" t="s">
        <v>314</v>
      </c>
      <c r="C715" s="1" t="s">
        <v>315</v>
      </c>
      <c r="D715" s="1" t="s">
        <v>316</v>
      </c>
      <c r="F715" s="106" t="n">
        <v>64821.6822337963</v>
      </c>
      <c r="G715" s="1" t="n">
        <v>3</v>
      </c>
    </row>
    <row r="716" customFormat="false" ht="15" hidden="false" customHeight="true" outlineLevel="0" collapsed="false">
      <c r="A716" s="106" t="n">
        <v>4520.92575231481</v>
      </c>
      <c r="B716" s="1" t="s">
        <v>326</v>
      </c>
      <c r="C716" s="1" t="s">
        <v>327</v>
      </c>
      <c r="D716" s="1" t="s">
        <v>319</v>
      </c>
      <c r="F716" s="106" t="n">
        <v>64915.3572569444</v>
      </c>
      <c r="G716" s="1" t="n">
        <v>4</v>
      </c>
    </row>
    <row r="717" customFormat="false" ht="15" hidden="false" customHeight="true" outlineLevel="0" collapsed="false">
      <c r="A717" s="106" t="n">
        <v>4527.59082175926</v>
      </c>
      <c r="B717" s="1" t="s">
        <v>320</v>
      </c>
      <c r="C717" s="1" t="s">
        <v>321</v>
      </c>
      <c r="D717" s="1" t="s">
        <v>322</v>
      </c>
      <c r="F717" s="106" t="n">
        <v>65005.2499189815</v>
      </c>
      <c r="G717" s="1" t="n">
        <v>1</v>
      </c>
    </row>
    <row r="718" customFormat="false" ht="15" hidden="false" customHeight="true" outlineLevel="0" collapsed="false">
      <c r="A718" s="106" t="n">
        <v>4534.97849537037</v>
      </c>
      <c r="B718" s="1" t="s">
        <v>323</v>
      </c>
      <c r="C718" s="1" t="s">
        <v>324</v>
      </c>
      <c r="D718" s="1" t="s">
        <v>325</v>
      </c>
      <c r="F718" s="106" t="n">
        <v>65094.2151967593</v>
      </c>
      <c r="G718" s="1" t="n">
        <v>2</v>
      </c>
    </row>
    <row r="719" customFormat="false" ht="15" hidden="false" customHeight="true" outlineLevel="0" collapsed="false">
      <c r="A719" s="106" t="n">
        <v>4543.10798611111</v>
      </c>
      <c r="B719" s="1" t="s">
        <v>314</v>
      </c>
      <c r="C719" s="1" t="s">
        <v>315</v>
      </c>
      <c r="D719" s="1" t="s">
        <v>316</v>
      </c>
      <c r="F719" s="106" t="n">
        <v>65186.9145138889</v>
      </c>
      <c r="G719" s="1" t="n">
        <v>3</v>
      </c>
    </row>
    <row r="720" customFormat="false" ht="15" hidden="false" customHeight="true" outlineLevel="0" collapsed="false">
      <c r="A720" s="106" t="n">
        <v>4550.26599537037</v>
      </c>
      <c r="B720" s="1" t="s">
        <v>326</v>
      </c>
      <c r="C720" s="1" t="s">
        <v>327</v>
      </c>
      <c r="D720" s="1" t="s">
        <v>319</v>
      </c>
      <c r="F720" s="106" t="n">
        <v>65280.5998032407</v>
      </c>
      <c r="G720" s="1" t="n">
        <v>4</v>
      </c>
    </row>
    <row r="721" customFormat="false" ht="15" hidden="false" customHeight="true" outlineLevel="0" collapsed="false">
      <c r="A721" s="106" t="n">
        <v>4556.80353009259</v>
      </c>
      <c r="B721" s="1" t="s">
        <v>328</v>
      </c>
      <c r="C721" s="1" t="s">
        <v>331</v>
      </c>
      <c r="D721" s="1" t="s">
        <v>332</v>
      </c>
      <c r="F721" s="106" t="n">
        <v>65370.4980208333</v>
      </c>
      <c r="G721" s="1" t="n">
        <v>1</v>
      </c>
    </row>
    <row r="722" customFormat="false" ht="15" hidden="false" customHeight="true" outlineLevel="0" collapsed="false">
      <c r="A722" s="106" t="n">
        <v>4556.85993055556</v>
      </c>
      <c r="B722" s="1" t="s">
        <v>320</v>
      </c>
      <c r="C722" s="1" t="s">
        <v>321</v>
      </c>
      <c r="D722" s="1" t="s">
        <v>322</v>
      </c>
      <c r="F722" s="106" t="n">
        <v>65459.458287037</v>
      </c>
      <c r="G722" s="1" t="n">
        <v>2</v>
      </c>
    </row>
    <row r="723" customFormat="false" ht="15" hidden="false" customHeight="true" outlineLevel="0" collapsed="false">
      <c r="A723" s="106" t="n">
        <v>4564.56498842593</v>
      </c>
      <c r="B723" s="1" t="s">
        <v>323</v>
      </c>
      <c r="C723" s="1" t="s">
        <v>324</v>
      </c>
      <c r="D723" s="1" t="s">
        <v>325</v>
      </c>
      <c r="F723" s="106" t="n">
        <v>65552.1584953704</v>
      </c>
      <c r="G723" s="1" t="n">
        <v>3</v>
      </c>
    </row>
    <row r="724" customFormat="false" ht="15" hidden="false" customHeight="true" outlineLevel="0" collapsed="false">
      <c r="A724" s="106" t="n">
        <v>4572.69918981481</v>
      </c>
      <c r="B724" s="1" t="s">
        <v>314</v>
      </c>
      <c r="C724" s="1" t="s">
        <v>315</v>
      </c>
      <c r="D724" s="1" t="s">
        <v>316</v>
      </c>
      <c r="F724" s="106" t="n">
        <v>65645.8419097222</v>
      </c>
      <c r="G724" s="1" t="n">
        <v>4</v>
      </c>
    </row>
    <row r="725" customFormat="false" ht="15" hidden="false" customHeight="true" outlineLevel="0" collapsed="false">
      <c r="A725" s="106" t="n">
        <v>4579.550625</v>
      </c>
      <c r="B725" s="1" t="s">
        <v>326</v>
      </c>
      <c r="C725" s="1" t="s">
        <v>327</v>
      </c>
      <c r="D725" s="1" t="s">
        <v>319</v>
      </c>
      <c r="F725" s="106" t="n">
        <v>65735.7383564815</v>
      </c>
      <c r="G725" s="1" t="n">
        <v>1</v>
      </c>
    </row>
    <row r="726" customFormat="false" ht="15" hidden="false" customHeight="true" outlineLevel="0" collapsed="false">
      <c r="A726" s="106" t="n">
        <v>4586.22085648148</v>
      </c>
      <c r="B726" s="1" t="s">
        <v>320</v>
      </c>
      <c r="C726" s="1" t="s">
        <v>321</v>
      </c>
      <c r="D726" s="1" t="s">
        <v>322</v>
      </c>
      <c r="F726" s="106" t="n">
        <v>65824.6966319445</v>
      </c>
      <c r="G726" s="1" t="n">
        <v>2</v>
      </c>
    </row>
    <row r="727" customFormat="false" ht="15" hidden="false" customHeight="true" outlineLevel="0" collapsed="false">
      <c r="A727" s="106" t="n">
        <v>4594.18621527778</v>
      </c>
      <c r="B727" s="1" t="s">
        <v>323</v>
      </c>
      <c r="C727" s="1" t="s">
        <v>324</v>
      </c>
      <c r="D727" s="1" t="s">
        <v>325</v>
      </c>
      <c r="F727" s="106" t="n">
        <v>65917.3979861111</v>
      </c>
      <c r="G727" s="1" t="n">
        <v>3</v>
      </c>
    </row>
    <row r="728" customFormat="false" ht="15" hidden="false" customHeight="true" outlineLevel="0" collapsed="false">
      <c r="A728" s="106" t="n">
        <v>4602.17890046296</v>
      </c>
      <c r="B728" s="1" t="s">
        <v>314</v>
      </c>
      <c r="C728" s="1" t="s">
        <v>315</v>
      </c>
      <c r="D728" s="1" t="s">
        <v>316</v>
      </c>
      <c r="F728" s="106" t="n">
        <v>66011.080150463</v>
      </c>
      <c r="G728" s="1" t="n">
        <v>4</v>
      </c>
    </row>
    <row r="729" customFormat="false" ht="15" hidden="false" customHeight="true" outlineLevel="0" collapsed="false">
      <c r="A729" s="106" t="n">
        <v>4608.83180555556</v>
      </c>
      <c r="B729" s="1" t="s">
        <v>326</v>
      </c>
      <c r="C729" s="1" t="s">
        <v>327</v>
      </c>
      <c r="D729" s="1" t="s">
        <v>319</v>
      </c>
      <c r="F729" s="106" t="n">
        <v>66100.9801851852</v>
      </c>
      <c r="G729" s="1" t="n">
        <v>1</v>
      </c>
    </row>
    <row r="730" customFormat="false" ht="15" hidden="false" customHeight="true" outlineLevel="0" collapsed="false">
      <c r="A730" s="106" t="n">
        <v>4615.70590277778</v>
      </c>
      <c r="B730" s="1" t="s">
        <v>320</v>
      </c>
      <c r="C730" s="1" t="s">
        <v>321</v>
      </c>
      <c r="D730" s="1" t="s">
        <v>322</v>
      </c>
      <c r="F730" s="106" t="n">
        <v>66189.9400578704</v>
      </c>
      <c r="G730" s="1" t="n">
        <v>2</v>
      </c>
    </row>
    <row r="731" customFormat="false" ht="15" hidden="false" customHeight="true" outlineLevel="0" collapsed="false">
      <c r="A731" s="106" t="n">
        <v>4623.83269675926</v>
      </c>
      <c r="B731" s="1" t="s">
        <v>323</v>
      </c>
      <c r="C731" s="1" t="s">
        <v>324</v>
      </c>
      <c r="D731" s="1" t="s">
        <v>325</v>
      </c>
      <c r="F731" s="106" t="n">
        <v>66282.6357175926</v>
      </c>
      <c r="G731" s="1" t="n">
        <v>3</v>
      </c>
    </row>
    <row r="732" customFormat="false" ht="15" hidden="false" customHeight="true" outlineLevel="0" collapsed="false">
      <c r="A732" s="106" t="n">
        <v>4631.55795138889</v>
      </c>
      <c r="B732" s="1" t="s">
        <v>314</v>
      </c>
      <c r="C732" s="1" t="s">
        <v>315</v>
      </c>
      <c r="D732" s="1" t="s">
        <v>316</v>
      </c>
      <c r="F732" s="106" t="n">
        <v>66376.3171759259</v>
      </c>
      <c r="G732" s="1" t="n">
        <v>4</v>
      </c>
    </row>
    <row r="733" customFormat="false" ht="15" hidden="false" customHeight="true" outlineLevel="0" collapsed="false">
      <c r="A733" s="106" t="n">
        <v>4638.15893518519</v>
      </c>
      <c r="B733" s="1" t="s">
        <v>326</v>
      </c>
      <c r="C733" s="1" t="s">
        <v>327</v>
      </c>
      <c r="D733" s="1" t="s">
        <v>319</v>
      </c>
      <c r="F733" s="106" t="n">
        <v>66466.2232060185</v>
      </c>
      <c r="G733" s="1" t="n">
        <v>1</v>
      </c>
    </row>
    <row r="734" customFormat="false" ht="15" hidden="false" customHeight="true" outlineLevel="0" collapsed="false">
      <c r="A734" s="106" t="n">
        <v>4645.32987268519</v>
      </c>
      <c r="B734" s="1" t="s">
        <v>320</v>
      </c>
      <c r="C734" s="1" t="s">
        <v>321</v>
      </c>
      <c r="D734" s="1" t="s">
        <v>322</v>
      </c>
      <c r="F734" s="106" t="n">
        <v>66555.1874537037</v>
      </c>
      <c r="G734" s="1" t="n">
        <v>2</v>
      </c>
    </row>
    <row r="735" customFormat="false" ht="15" hidden="false" customHeight="true" outlineLevel="0" collapsed="false">
      <c r="A735" s="106" t="n">
        <v>4650.42251157407</v>
      </c>
      <c r="B735" s="1" t="s">
        <v>328</v>
      </c>
      <c r="C735" s="1" t="s">
        <v>335</v>
      </c>
      <c r="D735" s="1" t="s">
        <v>336</v>
      </c>
      <c r="F735" s="106" t="n">
        <v>66647.8764236111</v>
      </c>
      <c r="G735" s="1" t="n">
        <v>3</v>
      </c>
    </row>
    <row r="736" customFormat="false" ht="15" hidden="false" customHeight="true" outlineLevel="0" collapsed="false">
      <c r="A736" s="106" t="n">
        <v>4653.48246527778</v>
      </c>
      <c r="B736" s="1" t="s">
        <v>333</v>
      </c>
      <c r="C736" s="1" t="s">
        <v>334</v>
      </c>
      <c r="D736" s="1" t="s">
        <v>325</v>
      </c>
      <c r="F736" s="106" t="n">
        <v>66741.557037037</v>
      </c>
      <c r="G736" s="1" t="n">
        <v>4</v>
      </c>
    </row>
    <row r="737" customFormat="false" ht="15" hidden="false" customHeight="true" outlineLevel="0" collapsed="false">
      <c r="A737" s="106" t="n">
        <v>4660.86707175926</v>
      </c>
      <c r="B737" s="1" t="s">
        <v>314</v>
      </c>
      <c r="C737" s="1" t="s">
        <v>315</v>
      </c>
      <c r="D737" s="1" t="s">
        <v>316</v>
      </c>
      <c r="F737" s="106" t="n">
        <v>66831.4609953704</v>
      </c>
      <c r="G737" s="1" t="n">
        <v>1</v>
      </c>
    </row>
    <row r="738" customFormat="false" ht="15" hidden="false" customHeight="true" outlineLevel="0" collapsed="false">
      <c r="A738" s="106" t="n">
        <v>4667.57017361111</v>
      </c>
      <c r="B738" s="1" t="s">
        <v>317</v>
      </c>
      <c r="C738" s="1" t="s">
        <v>318</v>
      </c>
      <c r="D738" s="1" t="s">
        <v>319</v>
      </c>
      <c r="F738" s="106" t="n">
        <v>66920.4229166667</v>
      </c>
      <c r="G738" s="1" t="n">
        <v>2</v>
      </c>
    </row>
    <row r="739" customFormat="false" ht="15" hidden="false" customHeight="true" outlineLevel="0" collapsed="false">
      <c r="A739" s="106" t="n">
        <v>4675.08774305556</v>
      </c>
      <c r="B739" s="1" t="s">
        <v>320</v>
      </c>
      <c r="C739" s="1" t="s">
        <v>321</v>
      </c>
      <c r="D739" s="1" t="s">
        <v>322</v>
      </c>
      <c r="F739" s="106" t="n">
        <v>67013.1125694445</v>
      </c>
      <c r="G739" s="1" t="n">
        <v>3</v>
      </c>
    </row>
    <row r="740" customFormat="false" ht="15" hidden="false" customHeight="true" outlineLevel="0" collapsed="false">
      <c r="A740" s="106" t="n">
        <v>4683.10483796296</v>
      </c>
      <c r="B740" s="1" t="s">
        <v>323</v>
      </c>
      <c r="C740" s="1" t="s">
        <v>324</v>
      </c>
      <c r="D740" s="1" t="s">
        <v>325</v>
      </c>
      <c r="F740" s="106" t="n">
        <v>67106.7990162037</v>
      </c>
      <c r="G740" s="1" t="n">
        <v>4</v>
      </c>
    </row>
    <row r="741" customFormat="false" ht="15" hidden="false" customHeight="true" outlineLevel="0" collapsed="false">
      <c r="A741" s="106" t="n">
        <v>4690.15157407407</v>
      </c>
      <c r="B741" s="1" t="s">
        <v>314</v>
      </c>
      <c r="C741" s="1" t="s">
        <v>315</v>
      </c>
      <c r="D741" s="1" t="s">
        <v>316</v>
      </c>
      <c r="F741" s="106" t="n">
        <v>67196.7028125</v>
      </c>
      <c r="G741" s="1" t="n">
        <v>1</v>
      </c>
    </row>
    <row r="742" customFormat="false" ht="15" hidden="false" customHeight="true" outlineLevel="0" collapsed="false">
      <c r="A742" s="106" t="n">
        <v>4697.08690972222</v>
      </c>
      <c r="B742" s="1" t="s">
        <v>326</v>
      </c>
      <c r="C742" s="1" t="s">
        <v>327</v>
      </c>
      <c r="D742" s="1" t="s">
        <v>319</v>
      </c>
      <c r="F742" s="106" t="n">
        <v>67285.6656134259</v>
      </c>
      <c r="G742" s="1" t="n">
        <v>2</v>
      </c>
    </row>
    <row r="743" customFormat="false" ht="15" hidden="false" customHeight="true" outlineLevel="0" collapsed="false">
      <c r="A743" s="106" t="n">
        <v>4704.94659722222</v>
      </c>
      <c r="B743" s="1" t="s">
        <v>320</v>
      </c>
      <c r="C743" s="1" t="s">
        <v>321</v>
      </c>
      <c r="D743" s="1" t="s">
        <v>322</v>
      </c>
      <c r="F743" s="106" t="n">
        <v>67378.3606828704</v>
      </c>
      <c r="G743" s="1" t="n">
        <v>3</v>
      </c>
    </row>
    <row r="744" customFormat="false" ht="15" hidden="false" customHeight="true" outlineLevel="0" collapsed="false">
      <c r="A744" s="106" t="n">
        <v>4712.6753125</v>
      </c>
      <c r="B744" s="1" t="s">
        <v>323</v>
      </c>
      <c r="C744" s="1" t="s">
        <v>324</v>
      </c>
      <c r="D744" s="1" t="s">
        <v>325</v>
      </c>
      <c r="F744" s="106" t="n">
        <v>67472.0404398148</v>
      </c>
      <c r="G744" s="1" t="n">
        <v>4</v>
      </c>
    </row>
    <row r="745" customFormat="false" ht="15" hidden="false" customHeight="true" outlineLevel="0" collapsed="false">
      <c r="A745" s="106" t="n">
        <v>4719.4619212963</v>
      </c>
      <c r="B745" s="1" t="s">
        <v>314</v>
      </c>
      <c r="C745" s="1" t="s">
        <v>315</v>
      </c>
      <c r="D745" s="1" t="s">
        <v>316</v>
      </c>
      <c r="F745" s="106" t="n">
        <v>67561.9446759259</v>
      </c>
      <c r="G745" s="1" t="n">
        <v>1</v>
      </c>
    </row>
    <row r="746" customFormat="false" ht="15" hidden="false" customHeight="true" outlineLevel="0" collapsed="false">
      <c r="A746" s="106" t="n">
        <v>4726.71313657407</v>
      </c>
      <c r="B746" s="1" t="s">
        <v>326</v>
      </c>
      <c r="C746" s="1" t="s">
        <v>327</v>
      </c>
      <c r="D746" s="1" t="s">
        <v>319</v>
      </c>
      <c r="F746" s="106" t="n">
        <v>67650.9112152778</v>
      </c>
      <c r="G746" s="1" t="n">
        <v>2</v>
      </c>
    </row>
    <row r="747" customFormat="false" ht="15" hidden="false" customHeight="true" outlineLevel="0" collapsed="false">
      <c r="A747" s="106" t="n">
        <v>4734.83736111111</v>
      </c>
      <c r="B747" s="1" t="s">
        <v>320</v>
      </c>
      <c r="C747" s="1" t="s">
        <v>321</v>
      </c>
      <c r="D747" s="1" t="s">
        <v>322</v>
      </c>
      <c r="F747" s="106" t="n">
        <v>67743.6054976852</v>
      </c>
      <c r="G747" s="1" t="n">
        <v>3</v>
      </c>
    </row>
    <row r="748" customFormat="false" ht="15" hidden="false" customHeight="true" outlineLevel="0" collapsed="false">
      <c r="A748" s="106" t="n">
        <v>4740.19798611111</v>
      </c>
      <c r="B748" s="1" t="s">
        <v>328</v>
      </c>
      <c r="C748" s="1" t="s">
        <v>337</v>
      </c>
      <c r="D748" s="1" t="s">
        <v>338</v>
      </c>
      <c r="F748" s="106" t="n">
        <v>67837.2794097222</v>
      </c>
      <c r="G748" s="1" t="n">
        <v>4</v>
      </c>
    </row>
    <row r="749" customFormat="false" ht="15" hidden="false" customHeight="true" outlineLevel="0" collapsed="false">
      <c r="A749" s="106" t="n">
        <v>4742.18775462963</v>
      </c>
      <c r="B749" s="1" t="s">
        <v>323</v>
      </c>
      <c r="C749" s="1" t="s">
        <v>324</v>
      </c>
      <c r="D749" s="1" t="s">
        <v>325</v>
      </c>
      <c r="F749" s="106" t="n">
        <v>67927.1860648148</v>
      </c>
      <c r="G749" s="1" t="n">
        <v>1</v>
      </c>
    </row>
    <row r="750" customFormat="false" ht="15" hidden="false" customHeight="true" outlineLevel="0" collapsed="false">
      <c r="A750" s="106" t="n">
        <v>4748.84163194444</v>
      </c>
      <c r="B750" s="1" t="s">
        <v>314</v>
      </c>
      <c r="C750" s="1" t="s">
        <v>315</v>
      </c>
      <c r="D750" s="1" t="s">
        <v>316</v>
      </c>
      <c r="F750" s="106" t="n">
        <v>68016.1487615741</v>
      </c>
      <c r="G750" s="1" t="n">
        <v>2</v>
      </c>
    </row>
    <row r="751" customFormat="false" ht="15" hidden="false" customHeight="true" outlineLevel="0" collapsed="false">
      <c r="A751" s="106" t="n">
        <v>4756.43634259259</v>
      </c>
      <c r="B751" s="1" t="s">
        <v>326</v>
      </c>
      <c r="C751" s="1" t="s">
        <v>327</v>
      </c>
      <c r="D751" s="1" t="s">
        <v>319</v>
      </c>
      <c r="F751" s="106" t="n">
        <v>68108.8391898148</v>
      </c>
      <c r="G751" s="1" t="n">
        <v>3</v>
      </c>
    </row>
    <row r="752" customFormat="false" ht="15" hidden="false" customHeight="true" outlineLevel="0" collapsed="false">
      <c r="A752" s="106" t="n">
        <v>4764.66701388889</v>
      </c>
      <c r="B752" s="1" t="s">
        <v>320</v>
      </c>
      <c r="C752" s="1" t="s">
        <v>321</v>
      </c>
      <c r="D752" s="1" t="s">
        <v>322</v>
      </c>
      <c r="F752" s="106" t="n">
        <v>68202.5216550926</v>
      </c>
      <c r="G752" s="1" t="n">
        <v>4</v>
      </c>
    </row>
    <row r="753" customFormat="false" ht="15" hidden="false" customHeight="true" outlineLevel="0" collapsed="false">
      <c r="A753" s="106" t="n">
        <v>4771.65258101852</v>
      </c>
      <c r="B753" s="1" t="s">
        <v>323</v>
      </c>
      <c r="C753" s="1" t="s">
        <v>324</v>
      </c>
      <c r="D753" s="1" t="s">
        <v>325</v>
      </c>
      <c r="F753" s="106" t="n">
        <v>68292.4318518519</v>
      </c>
      <c r="G753" s="1" t="n">
        <v>1</v>
      </c>
    </row>
    <row r="754" customFormat="false" ht="15" hidden="false" customHeight="true" outlineLevel="0" collapsed="false">
      <c r="A754" s="106" t="n">
        <v>4778.31537037037</v>
      </c>
      <c r="B754" s="1" t="s">
        <v>314</v>
      </c>
      <c r="C754" s="1" t="s">
        <v>315</v>
      </c>
      <c r="D754" s="1" t="s">
        <v>316</v>
      </c>
      <c r="F754" s="106" t="n">
        <v>68381.3941435185</v>
      </c>
      <c r="G754" s="1" t="n">
        <v>2</v>
      </c>
    </row>
    <row r="755" customFormat="false" ht="15" hidden="false" customHeight="true" outlineLevel="0" collapsed="false">
      <c r="A755" s="106" t="n">
        <v>4786.22318287037</v>
      </c>
      <c r="B755" s="1" t="s">
        <v>326</v>
      </c>
      <c r="C755" s="1" t="s">
        <v>327</v>
      </c>
      <c r="D755" s="1" t="s">
        <v>319</v>
      </c>
      <c r="F755" s="106" t="n">
        <v>68474.0869675926</v>
      </c>
      <c r="G755" s="1" t="n">
        <v>3</v>
      </c>
    </row>
    <row r="756" customFormat="false" ht="15" hidden="false" customHeight="true" outlineLevel="0" collapsed="false">
      <c r="A756" s="106" t="n">
        <v>4794.35631944444</v>
      </c>
      <c r="B756" s="1" t="s">
        <v>320</v>
      </c>
      <c r="C756" s="1" t="s">
        <v>321</v>
      </c>
      <c r="D756" s="1" t="s">
        <v>322</v>
      </c>
      <c r="F756" s="106" t="n">
        <v>68567.7691782407</v>
      </c>
      <c r="G756" s="1" t="n">
        <v>4</v>
      </c>
    </row>
    <row r="757" customFormat="false" ht="15" hidden="false" customHeight="true" outlineLevel="0" collapsed="false">
      <c r="A757" s="106" t="n">
        <v>4801.08501157407</v>
      </c>
      <c r="B757" s="1" t="s">
        <v>323</v>
      </c>
      <c r="C757" s="1" t="s">
        <v>324</v>
      </c>
      <c r="D757" s="1" t="s">
        <v>325</v>
      </c>
      <c r="F757" s="106" t="n">
        <v>68657.6721875</v>
      </c>
      <c r="G757" s="1" t="n">
        <v>1</v>
      </c>
    </row>
    <row r="758" customFormat="false" ht="15" hidden="false" customHeight="true" outlineLevel="0" collapsed="false">
      <c r="A758" s="106" t="n">
        <v>4807.88568287037</v>
      </c>
      <c r="B758" s="1" t="s">
        <v>314</v>
      </c>
      <c r="C758" s="1" t="s">
        <v>315</v>
      </c>
      <c r="D758" s="1" t="s">
        <v>316</v>
      </c>
      <c r="F758" s="106" t="n">
        <v>68746.6362152778</v>
      </c>
      <c r="G758" s="1" t="n">
        <v>2</v>
      </c>
    </row>
    <row r="759" customFormat="false" ht="15" hidden="false" customHeight="true" outlineLevel="0" collapsed="false">
      <c r="A759" s="106" t="n">
        <v>4816.01519675926</v>
      </c>
      <c r="B759" s="1" t="s">
        <v>317</v>
      </c>
      <c r="C759" s="1" t="s">
        <v>318</v>
      </c>
      <c r="D759" s="1" t="s">
        <v>319</v>
      </c>
      <c r="F759" s="106" t="n">
        <v>68839.3306944445</v>
      </c>
      <c r="G759" s="1" t="n">
        <v>3</v>
      </c>
    </row>
    <row r="760" customFormat="false" ht="15" hidden="false" customHeight="true" outlineLevel="0" collapsed="false">
      <c r="A760" s="106" t="n">
        <v>4823.87310185185</v>
      </c>
      <c r="B760" s="1" t="s">
        <v>320</v>
      </c>
      <c r="C760" s="1" t="s">
        <v>321</v>
      </c>
      <c r="D760" s="1" t="s">
        <v>322</v>
      </c>
      <c r="F760" s="106" t="n">
        <v>68933.0119791667</v>
      </c>
      <c r="G760" s="1" t="n">
        <v>4</v>
      </c>
    </row>
    <row r="761" customFormat="false" ht="15" hidden="false" customHeight="true" outlineLevel="0" collapsed="false">
      <c r="A761" s="106" t="n">
        <v>4829.22130787037</v>
      </c>
      <c r="B761" s="1" t="s">
        <v>328</v>
      </c>
      <c r="C761" s="1" t="s">
        <v>329</v>
      </c>
      <c r="D761" s="1" t="s">
        <v>330</v>
      </c>
      <c r="F761" s="106" t="n">
        <v>69022.9134722222</v>
      </c>
      <c r="G761" s="1" t="n">
        <v>1</v>
      </c>
    </row>
    <row r="762" customFormat="false" ht="15" hidden="false" customHeight="true" outlineLevel="0" collapsed="false">
      <c r="A762" s="106" t="n">
        <v>4830.4966087963</v>
      </c>
      <c r="B762" s="1" t="s">
        <v>333</v>
      </c>
      <c r="C762" s="1" t="s">
        <v>334</v>
      </c>
      <c r="D762" s="1" t="s">
        <v>325</v>
      </c>
      <c r="F762" s="106" t="n">
        <v>69111.8788657407</v>
      </c>
      <c r="G762" s="1" t="n">
        <v>2</v>
      </c>
    </row>
    <row r="763" customFormat="false" ht="15" hidden="false" customHeight="true" outlineLevel="0" collapsed="false">
      <c r="A763" s="106" t="n">
        <v>4837.53987268519</v>
      </c>
      <c r="B763" s="1" t="s">
        <v>314</v>
      </c>
      <c r="C763" s="1" t="s">
        <v>315</v>
      </c>
      <c r="D763" s="1" t="s">
        <v>316</v>
      </c>
      <c r="F763" s="106" t="n">
        <v>69204.5708680556</v>
      </c>
      <c r="G763" s="1" t="n">
        <v>3</v>
      </c>
    </row>
    <row r="764" customFormat="false" ht="15" hidden="false" customHeight="true" outlineLevel="0" collapsed="false">
      <c r="A764" s="106" t="n">
        <v>4845.74138888889</v>
      </c>
      <c r="B764" s="1" t="s">
        <v>317</v>
      </c>
      <c r="C764" s="1" t="s">
        <v>318</v>
      </c>
      <c r="D764" s="1" t="s">
        <v>319</v>
      </c>
      <c r="F764" s="106" t="n">
        <v>69298.2540625</v>
      </c>
      <c r="G764" s="1" t="n">
        <v>4</v>
      </c>
    </row>
    <row r="765" customFormat="false" ht="15" hidden="false" customHeight="true" outlineLevel="0" collapsed="false">
      <c r="A765" s="106" t="n">
        <v>4853.23503472222</v>
      </c>
      <c r="B765" s="1" t="s">
        <v>320</v>
      </c>
      <c r="C765" s="1" t="s">
        <v>321</v>
      </c>
      <c r="D765" s="1" t="s">
        <v>322</v>
      </c>
      <c r="F765" s="106" t="n">
        <v>69388.1606134259</v>
      </c>
      <c r="G765" s="1" t="n">
        <v>1</v>
      </c>
    </row>
    <row r="766" customFormat="false" ht="15" hidden="false" customHeight="true" outlineLevel="0" collapsed="false">
      <c r="A766" s="106" t="n">
        <v>4859.89730324074</v>
      </c>
      <c r="B766" s="1" t="s">
        <v>323</v>
      </c>
      <c r="C766" s="1" t="s">
        <v>324</v>
      </c>
      <c r="D766" s="1" t="s">
        <v>325</v>
      </c>
      <c r="F766" s="106" t="n">
        <v>69477.125625</v>
      </c>
      <c r="G766" s="1" t="n">
        <v>2</v>
      </c>
    </row>
    <row r="767" customFormat="false" ht="15" hidden="false" customHeight="true" outlineLevel="0" collapsed="false">
      <c r="A767" s="106" t="n">
        <v>4867.25609953704</v>
      </c>
      <c r="B767" s="1" t="s">
        <v>314</v>
      </c>
      <c r="C767" s="1" t="s">
        <v>315</v>
      </c>
      <c r="D767" s="1" t="s">
        <v>316</v>
      </c>
      <c r="F767" s="106" t="n">
        <v>69569.8158796296</v>
      </c>
      <c r="G767" s="1" t="n">
        <v>3</v>
      </c>
    </row>
    <row r="768" customFormat="false" ht="15" hidden="false" customHeight="true" outlineLevel="0" collapsed="false">
      <c r="A768" s="106" t="n">
        <v>4875.34993055556</v>
      </c>
      <c r="B768" s="1" t="s">
        <v>326</v>
      </c>
      <c r="C768" s="1" t="s">
        <v>327</v>
      </c>
      <c r="D768" s="1" t="s">
        <v>319</v>
      </c>
      <c r="F768" s="106" t="n">
        <v>69663.4989467593</v>
      </c>
      <c r="G768" s="1" t="n">
        <v>4</v>
      </c>
    </row>
    <row r="769" customFormat="false" ht="15" hidden="false" customHeight="true" outlineLevel="0" collapsed="false">
      <c r="A769" s="106" t="n">
        <v>4882.48922453704</v>
      </c>
      <c r="B769" s="1" t="s">
        <v>320</v>
      </c>
      <c r="C769" s="1" t="s">
        <v>321</v>
      </c>
      <c r="D769" s="1" t="s">
        <v>322</v>
      </c>
      <c r="F769" s="106" t="n">
        <v>69753.404849537</v>
      </c>
      <c r="G769" s="1" t="n">
        <v>1</v>
      </c>
    </row>
    <row r="770" customFormat="false" ht="15" hidden="false" customHeight="true" outlineLevel="0" collapsed="false">
      <c r="A770" s="106" t="n">
        <v>4889.30416666667</v>
      </c>
      <c r="B770" s="1" t="s">
        <v>323</v>
      </c>
      <c r="C770" s="1" t="s">
        <v>324</v>
      </c>
      <c r="D770" s="1" t="s">
        <v>325</v>
      </c>
      <c r="F770" s="106" t="n">
        <v>69842.3616898148</v>
      </c>
      <c r="G770" s="1" t="n">
        <v>2</v>
      </c>
    </row>
    <row r="771" customFormat="false" ht="15" hidden="false" customHeight="true" outlineLevel="0" collapsed="false">
      <c r="A771" s="106" t="n">
        <v>4897.00260416667</v>
      </c>
      <c r="B771" s="1" t="s">
        <v>314</v>
      </c>
      <c r="C771" s="1" t="s">
        <v>315</v>
      </c>
      <c r="D771" s="1" t="s">
        <v>316</v>
      </c>
      <c r="F771" s="106" t="n">
        <v>69935.0537847222</v>
      </c>
      <c r="G771" s="1" t="n">
        <v>3</v>
      </c>
    </row>
    <row r="772" customFormat="false" ht="15" hidden="false" customHeight="true" outlineLevel="0" collapsed="false">
      <c r="A772" s="106" t="n">
        <v>4904.83094907407</v>
      </c>
      <c r="B772" s="1" t="s">
        <v>326</v>
      </c>
      <c r="C772" s="1" t="s">
        <v>327</v>
      </c>
      <c r="D772" s="1" t="s">
        <v>319</v>
      </c>
      <c r="F772" s="106" t="n">
        <v>70028.7426736111</v>
      </c>
      <c r="G772" s="1" t="n">
        <v>4</v>
      </c>
    </row>
    <row r="773" customFormat="false" ht="15" hidden="false" customHeight="true" outlineLevel="0" collapsed="false">
      <c r="A773" s="106" t="n">
        <v>4911.69230324074</v>
      </c>
      <c r="B773" s="1" t="s">
        <v>320</v>
      </c>
      <c r="C773" s="1" t="s">
        <v>321</v>
      </c>
      <c r="D773" s="1" t="s">
        <v>322</v>
      </c>
      <c r="F773" s="106" t="n">
        <v>70118.6510532407</v>
      </c>
      <c r="G773" s="1" t="n">
        <v>1</v>
      </c>
    </row>
    <row r="774" customFormat="false" ht="15" hidden="false" customHeight="true" outlineLevel="0" collapsed="false">
      <c r="A774" s="106" t="n">
        <v>4918.74564814815</v>
      </c>
      <c r="B774" s="1" t="s">
        <v>323</v>
      </c>
      <c r="C774" s="1" t="s">
        <v>324</v>
      </c>
      <c r="D774" s="1" t="s">
        <v>325</v>
      </c>
      <c r="F774" s="106" t="n">
        <v>70207.6061342593</v>
      </c>
      <c r="G774" s="1" t="n">
        <v>2</v>
      </c>
    </row>
    <row r="775" customFormat="false" ht="15" hidden="false" customHeight="true" outlineLevel="0" collapsed="false">
      <c r="A775" s="106" t="n">
        <v>4922.04856481482</v>
      </c>
      <c r="B775" s="1" t="s">
        <v>328</v>
      </c>
      <c r="C775" s="1" t="s">
        <v>331</v>
      </c>
      <c r="D775" s="1" t="s">
        <v>332</v>
      </c>
      <c r="F775" s="106" t="n">
        <v>70300.3011921296</v>
      </c>
      <c r="G775" s="1" t="n">
        <v>3</v>
      </c>
    </row>
    <row r="776" customFormat="false" ht="15" hidden="false" customHeight="true" outlineLevel="0" collapsed="false">
      <c r="A776" s="106" t="n">
        <v>4926.73689814815</v>
      </c>
      <c r="B776" s="1" t="s">
        <v>314</v>
      </c>
      <c r="C776" s="1" t="s">
        <v>315</v>
      </c>
      <c r="D776" s="1" t="s">
        <v>316</v>
      </c>
      <c r="F776" s="106" t="n">
        <v>70393.9865856482</v>
      </c>
      <c r="G776" s="1" t="n">
        <v>4</v>
      </c>
    </row>
    <row r="777" customFormat="false" ht="15" hidden="false" customHeight="true" outlineLevel="0" collapsed="false">
      <c r="A777" s="106" t="n">
        <v>4934.2122337963</v>
      </c>
      <c r="B777" s="1" t="s">
        <v>326</v>
      </c>
      <c r="C777" s="1" t="s">
        <v>327</v>
      </c>
      <c r="D777" s="1" t="s">
        <v>319</v>
      </c>
      <c r="F777" s="106" t="n">
        <v>70483.896400463</v>
      </c>
      <c r="G777" s="1" t="n">
        <v>1</v>
      </c>
    </row>
    <row r="778" customFormat="false" ht="15" hidden="false" customHeight="true" outlineLevel="0" collapsed="false">
      <c r="A778" s="106" t="n">
        <v>4940.90075231482</v>
      </c>
      <c r="B778" s="1" t="s">
        <v>320</v>
      </c>
      <c r="C778" s="1" t="s">
        <v>321</v>
      </c>
      <c r="D778" s="1" t="s">
        <v>322</v>
      </c>
      <c r="F778" s="106" t="n">
        <v>70572.8565509259</v>
      </c>
      <c r="G778" s="1" t="n">
        <v>2</v>
      </c>
    </row>
    <row r="779" customFormat="false" ht="15" hidden="false" customHeight="true" outlineLevel="0" collapsed="false">
      <c r="A779" s="106" t="n">
        <v>4948.25444444445</v>
      </c>
      <c r="B779" s="1" t="s">
        <v>323</v>
      </c>
      <c r="C779" s="1" t="s">
        <v>324</v>
      </c>
      <c r="D779" s="1" t="s">
        <v>325</v>
      </c>
      <c r="F779" s="106" t="n">
        <v>70665.5460300926</v>
      </c>
      <c r="G779" s="1" t="n">
        <v>3</v>
      </c>
    </row>
    <row r="780" customFormat="false" ht="15" hidden="false" customHeight="true" outlineLevel="0" collapsed="false">
      <c r="A780" s="106" t="n">
        <v>4956.4159375</v>
      </c>
      <c r="B780" s="1" t="s">
        <v>314</v>
      </c>
      <c r="C780" s="1" t="s">
        <v>315</v>
      </c>
      <c r="D780" s="1" t="s">
        <v>316</v>
      </c>
      <c r="F780" s="106" t="n">
        <v>70759.2277777778</v>
      </c>
      <c r="G780" s="1" t="n">
        <v>4</v>
      </c>
    </row>
    <row r="781" customFormat="false" ht="15" hidden="false" customHeight="true" outlineLevel="0" collapsed="false">
      <c r="A781" s="106" t="n">
        <v>4963.53988425926</v>
      </c>
      <c r="B781" s="1" t="s">
        <v>326</v>
      </c>
      <c r="C781" s="1" t="s">
        <v>327</v>
      </c>
      <c r="D781" s="1" t="s">
        <v>319</v>
      </c>
      <c r="F781" s="106" t="n">
        <v>70849.1387152778</v>
      </c>
      <c r="G781" s="1" t="n">
        <v>1</v>
      </c>
    </row>
    <row r="782" customFormat="false" ht="15" hidden="false" customHeight="true" outlineLevel="0" collapsed="false">
      <c r="A782" s="106" t="n">
        <v>4970.16834490741</v>
      </c>
      <c r="B782" s="1" t="s">
        <v>320</v>
      </c>
      <c r="C782" s="1" t="s">
        <v>321</v>
      </c>
      <c r="D782" s="1" t="s">
        <v>322</v>
      </c>
      <c r="F782" s="106" t="n">
        <v>70938.0977083333</v>
      </c>
      <c r="G782" s="1" t="n">
        <v>2</v>
      </c>
    </row>
    <row r="783" customFormat="false" ht="15" hidden="false" customHeight="true" outlineLevel="0" collapsed="false">
      <c r="A783" s="106" t="n">
        <v>4977.85196759259</v>
      </c>
      <c r="B783" s="1" t="s">
        <v>323</v>
      </c>
      <c r="C783" s="1" t="s">
        <v>324</v>
      </c>
      <c r="D783" s="1" t="s">
        <v>325</v>
      </c>
      <c r="F783" s="106" t="n">
        <v>71030.7785069445</v>
      </c>
      <c r="G783" s="1" t="n">
        <v>3</v>
      </c>
    </row>
    <row r="784" customFormat="false" ht="15" hidden="false" customHeight="true" outlineLevel="0" collapsed="false">
      <c r="A784" s="106" t="n">
        <v>4986.01233796296</v>
      </c>
      <c r="B784" s="1" t="s">
        <v>314</v>
      </c>
      <c r="C784" s="1" t="s">
        <v>315</v>
      </c>
      <c r="D784" s="1" t="s">
        <v>316</v>
      </c>
      <c r="F784" s="106" t="n">
        <v>71124.4693518519</v>
      </c>
      <c r="G784" s="1" t="n">
        <v>4</v>
      </c>
    </row>
    <row r="785" customFormat="false" ht="15" hidden="false" customHeight="true" outlineLevel="0" collapsed="false">
      <c r="A785" s="106" t="n">
        <v>4992.85951388889</v>
      </c>
      <c r="B785" s="1" t="s">
        <v>317</v>
      </c>
      <c r="C785" s="1" t="s">
        <v>318</v>
      </c>
      <c r="D785" s="1" t="s">
        <v>319</v>
      </c>
      <c r="F785" s="106" t="n">
        <v>71214.3835763889</v>
      </c>
      <c r="G785" s="1" t="n">
        <v>1</v>
      </c>
    </row>
    <row r="786" customFormat="false" ht="15" hidden="false" customHeight="true" outlineLevel="0" collapsed="false">
      <c r="A786" s="106" t="n">
        <v>4999.5452662037</v>
      </c>
      <c r="B786" s="1" t="s">
        <v>320</v>
      </c>
      <c r="C786" s="1" t="s">
        <v>321</v>
      </c>
      <c r="D786" s="1" t="s">
        <v>322</v>
      </c>
      <c r="F786" s="106" t="n">
        <v>71303.3431365741</v>
      </c>
      <c r="G786" s="1" t="n">
        <v>2</v>
      </c>
    </row>
    <row r="787" customFormat="false" ht="15" hidden="false" customHeight="true" outlineLevel="0" collapsed="false">
      <c r="A787" s="106" t="n">
        <v>5007.53178240741</v>
      </c>
      <c r="B787" s="1" t="s">
        <v>333</v>
      </c>
      <c r="C787" s="1" t="s">
        <v>334</v>
      </c>
      <c r="D787" s="1" t="s">
        <v>325</v>
      </c>
      <c r="F787" s="106" t="n">
        <v>71396.0263078704</v>
      </c>
      <c r="G787" s="1" t="n">
        <v>3</v>
      </c>
    </row>
    <row r="788" customFormat="false" ht="15" hidden="false" customHeight="true" outlineLevel="0" collapsed="false">
      <c r="A788" s="106" t="n">
        <v>5015.52083333333</v>
      </c>
      <c r="B788" s="1" t="s">
        <v>314</v>
      </c>
      <c r="C788" s="1" t="s">
        <v>315</v>
      </c>
      <c r="D788" s="1" t="s">
        <v>316</v>
      </c>
      <c r="F788" s="106" t="n">
        <v>71489.7156944444</v>
      </c>
      <c r="G788" s="1" t="n">
        <v>4</v>
      </c>
    </row>
    <row r="789" customFormat="false" ht="15" hidden="false" customHeight="true" outlineLevel="0" collapsed="false">
      <c r="A789" s="106" t="n">
        <v>5015.6616087963</v>
      </c>
      <c r="B789" s="1" t="s">
        <v>328</v>
      </c>
      <c r="C789" s="1" t="s">
        <v>335</v>
      </c>
      <c r="D789" s="1" t="s">
        <v>336</v>
      </c>
      <c r="F789" s="106" t="n">
        <v>71579.6249305556</v>
      </c>
      <c r="G789" s="1" t="n">
        <v>1</v>
      </c>
    </row>
    <row r="790" customFormat="false" ht="15" hidden="false" customHeight="true" outlineLevel="0" collapsed="false">
      <c r="A790" s="106" t="n">
        <v>5022.20611111111</v>
      </c>
      <c r="B790" s="1" t="s">
        <v>317</v>
      </c>
      <c r="C790" s="1" t="s">
        <v>318</v>
      </c>
      <c r="D790" s="1" t="s">
        <v>319</v>
      </c>
      <c r="F790" s="106" t="n">
        <v>71668.5848611111</v>
      </c>
      <c r="G790" s="1" t="n">
        <v>2</v>
      </c>
    </row>
    <row r="791" customFormat="false" ht="15" hidden="false" customHeight="true" outlineLevel="0" collapsed="false">
      <c r="A791" s="106" t="n">
        <v>5029.07351851852</v>
      </c>
      <c r="B791" s="1" t="s">
        <v>320</v>
      </c>
      <c r="C791" s="1" t="s">
        <v>321</v>
      </c>
      <c r="D791" s="1" t="s">
        <v>322</v>
      </c>
      <c r="F791" s="106" t="n">
        <v>71761.2708564815</v>
      </c>
      <c r="G791" s="1" t="n">
        <v>3</v>
      </c>
    </row>
    <row r="792" customFormat="false" ht="15" hidden="false" customHeight="true" outlineLevel="0" collapsed="false">
      <c r="A792" s="106" t="n">
        <v>5037.25452546296</v>
      </c>
      <c r="B792" s="1" t="s">
        <v>323</v>
      </c>
      <c r="C792" s="1" t="s">
        <v>324</v>
      </c>
      <c r="D792" s="1" t="s">
        <v>325</v>
      </c>
      <c r="F792" s="106" t="n">
        <v>71854.9540393519</v>
      </c>
      <c r="G792" s="1" t="n">
        <v>4</v>
      </c>
    </row>
    <row r="793" customFormat="false" ht="15" hidden="false" customHeight="true" outlineLevel="0" collapsed="false">
      <c r="A793" s="106" t="n">
        <v>5044.95340277778</v>
      </c>
      <c r="B793" s="1" t="s">
        <v>314</v>
      </c>
      <c r="C793" s="1" t="s">
        <v>315</v>
      </c>
      <c r="D793" s="1" t="s">
        <v>316</v>
      </c>
      <c r="F793" s="106" t="n">
        <v>71944.8648263889</v>
      </c>
      <c r="G793" s="1" t="n">
        <v>1</v>
      </c>
    </row>
    <row r="794" customFormat="false" ht="15" hidden="false" customHeight="true" outlineLevel="0" collapsed="false">
      <c r="A794" s="106" t="n">
        <v>5051.60346064815</v>
      </c>
      <c r="B794" s="1" t="s">
        <v>326</v>
      </c>
      <c r="C794" s="1" t="s">
        <v>327</v>
      </c>
      <c r="D794" s="1" t="s">
        <v>319</v>
      </c>
      <c r="F794" s="106" t="n">
        <v>72033.8245601852</v>
      </c>
      <c r="G794" s="1" t="n">
        <v>2</v>
      </c>
    </row>
    <row r="795" customFormat="false" ht="15" hidden="false" customHeight="true" outlineLevel="0" collapsed="false">
      <c r="A795" s="106" t="n">
        <v>5058.77356481482</v>
      </c>
      <c r="B795" s="1" t="s">
        <v>320</v>
      </c>
      <c r="C795" s="1" t="s">
        <v>321</v>
      </c>
      <c r="D795" s="1" t="s">
        <v>322</v>
      </c>
      <c r="F795" s="106" t="n">
        <v>72126.5085532407</v>
      </c>
      <c r="G795" s="1" t="n">
        <v>3</v>
      </c>
    </row>
    <row r="796" customFormat="false" ht="15" hidden="false" customHeight="true" outlineLevel="0" collapsed="false">
      <c r="A796" s="106" t="n">
        <v>5066.96591435185</v>
      </c>
      <c r="B796" s="1" t="s">
        <v>323</v>
      </c>
      <c r="C796" s="1" t="s">
        <v>324</v>
      </c>
      <c r="D796" s="1" t="s">
        <v>325</v>
      </c>
      <c r="F796" s="106" t="n">
        <v>72220.1907986111</v>
      </c>
      <c r="G796" s="1" t="n">
        <v>4</v>
      </c>
    </row>
    <row r="797" customFormat="false" ht="15" hidden="false" customHeight="true" outlineLevel="0" collapsed="false">
      <c r="A797" s="106" t="n">
        <v>5074.33086805556</v>
      </c>
      <c r="B797" s="1" t="s">
        <v>314</v>
      </c>
      <c r="C797" s="1" t="s">
        <v>315</v>
      </c>
      <c r="D797" s="1" t="s">
        <v>316</v>
      </c>
      <c r="F797" s="106" t="n">
        <v>72310.1084606482</v>
      </c>
      <c r="G797" s="1" t="n">
        <v>1</v>
      </c>
    </row>
    <row r="798" customFormat="false" ht="15" hidden="false" customHeight="true" outlineLevel="0" collapsed="false">
      <c r="A798" s="106" t="n">
        <v>5081.0703125</v>
      </c>
      <c r="B798" s="1" t="s">
        <v>326</v>
      </c>
      <c r="C798" s="1" t="s">
        <v>327</v>
      </c>
      <c r="D798" s="1" t="s">
        <v>319</v>
      </c>
      <c r="F798" s="106" t="n">
        <v>72399.0689467593</v>
      </c>
      <c r="G798" s="1" t="n">
        <v>2</v>
      </c>
    </row>
    <row r="799" customFormat="false" ht="15" hidden="false" customHeight="true" outlineLevel="0" collapsed="false">
      <c r="A799" s="106" t="n">
        <v>5088.62351851852</v>
      </c>
      <c r="B799" s="1" t="s">
        <v>320</v>
      </c>
      <c r="C799" s="1" t="s">
        <v>321</v>
      </c>
      <c r="D799" s="1" t="s">
        <v>322</v>
      </c>
      <c r="F799" s="106" t="n">
        <v>72491.7515277778</v>
      </c>
      <c r="G799" s="1" t="n">
        <v>3</v>
      </c>
    </row>
    <row r="800" customFormat="false" ht="15" hidden="false" customHeight="true" outlineLevel="0" collapsed="false">
      <c r="A800" s="106" t="n">
        <v>5096.62497685185</v>
      </c>
      <c r="B800" s="1" t="s">
        <v>323</v>
      </c>
      <c r="C800" s="1" t="s">
        <v>324</v>
      </c>
      <c r="D800" s="1" t="s">
        <v>325</v>
      </c>
      <c r="F800" s="106" t="n">
        <v>72585.4328472222</v>
      </c>
      <c r="G800" s="1" t="n">
        <v>4</v>
      </c>
    </row>
    <row r="801" customFormat="false" ht="15" hidden="false" customHeight="true" outlineLevel="0" collapsed="false">
      <c r="A801" s="106" t="n">
        <v>5103.6775462963</v>
      </c>
      <c r="B801" s="1" t="s">
        <v>314</v>
      </c>
      <c r="C801" s="1" t="s">
        <v>315</v>
      </c>
      <c r="D801" s="1" t="s">
        <v>316</v>
      </c>
      <c r="F801" s="106" t="n">
        <v>72675.3472106482</v>
      </c>
      <c r="G801" s="1" t="n">
        <v>1</v>
      </c>
    </row>
    <row r="802" customFormat="false" ht="15" hidden="false" customHeight="true" outlineLevel="0" collapsed="false">
      <c r="A802" s="106" t="n">
        <v>5105.44113425926</v>
      </c>
      <c r="B802" s="1" t="s">
        <v>328</v>
      </c>
      <c r="C802" s="1" t="s">
        <v>337</v>
      </c>
      <c r="D802" s="1" t="s">
        <v>338</v>
      </c>
      <c r="F802" s="106" t="n">
        <v>72764.3033333333</v>
      </c>
      <c r="G802" s="1" t="n">
        <v>2</v>
      </c>
    </row>
    <row r="803" customFormat="false" ht="15" hidden="false" customHeight="true" outlineLevel="0" collapsed="false">
      <c r="A803" s="106" t="n">
        <v>5110.62421296296</v>
      </c>
      <c r="B803" s="1" t="s">
        <v>326</v>
      </c>
      <c r="C803" s="1" t="s">
        <v>327</v>
      </c>
      <c r="D803" s="1" t="s">
        <v>319</v>
      </c>
      <c r="F803" s="106" t="n">
        <v>72856.9864351852</v>
      </c>
      <c r="G803" s="1" t="n">
        <v>3</v>
      </c>
    </row>
    <row r="804" customFormat="false" ht="15" hidden="false" customHeight="true" outlineLevel="0" collapsed="false">
      <c r="A804" s="106" t="n">
        <v>5118.54747685185</v>
      </c>
      <c r="B804" s="1" t="s">
        <v>320</v>
      </c>
      <c r="C804" s="1" t="s">
        <v>321</v>
      </c>
      <c r="D804" s="1" t="s">
        <v>322</v>
      </c>
      <c r="F804" s="106" t="n">
        <v>72950.6736226852</v>
      </c>
      <c r="G804" s="1" t="n">
        <v>4</v>
      </c>
    </row>
    <row r="805" customFormat="false" ht="15" hidden="false" customHeight="true" outlineLevel="0" collapsed="false">
      <c r="A805" s="106" t="n">
        <v>5126.21456018519</v>
      </c>
      <c r="B805" s="1" t="s">
        <v>323</v>
      </c>
      <c r="C805" s="1" t="s">
        <v>324</v>
      </c>
      <c r="D805" s="1" t="s">
        <v>325</v>
      </c>
      <c r="F805" s="106" t="n">
        <v>73040.5858564815</v>
      </c>
      <c r="G805" s="1" t="n">
        <v>1</v>
      </c>
    </row>
    <row r="806" customFormat="false" ht="15" hidden="false" customHeight="true" outlineLevel="0" collapsed="false">
      <c r="A806" s="106" t="n">
        <v>5133.02074074074</v>
      </c>
      <c r="B806" s="1" t="s">
        <v>314</v>
      </c>
      <c r="C806" s="1" t="s">
        <v>315</v>
      </c>
      <c r="D806" s="1" t="s">
        <v>316</v>
      </c>
      <c r="F806" s="106" t="n">
        <v>73129.5435300926</v>
      </c>
      <c r="G806" s="1" t="n">
        <v>2</v>
      </c>
    </row>
    <row r="807" customFormat="false" ht="15" hidden="false" customHeight="true" outlineLevel="0" collapsed="false">
      <c r="A807" s="106" t="n">
        <v>5140.27366898148</v>
      </c>
      <c r="B807" s="1" t="s">
        <v>326</v>
      </c>
      <c r="C807" s="1" t="s">
        <v>327</v>
      </c>
      <c r="D807" s="1" t="s">
        <v>319</v>
      </c>
      <c r="F807" s="106" t="n">
        <v>73222.2298958333</v>
      </c>
      <c r="G807" s="1" t="n">
        <v>3</v>
      </c>
    </row>
    <row r="808" customFormat="false" ht="15" hidden="false" customHeight="true" outlineLevel="0" collapsed="false">
      <c r="A808" s="106" t="n">
        <v>5148.43868055556</v>
      </c>
      <c r="B808" s="1" t="s">
        <v>320</v>
      </c>
      <c r="C808" s="1" t="s">
        <v>321</v>
      </c>
      <c r="D808" s="1" t="s">
        <v>322</v>
      </c>
      <c r="F808" s="106" t="n">
        <v>73315.9161226852</v>
      </c>
      <c r="G808" s="1" t="n">
        <v>4</v>
      </c>
    </row>
    <row r="809" customFormat="false" ht="15" hidden="false" customHeight="true" outlineLevel="0" collapsed="false">
      <c r="A809" s="106" t="n">
        <v>5155.73224537037</v>
      </c>
      <c r="B809" s="1" t="s">
        <v>323</v>
      </c>
      <c r="C809" s="1" t="s">
        <v>324</v>
      </c>
      <c r="D809" s="1" t="s">
        <v>325</v>
      </c>
      <c r="F809" s="106" t="n">
        <v>73405.8264467593</v>
      </c>
      <c r="G809" s="1" t="n">
        <v>1</v>
      </c>
    </row>
    <row r="810" customFormat="false" ht="15" hidden="false" customHeight="true" outlineLevel="0" collapsed="false">
      <c r="A810" s="106" t="n">
        <v>5162.39106481482</v>
      </c>
      <c r="B810" s="1" t="s">
        <v>314</v>
      </c>
      <c r="C810" s="1" t="s">
        <v>315</v>
      </c>
      <c r="D810" s="1" t="s">
        <v>316</v>
      </c>
      <c r="F810" s="106" t="n">
        <v>73494.7881944444</v>
      </c>
      <c r="G810" s="1" t="n">
        <v>2</v>
      </c>
    </row>
    <row r="811" customFormat="false" ht="15" hidden="false" customHeight="true" outlineLevel="0" collapsed="false">
      <c r="A811" s="106" t="n">
        <v>5170.00125</v>
      </c>
      <c r="B811" s="1" t="s">
        <v>317</v>
      </c>
      <c r="C811" s="1" t="s">
        <v>318</v>
      </c>
      <c r="D811" s="1" t="s">
        <v>319</v>
      </c>
      <c r="F811" s="106" t="n">
        <v>73587.4724768519</v>
      </c>
      <c r="G811" s="1" t="n">
        <v>3</v>
      </c>
    </row>
    <row r="812" customFormat="false" ht="15" hidden="false" customHeight="true" outlineLevel="0" collapsed="false">
      <c r="A812" s="106" t="n">
        <v>5178.20974537037</v>
      </c>
      <c r="B812" s="1" t="s">
        <v>320</v>
      </c>
      <c r="C812" s="1" t="s">
        <v>321</v>
      </c>
      <c r="D812" s="1" t="s">
        <v>322</v>
      </c>
      <c r="F812" s="106" t="n">
        <v>73681.1564814815</v>
      </c>
      <c r="G812" s="1" t="n">
        <v>4</v>
      </c>
    </row>
    <row r="813" customFormat="false" ht="15" hidden="false" customHeight="true" outlineLevel="0" collapsed="false">
      <c r="A813" s="106" t="n">
        <v>5185.17918981482</v>
      </c>
      <c r="B813" s="1" t="s">
        <v>333</v>
      </c>
      <c r="C813" s="1" t="s">
        <v>334</v>
      </c>
      <c r="D813" s="1" t="s">
        <v>325</v>
      </c>
      <c r="F813" s="106" t="n">
        <v>73771.0681365741</v>
      </c>
      <c r="G813" s="1" t="n">
        <v>1</v>
      </c>
    </row>
    <row r="814" customFormat="false" ht="15" hidden="false" customHeight="true" outlineLevel="0" collapsed="false">
      <c r="A814" s="106" t="n">
        <v>5191.81914351852</v>
      </c>
      <c r="B814" s="1" t="s">
        <v>314</v>
      </c>
      <c r="C814" s="1" t="s">
        <v>315</v>
      </c>
      <c r="D814" s="1" t="s">
        <v>316</v>
      </c>
      <c r="F814" s="106" t="n">
        <v>73860.0243055556</v>
      </c>
      <c r="G814" s="1" t="n">
        <v>2</v>
      </c>
    </row>
    <row r="815" customFormat="false" ht="15" hidden="false" customHeight="true" outlineLevel="0" collapsed="false">
      <c r="A815" s="106" t="n">
        <v>5194.46603009259</v>
      </c>
      <c r="B815" s="1" t="s">
        <v>328</v>
      </c>
      <c r="C815" s="1" t="s">
        <v>329</v>
      </c>
      <c r="D815" s="1" t="s">
        <v>330</v>
      </c>
      <c r="F815" s="106" t="n">
        <v>73952.7029976852</v>
      </c>
      <c r="G815" s="1" t="n">
        <v>3</v>
      </c>
    </row>
    <row r="816" customFormat="false" ht="15" hidden="false" customHeight="true" outlineLevel="0" collapsed="false">
      <c r="A816" s="106" t="n">
        <v>5199.75613425926</v>
      </c>
      <c r="B816" s="1" t="s">
        <v>326</v>
      </c>
      <c r="C816" s="1" t="s">
        <v>327</v>
      </c>
      <c r="D816" s="1" t="s">
        <v>319</v>
      </c>
      <c r="F816" s="106" t="n">
        <v>74046.3960416667</v>
      </c>
      <c r="G816" s="1" t="n">
        <v>4</v>
      </c>
    </row>
    <row r="817" customFormat="false" ht="15" hidden="false" customHeight="true" outlineLevel="0" collapsed="false">
      <c r="A817" s="106" t="n">
        <v>5207.82012731482</v>
      </c>
      <c r="B817" s="1" t="s">
        <v>320</v>
      </c>
      <c r="C817" s="1" t="s">
        <v>321</v>
      </c>
      <c r="D817" s="1" t="s">
        <v>322</v>
      </c>
      <c r="F817" s="106" t="n">
        <v>74136.313912037</v>
      </c>
      <c r="G817" s="1" t="n">
        <v>1</v>
      </c>
    </row>
    <row r="818" customFormat="false" ht="15" hidden="false" customHeight="true" outlineLevel="0" collapsed="false">
      <c r="A818" s="106" t="n">
        <v>5214.5609375</v>
      </c>
      <c r="B818" s="1" t="s">
        <v>323</v>
      </c>
      <c r="C818" s="1" t="s">
        <v>324</v>
      </c>
      <c r="D818" s="1" t="s">
        <v>325</v>
      </c>
      <c r="F818" s="106" t="n">
        <v>74225.2655787037</v>
      </c>
      <c r="G818" s="1" t="n">
        <v>2</v>
      </c>
    </row>
    <row r="819" customFormat="false" ht="15" hidden="false" customHeight="true" outlineLevel="0" collapsed="false">
      <c r="A819" s="106" t="n">
        <v>5221.3281712963</v>
      </c>
      <c r="B819" s="1" t="s">
        <v>314</v>
      </c>
      <c r="C819" s="1" t="s">
        <v>315</v>
      </c>
      <c r="D819" s="1" t="s">
        <v>316</v>
      </c>
      <c r="F819" s="106" t="n">
        <v>74317.9478935185</v>
      </c>
      <c r="G819" s="1" t="n">
        <v>3</v>
      </c>
    </row>
    <row r="820" customFormat="false" ht="15" hidden="false" customHeight="true" outlineLevel="0" collapsed="false">
      <c r="A820" s="106" t="n">
        <v>5229.47329861111</v>
      </c>
      <c r="B820" s="1" t="s">
        <v>326</v>
      </c>
      <c r="C820" s="1" t="s">
        <v>327</v>
      </c>
      <c r="D820" s="1" t="s">
        <v>319</v>
      </c>
      <c r="F820" s="106" t="n">
        <v>74411.6413888889</v>
      </c>
      <c r="G820" s="1" t="n">
        <v>4</v>
      </c>
    </row>
    <row r="821" customFormat="false" ht="15" hidden="false" customHeight="true" outlineLevel="0" collapsed="false">
      <c r="A821" s="106" t="n">
        <v>5237.2700462963</v>
      </c>
      <c r="B821" s="1" t="s">
        <v>320</v>
      </c>
      <c r="C821" s="1" t="s">
        <v>321</v>
      </c>
      <c r="D821" s="1" t="s">
        <v>322</v>
      </c>
      <c r="F821" s="106" t="n">
        <v>74501.5578356481</v>
      </c>
      <c r="G821" s="1" t="n">
        <v>1</v>
      </c>
    </row>
    <row r="822" customFormat="false" ht="15" hidden="false" customHeight="true" outlineLevel="0" collapsed="false">
      <c r="A822" s="106" t="n">
        <v>5243.89627314815</v>
      </c>
      <c r="B822" s="1" t="s">
        <v>323</v>
      </c>
      <c r="C822" s="1" t="s">
        <v>324</v>
      </c>
      <c r="D822" s="1" t="s">
        <v>325</v>
      </c>
      <c r="F822" s="106" t="n">
        <v>74590.5093634259</v>
      </c>
      <c r="G822" s="1" t="n">
        <v>2</v>
      </c>
    </row>
    <row r="823" customFormat="false" ht="15" hidden="false" customHeight="true" outlineLevel="0" collapsed="false">
      <c r="A823" s="106" t="n">
        <v>5250.9253125</v>
      </c>
      <c r="B823" s="1" t="s">
        <v>314</v>
      </c>
      <c r="C823" s="1" t="s">
        <v>315</v>
      </c>
      <c r="D823" s="1" t="s">
        <v>316</v>
      </c>
      <c r="F823" s="106" t="n">
        <v>74683.1922916667</v>
      </c>
      <c r="G823" s="1" t="n">
        <v>3</v>
      </c>
    </row>
    <row r="824" customFormat="false" ht="15" hidden="false" customHeight="true" outlineLevel="0" collapsed="false">
      <c r="A824" s="106" t="n">
        <v>5259.10734953704</v>
      </c>
      <c r="B824" s="1" t="s">
        <v>326</v>
      </c>
      <c r="C824" s="1" t="s">
        <v>327</v>
      </c>
      <c r="D824" s="1" t="s">
        <v>319</v>
      </c>
      <c r="F824" s="106" t="n">
        <v>74776.8811226852</v>
      </c>
      <c r="G824" s="1" t="n">
        <v>4</v>
      </c>
    </row>
    <row r="825" customFormat="false" ht="15" hidden="false" customHeight="true" outlineLevel="0" collapsed="false">
      <c r="A825" s="106" t="n">
        <v>5266.58541666667</v>
      </c>
      <c r="B825" s="1" t="s">
        <v>320</v>
      </c>
      <c r="C825" s="1" t="s">
        <v>321</v>
      </c>
      <c r="D825" s="1" t="s">
        <v>322</v>
      </c>
      <c r="F825" s="106" t="n">
        <v>74866.7997916667</v>
      </c>
      <c r="G825" s="1" t="n">
        <v>1</v>
      </c>
    </row>
    <row r="826" customFormat="false" ht="15" hidden="false" customHeight="true" outlineLevel="0" collapsed="false">
      <c r="A826" s="106" t="n">
        <v>5273.22123842593</v>
      </c>
      <c r="B826" s="1" t="s">
        <v>323</v>
      </c>
      <c r="C826" s="1" t="s">
        <v>324</v>
      </c>
      <c r="D826" s="1" t="s">
        <v>325</v>
      </c>
      <c r="F826" s="106" t="n">
        <v>74955.7539467593</v>
      </c>
      <c r="G826" s="1" t="n">
        <v>2</v>
      </c>
    </row>
    <row r="827" customFormat="false" ht="15" hidden="false" customHeight="true" outlineLevel="0" collapsed="false">
      <c r="A827" s="106" t="n">
        <v>5280.59722222222</v>
      </c>
      <c r="B827" s="1" t="s">
        <v>314</v>
      </c>
      <c r="C827" s="1" t="s">
        <v>315</v>
      </c>
      <c r="D827" s="1" t="s">
        <v>316</v>
      </c>
      <c r="F827" s="106" t="n">
        <v>75048.4291550926</v>
      </c>
      <c r="G827" s="1" t="n">
        <v>3</v>
      </c>
    </row>
    <row r="828" customFormat="false" ht="15" hidden="false" customHeight="true" outlineLevel="0" collapsed="false">
      <c r="A828" s="106" t="n">
        <v>5287.28841435185</v>
      </c>
      <c r="B828" s="1" t="s">
        <v>328</v>
      </c>
      <c r="C828" s="1" t="s">
        <v>331</v>
      </c>
      <c r="D828" s="1" t="s">
        <v>332</v>
      </c>
      <c r="F828" s="106" t="n">
        <v>75142.1190740741</v>
      </c>
      <c r="G828" s="1" t="n">
        <v>4</v>
      </c>
    </row>
    <row r="829" customFormat="false" ht="15" hidden="false" customHeight="true" outlineLevel="0" collapsed="false">
      <c r="A829" s="106" t="n">
        <v>5288.64783564815</v>
      </c>
      <c r="B829" s="1" t="s">
        <v>326</v>
      </c>
      <c r="C829" s="1" t="s">
        <v>327</v>
      </c>
      <c r="D829" s="1" t="s">
        <v>319</v>
      </c>
      <c r="F829" s="106" t="n">
        <v>75232.0437615741</v>
      </c>
      <c r="G829" s="1" t="n">
        <v>1</v>
      </c>
    </row>
    <row r="830" customFormat="false" ht="15" hidden="false" customHeight="true" outlineLevel="0" collapsed="false">
      <c r="A830" s="106" t="n">
        <v>5295.80851851852</v>
      </c>
      <c r="B830" s="1" t="s">
        <v>320</v>
      </c>
      <c r="C830" s="1" t="s">
        <v>321</v>
      </c>
      <c r="D830" s="1" t="s">
        <v>322</v>
      </c>
      <c r="F830" s="106" t="n">
        <v>75321.0025115741</v>
      </c>
      <c r="G830" s="1" t="n">
        <v>2</v>
      </c>
    </row>
    <row r="831" customFormat="false" ht="15" hidden="false" customHeight="true" outlineLevel="0" collapsed="false">
      <c r="A831" s="106" t="n">
        <v>5302.58329861111</v>
      </c>
      <c r="B831" s="1" t="s">
        <v>323</v>
      </c>
      <c r="C831" s="1" t="s">
        <v>324</v>
      </c>
      <c r="D831" s="1" t="s">
        <v>325</v>
      </c>
      <c r="F831" s="106" t="n">
        <v>75413.6749074074</v>
      </c>
      <c r="G831" s="1" t="n">
        <v>3</v>
      </c>
    </row>
    <row r="832" customFormat="false" ht="15" hidden="false" customHeight="true" outlineLevel="0" collapsed="false">
      <c r="A832" s="106" t="n">
        <v>5310.31393518519</v>
      </c>
      <c r="B832" s="1" t="s">
        <v>314</v>
      </c>
      <c r="C832" s="1" t="s">
        <v>315</v>
      </c>
      <c r="D832" s="1" t="s">
        <v>316</v>
      </c>
      <c r="F832" s="106" t="n">
        <v>75507.3653240741</v>
      </c>
      <c r="G832" s="1" t="n">
        <v>4</v>
      </c>
    </row>
    <row r="833" customFormat="false" ht="15" hidden="false" customHeight="true" outlineLevel="0" collapsed="false">
      <c r="A833" s="106" t="n">
        <v>5318.10974537037</v>
      </c>
      <c r="B833" s="1" t="s">
        <v>326</v>
      </c>
      <c r="C833" s="1" t="s">
        <v>327</v>
      </c>
      <c r="D833" s="1" t="s">
        <v>319</v>
      </c>
      <c r="F833" s="106" t="n">
        <v>75597.2865162037</v>
      </c>
      <c r="G833" s="1" t="n">
        <v>1</v>
      </c>
    </row>
    <row r="834" customFormat="false" ht="15" hidden="false" customHeight="true" outlineLevel="0" collapsed="false">
      <c r="A834" s="106" t="n">
        <v>5324.99358796296</v>
      </c>
      <c r="B834" s="1" t="s">
        <v>320</v>
      </c>
      <c r="C834" s="1" t="s">
        <v>321</v>
      </c>
      <c r="D834" s="1" t="s">
        <v>322</v>
      </c>
      <c r="F834" s="106" t="n">
        <v>75686.2425925926</v>
      </c>
      <c r="G834" s="1" t="n">
        <v>2</v>
      </c>
    </row>
    <row r="835" customFormat="false" ht="15" hidden="false" customHeight="true" outlineLevel="0" collapsed="false">
      <c r="A835" s="106" t="n">
        <v>5332.02824074074</v>
      </c>
      <c r="B835" s="1" t="s">
        <v>323</v>
      </c>
      <c r="C835" s="1" t="s">
        <v>324</v>
      </c>
      <c r="D835" s="1" t="s">
        <v>325</v>
      </c>
      <c r="F835" s="106" t="n">
        <v>75778.9163425926</v>
      </c>
      <c r="G835" s="1" t="n">
        <v>3</v>
      </c>
    </row>
    <row r="836" customFormat="false" ht="15" hidden="false" customHeight="true" outlineLevel="0" collapsed="false">
      <c r="A836" s="106" t="n">
        <v>5340.03934027778</v>
      </c>
      <c r="B836" s="1" t="s">
        <v>314</v>
      </c>
      <c r="C836" s="1" t="s">
        <v>315</v>
      </c>
      <c r="D836" s="1" t="s">
        <v>316</v>
      </c>
      <c r="F836" s="106" t="n">
        <v>75872.6085069444</v>
      </c>
      <c r="G836" s="1" t="n">
        <v>4</v>
      </c>
    </row>
    <row r="837" customFormat="false" ht="15" hidden="false" customHeight="true" outlineLevel="0" collapsed="false">
      <c r="A837" s="106" t="n">
        <v>5347.51805555556</v>
      </c>
      <c r="B837" s="1" t="s">
        <v>317</v>
      </c>
      <c r="C837" s="1" t="s">
        <v>318</v>
      </c>
      <c r="D837" s="1" t="s">
        <v>319</v>
      </c>
      <c r="F837" s="106" t="n">
        <v>75962.5287962963</v>
      </c>
      <c r="G837" s="1" t="n">
        <v>1</v>
      </c>
    </row>
    <row r="838" customFormat="false" ht="15" hidden="false" customHeight="true" outlineLevel="0" collapsed="false">
      <c r="A838" s="106" t="n">
        <v>5354.20297453704</v>
      </c>
      <c r="B838" s="1" t="s">
        <v>320</v>
      </c>
      <c r="C838" s="1" t="s">
        <v>321</v>
      </c>
      <c r="D838" s="1" t="s">
        <v>322</v>
      </c>
      <c r="F838" s="106" t="n">
        <v>76051.485</v>
      </c>
      <c r="G838" s="1" t="n">
        <v>2</v>
      </c>
    </row>
    <row r="839" customFormat="false" ht="15" hidden="false" customHeight="true" outlineLevel="0" collapsed="false">
      <c r="A839" s="106" t="n">
        <v>5361.58407407407</v>
      </c>
      <c r="B839" s="1" t="s">
        <v>333</v>
      </c>
      <c r="C839" s="1" t="s">
        <v>334</v>
      </c>
      <c r="D839" s="1" t="s">
        <v>325</v>
      </c>
      <c r="F839" s="106" t="n">
        <v>76144.1643865741</v>
      </c>
      <c r="G839" s="1" t="n">
        <v>3</v>
      </c>
    </row>
    <row r="840" customFormat="false" ht="15" hidden="false" customHeight="true" outlineLevel="0" collapsed="false">
      <c r="A840" s="106" t="n">
        <v>5369.74217592593</v>
      </c>
      <c r="B840" s="1" t="s">
        <v>314</v>
      </c>
      <c r="C840" s="1" t="s">
        <v>315</v>
      </c>
      <c r="D840" s="1" t="s">
        <v>316</v>
      </c>
      <c r="F840" s="106" t="n">
        <v>76237.8522337963</v>
      </c>
      <c r="G840" s="1" t="n">
        <v>4</v>
      </c>
    </row>
    <row r="841" customFormat="false" ht="15" hidden="false" customHeight="true" outlineLevel="0" collapsed="false">
      <c r="A841" s="106" t="n">
        <v>5376.89804398148</v>
      </c>
      <c r="B841" s="1" t="s">
        <v>326</v>
      </c>
      <c r="C841" s="1" t="s">
        <v>327</v>
      </c>
      <c r="D841" s="1" t="s">
        <v>319</v>
      </c>
      <c r="F841" s="106" t="n">
        <v>76327.7735185185</v>
      </c>
      <c r="G841" s="1" t="n">
        <v>1</v>
      </c>
    </row>
    <row r="842" customFormat="false" ht="15" hidden="false" customHeight="true" outlineLevel="0" collapsed="false">
      <c r="A842" s="106" t="n">
        <v>5380.89885416667</v>
      </c>
      <c r="B842" s="1" t="s">
        <v>328</v>
      </c>
      <c r="C842" s="1" t="s">
        <v>335</v>
      </c>
      <c r="D842" s="1" t="s">
        <v>336</v>
      </c>
      <c r="F842" s="106" t="n">
        <v>76416.7326273148</v>
      </c>
      <c r="G842" s="1" t="n">
        <v>2</v>
      </c>
    </row>
    <row r="843" customFormat="false" ht="15" hidden="false" customHeight="true" outlineLevel="0" collapsed="false">
      <c r="A843" s="106" t="n">
        <v>5383.50170138889</v>
      </c>
      <c r="B843" s="1" t="s">
        <v>320</v>
      </c>
      <c r="C843" s="1" t="s">
        <v>321</v>
      </c>
      <c r="D843" s="1" t="s">
        <v>322</v>
      </c>
      <c r="F843" s="106" t="n">
        <v>76509.4128703704</v>
      </c>
      <c r="G843" s="1" t="n">
        <v>3</v>
      </c>
    </row>
    <row r="844" customFormat="false" ht="15" hidden="false" customHeight="true" outlineLevel="0" collapsed="false">
      <c r="A844" s="106" t="n">
        <v>5391.2490162037</v>
      </c>
      <c r="B844" s="1" t="s">
        <v>323</v>
      </c>
      <c r="C844" s="1" t="s">
        <v>324</v>
      </c>
      <c r="D844" s="1" t="s">
        <v>325</v>
      </c>
      <c r="F844" s="106" t="n">
        <v>76603.0960532408</v>
      </c>
      <c r="G844" s="1" t="n">
        <v>4</v>
      </c>
    </row>
    <row r="845" customFormat="false" ht="15" hidden="false" customHeight="true" outlineLevel="0" collapsed="false">
      <c r="A845" s="106" t="n">
        <v>5399.39787037037</v>
      </c>
      <c r="B845" s="1" t="s">
        <v>314</v>
      </c>
      <c r="C845" s="1" t="s">
        <v>315</v>
      </c>
      <c r="D845" s="1" t="s">
        <v>316</v>
      </c>
      <c r="F845" s="106" t="n">
        <v>76693.0184143519</v>
      </c>
      <c r="G845" s="1" t="n">
        <v>1</v>
      </c>
    </row>
    <row r="846" customFormat="false" ht="15" hidden="false" customHeight="true" outlineLevel="0" collapsed="false">
      <c r="A846" s="106" t="n">
        <v>5406.2733912037</v>
      </c>
      <c r="B846" s="1" t="s">
        <v>326</v>
      </c>
      <c r="C846" s="1" t="s">
        <v>327</v>
      </c>
      <c r="D846" s="1" t="s">
        <v>319</v>
      </c>
      <c r="F846" s="106" t="n">
        <v>76781.9728587963</v>
      </c>
      <c r="G846" s="1" t="n">
        <v>2</v>
      </c>
    </row>
    <row r="847" customFormat="false" ht="15" hidden="false" customHeight="true" outlineLevel="0" collapsed="false">
      <c r="A847" s="106" t="n">
        <v>5412.94685185185</v>
      </c>
      <c r="B847" s="1" t="s">
        <v>320</v>
      </c>
      <c r="C847" s="1" t="s">
        <v>321</v>
      </c>
      <c r="D847" s="1" t="s">
        <v>322</v>
      </c>
      <c r="F847" s="106" t="n">
        <v>76874.6468287037</v>
      </c>
      <c r="G847" s="1" t="n">
        <v>3</v>
      </c>
    </row>
    <row r="848" customFormat="false" ht="15" hidden="false" customHeight="true" outlineLevel="0" collapsed="false">
      <c r="A848" s="106" t="n">
        <v>5420.99180555556</v>
      </c>
      <c r="B848" s="1" t="s">
        <v>323</v>
      </c>
      <c r="C848" s="1" t="s">
        <v>324</v>
      </c>
      <c r="D848" s="1" t="s">
        <v>325</v>
      </c>
      <c r="F848" s="106" t="n">
        <v>76968.3378356482</v>
      </c>
      <c r="G848" s="1" t="n">
        <v>4</v>
      </c>
    </row>
    <row r="849" customFormat="false" ht="15" hidden="false" customHeight="true" outlineLevel="0" collapsed="false">
      <c r="A849" s="106" t="n">
        <v>5428.98385416667</v>
      </c>
      <c r="B849" s="1" t="s">
        <v>314</v>
      </c>
      <c r="C849" s="1" t="s">
        <v>315</v>
      </c>
      <c r="D849" s="1" t="s">
        <v>316</v>
      </c>
      <c r="F849" s="106" t="n">
        <v>77058.2625810185</v>
      </c>
      <c r="G849" s="1" t="n">
        <v>1</v>
      </c>
    </row>
    <row r="850" customFormat="false" ht="15" hidden="false" customHeight="true" outlineLevel="0" collapsed="false">
      <c r="A850" s="106" t="n">
        <v>5435.66833333333</v>
      </c>
      <c r="B850" s="1" t="s">
        <v>326</v>
      </c>
      <c r="C850" s="1" t="s">
        <v>327</v>
      </c>
      <c r="D850" s="1" t="s">
        <v>319</v>
      </c>
      <c r="F850" s="106" t="n">
        <v>77147.2154050926</v>
      </c>
      <c r="G850" s="1" t="n">
        <v>2</v>
      </c>
    </row>
    <row r="851" customFormat="false" ht="15" hidden="false" customHeight="true" outlineLevel="0" collapsed="false">
      <c r="A851" s="106" t="n">
        <v>5442.56850694444</v>
      </c>
      <c r="B851" s="1" t="s">
        <v>320</v>
      </c>
      <c r="C851" s="1" t="s">
        <v>321</v>
      </c>
      <c r="D851" s="1" t="s">
        <v>322</v>
      </c>
      <c r="F851" s="106" t="n">
        <v>77239.8922685185</v>
      </c>
      <c r="G851" s="1" t="n">
        <v>3</v>
      </c>
    </row>
    <row r="852" customFormat="false" ht="15" hidden="false" customHeight="true" outlineLevel="0" collapsed="false">
      <c r="A852" s="106" t="n">
        <v>5450.76413194445</v>
      </c>
      <c r="B852" s="1" t="s">
        <v>323</v>
      </c>
      <c r="C852" s="1" t="s">
        <v>324</v>
      </c>
      <c r="D852" s="1" t="s">
        <v>325</v>
      </c>
      <c r="F852" s="106" t="n">
        <v>77333.5865046296</v>
      </c>
      <c r="G852" s="1" t="n">
        <v>4</v>
      </c>
    </row>
    <row r="853" customFormat="false" ht="15" hidden="false" customHeight="true" outlineLevel="0" collapsed="false">
      <c r="A853" s="106" t="n">
        <v>5458.48063657407</v>
      </c>
      <c r="B853" s="1" t="s">
        <v>314</v>
      </c>
      <c r="C853" s="1" t="s">
        <v>315</v>
      </c>
      <c r="D853" s="1" t="s">
        <v>316</v>
      </c>
      <c r="F853" s="106" t="n">
        <v>77423.5050115741</v>
      </c>
      <c r="G853" s="1" t="n">
        <v>1</v>
      </c>
    </row>
    <row r="854" customFormat="false" ht="15" hidden="false" customHeight="true" outlineLevel="0" collapsed="false">
      <c r="A854" s="106" t="n">
        <v>5465.10797453704</v>
      </c>
      <c r="B854" s="1" t="s">
        <v>326</v>
      </c>
      <c r="C854" s="1" t="s">
        <v>327</v>
      </c>
      <c r="D854" s="1" t="s">
        <v>319</v>
      </c>
      <c r="F854" s="106" t="n">
        <v>77512.4596759259</v>
      </c>
      <c r="G854" s="1" t="n">
        <v>2</v>
      </c>
    </row>
    <row r="855" customFormat="false" ht="15" hidden="false" customHeight="true" outlineLevel="0" collapsed="false">
      <c r="A855" s="106" t="n">
        <v>5470.68238425926</v>
      </c>
      <c r="B855" s="1" t="s">
        <v>328</v>
      </c>
      <c r="C855" s="1" t="s">
        <v>337</v>
      </c>
      <c r="D855" s="1" t="s">
        <v>338</v>
      </c>
      <c r="F855" s="106" t="n">
        <v>77605.1380324074</v>
      </c>
      <c r="G855" s="1" t="n">
        <v>3</v>
      </c>
    </row>
    <row r="856" customFormat="false" ht="15" hidden="false" customHeight="true" outlineLevel="0" collapsed="false">
      <c r="A856" s="106" t="n">
        <v>5472.35045138889</v>
      </c>
      <c r="B856" s="1" t="s">
        <v>320</v>
      </c>
      <c r="C856" s="1" t="s">
        <v>321</v>
      </c>
      <c r="D856" s="1" t="s">
        <v>322</v>
      </c>
      <c r="F856" s="106" t="n">
        <v>77698.8293865741</v>
      </c>
      <c r="G856" s="1" t="n">
        <v>4</v>
      </c>
    </row>
    <row r="857" customFormat="false" ht="15" hidden="false" customHeight="true" outlineLevel="0" collapsed="false">
      <c r="A857" s="106" t="n">
        <v>5480.5143287037</v>
      </c>
      <c r="B857" s="1" t="s">
        <v>323</v>
      </c>
      <c r="C857" s="1" t="s">
        <v>324</v>
      </c>
      <c r="D857" s="1" t="s">
        <v>325</v>
      </c>
      <c r="F857" s="106" t="n">
        <v>77788.7466782407</v>
      </c>
      <c r="G857" s="1" t="n">
        <v>1</v>
      </c>
    </row>
    <row r="858" customFormat="false" ht="15" hidden="false" customHeight="true" outlineLevel="0" collapsed="false">
      <c r="A858" s="106" t="n">
        <v>5487.88408564815</v>
      </c>
      <c r="B858" s="1" t="s">
        <v>314</v>
      </c>
      <c r="C858" s="1" t="s">
        <v>315</v>
      </c>
      <c r="D858" s="1" t="s">
        <v>316</v>
      </c>
      <c r="F858" s="106" t="n">
        <v>77877.7012731482</v>
      </c>
      <c r="G858" s="1" t="n">
        <v>2</v>
      </c>
    </row>
    <row r="859" customFormat="false" ht="15" hidden="false" customHeight="true" outlineLevel="0" collapsed="false">
      <c r="A859" s="106" t="n">
        <v>5494.61265046296</v>
      </c>
      <c r="B859" s="1" t="s">
        <v>326</v>
      </c>
      <c r="C859" s="1" t="s">
        <v>327</v>
      </c>
      <c r="D859" s="1" t="s">
        <v>319</v>
      </c>
      <c r="F859" s="106" t="n">
        <v>77970.3727430556</v>
      </c>
      <c r="G859" s="1" t="n">
        <v>3</v>
      </c>
    </row>
    <row r="860" customFormat="false" ht="15" hidden="false" customHeight="true" outlineLevel="0" collapsed="false">
      <c r="A860" s="106" t="n">
        <v>5502.23039351852</v>
      </c>
      <c r="B860" s="1" t="s">
        <v>320</v>
      </c>
      <c r="C860" s="1" t="s">
        <v>321</v>
      </c>
      <c r="D860" s="1" t="s">
        <v>322</v>
      </c>
      <c r="F860" s="106" t="n">
        <v>78064.0659143519</v>
      </c>
      <c r="G860" s="1" t="n">
        <v>4</v>
      </c>
    </row>
    <row r="861" customFormat="false" ht="15" hidden="false" customHeight="true" outlineLevel="0" collapsed="false">
      <c r="A861" s="106" t="n">
        <v>5510.19540509259</v>
      </c>
      <c r="B861" s="1" t="s">
        <v>323</v>
      </c>
      <c r="C861" s="1" t="s">
        <v>324</v>
      </c>
      <c r="D861" s="1" t="s">
        <v>325</v>
      </c>
      <c r="F861" s="106" t="n">
        <v>78153.9902083333</v>
      </c>
      <c r="G861" s="1" t="n">
        <v>1</v>
      </c>
    </row>
    <row r="862" customFormat="false" ht="15" hidden="false" customHeight="true" outlineLevel="0" collapsed="false">
      <c r="A862" s="106" t="n">
        <v>5517.21596064815</v>
      </c>
      <c r="B862" s="1" t="s">
        <v>314</v>
      </c>
      <c r="C862" s="1" t="s">
        <v>315</v>
      </c>
      <c r="D862" s="1" t="s">
        <v>316</v>
      </c>
      <c r="F862" s="106" t="n">
        <v>78242.9436342593</v>
      </c>
      <c r="G862" s="1" t="n">
        <v>2</v>
      </c>
    </row>
    <row r="863" customFormat="false" ht="15" hidden="false" customHeight="true" outlineLevel="0" collapsed="false">
      <c r="A863" s="106" t="n">
        <v>5524.18829861111</v>
      </c>
      <c r="B863" s="1" t="s">
        <v>317</v>
      </c>
      <c r="C863" s="1" t="s">
        <v>318</v>
      </c>
      <c r="D863" s="1" t="s">
        <v>319</v>
      </c>
      <c r="F863" s="106" t="n">
        <v>78335.6152314815</v>
      </c>
      <c r="G863" s="1" t="n">
        <v>3</v>
      </c>
    </row>
    <row r="864" customFormat="false" ht="15" hidden="false" customHeight="true" outlineLevel="0" collapsed="false">
      <c r="A864" s="106" t="n">
        <v>5532.12322916667</v>
      </c>
      <c r="B864" s="1" t="s">
        <v>320</v>
      </c>
      <c r="C864" s="1" t="s">
        <v>321</v>
      </c>
      <c r="D864" s="1" t="s">
        <v>322</v>
      </c>
      <c r="F864" s="106" t="n">
        <v>78429.3105555556</v>
      </c>
      <c r="G864" s="1" t="n">
        <v>4</v>
      </c>
    </row>
    <row r="865" customFormat="false" ht="15" hidden="false" customHeight="true" outlineLevel="0" collapsed="false">
      <c r="A865" s="106" t="n">
        <v>5539.77263888889</v>
      </c>
      <c r="B865" s="1" t="s">
        <v>323</v>
      </c>
      <c r="C865" s="1" t="s">
        <v>324</v>
      </c>
      <c r="D865" s="1" t="s">
        <v>325</v>
      </c>
      <c r="F865" s="106" t="n">
        <v>78519.2353935185</v>
      </c>
      <c r="G865" s="1" t="n">
        <v>1</v>
      </c>
    </row>
    <row r="866" customFormat="false" ht="15" hidden="false" customHeight="true" outlineLevel="0" collapsed="false">
      <c r="A866" s="106" t="n">
        <v>5546.51908564815</v>
      </c>
      <c r="B866" s="1" t="s">
        <v>314</v>
      </c>
      <c r="C866" s="1" t="s">
        <v>315</v>
      </c>
      <c r="D866" s="1" t="s">
        <v>316</v>
      </c>
      <c r="F866" s="106" t="n">
        <v>78608.1815393519</v>
      </c>
      <c r="G866" s="1" t="n">
        <v>2</v>
      </c>
    </row>
    <row r="867" customFormat="false" ht="15" hidden="false" customHeight="true" outlineLevel="0" collapsed="false">
      <c r="A867" s="106" t="n">
        <v>5553.82079861111</v>
      </c>
      <c r="B867" s="1" t="s">
        <v>326</v>
      </c>
      <c r="C867" s="1" t="s">
        <v>327</v>
      </c>
      <c r="D867" s="1" t="s">
        <v>319</v>
      </c>
      <c r="F867" s="106" t="n">
        <v>78700.8537037037</v>
      </c>
      <c r="G867" s="1" t="n">
        <v>3</v>
      </c>
    </row>
    <row r="868" customFormat="false" ht="15" hidden="false" customHeight="true" outlineLevel="0" collapsed="false">
      <c r="A868" s="106" t="n">
        <v>5559.70258101852</v>
      </c>
      <c r="B868" s="1" t="s">
        <v>328</v>
      </c>
      <c r="C868" s="1" t="s">
        <v>329</v>
      </c>
      <c r="D868" s="1" t="s">
        <v>330</v>
      </c>
      <c r="F868" s="106" t="n">
        <v>78794.549837963</v>
      </c>
      <c r="G868" s="1" t="n">
        <v>4</v>
      </c>
    </row>
    <row r="869" customFormat="false" ht="15" hidden="false" customHeight="true" outlineLevel="0" collapsed="false">
      <c r="A869" s="106" t="n">
        <v>5561.94921296296</v>
      </c>
      <c r="B869" s="1" t="s">
        <v>320</v>
      </c>
      <c r="C869" s="1" t="s">
        <v>321</v>
      </c>
      <c r="D869" s="1" t="s">
        <v>322</v>
      </c>
      <c r="F869" s="106" t="n">
        <v>78884.4765740741</v>
      </c>
      <c r="G869" s="1" t="n">
        <v>1</v>
      </c>
    </row>
    <row r="870" customFormat="false" ht="15" hidden="false" customHeight="true" outlineLevel="0" collapsed="false">
      <c r="A870" s="106" t="n">
        <v>5569.23415509259</v>
      </c>
      <c r="B870" s="1" t="s">
        <v>323</v>
      </c>
      <c r="C870" s="1" t="s">
        <v>324</v>
      </c>
      <c r="D870" s="1" t="s">
        <v>325</v>
      </c>
      <c r="F870" s="106" t="n">
        <v>78973.4221412037</v>
      </c>
      <c r="G870" s="1" t="n">
        <v>2</v>
      </c>
    </row>
    <row r="871" customFormat="false" ht="15" hidden="false" customHeight="true" outlineLevel="0" collapsed="false">
      <c r="A871" s="106" t="n">
        <v>5575.8418287037</v>
      </c>
      <c r="B871" s="1" t="s">
        <v>314</v>
      </c>
      <c r="C871" s="1" t="s">
        <v>315</v>
      </c>
      <c r="D871" s="1" t="s">
        <v>316</v>
      </c>
      <c r="F871" s="106" t="n">
        <v>79066.0946527778</v>
      </c>
      <c r="G871" s="1" t="n">
        <v>3</v>
      </c>
    </row>
    <row r="872" customFormat="false" ht="15" hidden="false" customHeight="true" outlineLevel="0" collapsed="false">
      <c r="A872" s="106" t="n">
        <v>5583.48265046296</v>
      </c>
      <c r="B872" s="1" t="s">
        <v>326</v>
      </c>
      <c r="C872" s="1" t="s">
        <v>327</v>
      </c>
      <c r="D872" s="1" t="s">
        <v>319</v>
      </c>
      <c r="F872" s="106" t="n">
        <v>79159.7884143519</v>
      </c>
      <c r="G872" s="1" t="n">
        <v>4</v>
      </c>
    </row>
    <row r="873" customFormat="false" ht="15" hidden="false" customHeight="true" outlineLevel="0" collapsed="false">
      <c r="A873" s="106" t="n">
        <v>5591.6512037037</v>
      </c>
      <c r="B873" s="1" t="s">
        <v>320</v>
      </c>
      <c r="C873" s="1" t="s">
        <v>321</v>
      </c>
      <c r="D873" s="1" t="s">
        <v>322</v>
      </c>
      <c r="F873" s="106" t="n">
        <v>79249.7178819444</v>
      </c>
      <c r="G873" s="1" t="n">
        <v>1</v>
      </c>
    </row>
    <row r="874" customFormat="false" ht="15" hidden="false" customHeight="true" outlineLevel="0" collapsed="false">
      <c r="A874" s="106" t="n">
        <v>5598.5962962963</v>
      </c>
      <c r="B874" s="1" t="s">
        <v>323</v>
      </c>
      <c r="C874" s="1" t="s">
        <v>324</v>
      </c>
      <c r="D874" s="1" t="s">
        <v>325</v>
      </c>
      <c r="F874" s="106" t="n">
        <v>79338.6703009259</v>
      </c>
      <c r="G874" s="1" t="n">
        <v>2</v>
      </c>
    </row>
    <row r="875" customFormat="false" ht="15" hidden="false" customHeight="true" outlineLevel="0" collapsed="false">
      <c r="A875" s="106" t="n">
        <v>5605.22378472222</v>
      </c>
      <c r="B875" s="1" t="s">
        <v>314</v>
      </c>
      <c r="C875" s="1" t="s">
        <v>315</v>
      </c>
      <c r="D875" s="1" t="s">
        <v>316</v>
      </c>
      <c r="F875" s="106" t="n">
        <v>79431.3393865741</v>
      </c>
      <c r="G875" s="1" t="n">
        <v>3</v>
      </c>
    </row>
    <row r="876" customFormat="false" ht="15" hidden="false" customHeight="true" outlineLevel="0" collapsed="false">
      <c r="A876" s="106" t="n">
        <v>5613.14585648148</v>
      </c>
      <c r="B876" s="1" t="s">
        <v>326</v>
      </c>
      <c r="C876" s="1" t="s">
        <v>327</v>
      </c>
      <c r="D876" s="1" t="s">
        <v>319</v>
      </c>
      <c r="F876" s="106" t="n">
        <v>79525.0304050926</v>
      </c>
      <c r="G876" s="1" t="n">
        <v>4</v>
      </c>
    </row>
    <row r="877" customFormat="false" ht="15" hidden="false" customHeight="true" outlineLevel="0" collapsed="false">
      <c r="A877" s="106" t="n">
        <v>5621.20069444445</v>
      </c>
      <c r="B877" s="1" t="s">
        <v>320</v>
      </c>
      <c r="C877" s="1" t="s">
        <v>321</v>
      </c>
      <c r="D877" s="1" t="s">
        <v>322</v>
      </c>
      <c r="F877" s="106" t="n">
        <v>79614.9599537037</v>
      </c>
      <c r="G877" s="1" t="n">
        <v>1</v>
      </c>
    </row>
    <row r="878" customFormat="false" ht="15" hidden="false" customHeight="true" outlineLevel="0" collapsed="false">
      <c r="A878" s="106" t="n">
        <v>5627.89733796296</v>
      </c>
      <c r="B878" s="1" t="s">
        <v>323</v>
      </c>
      <c r="C878" s="1" t="s">
        <v>324</v>
      </c>
      <c r="D878" s="1" t="s">
        <v>325</v>
      </c>
      <c r="F878" s="106" t="n">
        <v>79703.9113657407</v>
      </c>
      <c r="G878" s="1" t="n">
        <v>2</v>
      </c>
    </row>
    <row r="879" customFormat="false" ht="15" hidden="false" customHeight="true" outlineLevel="0" collapsed="false">
      <c r="A879" s="106" t="n">
        <v>5634.68863425926</v>
      </c>
      <c r="B879" s="1" t="s">
        <v>314</v>
      </c>
      <c r="C879" s="1" t="s">
        <v>315</v>
      </c>
      <c r="D879" s="1" t="s">
        <v>316</v>
      </c>
      <c r="F879" s="106" t="n">
        <v>79796.5709259259</v>
      </c>
      <c r="G879" s="1" t="n">
        <v>3</v>
      </c>
    </row>
    <row r="880" customFormat="false" ht="15" hidden="false" customHeight="true" outlineLevel="0" collapsed="false">
      <c r="A880" s="106" t="n">
        <v>5642.78900462963</v>
      </c>
      <c r="B880" s="1" t="s">
        <v>326</v>
      </c>
      <c r="C880" s="1" t="s">
        <v>327</v>
      </c>
      <c r="D880" s="1" t="s">
        <v>319</v>
      </c>
      <c r="F880" s="106" t="n">
        <v>79890.2677893519</v>
      </c>
      <c r="G880" s="1" t="n">
        <v>4</v>
      </c>
    </row>
    <row r="881" customFormat="false" ht="15" hidden="false" customHeight="true" outlineLevel="0" collapsed="false">
      <c r="A881" s="106" t="n">
        <v>5650.59994212963</v>
      </c>
      <c r="B881" s="1" t="s">
        <v>320</v>
      </c>
      <c r="C881" s="1" t="s">
        <v>321</v>
      </c>
      <c r="D881" s="1" t="s">
        <v>322</v>
      </c>
      <c r="F881" s="106" t="n">
        <v>79980.1998842593</v>
      </c>
      <c r="G881" s="1" t="n">
        <v>1</v>
      </c>
    </row>
    <row r="882" customFormat="false" ht="15" hidden="false" customHeight="true" outlineLevel="0" collapsed="false">
      <c r="A882" s="106" t="n">
        <v>5652.52069444444</v>
      </c>
      <c r="B882" s="1" t="s">
        <v>328</v>
      </c>
      <c r="C882" s="1" t="s">
        <v>331</v>
      </c>
      <c r="D882" s="1" t="s">
        <v>332</v>
      </c>
      <c r="F882" s="106" t="n">
        <v>80069.1514930556</v>
      </c>
      <c r="G882" s="1" t="n">
        <v>2</v>
      </c>
    </row>
    <row r="883" customFormat="false" ht="15" hidden="false" customHeight="true" outlineLevel="0" collapsed="false">
      <c r="A883" s="106" t="n">
        <v>5657.18527777778</v>
      </c>
      <c r="B883" s="1" t="s">
        <v>323</v>
      </c>
      <c r="C883" s="1" t="s">
        <v>324</v>
      </c>
      <c r="D883" s="1" t="s">
        <v>325</v>
      </c>
      <c r="F883" s="106" t="n">
        <v>80161.8155671296</v>
      </c>
      <c r="G883" s="1" t="n">
        <v>3</v>
      </c>
    </row>
    <row r="884" customFormat="false" ht="15" hidden="false" customHeight="true" outlineLevel="0" collapsed="false">
      <c r="A884" s="106" t="n">
        <v>5664.24550925926</v>
      </c>
      <c r="B884" s="1" t="s">
        <v>314</v>
      </c>
      <c r="C884" s="1" t="s">
        <v>315</v>
      </c>
      <c r="D884" s="1" t="s">
        <v>316</v>
      </c>
      <c r="F884" s="106" t="n">
        <v>80255.5131828704</v>
      </c>
      <c r="G884" s="1" t="n">
        <v>4</v>
      </c>
    </row>
    <row r="885" customFormat="false" ht="15" hidden="false" customHeight="true" outlineLevel="0" collapsed="false">
      <c r="A885" s="106" t="n">
        <v>5672.39583333333</v>
      </c>
      <c r="B885" s="1" t="s">
        <v>326</v>
      </c>
      <c r="C885" s="1" t="s">
        <v>327</v>
      </c>
      <c r="D885" s="1" t="s">
        <v>319</v>
      </c>
      <c r="F885" s="106" t="n">
        <v>80345.4415046296</v>
      </c>
      <c r="G885" s="1" t="n">
        <v>1</v>
      </c>
    </row>
    <row r="886" customFormat="false" ht="15" hidden="false" customHeight="true" outlineLevel="0" collapsed="false">
      <c r="A886" s="106" t="n">
        <v>5679.88050925926</v>
      </c>
      <c r="B886" s="1" t="s">
        <v>320</v>
      </c>
      <c r="C886" s="1" t="s">
        <v>321</v>
      </c>
      <c r="D886" s="1" t="s">
        <v>322</v>
      </c>
      <c r="F886" s="106" t="n">
        <v>80434.3942824074</v>
      </c>
      <c r="G886" s="1" t="n">
        <v>2</v>
      </c>
    </row>
    <row r="887" customFormat="false" ht="15" hidden="false" customHeight="true" outlineLevel="0" collapsed="false">
      <c r="A887" s="106" t="n">
        <v>5686.50729166667</v>
      </c>
      <c r="B887" s="1" t="s">
        <v>323</v>
      </c>
      <c r="C887" s="1" t="s">
        <v>324</v>
      </c>
      <c r="D887" s="1" t="s">
        <v>325</v>
      </c>
      <c r="F887" s="106" t="n">
        <v>80527.0634837963</v>
      </c>
      <c r="G887" s="1" t="n">
        <v>3</v>
      </c>
    </row>
    <row r="888" customFormat="false" ht="15" hidden="false" customHeight="true" outlineLevel="0" collapsed="false">
      <c r="A888" s="106" t="n">
        <v>5693.89373842593</v>
      </c>
      <c r="B888" s="1" t="s">
        <v>314</v>
      </c>
      <c r="C888" s="1" t="s">
        <v>315</v>
      </c>
      <c r="D888" s="1" t="s">
        <v>316</v>
      </c>
      <c r="F888" s="106" t="n">
        <v>80620.7535069444</v>
      </c>
      <c r="G888" s="1" t="n">
        <v>4</v>
      </c>
    </row>
    <row r="889" customFormat="false" ht="15" hidden="false" customHeight="true" outlineLevel="0" collapsed="false">
      <c r="A889" s="106" t="n">
        <v>5701.95275462963</v>
      </c>
      <c r="B889" s="1" t="s">
        <v>317</v>
      </c>
      <c r="C889" s="1" t="s">
        <v>318</v>
      </c>
      <c r="D889" s="1" t="s">
        <v>319</v>
      </c>
      <c r="F889" s="106" t="n">
        <v>80710.6825925926</v>
      </c>
      <c r="G889" s="1" t="n">
        <v>1</v>
      </c>
    </row>
    <row r="890" customFormat="false" ht="15" hidden="false" customHeight="true" outlineLevel="0" collapsed="false">
      <c r="A890" s="106" t="n">
        <v>5709.09505787037</v>
      </c>
      <c r="B890" s="1" t="s">
        <v>320</v>
      </c>
      <c r="C890" s="1" t="s">
        <v>321</v>
      </c>
      <c r="D890" s="1" t="s">
        <v>322</v>
      </c>
      <c r="F890" s="106" t="n">
        <v>80799.6350115741</v>
      </c>
      <c r="G890" s="1" t="n">
        <v>2</v>
      </c>
    </row>
    <row r="891" customFormat="false" ht="15" hidden="false" customHeight="true" outlineLevel="0" collapsed="false">
      <c r="A891" s="106" t="n">
        <v>5715.90271990741</v>
      </c>
      <c r="B891" s="1" t="s">
        <v>323</v>
      </c>
      <c r="C891" s="1" t="s">
        <v>324</v>
      </c>
      <c r="D891" s="1" t="s">
        <v>325</v>
      </c>
      <c r="F891" s="106" t="n">
        <v>80892.2990277778</v>
      </c>
      <c r="G891" s="1" t="n">
        <v>3</v>
      </c>
    </row>
    <row r="892" customFormat="false" ht="15" hidden="false" customHeight="true" outlineLevel="0" collapsed="false">
      <c r="A892" s="106" t="n">
        <v>5723.62291666667</v>
      </c>
      <c r="B892" s="1" t="s">
        <v>314</v>
      </c>
      <c r="C892" s="1" t="s">
        <v>315</v>
      </c>
      <c r="D892" s="1" t="s">
        <v>316</v>
      </c>
      <c r="F892" s="106" t="n">
        <v>80985.9879513889</v>
      </c>
      <c r="G892" s="1" t="n">
        <v>4</v>
      </c>
    </row>
    <row r="893" customFormat="false" ht="15" hidden="false" customHeight="true" outlineLevel="0" collapsed="false">
      <c r="A893" s="106" t="n">
        <v>5731.45302083333</v>
      </c>
      <c r="B893" s="1" t="s">
        <v>326</v>
      </c>
      <c r="C893" s="1" t="s">
        <v>327</v>
      </c>
      <c r="D893" s="1" t="s">
        <v>319</v>
      </c>
      <c r="F893" s="106" t="n">
        <v>81075.9237268519</v>
      </c>
      <c r="G893" s="1" t="n">
        <v>1</v>
      </c>
    </row>
    <row r="894" customFormat="false" ht="15" hidden="false" customHeight="true" outlineLevel="0" collapsed="false">
      <c r="A894" s="106" t="n">
        <v>5738.30631944445</v>
      </c>
      <c r="B894" s="1" t="s">
        <v>320</v>
      </c>
      <c r="C894" s="1" t="s">
        <v>321</v>
      </c>
      <c r="D894" s="1" t="s">
        <v>322</v>
      </c>
      <c r="F894" s="106" t="n">
        <v>81164.8771180556</v>
      </c>
      <c r="G894" s="1" t="n">
        <v>2</v>
      </c>
    </row>
    <row r="895" customFormat="false" ht="15" hidden="false" customHeight="true" outlineLevel="0" collapsed="false">
      <c r="A895" s="106" t="n">
        <v>5745.39913194445</v>
      </c>
      <c r="B895" s="1" t="s">
        <v>323</v>
      </c>
      <c r="C895" s="1" t="s">
        <v>324</v>
      </c>
      <c r="D895" s="1" t="s">
        <v>325</v>
      </c>
      <c r="F895" s="106" t="n">
        <v>81257.5424652778</v>
      </c>
      <c r="G895" s="1" t="n">
        <v>3</v>
      </c>
    </row>
    <row r="896" customFormat="false" ht="15" hidden="false" customHeight="true" outlineLevel="0" collapsed="false">
      <c r="A896" s="106" t="n">
        <v>5746.14179398148</v>
      </c>
      <c r="B896" s="1" t="s">
        <v>328</v>
      </c>
      <c r="C896" s="1" t="s">
        <v>335</v>
      </c>
      <c r="D896" s="1" t="s">
        <v>336</v>
      </c>
      <c r="F896" s="106" t="n">
        <v>81351.2347106482</v>
      </c>
      <c r="G896" s="1" t="n">
        <v>4</v>
      </c>
    </row>
    <row r="897" customFormat="false" ht="15" hidden="false" customHeight="true" outlineLevel="0" collapsed="false">
      <c r="A897" s="106" t="n">
        <v>5753.40616898148</v>
      </c>
      <c r="B897" s="1" t="s">
        <v>314</v>
      </c>
      <c r="C897" s="1" t="s">
        <v>315</v>
      </c>
      <c r="D897" s="1" t="s">
        <v>316</v>
      </c>
      <c r="F897" s="106" t="n">
        <v>81441.166724537</v>
      </c>
      <c r="G897" s="1" t="n">
        <v>1</v>
      </c>
    </row>
    <row r="898" customFormat="false" ht="15" hidden="false" customHeight="true" outlineLevel="0" collapsed="false">
      <c r="A898" s="106" t="n">
        <v>5760.90409722222</v>
      </c>
      <c r="B898" s="1" t="s">
        <v>326</v>
      </c>
      <c r="C898" s="1" t="s">
        <v>327</v>
      </c>
      <c r="D898" s="1" t="s">
        <v>319</v>
      </c>
      <c r="F898" s="106" t="n">
        <v>81530.1165740741</v>
      </c>
      <c r="G898" s="1" t="n">
        <v>2</v>
      </c>
    </row>
    <row r="899" customFormat="false" ht="15" hidden="false" customHeight="true" outlineLevel="0" collapsed="false">
      <c r="A899" s="106" t="n">
        <v>5767.5772337963</v>
      </c>
      <c r="B899" s="1" t="s">
        <v>320</v>
      </c>
      <c r="C899" s="1" t="s">
        <v>321</v>
      </c>
      <c r="D899" s="1" t="s">
        <v>322</v>
      </c>
      <c r="F899" s="106" t="n">
        <v>81622.7834837963</v>
      </c>
      <c r="G899" s="1" t="n">
        <v>3</v>
      </c>
    </row>
    <row r="900" customFormat="false" ht="15" hidden="false" customHeight="true" outlineLevel="0" collapsed="false">
      <c r="A900" s="106" t="n">
        <v>5775.01061342593</v>
      </c>
      <c r="B900" s="1" t="s">
        <v>323</v>
      </c>
      <c r="C900" s="1" t="s">
        <v>324</v>
      </c>
      <c r="D900" s="1" t="s">
        <v>325</v>
      </c>
      <c r="F900" s="106" t="n">
        <v>81716.4781481482</v>
      </c>
      <c r="G900" s="1" t="n">
        <v>4</v>
      </c>
    </row>
    <row r="901" customFormat="false" ht="15" hidden="false" customHeight="true" outlineLevel="0" collapsed="false">
      <c r="A901" s="106" t="n">
        <v>5783.19445601852</v>
      </c>
      <c r="B901" s="1" t="s">
        <v>314</v>
      </c>
      <c r="C901" s="1" t="s">
        <v>315</v>
      </c>
      <c r="D901" s="1" t="s">
        <v>316</v>
      </c>
      <c r="F901" s="106" t="n">
        <v>81806.4063194445</v>
      </c>
      <c r="G901" s="1" t="n">
        <v>1</v>
      </c>
    </row>
    <row r="902" customFormat="false" ht="15" hidden="false" customHeight="true" outlineLevel="0" collapsed="false">
      <c r="A902" s="106" t="n">
        <v>5790.32821759259</v>
      </c>
      <c r="B902" s="1" t="s">
        <v>326</v>
      </c>
      <c r="C902" s="1" t="s">
        <v>327</v>
      </c>
      <c r="D902" s="1" t="s">
        <v>319</v>
      </c>
      <c r="F902" s="106" t="n">
        <v>81895.3572106481</v>
      </c>
      <c r="G902" s="1" t="n">
        <v>2</v>
      </c>
    </row>
    <row r="903" customFormat="false" ht="15" hidden="false" customHeight="true" outlineLevel="0" collapsed="false">
      <c r="A903" s="106" t="n">
        <v>5796.96027777778</v>
      </c>
      <c r="B903" s="1" t="s">
        <v>320</v>
      </c>
      <c r="C903" s="1" t="s">
        <v>321</v>
      </c>
      <c r="D903" s="1" t="s">
        <v>322</v>
      </c>
      <c r="F903" s="106" t="n">
        <v>81988.0255787037</v>
      </c>
      <c r="G903" s="1" t="n">
        <v>3</v>
      </c>
    </row>
    <row r="904" customFormat="false" ht="15" hidden="false" customHeight="true" outlineLevel="0" collapsed="false">
      <c r="A904" s="106" t="n">
        <v>5804.73356481482</v>
      </c>
      <c r="B904" s="1" t="s">
        <v>323</v>
      </c>
      <c r="C904" s="1" t="s">
        <v>324</v>
      </c>
      <c r="D904" s="1" t="s">
        <v>325</v>
      </c>
      <c r="F904" s="106" t="n">
        <v>82081.7204398148</v>
      </c>
      <c r="G904" s="1" t="n">
        <v>4</v>
      </c>
    </row>
    <row r="905" customFormat="false" ht="15" hidden="false" customHeight="true" outlineLevel="0" collapsed="false">
      <c r="A905" s="106" t="n">
        <v>5812.92428240741</v>
      </c>
      <c r="B905" s="1" t="s">
        <v>314</v>
      </c>
      <c r="C905" s="1" t="s">
        <v>315</v>
      </c>
      <c r="D905" s="1" t="s">
        <v>316</v>
      </c>
      <c r="F905" s="106" t="n">
        <v>82171.6484259259</v>
      </c>
      <c r="G905" s="1" t="n">
        <v>1</v>
      </c>
    </row>
    <row r="906" customFormat="false" ht="15" hidden="false" customHeight="true" outlineLevel="0" collapsed="false">
      <c r="A906" s="106" t="n">
        <v>5819.75299768519</v>
      </c>
      <c r="B906" s="1" t="s">
        <v>326</v>
      </c>
      <c r="C906" s="1" t="s">
        <v>327</v>
      </c>
      <c r="D906" s="1" t="s">
        <v>319</v>
      </c>
      <c r="F906" s="106" t="n">
        <v>82260.6030208333</v>
      </c>
      <c r="G906" s="1" t="n">
        <v>2</v>
      </c>
    </row>
    <row r="907" customFormat="false" ht="15" hidden="false" customHeight="true" outlineLevel="0" collapsed="false">
      <c r="A907" s="106" t="n">
        <v>5826.48509259259</v>
      </c>
      <c r="B907" s="1" t="s">
        <v>320</v>
      </c>
      <c r="C907" s="1" t="s">
        <v>321</v>
      </c>
      <c r="D907" s="1" t="s">
        <v>322</v>
      </c>
      <c r="F907" s="106" t="n">
        <v>82353.2723032407</v>
      </c>
      <c r="G907" s="1" t="n">
        <v>3</v>
      </c>
    </row>
    <row r="908" customFormat="false" ht="15" hidden="false" customHeight="true" outlineLevel="0" collapsed="false">
      <c r="A908" s="106" t="n">
        <v>5834.53653935185</v>
      </c>
      <c r="B908" s="1" t="s">
        <v>323</v>
      </c>
      <c r="C908" s="1" t="s">
        <v>324</v>
      </c>
      <c r="D908" s="1" t="s">
        <v>325</v>
      </c>
      <c r="F908" s="106" t="n">
        <v>82446.9673726852</v>
      </c>
      <c r="G908" s="1" t="n">
        <v>4</v>
      </c>
    </row>
    <row r="909" customFormat="false" ht="15" hidden="false" customHeight="true" outlineLevel="0" collapsed="false">
      <c r="A909" s="106" t="n">
        <v>5835.92771990741</v>
      </c>
      <c r="B909" s="1" t="s">
        <v>328</v>
      </c>
      <c r="C909" s="1" t="s">
        <v>337</v>
      </c>
      <c r="D909" s="1" t="s">
        <v>338</v>
      </c>
      <c r="F909" s="106" t="n">
        <v>82536.8963888889</v>
      </c>
      <c r="G909" s="1" t="n">
        <v>1</v>
      </c>
    </row>
    <row r="910" customFormat="false" ht="15" hidden="false" customHeight="true" outlineLevel="0" collapsed="false">
      <c r="A910" s="106" t="n">
        <v>5842.54135416667</v>
      </c>
      <c r="B910" s="1" t="s">
        <v>314</v>
      </c>
      <c r="C910" s="1" t="s">
        <v>315</v>
      </c>
      <c r="D910" s="1" t="s">
        <v>316</v>
      </c>
      <c r="F910" s="106" t="n">
        <v>82625.8436689815</v>
      </c>
      <c r="G910" s="1" t="n">
        <v>2</v>
      </c>
    </row>
    <row r="911" customFormat="false" ht="15" hidden="false" customHeight="true" outlineLevel="0" collapsed="false">
      <c r="A911" s="106" t="n">
        <v>5849.19859953704</v>
      </c>
      <c r="B911" s="1" t="s">
        <v>326</v>
      </c>
      <c r="C911" s="1" t="s">
        <v>327</v>
      </c>
      <c r="D911" s="1" t="s">
        <v>319</v>
      </c>
      <c r="F911" s="106" t="n">
        <v>82718.5061342593</v>
      </c>
      <c r="G911" s="1" t="n">
        <v>3</v>
      </c>
    </row>
    <row r="912" customFormat="false" ht="15" hidden="false" customHeight="true" outlineLevel="0" collapsed="false">
      <c r="A912" s="106" t="n">
        <v>5856.1512962963</v>
      </c>
      <c r="B912" s="1" t="s">
        <v>320</v>
      </c>
      <c r="C912" s="1" t="s">
        <v>321</v>
      </c>
      <c r="D912" s="1" t="s">
        <v>322</v>
      </c>
      <c r="F912" s="106" t="n">
        <v>82812.2073263889</v>
      </c>
      <c r="G912" s="1" t="n">
        <v>4</v>
      </c>
    </row>
    <row r="913" customFormat="false" ht="15" hidden="false" customHeight="true" outlineLevel="0" collapsed="false">
      <c r="A913" s="106" t="n">
        <v>5864.35380787037</v>
      </c>
      <c r="B913" s="1" t="s">
        <v>333</v>
      </c>
      <c r="C913" s="1" t="s">
        <v>334</v>
      </c>
      <c r="D913" s="1" t="s">
        <v>325</v>
      </c>
      <c r="F913" s="106" t="n">
        <v>82902.1420949074</v>
      </c>
      <c r="G913" s="1" t="n">
        <v>1</v>
      </c>
    </row>
    <row r="914" customFormat="false" ht="15" hidden="false" customHeight="true" outlineLevel="0" collapsed="false">
      <c r="A914" s="106" t="n">
        <v>5872.02481481482</v>
      </c>
      <c r="B914" s="1" t="s">
        <v>314</v>
      </c>
      <c r="C914" s="1" t="s">
        <v>315</v>
      </c>
      <c r="D914" s="1" t="s">
        <v>316</v>
      </c>
      <c r="F914" s="106" t="n">
        <v>82991.0844791667</v>
      </c>
      <c r="G914" s="1" t="n">
        <v>2</v>
      </c>
    </row>
    <row r="915" customFormat="false" ht="15" hidden="false" customHeight="true" outlineLevel="0" collapsed="false">
      <c r="A915" s="106" t="n">
        <v>5878.6706712963</v>
      </c>
      <c r="B915" s="1" t="s">
        <v>317</v>
      </c>
      <c r="C915" s="1" t="s">
        <v>318</v>
      </c>
      <c r="D915" s="1" t="s">
        <v>319</v>
      </c>
      <c r="F915" s="106" t="n">
        <v>83083.7501967593</v>
      </c>
      <c r="G915" s="1" t="n">
        <v>3</v>
      </c>
    </row>
    <row r="916" customFormat="false" ht="15" hidden="false" customHeight="true" outlineLevel="0" collapsed="false">
      <c r="A916" s="106" t="n">
        <v>5885.93078703704</v>
      </c>
      <c r="B916" s="1" t="s">
        <v>320</v>
      </c>
      <c r="C916" s="1" t="s">
        <v>321</v>
      </c>
      <c r="D916" s="1" t="s">
        <v>322</v>
      </c>
      <c r="F916" s="106" t="n">
        <v>83177.4544444445</v>
      </c>
      <c r="G916" s="1" t="n">
        <v>4</v>
      </c>
    </row>
    <row r="917" customFormat="false" ht="15" hidden="false" customHeight="true" outlineLevel="0" collapsed="false">
      <c r="A917" s="106" t="n">
        <v>5894.10341435185</v>
      </c>
      <c r="B917" s="1" t="s">
        <v>323</v>
      </c>
      <c r="C917" s="1" t="s">
        <v>324</v>
      </c>
      <c r="D917" s="1" t="s">
        <v>325</v>
      </c>
      <c r="F917" s="106" t="n">
        <v>83267.3886921296</v>
      </c>
      <c r="G917" s="1" t="n">
        <v>1</v>
      </c>
    </row>
    <row r="918" customFormat="false" ht="15" hidden="false" customHeight="true" outlineLevel="0" collapsed="false">
      <c r="A918" s="106" t="n">
        <v>5901.39167824074</v>
      </c>
      <c r="B918" s="1" t="s">
        <v>314</v>
      </c>
      <c r="C918" s="1" t="s">
        <v>315</v>
      </c>
      <c r="D918" s="1" t="s">
        <v>316</v>
      </c>
      <c r="F918" s="106" t="n">
        <v>83356.3317592593</v>
      </c>
      <c r="G918" s="1" t="n">
        <v>2</v>
      </c>
    </row>
    <row r="919" customFormat="false" ht="15" hidden="false" customHeight="true" outlineLevel="0" collapsed="false">
      <c r="A919" s="106" t="n">
        <v>5908.16515046296</v>
      </c>
      <c r="B919" s="1" t="s">
        <v>326</v>
      </c>
      <c r="C919" s="1" t="s">
        <v>327</v>
      </c>
      <c r="D919" s="1" t="s">
        <v>319</v>
      </c>
      <c r="F919" s="106" t="n">
        <v>83448.9983912037</v>
      </c>
      <c r="G919" s="1" t="n">
        <v>3</v>
      </c>
    </row>
    <row r="920" customFormat="false" ht="15" hidden="false" customHeight="true" outlineLevel="0" collapsed="false">
      <c r="A920" s="106" t="n">
        <v>5915.7724537037</v>
      </c>
      <c r="B920" s="1" t="s">
        <v>320</v>
      </c>
      <c r="C920" s="1" t="s">
        <v>321</v>
      </c>
      <c r="D920" s="1" t="s">
        <v>322</v>
      </c>
      <c r="F920" s="106" t="n">
        <v>83542.697650463</v>
      </c>
      <c r="G920" s="1" t="n">
        <v>4</v>
      </c>
    </row>
    <row r="921" customFormat="false" ht="15" hidden="false" customHeight="true" outlineLevel="0" collapsed="false">
      <c r="A921" s="106" t="n">
        <v>5923.72696759259</v>
      </c>
      <c r="B921" s="1" t="s">
        <v>323</v>
      </c>
      <c r="C921" s="1" t="s">
        <v>324</v>
      </c>
      <c r="D921" s="1" t="s">
        <v>325</v>
      </c>
      <c r="F921" s="106" t="n">
        <v>83632.6332523148</v>
      </c>
      <c r="G921" s="1" t="n">
        <v>1</v>
      </c>
    </row>
    <row r="922" customFormat="false" ht="15" hidden="false" customHeight="true" outlineLevel="0" collapsed="false">
      <c r="A922" s="106" t="n">
        <v>5924.94947916667</v>
      </c>
      <c r="B922" s="1" t="s">
        <v>328</v>
      </c>
      <c r="C922" s="1" t="s">
        <v>329</v>
      </c>
      <c r="D922" s="1" t="s">
        <v>330</v>
      </c>
      <c r="F922" s="106" t="n">
        <v>83721.5789814815</v>
      </c>
      <c r="G922" s="1" t="n">
        <v>2</v>
      </c>
    </row>
    <row r="923" customFormat="false" ht="15" hidden="false" customHeight="true" outlineLevel="0" collapsed="false">
      <c r="A923" s="106" t="n">
        <v>5930.68221064815</v>
      </c>
      <c r="B923" s="1" t="s">
        <v>314</v>
      </c>
      <c r="C923" s="1" t="s">
        <v>315</v>
      </c>
      <c r="D923" s="1" t="s">
        <v>316</v>
      </c>
      <c r="F923" s="106" t="n">
        <v>83814.233900463</v>
      </c>
      <c r="G923" s="1" t="n">
        <v>3</v>
      </c>
    </row>
    <row r="924" customFormat="false" ht="15" hidden="false" customHeight="true" outlineLevel="0" collapsed="false">
      <c r="A924" s="106" t="n">
        <v>5937.68123842593</v>
      </c>
      <c r="B924" s="1" t="s">
        <v>326</v>
      </c>
      <c r="C924" s="1" t="s">
        <v>327</v>
      </c>
      <c r="D924" s="1" t="s">
        <v>319</v>
      </c>
      <c r="F924" s="106" t="n">
        <v>83907.9330324074</v>
      </c>
      <c r="G924" s="1" t="n">
        <v>4</v>
      </c>
    </row>
    <row r="925" customFormat="false" ht="15" hidden="false" customHeight="true" outlineLevel="0" collapsed="false">
      <c r="A925" s="106" t="n">
        <v>5945.60759259259</v>
      </c>
      <c r="B925" s="1" t="s">
        <v>320</v>
      </c>
      <c r="C925" s="1" t="s">
        <v>321</v>
      </c>
      <c r="D925" s="1" t="s">
        <v>322</v>
      </c>
      <c r="F925" s="106" t="n">
        <v>83997.8751041667</v>
      </c>
      <c r="G925" s="1" t="n">
        <v>1</v>
      </c>
    </row>
    <row r="926" customFormat="false" ht="15" hidden="false" customHeight="true" outlineLevel="0" collapsed="false">
      <c r="A926" s="106" t="n">
        <v>5953.21354166667</v>
      </c>
      <c r="B926" s="1" t="s">
        <v>323</v>
      </c>
      <c r="C926" s="1" t="s">
        <v>324</v>
      </c>
      <c r="D926" s="1" t="s">
        <v>325</v>
      </c>
      <c r="F926" s="106" t="n">
        <v>84086.8248263889</v>
      </c>
      <c r="G926" s="1" t="n">
        <v>2</v>
      </c>
    </row>
    <row r="927" customFormat="false" ht="15" hidden="false" customHeight="true" outlineLevel="0" collapsed="false">
      <c r="A927" s="106" t="n">
        <v>5959.94329861111</v>
      </c>
      <c r="B927" s="1" t="s">
        <v>314</v>
      </c>
      <c r="C927" s="1" t="s">
        <v>315</v>
      </c>
      <c r="D927" s="1" t="s">
        <v>316</v>
      </c>
      <c r="F927" s="106" t="n">
        <v>84179.4780092593</v>
      </c>
      <c r="G927" s="1" t="n">
        <v>3</v>
      </c>
    </row>
    <row r="928" customFormat="false" ht="15" hidden="false" customHeight="true" outlineLevel="0" collapsed="false">
      <c r="A928" s="106" t="n">
        <v>5967.22813657407</v>
      </c>
      <c r="B928" s="1" t="s">
        <v>326</v>
      </c>
      <c r="C928" s="1" t="s">
        <v>327</v>
      </c>
      <c r="D928" s="1" t="s">
        <v>319</v>
      </c>
      <c r="F928" s="106" t="n">
        <v>84273.1800115741</v>
      </c>
      <c r="G928" s="1" t="n">
        <v>4</v>
      </c>
    </row>
    <row r="929" customFormat="false" ht="15" hidden="false" customHeight="true" outlineLevel="0" collapsed="false">
      <c r="A929" s="106" t="n">
        <v>5975.36553240741</v>
      </c>
      <c r="B929" s="1" t="s">
        <v>320</v>
      </c>
      <c r="C929" s="1" t="s">
        <v>321</v>
      </c>
      <c r="D929" s="1" t="s">
        <v>322</v>
      </c>
      <c r="F929" s="106" t="n">
        <v>84363.1193171296</v>
      </c>
      <c r="G929" s="1" t="n">
        <v>1</v>
      </c>
    </row>
    <row r="930" customFormat="false" ht="15" hidden="false" customHeight="true" outlineLevel="0" collapsed="false">
      <c r="A930" s="106" t="n">
        <v>5982.59106481482</v>
      </c>
      <c r="B930" s="1" t="s">
        <v>323</v>
      </c>
      <c r="C930" s="1" t="s">
        <v>324</v>
      </c>
      <c r="D930" s="1" t="s">
        <v>325</v>
      </c>
      <c r="F930" s="106" t="n">
        <v>84452.0662847222</v>
      </c>
      <c r="G930" s="1" t="n">
        <v>2</v>
      </c>
    </row>
    <row r="931" customFormat="false" ht="15" hidden="false" customHeight="true" outlineLevel="0" collapsed="false">
      <c r="A931" s="106" t="n">
        <v>5989.2196875</v>
      </c>
      <c r="B931" s="1" t="s">
        <v>314</v>
      </c>
      <c r="C931" s="1" t="s">
        <v>315</v>
      </c>
      <c r="D931" s="1" t="s">
        <v>316</v>
      </c>
      <c r="F931" s="106" t="n">
        <v>84544.7223032407</v>
      </c>
      <c r="G931" s="1" t="n">
        <v>3</v>
      </c>
    </row>
    <row r="932" customFormat="false" ht="15" hidden="false" customHeight="true" outlineLevel="0" collapsed="false">
      <c r="A932" s="106" t="n">
        <v>5996.81703703704</v>
      </c>
      <c r="B932" s="1" t="s">
        <v>326</v>
      </c>
      <c r="C932" s="1" t="s">
        <v>327</v>
      </c>
      <c r="D932" s="1" t="s">
        <v>319</v>
      </c>
      <c r="F932" s="106" t="n">
        <v>84638.4221643519</v>
      </c>
      <c r="G932" s="1" t="n">
        <v>4</v>
      </c>
    </row>
    <row r="933" customFormat="false" ht="15" hidden="false" customHeight="true" outlineLevel="0" collapsed="false">
      <c r="A933" s="106" t="n">
        <v>6004.99868055556</v>
      </c>
      <c r="B933" s="1" t="s">
        <v>320</v>
      </c>
      <c r="C933" s="1" t="s">
        <v>321</v>
      </c>
      <c r="D933" s="1" t="s">
        <v>322</v>
      </c>
      <c r="F933" s="106" t="n">
        <v>84728.360462963</v>
      </c>
      <c r="G933" s="1" t="n">
        <v>1</v>
      </c>
    </row>
    <row r="934" customFormat="false" ht="15" hidden="false" customHeight="true" outlineLevel="0" collapsed="false">
      <c r="A934" s="106" t="n">
        <v>6011.90359953704</v>
      </c>
      <c r="B934" s="1" t="s">
        <v>323</v>
      </c>
      <c r="C934" s="1" t="s">
        <v>324</v>
      </c>
      <c r="D934" s="1" t="s">
        <v>325</v>
      </c>
      <c r="F934" s="106" t="n">
        <v>84817.3076967593</v>
      </c>
      <c r="G934" s="1" t="n">
        <v>2</v>
      </c>
    </row>
    <row r="935" customFormat="false" ht="15" hidden="false" customHeight="true" outlineLevel="0" collapsed="false">
      <c r="A935" s="106" t="n">
        <v>6017.76717592593</v>
      </c>
      <c r="B935" s="1" t="s">
        <v>328</v>
      </c>
      <c r="C935" s="1" t="s">
        <v>331</v>
      </c>
      <c r="D935" s="1" t="s">
        <v>332</v>
      </c>
      <c r="F935" s="106" t="n">
        <v>84909.966099537</v>
      </c>
      <c r="G935" s="1" t="n">
        <v>3</v>
      </c>
    </row>
    <row r="936" customFormat="false" ht="15" hidden="false" customHeight="true" outlineLevel="0" collapsed="false">
      <c r="A936" s="106" t="n">
        <v>6018.55275462963</v>
      </c>
      <c r="B936" s="1" t="s">
        <v>314</v>
      </c>
      <c r="C936" s="1" t="s">
        <v>315</v>
      </c>
      <c r="D936" s="1" t="s">
        <v>316</v>
      </c>
      <c r="F936" s="106" t="n">
        <v>85003.6603125</v>
      </c>
      <c r="G936" s="1" t="n">
        <v>4</v>
      </c>
    </row>
    <row r="937" customFormat="false" ht="15" hidden="false" customHeight="true" outlineLevel="0" collapsed="false">
      <c r="A937" s="106" t="n">
        <v>6026.44642361111</v>
      </c>
      <c r="B937" s="1" t="s">
        <v>326</v>
      </c>
      <c r="C937" s="1" t="s">
        <v>327</v>
      </c>
      <c r="D937" s="1" t="s">
        <v>319</v>
      </c>
      <c r="F937" s="106" t="n">
        <v>85093.600787037</v>
      </c>
      <c r="G937" s="1" t="n">
        <v>1</v>
      </c>
    </row>
    <row r="938" customFormat="false" ht="15" hidden="false" customHeight="true" outlineLevel="0" collapsed="false">
      <c r="A938" s="106" t="n">
        <v>6034.49622685185</v>
      </c>
      <c r="B938" s="1" t="s">
        <v>320</v>
      </c>
      <c r="C938" s="1" t="s">
        <v>321</v>
      </c>
      <c r="D938" s="1" t="s">
        <v>322</v>
      </c>
      <c r="F938" s="106" t="n">
        <v>85182.5515277778</v>
      </c>
      <c r="G938" s="1" t="n">
        <v>2</v>
      </c>
    </row>
    <row r="939" customFormat="false" ht="15" hidden="false" customHeight="true" outlineLevel="0" collapsed="false">
      <c r="A939" s="106" t="n">
        <v>6041.19434027778</v>
      </c>
      <c r="B939" s="1" t="s">
        <v>333</v>
      </c>
      <c r="C939" s="1" t="s">
        <v>334</v>
      </c>
      <c r="D939" s="1" t="s">
        <v>325</v>
      </c>
      <c r="F939" s="106" t="n">
        <v>85275.2123148148</v>
      </c>
      <c r="G939" s="1" t="n">
        <v>3</v>
      </c>
    </row>
    <row r="940" customFormat="false" ht="15" hidden="false" customHeight="true" outlineLevel="0" collapsed="false">
      <c r="A940" s="106" t="n">
        <v>6047.9812037037</v>
      </c>
      <c r="B940" s="1" t="s">
        <v>314</v>
      </c>
      <c r="C940" s="1" t="s">
        <v>315</v>
      </c>
      <c r="D940" s="1" t="s">
        <v>316</v>
      </c>
      <c r="F940" s="106" t="n">
        <v>85368.9045949074</v>
      </c>
      <c r="G940" s="1" t="n">
        <v>4</v>
      </c>
    </row>
    <row r="941" customFormat="false" ht="15" hidden="false" customHeight="true" outlineLevel="0" collapsed="false">
      <c r="A941" s="106" t="n">
        <v>6056.0941087963</v>
      </c>
      <c r="B941" s="1" t="s">
        <v>317</v>
      </c>
      <c r="C941" s="1" t="s">
        <v>318</v>
      </c>
      <c r="D941" s="1" t="s">
        <v>319</v>
      </c>
      <c r="F941" s="106" t="n">
        <v>85458.8455902778</v>
      </c>
      <c r="G941" s="1" t="n">
        <v>1</v>
      </c>
    </row>
    <row r="942" customFormat="false" ht="15" hidden="false" customHeight="true" outlineLevel="0" collapsed="false">
      <c r="A942" s="106" t="n">
        <v>6063.87880787037</v>
      </c>
      <c r="B942" s="1" t="s">
        <v>320</v>
      </c>
      <c r="C942" s="1" t="s">
        <v>321</v>
      </c>
      <c r="D942" s="1" t="s">
        <v>322</v>
      </c>
      <c r="F942" s="106" t="n">
        <v>85547.7922337963</v>
      </c>
      <c r="G942" s="1" t="n">
        <v>2</v>
      </c>
    </row>
    <row r="943" customFormat="false" ht="15" hidden="false" customHeight="true" outlineLevel="0" collapsed="false">
      <c r="A943" s="106" t="n">
        <v>6070.50015046296</v>
      </c>
      <c r="B943" s="1" t="s">
        <v>323</v>
      </c>
      <c r="C943" s="1" t="s">
        <v>324</v>
      </c>
      <c r="D943" s="1" t="s">
        <v>325</v>
      </c>
      <c r="F943" s="106" t="n">
        <v>85640.4465277778</v>
      </c>
      <c r="G943" s="1" t="n">
        <v>3</v>
      </c>
    </row>
    <row r="944" customFormat="false" ht="15" hidden="false" customHeight="true" outlineLevel="0" collapsed="false">
      <c r="A944" s="106" t="n">
        <v>6077.53690972222</v>
      </c>
      <c r="B944" s="1" t="s">
        <v>314</v>
      </c>
      <c r="C944" s="1" t="s">
        <v>315</v>
      </c>
      <c r="D944" s="1" t="s">
        <v>316</v>
      </c>
      <c r="F944" s="106" t="n">
        <v>85734.1435300926</v>
      </c>
      <c r="G944" s="1" t="n">
        <v>4</v>
      </c>
    </row>
    <row r="945" customFormat="false" ht="15" hidden="false" customHeight="true" outlineLevel="0" collapsed="false">
      <c r="A945" s="106" t="n">
        <v>6085.7256712963</v>
      </c>
      <c r="B945" s="1" t="s">
        <v>326</v>
      </c>
      <c r="C945" s="1" t="s">
        <v>327</v>
      </c>
      <c r="D945" s="1" t="s">
        <v>319</v>
      </c>
      <c r="F945" s="106" t="n">
        <v>85824.0850810185</v>
      </c>
      <c r="G945" s="1" t="n">
        <v>1</v>
      </c>
    </row>
    <row r="946" customFormat="false" ht="15" hidden="false" customHeight="true" outlineLevel="0" collapsed="false">
      <c r="A946" s="106" t="n">
        <v>6093.18487268519</v>
      </c>
      <c r="B946" s="1" t="s">
        <v>320</v>
      </c>
      <c r="C946" s="1" t="s">
        <v>321</v>
      </c>
      <c r="D946" s="1" t="s">
        <v>322</v>
      </c>
      <c r="F946" s="106" t="n">
        <v>85913.0304398148</v>
      </c>
      <c r="G946" s="1" t="n">
        <v>2</v>
      </c>
    </row>
    <row r="947" customFormat="false" ht="15" hidden="false" customHeight="true" outlineLevel="0" collapsed="false">
      <c r="A947" s="106" t="n">
        <v>6099.85453703704</v>
      </c>
      <c r="B947" s="1" t="s">
        <v>323</v>
      </c>
      <c r="C947" s="1" t="s">
        <v>324</v>
      </c>
      <c r="D947" s="1" t="s">
        <v>325</v>
      </c>
      <c r="F947" s="106" t="n">
        <v>86005.6871180556</v>
      </c>
      <c r="G947" s="1" t="n">
        <v>3</v>
      </c>
    </row>
    <row r="948" customFormat="false" ht="15" hidden="false" customHeight="true" outlineLevel="0" collapsed="false">
      <c r="A948" s="106" t="n">
        <v>6107.233125</v>
      </c>
      <c r="B948" s="1" t="s">
        <v>314</v>
      </c>
      <c r="C948" s="1" t="s">
        <v>315</v>
      </c>
      <c r="D948" s="1" t="s">
        <v>316</v>
      </c>
      <c r="F948" s="106" t="n">
        <v>86099.3885648148</v>
      </c>
      <c r="G948" s="1" t="n">
        <v>4</v>
      </c>
    </row>
    <row r="949" customFormat="false" ht="15" hidden="false" customHeight="true" outlineLevel="0" collapsed="false">
      <c r="A949" s="106" t="n">
        <v>6111.385625</v>
      </c>
      <c r="B949" s="1" t="s">
        <v>328</v>
      </c>
      <c r="C949" s="1" t="s">
        <v>335</v>
      </c>
      <c r="D949" s="1" t="s">
        <v>336</v>
      </c>
      <c r="F949" s="106" t="n">
        <v>86189.3243402778</v>
      </c>
      <c r="G949" s="1" t="n">
        <v>1</v>
      </c>
    </row>
    <row r="950" customFormat="false" ht="15" hidden="false" customHeight="true" outlineLevel="0" collapsed="false">
      <c r="A950" s="106" t="n">
        <v>6115.31532407407</v>
      </c>
      <c r="B950" s="1" t="s">
        <v>326</v>
      </c>
      <c r="C950" s="1" t="s">
        <v>327</v>
      </c>
      <c r="D950" s="1" t="s">
        <v>319</v>
      </c>
      <c r="F950" s="106" t="n">
        <v>86278.2721875</v>
      </c>
      <c r="G950" s="1" t="n">
        <v>2</v>
      </c>
    </row>
    <row r="951" customFormat="false" ht="15" hidden="false" customHeight="true" outlineLevel="0" collapsed="false">
      <c r="A951" s="106" t="n">
        <v>6122.45855324074</v>
      </c>
      <c r="B951" s="1" t="s">
        <v>320</v>
      </c>
      <c r="C951" s="1" t="s">
        <v>321</v>
      </c>
      <c r="D951" s="1" t="s">
        <v>322</v>
      </c>
      <c r="F951" s="106" t="n">
        <v>86370.9331597222</v>
      </c>
      <c r="G951" s="1" t="n">
        <v>3</v>
      </c>
    </row>
    <row r="952" customFormat="false" ht="15" hidden="false" customHeight="true" outlineLevel="0" collapsed="false">
      <c r="A952" s="106" t="n">
        <v>6129.29215277778</v>
      </c>
      <c r="B952" s="1" t="s">
        <v>323</v>
      </c>
      <c r="C952" s="1" t="s">
        <v>324</v>
      </c>
      <c r="D952" s="1" t="s">
        <v>325</v>
      </c>
      <c r="F952" s="106" t="n">
        <v>86464.6324768519</v>
      </c>
      <c r="G952" s="1" t="n">
        <v>4</v>
      </c>
    </row>
    <row r="953" customFormat="false" ht="15" hidden="false" customHeight="true" outlineLevel="0" collapsed="false">
      <c r="A953" s="106" t="n">
        <v>6137.04803240741</v>
      </c>
      <c r="B953" s="1" t="s">
        <v>314</v>
      </c>
      <c r="C953" s="1" t="s">
        <v>315</v>
      </c>
      <c r="D953" s="1" t="s">
        <v>316</v>
      </c>
      <c r="F953" s="106" t="n">
        <v>86554.5668055556</v>
      </c>
      <c r="G953" s="1" t="n">
        <v>1</v>
      </c>
    </row>
    <row r="954" customFormat="false" ht="15" hidden="false" customHeight="true" outlineLevel="0" collapsed="false">
      <c r="A954" s="106" t="n">
        <v>6144.85892361111</v>
      </c>
      <c r="B954" s="1" t="s">
        <v>326</v>
      </c>
      <c r="C954" s="1" t="s">
        <v>327</v>
      </c>
      <c r="D954" s="1" t="s">
        <v>319</v>
      </c>
      <c r="F954" s="106" t="n">
        <v>86643.5138888889</v>
      </c>
      <c r="G954" s="1" t="n">
        <v>2</v>
      </c>
    </row>
    <row r="955" customFormat="false" ht="15" hidden="false" customHeight="true" outlineLevel="0" collapsed="false">
      <c r="A955" s="106" t="n">
        <v>6151.74334490741</v>
      </c>
      <c r="B955" s="1" t="s">
        <v>320</v>
      </c>
      <c r="C955" s="1" t="s">
        <v>321</v>
      </c>
      <c r="D955" s="1" t="s">
        <v>322</v>
      </c>
      <c r="F955" s="106" t="n">
        <v>86736.1662037037</v>
      </c>
      <c r="G955" s="1" t="n">
        <v>3</v>
      </c>
    </row>
    <row r="956" customFormat="false" ht="15" hidden="false" customHeight="true" outlineLevel="0" collapsed="false">
      <c r="A956" s="106" t="n">
        <v>6158.84575231481</v>
      </c>
      <c r="B956" s="1" t="s">
        <v>323</v>
      </c>
      <c r="C956" s="1" t="s">
        <v>324</v>
      </c>
      <c r="D956" s="1" t="s">
        <v>325</v>
      </c>
      <c r="F956" s="106" t="n">
        <v>86829.8655208333</v>
      </c>
      <c r="G956" s="1" t="n">
        <v>4</v>
      </c>
    </row>
    <row r="957" customFormat="false" ht="15" hidden="false" customHeight="true" outlineLevel="0" collapsed="false">
      <c r="A957" s="106" t="n">
        <v>6166.91732638889</v>
      </c>
      <c r="B957" s="1" t="s">
        <v>314</v>
      </c>
      <c r="C957" s="1" t="s">
        <v>315</v>
      </c>
      <c r="D957" s="1" t="s">
        <v>316</v>
      </c>
      <c r="F957" s="106" t="n">
        <v>86919.8071527778</v>
      </c>
      <c r="G957" s="1" t="n">
        <v>1</v>
      </c>
    </row>
    <row r="958" customFormat="false" ht="15" hidden="false" customHeight="true" outlineLevel="0" collapsed="false">
      <c r="A958" s="106" t="n">
        <v>6174.36828703704</v>
      </c>
      <c r="B958" s="1" t="s">
        <v>326</v>
      </c>
      <c r="C958" s="1" t="s">
        <v>327</v>
      </c>
      <c r="D958" s="1" t="s">
        <v>319</v>
      </c>
      <c r="F958" s="106" t="n">
        <v>87008.7519560185</v>
      </c>
      <c r="G958" s="1" t="n">
        <v>2</v>
      </c>
    </row>
    <row r="959" customFormat="false" ht="15" hidden="false" customHeight="true" outlineLevel="0" collapsed="false">
      <c r="A959" s="106" t="n">
        <v>6181.08006944444</v>
      </c>
      <c r="B959" s="1" t="s">
        <v>320</v>
      </c>
      <c r="C959" s="1" t="s">
        <v>321</v>
      </c>
      <c r="D959" s="1" t="s">
        <v>322</v>
      </c>
      <c r="F959" s="106" t="n">
        <v>87101.405474537</v>
      </c>
      <c r="G959" s="1" t="n">
        <v>3</v>
      </c>
    </row>
    <row r="960" customFormat="false" ht="15" hidden="false" customHeight="true" outlineLevel="0" collapsed="false">
      <c r="A960" s="106" t="n">
        <v>6188.53037037037</v>
      </c>
      <c r="B960" s="1" t="s">
        <v>323</v>
      </c>
      <c r="C960" s="1" t="s">
        <v>324</v>
      </c>
      <c r="D960" s="1" t="s">
        <v>325</v>
      </c>
      <c r="F960" s="106" t="n">
        <v>87195.1100925926</v>
      </c>
      <c r="G960" s="1" t="n">
        <v>4</v>
      </c>
    </row>
    <row r="961" customFormat="false" ht="15" hidden="false" customHeight="true" outlineLevel="0" collapsed="false">
      <c r="A961" s="106" t="n">
        <v>6196.75456018519</v>
      </c>
      <c r="B961" s="1" t="s">
        <v>314</v>
      </c>
      <c r="C961" s="1" t="s">
        <v>315</v>
      </c>
      <c r="D961" s="1" t="s">
        <v>316</v>
      </c>
      <c r="F961" s="106" t="n">
        <v>87285.0527314815</v>
      </c>
      <c r="G961" s="1" t="n">
        <v>1</v>
      </c>
    </row>
    <row r="962" customFormat="false" ht="15" hidden="false" customHeight="true" outlineLevel="0" collapsed="false">
      <c r="A962" s="106" t="n">
        <v>6201.16576388889</v>
      </c>
      <c r="B962" s="1" t="s">
        <v>328</v>
      </c>
      <c r="C962" s="1" t="s">
        <v>337</v>
      </c>
      <c r="D962" s="1" t="s">
        <v>338</v>
      </c>
      <c r="F962" s="106" t="n">
        <v>87373.990775463</v>
      </c>
      <c r="G962" s="1" t="n">
        <v>2</v>
      </c>
    </row>
    <row r="963" customFormat="false" ht="15" hidden="false" customHeight="true" outlineLevel="0" collapsed="false">
      <c r="A963" s="106" t="n">
        <v>6203.85493055556</v>
      </c>
      <c r="B963" s="1" t="s">
        <v>317</v>
      </c>
      <c r="C963" s="1" t="s">
        <v>318</v>
      </c>
      <c r="D963" s="1" t="s">
        <v>319</v>
      </c>
      <c r="F963" s="106" t="n">
        <v>87466.647337963</v>
      </c>
      <c r="G963" s="1" t="n">
        <v>3</v>
      </c>
    </row>
    <row r="964" customFormat="false" ht="15" hidden="false" customHeight="true" outlineLevel="0" collapsed="false">
      <c r="A964" s="106" t="n">
        <v>6210.50471064815</v>
      </c>
      <c r="B964" s="1" t="s">
        <v>320</v>
      </c>
      <c r="C964" s="1" t="s">
        <v>321</v>
      </c>
      <c r="D964" s="1" t="s">
        <v>322</v>
      </c>
      <c r="F964" s="106" t="n">
        <v>87560.351712963</v>
      </c>
      <c r="G964" s="1" t="n">
        <v>4</v>
      </c>
    </row>
    <row r="965" customFormat="false" ht="15" hidden="false" customHeight="true" outlineLevel="0" collapsed="false">
      <c r="A965" s="106" t="n">
        <v>6218.32079861111</v>
      </c>
      <c r="B965" s="1" t="s">
        <v>333</v>
      </c>
      <c r="C965" s="1" t="s">
        <v>334</v>
      </c>
      <c r="D965" s="1" t="s">
        <v>325</v>
      </c>
      <c r="F965" s="106" t="n">
        <v>87650.2953472222</v>
      </c>
      <c r="G965" s="1" t="n">
        <v>1</v>
      </c>
    </row>
    <row r="966" customFormat="false" ht="15" hidden="false" customHeight="true" outlineLevel="0" collapsed="false">
      <c r="A966" s="106" t="n">
        <v>6226.48771990741</v>
      </c>
      <c r="B966" s="1" t="s">
        <v>314</v>
      </c>
      <c r="C966" s="1" t="s">
        <v>315</v>
      </c>
      <c r="D966" s="1" t="s">
        <v>316</v>
      </c>
      <c r="F966" s="106" t="n">
        <v>87739.2336805556</v>
      </c>
      <c r="G966" s="1" t="n">
        <v>2</v>
      </c>
    </row>
    <row r="967" customFormat="false" ht="15" hidden="false" customHeight="true" outlineLevel="0" collapsed="false">
      <c r="A967" s="106" t="n">
        <v>6233.31923611111</v>
      </c>
      <c r="B967" s="1" t="s">
        <v>317</v>
      </c>
      <c r="C967" s="1" t="s">
        <v>318</v>
      </c>
      <c r="D967" s="1" t="s">
        <v>319</v>
      </c>
      <c r="F967" s="106" t="n">
        <v>87831.8871643519</v>
      </c>
      <c r="G967" s="1" t="n">
        <v>3</v>
      </c>
    </row>
    <row r="968" customFormat="false" ht="15" hidden="false" customHeight="true" outlineLevel="0" collapsed="false">
      <c r="A968" s="106" t="n">
        <v>6240.04248842593</v>
      </c>
      <c r="B968" s="1" t="s">
        <v>320</v>
      </c>
      <c r="C968" s="1" t="s">
        <v>321</v>
      </c>
      <c r="D968" s="1" t="s">
        <v>322</v>
      </c>
      <c r="F968" s="106" t="n">
        <v>87925.5881828704</v>
      </c>
      <c r="G968" s="1" t="n">
        <v>4</v>
      </c>
    </row>
    <row r="969" customFormat="false" ht="15" hidden="false" customHeight="true" outlineLevel="0" collapsed="false">
      <c r="A969" s="106" t="n">
        <v>6248.14502314815</v>
      </c>
      <c r="B969" s="1" t="s">
        <v>323</v>
      </c>
      <c r="C969" s="1" t="s">
        <v>324</v>
      </c>
      <c r="D969" s="1" t="s">
        <v>325</v>
      </c>
      <c r="F969" s="106" t="n">
        <v>88015.5345717593</v>
      </c>
      <c r="G969" s="1" t="n">
        <v>1</v>
      </c>
    </row>
    <row r="970" customFormat="false" ht="15" hidden="false" customHeight="true" outlineLevel="0" collapsed="false">
      <c r="A970" s="106" t="n">
        <v>6256.07888888889</v>
      </c>
      <c r="B970" s="1" t="s">
        <v>314</v>
      </c>
      <c r="C970" s="1" t="s">
        <v>315</v>
      </c>
      <c r="D970" s="1" t="s">
        <v>316</v>
      </c>
      <c r="F970" s="106" t="n">
        <v>88104.4796990741</v>
      </c>
      <c r="G970" s="1" t="n">
        <v>2</v>
      </c>
    </row>
    <row r="971" customFormat="false" ht="15" hidden="false" customHeight="true" outlineLevel="0" collapsed="false">
      <c r="A971" s="106" t="n">
        <v>6262.75611111111</v>
      </c>
      <c r="B971" s="1" t="s">
        <v>326</v>
      </c>
      <c r="C971" s="1" t="s">
        <v>327</v>
      </c>
      <c r="D971" s="1" t="s">
        <v>319</v>
      </c>
      <c r="F971" s="106" t="n">
        <v>88197.1313078704</v>
      </c>
      <c r="G971" s="1" t="n">
        <v>3</v>
      </c>
    </row>
    <row r="972" customFormat="false" ht="15" hidden="false" customHeight="true" outlineLevel="0" collapsed="false">
      <c r="A972" s="106" t="n">
        <v>6269.6971412037</v>
      </c>
      <c r="B972" s="1" t="s">
        <v>320</v>
      </c>
      <c r="C972" s="1" t="s">
        <v>321</v>
      </c>
      <c r="D972" s="1" t="s">
        <v>322</v>
      </c>
      <c r="F972" s="106" t="n">
        <v>88290.833900463</v>
      </c>
      <c r="G972" s="1" t="n">
        <v>4</v>
      </c>
    </row>
    <row r="973" customFormat="false" ht="15" hidden="false" customHeight="true" outlineLevel="0" collapsed="false">
      <c r="A973" s="106" t="n">
        <v>6277.91564814815</v>
      </c>
      <c r="B973" s="1" t="s">
        <v>323</v>
      </c>
      <c r="C973" s="1" t="s">
        <v>324</v>
      </c>
      <c r="D973" s="1" t="s">
        <v>325</v>
      </c>
      <c r="F973" s="106" t="n">
        <v>88380.7807407407</v>
      </c>
      <c r="G973" s="1" t="n">
        <v>1</v>
      </c>
    </row>
    <row r="974" customFormat="false" ht="15" hidden="false" customHeight="true" outlineLevel="0" collapsed="false">
      <c r="A974" s="106" t="n">
        <v>6285.52333333333</v>
      </c>
      <c r="B974" s="1" t="s">
        <v>314</v>
      </c>
      <c r="C974" s="1" t="s">
        <v>315</v>
      </c>
      <c r="D974" s="1" t="s">
        <v>316</v>
      </c>
      <c r="F974" s="106" t="n">
        <v>88469.7245138889</v>
      </c>
      <c r="G974" s="1" t="n">
        <v>2</v>
      </c>
    </row>
    <row r="975" customFormat="false" ht="15" hidden="false" customHeight="true" outlineLevel="0" collapsed="false">
      <c r="A975" s="106" t="n">
        <v>6290.19287037037</v>
      </c>
      <c r="B975" s="1" t="s">
        <v>328</v>
      </c>
      <c r="C975" s="1" t="s">
        <v>329</v>
      </c>
      <c r="D975" s="1" t="s">
        <v>330</v>
      </c>
      <c r="F975" s="106" t="n">
        <v>88562.3683912037</v>
      </c>
      <c r="G975" s="1" t="n">
        <v>3</v>
      </c>
    </row>
    <row r="976" customFormat="false" ht="15" hidden="false" customHeight="true" outlineLevel="0" collapsed="false">
      <c r="A976" s="106" t="n">
        <v>6292.17032407407</v>
      </c>
      <c r="B976" s="1" t="s">
        <v>326</v>
      </c>
      <c r="C976" s="1" t="s">
        <v>327</v>
      </c>
      <c r="D976" s="1" t="s">
        <v>319</v>
      </c>
      <c r="F976" s="106" t="n">
        <v>88656.0743865741</v>
      </c>
      <c r="G976" s="1" t="n">
        <v>4</v>
      </c>
    </row>
    <row r="977" customFormat="false" ht="15" hidden="false" customHeight="true" outlineLevel="0" collapsed="false">
      <c r="A977" s="106" t="n">
        <v>6299.44184027778</v>
      </c>
      <c r="B977" s="1" t="s">
        <v>320</v>
      </c>
      <c r="C977" s="1" t="s">
        <v>321</v>
      </c>
      <c r="D977" s="1" t="s">
        <v>322</v>
      </c>
      <c r="F977" s="106" t="n">
        <v>88746.0227430556</v>
      </c>
      <c r="G977" s="1" t="n">
        <v>1</v>
      </c>
    </row>
    <row r="978" customFormat="false" ht="15" hidden="false" customHeight="true" outlineLevel="0" collapsed="false">
      <c r="A978" s="106" t="n">
        <v>6307.5758912037</v>
      </c>
      <c r="B978" s="1" t="s">
        <v>323</v>
      </c>
      <c r="C978" s="1" t="s">
        <v>324</v>
      </c>
      <c r="D978" s="1" t="s">
        <v>325</v>
      </c>
      <c r="F978" s="106" t="n">
        <v>88834.9651851852</v>
      </c>
      <c r="G978" s="1" t="n">
        <v>2</v>
      </c>
    </row>
    <row r="979" customFormat="false" ht="15" hidden="false" customHeight="true" outlineLevel="0" collapsed="false">
      <c r="A979" s="106" t="n">
        <v>6314.84199074074</v>
      </c>
      <c r="B979" s="1" t="s">
        <v>314</v>
      </c>
      <c r="C979" s="1" t="s">
        <v>315</v>
      </c>
      <c r="D979" s="1" t="s">
        <v>316</v>
      </c>
      <c r="F979" s="106" t="n">
        <v>88927.6119444445</v>
      </c>
      <c r="G979" s="1" t="n">
        <v>3</v>
      </c>
    </row>
    <row r="980" customFormat="false" ht="15" hidden="false" customHeight="true" outlineLevel="0" collapsed="false">
      <c r="A980" s="106" t="n">
        <v>6321.58460648148</v>
      </c>
      <c r="B980" s="1" t="s">
        <v>326</v>
      </c>
      <c r="C980" s="1" t="s">
        <v>327</v>
      </c>
      <c r="D980" s="1" t="s">
        <v>319</v>
      </c>
      <c r="F980" s="106" t="n">
        <v>89021.3186574074</v>
      </c>
      <c r="G980" s="1" t="n">
        <v>4</v>
      </c>
    </row>
    <row r="981" customFormat="false" ht="15" hidden="false" customHeight="true" outlineLevel="0" collapsed="false">
      <c r="A981" s="106" t="n">
        <v>6329.22328703704</v>
      </c>
      <c r="B981" s="1" t="s">
        <v>320</v>
      </c>
      <c r="C981" s="1" t="s">
        <v>321</v>
      </c>
      <c r="D981" s="1" t="s">
        <v>322</v>
      </c>
      <c r="F981" s="106" t="n">
        <v>89111.2648032408</v>
      </c>
      <c r="G981" s="1" t="n">
        <v>1</v>
      </c>
    </row>
    <row r="982" customFormat="false" ht="15" hidden="false" customHeight="true" outlineLevel="0" collapsed="false">
      <c r="A982" s="106" t="n">
        <v>6337.11369212963</v>
      </c>
      <c r="B982" s="1" t="s">
        <v>323</v>
      </c>
      <c r="C982" s="1" t="s">
        <v>324</v>
      </c>
      <c r="D982" s="1" t="s">
        <v>325</v>
      </c>
      <c r="F982" s="106" t="n">
        <v>89200.2087037037</v>
      </c>
      <c r="G982" s="1" t="n">
        <v>2</v>
      </c>
    </row>
    <row r="983" customFormat="false" ht="15" hidden="false" customHeight="true" outlineLevel="0" collapsed="false">
      <c r="A983" s="106" t="n">
        <v>6344.07523148148</v>
      </c>
      <c r="B983" s="1" t="s">
        <v>314</v>
      </c>
      <c r="C983" s="1" t="s">
        <v>315</v>
      </c>
      <c r="D983" s="1" t="s">
        <v>316</v>
      </c>
      <c r="F983" s="106" t="n">
        <v>89292.8628587963</v>
      </c>
      <c r="G983" s="1" t="n">
        <v>3</v>
      </c>
    </row>
    <row r="984" customFormat="false" ht="15" hidden="false" customHeight="true" outlineLevel="0" collapsed="false">
      <c r="A984" s="106" t="n">
        <v>6351.03271990741</v>
      </c>
      <c r="B984" s="1" t="s">
        <v>326</v>
      </c>
      <c r="C984" s="1" t="s">
        <v>327</v>
      </c>
      <c r="D984" s="1" t="s">
        <v>319</v>
      </c>
      <c r="F984" s="106" t="n">
        <v>89386.564525463</v>
      </c>
      <c r="G984" s="1" t="n">
        <v>4</v>
      </c>
    </row>
    <row r="985" customFormat="false" ht="15" hidden="false" customHeight="true" outlineLevel="0" collapsed="false">
      <c r="A985" s="106" t="n">
        <v>6358.98145833333</v>
      </c>
      <c r="B985" s="1" t="s">
        <v>320</v>
      </c>
      <c r="C985" s="1" t="s">
        <v>321</v>
      </c>
      <c r="D985" s="1" t="s">
        <v>322</v>
      </c>
      <c r="F985" s="106" t="n">
        <v>89476.5118634259</v>
      </c>
      <c r="G985" s="1" t="n">
        <v>1</v>
      </c>
    </row>
    <row r="986" customFormat="false" ht="15" hidden="false" customHeight="true" outlineLevel="0" collapsed="false">
      <c r="A986" s="106" t="n">
        <v>6366.54648148148</v>
      </c>
      <c r="B986" s="1" t="s">
        <v>323</v>
      </c>
      <c r="C986" s="1" t="s">
        <v>324</v>
      </c>
      <c r="D986" s="1" t="s">
        <v>325</v>
      </c>
      <c r="F986" s="106" t="n">
        <v>89565.455162037</v>
      </c>
      <c r="G986" s="1" t="n">
        <v>2</v>
      </c>
    </row>
    <row r="987" customFormat="false" ht="15" hidden="false" customHeight="true" outlineLevel="0" collapsed="false">
      <c r="A987" s="106" t="n">
        <v>6373.27702546296</v>
      </c>
      <c r="B987" s="1" t="s">
        <v>314</v>
      </c>
      <c r="C987" s="1" t="s">
        <v>315</v>
      </c>
      <c r="D987" s="1" t="s">
        <v>316</v>
      </c>
      <c r="F987" s="106" t="n">
        <v>89658.1008101852</v>
      </c>
      <c r="G987" s="1" t="n">
        <v>3</v>
      </c>
    </row>
    <row r="988" customFormat="false" ht="15" hidden="false" customHeight="true" outlineLevel="0" collapsed="false">
      <c r="A988" s="106" t="n">
        <v>6380.54329861111</v>
      </c>
      <c r="B988" s="1" t="s">
        <v>317</v>
      </c>
      <c r="C988" s="1" t="s">
        <v>318</v>
      </c>
      <c r="D988" s="1" t="s">
        <v>319</v>
      </c>
      <c r="F988" s="106" t="n">
        <v>89751.7989930556</v>
      </c>
      <c r="G988" s="1" t="n">
        <v>4</v>
      </c>
    </row>
    <row r="989" customFormat="false" ht="15" hidden="false" customHeight="true" outlineLevel="0" collapsed="false">
      <c r="A989" s="106" t="n">
        <v>6383.0100462963</v>
      </c>
      <c r="B989" s="1" t="s">
        <v>328</v>
      </c>
      <c r="C989" s="1" t="s">
        <v>331</v>
      </c>
      <c r="D989" s="1" t="s">
        <v>332</v>
      </c>
      <c r="F989" s="106" t="n">
        <v>89841.752349537</v>
      </c>
      <c r="G989" s="1" t="n">
        <v>1</v>
      </c>
    </row>
    <row r="990" customFormat="false" ht="15" hidden="false" customHeight="true" outlineLevel="0" collapsed="false">
      <c r="A990" s="106" t="n">
        <v>6388.67260416667</v>
      </c>
      <c r="B990" s="1" t="s">
        <v>320</v>
      </c>
      <c r="C990" s="1" t="s">
        <v>321</v>
      </c>
      <c r="D990" s="1" t="s">
        <v>322</v>
      </c>
      <c r="F990" s="106" t="n">
        <v>89930.6962962963</v>
      </c>
      <c r="G990" s="1" t="n">
        <v>2</v>
      </c>
    </row>
    <row r="991" customFormat="false" ht="15" hidden="false" customHeight="true" outlineLevel="0" collapsed="false">
      <c r="A991" s="106" t="n">
        <v>6395.90321759259</v>
      </c>
      <c r="B991" s="1" t="s">
        <v>333</v>
      </c>
      <c r="C991" s="1" t="s">
        <v>334</v>
      </c>
      <c r="D991" s="1" t="s">
        <v>325</v>
      </c>
      <c r="F991" s="106" t="n">
        <v>90023.3421412037</v>
      </c>
      <c r="G991" s="1" t="n">
        <v>3</v>
      </c>
    </row>
    <row r="992" customFormat="false" ht="15" hidden="false" customHeight="true" outlineLevel="0" collapsed="false">
      <c r="A992" s="106" t="n">
        <v>6402.50851851852</v>
      </c>
      <c r="B992" s="1" t="s">
        <v>314</v>
      </c>
      <c r="C992" s="1" t="s">
        <v>315</v>
      </c>
      <c r="D992" s="1" t="s">
        <v>316</v>
      </c>
      <c r="F992" s="106" t="n">
        <v>90117.0465509259</v>
      </c>
      <c r="G992" s="1" t="n">
        <v>4</v>
      </c>
    </row>
    <row r="993" customFormat="false" ht="15" hidden="false" customHeight="true" outlineLevel="0" collapsed="false">
      <c r="A993" s="106" t="n">
        <v>6410.12527777778</v>
      </c>
      <c r="B993" s="1" t="s">
        <v>317</v>
      </c>
      <c r="C993" s="1" t="s">
        <v>318</v>
      </c>
      <c r="D993" s="1" t="s">
        <v>319</v>
      </c>
      <c r="F993" s="106" t="n">
        <v>90206.997025463</v>
      </c>
      <c r="G993" s="1" t="n">
        <v>1</v>
      </c>
    </row>
    <row r="994" customFormat="false" ht="15" hidden="false" customHeight="true" outlineLevel="0" collapsed="false">
      <c r="A994" s="106" t="n">
        <v>6418.27810185185</v>
      </c>
      <c r="B994" s="1" t="s">
        <v>320</v>
      </c>
      <c r="C994" s="1" t="s">
        <v>321</v>
      </c>
      <c r="D994" s="1" t="s">
        <v>322</v>
      </c>
      <c r="F994" s="106" t="n">
        <v>90295.9384375</v>
      </c>
      <c r="G994" s="1" t="n">
        <v>2</v>
      </c>
    </row>
    <row r="995" customFormat="false" ht="15" hidden="false" customHeight="true" outlineLevel="0" collapsed="false">
      <c r="A995" s="106" t="n">
        <v>6425.21594907407</v>
      </c>
      <c r="B995" s="1" t="s">
        <v>323</v>
      </c>
      <c r="C995" s="1" t="s">
        <v>324</v>
      </c>
      <c r="D995" s="1" t="s">
        <v>325</v>
      </c>
      <c r="F995" s="106" t="n">
        <v>90388.5880787037</v>
      </c>
      <c r="G995" s="1" t="n">
        <v>3</v>
      </c>
    </row>
    <row r="996" customFormat="false" ht="15" hidden="false" customHeight="true" outlineLevel="0" collapsed="false">
      <c r="A996" s="106" t="n">
        <v>6431.83103009259</v>
      </c>
      <c r="B996" s="1" t="s">
        <v>314</v>
      </c>
      <c r="C996" s="1" t="s">
        <v>315</v>
      </c>
      <c r="D996" s="1" t="s">
        <v>316</v>
      </c>
      <c r="F996" s="106" t="n">
        <v>90482.2935532407</v>
      </c>
      <c r="G996" s="1" t="n">
        <v>4</v>
      </c>
    </row>
    <row r="997" customFormat="false" ht="15" hidden="false" customHeight="true" outlineLevel="0" collapsed="false">
      <c r="A997" s="106" t="n">
        <v>6439.76496527778</v>
      </c>
      <c r="B997" s="1" t="s">
        <v>326</v>
      </c>
      <c r="C997" s="1" t="s">
        <v>327</v>
      </c>
      <c r="D997" s="1" t="s">
        <v>319</v>
      </c>
      <c r="F997" s="106" t="n">
        <v>90572.2396064815</v>
      </c>
      <c r="G997" s="1" t="n">
        <v>1</v>
      </c>
    </row>
    <row r="998" customFormat="false" ht="15" hidden="false" customHeight="true" outlineLevel="0" collapsed="false">
      <c r="A998" s="106" t="n">
        <v>6447.79717592593</v>
      </c>
      <c r="B998" s="1" t="s">
        <v>320</v>
      </c>
      <c r="C998" s="1" t="s">
        <v>321</v>
      </c>
      <c r="D998" s="1" t="s">
        <v>322</v>
      </c>
      <c r="F998" s="106" t="n">
        <v>90661.1821296296</v>
      </c>
      <c r="G998" s="1" t="n">
        <v>2</v>
      </c>
    </row>
    <row r="999" customFormat="false" ht="15" hidden="false" customHeight="true" outlineLevel="0" collapsed="false">
      <c r="A999" s="106" t="n">
        <v>6454.51991898148</v>
      </c>
      <c r="B999" s="1" t="s">
        <v>323</v>
      </c>
      <c r="C999" s="1" t="s">
        <v>324</v>
      </c>
      <c r="D999" s="1" t="s">
        <v>325</v>
      </c>
      <c r="F999" s="106" t="n">
        <v>90753.8294907407</v>
      </c>
      <c r="G999" s="1" t="n">
        <v>3</v>
      </c>
    </row>
    <row r="1000" customFormat="false" ht="15" hidden="false" customHeight="true" outlineLevel="0" collapsed="false">
      <c r="A1000" s="106" t="n">
        <v>6461.29552083333</v>
      </c>
      <c r="B1000" s="1" t="s">
        <v>314</v>
      </c>
      <c r="C1000" s="1" t="s">
        <v>315</v>
      </c>
      <c r="D1000" s="1" t="s">
        <v>316</v>
      </c>
      <c r="F1000" s="106" t="n">
        <v>90847.5317708333</v>
      </c>
      <c r="G1000" s="1" t="n">
        <v>4</v>
      </c>
    </row>
    <row r="1001" customFormat="false" ht="15" hidden="false" customHeight="true" outlineLevel="0" collapsed="false">
      <c r="A1001" s="106" t="n">
        <v>6469.43600694445</v>
      </c>
      <c r="B1001" s="1" t="s">
        <v>326</v>
      </c>
      <c r="C1001" s="1" t="s">
        <v>327</v>
      </c>
      <c r="D1001" s="1" t="s">
        <v>319</v>
      </c>
      <c r="F1001" s="106" t="n">
        <v>90937.4789351852</v>
      </c>
      <c r="G1001" s="1" t="n">
        <v>1</v>
      </c>
    </row>
    <row r="1002" customFormat="false" ht="15" hidden="false" customHeight="true" outlineLevel="0" collapsed="false">
      <c r="A1002" s="106" t="n">
        <v>6476.62524305556</v>
      </c>
      <c r="B1002" s="1" t="s">
        <v>328</v>
      </c>
      <c r="C1002" s="1" t="s">
        <v>335</v>
      </c>
      <c r="D1002" s="1" t="s">
        <v>336</v>
      </c>
      <c r="F1002" s="106" t="n">
        <v>91026.4250462963</v>
      </c>
      <c r="G1002" s="1" t="n">
        <v>2</v>
      </c>
    </row>
    <row r="1003" customFormat="false" ht="15" hidden="false" customHeight="true" outlineLevel="0" collapsed="false">
      <c r="A1003" s="106" t="n">
        <v>6477.23693287037</v>
      </c>
      <c r="B1003" s="1" t="s">
        <v>320</v>
      </c>
      <c r="C1003" s="1" t="s">
        <v>321</v>
      </c>
      <c r="D1003" s="1" t="s">
        <v>322</v>
      </c>
      <c r="F1003" s="106" t="n">
        <v>91119.0741435185</v>
      </c>
      <c r="G1003" s="1" t="n">
        <v>3</v>
      </c>
    </row>
    <row r="1004" customFormat="false" ht="15" hidden="false" customHeight="true" outlineLevel="0" collapsed="false">
      <c r="A1004" s="106" t="n">
        <v>6483.85509259259</v>
      </c>
      <c r="B1004" s="1" t="s">
        <v>323</v>
      </c>
      <c r="C1004" s="1" t="s">
        <v>324</v>
      </c>
      <c r="D1004" s="1" t="s">
        <v>325</v>
      </c>
      <c r="F1004" s="106" t="n">
        <v>91212.7792476852</v>
      </c>
      <c r="G1004" s="1" t="n">
        <v>4</v>
      </c>
    </row>
    <row r="1005" customFormat="false" ht="15" hidden="false" customHeight="true" outlineLevel="0" collapsed="false">
      <c r="A1005" s="106" t="n">
        <v>6490.92710648148</v>
      </c>
      <c r="B1005" s="1" t="s">
        <v>314</v>
      </c>
      <c r="C1005" s="1" t="s">
        <v>315</v>
      </c>
      <c r="D1005" s="1" t="s">
        <v>316</v>
      </c>
      <c r="F1005" s="106" t="n">
        <v>91302.7285300926</v>
      </c>
      <c r="G1005" s="1" t="n">
        <v>1</v>
      </c>
    </row>
    <row r="1006" customFormat="false" ht="15" hidden="false" customHeight="true" outlineLevel="0" collapsed="false">
      <c r="A1006" s="106" t="n">
        <v>6499.11188657407</v>
      </c>
      <c r="B1006" s="1" t="s">
        <v>326</v>
      </c>
      <c r="C1006" s="1" t="s">
        <v>327</v>
      </c>
      <c r="D1006" s="1" t="s">
        <v>319</v>
      </c>
      <c r="F1006" s="106" t="n">
        <v>91391.6673611111</v>
      </c>
      <c r="G1006" s="1" t="n">
        <v>2</v>
      </c>
    </row>
    <row r="1007" customFormat="false" ht="15" hidden="false" customHeight="true" outlineLevel="0" collapsed="false">
      <c r="A1007" s="106" t="n">
        <v>6506.60940972222</v>
      </c>
      <c r="B1007" s="1" t="s">
        <v>320</v>
      </c>
      <c r="C1007" s="1" t="s">
        <v>321</v>
      </c>
      <c r="D1007" s="1" t="s">
        <v>322</v>
      </c>
      <c r="F1007" s="106" t="n">
        <v>91484.3112962963</v>
      </c>
      <c r="G1007" s="1" t="n">
        <v>3</v>
      </c>
    </row>
    <row r="1008" customFormat="false" ht="15" hidden="false" customHeight="true" outlineLevel="0" collapsed="false">
      <c r="A1008" s="106" t="n">
        <v>6513.26342592593</v>
      </c>
      <c r="B1008" s="1" t="s">
        <v>323</v>
      </c>
      <c r="C1008" s="1" t="s">
        <v>324</v>
      </c>
      <c r="D1008" s="1" t="s">
        <v>325</v>
      </c>
      <c r="F1008" s="106" t="n">
        <v>91578.0193055556</v>
      </c>
      <c r="G1008" s="1" t="n">
        <v>4</v>
      </c>
    </row>
    <row r="1009" customFormat="false" ht="15" hidden="false" customHeight="true" outlineLevel="0" collapsed="false">
      <c r="A1009" s="106" t="n">
        <v>6520.71134259259</v>
      </c>
      <c r="B1009" s="1" t="s">
        <v>314</v>
      </c>
      <c r="C1009" s="1" t="s">
        <v>315</v>
      </c>
      <c r="D1009" s="1" t="s">
        <v>316</v>
      </c>
      <c r="F1009" s="106" t="n">
        <v>91667.9728240741</v>
      </c>
      <c r="G1009" s="1" t="n">
        <v>1</v>
      </c>
    </row>
    <row r="1010" customFormat="false" ht="15" hidden="false" customHeight="true" outlineLevel="0" collapsed="false">
      <c r="A1010" s="106" t="n">
        <v>6528.76976851852</v>
      </c>
      <c r="B1010" s="1" t="s">
        <v>326</v>
      </c>
      <c r="C1010" s="1" t="s">
        <v>327</v>
      </c>
      <c r="D1010" s="1" t="s">
        <v>319</v>
      </c>
      <c r="F1010" s="106" t="n">
        <v>91756.9072685185</v>
      </c>
      <c r="G1010" s="1" t="n">
        <v>2</v>
      </c>
    </row>
    <row r="1011" customFormat="false" ht="15" hidden="false" customHeight="true" outlineLevel="0" collapsed="false">
      <c r="A1011" s="106" t="n">
        <v>6535.93673611111</v>
      </c>
      <c r="B1011" s="1" t="s">
        <v>320</v>
      </c>
      <c r="C1011" s="1" t="s">
        <v>321</v>
      </c>
      <c r="D1011" s="1" t="s">
        <v>322</v>
      </c>
      <c r="F1011" s="106" t="n">
        <v>91849.5519675926</v>
      </c>
      <c r="G1011" s="1" t="n">
        <v>3</v>
      </c>
    </row>
    <row r="1012" customFormat="false" ht="15" hidden="false" customHeight="true" outlineLevel="0" collapsed="false">
      <c r="A1012" s="106" t="n">
        <v>6542.77880787037</v>
      </c>
      <c r="B1012" s="1" t="s">
        <v>323</v>
      </c>
      <c r="C1012" s="1" t="s">
        <v>324</v>
      </c>
      <c r="D1012" s="1" t="s">
        <v>325</v>
      </c>
      <c r="F1012" s="106" t="n">
        <v>91943.2613078704</v>
      </c>
      <c r="G1012" s="1" t="n">
        <v>4</v>
      </c>
    </row>
    <row r="1013" customFormat="false" ht="15" hidden="false" customHeight="true" outlineLevel="0" collapsed="false">
      <c r="A1013" s="106" t="n">
        <v>6550.5934375</v>
      </c>
      <c r="B1013" s="1" t="s">
        <v>314</v>
      </c>
      <c r="C1013" s="1" t="s">
        <v>315</v>
      </c>
      <c r="D1013" s="1" t="s">
        <v>316</v>
      </c>
      <c r="F1013" s="106" t="n">
        <v>92033.2141666667</v>
      </c>
      <c r="G1013" s="1" t="n">
        <v>1</v>
      </c>
    </row>
    <row r="1014" customFormat="false" ht="15" hidden="false" customHeight="true" outlineLevel="0" collapsed="false">
      <c r="A1014" s="106" t="n">
        <v>6558.38706018519</v>
      </c>
      <c r="B1014" s="1" t="s">
        <v>317</v>
      </c>
      <c r="C1014" s="1" t="s">
        <v>318</v>
      </c>
      <c r="D1014" s="1" t="s">
        <v>319</v>
      </c>
      <c r="F1014" s="106" t="n">
        <v>92122.1512152778</v>
      </c>
      <c r="G1014" s="1" t="n">
        <v>2</v>
      </c>
    </row>
    <row r="1015" customFormat="false" ht="15" hidden="false" customHeight="true" outlineLevel="0" collapsed="false">
      <c r="A1015" s="106" t="n">
        <v>6565.25515046296</v>
      </c>
      <c r="B1015" s="1" t="s">
        <v>320</v>
      </c>
      <c r="C1015" s="1" t="s">
        <v>321</v>
      </c>
      <c r="D1015" s="1" t="s">
        <v>322</v>
      </c>
      <c r="F1015" s="106" t="n">
        <v>92214.7990046296</v>
      </c>
      <c r="G1015" s="1" t="n">
        <v>3</v>
      </c>
    </row>
    <row r="1016" customFormat="false" ht="15" hidden="false" customHeight="true" outlineLevel="0" collapsed="false">
      <c r="A1016" s="106" t="n">
        <v>6566.40701388889</v>
      </c>
      <c r="B1016" s="1" t="s">
        <v>328</v>
      </c>
      <c r="C1016" s="1" t="s">
        <v>337</v>
      </c>
      <c r="D1016" s="1" t="s">
        <v>338</v>
      </c>
      <c r="F1016" s="106" t="n">
        <v>92308.5060648148</v>
      </c>
      <c r="G1016" s="1" t="n">
        <v>4</v>
      </c>
    </row>
    <row r="1017" customFormat="false" ht="15" hidden="false" customHeight="true" outlineLevel="0" collapsed="false">
      <c r="A1017" s="106" t="n">
        <v>6572.41101851852</v>
      </c>
      <c r="B1017" s="1" t="s">
        <v>333</v>
      </c>
      <c r="C1017" s="1" t="s">
        <v>334</v>
      </c>
      <c r="D1017" s="1" t="s">
        <v>325</v>
      </c>
      <c r="F1017" s="106" t="n">
        <v>92398.4592939815</v>
      </c>
      <c r="G1017" s="1" t="n">
        <v>1</v>
      </c>
    </row>
    <row r="1018" customFormat="false" ht="15" hidden="false" customHeight="true" outlineLevel="0" collapsed="false">
      <c r="A1018" s="106" t="n">
        <v>6580.49325231482</v>
      </c>
      <c r="B1018" s="1" t="s">
        <v>314</v>
      </c>
      <c r="C1018" s="1" t="s">
        <v>315</v>
      </c>
      <c r="D1018" s="1" t="s">
        <v>316</v>
      </c>
      <c r="F1018" s="106" t="n">
        <v>92487.3993055556</v>
      </c>
      <c r="G1018" s="1" t="n">
        <v>2</v>
      </c>
    </row>
    <row r="1019" customFormat="false" ht="15" hidden="false" customHeight="true" outlineLevel="0" collapsed="false">
      <c r="A1019" s="106" t="n">
        <v>6587.94145833333</v>
      </c>
      <c r="B1019" s="1" t="s">
        <v>326</v>
      </c>
      <c r="C1019" s="1" t="s">
        <v>327</v>
      </c>
      <c r="D1019" s="1" t="s">
        <v>319</v>
      </c>
      <c r="F1019" s="106" t="n">
        <v>92580.0346296296</v>
      </c>
      <c r="G1019" s="1" t="n">
        <v>3</v>
      </c>
    </row>
    <row r="1020" customFormat="false" ht="15" hidden="false" customHeight="true" outlineLevel="0" collapsed="false">
      <c r="A1020" s="106" t="n">
        <v>6594.60966435185</v>
      </c>
      <c r="B1020" s="1" t="s">
        <v>320</v>
      </c>
      <c r="C1020" s="1" t="s">
        <v>321</v>
      </c>
      <c r="D1020" s="1" t="s">
        <v>322</v>
      </c>
      <c r="F1020" s="106" t="n">
        <v>92673.7388541667</v>
      </c>
      <c r="G1020" s="1" t="n">
        <v>4</v>
      </c>
    </row>
    <row r="1021" customFormat="false" ht="15" hidden="false" customHeight="true" outlineLevel="0" collapsed="false">
      <c r="A1021" s="106" t="n">
        <v>6602.13515046296</v>
      </c>
      <c r="B1021" s="1" t="s">
        <v>323</v>
      </c>
      <c r="C1021" s="1" t="s">
        <v>324</v>
      </c>
      <c r="D1021" s="1" t="s">
        <v>325</v>
      </c>
      <c r="F1021" s="106" t="n">
        <v>92763.6968402778</v>
      </c>
      <c r="G1021" s="1" t="n">
        <v>1</v>
      </c>
    </row>
    <row r="1022" customFormat="false" ht="15" hidden="false" customHeight="true" outlineLevel="0" collapsed="false">
      <c r="A1022" s="106" t="n">
        <v>6610.32793981482</v>
      </c>
      <c r="B1022" s="1" t="s">
        <v>314</v>
      </c>
      <c r="C1022" s="1" t="s">
        <v>315</v>
      </c>
      <c r="D1022" s="1" t="s">
        <v>316</v>
      </c>
      <c r="F1022" s="106" t="n">
        <v>92852.6396180556</v>
      </c>
      <c r="G1022" s="1" t="n">
        <v>2</v>
      </c>
    </row>
    <row r="1023" customFormat="false" ht="15" hidden="false" customHeight="true" outlineLevel="0" collapsed="false">
      <c r="A1023" s="106" t="n">
        <v>6617.41983796296</v>
      </c>
      <c r="B1023" s="1" t="s">
        <v>326</v>
      </c>
      <c r="C1023" s="1" t="s">
        <v>327</v>
      </c>
      <c r="D1023" s="1" t="s">
        <v>319</v>
      </c>
      <c r="F1023" s="106" t="n">
        <v>92945.2736574074</v>
      </c>
      <c r="G1023" s="1" t="n">
        <v>3</v>
      </c>
    </row>
    <row r="1024" customFormat="false" ht="15" hidden="false" customHeight="true" outlineLevel="0" collapsed="false">
      <c r="A1024" s="106" t="n">
        <v>6624.03962962963</v>
      </c>
      <c r="B1024" s="1" t="s">
        <v>320</v>
      </c>
      <c r="C1024" s="1" t="s">
        <v>321</v>
      </c>
      <c r="D1024" s="1" t="s">
        <v>322</v>
      </c>
      <c r="F1024" s="106" t="n">
        <v>93038.9827662037</v>
      </c>
      <c r="G1024" s="1" t="n">
        <v>4</v>
      </c>
    </row>
    <row r="1025" customFormat="false" ht="15" hidden="false" customHeight="true" outlineLevel="0" collapsed="false">
      <c r="A1025" s="106" t="n">
        <v>6631.8996875</v>
      </c>
      <c r="B1025" s="1" t="s">
        <v>323</v>
      </c>
      <c r="C1025" s="1" t="s">
        <v>324</v>
      </c>
      <c r="D1025" s="1" t="s">
        <v>325</v>
      </c>
      <c r="F1025" s="106" t="n">
        <v>93128.9386226852</v>
      </c>
      <c r="G1025" s="1" t="n">
        <v>1</v>
      </c>
    </row>
    <row r="1026" customFormat="false" ht="15" hidden="false" customHeight="true" outlineLevel="0" collapsed="false">
      <c r="A1026" s="106" t="n">
        <v>6640.03075231482</v>
      </c>
      <c r="B1026" s="1" t="s">
        <v>314</v>
      </c>
      <c r="C1026" s="1" t="s">
        <v>315</v>
      </c>
      <c r="D1026" s="1" t="s">
        <v>316</v>
      </c>
      <c r="F1026" s="106" t="n">
        <v>93217.8782291667</v>
      </c>
      <c r="G1026" s="1" t="n">
        <v>2</v>
      </c>
    </row>
    <row r="1027" customFormat="false" ht="15" hidden="false" customHeight="true" outlineLevel="0" collapsed="false">
      <c r="A1027" s="106" t="n">
        <v>6646.828125</v>
      </c>
      <c r="B1027" s="1" t="s">
        <v>326</v>
      </c>
      <c r="C1027" s="1" t="s">
        <v>327</v>
      </c>
      <c r="D1027" s="1" t="s">
        <v>319</v>
      </c>
      <c r="F1027" s="106" t="n">
        <v>93310.5193518519</v>
      </c>
      <c r="G1027" s="1" t="n">
        <v>3</v>
      </c>
    </row>
    <row r="1028" customFormat="false" ht="15" hidden="false" customHeight="true" outlineLevel="0" collapsed="false">
      <c r="A1028" s="106" t="n">
        <v>6653.56321759259</v>
      </c>
      <c r="B1028" s="1" t="s">
        <v>320</v>
      </c>
      <c r="C1028" s="1" t="s">
        <v>321</v>
      </c>
      <c r="D1028" s="1" t="s">
        <v>322</v>
      </c>
      <c r="F1028" s="106" t="n">
        <v>93404.2267939815</v>
      </c>
      <c r="G1028" s="1" t="n">
        <v>4</v>
      </c>
    </row>
    <row r="1029" customFormat="false" ht="15" hidden="false" customHeight="true" outlineLevel="0" collapsed="false">
      <c r="A1029" s="106" t="n">
        <v>6655.43475694444</v>
      </c>
      <c r="B1029" s="1" t="s">
        <v>328</v>
      </c>
      <c r="C1029" s="1" t="s">
        <v>329</v>
      </c>
      <c r="D1029" s="1" t="s">
        <v>330</v>
      </c>
      <c r="F1029" s="106" t="n">
        <v>93494.1809027778</v>
      </c>
      <c r="G1029" s="1" t="n">
        <v>1</v>
      </c>
    </row>
    <row r="1030" customFormat="false" ht="15" hidden="false" customHeight="true" outlineLevel="0" collapsed="false">
      <c r="A1030" s="106" t="n">
        <v>6661.6484375</v>
      </c>
      <c r="B1030" s="1" t="s">
        <v>323</v>
      </c>
      <c r="C1030" s="1" t="s">
        <v>324</v>
      </c>
      <c r="D1030" s="1" t="s">
        <v>325</v>
      </c>
      <c r="F1030" s="106" t="n">
        <v>93583.1198611111</v>
      </c>
      <c r="G1030" s="1" t="n">
        <v>2</v>
      </c>
    </row>
    <row r="1031" customFormat="false" ht="15" hidden="false" customHeight="true" outlineLevel="0" collapsed="false">
      <c r="A1031" s="106" t="n">
        <v>6669.56538194444</v>
      </c>
      <c r="B1031" s="1" t="s">
        <v>314</v>
      </c>
      <c r="C1031" s="1" t="s">
        <v>315</v>
      </c>
      <c r="D1031" s="1" t="s">
        <v>316</v>
      </c>
      <c r="F1031" s="106" t="n">
        <v>93675.7606481482</v>
      </c>
      <c r="G1031" s="1" t="n">
        <v>3</v>
      </c>
    </row>
    <row r="1032" customFormat="false" ht="15" hidden="false" customHeight="true" outlineLevel="0" collapsed="false">
      <c r="A1032" s="106" t="n">
        <v>6676.19087962963</v>
      </c>
      <c r="B1032" s="1" t="s">
        <v>326</v>
      </c>
      <c r="C1032" s="1" t="s">
        <v>327</v>
      </c>
      <c r="D1032" s="1" t="s">
        <v>319</v>
      </c>
      <c r="F1032" s="106" t="n">
        <v>93769.4605439815</v>
      </c>
      <c r="G1032" s="1" t="n">
        <v>4</v>
      </c>
    </row>
    <row r="1033" customFormat="false" ht="15" hidden="false" customHeight="true" outlineLevel="0" collapsed="false">
      <c r="A1033" s="106" t="n">
        <v>6683.17225694445</v>
      </c>
      <c r="B1033" s="1" t="s">
        <v>320</v>
      </c>
      <c r="C1033" s="1" t="s">
        <v>321</v>
      </c>
      <c r="D1033" s="1" t="s">
        <v>322</v>
      </c>
      <c r="F1033" s="106" t="n">
        <v>93859.4174652778</v>
      </c>
      <c r="G1033" s="1" t="n">
        <v>1</v>
      </c>
    </row>
    <row r="1034" customFormat="false" ht="15" hidden="false" customHeight="true" outlineLevel="0" collapsed="false">
      <c r="A1034" s="106" t="n">
        <v>6691.3374537037</v>
      </c>
      <c r="B1034" s="1" t="s">
        <v>323</v>
      </c>
      <c r="C1034" s="1" t="s">
        <v>324</v>
      </c>
      <c r="D1034" s="1" t="s">
        <v>325</v>
      </c>
      <c r="F1034" s="106" t="n">
        <v>93948.3597106482</v>
      </c>
      <c r="G1034" s="1" t="n">
        <v>2</v>
      </c>
    </row>
    <row r="1035" customFormat="false" ht="15" hidden="false" customHeight="true" outlineLevel="0" collapsed="false">
      <c r="A1035" s="106" t="n">
        <v>6698.93533564815</v>
      </c>
      <c r="B1035" s="1" t="s">
        <v>314</v>
      </c>
      <c r="C1035" s="1" t="s">
        <v>315</v>
      </c>
      <c r="D1035" s="1" t="s">
        <v>316</v>
      </c>
      <c r="F1035" s="106" t="n">
        <v>94041.0027199074</v>
      </c>
      <c r="G1035" s="1" t="n">
        <v>3</v>
      </c>
    </row>
    <row r="1036" customFormat="false" ht="15" hidden="false" customHeight="true" outlineLevel="0" collapsed="false">
      <c r="A1036" s="106" t="n">
        <v>6705.54268518519</v>
      </c>
      <c r="B1036" s="1" t="s">
        <v>326</v>
      </c>
      <c r="C1036" s="1" t="s">
        <v>327</v>
      </c>
      <c r="D1036" s="1" t="s">
        <v>319</v>
      </c>
      <c r="F1036" s="106" t="n">
        <v>94134.7054976852</v>
      </c>
      <c r="G1036" s="1" t="n">
        <v>4</v>
      </c>
    </row>
    <row r="1037" customFormat="false" ht="15" hidden="false" customHeight="true" outlineLevel="0" collapsed="false">
      <c r="A1037" s="106" t="n">
        <v>6712.84290509259</v>
      </c>
      <c r="B1037" s="1" t="s">
        <v>320</v>
      </c>
      <c r="C1037" s="1" t="s">
        <v>321</v>
      </c>
      <c r="D1037" s="1" t="s">
        <v>322</v>
      </c>
      <c r="F1037" s="106" t="n">
        <v>94224.6633333333</v>
      </c>
      <c r="G1037" s="1" t="n">
        <v>1</v>
      </c>
    </row>
    <row r="1038" customFormat="false" ht="15" hidden="false" customHeight="true" outlineLevel="0" collapsed="false">
      <c r="A1038" s="106" t="n">
        <v>6720.93928240741</v>
      </c>
      <c r="B1038" s="1" t="s">
        <v>323</v>
      </c>
      <c r="C1038" s="1" t="s">
        <v>324</v>
      </c>
      <c r="D1038" s="1" t="s">
        <v>325</v>
      </c>
      <c r="F1038" s="106" t="n">
        <v>94313.6009375</v>
      </c>
      <c r="G1038" s="1" t="n">
        <v>2</v>
      </c>
    </row>
    <row r="1039" customFormat="false" ht="15" hidden="false" customHeight="true" outlineLevel="0" collapsed="false">
      <c r="A1039" s="106" t="n">
        <v>6728.18072916667</v>
      </c>
      <c r="B1039" s="1" t="s">
        <v>314</v>
      </c>
      <c r="C1039" s="1" t="s">
        <v>315</v>
      </c>
      <c r="D1039" s="1" t="s">
        <v>316</v>
      </c>
      <c r="F1039" s="106" t="n">
        <v>94406.2391898148</v>
      </c>
      <c r="G1039" s="1" t="n">
        <v>3</v>
      </c>
    </row>
    <row r="1040" customFormat="false" ht="15" hidden="false" customHeight="true" outlineLevel="0" collapsed="false">
      <c r="A1040" s="106" t="n">
        <v>6734.91883101852</v>
      </c>
      <c r="B1040" s="1" t="s">
        <v>317</v>
      </c>
      <c r="C1040" s="1" t="s">
        <v>318</v>
      </c>
      <c r="D1040" s="1" t="s">
        <v>319</v>
      </c>
      <c r="F1040" s="106" t="n">
        <v>94499.9465856482</v>
      </c>
      <c r="G1040" s="1" t="n">
        <v>4</v>
      </c>
    </row>
    <row r="1041" customFormat="false" ht="15" hidden="false" customHeight="true" outlineLevel="0" collapsed="false">
      <c r="A1041" s="106" t="n">
        <v>6742.54929398148</v>
      </c>
      <c r="B1041" s="1" t="s">
        <v>320</v>
      </c>
      <c r="C1041" s="1" t="s">
        <v>321</v>
      </c>
      <c r="D1041" s="1" t="s">
        <v>322</v>
      </c>
      <c r="F1041" s="106" t="n">
        <v>94589.9040740741</v>
      </c>
      <c r="G1041" s="1" t="n">
        <v>1</v>
      </c>
    </row>
    <row r="1042" customFormat="false" ht="15" hidden="false" customHeight="true" outlineLevel="0" collapsed="false">
      <c r="A1042" s="106" t="n">
        <v>6748.24989583333</v>
      </c>
      <c r="B1042" s="1" t="s">
        <v>328</v>
      </c>
      <c r="C1042" s="1" t="s">
        <v>331</v>
      </c>
      <c r="D1042" s="1" t="s">
        <v>332</v>
      </c>
      <c r="F1042" s="106" t="n">
        <v>94678.8404166667</v>
      </c>
      <c r="G1042" s="1" t="n">
        <v>2</v>
      </c>
    </row>
    <row r="1043" customFormat="false" ht="15" hidden="false" customHeight="true" outlineLevel="0" collapsed="false">
      <c r="A1043" s="106" t="n">
        <v>6750.4430787037</v>
      </c>
      <c r="B1043" s="1" t="s">
        <v>333</v>
      </c>
      <c r="C1043" s="1" t="s">
        <v>334</v>
      </c>
      <c r="D1043" s="1" t="s">
        <v>325</v>
      </c>
      <c r="F1043" s="106" t="n">
        <v>94771.4786226852</v>
      </c>
      <c r="G1043" s="1" t="n">
        <v>3</v>
      </c>
    </row>
    <row r="1044" customFormat="false" ht="15" hidden="false" customHeight="true" outlineLevel="0" collapsed="false">
      <c r="A1044" s="106" t="n">
        <v>6757.36320601852</v>
      </c>
      <c r="B1044" s="1" t="s">
        <v>314</v>
      </c>
      <c r="C1044" s="1" t="s">
        <v>315</v>
      </c>
      <c r="D1044" s="1" t="s">
        <v>316</v>
      </c>
      <c r="F1044" s="106" t="n">
        <v>94865.189212963</v>
      </c>
      <c r="G1044" s="1" t="n">
        <v>4</v>
      </c>
    </row>
    <row r="1045" customFormat="false" ht="15" hidden="false" customHeight="true" outlineLevel="0" collapsed="false">
      <c r="A1045" s="106" t="n">
        <v>6764.34872685185</v>
      </c>
      <c r="B1045" s="1" t="s">
        <v>326</v>
      </c>
      <c r="C1045" s="1" t="s">
        <v>327</v>
      </c>
      <c r="D1045" s="1" t="s">
        <v>319</v>
      </c>
      <c r="F1045" s="106" t="n">
        <v>94955.1421527778</v>
      </c>
      <c r="G1045" s="1" t="n">
        <v>1</v>
      </c>
    </row>
    <row r="1046" customFormat="false" ht="15" hidden="false" customHeight="true" outlineLevel="0" collapsed="false">
      <c r="A1046" s="106" t="n">
        <v>6772.26695601852</v>
      </c>
      <c r="B1046" s="1" t="s">
        <v>320</v>
      </c>
      <c r="C1046" s="1" t="s">
        <v>321</v>
      </c>
      <c r="D1046" s="1" t="s">
        <v>322</v>
      </c>
      <c r="F1046" s="106" t="n">
        <v>95044.0811226852</v>
      </c>
      <c r="G1046" s="1" t="n">
        <v>2</v>
      </c>
    </row>
    <row r="1047" customFormat="false" ht="15" hidden="false" customHeight="true" outlineLevel="0" collapsed="false">
      <c r="A1047" s="106" t="n">
        <v>6779.85710648148</v>
      </c>
      <c r="B1047" s="1" t="s">
        <v>323</v>
      </c>
      <c r="C1047" s="1" t="s">
        <v>324</v>
      </c>
      <c r="D1047" s="1" t="s">
        <v>325</v>
      </c>
      <c r="F1047" s="106" t="n">
        <v>95136.724537037</v>
      </c>
      <c r="G1047" s="1" t="n">
        <v>3</v>
      </c>
    </row>
    <row r="1048" customFormat="false" ht="15" hidden="false" customHeight="true" outlineLevel="0" collapsed="false">
      <c r="A1048" s="106" t="n">
        <v>6786.55121527778</v>
      </c>
      <c r="B1048" s="1" t="s">
        <v>314</v>
      </c>
      <c r="C1048" s="1" t="s">
        <v>315</v>
      </c>
      <c r="D1048" s="1" t="s">
        <v>316</v>
      </c>
      <c r="F1048" s="106" t="n">
        <v>95230.4360300926</v>
      </c>
      <c r="G1048" s="1" t="n">
        <v>4</v>
      </c>
    </row>
    <row r="1049" customFormat="false" ht="15" hidden="false" customHeight="true" outlineLevel="0" collapsed="false">
      <c r="A1049" s="106" t="n">
        <v>6793.8537037037</v>
      </c>
      <c r="B1049" s="1" t="s">
        <v>326</v>
      </c>
      <c r="C1049" s="1" t="s">
        <v>327</v>
      </c>
      <c r="D1049" s="1" t="s">
        <v>319</v>
      </c>
      <c r="F1049" s="106" t="n">
        <v>95320.3890740741</v>
      </c>
      <c r="G1049" s="1" t="n">
        <v>1</v>
      </c>
    </row>
    <row r="1050" customFormat="false" ht="15" hidden="false" customHeight="true" outlineLevel="0" collapsed="false">
      <c r="A1050" s="106" t="n">
        <v>6801.96925925926</v>
      </c>
      <c r="B1050" s="1" t="s">
        <v>320</v>
      </c>
      <c r="C1050" s="1" t="s">
        <v>321</v>
      </c>
      <c r="D1050" s="1" t="s">
        <v>322</v>
      </c>
      <c r="F1050" s="106" t="n">
        <v>95409.3269097222</v>
      </c>
      <c r="G1050" s="1" t="n">
        <v>2</v>
      </c>
    </row>
    <row r="1051" customFormat="false" ht="15" hidden="false" customHeight="true" outlineLevel="0" collapsed="false">
      <c r="A1051" s="106" t="n">
        <v>6809.20951388889</v>
      </c>
      <c r="B1051" s="1" t="s">
        <v>323</v>
      </c>
      <c r="C1051" s="1" t="s">
        <v>324</v>
      </c>
      <c r="D1051" s="1" t="s">
        <v>325</v>
      </c>
      <c r="F1051" s="106" t="n">
        <v>95501.9613888889</v>
      </c>
      <c r="G1051" s="1" t="n">
        <v>3</v>
      </c>
    </row>
    <row r="1052" customFormat="false" ht="15" hidden="false" customHeight="true" outlineLevel="0" collapsed="false">
      <c r="A1052" s="106" t="n">
        <v>6815.81008101852</v>
      </c>
      <c r="B1052" s="1" t="s">
        <v>314</v>
      </c>
      <c r="C1052" s="1" t="s">
        <v>315</v>
      </c>
      <c r="D1052" s="1" t="s">
        <v>316</v>
      </c>
      <c r="F1052" s="106" t="n">
        <v>95595.6707986111</v>
      </c>
      <c r="G1052" s="1" t="n">
        <v>4</v>
      </c>
    </row>
    <row r="1053" customFormat="false" ht="15" hidden="false" customHeight="true" outlineLevel="0" collapsed="false">
      <c r="A1053" s="106" t="n">
        <v>6823.44673611111</v>
      </c>
      <c r="B1053" s="1" t="s">
        <v>326</v>
      </c>
      <c r="C1053" s="1" t="s">
        <v>327</v>
      </c>
      <c r="D1053" s="1" t="s">
        <v>319</v>
      </c>
      <c r="F1053" s="106" t="n">
        <v>95685.6316203704</v>
      </c>
      <c r="G1053" s="1" t="n">
        <v>1</v>
      </c>
    </row>
    <row r="1054" customFormat="false" ht="15" hidden="false" customHeight="true" outlineLevel="0" collapsed="false">
      <c r="A1054" s="106" t="n">
        <v>6831.62577546296</v>
      </c>
      <c r="B1054" s="1" t="s">
        <v>320</v>
      </c>
      <c r="C1054" s="1" t="s">
        <v>321</v>
      </c>
      <c r="D1054" s="1" t="s">
        <v>322</v>
      </c>
      <c r="F1054" s="106" t="n">
        <v>95774.566724537</v>
      </c>
      <c r="G1054" s="1" t="n">
        <v>2</v>
      </c>
    </row>
    <row r="1055" customFormat="false" ht="15" hidden="false" customHeight="true" outlineLevel="0" collapsed="false">
      <c r="A1055" s="106" t="n">
        <v>6838.54221064815</v>
      </c>
      <c r="B1055" s="1" t="s">
        <v>323</v>
      </c>
      <c r="C1055" s="1" t="s">
        <v>324</v>
      </c>
      <c r="D1055" s="1" t="s">
        <v>325</v>
      </c>
      <c r="F1055" s="106" t="n">
        <v>95867.2002546296</v>
      </c>
      <c r="G1055" s="1" t="n">
        <v>3</v>
      </c>
    </row>
    <row r="1056" customFormat="false" ht="15" hidden="false" customHeight="true" outlineLevel="0" collapsed="false">
      <c r="A1056" s="106" t="n">
        <v>6841.86518518519</v>
      </c>
      <c r="B1056" s="1" t="s">
        <v>328</v>
      </c>
      <c r="C1056" s="1" t="s">
        <v>335</v>
      </c>
      <c r="D1056" s="1" t="s">
        <v>336</v>
      </c>
      <c r="F1056" s="106" t="n">
        <v>95960.9147800926</v>
      </c>
      <c r="G1056" s="1" t="n">
        <v>4</v>
      </c>
    </row>
    <row r="1057" customFormat="false" ht="15" hidden="false" customHeight="true" outlineLevel="0" collapsed="false">
      <c r="A1057" s="106" t="n">
        <v>6845.19324074074</v>
      </c>
      <c r="B1057" s="1" t="s">
        <v>314</v>
      </c>
      <c r="C1057" s="1" t="s">
        <v>315</v>
      </c>
      <c r="D1057" s="1" t="s">
        <v>316</v>
      </c>
      <c r="F1057" s="106" t="n">
        <v>96050.8773726852</v>
      </c>
      <c r="G1057" s="1" t="n">
        <v>1</v>
      </c>
    </row>
    <row r="1058" customFormat="false" ht="15" hidden="false" customHeight="true" outlineLevel="0" collapsed="false">
      <c r="A1058" s="106" t="n">
        <v>6853.12819444444</v>
      </c>
      <c r="B1058" s="1" t="s">
        <v>326</v>
      </c>
      <c r="C1058" s="1" t="s">
        <v>327</v>
      </c>
      <c r="D1058" s="1" t="s">
        <v>319</v>
      </c>
      <c r="F1058" s="106" t="n">
        <v>96139.8069791667</v>
      </c>
      <c r="G1058" s="1" t="n">
        <v>2</v>
      </c>
    </row>
    <row r="1059" customFormat="false" ht="15" hidden="false" customHeight="true" outlineLevel="0" collapsed="false">
      <c r="A1059" s="106" t="n">
        <v>6861.20760416667</v>
      </c>
      <c r="B1059" s="1" t="s">
        <v>320</v>
      </c>
      <c r="C1059" s="1" t="s">
        <v>321</v>
      </c>
      <c r="D1059" s="1" t="s">
        <v>322</v>
      </c>
      <c r="F1059" s="106" t="n">
        <v>96232.4460532407</v>
      </c>
      <c r="G1059" s="1" t="n">
        <v>3</v>
      </c>
    </row>
    <row r="1060" customFormat="false" ht="15" hidden="false" customHeight="true" outlineLevel="0" collapsed="false">
      <c r="A1060" s="106" t="n">
        <v>6867.89927083333</v>
      </c>
      <c r="B1060" s="1" t="s">
        <v>323</v>
      </c>
      <c r="C1060" s="1" t="s">
        <v>324</v>
      </c>
      <c r="D1060" s="1" t="s">
        <v>325</v>
      </c>
      <c r="F1060" s="106" t="n">
        <v>96326.161412037</v>
      </c>
      <c r="G1060" s="1" t="n">
        <v>4</v>
      </c>
    </row>
    <row r="1061" customFormat="false" ht="15" hidden="false" customHeight="true" outlineLevel="0" collapsed="false">
      <c r="A1061" s="106" t="n">
        <v>6874.73311342593</v>
      </c>
      <c r="B1061" s="1" t="s">
        <v>314</v>
      </c>
      <c r="C1061" s="1" t="s">
        <v>315</v>
      </c>
      <c r="D1061" s="1" t="s">
        <v>316</v>
      </c>
      <c r="F1061" s="106" t="n">
        <v>96416.1246527778</v>
      </c>
      <c r="G1061" s="1" t="n">
        <v>1</v>
      </c>
    </row>
    <row r="1062" customFormat="false" ht="15" hidden="false" customHeight="true" outlineLevel="0" collapsed="false">
      <c r="A1062" s="106" t="n">
        <v>6882.87582175926</v>
      </c>
      <c r="B1062" s="1" t="s">
        <v>326</v>
      </c>
      <c r="C1062" s="1" t="s">
        <v>327</v>
      </c>
      <c r="D1062" s="1" t="s">
        <v>319</v>
      </c>
      <c r="F1062" s="106" t="n">
        <v>96505.0562731482</v>
      </c>
      <c r="G1062" s="1" t="n">
        <v>2</v>
      </c>
    </row>
    <row r="1063" customFormat="false" ht="15" hidden="false" customHeight="true" outlineLevel="0" collapsed="false">
      <c r="A1063" s="106" t="n">
        <v>6890.69853009259</v>
      </c>
      <c r="B1063" s="1" t="s">
        <v>320</v>
      </c>
      <c r="C1063" s="1" t="s">
        <v>321</v>
      </c>
      <c r="D1063" s="1" t="s">
        <v>322</v>
      </c>
      <c r="F1063" s="106" t="n">
        <v>96597.6896064815</v>
      </c>
      <c r="G1063" s="1" t="n">
        <v>3</v>
      </c>
    </row>
    <row r="1064" customFormat="false" ht="15" hidden="false" customHeight="true" outlineLevel="0" collapsed="false">
      <c r="A1064" s="106" t="n">
        <v>6897.3146412037</v>
      </c>
      <c r="B1064" s="1" t="s">
        <v>323</v>
      </c>
      <c r="C1064" s="1" t="s">
        <v>324</v>
      </c>
      <c r="D1064" s="1" t="s">
        <v>325</v>
      </c>
      <c r="F1064" s="106" t="n">
        <v>96691.3977893519</v>
      </c>
      <c r="G1064" s="1" t="n">
        <v>4</v>
      </c>
    </row>
    <row r="1065" customFormat="false" ht="15" hidden="false" customHeight="true" outlineLevel="0" collapsed="false">
      <c r="A1065" s="106" t="n">
        <v>6904.4346875</v>
      </c>
      <c r="B1065" s="1" t="s">
        <v>314</v>
      </c>
      <c r="C1065" s="1" t="s">
        <v>315</v>
      </c>
      <c r="D1065" s="1" t="s">
        <v>316</v>
      </c>
      <c r="F1065" s="106" t="n">
        <v>96781.3631134259</v>
      </c>
      <c r="G1065" s="1" t="n">
        <v>1</v>
      </c>
    </row>
    <row r="1066" customFormat="false" ht="15" hidden="false" customHeight="true" outlineLevel="0" collapsed="false">
      <c r="A1066" s="106" t="n">
        <v>6912.63831018519</v>
      </c>
      <c r="B1066" s="1" t="s">
        <v>317</v>
      </c>
      <c r="C1066" s="1" t="s">
        <v>318</v>
      </c>
      <c r="D1066" s="1" t="s">
        <v>319</v>
      </c>
      <c r="F1066" s="106" t="n">
        <v>96870.3019560185</v>
      </c>
      <c r="G1066" s="1" t="n">
        <v>2</v>
      </c>
    </row>
    <row r="1067" customFormat="false" ht="15" hidden="false" customHeight="true" outlineLevel="0" collapsed="false">
      <c r="A1067" s="106" t="n">
        <v>6920.10502314815</v>
      </c>
      <c r="B1067" s="1" t="s">
        <v>320</v>
      </c>
      <c r="C1067" s="1" t="s">
        <v>321</v>
      </c>
      <c r="D1067" s="1" t="s">
        <v>322</v>
      </c>
      <c r="F1067" s="106" t="n">
        <v>96962.9326157407</v>
      </c>
      <c r="G1067" s="1" t="n">
        <v>3</v>
      </c>
    </row>
    <row r="1068" customFormat="false" ht="15" hidden="false" customHeight="true" outlineLevel="0" collapsed="false">
      <c r="A1068" s="106" t="n">
        <v>6926.80378472222</v>
      </c>
      <c r="B1068" s="1" t="s">
        <v>323</v>
      </c>
      <c r="C1068" s="1" t="s">
        <v>324</v>
      </c>
      <c r="D1068" s="1" t="s">
        <v>325</v>
      </c>
      <c r="F1068" s="106" t="n">
        <v>97056.6443981481</v>
      </c>
      <c r="G1068" s="1" t="n">
        <v>4</v>
      </c>
    </row>
    <row r="1069" customFormat="false" ht="15" hidden="false" customHeight="true" outlineLevel="0" collapsed="false">
      <c r="A1069" s="106" t="n">
        <v>6931.65391203704</v>
      </c>
      <c r="B1069" s="1" t="s">
        <v>328</v>
      </c>
      <c r="C1069" s="1" t="s">
        <v>337</v>
      </c>
      <c r="D1069" s="1" t="s">
        <v>338</v>
      </c>
      <c r="F1069" s="106" t="n">
        <v>97146.6105555556</v>
      </c>
      <c r="G1069" s="1" t="n">
        <v>1</v>
      </c>
    </row>
    <row r="1070" customFormat="false" ht="15" hidden="false" customHeight="true" outlineLevel="0" collapsed="false">
      <c r="A1070" s="106" t="n">
        <v>6934.27170138889</v>
      </c>
      <c r="B1070" s="1" t="s">
        <v>314</v>
      </c>
      <c r="C1070" s="1" t="s">
        <v>315</v>
      </c>
      <c r="D1070" s="1" t="s">
        <v>316</v>
      </c>
      <c r="F1070" s="106" t="n">
        <v>97235.5478009259</v>
      </c>
      <c r="G1070" s="1" t="n">
        <v>2</v>
      </c>
    </row>
    <row r="1071" customFormat="false" ht="15" hidden="false" customHeight="true" outlineLevel="0" collapsed="false">
      <c r="A1071" s="106" t="n">
        <v>6942.35010416667</v>
      </c>
      <c r="B1071" s="1" t="s">
        <v>326</v>
      </c>
      <c r="C1071" s="1" t="s">
        <v>327</v>
      </c>
      <c r="D1071" s="1" t="s">
        <v>319</v>
      </c>
      <c r="F1071" s="106" t="n">
        <v>97328.1747916667</v>
      </c>
      <c r="G1071" s="1" t="n">
        <v>3</v>
      </c>
    </row>
    <row r="1072" customFormat="false" ht="15" hidden="false" customHeight="true" outlineLevel="0" collapsed="false">
      <c r="A1072" s="106" t="n">
        <v>6949.45496527778</v>
      </c>
      <c r="B1072" s="1" t="s">
        <v>320</v>
      </c>
      <c r="C1072" s="1" t="s">
        <v>321</v>
      </c>
      <c r="D1072" s="1" t="s">
        <v>322</v>
      </c>
      <c r="F1072" s="106" t="n">
        <v>97421.8889467593</v>
      </c>
      <c r="G1072" s="1" t="n">
        <v>4</v>
      </c>
    </row>
    <row r="1073" customFormat="false" ht="15" hidden="false" customHeight="true" outlineLevel="0" collapsed="false">
      <c r="A1073" s="106" t="n">
        <v>6956.36424768519</v>
      </c>
      <c r="B1073" s="1" t="s">
        <v>323</v>
      </c>
      <c r="C1073" s="1" t="s">
        <v>324</v>
      </c>
      <c r="D1073" s="1" t="s">
        <v>325</v>
      </c>
      <c r="F1073" s="106" t="n">
        <v>97511.8554513889</v>
      </c>
      <c r="G1073" s="1" t="n">
        <v>1</v>
      </c>
    </row>
    <row r="1074" customFormat="false" ht="15" hidden="false" customHeight="true" outlineLevel="0" collapsed="false">
      <c r="A1074" s="106" t="n">
        <v>6964.18256944444</v>
      </c>
      <c r="B1074" s="1" t="s">
        <v>314</v>
      </c>
      <c r="C1074" s="1" t="s">
        <v>315</v>
      </c>
      <c r="D1074" s="1" t="s">
        <v>316</v>
      </c>
      <c r="F1074" s="106" t="n">
        <v>97600.7910069445</v>
      </c>
      <c r="G1074" s="1" t="n">
        <v>2</v>
      </c>
    </row>
    <row r="1075" customFormat="false" ht="15" hidden="false" customHeight="true" outlineLevel="0" collapsed="false">
      <c r="A1075" s="106" t="n">
        <v>6971.96321759259</v>
      </c>
      <c r="B1075" s="1" t="s">
        <v>326</v>
      </c>
      <c r="C1075" s="1" t="s">
        <v>327</v>
      </c>
      <c r="D1075" s="1" t="s">
        <v>319</v>
      </c>
      <c r="F1075" s="106" t="n">
        <v>97693.4193518519</v>
      </c>
      <c r="G1075" s="1" t="n">
        <v>3</v>
      </c>
    </row>
    <row r="1076" customFormat="false" ht="15" hidden="false" customHeight="true" outlineLevel="0" collapsed="false">
      <c r="A1076" s="106" t="n">
        <v>6978.78643518519</v>
      </c>
      <c r="B1076" s="1" t="s">
        <v>320</v>
      </c>
      <c r="C1076" s="1" t="s">
        <v>321</v>
      </c>
      <c r="D1076" s="1" t="s">
        <v>322</v>
      </c>
      <c r="F1076" s="106" t="n">
        <v>97787.1303587963</v>
      </c>
      <c r="G1076" s="1" t="n">
        <v>4</v>
      </c>
    </row>
    <row r="1077" customFormat="false" ht="15" hidden="false" customHeight="true" outlineLevel="0" collapsed="false">
      <c r="A1077" s="106" t="n">
        <v>6985.98524305556</v>
      </c>
      <c r="B1077" s="1" t="s">
        <v>323</v>
      </c>
      <c r="C1077" s="1" t="s">
        <v>324</v>
      </c>
      <c r="D1077" s="1" t="s">
        <v>325</v>
      </c>
      <c r="F1077" s="106" t="n">
        <v>97877.0943865741</v>
      </c>
      <c r="G1077" s="1" t="n">
        <v>1</v>
      </c>
    </row>
    <row r="1078" customFormat="false" ht="15" hidden="false" customHeight="true" outlineLevel="0" collapsed="false">
      <c r="A1078" s="106" t="n">
        <v>6994.07538194444</v>
      </c>
      <c r="B1078" s="1" t="s">
        <v>314</v>
      </c>
      <c r="C1078" s="1" t="s">
        <v>315</v>
      </c>
      <c r="D1078" s="1" t="s">
        <v>316</v>
      </c>
      <c r="F1078" s="106" t="n">
        <v>97966.0316782408</v>
      </c>
      <c r="G1078" s="1" t="n">
        <v>2</v>
      </c>
    </row>
    <row r="1079" customFormat="false" ht="15" hidden="false" customHeight="true" outlineLevel="0" collapsed="false">
      <c r="A1079" s="106" t="n">
        <v>7001.46646990741</v>
      </c>
      <c r="B1079" s="1" t="s">
        <v>326</v>
      </c>
      <c r="C1079" s="1" t="s">
        <v>327</v>
      </c>
      <c r="D1079" s="1" t="s">
        <v>319</v>
      </c>
      <c r="F1079" s="106" t="n">
        <v>98058.6681018519</v>
      </c>
      <c r="G1079" s="1" t="n">
        <v>3</v>
      </c>
    </row>
    <row r="1080" customFormat="false" ht="15" hidden="false" customHeight="true" outlineLevel="0" collapsed="false">
      <c r="A1080" s="106" t="n">
        <v>7008.13501157407</v>
      </c>
      <c r="B1080" s="1" t="s">
        <v>320</v>
      </c>
      <c r="C1080" s="1" t="s">
        <v>321</v>
      </c>
      <c r="D1080" s="1" t="s">
        <v>322</v>
      </c>
      <c r="F1080" s="106" t="n">
        <v>98152.3771064815</v>
      </c>
      <c r="G1080" s="1" t="n">
        <v>4</v>
      </c>
    </row>
    <row r="1081" customFormat="false" ht="15" hidden="false" customHeight="true" outlineLevel="0" collapsed="false">
      <c r="A1081" s="106" t="n">
        <v>7015.65407407407</v>
      </c>
      <c r="B1081" s="1" t="s">
        <v>323</v>
      </c>
      <c r="C1081" s="1" t="s">
        <v>324</v>
      </c>
      <c r="D1081" s="1" t="s">
        <v>325</v>
      </c>
      <c r="F1081" s="106" t="n">
        <v>98242.3422106481</v>
      </c>
      <c r="G1081" s="1" t="n">
        <v>1</v>
      </c>
    </row>
    <row r="1082" customFormat="false" ht="15" hidden="false" customHeight="true" outlineLevel="0" collapsed="false">
      <c r="A1082" s="106" t="n">
        <v>7020.68028935185</v>
      </c>
      <c r="B1082" s="1" t="s">
        <v>328</v>
      </c>
      <c r="C1082" s="1" t="s">
        <v>329</v>
      </c>
      <c r="D1082" s="1" t="s">
        <v>330</v>
      </c>
      <c r="F1082" s="106" t="n">
        <v>98331.2790740741</v>
      </c>
      <c r="G1082" s="1" t="n">
        <v>2</v>
      </c>
    </row>
    <row r="1083" customFormat="false" ht="15" hidden="false" customHeight="true" outlineLevel="0" collapsed="false">
      <c r="A1083" s="106" t="n">
        <v>7023.85734953704</v>
      </c>
      <c r="B1083" s="1" t="s">
        <v>314</v>
      </c>
      <c r="C1083" s="1" t="s">
        <v>315</v>
      </c>
      <c r="D1083" s="1" t="s">
        <v>316</v>
      </c>
      <c r="F1083" s="106" t="n">
        <v>98423.9078356482</v>
      </c>
      <c r="G1083" s="1" t="n">
        <v>3</v>
      </c>
    </row>
    <row r="1084" customFormat="false" ht="15" hidden="false" customHeight="true" outlineLevel="0" collapsed="false">
      <c r="A1084" s="106" t="n">
        <v>7030.87853009259</v>
      </c>
      <c r="B1084" s="1" t="s">
        <v>326</v>
      </c>
      <c r="C1084" s="1" t="s">
        <v>327</v>
      </c>
      <c r="D1084" s="1" t="s">
        <v>319</v>
      </c>
      <c r="F1084" s="106" t="n">
        <v>98517.6127083333</v>
      </c>
      <c r="G1084" s="1" t="n">
        <v>4</v>
      </c>
    </row>
    <row r="1085" customFormat="false" ht="15" hidden="false" customHeight="true" outlineLevel="0" collapsed="false">
      <c r="A1085" s="106" t="n">
        <v>7037.52715277778</v>
      </c>
      <c r="B1085" s="1" t="s">
        <v>320</v>
      </c>
      <c r="C1085" s="1" t="s">
        <v>321</v>
      </c>
      <c r="D1085" s="1" t="s">
        <v>322</v>
      </c>
      <c r="F1085" s="106" t="n">
        <v>98607.5818634259</v>
      </c>
      <c r="G1085" s="1" t="n">
        <v>1</v>
      </c>
    </row>
    <row r="1086" customFormat="false" ht="15" hidden="false" customHeight="true" outlineLevel="0" collapsed="false">
      <c r="A1086" s="106" t="n">
        <v>7045.35112268519</v>
      </c>
      <c r="B1086" s="1" t="s">
        <v>323</v>
      </c>
      <c r="C1086" s="1" t="s">
        <v>324</v>
      </c>
      <c r="D1086" s="1" t="s">
        <v>325</v>
      </c>
      <c r="F1086" s="106" t="n">
        <v>98696.5186805556</v>
      </c>
      <c r="G1086" s="1" t="n">
        <v>2</v>
      </c>
    </row>
    <row r="1087" customFormat="false" ht="15" hidden="false" customHeight="true" outlineLevel="0" collapsed="false">
      <c r="A1087" s="106" t="n">
        <v>7053.47346064815</v>
      </c>
      <c r="B1087" s="1" t="s">
        <v>314</v>
      </c>
      <c r="C1087" s="1" t="s">
        <v>315</v>
      </c>
      <c r="D1087" s="1" t="s">
        <v>316</v>
      </c>
      <c r="F1087" s="106" t="n">
        <v>98789.1454513889</v>
      </c>
      <c r="G1087" s="1" t="n">
        <v>3</v>
      </c>
    </row>
    <row r="1088" customFormat="false" ht="15" hidden="false" customHeight="true" outlineLevel="0" collapsed="false">
      <c r="A1088" s="106" t="n">
        <v>7060.22967592593</v>
      </c>
      <c r="B1088" s="1" t="s">
        <v>326</v>
      </c>
      <c r="C1088" s="1" t="s">
        <v>327</v>
      </c>
      <c r="D1088" s="1" t="s">
        <v>319</v>
      </c>
      <c r="F1088" s="106" t="n">
        <v>98882.8561921296</v>
      </c>
      <c r="G1088" s="1" t="n">
        <v>4</v>
      </c>
    </row>
    <row r="1089" customFormat="false" ht="15" hidden="false" customHeight="true" outlineLevel="0" collapsed="false">
      <c r="A1089" s="106" t="n">
        <v>7066.98196759259</v>
      </c>
      <c r="B1089" s="1" t="s">
        <v>320</v>
      </c>
      <c r="C1089" s="1" t="s">
        <v>321</v>
      </c>
      <c r="D1089" s="1" t="s">
        <v>322</v>
      </c>
      <c r="F1089" s="106" t="n">
        <v>98972.8214930556</v>
      </c>
      <c r="G1089" s="1" t="n">
        <v>1</v>
      </c>
    </row>
    <row r="1090" customFormat="false" ht="15" hidden="false" customHeight="true" outlineLevel="0" collapsed="false">
      <c r="A1090" s="106" t="n">
        <v>7075.04266203704</v>
      </c>
      <c r="B1090" s="1" t="s">
        <v>323</v>
      </c>
      <c r="C1090" s="1" t="s">
        <v>324</v>
      </c>
      <c r="D1090" s="1" t="s">
        <v>325</v>
      </c>
      <c r="F1090" s="106" t="n">
        <v>99061.7555092593</v>
      </c>
      <c r="G1090" s="1" t="n">
        <v>2</v>
      </c>
    </row>
    <row r="1091" customFormat="false" ht="15" hidden="false" customHeight="true" outlineLevel="0" collapsed="false">
      <c r="A1091" s="106" t="n">
        <v>7082.92</v>
      </c>
      <c r="B1091" s="1" t="s">
        <v>314</v>
      </c>
      <c r="C1091" s="1" t="s">
        <v>315</v>
      </c>
      <c r="D1091" s="1" t="s">
        <v>316</v>
      </c>
      <c r="F1091" s="106" t="n">
        <v>99154.3893055556</v>
      </c>
      <c r="G1091" s="1" t="n">
        <v>3</v>
      </c>
    </row>
    <row r="1092" customFormat="false" ht="15" hidden="false" customHeight="true" outlineLevel="0" collapsed="false">
      <c r="A1092" s="106" t="n">
        <v>7089.5503125</v>
      </c>
      <c r="B1092" s="1" t="s">
        <v>317</v>
      </c>
      <c r="C1092" s="1" t="s">
        <v>318</v>
      </c>
      <c r="D1092" s="1" t="s">
        <v>319</v>
      </c>
      <c r="F1092" s="106" t="n">
        <v>99248.1042476852</v>
      </c>
      <c r="G1092" s="1" t="n">
        <v>4</v>
      </c>
    </row>
    <row r="1093" customFormat="false" ht="15" hidden="false" customHeight="true" outlineLevel="0" collapsed="false">
      <c r="A1093" s="106" t="n">
        <v>7096.51516203704</v>
      </c>
      <c r="B1093" s="1" t="s">
        <v>320</v>
      </c>
      <c r="C1093" s="1" t="s">
        <v>321</v>
      </c>
      <c r="D1093" s="1" t="s">
        <v>322</v>
      </c>
      <c r="F1093" s="106" t="n">
        <v>99338.0653935185</v>
      </c>
      <c r="G1093" s="1" t="n">
        <v>1</v>
      </c>
    </row>
    <row r="1094" customFormat="false" ht="15" hidden="false" customHeight="true" outlineLevel="0" collapsed="false">
      <c r="A1094" s="106" t="n">
        <v>7104.68630787037</v>
      </c>
      <c r="B1094" s="1" t="s">
        <v>323</v>
      </c>
      <c r="C1094" s="1" t="s">
        <v>324</v>
      </c>
      <c r="D1094" s="1" t="s">
        <v>325</v>
      </c>
      <c r="F1094" s="106" t="n">
        <v>99426.9999768519</v>
      </c>
      <c r="G1094" s="1" t="n">
        <v>2</v>
      </c>
    </row>
    <row r="1095" customFormat="false" ht="15" hidden="false" customHeight="true" outlineLevel="0" collapsed="false">
      <c r="A1095" s="106" t="n">
        <v>7112.23150462963</v>
      </c>
      <c r="B1095" s="1" t="s">
        <v>314</v>
      </c>
      <c r="C1095" s="1" t="s">
        <v>315</v>
      </c>
      <c r="D1095" s="1" t="s">
        <v>316</v>
      </c>
      <c r="F1095" s="106" t="n">
        <v>99519.6304050926</v>
      </c>
      <c r="G1095" s="1" t="n">
        <v>3</v>
      </c>
    </row>
    <row r="1096" customFormat="false" ht="15" hidden="false" customHeight="true" outlineLevel="0" collapsed="false">
      <c r="A1096" s="106" t="n">
        <v>7113.49577546296</v>
      </c>
      <c r="B1096" s="1" t="s">
        <v>328</v>
      </c>
      <c r="C1096" s="1" t="s">
        <v>331</v>
      </c>
      <c r="D1096" s="1" t="s">
        <v>332</v>
      </c>
      <c r="F1096" s="106" t="n">
        <v>99613.3393634259</v>
      </c>
      <c r="G1096" s="1" t="n">
        <v>4</v>
      </c>
    </row>
    <row r="1097" customFormat="false" ht="15" hidden="false" customHeight="true" outlineLevel="0" collapsed="false">
      <c r="A1097" s="106" t="n">
        <v>7118.8702662037</v>
      </c>
      <c r="B1097" s="1" t="s">
        <v>326</v>
      </c>
      <c r="C1097" s="1" t="s">
        <v>327</v>
      </c>
      <c r="D1097" s="1" t="s">
        <v>319</v>
      </c>
      <c r="F1097" s="106" t="n">
        <v>99703.3017013889</v>
      </c>
      <c r="G1097" s="1" t="n">
        <v>1</v>
      </c>
    </row>
    <row r="1098" customFormat="false" ht="15" hidden="false" customHeight="true" outlineLevel="0" collapsed="false">
      <c r="A1098" s="106" t="n">
        <v>7126.13662037037</v>
      </c>
      <c r="B1098" s="1" t="s">
        <v>320</v>
      </c>
      <c r="C1098" s="1" t="s">
        <v>321</v>
      </c>
      <c r="D1098" s="1" t="s">
        <v>322</v>
      </c>
      <c r="F1098" s="106" t="n">
        <v>99792.2377546296</v>
      </c>
      <c r="G1098" s="1" t="n">
        <v>2</v>
      </c>
    </row>
    <row r="1099" customFormat="false" ht="15" hidden="false" customHeight="true" outlineLevel="0" collapsed="false">
      <c r="A1099" s="106" t="n">
        <v>7134.25141203704</v>
      </c>
      <c r="B1099" s="1" t="s">
        <v>323</v>
      </c>
      <c r="C1099" s="1" t="s">
        <v>324</v>
      </c>
      <c r="D1099" s="1" t="s">
        <v>325</v>
      </c>
      <c r="F1099" s="106" t="n">
        <v>99884.8678009259</v>
      </c>
      <c r="G1099" s="1" t="n">
        <v>3</v>
      </c>
    </row>
    <row r="1100" customFormat="false" ht="15" hidden="false" customHeight="true" outlineLevel="0" collapsed="false">
      <c r="A1100" s="106" t="n">
        <v>7141.46053240741</v>
      </c>
      <c r="B1100" s="1" t="s">
        <v>314</v>
      </c>
      <c r="C1100" s="1" t="s">
        <v>315</v>
      </c>
      <c r="D1100" s="1" t="s">
        <v>316</v>
      </c>
      <c r="F1100" s="106" t="n">
        <v>99978.5821412037</v>
      </c>
      <c r="G1100" s="1" t="n">
        <v>4</v>
      </c>
    </row>
    <row r="1101" customFormat="false" ht="15" hidden="false" customHeight="true" outlineLevel="0" collapsed="false">
      <c r="A1101" s="106" t="n">
        <v>7148.22361111111</v>
      </c>
      <c r="B1101" s="1" t="s">
        <v>326</v>
      </c>
      <c r="C1101" s="1" t="s">
        <v>327</v>
      </c>
      <c r="D1101" s="1" t="s">
        <v>319</v>
      </c>
      <c r="F1101" s="106" t="n">
        <v>100068.548622685</v>
      </c>
      <c r="G1101" s="1" t="n">
        <v>1</v>
      </c>
    </row>
    <row r="1102" customFormat="false" ht="15" hidden="false" customHeight="true" outlineLevel="0" collapsed="false">
      <c r="A1102" s="106" t="n">
        <v>7155.84086805556</v>
      </c>
      <c r="B1102" s="1" t="s">
        <v>320</v>
      </c>
      <c r="C1102" s="1" t="s">
        <v>321</v>
      </c>
      <c r="D1102" s="1" t="s">
        <v>322</v>
      </c>
      <c r="F1102" s="106" t="n">
        <v>100157.476805556</v>
      </c>
      <c r="G1102" s="1" t="n">
        <v>2</v>
      </c>
    </row>
    <row r="1103" customFormat="false" ht="15" hidden="false" customHeight="true" outlineLevel="0" collapsed="false">
      <c r="A1103" s="106" t="n">
        <v>7163.73549768519</v>
      </c>
      <c r="B1103" s="1" t="s">
        <v>323</v>
      </c>
      <c r="C1103" s="1" t="s">
        <v>324</v>
      </c>
      <c r="D1103" s="1" t="s">
        <v>325</v>
      </c>
      <c r="F1103" s="106" t="n">
        <v>100250.104930556</v>
      </c>
      <c r="G1103" s="1" t="n">
        <v>3</v>
      </c>
    </row>
    <row r="1104" customFormat="false" ht="15" hidden="false" customHeight="true" outlineLevel="0" collapsed="false">
      <c r="A1104" s="106" t="n">
        <v>7170.66394675926</v>
      </c>
      <c r="B1104" s="1" t="s">
        <v>314</v>
      </c>
      <c r="C1104" s="1" t="s">
        <v>315</v>
      </c>
      <c r="D1104" s="1" t="s">
        <v>316</v>
      </c>
      <c r="F1104" s="106" t="n">
        <v>100343.824074074</v>
      </c>
      <c r="G1104" s="1" t="n">
        <v>4</v>
      </c>
    </row>
    <row r="1105" customFormat="false" ht="15" hidden="false" customHeight="true" outlineLevel="0" collapsed="false">
      <c r="A1105" s="106" t="n">
        <v>7177.65063657407</v>
      </c>
      <c r="B1105" s="1" t="s">
        <v>326</v>
      </c>
      <c r="C1105" s="1" t="s">
        <v>327</v>
      </c>
      <c r="D1105" s="1" t="s">
        <v>319</v>
      </c>
      <c r="F1105" s="106" t="n">
        <v>100433.794710648</v>
      </c>
      <c r="G1105" s="1" t="n">
        <v>1</v>
      </c>
    </row>
    <row r="1106" customFormat="false" ht="15" hidden="false" customHeight="true" outlineLevel="0" collapsed="false">
      <c r="A1106" s="106" t="n">
        <v>7185.59826388889</v>
      </c>
      <c r="B1106" s="1" t="s">
        <v>320</v>
      </c>
      <c r="C1106" s="1" t="s">
        <v>321</v>
      </c>
      <c r="D1106" s="1" t="s">
        <v>322</v>
      </c>
      <c r="F1106" s="106" t="n">
        <v>100522.718506944</v>
      </c>
      <c r="G1106" s="1" t="n">
        <v>2</v>
      </c>
    </row>
    <row r="1107" customFormat="false" ht="15" hidden="false" customHeight="true" outlineLevel="0" collapsed="false">
      <c r="A1107" s="106" t="n">
        <v>7193.16266203704</v>
      </c>
      <c r="B1107" s="1" t="s">
        <v>323</v>
      </c>
      <c r="C1107" s="1" t="s">
        <v>324</v>
      </c>
      <c r="D1107" s="1" t="s">
        <v>325</v>
      </c>
      <c r="F1107" s="106" t="n">
        <v>100615.343831019</v>
      </c>
      <c r="G1107" s="1" t="n">
        <v>3</v>
      </c>
    </row>
    <row r="1108" customFormat="false" ht="15" hidden="false" customHeight="true" outlineLevel="0" collapsed="false">
      <c r="A1108" s="106" t="n">
        <v>7199.89706018519</v>
      </c>
      <c r="B1108" s="1" t="s">
        <v>314</v>
      </c>
      <c r="C1108" s="1" t="s">
        <v>315</v>
      </c>
      <c r="D1108" s="1" t="s">
        <v>316</v>
      </c>
      <c r="F1108" s="106" t="n">
        <v>100709.060925926</v>
      </c>
      <c r="G1108" s="1" t="n">
        <v>4</v>
      </c>
    </row>
    <row r="1109" customFormat="false" ht="15" hidden="false" customHeight="true" outlineLevel="0" collapsed="false">
      <c r="A1109" s="106" t="n">
        <v>7207.10818287037</v>
      </c>
      <c r="B1109" s="1" t="s">
        <v>328</v>
      </c>
      <c r="C1109" s="1" t="s">
        <v>335</v>
      </c>
      <c r="D1109" s="1" t="s">
        <v>336</v>
      </c>
      <c r="F1109" s="106" t="n">
        <v>100799.03119213</v>
      </c>
      <c r="G1109" s="1" t="n">
        <v>1</v>
      </c>
    </row>
    <row r="1110" customFormat="false" ht="15" hidden="false" customHeight="true" outlineLevel="0" collapsed="false">
      <c r="A1110" s="106" t="n">
        <v>7207.19006944445</v>
      </c>
      <c r="B1110" s="1" t="s">
        <v>326</v>
      </c>
      <c r="C1110" s="1" t="s">
        <v>327</v>
      </c>
      <c r="D1110" s="1" t="s">
        <v>319</v>
      </c>
      <c r="F1110" s="106" t="n">
        <v>100887.959074074</v>
      </c>
      <c r="G1110" s="1" t="n">
        <v>2</v>
      </c>
    </row>
    <row r="1111" customFormat="false" ht="15" hidden="false" customHeight="true" outlineLevel="0" collapsed="false">
      <c r="A1111" s="106" t="n">
        <v>7215.35885416667</v>
      </c>
      <c r="B1111" s="1" t="s">
        <v>320</v>
      </c>
      <c r="C1111" s="1" t="s">
        <v>321</v>
      </c>
      <c r="D1111" s="1" t="s">
        <v>322</v>
      </c>
      <c r="F1111" s="106" t="n">
        <v>100980.58650463</v>
      </c>
      <c r="G1111" s="1" t="n">
        <v>3</v>
      </c>
    </row>
    <row r="1112" customFormat="false" ht="15" hidden="false" customHeight="true" outlineLevel="0" collapsed="false">
      <c r="A1112" s="106" t="n">
        <v>7222.56866898148</v>
      </c>
      <c r="B1112" s="1" t="s">
        <v>323</v>
      </c>
      <c r="C1112" s="1" t="s">
        <v>324</v>
      </c>
      <c r="D1112" s="1" t="s">
        <v>325</v>
      </c>
      <c r="F1112" s="106" t="n">
        <v>101074.305138889</v>
      </c>
      <c r="G1112" s="1" t="n">
        <v>4</v>
      </c>
    </row>
    <row r="1113" customFormat="false" ht="15" hidden="false" customHeight="true" outlineLevel="0" collapsed="false">
      <c r="A1113" s="106" t="n">
        <v>7229.21167824074</v>
      </c>
      <c r="B1113" s="1" t="s">
        <v>314</v>
      </c>
      <c r="C1113" s="1" t="s">
        <v>315</v>
      </c>
      <c r="D1113" s="1" t="s">
        <v>316</v>
      </c>
      <c r="F1113" s="106" t="n">
        <v>101164.277395833</v>
      </c>
      <c r="G1113" s="1" t="n">
        <v>1</v>
      </c>
    </row>
    <row r="1114" customFormat="false" ht="15" hidden="false" customHeight="true" outlineLevel="0" collapsed="false">
      <c r="A1114" s="106" t="n">
        <v>7236.86048611111</v>
      </c>
      <c r="B1114" s="1" t="s">
        <v>326</v>
      </c>
      <c r="C1114" s="1" t="s">
        <v>327</v>
      </c>
      <c r="D1114" s="1" t="s">
        <v>319</v>
      </c>
      <c r="F1114" s="106" t="n">
        <v>101253.208935185</v>
      </c>
      <c r="G1114" s="1" t="n">
        <v>2</v>
      </c>
    </row>
    <row r="1115" customFormat="false" ht="15" hidden="false" customHeight="true" outlineLevel="0" collapsed="false">
      <c r="A1115" s="106" t="n">
        <v>7245.07122685185</v>
      </c>
      <c r="B1115" s="1" t="s">
        <v>320</v>
      </c>
      <c r="C1115" s="1" t="s">
        <v>321</v>
      </c>
      <c r="D1115" s="1" t="s">
        <v>322</v>
      </c>
      <c r="F1115" s="106" t="n">
        <v>101345.825069444</v>
      </c>
      <c r="G1115" s="1" t="n">
        <v>3</v>
      </c>
    </row>
    <row r="1116" customFormat="false" ht="15" hidden="false" customHeight="true" outlineLevel="0" collapsed="false">
      <c r="A1116" s="106" t="n">
        <v>7251.98309027778</v>
      </c>
      <c r="B1116" s="1" t="s">
        <v>333</v>
      </c>
      <c r="C1116" s="1" t="s">
        <v>334</v>
      </c>
      <c r="D1116" s="1" t="s">
        <v>325</v>
      </c>
      <c r="F1116" s="106" t="n">
        <v>101439.539988426</v>
      </c>
      <c r="G1116" s="1" t="n">
        <v>4</v>
      </c>
    </row>
    <row r="1117" customFormat="false" ht="15" hidden="false" customHeight="true" outlineLevel="0" collapsed="false">
      <c r="A1117" s="106" t="n">
        <v>7258.65324074074</v>
      </c>
      <c r="B1117" s="1" t="s">
        <v>314</v>
      </c>
      <c r="C1117" s="1" t="s">
        <v>315</v>
      </c>
      <c r="D1117" s="1" t="s">
        <v>316</v>
      </c>
      <c r="F1117" s="106" t="n">
        <v>101529.516643519</v>
      </c>
      <c r="G1117" s="1" t="n">
        <v>1</v>
      </c>
    </row>
    <row r="1118" customFormat="false" ht="15" hidden="false" customHeight="true" outlineLevel="0" collapsed="false">
      <c r="A1118" s="106" t="n">
        <v>7266.63856481482</v>
      </c>
      <c r="B1118" s="1" t="s">
        <v>317</v>
      </c>
      <c r="C1118" s="1" t="s">
        <v>318</v>
      </c>
      <c r="D1118" s="1" t="s">
        <v>319</v>
      </c>
      <c r="F1118" s="106" t="n">
        <v>101618.450416667</v>
      </c>
      <c r="G1118" s="1" t="n">
        <v>2</v>
      </c>
    </row>
    <row r="1119" customFormat="false" ht="15" hidden="false" customHeight="true" outlineLevel="0" collapsed="false">
      <c r="A1119" s="106" t="n">
        <v>7274.69900462963</v>
      </c>
      <c r="B1119" s="1" t="s">
        <v>320</v>
      </c>
      <c r="C1119" s="1" t="s">
        <v>321</v>
      </c>
      <c r="D1119" s="1" t="s">
        <v>322</v>
      </c>
      <c r="F1119" s="106" t="n">
        <v>101711.06349537</v>
      </c>
      <c r="G1119" s="1" t="n">
        <v>3</v>
      </c>
    </row>
    <row r="1120" customFormat="false" ht="15" hidden="false" customHeight="true" outlineLevel="0" collapsed="false">
      <c r="A1120" s="106" t="n">
        <v>7281.41917824074</v>
      </c>
      <c r="B1120" s="1" t="s">
        <v>323</v>
      </c>
      <c r="C1120" s="1" t="s">
        <v>324</v>
      </c>
      <c r="D1120" s="1" t="s">
        <v>325</v>
      </c>
      <c r="F1120" s="106" t="n">
        <v>101804.780960648</v>
      </c>
      <c r="G1120" s="1" t="n">
        <v>4</v>
      </c>
    </row>
    <row r="1121" customFormat="false" ht="15" hidden="false" customHeight="true" outlineLevel="0" collapsed="false">
      <c r="A1121" s="106" t="n">
        <v>7288.25202546296</v>
      </c>
      <c r="B1121" s="1" t="s">
        <v>314</v>
      </c>
      <c r="C1121" s="1" t="s">
        <v>315</v>
      </c>
      <c r="D1121" s="1" t="s">
        <v>316</v>
      </c>
      <c r="F1121" s="106" t="n">
        <v>101894.75650463</v>
      </c>
      <c r="G1121" s="1" t="n">
        <v>1</v>
      </c>
    </row>
    <row r="1122" customFormat="false" ht="15" hidden="false" customHeight="true" outlineLevel="0" collapsed="false">
      <c r="A1122" s="106" t="n">
        <v>7296.45502314815</v>
      </c>
      <c r="B1122" s="1" t="s">
        <v>326</v>
      </c>
      <c r="C1122" s="1" t="s">
        <v>327</v>
      </c>
      <c r="D1122" s="1" t="s">
        <v>319</v>
      </c>
      <c r="F1122" s="106" t="n">
        <v>101983.687881944</v>
      </c>
      <c r="G1122" s="1" t="n">
        <v>2</v>
      </c>
    </row>
    <row r="1123" customFormat="false" ht="15" hidden="false" customHeight="true" outlineLevel="0" collapsed="false">
      <c r="A1123" s="106" t="n">
        <v>7296.89405092593</v>
      </c>
      <c r="B1123" s="1" t="s">
        <v>328</v>
      </c>
      <c r="C1123" s="1" t="s">
        <v>337</v>
      </c>
      <c r="D1123" s="1" t="s">
        <v>338</v>
      </c>
      <c r="F1123" s="106" t="n">
        <v>102076.31099537</v>
      </c>
      <c r="G1123" s="1" t="n">
        <v>3</v>
      </c>
    </row>
    <row r="1124" customFormat="false" ht="15" hidden="false" customHeight="true" outlineLevel="0" collapsed="false">
      <c r="A1124" s="106" t="n">
        <v>7304.22541666667</v>
      </c>
      <c r="B1124" s="1" t="s">
        <v>320</v>
      </c>
      <c r="C1124" s="1" t="s">
        <v>321</v>
      </c>
      <c r="D1124" s="1" t="s">
        <v>322</v>
      </c>
      <c r="F1124" s="106" t="n">
        <v>102170.028773148</v>
      </c>
      <c r="G1124" s="1" t="n">
        <v>4</v>
      </c>
    </row>
    <row r="1125" customFormat="false" ht="15" hidden="false" customHeight="true" outlineLevel="0" collapsed="false">
      <c r="A1125" s="106" t="n">
        <v>7310.87809027778</v>
      </c>
      <c r="B1125" s="1" t="s">
        <v>323</v>
      </c>
      <c r="C1125" s="1" t="s">
        <v>324</v>
      </c>
      <c r="D1125" s="1" t="s">
        <v>325</v>
      </c>
      <c r="F1125" s="106" t="n">
        <v>102260.003229167</v>
      </c>
      <c r="G1125" s="1" t="n">
        <v>1</v>
      </c>
    </row>
    <row r="1126" customFormat="false" ht="15" hidden="false" customHeight="true" outlineLevel="0" collapsed="false">
      <c r="A1126" s="106" t="n">
        <v>7318.00634259259</v>
      </c>
      <c r="B1126" s="1" t="s">
        <v>314</v>
      </c>
      <c r="C1126" s="1" t="s">
        <v>315</v>
      </c>
      <c r="D1126" s="1" t="s">
        <v>316</v>
      </c>
      <c r="F1126" s="106" t="n">
        <v>102348.934872685</v>
      </c>
      <c r="G1126" s="1" t="n">
        <v>2</v>
      </c>
    </row>
    <row r="1127" customFormat="false" ht="15" hidden="false" customHeight="true" outlineLevel="0" collapsed="false">
      <c r="A1127" s="106" t="n">
        <v>7326.22684027778</v>
      </c>
      <c r="B1127" s="1" t="s">
        <v>326</v>
      </c>
      <c r="C1127" s="1" t="s">
        <v>327</v>
      </c>
      <c r="D1127" s="1" t="s">
        <v>319</v>
      </c>
      <c r="F1127" s="106" t="n">
        <v>102441.557118056</v>
      </c>
      <c r="G1127" s="1" t="n">
        <v>3</v>
      </c>
    </row>
    <row r="1128" customFormat="false" ht="15" hidden="false" customHeight="true" outlineLevel="0" collapsed="false">
      <c r="A1128" s="106" t="n">
        <v>7333.65112268519</v>
      </c>
      <c r="B1128" s="1" t="s">
        <v>320</v>
      </c>
      <c r="C1128" s="1" t="s">
        <v>321</v>
      </c>
      <c r="D1128" s="1" t="s">
        <v>322</v>
      </c>
      <c r="F1128" s="106" t="n">
        <v>102535.264305556</v>
      </c>
      <c r="G1128" s="1" t="n">
        <v>4</v>
      </c>
    </row>
    <row r="1129" customFormat="false" ht="15" hidden="false" customHeight="true" outlineLevel="0" collapsed="false">
      <c r="A1129" s="106" t="n">
        <v>7340.36243055556</v>
      </c>
      <c r="B1129" s="1" t="s">
        <v>323</v>
      </c>
      <c r="C1129" s="1" t="s">
        <v>324</v>
      </c>
      <c r="D1129" s="1" t="s">
        <v>325</v>
      </c>
      <c r="F1129" s="106" t="n">
        <v>102625.2409375</v>
      </c>
      <c r="G1129" s="1" t="n">
        <v>1</v>
      </c>
    </row>
    <row r="1130" customFormat="false" ht="15" hidden="false" customHeight="true" outlineLevel="0" collapsed="false">
      <c r="A1130" s="106" t="n">
        <v>7347.86763888889</v>
      </c>
      <c r="B1130" s="1" t="s">
        <v>314</v>
      </c>
      <c r="C1130" s="1" t="s">
        <v>315</v>
      </c>
      <c r="D1130" s="1" t="s">
        <v>316</v>
      </c>
      <c r="F1130" s="106" t="n">
        <v>102714.176388889</v>
      </c>
      <c r="G1130" s="1" t="n">
        <v>2</v>
      </c>
    </row>
    <row r="1131" customFormat="false" ht="15" hidden="false" customHeight="true" outlineLevel="0" collapsed="false">
      <c r="A1131" s="106" t="n">
        <v>7355.89896990741</v>
      </c>
      <c r="B1131" s="1" t="s">
        <v>326</v>
      </c>
      <c r="C1131" s="1" t="s">
        <v>327</v>
      </c>
      <c r="D1131" s="1" t="s">
        <v>319</v>
      </c>
      <c r="F1131" s="106" t="n">
        <v>102806.798518519</v>
      </c>
      <c r="G1131" s="1" t="n">
        <v>3</v>
      </c>
    </row>
    <row r="1132" customFormat="false" ht="15" hidden="false" customHeight="true" outlineLevel="0" collapsed="false">
      <c r="A1132" s="106" t="n">
        <v>7362.99241898148</v>
      </c>
      <c r="B1132" s="1" t="s">
        <v>320</v>
      </c>
      <c r="C1132" s="1" t="s">
        <v>321</v>
      </c>
      <c r="D1132" s="1" t="s">
        <v>322</v>
      </c>
      <c r="F1132" s="106" t="n">
        <v>102900.509560185</v>
      </c>
      <c r="G1132" s="1" t="n">
        <v>4</v>
      </c>
    </row>
    <row r="1133" customFormat="false" ht="15" hidden="false" customHeight="true" outlineLevel="0" collapsed="false">
      <c r="A1133" s="106" t="n">
        <v>7369.88361111111</v>
      </c>
      <c r="B1133" s="1" t="s">
        <v>323</v>
      </c>
      <c r="C1133" s="1" t="s">
        <v>324</v>
      </c>
      <c r="D1133" s="1" t="s">
        <v>325</v>
      </c>
      <c r="F1133" s="106" t="n">
        <v>102990.487048611</v>
      </c>
      <c r="G1133" s="1" t="n">
        <v>1</v>
      </c>
    </row>
    <row r="1134" customFormat="false" ht="15" hidden="false" customHeight="true" outlineLevel="0" collapsed="false">
      <c r="A1134" s="106" t="n">
        <v>7377.74824074074</v>
      </c>
      <c r="B1134" s="1" t="s">
        <v>314</v>
      </c>
      <c r="C1134" s="1" t="s">
        <v>315</v>
      </c>
      <c r="D1134" s="1" t="s">
        <v>316</v>
      </c>
      <c r="F1134" s="106" t="n">
        <v>103079.418425926</v>
      </c>
      <c r="G1134" s="1" t="n">
        <v>2</v>
      </c>
    </row>
    <row r="1135" customFormat="false" ht="15" hidden="false" customHeight="true" outlineLevel="0" collapsed="false">
      <c r="A1135" s="106" t="n">
        <v>7385.45530092593</v>
      </c>
      <c r="B1135" s="1" t="s">
        <v>326</v>
      </c>
      <c r="C1135" s="1" t="s">
        <v>327</v>
      </c>
      <c r="D1135" s="1" t="s">
        <v>319</v>
      </c>
      <c r="F1135" s="106" t="n">
        <v>103172.039664352</v>
      </c>
      <c r="G1135" s="1" t="n">
        <v>3</v>
      </c>
    </row>
    <row r="1136" customFormat="false" ht="15" hidden="false" customHeight="true" outlineLevel="0" collapsed="false">
      <c r="A1136" s="106" t="n">
        <v>7385.9162037037</v>
      </c>
      <c r="B1136" s="1" t="s">
        <v>328</v>
      </c>
      <c r="C1136" s="1" t="s">
        <v>329</v>
      </c>
      <c r="D1136" s="1" t="s">
        <v>330</v>
      </c>
      <c r="F1136" s="106" t="n">
        <v>103265.757314815</v>
      </c>
      <c r="G1136" s="1" t="n">
        <v>4</v>
      </c>
    </row>
    <row r="1137" customFormat="false" ht="15" hidden="false" customHeight="true" outlineLevel="0" collapsed="false">
      <c r="A1137" s="106" t="n">
        <v>7392.28100694444</v>
      </c>
      <c r="B1137" s="1" t="s">
        <v>320</v>
      </c>
      <c r="C1137" s="1" t="s">
        <v>321</v>
      </c>
      <c r="D1137" s="1" t="s">
        <v>322</v>
      </c>
      <c r="F1137" s="106" t="n">
        <v>103355.733101852</v>
      </c>
      <c r="G1137" s="1" t="n">
        <v>1</v>
      </c>
    </row>
    <row r="1138" customFormat="false" ht="15" hidden="false" customHeight="true" outlineLevel="0" collapsed="false">
      <c r="A1138" s="106" t="n">
        <v>7399.45451388889</v>
      </c>
      <c r="B1138" s="1" t="s">
        <v>323</v>
      </c>
      <c r="C1138" s="1" t="s">
        <v>324</v>
      </c>
      <c r="D1138" s="1" t="s">
        <v>325</v>
      </c>
      <c r="F1138" s="106" t="n">
        <v>103444.663449074</v>
      </c>
      <c r="G1138" s="1" t="n">
        <v>2</v>
      </c>
    </row>
    <row r="1139" customFormat="false" ht="15" hidden="false" customHeight="true" outlineLevel="0" collapsed="false">
      <c r="A1139" s="106" t="n">
        <v>7407.55842592593</v>
      </c>
      <c r="B1139" s="1" t="s">
        <v>314</v>
      </c>
      <c r="C1139" s="1" t="s">
        <v>315</v>
      </c>
      <c r="D1139" s="1" t="s">
        <v>316</v>
      </c>
      <c r="F1139" s="106" t="n">
        <v>103537.283576389</v>
      </c>
      <c r="G1139" s="1" t="n">
        <v>3</v>
      </c>
    </row>
    <row r="1140" customFormat="false" ht="15" hidden="false" customHeight="true" outlineLevel="0" collapsed="false">
      <c r="A1140" s="106" t="n">
        <v>7414.90481481482</v>
      </c>
      <c r="B1140" s="1" t="s">
        <v>317</v>
      </c>
      <c r="C1140" s="1" t="s">
        <v>318</v>
      </c>
      <c r="D1140" s="1" t="s">
        <v>319</v>
      </c>
      <c r="F1140" s="106" t="n">
        <v>103631.000034722</v>
      </c>
      <c r="G1140" s="1" t="n">
        <v>4</v>
      </c>
    </row>
    <row r="1141" customFormat="false" ht="15" hidden="false" customHeight="true" outlineLevel="0" collapsed="false">
      <c r="A1141" s="106" t="n">
        <v>7421.56060185185</v>
      </c>
      <c r="B1141" s="1" t="s">
        <v>320</v>
      </c>
      <c r="C1141" s="1" t="s">
        <v>321</v>
      </c>
      <c r="D1141" s="1" t="s">
        <v>322</v>
      </c>
      <c r="F1141" s="106" t="n">
        <v>103720.970590278</v>
      </c>
      <c r="G1141" s="1" t="n">
        <v>1</v>
      </c>
    </row>
    <row r="1142" customFormat="false" ht="15" hidden="false" customHeight="true" outlineLevel="0" collapsed="false">
      <c r="A1142" s="106" t="n">
        <v>7429.07429398148</v>
      </c>
      <c r="B1142" s="1" t="s">
        <v>333</v>
      </c>
      <c r="C1142" s="1" t="s">
        <v>334</v>
      </c>
      <c r="D1142" s="1" t="s">
        <v>325</v>
      </c>
      <c r="F1142" s="106" t="n">
        <v>103809.903703704</v>
      </c>
      <c r="G1142" s="1" t="n">
        <v>2</v>
      </c>
    </row>
    <row r="1143" customFormat="false" ht="15" hidden="false" customHeight="true" outlineLevel="0" collapsed="false">
      <c r="A1143" s="106" t="n">
        <v>7437.24380787037</v>
      </c>
      <c r="B1143" s="1" t="s">
        <v>314</v>
      </c>
      <c r="C1143" s="1" t="s">
        <v>315</v>
      </c>
      <c r="D1143" s="1" t="s">
        <v>316</v>
      </c>
      <c r="F1143" s="106" t="n">
        <v>103902.528587963</v>
      </c>
      <c r="G1143" s="1" t="n">
        <v>3</v>
      </c>
    </row>
    <row r="1144" customFormat="false" ht="15" hidden="false" customHeight="true" outlineLevel="0" collapsed="false">
      <c r="A1144" s="106" t="n">
        <v>7444.2674537037</v>
      </c>
      <c r="B1144" s="1" t="s">
        <v>317</v>
      </c>
      <c r="C1144" s="1" t="s">
        <v>318</v>
      </c>
      <c r="D1144" s="1" t="s">
        <v>319</v>
      </c>
      <c r="F1144" s="106" t="n">
        <v>103996.248148148</v>
      </c>
      <c r="G1144" s="1" t="n">
        <v>4</v>
      </c>
    </row>
    <row r="1145" customFormat="false" ht="15" hidden="false" customHeight="true" outlineLevel="0" collapsed="false">
      <c r="A1145" s="106" t="n">
        <v>7450.87996527778</v>
      </c>
      <c r="B1145" s="1" t="s">
        <v>320</v>
      </c>
      <c r="C1145" s="1" t="s">
        <v>321</v>
      </c>
      <c r="D1145" s="1" t="s">
        <v>322</v>
      </c>
      <c r="F1145" s="106" t="n">
        <v>104086.219930556</v>
      </c>
      <c r="G1145" s="1" t="n">
        <v>1</v>
      </c>
    </row>
    <row r="1146" customFormat="false" ht="15" hidden="false" customHeight="true" outlineLevel="0" collapsed="false">
      <c r="A1146" s="106" t="n">
        <v>7458.72103009259</v>
      </c>
      <c r="B1146" s="1" t="s">
        <v>323</v>
      </c>
      <c r="C1146" s="1" t="s">
        <v>324</v>
      </c>
      <c r="D1146" s="1" t="s">
        <v>325</v>
      </c>
      <c r="F1146" s="106" t="n">
        <v>104175.151157407</v>
      </c>
      <c r="G1146" s="1" t="n">
        <v>2</v>
      </c>
    </row>
    <row r="1147" customFormat="false" ht="15" hidden="false" customHeight="true" outlineLevel="0" collapsed="false">
      <c r="A1147" s="106" t="n">
        <v>7466.79096064815</v>
      </c>
      <c r="B1147" s="1" t="s">
        <v>314</v>
      </c>
      <c r="C1147" s="1" t="s">
        <v>315</v>
      </c>
      <c r="D1147" s="1" t="s">
        <v>316</v>
      </c>
      <c r="F1147" s="106" t="n">
        <v>104267.769456019</v>
      </c>
      <c r="G1147" s="1" t="n">
        <v>3</v>
      </c>
    </row>
    <row r="1148" customFormat="false" ht="15" hidden="false" customHeight="true" outlineLevel="0" collapsed="false">
      <c r="A1148" s="106" t="n">
        <v>7473.57054398148</v>
      </c>
      <c r="B1148" s="1" t="s">
        <v>326</v>
      </c>
      <c r="C1148" s="1" t="s">
        <v>327</v>
      </c>
      <c r="D1148" s="1" t="s">
        <v>319</v>
      </c>
      <c r="F1148" s="106" t="n">
        <v>104361.486944444</v>
      </c>
      <c r="G1148" s="1" t="n">
        <v>4</v>
      </c>
    </row>
    <row r="1149" customFormat="false" ht="15" hidden="false" customHeight="true" outlineLevel="0" collapsed="false">
      <c r="A1149" s="106" t="n">
        <v>7478.73645833333</v>
      </c>
      <c r="B1149" s="1" t="s">
        <v>328</v>
      </c>
      <c r="C1149" s="1" t="s">
        <v>331</v>
      </c>
      <c r="D1149" s="1" t="s">
        <v>332</v>
      </c>
      <c r="F1149" s="106" t="n">
        <v>104451.465439815</v>
      </c>
      <c r="G1149" s="1" t="n">
        <v>1</v>
      </c>
    </row>
    <row r="1150" customFormat="false" ht="15" hidden="false" customHeight="true" outlineLevel="0" collapsed="false">
      <c r="A1150" s="106" t="n">
        <v>7480.28449074074</v>
      </c>
      <c r="B1150" s="1" t="s">
        <v>320</v>
      </c>
      <c r="C1150" s="1" t="s">
        <v>321</v>
      </c>
      <c r="D1150" s="1" t="s">
        <v>322</v>
      </c>
      <c r="F1150" s="106" t="n">
        <v>104540.392974537</v>
      </c>
      <c r="G1150" s="1" t="n">
        <v>2</v>
      </c>
    </row>
    <row r="1151" customFormat="false" ht="15" hidden="false" customHeight="true" outlineLevel="0" collapsed="false">
      <c r="A1151" s="106" t="n">
        <v>7488.36185185185</v>
      </c>
      <c r="B1151" s="1" t="s">
        <v>323</v>
      </c>
      <c r="C1151" s="1" t="s">
        <v>324</v>
      </c>
      <c r="D1151" s="1" t="s">
        <v>325</v>
      </c>
      <c r="F1151" s="106" t="n">
        <v>104633.008298611</v>
      </c>
      <c r="G1151" s="1" t="n">
        <v>3</v>
      </c>
    </row>
    <row r="1152" customFormat="false" ht="15" hidden="false" customHeight="true" outlineLevel="0" collapsed="false">
      <c r="A1152" s="106" t="n">
        <v>7496.21268518519</v>
      </c>
      <c r="B1152" s="1" t="s">
        <v>314</v>
      </c>
      <c r="C1152" s="1" t="s">
        <v>315</v>
      </c>
      <c r="D1152" s="1" t="s">
        <v>316</v>
      </c>
      <c r="F1152" s="106" t="n">
        <v>104726.728263889</v>
      </c>
      <c r="G1152" s="1" t="n">
        <v>4</v>
      </c>
    </row>
    <row r="1153" customFormat="false" ht="15" hidden="false" customHeight="true" outlineLevel="0" collapsed="false">
      <c r="A1153" s="106" t="n">
        <v>7502.85104166667</v>
      </c>
      <c r="B1153" s="1" t="s">
        <v>326</v>
      </c>
      <c r="C1153" s="1" t="s">
        <v>327</v>
      </c>
      <c r="D1153" s="1" t="s">
        <v>319</v>
      </c>
      <c r="F1153" s="106" t="n">
        <v>104816.70775463</v>
      </c>
      <c r="G1153" s="1" t="n">
        <v>1</v>
      </c>
    </row>
    <row r="1154" customFormat="false" ht="15" hidden="false" customHeight="true" outlineLevel="0" collapsed="false">
      <c r="A1154" s="106" t="n">
        <v>7509.8059837963</v>
      </c>
      <c r="B1154" s="1" t="s">
        <v>320</v>
      </c>
      <c r="C1154" s="1" t="s">
        <v>321</v>
      </c>
      <c r="D1154" s="1" t="s">
        <v>322</v>
      </c>
      <c r="F1154" s="106" t="n">
        <v>104905.630555556</v>
      </c>
      <c r="G1154" s="1" t="n">
        <v>2</v>
      </c>
    </row>
    <row r="1155" customFormat="false" ht="15" hidden="false" customHeight="true" outlineLevel="0" collapsed="false">
      <c r="A1155" s="106" t="n">
        <v>7517.97202546296</v>
      </c>
      <c r="B1155" s="1" t="s">
        <v>323</v>
      </c>
      <c r="C1155" s="1" t="s">
        <v>324</v>
      </c>
      <c r="D1155" s="1" t="s">
        <v>325</v>
      </c>
      <c r="F1155" s="106" t="n">
        <v>104998.252615741</v>
      </c>
      <c r="G1155" s="1" t="n">
        <v>3</v>
      </c>
    </row>
    <row r="1156" customFormat="false" ht="15" hidden="false" customHeight="true" outlineLevel="0" collapsed="false">
      <c r="A1156" s="106" t="n">
        <v>7525.53553240741</v>
      </c>
      <c r="B1156" s="1" t="s">
        <v>314</v>
      </c>
      <c r="C1156" s="1" t="s">
        <v>315</v>
      </c>
      <c r="D1156" s="1" t="s">
        <v>316</v>
      </c>
      <c r="F1156" s="106" t="n">
        <v>105091.976226852</v>
      </c>
      <c r="G1156" s="1" t="n">
        <v>4</v>
      </c>
    </row>
    <row r="1157" customFormat="false" ht="15" hidden="false" customHeight="true" outlineLevel="0" collapsed="false">
      <c r="A1157" s="106" t="n">
        <v>7532.15579861111</v>
      </c>
      <c r="B1157" s="1" t="s">
        <v>326</v>
      </c>
      <c r="C1157" s="1" t="s">
        <v>327</v>
      </c>
      <c r="D1157" s="1" t="s">
        <v>319</v>
      </c>
      <c r="F1157" s="106" t="n">
        <v>105181.955532407</v>
      </c>
      <c r="G1157" s="1" t="n">
        <v>1</v>
      </c>
    </row>
    <row r="1158" customFormat="false" ht="15" hidden="false" customHeight="true" outlineLevel="0" collapsed="false">
      <c r="A1158" s="106" t="n">
        <v>7539.45268518519</v>
      </c>
      <c r="B1158" s="1" t="s">
        <v>320</v>
      </c>
      <c r="C1158" s="1" t="s">
        <v>321</v>
      </c>
      <c r="D1158" s="1" t="s">
        <v>322</v>
      </c>
      <c r="F1158" s="106" t="n">
        <v>105270.880636574</v>
      </c>
      <c r="G1158" s="1" t="n">
        <v>2</v>
      </c>
    </row>
    <row r="1159" customFormat="false" ht="15" hidden="false" customHeight="true" outlineLevel="0" collapsed="false">
      <c r="A1159" s="106" t="n">
        <v>7547.54386574074</v>
      </c>
      <c r="B1159" s="1" t="s">
        <v>323</v>
      </c>
      <c r="C1159" s="1" t="s">
        <v>324</v>
      </c>
      <c r="D1159" s="1" t="s">
        <v>325</v>
      </c>
      <c r="F1159" s="106" t="n">
        <v>105363.496863426</v>
      </c>
      <c r="G1159" s="1" t="n">
        <v>3</v>
      </c>
    </row>
    <row r="1160" customFormat="false" ht="15" hidden="false" customHeight="true" outlineLevel="0" collapsed="false">
      <c r="A1160" s="106" t="n">
        <v>7554.79537037037</v>
      </c>
      <c r="B1160" s="1" t="s">
        <v>314</v>
      </c>
      <c r="C1160" s="1" t="s">
        <v>315</v>
      </c>
      <c r="D1160" s="1" t="s">
        <v>316</v>
      </c>
      <c r="F1160" s="106" t="n">
        <v>105457.211979167</v>
      </c>
      <c r="G1160" s="1" t="n">
        <v>4</v>
      </c>
    </row>
    <row r="1161" customFormat="false" ht="15" hidden="false" customHeight="true" outlineLevel="0" collapsed="false">
      <c r="A1161" s="106" t="n">
        <v>7561.53613425926</v>
      </c>
      <c r="B1161" s="1" t="s">
        <v>326</v>
      </c>
      <c r="C1161" s="1" t="s">
        <v>327</v>
      </c>
      <c r="D1161" s="1" t="s">
        <v>319</v>
      </c>
      <c r="F1161" s="106" t="n">
        <v>105547.192465278</v>
      </c>
      <c r="G1161" s="1" t="n">
        <v>1</v>
      </c>
    </row>
    <row r="1162" customFormat="false" ht="15" hidden="false" customHeight="true" outlineLevel="0" collapsed="false">
      <c r="A1162" s="106" t="n">
        <v>7569.20503472222</v>
      </c>
      <c r="B1162" s="1" t="s">
        <v>320</v>
      </c>
      <c r="C1162" s="1" t="s">
        <v>321</v>
      </c>
      <c r="D1162" s="1" t="s">
        <v>322</v>
      </c>
      <c r="F1162" s="106" t="n">
        <v>105636.124016204</v>
      </c>
      <c r="G1162" s="1" t="n">
        <v>2</v>
      </c>
    </row>
    <row r="1163" customFormat="false" ht="15" hidden="false" customHeight="true" outlineLevel="0" collapsed="false">
      <c r="A1163" s="106" t="n">
        <v>7572.35326388889</v>
      </c>
      <c r="B1163" s="1" t="s">
        <v>328</v>
      </c>
      <c r="C1163" s="1" t="s">
        <v>335</v>
      </c>
      <c r="D1163" s="1" t="s">
        <v>336</v>
      </c>
      <c r="F1163" s="106" t="n">
        <v>105728.735266204</v>
      </c>
      <c r="G1163" s="1" t="n">
        <v>3</v>
      </c>
    </row>
    <row r="1164" customFormat="false" ht="15" hidden="false" customHeight="true" outlineLevel="0" collapsed="false">
      <c r="A1164" s="106" t="n">
        <v>7577.0812962963</v>
      </c>
      <c r="B1164" s="1" t="s">
        <v>323</v>
      </c>
      <c r="C1164" s="1" t="s">
        <v>324</v>
      </c>
      <c r="D1164" s="1" t="s">
        <v>325</v>
      </c>
      <c r="F1164" s="106" t="n">
        <v>105822.454108796</v>
      </c>
      <c r="G1164" s="1" t="n">
        <v>4</v>
      </c>
    </row>
    <row r="1165" customFormat="false" ht="15" hidden="false" customHeight="true" outlineLevel="0" collapsed="false">
      <c r="A1165" s="106" t="n">
        <v>7584.03766203704</v>
      </c>
      <c r="B1165" s="1" t="s">
        <v>314</v>
      </c>
      <c r="C1165" s="1" t="s">
        <v>315</v>
      </c>
      <c r="D1165" s="1" t="s">
        <v>316</v>
      </c>
      <c r="F1165" s="106" t="n">
        <v>105912.435671296</v>
      </c>
      <c r="G1165" s="1" t="n">
        <v>1</v>
      </c>
    </row>
    <row r="1166" customFormat="false" ht="15" hidden="false" customHeight="true" outlineLevel="0" collapsed="false">
      <c r="A1166" s="106" t="n">
        <v>7591.03528935185</v>
      </c>
      <c r="B1166" s="1" t="s">
        <v>326</v>
      </c>
      <c r="C1166" s="1" t="s">
        <v>327</v>
      </c>
      <c r="D1166" s="1" t="s">
        <v>319</v>
      </c>
      <c r="F1166" s="106" t="n">
        <v>106001.363611111</v>
      </c>
      <c r="G1166" s="1" t="n">
        <v>2</v>
      </c>
    </row>
    <row r="1167" customFormat="false" ht="15" hidden="false" customHeight="true" outlineLevel="0" collapsed="false">
      <c r="A1167" s="106" t="n">
        <v>7599.02013888889</v>
      </c>
      <c r="B1167" s="1" t="s">
        <v>320</v>
      </c>
      <c r="C1167" s="1" t="s">
        <v>321</v>
      </c>
      <c r="D1167" s="1" t="s">
        <v>322</v>
      </c>
      <c r="F1167" s="106" t="n">
        <v>106093.974502315</v>
      </c>
      <c r="G1167" s="1" t="n">
        <v>3</v>
      </c>
    </row>
    <row r="1168" customFormat="false" ht="15" hidden="false" customHeight="true" outlineLevel="0" collapsed="false">
      <c r="A1168" s="106" t="n">
        <v>7606.58991898148</v>
      </c>
      <c r="B1168" s="1" t="s">
        <v>333</v>
      </c>
      <c r="C1168" s="1" t="s">
        <v>334</v>
      </c>
      <c r="D1168" s="1" t="s">
        <v>325</v>
      </c>
      <c r="F1168" s="106" t="n">
        <v>106187.698657407</v>
      </c>
      <c r="G1168" s="1" t="n">
        <v>4</v>
      </c>
    </row>
    <row r="1169" customFormat="false" ht="15" hidden="false" customHeight="true" outlineLevel="0" collapsed="false">
      <c r="A1169" s="106" t="n">
        <v>7613.31636574074</v>
      </c>
      <c r="B1169" s="1" t="s">
        <v>314</v>
      </c>
      <c r="C1169" s="1" t="s">
        <v>315</v>
      </c>
      <c r="D1169" s="1" t="s">
        <v>316</v>
      </c>
      <c r="F1169" s="106" t="n">
        <v>106277.681157407</v>
      </c>
      <c r="G1169" s="1" t="n">
        <v>1</v>
      </c>
    </row>
    <row r="1170" customFormat="false" ht="15" hidden="false" customHeight="true" outlineLevel="0" collapsed="false">
      <c r="A1170" s="106" t="n">
        <v>7620.67034722222</v>
      </c>
      <c r="B1170" s="1" t="s">
        <v>317</v>
      </c>
      <c r="C1170" s="1" t="s">
        <v>318</v>
      </c>
      <c r="D1170" s="1" t="s">
        <v>319</v>
      </c>
      <c r="F1170" s="106" t="n">
        <v>106366.606631945</v>
      </c>
      <c r="G1170" s="1" t="n">
        <v>2</v>
      </c>
    </row>
    <row r="1171" customFormat="false" ht="15" hidden="false" customHeight="true" outlineLevel="0" collapsed="false">
      <c r="A1171" s="106" t="n">
        <v>7628.84202546296</v>
      </c>
      <c r="B1171" s="1" t="s">
        <v>320</v>
      </c>
      <c r="C1171" s="1" t="s">
        <v>321</v>
      </c>
      <c r="D1171" s="1" t="s">
        <v>322</v>
      </c>
      <c r="F1171" s="106" t="n">
        <v>106459.218310185</v>
      </c>
      <c r="G1171" s="1" t="n">
        <v>3</v>
      </c>
    </row>
    <row r="1172" customFormat="false" ht="15" hidden="false" customHeight="true" outlineLevel="0" collapsed="false">
      <c r="A1172" s="106" t="n">
        <v>7636.07143518519</v>
      </c>
      <c r="B1172" s="1" t="s">
        <v>323</v>
      </c>
      <c r="C1172" s="1" t="s">
        <v>324</v>
      </c>
      <c r="D1172" s="1" t="s">
        <v>325</v>
      </c>
      <c r="F1172" s="106" t="n">
        <v>106552.93625</v>
      </c>
      <c r="G1172" s="1" t="n">
        <v>4</v>
      </c>
    </row>
    <row r="1173" customFormat="false" ht="15" hidden="false" customHeight="true" outlineLevel="0" collapsed="false">
      <c r="A1173" s="106" t="n">
        <v>7642.68700231482</v>
      </c>
      <c r="B1173" s="1" t="s">
        <v>314</v>
      </c>
      <c r="C1173" s="1" t="s">
        <v>315</v>
      </c>
      <c r="D1173" s="1" t="s">
        <v>316</v>
      </c>
      <c r="F1173" s="106" t="n">
        <v>106642.916643519</v>
      </c>
      <c r="G1173" s="1" t="n">
        <v>1</v>
      </c>
    </row>
    <row r="1174" customFormat="false" ht="15" hidden="false" customHeight="true" outlineLevel="0" collapsed="false">
      <c r="A1174" s="106" t="n">
        <v>7650.41939814815</v>
      </c>
      <c r="B1174" s="1" t="s">
        <v>326</v>
      </c>
      <c r="C1174" s="1" t="s">
        <v>327</v>
      </c>
      <c r="D1174" s="1" t="s">
        <v>319</v>
      </c>
      <c r="F1174" s="106" t="n">
        <v>106731.843761574</v>
      </c>
      <c r="G1174" s="1" t="n">
        <v>2</v>
      </c>
    </row>
    <row r="1175" customFormat="false" ht="15" hidden="false" customHeight="true" outlineLevel="0" collapsed="false">
      <c r="A1175" s="106" t="n">
        <v>7658.61087962963</v>
      </c>
      <c r="B1175" s="1" t="s">
        <v>320</v>
      </c>
      <c r="C1175" s="1" t="s">
        <v>321</v>
      </c>
      <c r="D1175" s="1" t="s">
        <v>322</v>
      </c>
      <c r="F1175" s="106" t="n">
        <v>106824.460127315</v>
      </c>
      <c r="G1175" s="1" t="n">
        <v>3</v>
      </c>
    </row>
    <row r="1176" customFormat="false" ht="15" hidden="false" customHeight="true" outlineLevel="0" collapsed="false">
      <c r="A1176" s="106" t="n">
        <v>7662.13712962963</v>
      </c>
      <c r="B1176" s="1" t="s">
        <v>328</v>
      </c>
      <c r="C1176" s="1" t="s">
        <v>337</v>
      </c>
      <c r="D1176" s="1" t="s">
        <v>338</v>
      </c>
      <c r="F1176" s="106" t="n">
        <v>106918.178078704</v>
      </c>
      <c r="G1176" s="1" t="n">
        <v>4</v>
      </c>
    </row>
    <row r="1177" customFormat="false" ht="15" hidden="false" customHeight="true" outlineLevel="0" collapsed="false">
      <c r="A1177" s="106" t="n">
        <v>7665.52685185185</v>
      </c>
      <c r="B1177" s="1" t="s">
        <v>323</v>
      </c>
      <c r="C1177" s="1" t="s">
        <v>324</v>
      </c>
      <c r="D1177" s="1" t="s">
        <v>325</v>
      </c>
      <c r="F1177" s="106" t="n">
        <v>107008.161111111</v>
      </c>
      <c r="G1177" s="1" t="n">
        <v>1</v>
      </c>
    </row>
    <row r="1178" customFormat="false" ht="15" hidden="false" customHeight="true" outlineLevel="0" collapsed="false">
      <c r="A1178" s="106" t="n">
        <v>7672.1909375</v>
      </c>
      <c r="B1178" s="1" t="s">
        <v>314</v>
      </c>
      <c r="C1178" s="1" t="s">
        <v>315</v>
      </c>
      <c r="D1178" s="1" t="s">
        <v>316</v>
      </c>
      <c r="F1178" s="106" t="n">
        <v>107097.08806713</v>
      </c>
      <c r="G1178" s="1" t="n">
        <v>2</v>
      </c>
    </row>
    <row r="1179" customFormat="false" ht="15" hidden="false" customHeight="true" outlineLevel="0" collapsed="false">
      <c r="A1179" s="106" t="n">
        <v>7680.22700231482</v>
      </c>
      <c r="B1179" s="1" t="s">
        <v>326</v>
      </c>
      <c r="C1179" s="1" t="s">
        <v>327</v>
      </c>
      <c r="D1179" s="1" t="s">
        <v>319</v>
      </c>
      <c r="F1179" s="106" t="n">
        <v>107189.698275463</v>
      </c>
      <c r="G1179" s="1" t="n">
        <v>3</v>
      </c>
    </row>
    <row r="1180" customFormat="false" ht="15" hidden="false" customHeight="true" outlineLevel="0" collapsed="false">
      <c r="A1180" s="106" t="n">
        <v>7688.27121527778</v>
      </c>
      <c r="B1180" s="1" t="s">
        <v>320</v>
      </c>
      <c r="C1180" s="1" t="s">
        <v>321</v>
      </c>
      <c r="D1180" s="1" t="s">
        <v>322</v>
      </c>
      <c r="F1180" s="106" t="n">
        <v>107283.414849537</v>
      </c>
      <c r="G1180" s="1" t="n">
        <v>4</v>
      </c>
    </row>
    <row r="1181" customFormat="false" ht="15" hidden="false" customHeight="true" outlineLevel="0" collapsed="false">
      <c r="A1181" s="106" t="n">
        <v>7694.96351851852</v>
      </c>
      <c r="B1181" s="1" t="s">
        <v>323</v>
      </c>
      <c r="C1181" s="1" t="s">
        <v>324</v>
      </c>
      <c r="D1181" s="1" t="s">
        <v>325</v>
      </c>
      <c r="F1181" s="106" t="n">
        <v>107373.402222222</v>
      </c>
      <c r="G1181" s="1" t="n">
        <v>1</v>
      </c>
    </row>
    <row r="1182" customFormat="false" ht="15" hidden="false" customHeight="true" outlineLevel="0" collapsed="false">
      <c r="A1182" s="106" t="n">
        <v>7701.83532407407</v>
      </c>
      <c r="B1182" s="1" t="s">
        <v>314</v>
      </c>
      <c r="C1182" s="1" t="s">
        <v>315</v>
      </c>
      <c r="D1182" s="1" t="s">
        <v>316</v>
      </c>
      <c r="F1182" s="106" t="n">
        <v>107462.329583333</v>
      </c>
      <c r="G1182" s="1" t="n">
        <v>2</v>
      </c>
    </row>
    <row r="1183" customFormat="false" ht="15" hidden="false" customHeight="true" outlineLevel="0" collapsed="false">
      <c r="A1183" s="106" t="n">
        <v>7710.02568287037</v>
      </c>
      <c r="B1183" s="1" t="s">
        <v>326</v>
      </c>
      <c r="C1183" s="1" t="s">
        <v>327</v>
      </c>
      <c r="D1183" s="1" t="s">
        <v>319</v>
      </c>
      <c r="F1183" s="106" t="n">
        <v>107554.935381945</v>
      </c>
      <c r="G1183" s="1" t="n">
        <v>3</v>
      </c>
    </row>
    <row r="1184" customFormat="false" ht="15" hidden="false" customHeight="true" outlineLevel="0" collapsed="false">
      <c r="A1184" s="106" t="n">
        <v>7717.78702546296</v>
      </c>
      <c r="B1184" s="1" t="s">
        <v>320</v>
      </c>
      <c r="C1184" s="1" t="s">
        <v>321</v>
      </c>
      <c r="D1184" s="1" t="s">
        <v>322</v>
      </c>
      <c r="F1184" s="106" t="n">
        <v>107648.654363426</v>
      </c>
      <c r="G1184" s="1" t="n">
        <v>4</v>
      </c>
    </row>
    <row r="1185" customFormat="false" ht="15" hidden="false" customHeight="true" outlineLevel="0" collapsed="false">
      <c r="A1185" s="106" t="n">
        <v>7724.39703703704</v>
      </c>
      <c r="B1185" s="1" t="s">
        <v>323</v>
      </c>
      <c r="C1185" s="1" t="s">
        <v>324</v>
      </c>
      <c r="D1185" s="1" t="s">
        <v>325</v>
      </c>
      <c r="F1185" s="106" t="n">
        <v>107738.637615741</v>
      </c>
      <c r="G1185" s="1" t="n">
        <v>1</v>
      </c>
    </row>
    <row r="1186" customFormat="false" ht="15" hidden="false" customHeight="true" outlineLevel="0" collapsed="false">
      <c r="A1186" s="106" t="n">
        <v>7731.58585648148</v>
      </c>
      <c r="B1186" s="1" t="s">
        <v>314</v>
      </c>
      <c r="C1186" s="1" t="s">
        <v>315</v>
      </c>
      <c r="D1186" s="1" t="s">
        <v>316</v>
      </c>
      <c r="F1186" s="106" t="n">
        <v>107827.563090278</v>
      </c>
      <c r="G1186" s="1" t="n">
        <v>2</v>
      </c>
    </row>
    <row r="1187" customFormat="false" ht="15" hidden="false" customHeight="true" outlineLevel="0" collapsed="false">
      <c r="A1187" s="106" t="n">
        <v>7739.75636574074</v>
      </c>
      <c r="B1187" s="1" t="s">
        <v>326</v>
      </c>
      <c r="C1187" s="1" t="s">
        <v>327</v>
      </c>
      <c r="D1187" s="1" t="s">
        <v>319</v>
      </c>
      <c r="F1187" s="106" t="n">
        <v>107920.176423611</v>
      </c>
      <c r="G1187" s="1" t="n">
        <v>3</v>
      </c>
    </row>
    <row r="1188" customFormat="false" ht="15" hidden="false" customHeight="true" outlineLevel="0" collapsed="false">
      <c r="A1188" s="106" t="n">
        <v>7747.15885416667</v>
      </c>
      <c r="B1188" s="1" t="s">
        <v>320</v>
      </c>
      <c r="C1188" s="1" t="s">
        <v>321</v>
      </c>
      <c r="D1188" s="1" t="s">
        <v>322</v>
      </c>
      <c r="F1188" s="106" t="n">
        <v>108013.901759259</v>
      </c>
      <c r="G1188" s="1" t="n">
        <v>4</v>
      </c>
    </row>
    <row r="1189" customFormat="false" ht="15" hidden="false" customHeight="true" outlineLevel="0" collapsed="false">
      <c r="A1189" s="106" t="n">
        <v>7751.16105324074</v>
      </c>
      <c r="B1189" s="1" t="s">
        <v>328</v>
      </c>
      <c r="C1189" s="1" t="s">
        <v>329</v>
      </c>
      <c r="D1189" s="1" t="s">
        <v>330</v>
      </c>
      <c r="F1189" s="106" t="n">
        <v>108103.882523148</v>
      </c>
      <c r="G1189" s="1" t="n">
        <v>1</v>
      </c>
    </row>
    <row r="1190" customFormat="false" ht="15" hidden="false" customHeight="true" outlineLevel="0" collapsed="false">
      <c r="A1190" s="106" t="n">
        <v>7753.84614583333</v>
      </c>
      <c r="B1190" s="1" t="s">
        <v>323</v>
      </c>
      <c r="C1190" s="1" t="s">
        <v>324</v>
      </c>
      <c r="D1190" s="1" t="s">
        <v>325</v>
      </c>
      <c r="F1190" s="106" t="n">
        <v>108192.80962963</v>
      </c>
      <c r="G1190" s="1" t="n">
        <v>2</v>
      </c>
    </row>
    <row r="1191" customFormat="false" ht="15" hidden="false" customHeight="true" outlineLevel="0" collapsed="false">
      <c r="A1191" s="106" t="n">
        <v>7761.38430555556</v>
      </c>
      <c r="B1191" s="1" t="s">
        <v>314</v>
      </c>
      <c r="C1191" s="1" t="s">
        <v>315</v>
      </c>
      <c r="D1191" s="1" t="s">
        <v>316</v>
      </c>
      <c r="F1191" s="106" t="n">
        <v>108285.42130787</v>
      </c>
      <c r="G1191" s="1" t="n">
        <v>3</v>
      </c>
    </row>
    <row r="1192" customFormat="false" ht="15" hidden="false" customHeight="true" outlineLevel="0" collapsed="false">
      <c r="A1192" s="106" t="n">
        <v>7769.37858796296</v>
      </c>
      <c r="B1192" s="1" t="s">
        <v>317</v>
      </c>
      <c r="C1192" s="1" t="s">
        <v>318</v>
      </c>
      <c r="D1192" s="1" t="s">
        <v>319</v>
      </c>
      <c r="F1192" s="106" t="n">
        <v>108379.139085648</v>
      </c>
      <c r="G1192" s="1" t="n">
        <v>4</v>
      </c>
    </row>
    <row r="1193" customFormat="false" ht="15" hidden="false" customHeight="true" outlineLevel="0" collapsed="false">
      <c r="A1193" s="106" t="n">
        <v>7776.42443287037</v>
      </c>
      <c r="B1193" s="1" t="s">
        <v>320</v>
      </c>
      <c r="C1193" s="1" t="s">
        <v>321</v>
      </c>
      <c r="D1193" s="1" t="s">
        <v>322</v>
      </c>
      <c r="F1193" s="106" t="n">
        <v>108469.121458333</v>
      </c>
      <c r="G1193" s="1" t="n">
        <v>1</v>
      </c>
    </row>
    <row r="1194" customFormat="false" ht="15" hidden="false" customHeight="true" outlineLevel="0" collapsed="false">
      <c r="A1194" s="106" t="n">
        <v>7783.32586805556</v>
      </c>
      <c r="B1194" s="1" t="s">
        <v>333</v>
      </c>
      <c r="C1194" s="1" t="s">
        <v>334</v>
      </c>
      <c r="D1194" s="1" t="s">
        <v>325</v>
      </c>
      <c r="F1194" s="106" t="n">
        <v>108558.049907407</v>
      </c>
      <c r="G1194" s="1" t="n">
        <v>2</v>
      </c>
    </row>
    <row r="1195" customFormat="false" ht="15" hidden="false" customHeight="true" outlineLevel="0" collapsed="false">
      <c r="A1195" s="106" t="n">
        <v>7791.17292824074</v>
      </c>
      <c r="B1195" s="1" t="s">
        <v>314</v>
      </c>
      <c r="C1195" s="1" t="s">
        <v>315</v>
      </c>
      <c r="D1195" s="1" t="s">
        <v>316</v>
      </c>
      <c r="F1195" s="106" t="n">
        <v>108650.658900463</v>
      </c>
      <c r="G1195" s="1" t="n">
        <v>3</v>
      </c>
    </row>
    <row r="1196" customFormat="false" ht="15" hidden="false" customHeight="true" outlineLevel="0" collapsed="false">
      <c r="A1196" s="106" t="n">
        <v>7798.87609953704</v>
      </c>
      <c r="B1196" s="1" t="s">
        <v>326</v>
      </c>
      <c r="C1196" s="1" t="s">
        <v>327</v>
      </c>
      <c r="D1196" s="1" t="s">
        <v>319</v>
      </c>
      <c r="F1196" s="106" t="n">
        <v>108744.379907407</v>
      </c>
      <c r="G1196" s="1" t="n">
        <v>4</v>
      </c>
    </row>
    <row r="1197" customFormat="false" ht="15" hidden="false" customHeight="true" outlineLevel="0" collapsed="false">
      <c r="A1197" s="106" t="n">
        <v>7805.64228009259</v>
      </c>
      <c r="B1197" s="1" t="s">
        <v>320</v>
      </c>
      <c r="C1197" s="1" t="s">
        <v>321</v>
      </c>
      <c r="D1197" s="1" t="s">
        <v>322</v>
      </c>
      <c r="F1197" s="106" t="n">
        <v>108834.366759259</v>
      </c>
      <c r="G1197" s="1" t="n">
        <v>1</v>
      </c>
    </row>
    <row r="1198" customFormat="false" ht="15" hidden="false" customHeight="true" outlineLevel="0" collapsed="false">
      <c r="A1198" s="106" t="n">
        <v>7812.84421296296</v>
      </c>
      <c r="B1198" s="1" t="s">
        <v>323</v>
      </c>
      <c r="C1198" s="1" t="s">
        <v>324</v>
      </c>
      <c r="D1198" s="1" t="s">
        <v>325</v>
      </c>
      <c r="F1198" s="106" t="n">
        <v>108923.287569444</v>
      </c>
      <c r="G1198" s="1" t="n">
        <v>2</v>
      </c>
    </row>
    <row r="1199" customFormat="false" ht="15" hidden="false" customHeight="true" outlineLevel="0" collapsed="false">
      <c r="A1199" s="106" t="n">
        <v>7820.9065625</v>
      </c>
      <c r="B1199" s="1" t="s">
        <v>314</v>
      </c>
      <c r="C1199" s="1" t="s">
        <v>315</v>
      </c>
      <c r="D1199" s="1" t="s">
        <v>316</v>
      </c>
      <c r="F1199" s="106" t="n">
        <v>109015.897928241</v>
      </c>
      <c r="G1199" s="1" t="n">
        <v>3</v>
      </c>
    </row>
    <row r="1200" customFormat="false" ht="15" hidden="false" customHeight="true" outlineLevel="0" collapsed="false">
      <c r="A1200" s="106" t="n">
        <v>7828.2602662037</v>
      </c>
      <c r="B1200" s="1" t="s">
        <v>326</v>
      </c>
      <c r="C1200" s="1" t="s">
        <v>327</v>
      </c>
      <c r="D1200" s="1" t="s">
        <v>319</v>
      </c>
      <c r="F1200" s="106" t="n">
        <v>109109.626712963</v>
      </c>
      <c r="G1200" s="1" t="n">
        <v>4</v>
      </c>
    </row>
    <row r="1201" customFormat="false" ht="15" hidden="false" customHeight="true" outlineLevel="0" collapsed="false">
      <c r="A1201" s="106" t="n">
        <v>7834.87479166667</v>
      </c>
      <c r="B1201" s="1" t="s">
        <v>320</v>
      </c>
      <c r="C1201" s="1" t="s">
        <v>321</v>
      </c>
      <c r="D1201" s="1" t="s">
        <v>322</v>
      </c>
      <c r="F1201" s="106" t="n">
        <v>109199.617280093</v>
      </c>
      <c r="G1201" s="1" t="n">
        <v>1</v>
      </c>
    </row>
    <row r="1202" customFormat="false" ht="15" hidden="false" customHeight="true" outlineLevel="0" collapsed="false">
      <c r="A1202" s="106" t="n">
        <v>7842.40405092593</v>
      </c>
      <c r="B1202" s="1" t="s">
        <v>323</v>
      </c>
      <c r="C1202" s="1" t="s">
        <v>324</v>
      </c>
      <c r="D1202" s="1" t="s">
        <v>325</v>
      </c>
      <c r="F1202" s="106" t="n">
        <v>109288.535196759</v>
      </c>
      <c r="G1202" s="1" t="n">
        <v>2</v>
      </c>
    </row>
    <row r="1203" customFormat="false" ht="15" hidden="false" customHeight="true" outlineLevel="0" collapsed="false">
      <c r="A1203" s="106" t="n">
        <v>7843.98347222222</v>
      </c>
      <c r="B1203" s="1" t="s">
        <v>328</v>
      </c>
      <c r="C1203" s="1" t="s">
        <v>331</v>
      </c>
      <c r="D1203" s="1" t="s">
        <v>332</v>
      </c>
      <c r="F1203" s="106" t="n">
        <v>109381.143402778</v>
      </c>
      <c r="G1203" s="1" t="n">
        <v>3</v>
      </c>
    </row>
    <row r="1204" customFormat="false" ht="15" hidden="false" customHeight="true" outlineLevel="0" collapsed="false">
      <c r="A1204" s="106" t="n">
        <v>7850.55395833333</v>
      </c>
      <c r="B1204" s="1" t="s">
        <v>314</v>
      </c>
      <c r="C1204" s="1" t="s">
        <v>315</v>
      </c>
      <c r="D1204" s="1" t="s">
        <v>316</v>
      </c>
      <c r="F1204" s="106" t="n">
        <v>109474.866956019</v>
      </c>
      <c r="G1204" s="1" t="n">
        <v>4</v>
      </c>
    </row>
    <row r="1205" customFormat="false" ht="15" hidden="false" customHeight="true" outlineLevel="0" collapsed="false">
      <c r="A1205" s="106" t="n">
        <v>7857.56686342593</v>
      </c>
      <c r="B1205" s="1" t="s">
        <v>326</v>
      </c>
      <c r="C1205" s="1" t="s">
        <v>327</v>
      </c>
      <c r="D1205" s="1" t="s">
        <v>319</v>
      </c>
      <c r="F1205" s="106" t="n">
        <v>109564.855300926</v>
      </c>
      <c r="G1205" s="1" t="n">
        <v>1</v>
      </c>
    </row>
    <row r="1206" customFormat="false" ht="15" hidden="false" customHeight="true" outlineLevel="0" collapsed="false">
      <c r="A1206" s="106" t="n">
        <v>7864.17758101852</v>
      </c>
      <c r="B1206" s="1" t="s">
        <v>320</v>
      </c>
      <c r="C1206" s="1" t="s">
        <v>321</v>
      </c>
      <c r="D1206" s="1" t="s">
        <v>322</v>
      </c>
      <c r="F1206" s="106" t="n">
        <v>109653.778344907</v>
      </c>
      <c r="G1206" s="1" t="n">
        <v>2</v>
      </c>
    </row>
    <row r="1207" customFormat="false" ht="15" hidden="false" customHeight="true" outlineLevel="0" collapsed="false">
      <c r="A1207" s="106" t="n">
        <v>7872.00572916667</v>
      </c>
      <c r="B1207" s="1" t="s">
        <v>323</v>
      </c>
      <c r="C1207" s="1" t="s">
        <v>324</v>
      </c>
      <c r="D1207" s="1" t="s">
        <v>325</v>
      </c>
      <c r="F1207" s="106" t="n">
        <v>109746.386099537</v>
      </c>
      <c r="G1207" s="1" t="n">
        <v>3</v>
      </c>
    </row>
    <row r="1208" customFormat="false" ht="15" hidden="false" customHeight="true" outlineLevel="0" collapsed="false">
      <c r="A1208" s="106" t="n">
        <v>7880.09744212963</v>
      </c>
      <c r="B1208" s="1" t="s">
        <v>314</v>
      </c>
      <c r="C1208" s="1" t="s">
        <v>315</v>
      </c>
      <c r="D1208" s="1" t="s">
        <v>316</v>
      </c>
      <c r="F1208" s="106" t="n">
        <v>109840.111678241</v>
      </c>
      <c r="G1208" s="1" t="n">
        <v>4</v>
      </c>
    </row>
    <row r="1209" customFormat="false" ht="15" hidden="false" customHeight="true" outlineLevel="0" collapsed="false">
      <c r="A1209" s="106" t="n">
        <v>7886.84554398148</v>
      </c>
      <c r="B1209" s="1" t="s">
        <v>326</v>
      </c>
      <c r="C1209" s="1" t="s">
        <v>327</v>
      </c>
      <c r="D1209" s="1" t="s">
        <v>319</v>
      </c>
      <c r="F1209" s="106" t="n">
        <v>109930.101840278</v>
      </c>
      <c r="G1209" s="1" t="n">
        <v>1</v>
      </c>
    </row>
    <row r="1210" customFormat="false" ht="15" hidden="false" customHeight="true" outlineLevel="0" collapsed="false">
      <c r="A1210" s="106" t="n">
        <v>7893.59282407407</v>
      </c>
      <c r="B1210" s="1" t="s">
        <v>320</v>
      </c>
      <c r="C1210" s="1" t="s">
        <v>321</v>
      </c>
      <c r="D1210" s="1" t="s">
        <v>322</v>
      </c>
      <c r="F1210" s="106" t="n">
        <v>110019.028206019</v>
      </c>
      <c r="G1210" s="1" t="n">
        <v>2</v>
      </c>
    </row>
    <row r="1211" customFormat="false" ht="15" hidden="false" customHeight="true" outlineLevel="0" collapsed="false">
      <c r="A1211" s="106" t="n">
        <v>7901.64489583333</v>
      </c>
      <c r="B1211" s="1" t="s">
        <v>323</v>
      </c>
      <c r="C1211" s="1" t="s">
        <v>324</v>
      </c>
      <c r="D1211" s="1" t="s">
        <v>325</v>
      </c>
      <c r="F1211" s="106" t="n">
        <v>110111.628368056</v>
      </c>
      <c r="G1211" s="1" t="n">
        <v>3</v>
      </c>
    </row>
    <row r="1212" customFormat="false" ht="15" hidden="false" customHeight="true" outlineLevel="0" collapsed="false">
      <c r="A1212" s="106" t="n">
        <v>7909.53575231482</v>
      </c>
      <c r="B1212" s="1" t="s">
        <v>314</v>
      </c>
      <c r="C1212" s="1" t="s">
        <v>315</v>
      </c>
      <c r="D1212" s="1" t="s">
        <v>316</v>
      </c>
      <c r="F1212" s="106" t="n">
        <v>110205.353344907</v>
      </c>
      <c r="G1212" s="1" t="n">
        <v>4</v>
      </c>
    </row>
    <row r="1213" customFormat="false" ht="15" hidden="false" customHeight="true" outlineLevel="0" collapsed="false">
      <c r="A1213" s="106" t="n">
        <v>7916.14798611111</v>
      </c>
      <c r="B1213" s="1" t="s">
        <v>326</v>
      </c>
      <c r="C1213" s="1" t="s">
        <v>327</v>
      </c>
      <c r="D1213" s="1" t="s">
        <v>319</v>
      </c>
      <c r="F1213" s="106" t="n">
        <v>110295.347488426</v>
      </c>
      <c r="G1213" s="1" t="n">
        <v>1</v>
      </c>
    </row>
    <row r="1214" customFormat="false" ht="15" hidden="false" customHeight="true" outlineLevel="0" collapsed="false">
      <c r="A1214" s="106" t="n">
        <v>7923.14543981481</v>
      </c>
      <c r="B1214" s="1" t="s">
        <v>320</v>
      </c>
      <c r="C1214" s="1" t="s">
        <v>321</v>
      </c>
      <c r="D1214" s="1" t="s">
        <v>322</v>
      </c>
    </row>
    <row r="1215" customFormat="false" ht="15" hidden="false" customHeight="true" outlineLevel="0" collapsed="false">
      <c r="A1215" s="106" t="n">
        <v>7931.30560185185</v>
      </c>
      <c r="B1215" s="1" t="s">
        <v>323</v>
      </c>
      <c r="C1215" s="1" t="s">
        <v>324</v>
      </c>
      <c r="D1215" s="1" t="s">
        <v>325</v>
      </c>
    </row>
    <row r="1216" customFormat="false" ht="15" hidden="false" customHeight="true" outlineLevel="0" collapsed="false">
      <c r="A1216" s="106" t="n">
        <v>7937.5971412037</v>
      </c>
      <c r="B1216" s="1" t="s">
        <v>328</v>
      </c>
      <c r="C1216" s="1" t="s">
        <v>335</v>
      </c>
      <c r="D1216" s="1" t="s">
        <v>336</v>
      </c>
    </row>
    <row r="1217" customFormat="false" ht="15" hidden="false" customHeight="true" outlineLevel="0" collapsed="false">
      <c r="A1217" s="106" t="n">
        <v>7938.88724537037</v>
      </c>
      <c r="B1217" s="1" t="s">
        <v>314</v>
      </c>
      <c r="C1217" s="1" t="s">
        <v>315</v>
      </c>
      <c r="D1217" s="1" t="s">
        <v>316</v>
      </c>
    </row>
    <row r="1218" customFormat="false" ht="15" hidden="false" customHeight="true" outlineLevel="0" collapsed="false">
      <c r="A1218" s="106" t="n">
        <v>7945.51819444445</v>
      </c>
      <c r="B1218" s="1" t="s">
        <v>317</v>
      </c>
      <c r="C1218" s="1" t="s">
        <v>318</v>
      </c>
      <c r="D1218" s="1" t="s">
        <v>319</v>
      </c>
    </row>
    <row r="1219" customFormat="false" ht="15" hidden="false" customHeight="true" outlineLevel="0" collapsed="false">
      <c r="A1219" s="106" t="n">
        <v>7952.84121527778</v>
      </c>
      <c r="B1219" s="1" t="s">
        <v>320</v>
      </c>
      <c r="C1219" s="1" t="s">
        <v>321</v>
      </c>
      <c r="D1219" s="1" t="s">
        <v>322</v>
      </c>
    </row>
    <row r="1220" customFormat="false" ht="15" hidden="false" customHeight="true" outlineLevel="0" collapsed="false">
      <c r="A1220" s="106" t="n">
        <v>7960.95782407407</v>
      </c>
      <c r="B1220" s="1" t="s">
        <v>333</v>
      </c>
      <c r="C1220" s="1" t="s">
        <v>334</v>
      </c>
      <c r="D1220" s="1" t="s">
        <v>325</v>
      </c>
    </row>
    <row r="1221" customFormat="false" ht="15" hidden="false" customHeight="true" outlineLevel="0" collapsed="false">
      <c r="A1221" s="106" t="n">
        <v>7968.18842592593</v>
      </c>
      <c r="B1221" s="1" t="s">
        <v>314</v>
      </c>
      <c r="C1221" s="1" t="s">
        <v>315</v>
      </c>
      <c r="D1221" s="1" t="s">
        <v>316</v>
      </c>
    </row>
    <row r="1222" customFormat="false" ht="15" hidden="false" customHeight="true" outlineLevel="0" collapsed="false">
      <c r="A1222" s="106" t="n">
        <v>7974.98497685185</v>
      </c>
      <c r="B1222" s="1" t="s">
        <v>326</v>
      </c>
      <c r="C1222" s="1" t="s">
        <v>327</v>
      </c>
      <c r="D1222" s="1" t="s">
        <v>319</v>
      </c>
    </row>
    <row r="1223" customFormat="false" ht="15" hidden="false" customHeight="true" outlineLevel="0" collapsed="false">
      <c r="A1223" s="106" t="n">
        <v>7982.66177083333</v>
      </c>
      <c r="B1223" s="1" t="s">
        <v>320</v>
      </c>
      <c r="C1223" s="1" t="s">
        <v>321</v>
      </c>
      <c r="D1223" s="1" t="s">
        <v>322</v>
      </c>
    </row>
    <row r="1224" customFormat="false" ht="15" hidden="false" customHeight="true" outlineLevel="0" collapsed="false">
      <c r="A1224" s="106" t="n">
        <v>7990.5684375</v>
      </c>
      <c r="B1224" s="1" t="s">
        <v>323</v>
      </c>
      <c r="C1224" s="1" t="s">
        <v>324</v>
      </c>
      <c r="D1224" s="1" t="s">
        <v>325</v>
      </c>
    </row>
    <row r="1225" customFormat="false" ht="15" hidden="false" customHeight="true" outlineLevel="0" collapsed="false">
      <c r="A1225" s="106" t="n">
        <v>7997.4866087963</v>
      </c>
      <c r="B1225" s="1" t="s">
        <v>314</v>
      </c>
      <c r="C1225" s="1" t="s">
        <v>315</v>
      </c>
      <c r="D1225" s="1" t="s">
        <v>316</v>
      </c>
    </row>
    <row r="1226" customFormat="false" ht="15" hidden="false" customHeight="true" outlineLevel="0" collapsed="false">
      <c r="A1226" s="106" t="n">
        <v>8004.55921296296</v>
      </c>
      <c r="B1226" s="1" t="s">
        <v>326</v>
      </c>
      <c r="C1226" s="1" t="s">
        <v>327</v>
      </c>
      <c r="D1226" s="1" t="s">
        <v>319</v>
      </c>
    </row>
    <row r="1227" customFormat="false" ht="15" hidden="false" customHeight="true" outlineLevel="0" collapsed="false">
      <c r="A1227" s="106" t="n">
        <v>8012.55449074074</v>
      </c>
      <c r="B1227" s="1" t="s">
        <v>320</v>
      </c>
      <c r="C1227" s="1" t="s">
        <v>321</v>
      </c>
      <c r="D1227" s="1" t="s">
        <v>322</v>
      </c>
    </row>
    <row r="1228" customFormat="false" ht="15" hidden="false" customHeight="true" outlineLevel="0" collapsed="false">
      <c r="A1228" s="106" t="n">
        <v>8020.1181712963</v>
      </c>
      <c r="B1228" s="1" t="s">
        <v>323</v>
      </c>
      <c r="C1228" s="1" t="s">
        <v>324</v>
      </c>
      <c r="D1228" s="1" t="s">
        <v>325</v>
      </c>
    </row>
    <row r="1229" customFormat="false" ht="15" hidden="false" customHeight="true" outlineLevel="0" collapsed="false">
      <c r="A1229" s="106" t="n">
        <v>8026.82895833333</v>
      </c>
      <c r="B1229" s="1" t="s">
        <v>314</v>
      </c>
      <c r="C1229" s="1" t="s">
        <v>315</v>
      </c>
      <c r="D1229" s="1" t="s">
        <v>316</v>
      </c>
    </row>
    <row r="1230" customFormat="false" ht="15" hidden="false" customHeight="true" outlineLevel="0" collapsed="false">
      <c r="A1230" s="106" t="n">
        <v>8027.3805787037</v>
      </c>
      <c r="B1230" s="1" t="s">
        <v>328</v>
      </c>
      <c r="C1230" s="1" t="s">
        <v>337</v>
      </c>
      <c r="D1230" s="1" t="s">
        <v>338</v>
      </c>
    </row>
    <row r="1231" customFormat="false" ht="15" hidden="false" customHeight="true" outlineLevel="0" collapsed="false">
      <c r="A1231" s="106" t="n">
        <v>8034.23555555556</v>
      </c>
      <c r="B1231" s="1" t="s">
        <v>326</v>
      </c>
      <c r="C1231" s="1" t="s">
        <v>327</v>
      </c>
      <c r="D1231" s="1" t="s">
        <v>319</v>
      </c>
    </row>
    <row r="1232" customFormat="false" ht="15" hidden="false" customHeight="true" outlineLevel="0" collapsed="false">
      <c r="A1232" s="106" t="n">
        <v>8042.43240740741</v>
      </c>
      <c r="B1232" s="1" t="s">
        <v>320</v>
      </c>
      <c r="C1232" s="1" t="s">
        <v>321</v>
      </c>
      <c r="D1232" s="1" t="s">
        <v>322</v>
      </c>
    </row>
    <row r="1233" customFormat="false" ht="15" hidden="false" customHeight="true" outlineLevel="0" collapsed="false">
      <c r="A1233" s="106" t="n">
        <v>8049.60849537037</v>
      </c>
      <c r="B1233" s="1" t="s">
        <v>323</v>
      </c>
      <c r="C1233" s="1" t="s">
        <v>324</v>
      </c>
      <c r="D1233" s="1" t="s">
        <v>325</v>
      </c>
    </row>
    <row r="1234" customFormat="false" ht="15" hidden="false" customHeight="true" outlineLevel="0" collapsed="false">
      <c r="A1234" s="106" t="n">
        <v>8056.24988425926</v>
      </c>
      <c r="B1234" s="1" t="s">
        <v>314</v>
      </c>
      <c r="C1234" s="1" t="s">
        <v>315</v>
      </c>
      <c r="D1234" s="1" t="s">
        <v>316</v>
      </c>
    </row>
    <row r="1235" customFormat="false" ht="15" hidden="false" customHeight="true" outlineLevel="0" collapsed="false">
      <c r="A1235" s="106" t="n">
        <v>8063.99180555556</v>
      </c>
      <c r="B1235" s="1" t="s">
        <v>326</v>
      </c>
      <c r="C1235" s="1" t="s">
        <v>327</v>
      </c>
      <c r="D1235" s="1" t="s">
        <v>319</v>
      </c>
    </row>
    <row r="1236" customFormat="false" ht="15" hidden="false" customHeight="true" outlineLevel="0" collapsed="false">
      <c r="A1236" s="106" t="n">
        <v>8072.20247685185</v>
      </c>
      <c r="B1236" s="1" t="s">
        <v>320</v>
      </c>
      <c r="C1236" s="1" t="s">
        <v>321</v>
      </c>
      <c r="D1236" s="1" t="s">
        <v>322</v>
      </c>
    </row>
    <row r="1237" customFormat="false" ht="15" hidden="false" customHeight="true" outlineLevel="0" collapsed="false">
      <c r="A1237" s="106" t="n">
        <v>8079.05351851852</v>
      </c>
      <c r="B1237" s="1" t="s">
        <v>323</v>
      </c>
      <c r="C1237" s="1" t="s">
        <v>324</v>
      </c>
      <c r="D1237" s="1" t="s">
        <v>325</v>
      </c>
    </row>
    <row r="1238" customFormat="false" ht="15" hidden="false" customHeight="true" outlineLevel="0" collapsed="false">
      <c r="A1238" s="106" t="n">
        <v>8085.76289351852</v>
      </c>
      <c r="B1238" s="1" t="s">
        <v>314</v>
      </c>
      <c r="C1238" s="1" t="s">
        <v>315</v>
      </c>
      <c r="D1238" s="1" t="s">
        <v>316</v>
      </c>
    </row>
    <row r="1239" customFormat="false" ht="15" hidden="false" customHeight="true" outlineLevel="0" collapsed="false">
      <c r="A1239" s="106" t="n">
        <v>8093.78321759259</v>
      </c>
      <c r="B1239" s="1" t="s">
        <v>326</v>
      </c>
      <c r="C1239" s="1" t="s">
        <v>327</v>
      </c>
      <c r="D1239" s="1" t="s">
        <v>319</v>
      </c>
    </row>
    <row r="1240" customFormat="false" ht="15" hidden="false" customHeight="true" outlineLevel="0" collapsed="false">
      <c r="A1240" s="106" t="n">
        <v>8101.80657407407</v>
      </c>
      <c r="B1240" s="1" t="s">
        <v>320</v>
      </c>
      <c r="C1240" s="1" t="s">
        <v>321</v>
      </c>
      <c r="D1240" s="1" t="s">
        <v>322</v>
      </c>
    </row>
    <row r="1241" customFormat="false" ht="15" hidden="false" customHeight="true" outlineLevel="0" collapsed="false">
      <c r="A1241" s="106" t="n">
        <v>8108.46802083333</v>
      </c>
      <c r="B1241" s="1" t="s">
        <v>323</v>
      </c>
      <c r="C1241" s="1" t="s">
        <v>324</v>
      </c>
      <c r="D1241" s="1" t="s">
        <v>325</v>
      </c>
    </row>
    <row r="1242" customFormat="false" ht="15" hidden="false" customHeight="true" outlineLevel="0" collapsed="false">
      <c r="A1242" s="106" t="n">
        <v>8115.36362268519</v>
      </c>
      <c r="B1242" s="1" t="s">
        <v>314</v>
      </c>
      <c r="C1242" s="1" t="s">
        <v>315</v>
      </c>
      <c r="D1242" s="1" t="s">
        <v>316</v>
      </c>
    </row>
    <row r="1243" customFormat="false" ht="15" hidden="false" customHeight="true" outlineLevel="0" collapsed="false">
      <c r="A1243" s="106" t="n">
        <v>8116.40876157407</v>
      </c>
      <c r="B1243" s="1" t="s">
        <v>328</v>
      </c>
      <c r="C1243" s="1" t="s">
        <v>329</v>
      </c>
      <c r="D1243" s="1" t="s">
        <v>330</v>
      </c>
    </row>
    <row r="1244" customFormat="false" ht="15" hidden="false" customHeight="true" outlineLevel="0" collapsed="false">
      <c r="A1244" s="106" t="n">
        <v>8123.54415509259</v>
      </c>
      <c r="B1244" s="1" t="s">
        <v>317</v>
      </c>
      <c r="C1244" s="1" t="s">
        <v>318</v>
      </c>
      <c r="D1244" s="1" t="s">
        <v>319</v>
      </c>
    </row>
    <row r="1245" customFormat="false" ht="15" hidden="false" customHeight="true" outlineLevel="0" collapsed="false">
      <c r="A1245" s="106" t="n">
        <v>8131.23993055556</v>
      </c>
      <c r="B1245" s="1" t="s">
        <v>320</v>
      </c>
      <c r="C1245" s="1" t="s">
        <v>321</v>
      </c>
      <c r="D1245" s="1" t="s">
        <v>322</v>
      </c>
    </row>
    <row r="1246" customFormat="false" ht="15" hidden="false" customHeight="true" outlineLevel="0" collapsed="false">
      <c r="A1246" s="106" t="n">
        <v>8137.86353009259</v>
      </c>
      <c r="B1246" s="1" t="s">
        <v>323</v>
      </c>
      <c r="C1246" s="1" t="s">
        <v>324</v>
      </c>
      <c r="D1246" s="1" t="s">
        <v>325</v>
      </c>
    </row>
    <row r="1247" customFormat="false" ht="15" hidden="false" customHeight="true" outlineLevel="0" collapsed="false">
      <c r="A1247" s="106" t="n">
        <v>8145.03762731482</v>
      </c>
      <c r="B1247" s="1" t="s">
        <v>314</v>
      </c>
      <c r="C1247" s="1" t="s">
        <v>315</v>
      </c>
      <c r="D1247" s="1" t="s">
        <v>316</v>
      </c>
    </row>
    <row r="1248" customFormat="false" ht="15" hidden="false" customHeight="true" outlineLevel="0" collapsed="false">
      <c r="A1248" s="106" t="n">
        <v>8153.21106481482</v>
      </c>
      <c r="B1248" s="1" t="s">
        <v>326</v>
      </c>
      <c r="C1248" s="1" t="s">
        <v>327</v>
      </c>
      <c r="D1248" s="1" t="s">
        <v>319</v>
      </c>
    </row>
    <row r="1249" customFormat="false" ht="15" hidden="false" customHeight="true" outlineLevel="0" collapsed="false">
      <c r="A1249" s="106" t="n">
        <v>8160.53869212963</v>
      </c>
      <c r="B1249" s="1" t="s">
        <v>320</v>
      </c>
      <c r="C1249" s="1" t="s">
        <v>321</v>
      </c>
      <c r="D1249" s="1" t="s">
        <v>322</v>
      </c>
    </row>
    <row r="1250" customFormat="false" ht="15" hidden="false" customHeight="true" outlineLevel="0" collapsed="false">
      <c r="A1250" s="106" t="n">
        <v>8167.25449074074</v>
      </c>
      <c r="B1250" s="1" t="s">
        <v>323</v>
      </c>
      <c r="C1250" s="1" t="s">
        <v>324</v>
      </c>
      <c r="D1250" s="1" t="s">
        <v>325</v>
      </c>
    </row>
    <row r="1251" customFormat="false" ht="15" hidden="false" customHeight="true" outlineLevel="0" collapsed="false">
      <c r="A1251" s="106" t="n">
        <v>8174.7621412037</v>
      </c>
      <c r="B1251" s="1" t="s">
        <v>314</v>
      </c>
      <c r="C1251" s="1" t="s">
        <v>315</v>
      </c>
      <c r="D1251" s="1" t="s">
        <v>316</v>
      </c>
    </row>
    <row r="1252" customFormat="false" ht="15" hidden="false" customHeight="true" outlineLevel="0" collapsed="false">
      <c r="A1252" s="106" t="n">
        <v>8182.75287037037</v>
      </c>
      <c r="B1252" s="1" t="s">
        <v>326</v>
      </c>
      <c r="C1252" s="1" t="s">
        <v>327</v>
      </c>
      <c r="D1252" s="1" t="s">
        <v>319</v>
      </c>
    </row>
    <row r="1253" customFormat="false" ht="15" hidden="false" customHeight="true" outlineLevel="0" collapsed="false">
      <c r="A1253" s="106" t="n">
        <v>8189.75711805556</v>
      </c>
      <c r="B1253" s="1" t="s">
        <v>320</v>
      </c>
      <c r="C1253" s="1" t="s">
        <v>321</v>
      </c>
      <c r="D1253" s="1" t="s">
        <v>322</v>
      </c>
    </row>
    <row r="1254" customFormat="false" ht="15" hidden="false" customHeight="true" outlineLevel="0" collapsed="false">
      <c r="A1254" s="106" t="n">
        <v>8196.66560185185</v>
      </c>
      <c r="B1254" s="1" t="s">
        <v>323</v>
      </c>
      <c r="C1254" s="1" t="s">
        <v>324</v>
      </c>
      <c r="D1254" s="1" t="s">
        <v>325</v>
      </c>
    </row>
    <row r="1255" customFormat="false" ht="15" hidden="false" customHeight="true" outlineLevel="0" collapsed="false">
      <c r="A1255" s="106" t="n">
        <v>8204.50289351852</v>
      </c>
      <c r="B1255" s="1" t="s">
        <v>314</v>
      </c>
      <c r="C1255" s="1" t="s">
        <v>315</v>
      </c>
      <c r="D1255" s="1" t="s">
        <v>316</v>
      </c>
    </row>
    <row r="1256" customFormat="false" ht="15" hidden="false" customHeight="true" outlineLevel="0" collapsed="false">
      <c r="A1256" s="106" t="n">
        <v>8209.22706018519</v>
      </c>
      <c r="B1256" s="1" t="s">
        <v>328</v>
      </c>
      <c r="C1256" s="1" t="s">
        <v>331</v>
      </c>
      <c r="D1256" s="1" t="s">
        <v>332</v>
      </c>
    </row>
    <row r="1257" customFormat="false" ht="15" hidden="false" customHeight="true" outlineLevel="0" collapsed="false">
      <c r="A1257" s="106" t="n">
        <v>8212.18034722222</v>
      </c>
      <c r="B1257" s="1" t="s">
        <v>326</v>
      </c>
      <c r="C1257" s="1" t="s">
        <v>327</v>
      </c>
      <c r="D1257" s="1" t="s">
        <v>319</v>
      </c>
    </row>
    <row r="1258" customFormat="false" ht="15" hidden="false" customHeight="true" outlineLevel="0" collapsed="false">
      <c r="A1258" s="106" t="n">
        <v>8218.9528587963</v>
      </c>
      <c r="B1258" s="1" t="s">
        <v>320</v>
      </c>
      <c r="C1258" s="1" t="s">
        <v>321</v>
      </c>
      <c r="D1258" s="1" t="s">
        <v>322</v>
      </c>
    </row>
    <row r="1259" customFormat="false" ht="15" hidden="false" customHeight="true" outlineLevel="0" collapsed="false">
      <c r="A1259" s="106" t="n">
        <v>8226.13056712963</v>
      </c>
      <c r="B1259" s="1" t="s">
        <v>323</v>
      </c>
      <c r="C1259" s="1" t="s">
        <v>324</v>
      </c>
      <c r="D1259" s="1" t="s">
        <v>325</v>
      </c>
    </row>
    <row r="1260" customFormat="false" ht="15" hidden="false" customHeight="true" outlineLevel="0" collapsed="false">
      <c r="A1260" s="106" t="n">
        <v>8234.21662037037</v>
      </c>
      <c r="B1260" s="1" t="s">
        <v>314</v>
      </c>
      <c r="C1260" s="1" t="s">
        <v>315</v>
      </c>
      <c r="D1260" s="1" t="s">
        <v>316</v>
      </c>
    </row>
    <row r="1261" customFormat="false" ht="15" hidden="false" customHeight="true" outlineLevel="0" collapsed="false">
      <c r="A1261" s="106" t="n">
        <v>8241.53261574074</v>
      </c>
      <c r="B1261" s="1" t="s">
        <v>326</v>
      </c>
      <c r="C1261" s="1" t="s">
        <v>327</v>
      </c>
      <c r="D1261" s="1" t="s">
        <v>319</v>
      </c>
    </row>
    <row r="1262" customFormat="false" ht="15" hidden="false" customHeight="true" outlineLevel="0" collapsed="false">
      <c r="A1262" s="106" t="n">
        <v>8248.18173611111</v>
      </c>
      <c r="B1262" s="1" t="s">
        <v>320</v>
      </c>
      <c r="C1262" s="1" t="s">
        <v>321</v>
      </c>
      <c r="D1262" s="1" t="s">
        <v>322</v>
      </c>
    </row>
    <row r="1263" customFormat="false" ht="15" hidden="false" customHeight="true" outlineLevel="0" collapsed="false">
      <c r="A1263" s="106" t="n">
        <v>8255.68016203704</v>
      </c>
      <c r="B1263" s="1" t="s">
        <v>323</v>
      </c>
      <c r="C1263" s="1" t="s">
        <v>324</v>
      </c>
      <c r="D1263" s="1" t="s">
        <v>325</v>
      </c>
    </row>
    <row r="1264" customFormat="false" ht="15" hidden="false" customHeight="true" outlineLevel="0" collapsed="false">
      <c r="A1264" s="106" t="n">
        <v>8263.86553240741</v>
      </c>
      <c r="B1264" s="1" t="s">
        <v>314</v>
      </c>
      <c r="C1264" s="1" t="s">
        <v>315</v>
      </c>
      <c r="D1264" s="1" t="s">
        <v>316</v>
      </c>
    </row>
    <row r="1265" customFormat="false" ht="15" hidden="false" customHeight="true" outlineLevel="0" collapsed="false">
      <c r="A1265" s="106" t="n">
        <v>8270.85689814815</v>
      </c>
      <c r="B1265" s="1" t="s">
        <v>326</v>
      </c>
      <c r="C1265" s="1" t="s">
        <v>327</v>
      </c>
      <c r="D1265" s="1" t="s">
        <v>319</v>
      </c>
    </row>
    <row r="1266" customFormat="false" ht="15" hidden="false" customHeight="true" outlineLevel="0" collapsed="false">
      <c r="A1266" s="106" t="n">
        <v>8277.49650462963</v>
      </c>
      <c r="B1266" s="1" t="s">
        <v>320</v>
      </c>
      <c r="C1266" s="1" t="s">
        <v>321</v>
      </c>
      <c r="D1266" s="1" t="s">
        <v>322</v>
      </c>
    </row>
    <row r="1267" customFormat="false" ht="15" hidden="false" customHeight="true" outlineLevel="0" collapsed="false">
      <c r="A1267" s="106" t="n">
        <v>8285.3247337963</v>
      </c>
      <c r="B1267" s="1" t="s">
        <v>323</v>
      </c>
      <c r="C1267" s="1" t="s">
        <v>324</v>
      </c>
      <c r="D1267" s="1" t="s">
        <v>325</v>
      </c>
    </row>
    <row r="1268" customFormat="false" ht="15" hidden="false" customHeight="true" outlineLevel="0" collapsed="false">
      <c r="A1268" s="106" t="n">
        <v>8293.43078703704</v>
      </c>
      <c r="B1268" s="1" t="s">
        <v>314</v>
      </c>
      <c r="C1268" s="1" t="s">
        <v>315</v>
      </c>
      <c r="D1268" s="1" t="s">
        <v>316</v>
      </c>
    </row>
    <row r="1269" customFormat="false" ht="15" hidden="false" customHeight="true" outlineLevel="0" collapsed="false">
      <c r="A1269" s="106" t="n">
        <v>8300.19342592593</v>
      </c>
      <c r="B1269" s="1" t="s">
        <v>317</v>
      </c>
      <c r="C1269" s="1" t="s">
        <v>318</v>
      </c>
      <c r="D1269" s="1" t="s">
        <v>319</v>
      </c>
    </row>
    <row r="1270" customFormat="false" ht="15" hidden="false" customHeight="true" outlineLevel="0" collapsed="false">
      <c r="A1270" s="106" t="n">
        <v>8302.84021990741</v>
      </c>
      <c r="B1270" s="1" t="s">
        <v>328</v>
      </c>
      <c r="C1270" s="1" t="s">
        <v>335</v>
      </c>
      <c r="D1270" s="1" t="s">
        <v>336</v>
      </c>
    </row>
    <row r="1271" customFormat="false" ht="15" hidden="false" customHeight="true" outlineLevel="0" collapsed="false">
      <c r="A1271" s="106" t="n">
        <v>8306.94471064815</v>
      </c>
      <c r="B1271" s="1" t="s">
        <v>320</v>
      </c>
      <c r="C1271" s="1" t="s">
        <v>321</v>
      </c>
      <c r="D1271" s="1" t="s">
        <v>322</v>
      </c>
    </row>
    <row r="1272" customFormat="false" ht="15" hidden="false" customHeight="true" outlineLevel="0" collapsed="false">
      <c r="A1272" s="106" t="n">
        <v>8315.04056712963</v>
      </c>
      <c r="B1272" s="1" t="s">
        <v>323</v>
      </c>
      <c r="C1272" s="1" t="s">
        <v>324</v>
      </c>
      <c r="D1272" s="1" t="s">
        <v>325</v>
      </c>
    </row>
    <row r="1273" customFormat="false" ht="15" hidden="false" customHeight="true" outlineLevel="0" collapsed="false">
      <c r="A1273" s="106" t="n">
        <v>8322.91353009259</v>
      </c>
      <c r="B1273" s="1" t="s">
        <v>314</v>
      </c>
      <c r="C1273" s="1" t="s">
        <v>315</v>
      </c>
      <c r="D1273" s="1" t="s">
        <v>316</v>
      </c>
    </row>
    <row r="1274" customFormat="false" ht="15" hidden="false" customHeight="true" outlineLevel="0" collapsed="false">
      <c r="A1274" s="106" t="n">
        <v>8329.56975694444</v>
      </c>
      <c r="B1274" s="1" t="s">
        <v>326</v>
      </c>
      <c r="C1274" s="1" t="s">
        <v>327</v>
      </c>
      <c r="D1274" s="1" t="s">
        <v>319</v>
      </c>
    </row>
    <row r="1275" customFormat="false" ht="15" hidden="false" customHeight="true" outlineLevel="0" collapsed="false">
      <c r="A1275" s="106" t="n">
        <v>8336.55991898148</v>
      </c>
      <c r="B1275" s="1" t="s">
        <v>320</v>
      </c>
      <c r="C1275" s="1" t="s">
        <v>321</v>
      </c>
      <c r="D1275" s="1" t="s">
        <v>322</v>
      </c>
    </row>
    <row r="1276" customFormat="false" ht="15" hidden="false" customHeight="true" outlineLevel="0" collapsed="false">
      <c r="A1276" s="106" t="n">
        <v>8344.77505787037</v>
      </c>
      <c r="B1276" s="1" t="s">
        <v>323</v>
      </c>
      <c r="C1276" s="1" t="s">
        <v>324</v>
      </c>
      <c r="D1276" s="1" t="s">
        <v>325</v>
      </c>
    </row>
    <row r="1277" customFormat="false" ht="15" hidden="false" customHeight="true" outlineLevel="0" collapsed="false">
      <c r="A1277" s="106" t="n">
        <v>8352.3280787037</v>
      </c>
      <c r="B1277" s="1" t="s">
        <v>314</v>
      </c>
      <c r="C1277" s="1" t="s">
        <v>315</v>
      </c>
      <c r="D1277" s="1" t="s">
        <v>316</v>
      </c>
    </row>
    <row r="1278" customFormat="false" ht="15" hidden="false" customHeight="true" outlineLevel="0" collapsed="false">
      <c r="A1278" s="106" t="n">
        <v>8359.00443287037</v>
      </c>
      <c r="B1278" s="1" t="s">
        <v>326</v>
      </c>
      <c r="C1278" s="1" t="s">
        <v>327</v>
      </c>
      <c r="D1278" s="1" t="s">
        <v>319</v>
      </c>
    </row>
    <row r="1279" customFormat="false" ht="15" hidden="false" customHeight="true" outlineLevel="0" collapsed="false">
      <c r="A1279" s="106" t="n">
        <v>8366.34334490741</v>
      </c>
      <c r="B1279" s="1" t="s">
        <v>320</v>
      </c>
      <c r="C1279" s="1" t="s">
        <v>321</v>
      </c>
      <c r="D1279" s="1" t="s">
        <v>322</v>
      </c>
    </row>
    <row r="1280" customFormat="false" ht="15" hidden="false" customHeight="true" outlineLevel="0" collapsed="false">
      <c r="A1280" s="106" t="n">
        <v>8374.47428240741</v>
      </c>
      <c r="B1280" s="1" t="s">
        <v>323</v>
      </c>
      <c r="C1280" s="1" t="s">
        <v>324</v>
      </c>
      <c r="D1280" s="1" t="s">
        <v>325</v>
      </c>
    </row>
    <row r="1281" customFormat="false" ht="15" hidden="false" customHeight="true" outlineLevel="0" collapsed="false">
      <c r="A1281" s="106" t="n">
        <v>8381.69481481482</v>
      </c>
      <c r="B1281" s="1" t="s">
        <v>314</v>
      </c>
      <c r="C1281" s="1" t="s">
        <v>315</v>
      </c>
      <c r="D1281" s="1" t="s">
        <v>316</v>
      </c>
    </row>
    <row r="1282" customFormat="false" ht="15" hidden="false" customHeight="true" outlineLevel="0" collapsed="false">
      <c r="A1282" s="106" t="n">
        <v>8388.51390046296</v>
      </c>
      <c r="B1282" s="1" t="s">
        <v>326</v>
      </c>
      <c r="C1282" s="1" t="s">
        <v>327</v>
      </c>
      <c r="D1282" s="1" t="s">
        <v>319</v>
      </c>
    </row>
    <row r="1283" customFormat="false" ht="15" hidden="false" customHeight="true" outlineLevel="0" collapsed="false">
      <c r="A1283" s="106" t="n">
        <v>8392.62306712963</v>
      </c>
      <c r="B1283" s="1" t="s">
        <v>328</v>
      </c>
      <c r="C1283" s="1" t="s">
        <v>337</v>
      </c>
      <c r="D1283" s="1" t="s">
        <v>338</v>
      </c>
    </row>
    <row r="1284" customFormat="false" ht="15" hidden="false" customHeight="true" outlineLevel="0" collapsed="false">
      <c r="A1284" s="106" t="n">
        <v>8396.24458333333</v>
      </c>
      <c r="B1284" s="1" t="s">
        <v>320</v>
      </c>
      <c r="C1284" s="1" t="s">
        <v>321</v>
      </c>
      <c r="D1284" s="1" t="s">
        <v>322</v>
      </c>
    </row>
    <row r="1285" customFormat="false" ht="15" hidden="false" customHeight="true" outlineLevel="0" collapsed="false">
      <c r="A1285" s="106" t="n">
        <v>8404.10641203704</v>
      </c>
      <c r="B1285" s="1" t="s">
        <v>323</v>
      </c>
      <c r="C1285" s="1" t="s">
        <v>324</v>
      </c>
      <c r="D1285" s="1" t="s">
        <v>325</v>
      </c>
    </row>
    <row r="1286" customFormat="false" ht="15" hidden="false" customHeight="true" outlineLevel="0" collapsed="false">
      <c r="A1286" s="106" t="n">
        <v>8411.03790509259</v>
      </c>
      <c r="B1286" s="1" t="s">
        <v>314</v>
      </c>
      <c r="C1286" s="1" t="s">
        <v>315</v>
      </c>
      <c r="D1286" s="1" t="s">
        <v>316</v>
      </c>
    </row>
    <row r="1287" customFormat="false" ht="15" hidden="false" customHeight="true" outlineLevel="0" collapsed="false">
      <c r="A1287" s="106" t="n">
        <v>8418.11194444445</v>
      </c>
      <c r="B1287" s="1" t="s">
        <v>326</v>
      </c>
      <c r="C1287" s="1" t="s">
        <v>327</v>
      </c>
      <c r="D1287" s="1" t="s">
        <v>319</v>
      </c>
    </row>
    <row r="1288" customFormat="false" ht="15" hidden="false" customHeight="true" outlineLevel="0" collapsed="false">
      <c r="A1288" s="106" t="n">
        <v>8426.16569444444</v>
      </c>
      <c r="B1288" s="1" t="s">
        <v>320</v>
      </c>
      <c r="C1288" s="1" t="s">
        <v>321</v>
      </c>
      <c r="D1288" s="1" t="s">
        <v>322</v>
      </c>
    </row>
    <row r="1289" customFormat="false" ht="15" hidden="false" customHeight="true" outlineLevel="0" collapsed="false">
      <c r="A1289" s="106" t="n">
        <v>8433.66193287037</v>
      </c>
      <c r="B1289" s="1" t="s">
        <v>323</v>
      </c>
      <c r="C1289" s="1" t="s">
        <v>324</v>
      </c>
      <c r="D1289" s="1" t="s">
        <v>325</v>
      </c>
    </row>
    <row r="1290" customFormat="false" ht="15" hidden="false" customHeight="true" outlineLevel="0" collapsed="false">
      <c r="A1290" s="106" t="n">
        <v>8440.38609953704</v>
      </c>
      <c r="B1290" s="1" t="s">
        <v>314</v>
      </c>
      <c r="C1290" s="1" t="s">
        <v>315</v>
      </c>
      <c r="D1290" s="1" t="s">
        <v>316</v>
      </c>
    </row>
    <row r="1291" customFormat="false" ht="15" hidden="false" customHeight="true" outlineLevel="0" collapsed="false">
      <c r="A1291" s="106" t="n">
        <v>8447.79658564815</v>
      </c>
      <c r="B1291" s="1" t="s">
        <v>326</v>
      </c>
      <c r="C1291" s="1" t="s">
        <v>327</v>
      </c>
      <c r="D1291" s="1" t="s">
        <v>319</v>
      </c>
    </row>
    <row r="1292" customFormat="false" ht="15" hidden="false" customHeight="true" outlineLevel="0" collapsed="false">
      <c r="A1292" s="106" t="n">
        <v>8456.00375</v>
      </c>
      <c r="B1292" s="1" t="s">
        <v>320</v>
      </c>
      <c r="C1292" s="1" t="s">
        <v>321</v>
      </c>
      <c r="D1292" s="1" t="s">
        <v>322</v>
      </c>
    </row>
    <row r="1293" customFormat="false" ht="15" hidden="false" customHeight="true" outlineLevel="0" collapsed="false">
      <c r="A1293" s="106" t="n">
        <v>8463.14118055556</v>
      </c>
      <c r="B1293" s="1" t="s">
        <v>333</v>
      </c>
      <c r="C1293" s="1" t="s">
        <v>334</v>
      </c>
      <c r="D1293" s="1" t="s">
        <v>325</v>
      </c>
    </row>
    <row r="1294" customFormat="false" ht="15" hidden="false" customHeight="true" outlineLevel="0" collapsed="false">
      <c r="A1294" s="106" t="n">
        <v>8469.7715162037</v>
      </c>
      <c r="B1294" s="1" t="s">
        <v>314</v>
      </c>
      <c r="C1294" s="1" t="s">
        <v>315</v>
      </c>
      <c r="D1294" s="1" t="s">
        <v>316</v>
      </c>
    </row>
    <row r="1295" customFormat="false" ht="15" hidden="false" customHeight="true" outlineLevel="0" collapsed="false">
      <c r="A1295" s="106" t="n">
        <v>8477.53532407407</v>
      </c>
      <c r="B1295" s="1" t="s">
        <v>317</v>
      </c>
      <c r="C1295" s="1" t="s">
        <v>318</v>
      </c>
      <c r="D1295" s="1" t="s">
        <v>319</v>
      </c>
    </row>
    <row r="1296" customFormat="false" ht="15" hidden="false" customHeight="true" outlineLevel="0" collapsed="false">
      <c r="A1296" s="106" t="n">
        <v>8481.64519675926</v>
      </c>
      <c r="B1296" s="1" t="s">
        <v>328</v>
      </c>
      <c r="C1296" s="1" t="s">
        <v>329</v>
      </c>
      <c r="D1296" s="1" t="s">
        <v>330</v>
      </c>
    </row>
    <row r="1297" customFormat="false" ht="15" hidden="false" customHeight="true" outlineLevel="0" collapsed="false">
      <c r="A1297" s="106" t="n">
        <v>8485.69496527778</v>
      </c>
      <c r="B1297" s="1" t="s">
        <v>320</v>
      </c>
      <c r="C1297" s="1" t="s">
        <v>321</v>
      </c>
      <c r="D1297" s="1" t="s">
        <v>322</v>
      </c>
    </row>
    <row r="1298" customFormat="false" ht="15" hidden="false" customHeight="true" outlineLevel="0" collapsed="false">
      <c r="A1298" s="106" t="n">
        <v>8492.54810185185</v>
      </c>
      <c r="B1298" s="1" t="s">
        <v>323</v>
      </c>
      <c r="C1298" s="1" t="s">
        <v>324</v>
      </c>
      <c r="D1298" s="1" t="s">
        <v>325</v>
      </c>
    </row>
    <row r="1299" customFormat="false" ht="15" hidden="false" customHeight="true" outlineLevel="0" collapsed="false">
      <c r="A1299" s="106" t="n">
        <v>8499.22408564815</v>
      </c>
      <c r="B1299" s="1" t="s">
        <v>314</v>
      </c>
      <c r="C1299" s="1" t="s">
        <v>315</v>
      </c>
      <c r="D1299" s="1" t="s">
        <v>316</v>
      </c>
    </row>
    <row r="1300" customFormat="false" ht="15" hidden="false" customHeight="true" outlineLevel="0" collapsed="false">
      <c r="A1300" s="106" t="n">
        <v>8507.26952546296</v>
      </c>
      <c r="B1300" s="1" t="s">
        <v>326</v>
      </c>
      <c r="C1300" s="1" t="s">
        <v>327</v>
      </c>
      <c r="D1300" s="1" t="s">
        <v>319</v>
      </c>
    </row>
    <row r="1301" customFormat="false" ht="15" hidden="false" customHeight="true" outlineLevel="0" collapsed="false">
      <c r="A1301" s="106" t="n">
        <v>8515.22215277778</v>
      </c>
      <c r="B1301" s="1" t="s">
        <v>320</v>
      </c>
      <c r="C1301" s="1" t="s">
        <v>321</v>
      </c>
      <c r="D1301" s="1" t="s">
        <v>322</v>
      </c>
    </row>
    <row r="1302" customFormat="false" ht="15" hidden="false" customHeight="true" outlineLevel="0" collapsed="false">
      <c r="A1302" s="106" t="n">
        <v>8521.89572916667</v>
      </c>
      <c r="B1302" s="1" t="s">
        <v>323</v>
      </c>
      <c r="C1302" s="1" t="s">
        <v>324</v>
      </c>
      <c r="D1302" s="1" t="s">
        <v>325</v>
      </c>
    </row>
    <row r="1303" customFormat="false" ht="15" hidden="false" customHeight="true" outlineLevel="0" collapsed="false">
      <c r="A1303" s="106" t="n">
        <v>8528.76280092593</v>
      </c>
      <c r="B1303" s="1" t="s">
        <v>314</v>
      </c>
      <c r="C1303" s="1" t="s">
        <v>315</v>
      </c>
      <c r="D1303" s="1" t="s">
        <v>316</v>
      </c>
    </row>
    <row r="1304" customFormat="false" ht="15" hidden="false" customHeight="true" outlineLevel="0" collapsed="false">
      <c r="A1304" s="106" t="n">
        <v>8536.94299768518</v>
      </c>
      <c r="B1304" s="1" t="s">
        <v>326</v>
      </c>
      <c r="C1304" s="1" t="s">
        <v>327</v>
      </c>
      <c r="D1304" s="1" t="s">
        <v>319</v>
      </c>
    </row>
    <row r="1305" customFormat="false" ht="15" hidden="false" customHeight="true" outlineLevel="0" collapsed="false">
      <c r="A1305" s="106" t="n">
        <v>8544.6005787037</v>
      </c>
      <c r="B1305" s="1" t="s">
        <v>320</v>
      </c>
      <c r="C1305" s="1" t="s">
        <v>321</v>
      </c>
      <c r="D1305" s="1" t="s">
        <v>322</v>
      </c>
    </row>
    <row r="1306" customFormat="false" ht="15" hidden="false" customHeight="true" outlineLevel="0" collapsed="false">
      <c r="A1306" s="106" t="n">
        <v>8551.21322916667</v>
      </c>
      <c r="B1306" s="1" t="s">
        <v>323</v>
      </c>
      <c r="C1306" s="1" t="s">
        <v>324</v>
      </c>
      <c r="D1306" s="1" t="s">
        <v>325</v>
      </c>
    </row>
    <row r="1307" customFormat="false" ht="15" hidden="false" customHeight="true" outlineLevel="0" collapsed="false">
      <c r="A1307" s="106" t="n">
        <v>8558.3881712963</v>
      </c>
      <c r="B1307" s="1" t="s">
        <v>314</v>
      </c>
      <c r="C1307" s="1" t="s">
        <v>315</v>
      </c>
      <c r="D1307" s="1" t="s">
        <v>316</v>
      </c>
    </row>
    <row r="1308" customFormat="false" ht="15" hidden="false" customHeight="true" outlineLevel="0" collapsed="false">
      <c r="A1308" s="106" t="n">
        <v>8566.52883101852</v>
      </c>
      <c r="B1308" s="1" t="s">
        <v>326</v>
      </c>
      <c r="C1308" s="1" t="s">
        <v>327</v>
      </c>
      <c r="D1308" s="1" t="s">
        <v>319</v>
      </c>
    </row>
    <row r="1309" customFormat="false" ht="15" hidden="false" customHeight="true" outlineLevel="0" collapsed="false">
      <c r="A1309" s="106" t="n">
        <v>8573.865</v>
      </c>
      <c r="B1309" s="1" t="s">
        <v>320</v>
      </c>
      <c r="C1309" s="1" t="s">
        <v>321</v>
      </c>
      <c r="D1309" s="1" t="s">
        <v>322</v>
      </c>
    </row>
    <row r="1310" customFormat="false" ht="15" hidden="false" customHeight="true" outlineLevel="0" collapsed="false">
      <c r="A1310" s="106" t="n">
        <v>8574.4605787037</v>
      </c>
      <c r="B1310" s="1" t="s">
        <v>328</v>
      </c>
      <c r="C1310" s="1" t="s">
        <v>331</v>
      </c>
      <c r="D1310" s="1" t="s">
        <v>332</v>
      </c>
    </row>
    <row r="1311" customFormat="false" ht="15" hidden="false" customHeight="true" outlineLevel="0" collapsed="false">
      <c r="A1311" s="106" t="n">
        <v>8580.54467592593</v>
      </c>
      <c r="B1311" s="1" t="s">
        <v>323</v>
      </c>
      <c r="C1311" s="1" t="s">
        <v>324</v>
      </c>
      <c r="D1311" s="1" t="s">
        <v>325</v>
      </c>
    </row>
    <row r="1312" customFormat="false" ht="15" hidden="false" customHeight="true" outlineLevel="0" collapsed="false">
      <c r="A1312" s="106" t="n">
        <v>8588.08075231481</v>
      </c>
      <c r="B1312" s="1" t="s">
        <v>314</v>
      </c>
      <c r="C1312" s="1" t="s">
        <v>315</v>
      </c>
      <c r="D1312" s="1" t="s">
        <v>316</v>
      </c>
    </row>
    <row r="1313" customFormat="false" ht="15" hidden="false" customHeight="true" outlineLevel="0" collapsed="false">
      <c r="A1313" s="106" t="n">
        <v>8596.0308912037</v>
      </c>
      <c r="B1313" s="1" t="s">
        <v>326</v>
      </c>
      <c r="C1313" s="1" t="s">
        <v>327</v>
      </c>
      <c r="D1313" s="1" t="s">
        <v>319</v>
      </c>
    </row>
    <row r="1314" customFormat="false" ht="15" hidden="false" customHeight="true" outlineLevel="0" collapsed="false">
      <c r="A1314" s="106" t="n">
        <v>8603.06368055556</v>
      </c>
      <c r="B1314" s="1" t="s">
        <v>320</v>
      </c>
      <c r="C1314" s="1" t="s">
        <v>321</v>
      </c>
      <c r="D1314" s="1" t="s">
        <v>322</v>
      </c>
    </row>
    <row r="1315" customFormat="false" ht="15" hidden="false" customHeight="true" outlineLevel="0" collapsed="false">
      <c r="A1315" s="106" t="n">
        <v>8609.93949074074</v>
      </c>
      <c r="B1315" s="1" t="s">
        <v>323</v>
      </c>
      <c r="C1315" s="1" t="s">
        <v>324</v>
      </c>
      <c r="D1315" s="1" t="s">
        <v>325</v>
      </c>
    </row>
    <row r="1316" customFormat="false" ht="15" hidden="false" customHeight="true" outlineLevel="0" collapsed="false">
      <c r="A1316" s="106" t="n">
        <v>8617.80762731481</v>
      </c>
      <c r="B1316" s="1" t="s">
        <v>314</v>
      </c>
      <c r="C1316" s="1" t="s">
        <v>315</v>
      </c>
      <c r="D1316" s="1" t="s">
        <v>316</v>
      </c>
    </row>
    <row r="1317" customFormat="false" ht="15" hidden="false" customHeight="true" outlineLevel="0" collapsed="false">
      <c r="A1317" s="106" t="n">
        <v>8625.46981481482</v>
      </c>
      <c r="B1317" s="1" t="s">
        <v>326</v>
      </c>
      <c r="C1317" s="1" t="s">
        <v>327</v>
      </c>
      <c r="D1317" s="1" t="s">
        <v>319</v>
      </c>
    </row>
    <row r="1318" customFormat="false" ht="15" hidden="false" customHeight="true" outlineLevel="0" collapsed="false">
      <c r="A1318" s="106" t="n">
        <v>8632.2549537037</v>
      </c>
      <c r="B1318" s="1" t="s">
        <v>320</v>
      </c>
      <c r="C1318" s="1" t="s">
        <v>321</v>
      </c>
      <c r="D1318" s="1" t="s">
        <v>322</v>
      </c>
    </row>
    <row r="1319" customFormat="false" ht="15" hidden="false" customHeight="true" outlineLevel="0" collapsed="false">
      <c r="A1319" s="106" t="n">
        <v>8639.43743055556</v>
      </c>
      <c r="B1319" s="1" t="s">
        <v>333</v>
      </c>
      <c r="C1319" s="1" t="s">
        <v>334</v>
      </c>
      <c r="D1319" s="1" t="s">
        <v>325</v>
      </c>
    </row>
    <row r="1320" customFormat="false" ht="15" hidden="false" customHeight="true" outlineLevel="0" collapsed="false">
      <c r="A1320" s="106" t="n">
        <v>8647.53371527778</v>
      </c>
      <c r="B1320" s="1" t="s">
        <v>314</v>
      </c>
      <c r="C1320" s="1" t="s">
        <v>315</v>
      </c>
      <c r="D1320" s="1" t="s">
        <v>316</v>
      </c>
    </row>
    <row r="1321" customFormat="false" ht="15" hidden="false" customHeight="true" outlineLevel="0" collapsed="false">
      <c r="A1321" s="106" t="n">
        <v>8654.87005787037</v>
      </c>
      <c r="B1321" s="1" t="s">
        <v>317</v>
      </c>
      <c r="C1321" s="1" t="s">
        <v>318</v>
      </c>
      <c r="D1321" s="1" t="s">
        <v>319</v>
      </c>
    </row>
    <row r="1322" customFormat="false" ht="15" hidden="false" customHeight="true" outlineLevel="0" collapsed="false">
      <c r="A1322" s="106" t="n">
        <v>8661.50304398148</v>
      </c>
      <c r="B1322" s="1" t="s">
        <v>320</v>
      </c>
      <c r="C1322" s="1" t="s">
        <v>321</v>
      </c>
      <c r="D1322" s="1" t="s">
        <v>322</v>
      </c>
    </row>
    <row r="1323" customFormat="false" ht="15" hidden="false" customHeight="true" outlineLevel="0" collapsed="false">
      <c r="A1323" s="106" t="n">
        <v>8668.08590277778</v>
      </c>
      <c r="B1323" s="1" t="s">
        <v>328</v>
      </c>
      <c r="C1323" s="1" t="s">
        <v>335</v>
      </c>
      <c r="D1323" s="1" t="s">
        <v>336</v>
      </c>
    </row>
    <row r="1324" customFormat="false" ht="15" hidden="false" customHeight="true" outlineLevel="0" collapsed="false">
      <c r="A1324" s="106" t="n">
        <v>8669.05300925926</v>
      </c>
      <c r="B1324" s="1" t="s">
        <v>323</v>
      </c>
      <c r="C1324" s="1" t="s">
        <v>324</v>
      </c>
      <c r="D1324" s="1" t="s">
        <v>325</v>
      </c>
    </row>
    <row r="1325" customFormat="false" ht="15" hidden="false" customHeight="true" outlineLevel="0" collapsed="false">
      <c r="A1325" s="106" t="n">
        <v>8677.22916666667</v>
      </c>
      <c r="B1325" s="1" t="s">
        <v>314</v>
      </c>
      <c r="C1325" s="1" t="s">
        <v>315</v>
      </c>
      <c r="D1325" s="1" t="s">
        <v>316</v>
      </c>
    </row>
    <row r="1326" customFormat="false" ht="15" hidden="false" customHeight="true" outlineLevel="0" collapsed="false">
      <c r="A1326" s="106" t="n">
        <v>8684.25429398148</v>
      </c>
      <c r="B1326" s="1" t="s">
        <v>326</v>
      </c>
      <c r="C1326" s="1" t="s">
        <v>327</v>
      </c>
      <c r="D1326" s="1" t="s">
        <v>319</v>
      </c>
    </row>
    <row r="1327" customFormat="false" ht="15" hidden="false" customHeight="true" outlineLevel="0" collapsed="false">
      <c r="A1327" s="106" t="n">
        <v>8690.870625</v>
      </c>
      <c r="B1327" s="1" t="s">
        <v>320</v>
      </c>
      <c r="C1327" s="1" t="s">
        <v>321</v>
      </c>
      <c r="D1327" s="1" t="s">
        <v>322</v>
      </c>
    </row>
    <row r="1328" customFormat="false" ht="15" hidden="false" customHeight="true" outlineLevel="0" collapsed="false">
      <c r="A1328" s="106" t="n">
        <v>8698.76837962963</v>
      </c>
      <c r="B1328" s="1" t="s">
        <v>323</v>
      </c>
      <c r="C1328" s="1" t="s">
        <v>324</v>
      </c>
      <c r="D1328" s="1" t="s">
        <v>325</v>
      </c>
    </row>
    <row r="1329" customFormat="false" ht="15" hidden="false" customHeight="true" outlineLevel="0" collapsed="false">
      <c r="A1329" s="106" t="n">
        <v>8706.86755787037</v>
      </c>
      <c r="B1329" s="1" t="s">
        <v>314</v>
      </c>
      <c r="C1329" s="1" t="s">
        <v>315</v>
      </c>
      <c r="D1329" s="1" t="s">
        <v>316</v>
      </c>
    </row>
    <row r="1330" customFormat="false" ht="15" hidden="false" customHeight="true" outlineLevel="0" collapsed="false">
      <c r="A1330" s="106" t="n">
        <v>8713.64430555556</v>
      </c>
      <c r="B1330" s="1" t="s">
        <v>326</v>
      </c>
      <c r="C1330" s="1" t="s">
        <v>327</v>
      </c>
      <c r="D1330" s="1" t="s">
        <v>319</v>
      </c>
    </row>
    <row r="1331" customFormat="false" ht="15" hidden="false" customHeight="true" outlineLevel="0" collapsed="false">
      <c r="A1331" s="106" t="n">
        <v>8720.40363425926</v>
      </c>
      <c r="B1331" s="1" t="s">
        <v>320</v>
      </c>
      <c r="C1331" s="1" t="s">
        <v>321</v>
      </c>
      <c r="D1331" s="1" t="s">
        <v>322</v>
      </c>
    </row>
    <row r="1332" customFormat="false" ht="15" hidden="false" customHeight="true" outlineLevel="0" collapsed="false">
      <c r="A1332" s="106" t="n">
        <v>8728.54013888889</v>
      </c>
      <c r="B1332" s="1" t="s">
        <v>323</v>
      </c>
      <c r="C1332" s="1" t="s">
        <v>324</v>
      </c>
      <c r="D1332" s="1" t="s">
        <v>325</v>
      </c>
    </row>
    <row r="1333" customFormat="false" ht="15" hidden="false" customHeight="true" outlineLevel="0" collapsed="false">
      <c r="A1333" s="106" t="n">
        <v>8736.42336805556</v>
      </c>
      <c r="B1333" s="1" t="s">
        <v>314</v>
      </c>
      <c r="C1333" s="1" t="s">
        <v>315</v>
      </c>
      <c r="D1333" s="1" t="s">
        <v>316</v>
      </c>
    </row>
    <row r="1334" customFormat="false" ht="15" hidden="false" customHeight="true" outlineLevel="0" collapsed="false">
      <c r="A1334" s="106" t="n">
        <v>8743.06319444445</v>
      </c>
      <c r="B1334" s="1" t="s">
        <v>326</v>
      </c>
      <c r="C1334" s="1" t="s">
        <v>327</v>
      </c>
      <c r="D1334" s="1" t="s">
        <v>319</v>
      </c>
    </row>
    <row r="1335" customFormat="false" ht="15" hidden="false" customHeight="true" outlineLevel="0" collapsed="false">
      <c r="A1335" s="106" t="n">
        <v>8750.10974537037</v>
      </c>
      <c r="B1335" s="1" t="s">
        <v>320</v>
      </c>
      <c r="C1335" s="1" t="s">
        <v>321</v>
      </c>
      <c r="D1335" s="1" t="s">
        <v>322</v>
      </c>
    </row>
    <row r="1336" customFormat="false" ht="15" hidden="false" customHeight="true" outlineLevel="0" collapsed="false">
      <c r="A1336" s="106" t="n">
        <v>8757.87063657408</v>
      </c>
      <c r="B1336" s="1" t="s">
        <v>328</v>
      </c>
      <c r="C1336" s="1" t="s">
        <v>337</v>
      </c>
      <c r="D1336" s="1" t="s">
        <v>338</v>
      </c>
    </row>
    <row r="1337" customFormat="false" ht="15" hidden="false" customHeight="true" outlineLevel="0" collapsed="false">
      <c r="A1337" s="106" t="n">
        <v>8758.31450231482</v>
      </c>
      <c r="B1337" s="1" t="s">
        <v>323</v>
      </c>
      <c r="C1337" s="1" t="s">
        <v>324</v>
      </c>
      <c r="D1337" s="1" t="s">
        <v>325</v>
      </c>
    </row>
    <row r="1338" customFormat="false" ht="15" hidden="false" customHeight="true" outlineLevel="0" collapsed="false">
      <c r="A1338" s="106" t="n">
        <v>8765.88012731482</v>
      </c>
      <c r="B1338" s="1" t="s">
        <v>314</v>
      </c>
      <c r="C1338" s="1" t="s">
        <v>315</v>
      </c>
      <c r="D1338" s="1" t="s">
        <v>316</v>
      </c>
    </row>
    <row r="1339" customFormat="false" ht="15" hidden="false" customHeight="true" outlineLevel="0" collapsed="false">
      <c r="A1339" s="106" t="n">
        <v>8772.53326388889</v>
      </c>
      <c r="B1339" s="1" t="s">
        <v>326</v>
      </c>
      <c r="C1339" s="1" t="s">
        <v>327</v>
      </c>
      <c r="D1339" s="1" t="s">
        <v>319</v>
      </c>
    </row>
    <row r="1340" customFormat="false" ht="15" hidden="false" customHeight="true" outlineLevel="0" collapsed="false">
      <c r="A1340" s="106" t="n">
        <v>8779.94715277778</v>
      </c>
      <c r="B1340" s="1" t="s">
        <v>320</v>
      </c>
      <c r="C1340" s="1" t="s">
        <v>321</v>
      </c>
      <c r="D1340" s="1" t="s">
        <v>322</v>
      </c>
    </row>
    <row r="1341" customFormat="false" ht="15" hidden="false" customHeight="true" outlineLevel="0" collapsed="false">
      <c r="A1341" s="106" t="n">
        <v>8788.03927083333</v>
      </c>
      <c r="B1341" s="1" t="s">
        <v>323</v>
      </c>
      <c r="C1341" s="1" t="s">
        <v>324</v>
      </c>
      <c r="D1341" s="1" t="s">
        <v>325</v>
      </c>
    </row>
    <row r="1342" customFormat="false" ht="15" hidden="false" customHeight="true" outlineLevel="0" collapsed="false">
      <c r="A1342" s="106" t="n">
        <v>8795.245</v>
      </c>
      <c r="B1342" s="1" t="s">
        <v>314</v>
      </c>
      <c r="C1342" s="1" t="s">
        <v>315</v>
      </c>
      <c r="D1342" s="1" t="s">
        <v>316</v>
      </c>
    </row>
    <row r="1343" customFormat="false" ht="15" hidden="false" customHeight="true" outlineLevel="0" collapsed="false">
      <c r="A1343" s="106" t="n">
        <v>8802.06822916667</v>
      </c>
      <c r="B1343" s="1" t="s">
        <v>317</v>
      </c>
      <c r="C1343" s="1" t="s">
        <v>318</v>
      </c>
      <c r="D1343" s="1" t="s">
        <v>319</v>
      </c>
    </row>
    <row r="1344" customFormat="false" ht="15" hidden="false" customHeight="true" outlineLevel="0" collapsed="false">
      <c r="A1344" s="106" t="n">
        <v>8809.83880787037</v>
      </c>
      <c r="B1344" s="1" t="s">
        <v>320</v>
      </c>
      <c r="C1344" s="1" t="s">
        <v>321</v>
      </c>
      <c r="D1344" s="1" t="s">
        <v>322</v>
      </c>
    </row>
    <row r="1345" customFormat="false" ht="15" hidden="false" customHeight="true" outlineLevel="0" collapsed="false">
      <c r="A1345" s="106" t="n">
        <v>8817.67153935185</v>
      </c>
      <c r="B1345" s="1" t="s">
        <v>333</v>
      </c>
      <c r="C1345" s="1" t="s">
        <v>334</v>
      </c>
      <c r="D1345" s="1" t="s">
        <v>325</v>
      </c>
    </row>
    <row r="1346" customFormat="false" ht="15" hidden="false" customHeight="true" outlineLevel="0" collapsed="false">
      <c r="A1346" s="106" t="n">
        <v>8824.55209490741</v>
      </c>
      <c r="B1346" s="1" t="s">
        <v>314</v>
      </c>
      <c r="C1346" s="1" t="s">
        <v>315</v>
      </c>
      <c r="D1346" s="1" t="s">
        <v>316</v>
      </c>
    </row>
    <row r="1347" customFormat="false" ht="15" hidden="false" customHeight="true" outlineLevel="0" collapsed="false">
      <c r="A1347" s="106" t="n">
        <v>8831.66484953704</v>
      </c>
      <c r="B1347" s="1" t="s">
        <v>317</v>
      </c>
      <c r="C1347" s="1" t="s">
        <v>318</v>
      </c>
      <c r="D1347" s="1" t="s">
        <v>319</v>
      </c>
    </row>
    <row r="1348" customFormat="false" ht="15" hidden="false" customHeight="true" outlineLevel="0" collapsed="false">
      <c r="A1348" s="106" t="n">
        <v>8839.70097222222</v>
      </c>
      <c r="B1348" s="1" t="s">
        <v>320</v>
      </c>
      <c r="C1348" s="1" t="s">
        <v>321</v>
      </c>
      <c r="D1348" s="1" t="s">
        <v>322</v>
      </c>
    </row>
    <row r="1349" customFormat="false" ht="15" hidden="false" customHeight="true" outlineLevel="0" collapsed="false">
      <c r="A1349" s="106" t="n">
        <v>8846.88940972222</v>
      </c>
      <c r="B1349" s="1" t="s">
        <v>328</v>
      </c>
      <c r="C1349" s="1" t="s">
        <v>329</v>
      </c>
      <c r="D1349" s="1" t="s">
        <v>330</v>
      </c>
    </row>
    <row r="1350" customFormat="false" ht="15" hidden="false" customHeight="true" outlineLevel="0" collapsed="false">
      <c r="A1350" s="106" t="n">
        <v>8847.18736111111</v>
      </c>
      <c r="B1350" s="1" t="s">
        <v>323</v>
      </c>
      <c r="C1350" s="1" t="s">
        <v>324</v>
      </c>
      <c r="D1350" s="1" t="s">
        <v>325</v>
      </c>
    </row>
    <row r="1351" customFormat="false" ht="15" hidden="false" customHeight="true" outlineLevel="0" collapsed="false">
      <c r="A1351" s="106" t="n">
        <v>8853.85013888889</v>
      </c>
      <c r="B1351" s="1" t="s">
        <v>314</v>
      </c>
      <c r="C1351" s="1" t="s">
        <v>315</v>
      </c>
      <c r="D1351" s="1" t="s">
        <v>316</v>
      </c>
    </row>
    <row r="1352" customFormat="false" ht="15" hidden="false" customHeight="true" outlineLevel="0" collapsed="false">
      <c r="A1352" s="106" t="n">
        <v>8861.30337962963</v>
      </c>
      <c r="B1352" s="1" t="s">
        <v>326</v>
      </c>
      <c r="C1352" s="1" t="s">
        <v>327</v>
      </c>
      <c r="D1352" s="1" t="s">
        <v>319</v>
      </c>
    </row>
    <row r="1353" customFormat="false" ht="15" hidden="false" customHeight="true" outlineLevel="0" collapsed="false">
      <c r="A1353" s="106" t="n">
        <v>8869.46607638889</v>
      </c>
      <c r="B1353" s="1" t="s">
        <v>320</v>
      </c>
      <c r="C1353" s="1" t="s">
        <v>321</v>
      </c>
      <c r="D1353" s="1" t="s">
        <v>322</v>
      </c>
    </row>
    <row r="1354" customFormat="false" ht="15" hidden="false" customHeight="true" outlineLevel="0" collapsed="false">
      <c r="A1354" s="106" t="n">
        <v>8876.59052083333</v>
      </c>
      <c r="B1354" s="1" t="s">
        <v>323</v>
      </c>
      <c r="C1354" s="1" t="s">
        <v>324</v>
      </c>
      <c r="D1354" s="1" t="s">
        <v>325</v>
      </c>
    </row>
    <row r="1355" customFormat="false" ht="15" hidden="false" customHeight="true" outlineLevel="0" collapsed="false">
      <c r="A1355" s="106" t="n">
        <v>8883.18622685185</v>
      </c>
      <c r="B1355" s="1" t="s">
        <v>314</v>
      </c>
      <c r="C1355" s="1" t="s">
        <v>315</v>
      </c>
      <c r="D1355" s="1" t="s">
        <v>316</v>
      </c>
    </row>
    <row r="1356" customFormat="false" ht="15" hidden="false" customHeight="true" outlineLevel="0" collapsed="false">
      <c r="A1356" s="106" t="n">
        <v>8890.95796296296</v>
      </c>
      <c r="B1356" s="1" t="s">
        <v>326</v>
      </c>
      <c r="C1356" s="1" t="s">
        <v>327</v>
      </c>
      <c r="D1356" s="1" t="s">
        <v>319</v>
      </c>
    </row>
    <row r="1357" customFormat="false" ht="15" hidden="false" customHeight="true" outlineLevel="0" collapsed="false">
      <c r="A1357" s="106" t="n">
        <v>8899.09246527778</v>
      </c>
      <c r="B1357" s="1" t="s">
        <v>320</v>
      </c>
      <c r="C1357" s="1" t="s">
        <v>321</v>
      </c>
      <c r="D1357" s="1" t="s">
        <v>322</v>
      </c>
    </row>
    <row r="1358" customFormat="false" ht="15" hidden="false" customHeight="true" outlineLevel="0" collapsed="false">
      <c r="A1358" s="106" t="n">
        <v>8905.9112962963</v>
      </c>
      <c r="B1358" s="1" t="s">
        <v>323</v>
      </c>
      <c r="C1358" s="1" t="s">
        <v>324</v>
      </c>
      <c r="D1358" s="1" t="s">
        <v>325</v>
      </c>
    </row>
    <row r="1359" customFormat="false" ht="15" hidden="false" customHeight="true" outlineLevel="0" collapsed="false">
      <c r="A1359" s="106" t="n">
        <v>8912.59478009259</v>
      </c>
      <c r="B1359" s="1" t="s">
        <v>314</v>
      </c>
      <c r="C1359" s="1" t="s">
        <v>315</v>
      </c>
      <c r="D1359" s="1" t="s">
        <v>316</v>
      </c>
    </row>
    <row r="1360" customFormat="false" ht="15" hidden="false" customHeight="true" outlineLevel="0" collapsed="false">
      <c r="A1360" s="106" t="n">
        <v>8920.60657407407</v>
      </c>
      <c r="B1360" s="1" t="s">
        <v>326</v>
      </c>
      <c r="C1360" s="1" t="s">
        <v>327</v>
      </c>
      <c r="D1360" s="1" t="s">
        <v>319</v>
      </c>
    </row>
    <row r="1361" customFormat="false" ht="15" hidden="false" customHeight="true" outlineLevel="0" collapsed="false">
      <c r="A1361" s="106" t="n">
        <v>8928.56721064815</v>
      </c>
      <c r="B1361" s="1" t="s">
        <v>320</v>
      </c>
      <c r="C1361" s="1" t="s">
        <v>321</v>
      </c>
      <c r="D1361" s="1" t="s">
        <v>322</v>
      </c>
    </row>
    <row r="1362" customFormat="false" ht="15" hidden="false" customHeight="true" outlineLevel="0" collapsed="false">
      <c r="A1362" s="106" t="n">
        <v>8935.19552083333</v>
      </c>
      <c r="B1362" s="1" t="s">
        <v>323</v>
      </c>
      <c r="C1362" s="1" t="s">
        <v>324</v>
      </c>
      <c r="D1362" s="1" t="s">
        <v>325</v>
      </c>
    </row>
    <row r="1363" customFormat="false" ht="15" hidden="false" customHeight="true" outlineLevel="0" collapsed="false">
      <c r="A1363" s="106" t="n">
        <v>8939.70814814815</v>
      </c>
      <c r="B1363" s="1" t="s">
        <v>328</v>
      </c>
      <c r="C1363" s="1" t="s">
        <v>331</v>
      </c>
      <c r="D1363" s="1" t="s">
        <v>332</v>
      </c>
    </row>
    <row r="1364" customFormat="false" ht="15" hidden="false" customHeight="true" outlineLevel="0" collapsed="false">
      <c r="A1364" s="106" t="n">
        <v>8942.09452546296</v>
      </c>
      <c r="B1364" s="1" t="s">
        <v>314</v>
      </c>
      <c r="C1364" s="1" t="s">
        <v>315</v>
      </c>
      <c r="D1364" s="1" t="s">
        <v>316</v>
      </c>
    </row>
    <row r="1365" customFormat="false" ht="15" hidden="false" customHeight="true" outlineLevel="0" collapsed="false">
      <c r="A1365" s="106" t="n">
        <v>8950.23255787037</v>
      </c>
      <c r="B1365" s="1" t="s">
        <v>326</v>
      </c>
      <c r="C1365" s="1" t="s">
        <v>327</v>
      </c>
      <c r="D1365" s="1" t="s">
        <v>319</v>
      </c>
    </row>
    <row r="1366" customFormat="false" ht="15" hidden="false" customHeight="true" outlineLevel="0" collapsed="false">
      <c r="A1366" s="106" t="n">
        <v>8957.90696759259</v>
      </c>
      <c r="B1366" s="1" t="s">
        <v>320</v>
      </c>
      <c r="C1366" s="1" t="s">
        <v>321</v>
      </c>
      <c r="D1366" s="1" t="s">
        <v>322</v>
      </c>
    </row>
    <row r="1367" customFormat="false" ht="15" hidden="false" customHeight="true" outlineLevel="0" collapsed="false">
      <c r="A1367" s="106" t="n">
        <v>8964.49259259259</v>
      </c>
      <c r="B1367" s="1" t="s">
        <v>323</v>
      </c>
      <c r="C1367" s="1" t="s">
        <v>324</v>
      </c>
      <c r="D1367" s="1" t="s">
        <v>325</v>
      </c>
    </row>
    <row r="1368" customFormat="false" ht="15" hidden="false" customHeight="true" outlineLevel="0" collapsed="false">
      <c r="A1368" s="106" t="n">
        <v>8971.69172453704</v>
      </c>
      <c r="B1368" s="1" t="s">
        <v>314</v>
      </c>
      <c r="C1368" s="1" t="s">
        <v>315</v>
      </c>
      <c r="D1368" s="1" t="s">
        <v>316</v>
      </c>
    </row>
    <row r="1369" customFormat="false" ht="15" hidden="false" customHeight="true" outlineLevel="0" collapsed="false">
      <c r="A1369" s="106" t="n">
        <v>8979.82099537037</v>
      </c>
      <c r="B1369" s="1" t="s">
        <v>317</v>
      </c>
      <c r="C1369" s="1" t="s">
        <v>318</v>
      </c>
      <c r="D1369" s="1" t="s">
        <v>319</v>
      </c>
    </row>
    <row r="1370" customFormat="false" ht="15" hidden="false" customHeight="true" outlineLevel="0" collapsed="false">
      <c r="A1370" s="106" t="n">
        <v>8987.15377314815</v>
      </c>
      <c r="B1370" s="1" t="s">
        <v>320</v>
      </c>
      <c r="C1370" s="1" t="s">
        <v>321</v>
      </c>
      <c r="D1370" s="1" t="s">
        <v>322</v>
      </c>
    </row>
    <row r="1371" customFormat="false" ht="15" hidden="false" customHeight="true" outlineLevel="0" collapsed="false">
      <c r="A1371" s="106" t="n">
        <v>8993.84679398148</v>
      </c>
      <c r="B1371" s="1" t="s">
        <v>333</v>
      </c>
      <c r="C1371" s="1" t="s">
        <v>334</v>
      </c>
      <c r="D1371" s="1" t="s">
        <v>325</v>
      </c>
    </row>
    <row r="1372" customFormat="false" ht="15" hidden="false" customHeight="true" outlineLevel="0" collapsed="false">
      <c r="A1372" s="106" t="n">
        <v>9001.3828125</v>
      </c>
      <c r="B1372" s="1" t="s">
        <v>314</v>
      </c>
      <c r="C1372" s="1" t="s">
        <v>315</v>
      </c>
      <c r="D1372" s="1" t="s">
        <v>316</v>
      </c>
    </row>
    <row r="1373" customFormat="false" ht="15" hidden="false" customHeight="true" outlineLevel="0" collapsed="false">
      <c r="A1373" s="106" t="n">
        <v>9009.35929398148</v>
      </c>
      <c r="B1373" s="1" t="s">
        <v>317</v>
      </c>
      <c r="C1373" s="1" t="s">
        <v>318</v>
      </c>
      <c r="D1373" s="1" t="s">
        <v>319</v>
      </c>
    </row>
    <row r="1374" customFormat="false" ht="15" hidden="false" customHeight="true" outlineLevel="0" collapsed="false">
      <c r="A1374" s="106" t="n">
        <v>9016.36530092593</v>
      </c>
      <c r="B1374" s="1" t="s">
        <v>320</v>
      </c>
      <c r="C1374" s="1" t="s">
        <v>321</v>
      </c>
      <c r="D1374" s="1" t="s">
        <v>322</v>
      </c>
    </row>
    <row r="1375" customFormat="false" ht="15" hidden="false" customHeight="true" outlineLevel="0" collapsed="false">
      <c r="A1375" s="106" t="n">
        <v>9023.29184027778</v>
      </c>
      <c r="B1375" s="1" t="s">
        <v>323</v>
      </c>
      <c r="C1375" s="1" t="s">
        <v>324</v>
      </c>
      <c r="D1375" s="1" t="s">
        <v>325</v>
      </c>
    </row>
    <row r="1376" customFormat="false" ht="15" hidden="false" customHeight="true" outlineLevel="0" collapsed="false">
      <c r="A1376" s="106" t="n">
        <v>9031.15042824074</v>
      </c>
      <c r="B1376" s="1" t="s">
        <v>314</v>
      </c>
      <c r="C1376" s="1" t="s">
        <v>315</v>
      </c>
      <c r="D1376" s="1" t="s">
        <v>316</v>
      </c>
    </row>
    <row r="1377" customFormat="false" ht="15" hidden="false" customHeight="true" outlineLevel="0" collapsed="false">
      <c r="A1377" s="106" t="n">
        <v>9033.33252314815</v>
      </c>
      <c r="B1377" s="1" t="s">
        <v>328</v>
      </c>
      <c r="C1377" s="1" t="s">
        <v>335</v>
      </c>
      <c r="D1377" s="1" t="s">
        <v>336</v>
      </c>
    </row>
    <row r="1378" customFormat="false" ht="15" hidden="false" customHeight="true" outlineLevel="0" collapsed="false">
      <c r="A1378" s="106" t="n">
        <v>9038.84466435185</v>
      </c>
      <c r="B1378" s="1" t="s">
        <v>326</v>
      </c>
      <c r="C1378" s="1" t="s">
        <v>327</v>
      </c>
      <c r="D1378" s="1" t="s">
        <v>319</v>
      </c>
    </row>
    <row r="1379" customFormat="false" ht="15" hidden="false" customHeight="true" outlineLevel="0" collapsed="false">
      <c r="A1379" s="106" t="n">
        <v>9045.60447916667</v>
      </c>
      <c r="B1379" s="1" t="s">
        <v>320</v>
      </c>
      <c r="C1379" s="1" t="s">
        <v>321</v>
      </c>
      <c r="D1379" s="1" t="s">
        <v>322</v>
      </c>
    </row>
    <row r="1380" customFormat="false" ht="15" hidden="false" customHeight="true" outlineLevel="0" collapsed="false">
      <c r="A1380" s="106" t="n">
        <v>9052.84828703704</v>
      </c>
      <c r="B1380" s="1" t="s">
        <v>323</v>
      </c>
      <c r="C1380" s="1" t="s">
        <v>324</v>
      </c>
      <c r="D1380" s="1" t="s">
        <v>325</v>
      </c>
    </row>
    <row r="1381" customFormat="false" ht="15" hidden="false" customHeight="true" outlineLevel="0" collapsed="false">
      <c r="A1381" s="106" t="n">
        <v>9060.95516203704</v>
      </c>
      <c r="B1381" s="1" t="s">
        <v>314</v>
      </c>
      <c r="C1381" s="1" t="s">
        <v>315</v>
      </c>
      <c r="D1381" s="1" t="s">
        <v>316</v>
      </c>
    </row>
    <row r="1382" customFormat="false" ht="15" hidden="false" customHeight="true" outlineLevel="0" collapsed="false">
      <c r="A1382" s="106" t="n">
        <v>9068.28994212963</v>
      </c>
      <c r="B1382" s="1" t="s">
        <v>326</v>
      </c>
      <c r="C1382" s="1" t="s">
        <v>327</v>
      </c>
      <c r="D1382" s="1" t="s">
        <v>319</v>
      </c>
    </row>
    <row r="1383" customFormat="false" ht="15" hidden="false" customHeight="true" outlineLevel="0" collapsed="false">
      <c r="A1383" s="106" t="n">
        <v>9074.92959490741</v>
      </c>
      <c r="B1383" s="1" t="s">
        <v>320</v>
      </c>
      <c r="C1383" s="1" t="s">
        <v>321</v>
      </c>
      <c r="D1383" s="1" t="s">
        <v>322</v>
      </c>
    </row>
    <row r="1384" customFormat="false" ht="15" hidden="false" customHeight="true" outlineLevel="0" collapsed="false">
      <c r="A1384" s="106" t="n">
        <v>9082.52137731482</v>
      </c>
      <c r="B1384" s="1" t="s">
        <v>323</v>
      </c>
      <c r="C1384" s="1" t="s">
        <v>324</v>
      </c>
      <c r="D1384" s="1" t="s">
        <v>325</v>
      </c>
    </row>
    <row r="1385" customFormat="false" ht="15" hidden="false" customHeight="true" outlineLevel="0" collapsed="false">
      <c r="A1385" s="106" t="n">
        <v>9090.73528935185</v>
      </c>
      <c r="B1385" s="1" t="s">
        <v>314</v>
      </c>
      <c r="C1385" s="1" t="s">
        <v>315</v>
      </c>
      <c r="D1385" s="1" t="s">
        <v>316</v>
      </c>
    </row>
    <row r="1386" customFormat="false" ht="15" hidden="false" customHeight="true" outlineLevel="0" collapsed="false">
      <c r="A1386" s="106" t="n">
        <v>9097.71944444445</v>
      </c>
      <c r="B1386" s="1" t="s">
        <v>326</v>
      </c>
      <c r="C1386" s="1" t="s">
        <v>327</v>
      </c>
      <c r="D1386" s="1" t="s">
        <v>319</v>
      </c>
    </row>
    <row r="1387" customFormat="false" ht="15" hidden="false" customHeight="true" outlineLevel="0" collapsed="false">
      <c r="A1387" s="106" t="n">
        <v>9104.38207175926</v>
      </c>
      <c r="B1387" s="1" t="s">
        <v>320</v>
      </c>
      <c r="C1387" s="1" t="s">
        <v>321</v>
      </c>
      <c r="D1387" s="1" t="s">
        <v>322</v>
      </c>
    </row>
    <row r="1388" customFormat="false" ht="15" hidden="false" customHeight="true" outlineLevel="0" collapsed="false">
      <c r="A1388" s="106" t="n">
        <v>9112.29392361111</v>
      </c>
      <c r="B1388" s="1" t="s">
        <v>323</v>
      </c>
      <c r="C1388" s="1" t="s">
        <v>324</v>
      </c>
      <c r="D1388" s="1" t="s">
        <v>325</v>
      </c>
    </row>
    <row r="1389" customFormat="false" ht="15" hidden="false" customHeight="true" outlineLevel="0" collapsed="false">
      <c r="A1389" s="106" t="n">
        <v>9120.42467592593</v>
      </c>
      <c r="B1389" s="1" t="s">
        <v>314</v>
      </c>
      <c r="C1389" s="1" t="s">
        <v>315</v>
      </c>
      <c r="D1389" s="1" t="s">
        <v>316</v>
      </c>
    </row>
    <row r="1390" customFormat="false" ht="15" hidden="false" customHeight="true" outlineLevel="0" collapsed="false">
      <c r="A1390" s="106" t="n">
        <v>9123.11494212963</v>
      </c>
      <c r="B1390" s="1" t="s">
        <v>328</v>
      </c>
      <c r="C1390" s="1" t="s">
        <v>337</v>
      </c>
      <c r="D1390" s="1" t="s">
        <v>338</v>
      </c>
    </row>
    <row r="1391" customFormat="false" ht="15" hidden="false" customHeight="true" outlineLevel="0" collapsed="false">
      <c r="A1391" s="106" t="n">
        <v>9127.15684027778</v>
      </c>
      <c r="B1391" s="1" t="s">
        <v>326</v>
      </c>
      <c r="C1391" s="1" t="s">
        <v>327</v>
      </c>
      <c r="D1391" s="1" t="s">
        <v>319</v>
      </c>
    </row>
    <row r="1392" customFormat="false" ht="15" hidden="false" customHeight="true" outlineLevel="0" collapsed="false">
      <c r="A1392" s="106" t="n">
        <v>9133.97587962963</v>
      </c>
      <c r="B1392" s="1" t="s">
        <v>320</v>
      </c>
      <c r="C1392" s="1" t="s">
        <v>321</v>
      </c>
      <c r="D1392" s="1" t="s">
        <v>322</v>
      </c>
    </row>
    <row r="1393" customFormat="false" ht="15" hidden="false" customHeight="true" outlineLevel="0" collapsed="false">
      <c r="A1393" s="106" t="n">
        <v>9142.11597222222</v>
      </c>
      <c r="B1393" s="1" t="s">
        <v>323</v>
      </c>
      <c r="C1393" s="1" t="s">
        <v>324</v>
      </c>
      <c r="D1393" s="1" t="s">
        <v>325</v>
      </c>
    </row>
    <row r="1394" customFormat="false" ht="15" hidden="false" customHeight="true" outlineLevel="0" collapsed="false">
      <c r="A1394" s="106" t="n">
        <v>9149.98123842593</v>
      </c>
      <c r="B1394" s="1" t="s">
        <v>314</v>
      </c>
      <c r="C1394" s="1" t="s">
        <v>315</v>
      </c>
      <c r="D1394" s="1" t="s">
        <v>316</v>
      </c>
    </row>
    <row r="1395" customFormat="false" ht="15" hidden="false" customHeight="true" outlineLevel="0" collapsed="false">
      <c r="A1395" s="106" t="n">
        <v>9156.61427083333</v>
      </c>
      <c r="B1395" s="1" t="s">
        <v>317</v>
      </c>
      <c r="C1395" s="1" t="s">
        <v>318</v>
      </c>
      <c r="D1395" s="1" t="s">
        <v>319</v>
      </c>
    </row>
    <row r="1396" customFormat="false" ht="15" hidden="false" customHeight="true" outlineLevel="0" collapsed="false">
      <c r="A1396" s="106" t="n">
        <v>9163.69599537037</v>
      </c>
      <c r="B1396" s="1" t="s">
        <v>320</v>
      </c>
      <c r="C1396" s="1" t="s">
        <v>321</v>
      </c>
      <c r="D1396" s="1" t="s">
        <v>322</v>
      </c>
    </row>
    <row r="1397" customFormat="false" ht="15" hidden="false" customHeight="true" outlineLevel="0" collapsed="false">
      <c r="A1397" s="106" t="n">
        <v>9171.90875</v>
      </c>
      <c r="B1397" s="1" t="s">
        <v>333</v>
      </c>
      <c r="C1397" s="1" t="s">
        <v>334</v>
      </c>
      <c r="D1397" s="1" t="s">
        <v>325</v>
      </c>
    </row>
    <row r="1398" customFormat="false" ht="15" hidden="false" customHeight="true" outlineLevel="0" collapsed="false">
      <c r="A1398" s="106" t="n">
        <v>9179.40349537037</v>
      </c>
      <c r="B1398" s="1" t="s">
        <v>314</v>
      </c>
      <c r="C1398" s="1" t="s">
        <v>315</v>
      </c>
      <c r="D1398" s="1" t="s">
        <v>316</v>
      </c>
    </row>
    <row r="1399" customFormat="false" ht="15" hidden="false" customHeight="true" outlineLevel="0" collapsed="false">
      <c r="A1399" s="106" t="n">
        <v>9186.09126157407</v>
      </c>
      <c r="B1399" s="1" t="s">
        <v>326</v>
      </c>
      <c r="C1399" s="1" t="s">
        <v>327</v>
      </c>
      <c r="D1399" s="1" t="s">
        <v>319</v>
      </c>
    </row>
    <row r="1400" customFormat="false" ht="15" hidden="false" customHeight="true" outlineLevel="0" collapsed="false">
      <c r="A1400" s="106" t="n">
        <v>9193.50366898148</v>
      </c>
      <c r="B1400" s="1" t="s">
        <v>320</v>
      </c>
      <c r="C1400" s="1" t="s">
        <v>321</v>
      </c>
      <c r="D1400" s="1" t="s">
        <v>322</v>
      </c>
    </row>
    <row r="1401" customFormat="false" ht="15" hidden="false" customHeight="true" outlineLevel="0" collapsed="false">
      <c r="A1401" s="106" t="n">
        <v>9201.59747685185</v>
      </c>
      <c r="B1401" s="1" t="s">
        <v>323</v>
      </c>
      <c r="C1401" s="1" t="s">
        <v>324</v>
      </c>
      <c r="D1401" s="1" t="s">
        <v>325</v>
      </c>
    </row>
    <row r="1402" customFormat="false" ht="15" hidden="false" customHeight="true" outlineLevel="0" collapsed="false">
      <c r="A1402" s="106" t="n">
        <v>9208.72296296296</v>
      </c>
      <c r="B1402" s="1" t="s">
        <v>314</v>
      </c>
      <c r="C1402" s="1" t="s">
        <v>315</v>
      </c>
      <c r="D1402" s="1" t="s">
        <v>316</v>
      </c>
    </row>
    <row r="1403" customFormat="false" ht="15" hidden="false" customHeight="true" outlineLevel="0" collapsed="false">
      <c r="A1403" s="106" t="n">
        <v>9212.13355324074</v>
      </c>
      <c r="B1403" s="1" t="s">
        <v>328</v>
      </c>
      <c r="C1403" s="1" t="s">
        <v>329</v>
      </c>
      <c r="D1403" s="1" t="s">
        <v>330</v>
      </c>
    </row>
    <row r="1404" customFormat="false" ht="15" hidden="false" customHeight="true" outlineLevel="0" collapsed="false">
      <c r="A1404" s="106" t="n">
        <v>9215.58516203704</v>
      </c>
      <c r="B1404" s="1" t="s">
        <v>326</v>
      </c>
      <c r="C1404" s="1" t="s">
        <v>327</v>
      </c>
      <c r="D1404" s="1" t="s">
        <v>319</v>
      </c>
    </row>
    <row r="1405" customFormat="false" ht="15" hidden="false" customHeight="true" outlineLevel="0" collapsed="false">
      <c r="A1405" s="106" t="n">
        <v>9223.34086805556</v>
      </c>
      <c r="B1405" s="1" t="s">
        <v>320</v>
      </c>
      <c r="C1405" s="1" t="s">
        <v>321</v>
      </c>
      <c r="D1405" s="1" t="s">
        <v>322</v>
      </c>
    </row>
    <row r="1406" customFormat="false" ht="15" hidden="false" customHeight="true" outlineLevel="0" collapsed="false">
      <c r="A1406" s="106" t="n">
        <v>9231.14765046296</v>
      </c>
      <c r="B1406" s="1" t="s">
        <v>323</v>
      </c>
      <c r="C1406" s="1" t="s">
        <v>324</v>
      </c>
      <c r="D1406" s="1" t="s">
        <v>325</v>
      </c>
    </row>
    <row r="1407" customFormat="false" ht="15" hidden="false" customHeight="true" outlineLevel="0" collapsed="false">
      <c r="A1407" s="106" t="n">
        <v>9237.98597222222</v>
      </c>
      <c r="B1407" s="1" t="s">
        <v>314</v>
      </c>
      <c r="C1407" s="1" t="s">
        <v>315</v>
      </c>
      <c r="D1407" s="1" t="s">
        <v>316</v>
      </c>
    </row>
    <row r="1408" customFormat="false" ht="15" hidden="false" customHeight="true" outlineLevel="0" collapsed="false">
      <c r="A1408" s="106" t="n">
        <v>9245.10265046296</v>
      </c>
      <c r="B1408" s="1" t="s">
        <v>326</v>
      </c>
      <c r="C1408" s="1" t="s">
        <v>327</v>
      </c>
      <c r="D1408" s="1" t="s">
        <v>319</v>
      </c>
    </row>
    <row r="1409" customFormat="false" ht="15" hidden="false" customHeight="true" outlineLevel="0" collapsed="false">
      <c r="A1409" s="106" t="n">
        <v>9253.13837962963</v>
      </c>
      <c r="B1409" s="1" t="s">
        <v>320</v>
      </c>
      <c r="C1409" s="1" t="s">
        <v>321</v>
      </c>
      <c r="D1409" s="1" t="s">
        <v>322</v>
      </c>
    </row>
    <row r="1410" customFormat="false" ht="15" hidden="false" customHeight="true" outlineLevel="0" collapsed="false">
      <c r="A1410" s="106" t="n">
        <v>9260.57134259259</v>
      </c>
      <c r="B1410" s="1" t="s">
        <v>323</v>
      </c>
      <c r="C1410" s="1" t="s">
        <v>324</v>
      </c>
      <c r="D1410" s="1" t="s">
        <v>325</v>
      </c>
    </row>
    <row r="1411" customFormat="false" ht="15" hidden="false" customHeight="true" outlineLevel="0" collapsed="false">
      <c r="A1411" s="106" t="n">
        <v>9267.24028935185</v>
      </c>
      <c r="B1411" s="1" t="s">
        <v>314</v>
      </c>
      <c r="C1411" s="1" t="s">
        <v>315</v>
      </c>
      <c r="D1411" s="1" t="s">
        <v>316</v>
      </c>
    </row>
    <row r="1412" customFormat="false" ht="15" hidden="false" customHeight="true" outlineLevel="0" collapsed="false">
      <c r="A1412" s="106" t="n">
        <v>9274.65837962963</v>
      </c>
      <c r="B1412" s="1" t="s">
        <v>326</v>
      </c>
      <c r="C1412" s="1" t="s">
        <v>327</v>
      </c>
      <c r="D1412" s="1" t="s">
        <v>319</v>
      </c>
    </row>
    <row r="1413" customFormat="false" ht="15" hidden="false" customHeight="true" outlineLevel="0" collapsed="false">
      <c r="A1413" s="106" t="n">
        <v>9282.83623842593</v>
      </c>
      <c r="B1413" s="1" t="s">
        <v>320</v>
      </c>
      <c r="C1413" s="1" t="s">
        <v>321</v>
      </c>
      <c r="D1413" s="1" t="s">
        <v>322</v>
      </c>
    </row>
    <row r="1414" customFormat="false" ht="15" hidden="false" customHeight="true" outlineLevel="0" collapsed="false">
      <c r="A1414" s="106" t="n">
        <v>9289.90827546296</v>
      </c>
      <c r="B1414" s="1" t="s">
        <v>323</v>
      </c>
      <c r="C1414" s="1" t="s">
        <v>324</v>
      </c>
      <c r="D1414" s="1" t="s">
        <v>325</v>
      </c>
    </row>
    <row r="1415" customFormat="false" ht="15" hidden="false" customHeight="true" outlineLevel="0" collapsed="false">
      <c r="A1415" s="106" t="n">
        <v>9296.5305787037</v>
      </c>
      <c r="B1415" s="1" t="s">
        <v>314</v>
      </c>
      <c r="C1415" s="1" t="s">
        <v>315</v>
      </c>
      <c r="D1415" s="1" t="s">
        <v>316</v>
      </c>
    </row>
    <row r="1416" customFormat="false" ht="15" hidden="false" customHeight="true" outlineLevel="0" collapsed="false">
      <c r="A1416" s="106" t="n">
        <v>9304.26167824074</v>
      </c>
      <c r="B1416" s="1" t="s">
        <v>326</v>
      </c>
      <c r="C1416" s="1" t="s">
        <v>327</v>
      </c>
      <c r="D1416" s="1" t="s">
        <v>319</v>
      </c>
    </row>
    <row r="1417" customFormat="false" ht="15" hidden="false" customHeight="true" outlineLevel="0" collapsed="false">
      <c r="A1417" s="106" t="n">
        <v>9304.9515162037</v>
      </c>
      <c r="B1417" s="1" t="s">
        <v>328</v>
      </c>
      <c r="C1417" s="1" t="s">
        <v>331</v>
      </c>
      <c r="D1417" s="1" t="s">
        <v>332</v>
      </c>
    </row>
    <row r="1418" customFormat="false" ht="15" hidden="false" customHeight="true" outlineLevel="0" collapsed="false">
      <c r="A1418" s="106" t="n">
        <v>9312.40491898148</v>
      </c>
      <c r="B1418" s="1" t="s">
        <v>320</v>
      </c>
      <c r="C1418" s="1" t="s">
        <v>321</v>
      </c>
      <c r="D1418" s="1" t="s">
        <v>322</v>
      </c>
    </row>
    <row r="1419" customFormat="false" ht="15" hidden="false" customHeight="true" outlineLevel="0" collapsed="false">
      <c r="A1419" s="106" t="n">
        <v>9319.20423611111</v>
      </c>
      <c r="B1419" s="1" t="s">
        <v>323</v>
      </c>
      <c r="C1419" s="1" t="s">
        <v>324</v>
      </c>
      <c r="D1419" s="1" t="s">
        <v>325</v>
      </c>
    </row>
    <row r="1420" customFormat="false" ht="15" hidden="false" customHeight="true" outlineLevel="0" collapsed="false">
      <c r="A1420" s="106" t="n">
        <v>9325.89880787037</v>
      </c>
      <c r="B1420" s="1" t="s">
        <v>314</v>
      </c>
      <c r="C1420" s="1" t="s">
        <v>315</v>
      </c>
      <c r="D1420" s="1" t="s">
        <v>316</v>
      </c>
    </row>
    <row r="1421" customFormat="false" ht="15" hidden="false" customHeight="true" outlineLevel="0" collapsed="false">
      <c r="A1421" s="106" t="n">
        <v>9333.90304398148</v>
      </c>
      <c r="B1421" s="1" t="s">
        <v>317</v>
      </c>
      <c r="C1421" s="1" t="s">
        <v>318</v>
      </c>
      <c r="D1421" s="1" t="s">
        <v>319</v>
      </c>
    </row>
    <row r="1422" customFormat="false" ht="15" hidden="false" customHeight="true" outlineLevel="0" collapsed="false">
      <c r="A1422" s="106" t="n">
        <v>9341.84936342593</v>
      </c>
      <c r="B1422" s="1" t="s">
        <v>320</v>
      </c>
      <c r="C1422" s="1" t="s">
        <v>321</v>
      </c>
      <c r="D1422" s="1" t="s">
        <v>322</v>
      </c>
    </row>
    <row r="1423" customFormat="false" ht="15" hidden="false" customHeight="true" outlineLevel="0" collapsed="false">
      <c r="A1423" s="106" t="n">
        <v>9348.4996412037</v>
      </c>
      <c r="B1423" s="1" t="s">
        <v>333</v>
      </c>
      <c r="C1423" s="1" t="s">
        <v>334</v>
      </c>
      <c r="D1423" s="1" t="s">
        <v>325</v>
      </c>
    </row>
    <row r="1424" customFormat="false" ht="15" hidden="false" customHeight="true" outlineLevel="0" collapsed="false">
      <c r="A1424" s="106" t="n">
        <v>9355.38291666667</v>
      </c>
      <c r="B1424" s="1" t="s">
        <v>314</v>
      </c>
      <c r="C1424" s="1" t="s">
        <v>315</v>
      </c>
      <c r="D1424" s="1" t="s">
        <v>316</v>
      </c>
    </row>
    <row r="1425" customFormat="false" ht="15" hidden="false" customHeight="true" outlineLevel="0" collapsed="false">
      <c r="A1425" s="106" t="n">
        <v>9363.55252314815</v>
      </c>
      <c r="B1425" s="1" t="s">
        <v>326</v>
      </c>
      <c r="C1425" s="1" t="s">
        <v>327</v>
      </c>
      <c r="D1425" s="1" t="s">
        <v>319</v>
      </c>
    </row>
    <row r="1426" customFormat="false" ht="15" hidden="false" customHeight="true" outlineLevel="0" collapsed="false">
      <c r="A1426" s="106" t="n">
        <v>9371.19890046296</v>
      </c>
      <c r="B1426" s="1" t="s">
        <v>320</v>
      </c>
      <c r="C1426" s="1" t="s">
        <v>321</v>
      </c>
      <c r="D1426" s="1" t="s">
        <v>322</v>
      </c>
    </row>
    <row r="1427" customFormat="false" ht="15" hidden="false" customHeight="true" outlineLevel="0" collapsed="false">
      <c r="A1427" s="106" t="n">
        <v>9377.82873842593</v>
      </c>
      <c r="B1427" s="1" t="s">
        <v>323</v>
      </c>
      <c r="C1427" s="1" t="s">
        <v>324</v>
      </c>
      <c r="D1427" s="1" t="s">
        <v>325</v>
      </c>
    </row>
    <row r="1428" customFormat="false" ht="15" hidden="false" customHeight="true" outlineLevel="0" collapsed="false">
      <c r="A1428" s="106" t="n">
        <v>9385.0087037037</v>
      </c>
      <c r="B1428" s="1" t="s">
        <v>314</v>
      </c>
      <c r="C1428" s="1" t="s">
        <v>315</v>
      </c>
      <c r="D1428" s="1" t="s">
        <v>316</v>
      </c>
    </row>
    <row r="1429" customFormat="false" ht="15" hidden="false" customHeight="true" outlineLevel="0" collapsed="false">
      <c r="A1429" s="106" t="n">
        <v>9393.17576388889</v>
      </c>
      <c r="B1429" s="1" t="s">
        <v>326</v>
      </c>
      <c r="C1429" s="1" t="s">
        <v>327</v>
      </c>
      <c r="D1429" s="1" t="s">
        <v>319</v>
      </c>
    </row>
    <row r="1430" customFormat="false" ht="15" hidden="false" customHeight="true" outlineLevel="0" collapsed="false">
      <c r="A1430" s="106" t="n">
        <v>9398.57174768519</v>
      </c>
      <c r="B1430" s="1" t="s">
        <v>328</v>
      </c>
      <c r="C1430" s="1" t="s">
        <v>335</v>
      </c>
      <c r="D1430" s="1" t="s">
        <v>336</v>
      </c>
    </row>
    <row r="1431" customFormat="false" ht="15" hidden="false" customHeight="true" outlineLevel="0" collapsed="false">
      <c r="A1431" s="106" t="n">
        <v>9400.49388888889</v>
      </c>
      <c r="B1431" s="1" t="s">
        <v>320</v>
      </c>
      <c r="C1431" s="1" t="s">
        <v>321</v>
      </c>
      <c r="D1431" s="1" t="s">
        <v>322</v>
      </c>
    </row>
    <row r="1432" customFormat="false" ht="15" hidden="false" customHeight="true" outlineLevel="0" collapsed="false">
      <c r="A1432" s="106" t="n">
        <v>9407.22440972222</v>
      </c>
      <c r="B1432" s="1" t="s">
        <v>323</v>
      </c>
      <c r="C1432" s="1" t="s">
        <v>324</v>
      </c>
      <c r="D1432" s="1" t="s">
        <v>325</v>
      </c>
    </row>
    <row r="1433" customFormat="false" ht="15" hidden="false" customHeight="true" outlineLevel="0" collapsed="false">
      <c r="A1433" s="106" t="n">
        <v>9414.77429398148</v>
      </c>
      <c r="B1433" s="1" t="s">
        <v>314</v>
      </c>
      <c r="C1433" s="1" t="s">
        <v>315</v>
      </c>
      <c r="D1433" s="1" t="s">
        <v>316</v>
      </c>
    </row>
    <row r="1434" customFormat="false" ht="15" hidden="false" customHeight="true" outlineLevel="0" collapsed="false">
      <c r="A1434" s="106" t="n">
        <v>9422.75429398148</v>
      </c>
      <c r="B1434" s="1" t="s">
        <v>326</v>
      </c>
      <c r="C1434" s="1" t="s">
        <v>327</v>
      </c>
      <c r="D1434" s="1" t="s">
        <v>319</v>
      </c>
    </row>
    <row r="1435" customFormat="false" ht="15" hidden="false" customHeight="true" outlineLevel="0" collapsed="false">
      <c r="A1435" s="106" t="n">
        <v>9429.77659722222</v>
      </c>
      <c r="B1435" s="1" t="s">
        <v>320</v>
      </c>
      <c r="C1435" s="1" t="s">
        <v>321</v>
      </c>
      <c r="D1435" s="1" t="s">
        <v>322</v>
      </c>
    </row>
    <row r="1436" customFormat="false" ht="15" hidden="false" customHeight="true" outlineLevel="0" collapsed="false">
      <c r="A1436" s="106" t="n">
        <v>9436.72019675926</v>
      </c>
      <c r="B1436" s="1" t="s">
        <v>323</v>
      </c>
      <c r="C1436" s="1" t="s">
        <v>324</v>
      </c>
      <c r="D1436" s="1" t="s">
        <v>325</v>
      </c>
    </row>
    <row r="1437" customFormat="false" ht="15" hidden="false" customHeight="true" outlineLevel="0" collapsed="false">
      <c r="A1437" s="106" t="n">
        <v>9444.6349537037</v>
      </c>
      <c r="B1437" s="1" t="s">
        <v>314</v>
      </c>
      <c r="C1437" s="1" t="s">
        <v>315</v>
      </c>
      <c r="D1437" s="1" t="s">
        <v>316</v>
      </c>
    </row>
    <row r="1438" customFormat="false" ht="15" hidden="false" customHeight="true" outlineLevel="0" collapsed="false">
      <c r="A1438" s="106" t="n">
        <v>9452.29047453704</v>
      </c>
      <c r="B1438" s="1" t="s">
        <v>326</v>
      </c>
      <c r="C1438" s="1" t="s">
        <v>327</v>
      </c>
      <c r="D1438" s="1" t="s">
        <v>319</v>
      </c>
    </row>
    <row r="1439" customFormat="false" ht="15" hidden="false" customHeight="true" outlineLevel="0" collapsed="false">
      <c r="A1439" s="106" t="n">
        <v>9459.08759259259</v>
      </c>
      <c r="B1439" s="1" t="s">
        <v>320</v>
      </c>
      <c r="C1439" s="1" t="s">
        <v>321</v>
      </c>
      <c r="D1439" s="1" t="s">
        <v>322</v>
      </c>
    </row>
    <row r="1440" customFormat="false" ht="15" hidden="false" customHeight="true" outlineLevel="0" collapsed="false">
      <c r="A1440" s="106" t="n">
        <v>9466.34144675926</v>
      </c>
      <c r="B1440" s="1" t="s">
        <v>323</v>
      </c>
      <c r="C1440" s="1" t="s">
        <v>324</v>
      </c>
      <c r="D1440" s="1" t="s">
        <v>325</v>
      </c>
    </row>
    <row r="1441" customFormat="false" ht="15" hidden="false" customHeight="true" outlineLevel="0" collapsed="false">
      <c r="A1441" s="106" t="n">
        <v>9474.508125</v>
      </c>
      <c r="B1441" s="1" t="s">
        <v>314</v>
      </c>
      <c r="C1441" s="1" t="s">
        <v>315</v>
      </c>
      <c r="D1441" s="1" t="s">
        <v>316</v>
      </c>
    </row>
    <row r="1442" customFormat="false" ht="15" hidden="false" customHeight="true" outlineLevel="0" collapsed="false">
      <c r="A1442" s="106" t="n">
        <v>9481.79552083333</v>
      </c>
      <c r="B1442" s="1" t="s">
        <v>326</v>
      </c>
      <c r="C1442" s="1" t="s">
        <v>327</v>
      </c>
      <c r="D1442" s="1" t="s">
        <v>319</v>
      </c>
    </row>
    <row r="1443" customFormat="false" ht="15" hidden="false" customHeight="true" outlineLevel="0" collapsed="false">
      <c r="A1443" s="106" t="n">
        <v>9488.35916666667</v>
      </c>
      <c r="B1443" s="1" t="s">
        <v>328</v>
      </c>
      <c r="C1443" s="1" t="s">
        <v>337</v>
      </c>
      <c r="D1443" s="1" t="s">
        <v>338</v>
      </c>
    </row>
    <row r="1444" customFormat="false" ht="15" hidden="false" customHeight="true" outlineLevel="0" collapsed="false">
      <c r="A1444" s="106" t="n">
        <v>9488.46439814815</v>
      </c>
      <c r="B1444" s="1" t="s">
        <v>320</v>
      </c>
      <c r="C1444" s="1" t="s">
        <v>321</v>
      </c>
      <c r="D1444" s="1" t="s">
        <v>322</v>
      </c>
    </row>
    <row r="1445" customFormat="false" ht="15" hidden="false" customHeight="true" outlineLevel="0" collapsed="false">
      <c r="A1445" s="106" t="n">
        <v>9496.08466435185</v>
      </c>
      <c r="B1445" s="1" t="s">
        <v>323</v>
      </c>
      <c r="C1445" s="1" t="s">
        <v>324</v>
      </c>
      <c r="D1445" s="1" t="s">
        <v>325</v>
      </c>
    </row>
    <row r="1446" customFormat="false" ht="15" hidden="false" customHeight="true" outlineLevel="0" collapsed="false">
      <c r="A1446" s="106" t="n">
        <v>9504.30755787037</v>
      </c>
      <c r="B1446" s="1" t="s">
        <v>314</v>
      </c>
      <c r="C1446" s="1" t="s">
        <v>315</v>
      </c>
      <c r="D1446" s="1" t="s">
        <v>316</v>
      </c>
    </row>
    <row r="1447" customFormat="false" ht="15" hidden="false" customHeight="true" outlineLevel="0" collapsed="false">
      <c r="A1447" s="106" t="n">
        <v>9511.27425925926</v>
      </c>
      <c r="B1447" s="1" t="s">
        <v>317</v>
      </c>
      <c r="C1447" s="1" t="s">
        <v>318</v>
      </c>
      <c r="D1447" s="1" t="s">
        <v>319</v>
      </c>
    </row>
    <row r="1448" customFormat="false" ht="15" hidden="false" customHeight="true" outlineLevel="0" collapsed="false">
      <c r="A1448" s="106" t="n">
        <v>9517.93809027778</v>
      </c>
      <c r="B1448" s="1" t="s">
        <v>320</v>
      </c>
      <c r="C1448" s="1" t="s">
        <v>321</v>
      </c>
      <c r="D1448" s="1" t="s">
        <v>322</v>
      </c>
    </row>
    <row r="1449" customFormat="false" ht="15" hidden="false" customHeight="true" outlineLevel="0" collapsed="false">
      <c r="A1449" s="106" t="n">
        <v>9525.89978009259</v>
      </c>
      <c r="B1449" s="1" t="s">
        <v>323</v>
      </c>
      <c r="C1449" s="1" t="s">
        <v>324</v>
      </c>
      <c r="D1449" s="1" t="s">
        <v>325</v>
      </c>
    </row>
    <row r="1450" customFormat="false" ht="15" hidden="false" customHeight="true" outlineLevel="0" collapsed="false">
      <c r="A1450" s="106" t="n">
        <v>9533.9759375</v>
      </c>
      <c r="B1450" s="1" t="s">
        <v>314</v>
      </c>
      <c r="C1450" s="1" t="s">
        <v>315</v>
      </c>
      <c r="D1450" s="1" t="s">
        <v>316</v>
      </c>
    </row>
    <row r="1451" customFormat="false" ht="15" hidden="false" customHeight="true" outlineLevel="0" collapsed="false">
      <c r="A1451" s="106" t="n">
        <v>9540.72236111111</v>
      </c>
      <c r="B1451" s="1" t="s">
        <v>326</v>
      </c>
      <c r="C1451" s="1" t="s">
        <v>327</v>
      </c>
      <c r="D1451" s="1" t="s">
        <v>319</v>
      </c>
    </row>
    <row r="1452" customFormat="false" ht="15" hidden="false" customHeight="true" outlineLevel="0" collapsed="false">
      <c r="A1452" s="106" t="n">
        <v>9547.52505787037</v>
      </c>
      <c r="B1452" s="1" t="s">
        <v>320</v>
      </c>
      <c r="C1452" s="1" t="s">
        <v>321</v>
      </c>
      <c r="D1452" s="1" t="s">
        <v>322</v>
      </c>
    </row>
    <row r="1453" customFormat="false" ht="15" hidden="false" customHeight="true" outlineLevel="0" collapsed="false">
      <c r="A1453" s="106" t="n">
        <v>9555.70210648148</v>
      </c>
      <c r="B1453" s="1" t="s">
        <v>323</v>
      </c>
      <c r="C1453" s="1" t="s">
        <v>324</v>
      </c>
      <c r="D1453" s="1" t="s">
        <v>325</v>
      </c>
    </row>
    <row r="1454" customFormat="false" ht="15" hidden="false" customHeight="true" outlineLevel="0" collapsed="false">
      <c r="A1454" s="106" t="n">
        <v>9563.49283564815</v>
      </c>
      <c r="B1454" s="1" t="s">
        <v>314</v>
      </c>
      <c r="C1454" s="1" t="s">
        <v>315</v>
      </c>
      <c r="D1454" s="1" t="s">
        <v>316</v>
      </c>
    </row>
    <row r="1455" customFormat="false" ht="15" hidden="false" customHeight="true" outlineLevel="0" collapsed="false">
      <c r="A1455" s="106" t="n">
        <v>9570.13887731482</v>
      </c>
      <c r="B1455" s="1" t="s">
        <v>326</v>
      </c>
      <c r="C1455" s="1" t="s">
        <v>327</v>
      </c>
      <c r="D1455" s="1" t="s">
        <v>319</v>
      </c>
    </row>
    <row r="1456" customFormat="false" ht="15" hidden="false" customHeight="true" outlineLevel="0" collapsed="false">
      <c r="A1456" s="106" t="n">
        <v>9577.2162962963</v>
      </c>
      <c r="B1456" s="1" t="s">
        <v>320</v>
      </c>
      <c r="C1456" s="1" t="s">
        <v>321</v>
      </c>
      <c r="D1456" s="1" t="s">
        <v>322</v>
      </c>
    </row>
    <row r="1457" customFormat="false" ht="15" hidden="false" customHeight="true" outlineLevel="0" collapsed="false">
      <c r="A1457" s="106" t="n">
        <v>9577.37584490741</v>
      </c>
      <c r="B1457" s="1" t="s">
        <v>328</v>
      </c>
      <c r="C1457" s="1" t="s">
        <v>329</v>
      </c>
      <c r="D1457" s="1" t="s">
        <v>330</v>
      </c>
    </row>
    <row r="1458" customFormat="false" ht="15" hidden="false" customHeight="true" outlineLevel="0" collapsed="false">
      <c r="A1458" s="106" t="n">
        <v>9585.41678240741</v>
      </c>
      <c r="B1458" s="1" t="s">
        <v>323</v>
      </c>
      <c r="C1458" s="1" t="s">
        <v>324</v>
      </c>
      <c r="D1458" s="1" t="s">
        <v>325</v>
      </c>
    </row>
    <row r="1459" customFormat="false" ht="15" hidden="false" customHeight="true" outlineLevel="0" collapsed="false">
      <c r="A1459" s="106" t="n">
        <v>9592.86811342593</v>
      </c>
      <c r="B1459" s="1" t="s">
        <v>314</v>
      </c>
      <c r="C1459" s="1" t="s">
        <v>315</v>
      </c>
      <c r="D1459" s="1" t="s">
        <v>316</v>
      </c>
    </row>
    <row r="1460" customFormat="false" ht="15" hidden="false" customHeight="true" outlineLevel="0" collapsed="false">
      <c r="A1460" s="106" t="n">
        <v>9599.53918981482</v>
      </c>
      <c r="B1460" s="1" t="s">
        <v>326</v>
      </c>
      <c r="C1460" s="1" t="s">
        <v>327</v>
      </c>
      <c r="D1460" s="1" t="s">
        <v>319</v>
      </c>
    </row>
    <row r="1461" customFormat="false" ht="15" hidden="false" customHeight="true" outlineLevel="0" collapsed="false">
      <c r="A1461" s="106" t="n">
        <v>9606.97361111111</v>
      </c>
      <c r="B1461" s="1" t="s">
        <v>320</v>
      </c>
      <c r="C1461" s="1" t="s">
        <v>321</v>
      </c>
      <c r="D1461" s="1" t="s">
        <v>322</v>
      </c>
    </row>
    <row r="1462" customFormat="false" ht="15" hidden="false" customHeight="true" outlineLevel="0" collapsed="false">
      <c r="A1462" s="106" t="n">
        <v>9615.01138888889</v>
      </c>
      <c r="B1462" s="1" t="s">
        <v>323</v>
      </c>
      <c r="C1462" s="1" t="s">
        <v>324</v>
      </c>
      <c r="D1462" s="1" t="s">
        <v>325</v>
      </c>
    </row>
    <row r="1463" customFormat="false" ht="15" hidden="false" customHeight="true" outlineLevel="0" collapsed="false">
      <c r="A1463" s="106" t="n">
        <v>9622.13403935185</v>
      </c>
      <c r="B1463" s="1" t="s">
        <v>314</v>
      </c>
      <c r="C1463" s="1" t="s">
        <v>315</v>
      </c>
      <c r="D1463" s="1" t="s">
        <v>316</v>
      </c>
    </row>
    <row r="1464" customFormat="false" ht="15" hidden="false" customHeight="true" outlineLevel="0" collapsed="false">
      <c r="A1464" s="106" t="n">
        <v>9628.95511574074</v>
      </c>
      <c r="B1464" s="1" t="s">
        <v>326</v>
      </c>
      <c r="C1464" s="1" t="s">
        <v>327</v>
      </c>
      <c r="D1464" s="1" t="s">
        <v>319</v>
      </c>
    </row>
    <row r="1465" customFormat="false" ht="15" hidden="false" customHeight="true" outlineLevel="0" collapsed="false">
      <c r="A1465" s="106" t="n">
        <v>9636.7412037037</v>
      </c>
      <c r="B1465" s="1" t="s">
        <v>320</v>
      </c>
      <c r="C1465" s="1" t="s">
        <v>321</v>
      </c>
      <c r="D1465" s="1" t="s">
        <v>322</v>
      </c>
    </row>
    <row r="1466" customFormat="false" ht="15" hidden="false" customHeight="true" outlineLevel="0" collapsed="false">
      <c r="A1466" s="106" t="n">
        <v>9644.49189814815</v>
      </c>
      <c r="B1466" s="1" t="s">
        <v>323</v>
      </c>
      <c r="C1466" s="1" t="s">
        <v>324</v>
      </c>
      <c r="D1466" s="1" t="s">
        <v>325</v>
      </c>
    </row>
    <row r="1467" customFormat="false" ht="15" hidden="false" customHeight="true" outlineLevel="0" collapsed="false">
      <c r="A1467" s="106" t="n">
        <v>9651.33934027778</v>
      </c>
      <c r="B1467" s="1" t="s">
        <v>314</v>
      </c>
      <c r="C1467" s="1" t="s">
        <v>315</v>
      </c>
      <c r="D1467" s="1" t="s">
        <v>316</v>
      </c>
    </row>
    <row r="1468" customFormat="false" ht="15" hidden="false" customHeight="true" outlineLevel="0" collapsed="false">
      <c r="A1468" s="106" t="n">
        <v>9658.42212962963</v>
      </c>
      <c r="B1468" s="1" t="s">
        <v>326</v>
      </c>
      <c r="C1468" s="1" t="s">
        <v>327</v>
      </c>
      <c r="D1468" s="1" t="s">
        <v>319</v>
      </c>
    </row>
    <row r="1469" customFormat="false" ht="15" hidden="false" customHeight="true" outlineLevel="0" collapsed="false">
      <c r="A1469" s="106" t="n">
        <v>9666.46732638889</v>
      </c>
      <c r="B1469" s="1" t="s">
        <v>320</v>
      </c>
      <c r="C1469" s="1" t="s">
        <v>321</v>
      </c>
      <c r="D1469" s="1" t="s">
        <v>322</v>
      </c>
    </row>
    <row r="1470" customFormat="false" ht="15" hidden="false" customHeight="true" outlineLevel="0" collapsed="false">
      <c r="A1470" s="106" t="n">
        <v>9670.18752314815</v>
      </c>
      <c r="B1470" s="1" t="s">
        <v>328</v>
      </c>
      <c r="C1470" s="1" t="s">
        <v>331</v>
      </c>
      <c r="D1470" s="1" t="s">
        <v>332</v>
      </c>
    </row>
    <row r="1471" customFormat="false" ht="15" hidden="false" customHeight="true" outlineLevel="0" collapsed="false">
      <c r="A1471" s="106" t="n">
        <v>9673.88356481481</v>
      </c>
      <c r="B1471" s="1" t="s">
        <v>323</v>
      </c>
      <c r="C1471" s="1" t="s">
        <v>324</v>
      </c>
      <c r="D1471" s="1" t="s">
        <v>325</v>
      </c>
    </row>
    <row r="1472" customFormat="false" ht="15" hidden="false" customHeight="true" outlineLevel="0" collapsed="false">
      <c r="A1472" s="106" t="n">
        <v>9680.54315972222</v>
      </c>
      <c r="B1472" s="1" t="s">
        <v>314</v>
      </c>
      <c r="C1472" s="1" t="s">
        <v>315</v>
      </c>
      <c r="D1472" s="1" t="s">
        <v>316</v>
      </c>
    </row>
    <row r="1473" customFormat="false" ht="15" hidden="false" customHeight="true" outlineLevel="0" collapsed="false">
      <c r="A1473" s="106" t="n">
        <v>9687.96253472222</v>
      </c>
      <c r="B1473" s="1" t="s">
        <v>317</v>
      </c>
      <c r="C1473" s="1" t="s">
        <v>318</v>
      </c>
      <c r="D1473" s="1" t="s">
        <v>319</v>
      </c>
    </row>
    <row r="1474" customFormat="false" ht="15" hidden="false" customHeight="true" outlineLevel="0" collapsed="false">
      <c r="A1474" s="106" t="n">
        <v>9696.12115740741</v>
      </c>
      <c r="B1474" s="1" t="s">
        <v>320</v>
      </c>
      <c r="C1474" s="1" t="s">
        <v>321</v>
      </c>
      <c r="D1474" s="1" t="s">
        <v>322</v>
      </c>
    </row>
    <row r="1475" customFormat="false" ht="15" hidden="false" customHeight="true" outlineLevel="0" collapsed="false">
      <c r="A1475" s="106" t="n">
        <v>9703.21728009259</v>
      </c>
      <c r="B1475" s="1" t="s">
        <v>323</v>
      </c>
      <c r="C1475" s="1" t="s">
        <v>324</v>
      </c>
      <c r="D1475" s="1" t="s">
        <v>325</v>
      </c>
    </row>
    <row r="1476" customFormat="false" ht="15" hidden="false" customHeight="true" outlineLevel="0" collapsed="false">
      <c r="A1476" s="106" t="n">
        <v>9709.80856481482</v>
      </c>
      <c r="B1476" s="1" t="s">
        <v>314</v>
      </c>
      <c r="C1476" s="1" t="s">
        <v>315</v>
      </c>
      <c r="D1476" s="1" t="s">
        <v>316</v>
      </c>
    </row>
    <row r="1477" customFormat="false" ht="15" hidden="false" customHeight="true" outlineLevel="0" collapsed="false">
      <c r="A1477" s="106" t="n">
        <v>9717.57532407407</v>
      </c>
      <c r="B1477" s="1" t="s">
        <v>326</v>
      </c>
      <c r="C1477" s="1" t="s">
        <v>327</v>
      </c>
      <c r="D1477" s="1" t="s">
        <v>319</v>
      </c>
    </row>
    <row r="1478" customFormat="false" ht="15" hidden="false" customHeight="true" outlineLevel="0" collapsed="false">
      <c r="A1478" s="106" t="n">
        <v>9725.69299768518</v>
      </c>
      <c r="B1478" s="1" t="s">
        <v>320</v>
      </c>
      <c r="C1478" s="1" t="s">
        <v>321</v>
      </c>
      <c r="D1478" s="1" t="s">
        <v>322</v>
      </c>
    </row>
    <row r="1479" customFormat="false" ht="15" hidden="false" customHeight="true" outlineLevel="0" collapsed="false">
      <c r="A1479" s="106" t="n">
        <v>9732.52600694445</v>
      </c>
      <c r="B1479" s="1" t="s">
        <v>323</v>
      </c>
      <c r="C1479" s="1" t="s">
        <v>324</v>
      </c>
      <c r="D1479" s="1" t="s">
        <v>325</v>
      </c>
    </row>
    <row r="1480" customFormat="false" ht="15" hidden="false" customHeight="true" outlineLevel="0" collapsed="false">
      <c r="A1480" s="106" t="n">
        <v>9739.19436342593</v>
      </c>
      <c r="B1480" s="1" t="s">
        <v>314</v>
      </c>
      <c r="C1480" s="1" t="s">
        <v>315</v>
      </c>
      <c r="D1480" s="1" t="s">
        <v>316</v>
      </c>
    </row>
    <row r="1481" customFormat="false" ht="15" hidden="false" customHeight="true" outlineLevel="0" collapsed="false">
      <c r="A1481" s="106" t="n">
        <v>9747.23931712963</v>
      </c>
      <c r="B1481" s="1" t="s">
        <v>326</v>
      </c>
      <c r="C1481" s="1" t="s">
        <v>327</v>
      </c>
      <c r="D1481" s="1" t="s">
        <v>319</v>
      </c>
    </row>
    <row r="1482" customFormat="false" ht="15" hidden="false" customHeight="true" outlineLevel="0" collapsed="false">
      <c r="A1482" s="106" t="n">
        <v>9755.18459490741</v>
      </c>
      <c r="B1482" s="1" t="s">
        <v>320</v>
      </c>
      <c r="C1482" s="1" t="s">
        <v>321</v>
      </c>
      <c r="D1482" s="1" t="s">
        <v>322</v>
      </c>
    </row>
    <row r="1483" customFormat="false" ht="15" hidden="false" customHeight="true" outlineLevel="0" collapsed="false">
      <c r="A1483" s="106" t="n">
        <v>9761.84642361111</v>
      </c>
      <c r="B1483" s="1" t="s">
        <v>323</v>
      </c>
      <c r="C1483" s="1" t="s">
        <v>324</v>
      </c>
      <c r="D1483" s="1" t="s">
        <v>325</v>
      </c>
    </row>
    <row r="1484" customFormat="false" ht="15" hidden="false" customHeight="true" outlineLevel="0" collapsed="false">
      <c r="A1484" s="106" t="n">
        <v>9763.8103125</v>
      </c>
      <c r="B1484" s="1" t="s">
        <v>328</v>
      </c>
      <c r="C1484" s="1" t="s">
        <v>335</v>
      </c>
      <c r="D1484" s="1" t="s">
        <v>336</v>
      </c>
    </row>
    <row r="1485" customFormat="false" ht="15" hidden="false" customHeight="true" outlineLevel="0" collapsed="false">
      <c r="A1485" s="106" t="n">
        <v>9768.7415625</v>
      </c>
      <c r="B1485" s="1" t="s">
        <v>314</v>
      </c>
      <c r="C1485" s="1" t="s">
        <v>315</v>
      </c>
      <c r="D1485" s="1" t="s">
        <v>316</v>
      </c>
    </row>
    <row r="1486" customFormat="false" ht="15" hidden="false" customHeight="true" outlineLevel="0" collapsed="false">
      <c r="A1486" s="106" t="n">
        <v>9776.9256712963</v>
      </c>
      <c r="B1486" s="1" t="s">
        <v>326</v>
      </c>
      <c r="C1486" s="1" t="s">
        <v>327</v>
      </c>
      <c r="D1486" s="1" t="s">
        <v>319</v>
      </c>
    </row>
    <row r="1487" customFormat="false" ht="15" hidden="false" customHeight="true" outlineLevel="0" collapsed="false">
      <c r="A1487" s="106" t="n">
        <v>9784.60231481481</v>
      </c>
      <c r="B1487" s="1" t="s">
        <v>320</v>
      </c>
      <c r="C1487" s="1" t="s">
        <v>321</v>
      </c>
      <c r="D1487" s="1" t="s">
        <v>322</v>
      </c>
    </row>
    <row r="1488" customFormat="false" ht="15" hidden="false" customHeight="true" outlineLevel="0" collapsed="false">
      <c r="A1488" s="106" t="n">
        <v>9791.21895833333</v>
      </c>
      <c r="B1488" s="1" t="s">
        <v>323</v>
      </c>
      <c r="C1488" s="1" t="s">
        <v>324</v>
      </c>
      <c r="D1488" s="1" t="s">
        <v>325</v>
      </c>
    </row>
    <row r="1489" customFormat="false" ht="15" hidden="false" customHeight="true" outlineLevel="0" collapsed="false">
      <c r="A1489" s="106" t="n">
        <v>9798.45665509259</v>
      </c>
      <c r="B1489" s="1" t="s">
        <v>314</v>
      </c>
      <c r="C1489" s="1" t="s">
        <v>315</v>
      </c>
      <c r="D1489" s="1" t="s">
        <v>316</v>
      </c>
    </row>
    <row r="1490" customFormat="false" ht="15" hidden="false" customHeight="true" outlineLevel="0" collapsed="false">
      <c r="A1490" s="106" t="n">
        <v>9806.60717592593</v>
      </c>
      <c r="B1490" s="1" t="s">
        <v>326</v>
      </c>
      <c r="C1490" s="1" t="s">
        <v>327</v>
      </c>
      <c r="D1490" s="1" t="s">
        <v>319</v>
      </c>
    </row>
    <row r="1491" customFormat="false" ht="15" hidden="false" customHeight="true" outlineLevel="0" collapsed="false">
      <c r="A1491" s="106" t="n">
        <v>9813.95946759259</v>
      </c>
      <c r="B1491" s="1" t="s">
        <v>320</v>
      </c>
      <c r="C1491" s="1" t="s">
        <v>321</v>
      </c>
      <c r="D1491" s="1" t="s">
        <v>322</v>
      </c>
    </row>
    <row r="1492" customFormat="false" ht="15" hidden="false" customHeight="true" outlineLevel="0" collapsed="false">
      <c r="A1492" s="106" t="n">
        <v>9820.68159722222</v>
      </c>
      <c r="B1492" s="1" t="s">
        <v>323</v>
      </c>
      <c r="C1492" s="1" t="s">
        <v>324</v>
      </c>
      <c r="D1492" s="1" t="s">
        <v>325</v>
      </c>
    </row>
    <row r="1493" customFormat="false" ht="15" hidden="false" customHeight="true" outlineLevel="0" collapsed="false">
      <c r="A1493" s="106" t="n">
        <v>9828.30292824074</v>
      </c>
      <c r="B1493" s="1" t="s">
        <v>314</v>
      </c>
      <c r="C1493" s="1" t="s">
        <v>315</v>
      </c>
      <c r="D1493" s="1" t="s">
        <v>316</v>
      </c>
    </row>
    <row r="1494" customFormat="false" ht="15" hidden="false" customHeight="true" outlineLevel="0" collapsed="false">
      <c r="A1494" s="106" t="n">
        <v>9836.25826388889</v>
      </c>
      <c r="B1494" s="1" t="s">
        <v>326</v>
      </c>
      <c r="C1494" s="1" t="s">
        <v>327</v>
      </c>
      <c r="D1494" s="1" t="s">
        <v>319</v>
      </c>
    </row>
    <row r="1495" customFormat="false" ht="15" hidden="false" customHeight="true" outlineLevel="0" collapsed="false">
      <c r="A1495" s="106" t="n">
        <v>9843.28303240741</v>
      </c>
      <c r="B1495" s="1" t="s">
        <v>320</v>
      </c>
      <c r="C1495" s="1" t="s">
        <v>321</v>
      </c>
      <c r="D1495" s="1" t="s">
        <v>322</v>
      </c>
    </row>
    <row r="1496" customFormat="false" ht="15" hidden="false" customHeight="true" outlineLevel="0" collapsed="false">
      <c r="A1496" s="106" t="n">
        <v>9850.25662037037</v>
      </c>
      <c r="B1496" s="1" t="s">
        <v>323</v>
      </c>
      <c r="C1496" s="1" t="s">
        <v>324</v>
      </c>
      <c r="D1496" s="1" t="s">
        <v>325</v>
      </c>
    </row>
    <row r="1497" customFormat="false" ht="15" hidden="false" customHeight="true" outlineLevel="0" collapsed="false">
      <c r="A1497" s="106" t="n">
        <v>9853.60680555556</v>
      </c>
      <c r="B1497" s="1" t="s">
        <v>328</v>
      </c>
      <c r="C1497" s="1" t="s">
        <v>337</v>
      </c>
      <c r="D1497" s="1" t="s">
        <v>338</v>
      </c>
    </row>
    <row r="1498" customFormat="false" ht="15" hidden="false" customHeight="true" outlineLevel="0" collapsed="false">
      <c r="A1498" s="106" t="n">
        <v>9858.2084375</v>
      </c>
      <c r="B1498" s="1" t="s">
        <v>314</v>
      </c>
      <c r="C1498" s="1" t="s">
        <v>315</v>
      </c>
      <c r="D1498" s="1" t="s">
        <v>316</v>
      </c>
    </row>
    <row r="1499" customFormat="false" ht="15" hidden="false" customHeight="true" outlineLevel="0" collapsed="false">
      <c r="A1499" s="106" t="n">
        <v>9865.85314814815</v>
      </c>
      <c r="B1499" s="1" t="s">
        <v>317</v>
      </c>
      <c r="C1499" s="1" t="s">
        <v>318</v>
      </c>
      <c r="D1499" s="1" t="s">
        <v>319</v>
      </c>
    </row>
    <row r="1500" customFormat="false" ht="15" hidden="false" customHeight="true" outlineLevel="0" collapsed="false">
      <c r="A1500" s="106" t="n">
        <v>9872.61385416667</v>
      </c>
      <c r="B1500" s="1" t="s">
        <v>320</v>
      </c>
      <c r="C1500" s="1" t="s">
        <v>321</v>
      </c>
      <c r="D1500" s="1" t="s">
        <v>322</v>
      </c>
    </row>
    <row r="1501" customFormat="false" ht="15" hidden="false" customHeight="true" outlineLevel="0" collapsed="false">
      <c r="A1501" s="106" t="n">
        <v>9879.93596064815</v>
      </c>
      <c r="B1501" s="1" t="s">
        <v>323</v>
      </c>
      <c r="C1501" s="1" t="s">
        <v>324</v>
      </c>
      <c r="D1501" s="1" t="s">
        <v>325</v>
      </c>
    </row>
    <row r="1502" customFormat="false" ht="15" hidden="false" customHeight="true" outlineLevel="0" collapsed="false">
      <c r="A1502" s="106" t="n">
        <v>9888.08752314815</v>
      </c>
      <c r="B1502" s="1" t="s">
        <v>314</v>
      </c>
      <c r="C1502" s="1" t="s">
        <v>315</v>
      </c>
      <c r="D1502" s="1" t="s">
        <v>316</v>
      </c>
    </row>
    <row r="1503" customFormat="false" ht="15" hidden="false" customHeight="true" outlineLevel="0" collapsed="false">
      <c r="A1503" s="106" t="n">
        <v>9895.3712962963</v>
      </c>
      <c r="B1503" s="1" t="s">
        <v>326</v>
      </c>
      <c r="C1503" s="1" t="s">
        <v>327</v>
      </c>
      <c r="D1503" s="1" t="s">
        <v>319</v>
      </c>
    </row>
    <row r="1504" customFormat="false" ht="15" hidden="false" customHeight="true" outlineLevel="0" collapsed="false">
      <c r="A1504" s="106" t="n">
        <v>9901.99596064815</v>
      </c>
      <c r="B1504" s="1" t="s">
        <v>320</v>
      </c>
      <c r="C1504" s="1" t="s">
        <v>321</v>
      </c>
      <c r="D1504" s="1" t="s">
        <v>322</v>
      </c>
    </row>
    <row r="1505" customFormat="false" ht="15" hidden="false" customHeight="true" outlineLevel="0" collapsed="false">
      <c r="A1505" s="106" t="n">
        <v>9909.67983796296</v>
      </c>
      <c r="B1505" s="1" t="s">
        <v>323</v>
      </c>
      <c r="C1505" s="1" t="s">
        <v>324</v>
      </c>
      <c r="D1505" s="1" t="s">
        <v>325</v>
      </c>
    </row>
    <row r="1506" customFormat="false" ht="15" hidden="false" customHeight="true" outlineLevel="0" collapsed="false">
      <c r="A1506" s="106" t="n">
        <v>9917.8631712963</v>
      </c>
      <c r="B1506" s="1" t="s">
        <v>314</v>
      </c>
      <c r="C1506" s="1" t="s">
        <v>315</v>
      </c>
      <c r="D1506" s="1" t="s">
        <v>316</v>
      </c>
    </row>
    <row r="1507" customFormat="false" ht="15" hidden="false" customHeight="true" outlineLevel="0" collapsed="false">
      <c r="A1507" s="106" t="n">
        <v>9924.80891203704</v>
      </c>
      <c r="B1507" s="1" t="s">
        <v>326</v>
      </c>
      <c r="C1507" s="1" t="s">
        <v>327</v>
      </c>
      <c r="D1507" s="1" t="s">
        <v>319</v>
      </c>
    </row>
    <row r="1508" customFormat="false" ht="15" hidden="false" customHeight="true" outlineLevel="0" collapsed="false">
      <c r="A1508" s="106" t="n">
        <v>9931.46054398148</v>
      </c>
      <c r="B1508" s="1" t="s">
        <v>320</v>
      </c>
      <c r="C1508" s="1" t="s">
        <v>321</v>
      </c>
      <c r="D1508" s="1" t="s">
        <v>322</v>
      </c>
    </row>
    <row r="1509" customFormat="false" ht="15" hidden="false" customHeight="true" outlineLevel="0" collapsed="false">
      <c r="A1509" s="106" t="n">
        <v>9939.43387731482</v>
      </c>
      <c r="B1509" s="1" t="s">
        <v>323</v>
      </c>
      <c r="C1509" s="1" t="s">
        <v>324</v>
      </c>
      <c r="D1509" s="1" t="s">
        <v>325</v>
      </c>
    </row>
    <row r="1510" customFormat="false" ht="15" hidden="false" customHeight="true" outlineLevel="0" collapsed="false">
      <c r="A1510" s="106" t="n">
        <v>9942.62472222222</v>
      </c>
      <c r="B1510" s="1" t="s">
        <v>328</v>
      </c>
      <c r="C1510" s="1" t="s">
        <v>329</v>
      </c>
      <c r="D1510" s="1" t="s">
        <v>330</v>
      </c>
    </row>
    <row r="1511" customFormat="false" ht="15" hidden="false" customHeight="true" outlineLevel="0" collapsed="false">
      <c r="A1511" s="106" t="n">
        <v>9947.483125</v>
      </c>
      <c r="B1511" s="1" t="s">
        <v>314</v>
      </c>
      <c r="C1511" s="1" t="s">
        <v>315</v>
      </c>
      <c r="D1511" s="1" t="s">
        <v>316</v>
      </c>
    </row>
    <row r="1512" customFormat="false" ht="15" hidden="false" customHeight="true" outlineLevel="0" collapsed="false">
      <c r="A1512" s="106" t="n">
        <v>9954.18349537037</v>
      </c>
      <c r="B1512" s="1" t="s">
        <v>326</v>
      </c>
      <c r="C1512" s="1" t="s">
        <v>327</v>
      </c>
      <c r="D1512" s="1" t="s">
        <v>319</v>
      </c>
    </row>
    <row r="1513" customFormat="false" ht="15" hidden="false" customHeight="true" outlineLevel="0" collapsed="false">
      <c r="A1513" s="106" t="n">
        <v>9961.01449074074</v>
      </c>
      <c r="B1513" s="1" t="s">
        <v>320</v>
      </c>
      <c r="C1513" s="1" t="s">
        <v>321</v>
      </c>
      <c r="D1513" s="1" t="s">
        <v>322</v>
      </c>
    </row>
    <row r="1514" customFormat="false" ht="15" hidden="false" customHeight="true" outlineLevel="0" collapsed="false">
      <c r="A1514" s="106" t="n">
        <v>9969.14952546296</v>
      </c>
      <c r="B1514" s="1" t="s">
        <v>323</v>
      </c>
      <c r="C1514" s="1" t="s">
        <v>324</v>
      </c>
      <c r="D1514" s="1" t="s">
        <v>325</v>
      </c>
    </row>
    <row r="1515" customFormat="false" ht="15" hidden="false" customHeight="true" outlineLevel="0" collapsed="false">
      <c r="A1515" s="106" t="n">
        <v>9976.93142361111</v>
      </c>
      <c r="B1515" s="1" t="s">
        <v>314</v>
      </c>
      <c r="C1515" s="1" t="s">
        <v>315</v>
      </c>
      <c r="D1515" s="1" t="s">
        <v>316</v>
      </c>
    </row>
    <row r="1516" customFormat="false" ht="15" hidden="false" customHeight="true" outlineLevel="0" collapsed="false">
      <c r="A1516" s="106" t="n">
        <v>9983.52768518519</v>
      </c>
      <c r="B1516" s="1" t="s">
        <v>326</v>
      </c>
      <c r="C1516" s="1" t="s">
        <v>327</v>
      </c>
      <c r="D1516" s="1" t="s">
        <v>319</v>
      </c>
    </row>
    <row r="1517" customFormat="false" ht="15" hidden="false" customHeight="true" outlineLevel="0" collapsed="false">
      <c r="A1517" s="106" t="n">
        <v>9990.64333333333</v>
      </c>
      <c r="B1517" s="1" t="s">
        <v>320</v>
      </c>
      <c r="C1517" s="1" t="s">
        <v>321</v>
      </c>
      <c r="D1517" s="1" t="s">
        <v>322</v>
      </c>
    </row>
    <row r="1518" customFormat="false" ht="15" hidden="false" customHeight="true" outlineLevel="0" collapsed="false">
      <c r="A1518" s="106" t="n">
        <v>9998.7931712963</v>
      </c>
      <c r="B1518" s="1" t="s">
        <v>323</v>
      </c>
      <c r="C1518" s="1" t="s">
        <v>324</v>
      </c>
      <c r="D1518" s="1" t="s">
        <v>325</v>
      </c>
    </row>
    <row r="1519" customFormat="false" ht="15" hidden="false" customHeight="true" outlineLevel="0" collapsed="false">
      <c r="A1519" s="106" t="n">
        <v>10006.2317013889</v>
      </c>
      <c r="B1519" s="1" t="s">
        <v>314</v>
      </c>
      <c r="C1519" s="1" t="s">
        <v>315</v>
      </c>
      <c r="D1519" s="1" t="s">
        <v>316</v>
      </c>
    </row>
    <row r="1520" customFormat="false" ht="15" hidden="false" customHeight="true" outlineLevel="0" collapsed="false">
      <c r="A1520" s="106" t="n">
        <v>10012.8791087963</v>
      </c>
      <c r="B1520" s="1" t="s">
        <v>326</v>
      </c>
      <c r="C1520" s="1" t="s">
        <v>327</v>
      </c>
      <c r="D1520" s="1" t="s">
        <v>319</v>
      </c>
    </row>
    <row r="1521" customFormat="false" ht="15" hidden="false" customHeight="true" outlineLevel="0" collapsed="false">
      <c r="A1521" s="106" t="n">
        <v>10020.3245717593</v>
      </c>
      <c r="B1521" s="1" t="s">
        <v>320</v>
      </c>
      <c r="C1521" s="1" t="s">
        <v>321</v>
      </c>
      <c r="D1521" s="1" t="s">
        <v>322</v>
      </c>
    </row>
    <row r="1522" customFormat="false" ht="15" hidden="false" customHeight="true" outlineLevel="0" collapsed="false">
      <c r="A1522" s="106" t="n">
        <v>10028.3463078704</v>
      </c>
      <c r="B1522" s="1" t="s">
        <v>333</v>
      </c>
      <c r="C1522" s="1" t="s">
        <v>334</v>
      </c>
      <c r="D1522" s="1" t="s">
        <v>325</v>
      </c>
    </row>
    <row r="1523" customFormat="false" ht="15" hidden="false" customHeight="true" outlineLevel="0" collapsed="false">
      <c r="A1523" s="106" t="n">
        <v>10035.4321527778</v>
      </c>
      <c r="B1523" s="1" t="s">
        <v>328</v>
      </c>
      <c r="C1523" s="1" t="s">
        <v>331</v>
      </c>
      <c r="D1523" s="1" t="s">
        <v>332</v>
      </c>
    </row>
    <row r="1524" customFormat="false" ht="15" hidden="false" customHeight="true" outlineLevel="0" collapsed="false">
      <c r="A1524" s="106" t="n">
        <v>10035.4369097222</v>
      </c>
      <c r="B1524" s="1" t="s">
        <v>314</v>
      </c>
      <c r="C1524" s="1" t="s">
        <v>315</v>
      </c>
      <c r="D1524" s="1" t="s">
        <v>316</v>
      </c>
    </row>
    <row r="1525" customFormat="false" ht="15" hidden="false" customHeight="true" outlineLevel="0" collapsed="false">
      <c r="A1525" s="106" t="n">
        <v>10042.2721643519</v>
      </c>
      <c r="B1525" s="1" t="s">
        <v>317</v>
      </c>
      <c r="C1525" s="1" t="s">
        <v>318</v>
      </c>
      <c r="D1525" s="1" t="s">
        <v>319</v>
      </c>
    </row>
    <row r="1526" customFormat="false" ht="15" hidden="false" customHeight="true" outlineLevel="0" collapsed="false">
      <c r="A1526" s="106" t="n">
        <v>10050.0358796296</v>
      </c>
      <c r="B1526" s="1" t="s">
        <v>320</v>
      </c>
      <c r="C1526" s="1" t="s">
        <v>321</v>
      </c>
      <c r="D1526" s="1" t="s">
        <v>322</v>
      </c>
    </row>
    <row r="1527" customFormat="false" ht="15" hidden="false" customHeight="true" outlineLevel="0" collapsed="false">
      <c r="A1527" s="106" t="n">
        <v>10057.806875</v>
      </c>
      <c r="B1527" s="1" t="s">
        <v>323</v>
      </c>
      <c r="C1527" s="1" t="s">
        <v>324</v>
      </c>
      <c r="D1527" s="1" t="s">
        <v>325</v>
      </c>
    </row>
    <row r="1528" customFormat="false" ht="15" hidden="false" customHeight="true" outlineLevel="0" collapsed="false">
      <c r="A1528" s="106" t="n">
        <v>10064.6134490741</v>
      </c>
      <c r="B1528" s="1" t="s">
        <v>314</v>
      </c>
      <c r="C1528" s="1" t="s">
        <v>315</v>
      </c>
      <c r="D1528" s="1" t="s">
        <v>316</v>
      </c>
    </row>
    <row r="1529" customFormat="false" ht="15" hidden="false" customHeight="true" outlineLevel="0" collapsed="false">
      <c r="A1529" s="106" t="n">
        <v>10071.7335416667</v>
      </c>
      <c r="B1529" s="1" t="s">
        <v>326</v>
      </c>
      <c r="C1529" s="1" t="s">
        <v>327</v>
      </c>
      <c r="D1529" s="1" t="s">
        <v>319</v>
      </c>
    </row>
    <row r="1530" customFormat="false" ht="15" hidden="false" customHeight="true" outlineLevel="0" collapsed="false">
      <c r="A1530" s="106" t="n">
        <v>10079.7532407407</v>
      </c>
      <c r="B1530" s="1" t="s">
        <v>320</v>
      </c>
      <c r="C1530" s="1" t="s">
        <v>321</v>
      </c>
      <c r="D1530" s="1" t="s">
        <v>322</v>
      </c>
    </row>
    <row r="1531" customFormat="false" ht="15" hidden="false" customHeight="true" outlineLevel="0" collapsed="false">
      <c r="A1531" s="106" t="n">
        <v>10087.1922569445</v>
      </c>
      <c r="B1531" s="1" t="s">
        <v>323</v>
      </c>
      <c r="C1531" s="1" t="s">
        <v>324</v>
      </c>
      <c r="D1531" s="1" t="s">
        <v>325</v>
      </c>
    </row>
    <row r="1532" customFormat="false" ht="15" hidden="false" customHeight="true" outlineLevel="0" collapsed="false">
      <c r="A1532" s="106" t="n">
        <v>10093.8293518519</v>
      </c>
      <c r="B1532" s="1" t="s">
        <v>314</v>
      </c>
      <c r="C1532" s="1" t="s">
        <v>315</v>
      </c>
      <c r="D1532" s="1" t="s">
        <v>316</v>
      </c>
    </row>
    <row r="1533" customFormat="false" ht="15" hidden="false" customHeight="true" outlineLevel="0" collapsed="false">
      <c r="A1533" s="106" t="n">
        <v>10101.2814930556</v>
      </c>
      <c r="B1533" s="1" t="s">
        <v>326</v>
      </c>
      <c r="C1533" s="1" t="s">
        <v>327</v>
      </c>
      <c r="D1533" s="1" t="s">
        <v>319</v>
      </c>
    </row>
    <row r="1534" customFormat="false" ht="15" hidden="false" customHeight="true" outlineLevel="0" collapsed="false">
      <c r="A1534" s="106" t="n">
        <v>10109.4470717593</v>
      </c>
      <c r="B1534" s="1" t="s">
        <v>320</v>
      </c>
      <c r="C1534" s="1" t="s">
        <v>321</v>
      </c>
      <c r="D1534" s="1" t="s">
        <v>322</v>
      </c>
    </row>
    <row r="1535" customFormat="false" ht="15" hidden="false" customHeight="true" outlineLevel="0" collapsed="false">
      <c r="A1535" s="106" t="n">
        <v>10116.5373726852</v>
      </c>
      <c r="B1535" s="1" t="s">
        <v>323</v>
      </c>
      <c r="C1535" s="1" t="s">
        <v>324</v>
      </c>
      <c r="D1535" s="1" t="s">
        <v>325</v>
      </c>
    </row>
    <row r="1536" customFormat="false" ht="15" hidden="false" customHeight="true" outlineLevel="0" collapsed="false">
      <c r="A1536" s="106" t="n">
        <v>10123.1453472222</v>
      </c>
      <c r="B1536" s="1" t="s">
        <v>314</v>
      </c>
      <c r="C1536" s="1" t="s">
        <v>315</v>
      </c>
      <c r="D1536" s="1" t="s">
        <v>316</v>
      </c>
    </row>
    <row r="1537" customFormat="false" ht="15" hidden="false" customHeight="true" outlineLevel="0" collapsed="false">
      <c r="A1537" s="106" t="n">
        <v>10129.0537615741</v>
      </c>
      <c r="B1537" s="1" t="s">
        <v>328</v>
      </c>
      <c r="C1537" s="1" t="s">
        <v>335</v>
      </c>
      <c r="D1537" s="1" t="s">
        <v>336</v>
      </c>
    </row>
    <row r="1538" customFormat="false" ht="15" hidden="false" customHeight="true" outlineLevel="0" collapsed="false">
      <c r="A1538" s="106" t="n">
        <v>10130.9239699074</v>
      </c>
      <c r="B1538" s="1" t="s">
        <v>326</v>
      </c>
      <c r="C1538" s="1" t="s">
        <v>327</v>
      </c>
      <c r="D1538" s="1" t="s">
        <v>319</v>
      </c>
    </row>
    <row r="1539" customFormat="false" ht="15" hidden="false" customHeight="true" outlineLevel="0" collapsed="false">
      <c r="A1539" s="106" t="n">
        <v>10139.0838657407</v>
      </c>
      <c r="B1539" s="1" t="s">
        <v>320</v>
      </c>
      <c r="C1539" s="1" t="s">
        <v>321</v>
      </c>
      <c r="D1539" s="1" t="s">
        <v>322</v>
      </c>
    </row>
    <row r="1540" customFormat="false" ht="15" hidden="false" customHeight="true" outlineLevel="0" collapsed="false">
      <c r="A1540" s="106" t="n">
        <v>10145.8854861111</v>
      </c>
      <c r="B1540" s="1" t="s">
        <v>323</v>
      </c>
      <c r="C1540" s="1" t="s">
        <v>324</v>
      </c>
      <c r="D1540" s="1" t="s">
        <v>325</v>
      </c>
    </row>
    <row r="1541" customFormat="false" ht="15" hidden="false" customHeight="true" outlineLevel="0" collapsed="false">
      <c r="A1541" s="106" t="n">
        <v>10152.605462963</v>
      </c>
      <c r="B1541" s="1" t="s">
        <v>314</v>
      </c>
      <c r="C1541" s="1" t="s">
        <v>315</v>
      </c>
      <c r="D1541" s="1" t="s">
        <v>316</v>
      </c>
    </row>
    <row r="1542" customFormat="false" ht="15" hidden="false" customHeight="true" outlineLevel="0" collapsed="false">
      <c r="A1542" s="106" t="n">
        <v>10160.6508101852</v>
      </c>
      <c r="B1542" s="1" t="s">
        <v>326</v>
      </c>
      <c r="C1542" s="1" t="s">
        <v>327</v>
      </c>
      <c r="D1542" s="1" t="s">
        <v>319</v>
      </c>
    </row>
    <row r="1543" customFormat="false" ht="15" hidden="false" customHeight="true" outlineLevel="0" collapsed="false">
      <c r="A1543" s="106" t="n">
        <v>10168.6357407407</v>
      </c>
      <c r="B1543" s="1" t="s">
        <v>320</v>
      </c>
      <c r="C1543" s="1" t="s">
        <v>321</v>
      </c>
      <c r="D1543" s="1" t="s">
        <v>322</v>
      </c>
    </row>
    <row r="1544" customFormat="false" ht="15" hidden="false" customHeight="true" outlineLevel="0" collapsed="false">
      <c r="A1544" s="106" t="n">
        <v>10175.2754513889</v>
      </c>
      <c r="B1544" s="1" t="s">
        <v>323</v>
      </c>
      <c r="C1544" s="1" t="s">
        <v>324</v>
      </c>
      <c r="D1544" s="1" t="s">
        <v>325</v>
      </c>
    </row>
    <row r="1545" customFormat="false" ht="15" hidden="false" customHeight="true" outlineLevel="0" collapsed="false">
      <c r="A1545" s="106" t="n">
        <v>10182.2284143519</v>
      </c>
      <c r="B1545" s="1" t="s">
        <v>314</v>
      </c>
      <c r="C1545" s="1" t="s">
        <v>315</v>
      </c>
      <c r="D1545" s="1" t="s">
        <v>316</v>
      </c>
    </row>
    <row r="1546" customFormat="false" ht="15" hidden="false" customHeight="true" outlineLevel="0" collapsed="false">
      <c r="A1546" s="106" t="n">
        <v>10190.4230671296</v>
      </c>
      <c r="B1546" s="1" t="s">
        <v>326</v>
      </c>
      <c r="C1546" s="1" t="s">
        <v>327</v>
      </c>
      <c r="D1546" s="1" t="s">
        <v>319</v>
      </c>
    </row>
    <row r="1547" customFormat="false" ht="15" hidden="false" customHeight="true" outlineLevel="0" collapsed="false">
      <c r="A1547" s="106" t="n">
        <v>10198.0936921296</v>
      </c>
      <c r="B1547" s="1" t="s">
        <v>320</v>
      </c>
      <c r="C1547" s="1" t="s">
        <v>321</v>
      </c>
      <c r="D1547" s="1" t="s">
        <v>322</v>
      </c>
    </row>
    <row r="1548" customFormat="false" ht="15" hidden="false" customHeight="true" outlineLevel="0" collapsed="false">
      <c r="A1548" s="106" t="n">
        <v>10204.7307407407</v>
      </c>
      <c r="B1548" s="1" t="s">
        <v>333</v>
      </c>
      <c r="C1548" s="1" t="s">
        <v>334</v>
      </c>
      <c r="D1548" s="1" t="s">
        <v>325</v>
      </c>
    </row>
    <row r="1549" customFormat="false" ht="15" hidden="false" customHeight="true" outlineLevel="0" collapsed="false">
      <c r="A1549" s="106" t="n">
        <v>10212.0030555556</v>
      </c>
      <c r="B1549" s="1" t="s">
        <v>314</v>
      </c>
      <c r="C1549" s="1" t="s">
        <v>315</v>
      </c>
      <c r="D1549" s="1" t="s">
        <v>316</v>
      </c>
    </row>
    <row r="1550" customFormat="false" ht="15" hidden="false" customHeight="true" outlineLevel="0" collapsed="false">
      <c r="A1550" s="106" t="n">
        <v>10218.8463310185</v>
      </c>
      <c r="B1550" s="1" t="s">
        <v>328</v>
      </c>
      <c r="C1550" s="1" t="s">
        <v>337</v>
      </c>
      <c r="D1550" s="1" t="s">
        <v>338</v>
      </c>
    </row>
    <row r="1551" customFormat="false" ht="15" hidden="false" customHeight="true" outlineLevel="0" collapsed="false">
      <c r="A1551" s="106" t="n">
        <v>10220.1759375</v>
      </c>
      <c r="B1551" s="1" t="s">
        <v>317</v>
      </c>
      <c r="C1551" s="1" t="s">
        <v>318</v>
      </c>
      <c r="D1551" s="1" t="s">
        <v>319</v>
      </c>
    </row>
    <row r="1552" customFormat="false" ht="15" hidden="false" customHeight="true" outlineLevel="0" collapsed="false">
      <c r="A1552" s="106" t="n">
        <v>10227.4736805556</v>
      </c>
      <c r="B1552" s="1" t="s">
        <v>320</v>
      </c>
      <c r="C1552" s="1" t="s">
        <v>321</v>
      </c>
      <c r="D1552" s="1" t="s">
        <v>322</v>
      </c>
    </row>
    <row r="1553" customFormat="false" ht="15" hidden="false" customHeight="true" outlineLevel="0" collapsed="false">
      <c r="A1553" s="106" t="n">
        <v>10234.2554513889</v>
      </c>
      <c r="B1553" s="1" t="s">
        <v>323</v>
      </c>
      <c r="C1553" s="1" t="s">
        <v>324</v>
      </c>
      <c r="D1553" s="1" t="s">
        <v>325</v>
      </c>
    </row>
    <row r="1554" customFormat="false" ht="15" hidden="false" customHeight="true" outlineLevel="0" collapsed="false">
      <c r="A1554" s="106" t="n">
        <v>10241.8849537037</v>
      </c>
      <c r="B1554" s="1" t="s">
        <v>314</v>
      </c>
      <c r="C1554" s="1" t="s">
        <v>315</v>
      </c>
      <c r="D1554" s="1" t="s">
        <v>316</v>
      </c>
    </row>
    <row r="1555" customFormat="false" ht="15" hidden="false" customHeight="true" outlineLevel="0" collapsed="false">
      <c r="A1555" s="106" t="n">
        <v>10249.8463773148</v>
      </c>
      <c r="B1555" s="1" t="s">
        <v>326</v>
      </c>
      <c r="C1555" s="1" t="s">
        <v>327</v>
      </c>
      <c r="D1555" s="1" t="s">
        <v>319</v>
      </c>
    </row>
    <row r="1556" customFormat="false" ht="15" hidden="false" customHeight="true" outlineLevel="0" collapsed="false">
      <c r="A1556" s="106" t="n">
        <v>10256.8094675926</v>
      </c>
      <c r="B1556" s="1" t="s">
        <v>320</v>
      </c>
      <c r="C1556" s="1" t="s">
        <v>321</v>
      </c>
      <c r="D1556" s="1" t="s">
        <v>322</v>
      </c>
    </row>
    <row r="1557" customFormat="false" ht="15" hidden="false" customHeight="true" outlineLevel="0" collapsed="false">
      <c r="A1557" s="106" t="n">
        <v>10263.8411689815</v>
      </c>
      <c r="B1557" s="1" t="s">
        <v>323</v>
      </c>
      <c r="C1557" s="1" t="s">
        <v>324</v>
      </c>
      <c r="D1557" s="1" t="s">
        <v>325</v>
      </c>
    </row>
    <row r="1558" customFormat="false" ht="15" hidden="false" customHeight="true" outlineLevel="0" collapsed="false">
      <c r="A1558" s="106" t="n">
        <v>10271.7956481482</v>
      </c>
      <c r="B1558" s="1" t="s">
        <v>314</v>
      </c>
      <c r="C1558" s="1" t="s">
        <v>315</v>
      </c>
      <c r="D1558" s="1" t="s">
        <v>316</v>
      </c>
    </row>
    <row r="1559" customFormat="false" ht="15" hidden="false" customHeight="true" outlineLevel="0" collapsed="false">
      <c r="A1559" s="106" t="n">
        <v>10279.4033912037</v>
      </c>
      <c r="B1559" s="1" t="s">
        <v>326</v>
      </c>
      <c r="C1559" s="1" t="s">
        <v>327</v>
      </c>
      <c r="D1559" s="1" t="s">
        <v>319</v>
      </c>
    </row>
    <row r="1560" customFormat="false" ht="15" hidden="false" customHeight="true" outlineLevel="0" collapsed="false">
      <c r="A1560" s="106" t="n">
        <v>10286.1394212963</v>
      </c>
      <c r="B1560" s="1" t="s">
        <v>320</v>
      </c>
      <c r="C1560" s="1" t="s">
        <v>321</v>
      </c>
      <c r="D1560" s="1" t="s">
        <v>322</v>
      </c>
    </row>
    <row r="1561" customFormat="false" ht="15" hidden="false" customHeight="true" outlineLevel="0" collapsed="false">
      <c r="A1561" s="106" t="n">
        <v>10293.4773032407</v>
      </c>
      <c r="B1561" s="1" t="s">
        <v>323</v>
      </c>
      <c r="C1561" s="1" t="s">
        <v>324</v>
      </c>
      <c r="D1561" s="1" t="s">
        <v>325</v>
      </c>
    </row>
    <row r="1562" customFormat="false" ht="15" hidden="false" customHeight="true" outlineLevel="0" collapsed="false">
      <c r="A1562" s="106" t="n">
        <v>10301.6390625</v>
      </c>
      <c r="B1562" s="1" t="s">
        <v>314</v>
      </c>
      <c r="C1562" s="1" t="s">
        <v>315</v>
      </c>
      <c r="D1562" s="1" t="s">
        <v>316</v>
      </c>
    </row>
    <row r="1563" customFormat="false" ht="15" hidden="false" customHeight="true" outlineLevel="0" collapsed="false">
      <c r="A1563" s="106" t="n">
        <v>10307.8640162037</v>
      </c>
      <c r="B1563" s="1" t="s">
        <v>328</v>
      </c>
      <c r="C1563" s="1" t="s">
        <v>329</v>
      </c>
      <c r="D1563" s="1" t="s">
        <v>330</v>
      </c>
    </row>
    <row r="1564" customFormat="false" ht="15" hidden="false" customHeight="true" outlineLevel="0" collapsed="false">
      <c r="A1564" s="106" t="n">
        <v>10308.8536342593</v>
      </c>
      <c r="B1564" s="1" t="s">
        <v>326</v>
      </c>
      <c r="C1564" s="1" t="s">
        <v>327</v>
      </c>
      <c r="D1564" s="1" t="s">
        <v>319</v>
      </c>
    </row>
    <row r="1565" customFormat="false" ht="15" hidden="false" customHeight="true" outlineLevel="0" collapsed="false">
      <c r="A1565" s="106" t="n">
        <v>10315.4960300926</v>
      </c>
      <c r="B1565" s="1" t="s">
        <v>320</v>
      </c>
      <c r="C1565" s="1" t="s">
        <v>321</v>
      </c>
      <c r="D1565" s="1" t="s">
        <v>322</v>
      </c>
    </row>
    <row r="1566" customFormat="false" ht="15" hidden="false" customHeight="true" outlineLevel="0" collapsed="false">
      <c r="A1566" s="106" t="n">
        <v>10323.1515509259</v>
      </c>
      <c r="B1566" s="1" t="s">
        <v>323</v>
      </c>
      <c r="C1566" s="1" t="s">
        <v>324</v>
      </c>
      <c r="D1566" s="1" t="s">
        <v>325</v>
      </c>
    </row>
    <row r="1567" customFormat="false" ht="15" hidden="false" customHeight="true" outlineLevel="0" collapsed="false">
      <c r="A1567" s="106" t="n">
        <v>10331.3392824074</v>
      </c>
      <c r="B1567" s="1" t="s">
        <v>314</v>
      </c>
      <c r="C1567" s="1" t="s">
        <v>315</v>
      </c>
      <c r="D1567" s="1" t="s">
        <v>316</v>
      </c>
    </row>
    <row r="1568" customFormat="false" ht="15" hidden="false" customHeight="true" outlineLevel="0" collapsed="false">
      <c r="A1568" s="106" t="n">
        <v>10338.2253587963</v>
      </c>
      <c r="B1568" s="1" t="s">
        <v>326</v>
      </c>
      <c r="C1568" s="1" t="s">
        <v>327</v>
      </c>
      <c r="D1568" s="1" t="s">
        <v>319</v>
      </c>
    </row>
    <row r="1569" customFormat="false" ht="15" hidden="false" customHeight="true" outlineLevel="0" collapsed="false">
      <c r="A1569" s="106" t="n">
        <v>10344.90375</v>
      </c>
      <c r="B1569" s="1" t="s">
        <v>320</v>
      </c>
      <c r="C1569" s="1" t="s">
        <v>321</v>
      </c>
      <c r="D1569" s="1" t="s">
        <v>322</v>
      </c>
    </row>
    <row r="1570" customFormat="false" ht="15" hidden="false" customHeight="true" outlineLevel="0" collapsed="false">
      <c r="A1570" s="106" t="n">
        <v>10352.841087963</v>
      </c>
      <c r="B1570" s="1" t="s">
        <v>323</v>
      </c>
      <c r="C1570" s="1" t="s">
        <v>324</v>
      </c>
      <c r="D1570" s="1" t="s">
        <v>325</v>
      </c>
    </row>
    <row r="1571" customFormat="false" ht="15" hidden="false" customHeight="true" outlineLevel="0" collapsed="false">
      <c r="A1571" s="106" t="n">
        <v>10360.8682523148</v>
      </c>
      <c r="B1571" s="1" t="s">
        <v>314</v>
      </c>
      <c r="C1571" s="1" t="s">
        <v>315</v>
      </c>
      <c r="D1571" s="1" t="s">
        <v>316</v>
      </c>
    </row>
    <row r="1572" customFormat="false" ht="15" hidden="false" customHeight="true" outlineLevel="0" collapsed="false">
      <c r="A1572" s="106" t="n">
        <v>10367.5513541667</v>
      </c>
      <c r="B1572" s="1" t="s">
        <v>317</v>
      </c>
      <c r="C1572" s="1" t="s">
        <v>318</v>
      </c>
      <c r="D1572" s="1" t="s">
        <v>319</v>
      </c>
    </row>
    <row r="1573" customFormat="false" ht="15" hidden="false" customHeight="true" outlineLevel="0" collapsed="false">
      <c r="A1573" s="106" t="n">
        <v>10374.3825925926</v>
      </c>
      <c r="B1573" s="1" t="s">
        <v>320</v>
      </c>
      <c r="C1573" s="1" t="s">
        <v>321</v>
      </c>
      <c r="D1573" s="1" t="s">
        <v>322</v>
      </c>
    </row>
    <row r="1574" customFormat="false" ht="15" hidden="false" customHeight="true" outlineLevel="0" collapsed="false">
      <c r="A1574" s="106" t="n">
        <v>10382.5088888889</v>
      </c>
      <c r="B1574" s="1" t="s">
        <v>333</v>
      </c>
      <c r="C1574" s="1" t="s">
        <v>334</v>
      </c>
      <c r="D1574" s="1" t="s">
        <v>325</v>
      </c>
    </row>
    <row r="1575" customFormat="false" ht="15" hidden="false" customHeight="true" outlineLevel="0" collapsed="false">
      <c r="A1575" s="106" t="n">
        <v>10390.2438078704</v>
      </c>
      <c r="B1575" s="1" t="s">
        <v>314</v>
      </c>
      <c r="C1575" s="1" t="s">
        <v>315</v>
      </c>
      <c r="D1575" s="1" t="s">
        <v>316</v>
      </c>
    </row>
    <row r="1576" customFormat="false" ht="15" hidden="false" customHeight="true" outlineLevel="0" collapsed="false">
      <c r="A1576" s="106" t="n">
        <v>10396.8626967593</v>
      </c>
      <c r="B1576" s="1" t="s">
        <v>317</v>
      </c>
      <c r="C1576" s="1" t="s">
        <v>318</v>
      </c>
      <c r="D1576" s="1" t="s">
        <v>319</v>
      </c>
    </row>
    <row r="1577" customFormat="false" ht="15" hidden="false" customHeight="true" outlineLevel="0" collapsed="false">
      <c r="A1577" s="106" t="n">
        <v>10400.6711689815</v>
      </c>
      <c r="B1577" s="1" t="s">
        <v>328</v>
      </c>
      <c r="C1577" s="1" t="s">
        <v>331</v>
      </c>
      <c r="D1577" s="1" t="s">
        <v>332</v>
      </c>
    </row>
    <row r="1578" customFormat="false" ht="15" hidden="false" customHeight="true" outlineLevel="0" collapsed="false">
      <c r="A1578" s="106" t="n">
        <v>10403.9490972222</v>
      </c>
      <c r="B1578" s="1" t="s">
        <v>320</v>
      </c>
      <c r="C1578" s="1" t="s">
        <v>321</v>
      </c>
      <c r="D1578" s="1" t="s">
        <v>322</v>
      </c>
    </row>
    <row r="1579" customFormat="false" ht="15" hidden="false" customHeight="true" outlineLevel="0" collapsed="false">
      <c r="A1579" s="106" t="n">
        <v>10412.1167013889</v>
      </c>
      <c r="B1579" s="1" t="s">
        <v>323</v>
      </c>
      <c r="C1579" s="1" t="s">
        <v>324</v>
      </c>
      <c r="D1579" s="1" t="s">
        <v>325</v>
      </c>
    </row>
    <row r="1580" customFormat="false" ht="15" hidden="false" customHeight="true" outlineLevel="0" collapsed="false">
      <c r="A1580" s="106" t="n">
        <v>10419.5110532407</v>
      </c>
      <c r="B1580" s="1" t="s">
        <v>314</v>
      </c>
      <c r="C1580" s="1" t="s">
        <v>315</v>
      </c>
      <c r="D1580" s="1" t="s">
        <v>316</v>
      </c>
    </row>
    <row r="1581" customFormat="false" ht="15" hidden="false" customHeight="true" outlineLevel="0" collapsed="false">
      <c r="A1581" s="106" t="n">
        <v>10426.1915277778</v>
      </c>
      <c r="B1581" s="1" t="s">
        <v>326</v>
      </c>
      <c r="C1581" s="1" t="s">
        <v>327</v>
      </c>
      <c r="D1581" s="1" t="s">
        <v>319</v>
      </c>
    </row>
    <row r="1582" customFormat="false" ht="15" hidden="false" customHeight="true" outlineLevel="0" collapsed="false">
      <c r="A1582" s="106" t="n">
        <v>10433.6093981482</v>
      </c>
      <c r="B1582" s="1" t="s">
        <v>320</v>
      </c>
      <c r="C1582" s="1" t="s">
        <v>321</v>
      </c>
      <c r="D1582" s="1" t="s">
        <v>322</v>
      </c>
    </row>
    <row r="1583" customFormat="false" ht="15" hidden="false" customHeight="true" outlineLevel="0" collapsed="false">
      <c r="A1583" s="106" t="n">
        <v>10441.6460416667</v>
      </c>
      <c r="B1583" s="1" t="s">
        <v>323</v>
      </c>
      <c r="C1583" s="1" t="s">
        <v>324</v>
      </c>
      <c r="D1583" s="1" t="s">
        <v>325</v>
      </c>
    </row>
    <row r="1584" customFormat="false" ht="15" hidden="false" customHeight="true" outlineLevel="0" collapsed="false">
      <c r="A1584" s="106" t="n">
        <v>10448.7249884259</v>
      </c>
      <c r="B1584" s="1" t="s">
        <v>314</v>
      </c>
      <c r="C1584" s="1" t="s">
        <v>315</v>
      </c>
      <c r="D1584" s="1" t="s">
        <v>316</v>
      </c>
    </row>
    <row r="1585" customFormat="false" ht="15" hidden="false" customHeight="true" outlineLevel="0" collapsed="false">
      <c r="A1585" s="106" t="n">
        <v>10455.5755555556</v>
      </c>
      <c r="B1585" s="1" t="s">
        <v>326</v>
      </c>
      <c r="C1585" s="1" t="s">
        <v>327</v>
      </c>
      <c r="D1585" s="1" t="s">
        <v>319</v>
      </c>
    </row>
    <row r="1586" customFormat="false" ht="15" hidden="false" customHeight="true" outlineLevel="0" collapsed="false">
      <c r="A1586" s="106" t="n">
        <v>10463.3481134259</v>
      </c>
      <c r="B1586" s="1" t="s">
        <v>320</v>
      </c>
      <c r="C1586" s="1" t="s">
        <v>321</v>
      </c>
      <c r="D1586" s="1" t="s">
        <v>322</v>
      </c>
    </row>
    <row r="1587" customFormat="false" ht="15" hidden="false" customHeight="true" outlineLevel="0" collapsed="false">
      <c r="A1587" s="106" t="n">
        <v>10471.1070601852</v>
      </c>
      <c r="B1587" s="1" t="s">
        <v>323</v>
      </c>
      <c r="C1587" s="1" t="s">
        <v>324</v>
      </c>
      <c r="D1587" s="1" t="s">
        <v>325</v>
      </c>
    </row>
    <row r="1588" customFormat="false" ht="15" hidden="false" customHeight="true" outlineLevel="0" collapsed="false">
      <c r="A1588" s="106" t="n">
        <v>10477.9412384259</v>
      </c>
      <c r="B1588" s="1" t="s">
        <v>314</v>
      </c>
      <c r="C1588" s="1" t="s">
        <v>315</v>
      </c>
      <c r="D1588" s="1" t="s">
        <v>316</v>
      </c>
    </row>
    <row r="1589" customFormat="false" ht="15" hidden="false" customHeight="true" outlineLevel="0" collapsed="false">
      <c r="A1589" s="106" t="n">
        <v>10485.0559953704</v>
      </c>
      <c r="B1589" s="1" t="s">
        <v>326</v>
      </c>
      <c r="C1589" s="1" t="s">
        <v>327</v>
      </c>
      <c r="D1589" s="1" t="s">
        <v>319</v>
      </c>
    </row>
    <row r="1590" customFormat="false" ht="15" hidden="false" customHeight="true" outlineLevel="0" collapsed="false">
      <c r="A1590" s="106" t="n">
        <v>10493.1234375</v>
      </c>
      <c r="B1590" s="1" t="s">
        <v>320</v>
      </c>
      <c r="C1590" s="1" t="s">
        <v>321</v>
      </c>
      <c r="D1590" s="1" t="s">
        <v>322</v>
      </c>
    </row>
    <row r="1591" customFormat="false" ht="15" hidden="false" customHeight="true" outlineLevel="0" collapsed="false">
      <c r="A1591" s="106" t="n">
        <v>10494.2955324074</v>
      </c>
      <c r="B1591" s="1" t="s">
        <v>328</v>
      </c>
      <c r="C1591" s="1" t="s">
        <v>335</v>
      </c>
      <c r="D1591" s="1" t="s">
        <v>336</v>
      </c>
    </row>
    <row r="1592" customFormat="false" ht="15" hidden="false" customHeight="true" outlineLevel="0" collapsed="false">
      <c r="A1592" s="106" t="n">
        <v>10500.5299652778</v>
      </c>
      <c r="B1592" s="1" t="s">
        <v>323</v>
      </c>
      <c r="C1592" s="1" t="s">
        <v>324</v>
      </c>
      <c r="D1592" s="1" t="s">
        <v>325</v>
      </c>
    </row>
    <row r="1593" customFormat="false" ht="15" hidden="false" customHeight="true" outlineLevel="0" collapsed="false">
      <c r="A1593" s="106" t="n">
        <v>10507.2127777778</v>
      </c>
      <c r="B1593" s="1" t="s">
        <v>314</v>
      </c>
      <c r="C1593" s="1" t="s">
        <v>315</v>
      </c>
      <c r="D1593" s="1" t="s">
        <v>316</v>
      </c>
    </row>
    <row r="1594" customFormat="false" ht="15" hidden="false" customHeight="true" outlineLevel="0" collapsed="false">
      <c r="A1594" s="106" t="n">
        <v>10514.6642592593</v>
      </c>
      <c r="B1594" s="1" t="s">
        <v>326</v>
      </c>
      <c r="C1594" s="1" t="s">
        <v>327</v>
      </c>
      <c r="D1594" s="1" t="s">
        <v>319</v>
      </c>
    </row>
    <row r="1595" customFormat="false" ht="15" hidden="false" customHeight="true" outlineLevel="0" collapsed="false">
      <c r="A1595" s="106" t="n">
        <v>10522.8792476852</v>
      </c>
      <c r="B1595" s="1" t="s">
        <v>320</v>
      </c>
      <c r="C1595" s="1" t="s">
        <v>321</v>
      </c>
      <c r="D1595" s="1" t="s">
        <v>322</v>
      </c>
    </row>
    <row r="1596" customFormat="false" ht="15" hidden="false" customHeight="true" outlineLevel="0" collapsed="false">
      <c r="A1596" s="106" t="n">
        <v>10529.9474537037</v>
      </c>
      <c r="B1596" s="1" t="s">
        <v>323</v>
      </c>
      <c r="C1596" s="1" t="s">
        <v>324</v>
      </c>
      <c r="D1596" s="1" t="s">
        <v>325</v>
      </c>
    </row>
    <row r="1597" customFormat="false" ht="15" hidden="false" customHeight="true" outlineLevel="0" collapsed="false">
      <c r="A1597" s="106" t="n">
        <v>10536.5880208333</v>
      </c>
      <c r="B1597" s="1" t="s">
        <v>314</v>
      </c>
      <c r="C1597" s="1" t="s">
        <v>315</v>
      </c>
      <c r="D1597" s="1" t="s">
        <v>316</v>
      </c>
    </row>
    <row r="1598" customFormat="false" ht="15" hidden="false" customHeight="true" outlineLevel="0" collapsed="false">
      <c r="A1598" s="106" t="n">
        <v>10544.3996180556</v>
      </c>
      <c r="B1598" s="1" t="s">
        <v>317</v>
      </c>
      <c r="C1598" s="1" t="s">
        <v>318</v>
      </c>
      <c r="D1598" s="1" t="s">
        <v>319</v>
      </c>
    </row>
    <row r="1599" customFormat="false" ht="15" hidden="false" customHeight="true" outlineLevel="0" collapsed="false">
      <c r="A1599" s="106" t="n">
        <v>10552.5664467593</v>
      </c>
      <c r="B1599" s="1" t="s">
        <v>320</v>
      </c>
      <c r="C1599" s="1" t="s">
        <v>321</v>
      </c>
      <c r="D1599" s="1" t="s">
        <v>322</v>
      </c>
    </row>
    <row r="1600" customFormat="false" ht="15" hidden="false" customHeight="true" outlineLevel="0" collapsed="false">
      <c r="A1600" s="106" t="n">
        <v>10559.3794212963</v>
      </c>
      <c r="B1600" s="1" t="s">
        <v>333</v>
      </c>
      <c r="C1600" s="1" t="s">
        <v>334</v>
      </c>
      <c r="D1600" s="1" t="s">
        <v>325</v>
      </c>
    </row>
    <row r="1601" customFormat="false" ht="15" hidden="false" customHeight="true" outlineLevel="0" collapsed="false">
      <c r="A1601" s="106" t="n">
        <v>10566.1056018519</v>
      </c>
      <c r="B1601" s="1" t="s">
        <v>314</v>
      </c>
      <c r="C1601" s="1" t="s">
        <v>315</v>
      </c>
      <c r="D1601" s="1" t="s">
        <v>316</v>
      </c>
    </row>
    <row r="1602" customFormat="false" ht="15" hidden="false" customHeight="true" outlineLevel="0" collapsed="false">
      <c r="A1602" s="106" t="n">
        <v>10574.2127314815</v>
      </c>
      <c r="B1602" s="1" t="s">
        <v>326</v>
      </c>
      <c r="C1602" s="1" t="s">
        <v>327</v>
      </c>
      <c r="D1602" s="1" t="s">
        <v>319</v>
      </c>
    </row>
    <row r="1603" customFormat="false" ht="15" hidden="false" customHeight="true" outlineLevel="0" collapsed="false">
      <c r="A1603" s="106" t="n">
        <v>10582.1551157407</v>
      </c>
      <c r="B1603" s="1" t="s">
        <v>320</v>
      </c>
      <c r="C1603" s="1" t="s">
        <v>321</v>
      </c>
      <c r="D1603" s="1" t="s">
        <v>322</v>
      </c>
    </row>
    <row r="1604" customFormat="false" ht="15" hidden="false" customHeight="true" outlineLevel="0" collapsed="false">
      <c r="A1604" s="106" t="n">
        <v>10584.086087963</v>
      </c>
      <c r="B1604" s="1" t="s">
        <v>328</v>
      </c>
      <c r="C1604" s="1" t="s">
        <v>337</v>
      </c>
      <c r="D1604" s="1" t="s">
        <v>338</v>
      </c>
    </row>
    <row r="1605" customFormat="false" ht="15" hidden="false" customHeight="true" outlineLevel="0" collapsed="false">
      <c r="A1605" s="106" t="n">
        <v>10588.829837963</v>
      </c>
      <c r="B1605" s="1" t="s">
        <v>323</v>
      </c>
      <c r="C1605" s="1" t="s">
        <v>324</v>
      </c>
      <c r="D1605" s="1" t="s">
        <v>325</v>
      </c>
    </row>
    <row r="1606" customFormat="false" ht="15" hidden="false" customHeight="true" outlineLevel="0" collapsed="false">
      <c r="A1606" s="106" t="n">
        <v>10595.781412037</v>
      </c>
      <c r="B1606" s="1" t="s">
        <v>314</v>
      </c>
      <c r="C1606" s="1" t="s">
        <v>315</v>
      </c>
      <c r="D1606" s="1" t="s">
        <v>316</v>
      </c>
    </row>
    <row r="1607" customFormat="false" ht="15" hidden="false" customHeight="true" outlineLevel="0" collapsed="false">
      <c r="A1607" s="106" t="n">
        <v>10604.0197916667</v>
      </c>
      <c r="B1607" s="1" t="s">
        <v>326</v>
      </c>
      <c r="C1607" s="1" t="s">
        <v>327</v>
      </c>
      <c r="D1607" s="1" t="s">
        <v>319</v>
      </c>
    </row>
    <row r="1608" customFormat="false" ht="15" hidden="false" customHeight="true" outlineLevel="0" collapsed="false">
      <c r="A1608" s="106" t="n">
        <v>10611.6355555556</v>
      </c>
      <c r="B1608" s="1" t="s">
        <v>320</v>
      </c>
      <c r="C1608" s="1" t="s">
        <v>321</v>
      </c>
      <c r="D1608" s="1" t="s">
        <v>322</v>
      </c>
    </row>
    <row r="1609" customFormat="false" ht="15" hidden="false" customHeight="true" outlineLevel="0" collapsed="false">
      <c r="A1609" s="106" t="n">
        <v>10618.2979398148</v>
      </c>
      <c r="B1609" s="1" t="s">
        <v>323</v>
      </c>
      <c r="C1609" s="1" t="s">
        <v>324</v>
      </c>
      <c r="D1609" s="1" t="s">
        <v>325</v>
      </c>
    </row>
    <row r="1610" customFormat="false" ht="15" hidden="false" customHeight="true" outlineLevel="0" collapsed="false">
      <c r="A1610" s="106" t="n">
        <v>10625.5911689815</v>
      </c>
      <c r="B1610" s="1" t="s">
        <v>314</v>
      </c>
      <c r="C1610" s="1" t="s">
        <v>315</v>
      </c>
      <c r="D1610" s="1" t="s">
        <v>316</v>
      </c>
    </row>
    <row r="1611" customFormat="false" ht="15" hidden="false" customHeight="true" outlineLevel="0" collapsed="false">
      <c r="A1611" s="106" t="n">
        <v>10633.7468402778</v>
      </c>
      <c r="B1611" s="1" t="s">
        <v>326</v>
      </c>
      <c r="C1611" s="1" t="s">
        <v>327</v>
      </c>
      <c r="D1611" s="1" t="s">
        <v>319</v>
      </c>
    </row>
    <row r="1612" customFormat="false" ht="15" hidden="false" customHeight="true" outlineLevel="0" collapsed="false">
      <c r="A1612" s="106" t="n">
        <v>10641.0158101852</v>
      </c>
      <c r="B1612" s="1" t="s">
        <v>320</v>
      </c>
      <c r="C1612" s="1" t="s">
        <v>321</v>
      </c>
      <c r="D1612" s="1" t="s">
        <v>322</v>
      </c>
    </row>
    <row r="1613" customFormat="false" ht="15" hidden="false" customHeight="true" outlineLevel="0" collapsed="false">
      <c r="A1613" s="106" t="n">
        <v>10647.7909259259</v>
      </c>
      <c r="B1613" s="1" t="s">
        <v>323</v>
      </c>
      <c r="C1613" s="1" t="s">
        <v>324</v>
      </c>
      <c r="D1613" s="1" t="s">
        <v>325</v>
      </c>
    </row>
    <row r="1614" customFormat="false" ht="15" hidden="false" customHeight="true" outlineLevel="0" collapsed="false">
      <c r="A1614" s="106" t="n">
        <v>10655.4652893519</v>
      </c>
      <c r="B1614" s="1" t="s">
        <v>314</v>
      </c>
      <c r="C1614" s="1" t="s">
        <v>315</v>
      </c>
      <c r="D1614" s="1" t="s">
        <v>316</v>
      </c>
    </row>
    <row r="1615" customFormat="false" ht="15" hidden="false" customHeight="true" outlineLevel="0" collapsed="false">
      <c r="A1615" s="106" t="n">
        <v>10663.3591319444</v>
      </c>
      <c r="B1615" s="1" t="s">
        <v>326</v>
      </c>
      <c r="C1615" s="1" t="s">
        <v>327</v>
      </c>
      <c r="D1615" s="1" t="s">
        <v>319</v>
      </c>
    </row>
    <row r="1616" customFormat="false" ht="15" hidden="false" customHeight="true" outlineLevel="0" collapsed="false">
      <c r="A1616" s="106" t="n">
        <v>10670.3206597222</v>
      </c>
      <c r="B1616" s="1" t="s">
        <v>320</v>
      </c>
      <c r="C1616" s="1" t="s">
        <v>321</v>
      </c>
      <c r="D1616" s="1" t="s">
        <v>322</v>
      </c>
    </row>
    <row r="1617" customFormat="false" ht="15" hidden="false" customHeight="true" outlineLevel="0" collapsed="false">
      <c r="A1617" s="106" t="n">
        <v>10673.1080902778</v>
      </c>
      <c r="B1617" s="1" t="s">
        <v>328</v>
      </c>
      <c r="C1617" s="1" t="s">
        <v>329</v>
      </c>
      <c r="D1617" s="1" t="s">
        <v>330</v>
      </c>
    </row>
    <row r="1618" customFormat="false" ht="15" hidden="false" customHeight="true" outlineLevel="0" collapsed="false">
      <c r="A1618" s="106" t="n">
        <v>10677.3241666667</v>
      </c>
      <c r="B1618" s="1" t="s">
        <v>323</v>
      </c>
      <c r="C1618" s="1" t="s">
        <v>324</v>
      </c>
      <c r="D1618" s="1" t="s">
        <v>325</v>
      </c>
    </row>
    <row r="1619" customFormat="false" ht="15" hidden="false" customHeight="true" outlineLevel="0" collapsed="false">
      <c r="A1619" s="106" t="n">
        <v>10685.3123032407</v>
      </c>
      <c r="B1619" s="1" t="s">
        <v>314</v>
      </c>
      <c r="C1619" s="1" t="s">
        <v>315</v>
      </c>
      <c r="D1619" s="1" t="s">
        <v>316</v>
      </c>
    </row>
    <row r="1620" customFormat="false" ht="15" hidden="false" customHeight="true" outlineLevel="0" collapsed="false">
      <c r="A1620" s="106" t="n">
        <v>10692.8562847222</v>
      </c>
      <c r="B1620" s="1" t="s">
        <v>326</v>
      </c>
      <c r="C1620" s="1" t="s">
        <v>327</v>
      </c>
      <c r="D1620" s="1" t="s">
        <v>319</v>
      </c>
    </row>
    <row r="1621" customFormat="false" ht="15" hidden="false" customHeight="true" outlineLevel="0" collapsed="false">
      <c r="A1621" s="106" t="n">
        <v>10699.5898842593</v>
      </c>
      <c r="B1621" s="1" t="s">
        <v>320</v>
      </c>
      <c r="C1621" s="1" t="s">
        <v>321</v>
      </c>
      <c r="D1621" s="1" t="s">
        <v>322</v>
      </c>
    </row>
    <row r="1622" customFormat="false" ht="15" hidden="false" customHeight="true" outlineLevel="0" collapsed="false">
      <c r="A1622" s="106" t="n">
        <v>10706.908125</v>
      </c>
      <c r="B1622" s="1" t="s">
        <v>323</v>
      </c>
      <c r="C1622" s="1" t="s">
        <v>324</v>
      </c>
      <c r="D1622" s="1" t="s">
        <v>325</v>
      </c>
    </row>
    <row r="1623" customFormat="false" ht="15" hidden="false" customHeight="true" outlineLevel="0" collapsed="false">
      <c r="A1623" s="106" t="n">
        <v>10715.0597453704</v>
      </c>
      <c r="B1623" s="1" t="s">
        <v>314</v>
      </c>
      <c r="C1623" s="1" t="s">
        <v>315</v>
      </c>
      <c r="D1623" s="1" t="s">
        <v>316</v>
      </c>
    </row>
    <row r="1624" customFormat="false" ht="15" hidden="false" customHeight="true" outlineLevel="0" collapsed="false">
      <c r="A1624" s="106" t="n">
        <v>10722.2553125</v>
      </c>
      <c r="B1624" s="1" t="s">
        <v>317</v>
      </c>
      <c r="C1624" s="1" t="s">
        <v>318</v>
      </c>
      <c r="D1624" s="1" t="s">
        <v>319</v>
      </c>
    </row>
    <row r="1625" customFormat="false" ht="15" hidden="false" customHeight="true" outlineLevel="0" collapsed="false">
      <c r="A1625" s="106" t="n">
        <v>10728.8723958333</v>
      </c>
      <c r="B1625" s="1" t="s">
        <v>320</v>
      </c>
      <c r="C1625" s="1" t="s">
        <v>321</v>
      </c>
      <c r="D1625" s="1" t="s">
        <v>322</v>
      </c>
    </row>
    <row r="1626" customFormat="false" ht="15" hidden="false" customHeight="true" outlineLevel="0" collapsed="false">
      <c r="A1626" s="106" t="n">
        <v>10736.5346875</v>
      </c>
      <c r="B1626" s="1" t="s">
        <v>323</v>
      </c>
      <c r="C1626" s="1" t="s">
        <v>324</v>
      </c>
      <c r="D1626" s="1" t="s">
        <v>325</v>
      </c>
    </row>
    <row r="1627" customFormat="false" ht="15" hidden="false" customHeight="true" outlineLevel="0" collapsed="false">
      <c r="A1627" s="106" t="n">
        <v>10744.6760069444</v>
      </c>
      <c r="B1627" s="1" t="s">
        <v>314</v>
      </c>
      <c r="C1627" s="1" t="s">
        <v>315</v>
      </c>
      <c r="D1627" s="1" t="s">
        <v>316</v>
      </c>
    </row>
    <row r="1628" customFormat="false" ht="15" hidden="false" customHeight="true" outlineLevel="0" collapsed="false">
      <c r="A1628" s="106" t="n">
        <v>10751.5810416667</v>
      </c>
      <c r="B1628" s="1" t="s">
        <v>326</v>
      </c>
      <c r="C1628" s="1" t="s">
        <v>327</v>
      </c>
      <c r="D1628" s="1" t="s">
        <v>319</v>
      </c>
    </row>
    <row r="1629" customFormat="false" ht="15" hidden="false" customHeight="true" outlineLevel="0" collapsed="false">
      <c r="A1629" s="106" t="n">
        <v>10758.2183796296</v>
      </c>
      <c r="B1629" s="1" t="s">
        <v>320</v>
      </c>
      <c r="C1629" s="1" t="s">
        <v>321</v>
      </c>
      <c r="D1629" s="1" t="s">
        <v>322</v>
      </c>
    </row>
    <row r="1630" customFormat="false" ht="15" hidden="false" customHeight="true" outlineLevel="0" collapsed="false">
      <c r="A1630" s="106" t="n">
        <v>10765.9172453704</v>
      </c>
      <c r="B1630" s="1" t="s">
        <v>328</v>
      </c>
      <c r="C1630" s="1" t="s">
        <v>331</v>
      </c>
      <c r="D1630" s="1" t="s">
        <v>332</v>
      </c>
    </row>
    <row r="1631" customFormat="false" ht="15" hidden="false" customHeight="true" outlineLevel="0" collapsed="false">
      <c r="A1631" s="106" t="n">
        <v>10766.1771990741</v>
      </c>
      <c r="B1631" s="1" t="s">
        <v>323</v>
      </c>
      <c r="C1631" s="1" t="s">
        <v>324</v>
      </c>
      <c r="D1631" s="1" t="s">
        <v>325</v>
      </c>
    </row>
    <row r="1632" customFormat="false" ht="15" hidden="false" customHeight="true" outlineLevel="0" collapsed="false">
      <c r="A1632" s="106" t="n">
        <v>10774.1625115741</v>
      </c>
      <c r="B1632" s="1" t="s">
        <v>314</v>
      </c>
      <c r="C1632" s="1" t="s">
        <v>315</v>
      </c>
      <c r="D1632" s="1" t="s">
        <v>316</v>
      </c>
    </row>
    <row r="1633" customFormat="false" ht="15" hidden="false" customHeight="true" outlineLevel="0" collapsed="false">
      <c r="A1633" s="106" t="n">
        <v>10780.8661342593</v>
      </c>
      <c r="B1633" s="1" t="s">
        <v>326</v>
      </c>
      <c r="C1633" s="1" t="s">
        <v>327</v>
      </c>
      <c r="D1633" s="1" t="s">
        <v>319</v>
      </c>
    </row>
    <row r="1634" customFormat="false" ht="15" hidden="false" customHeight="true" outlineLevel="0" collapsed="false">
      <c r="A1634" s="106" t="n">
        <v>10787.6700694444</v>
      </c>
      <c r="B1634" s="1" t="s">
        <v>320</v>
      </c>
      <c r="C1634" s="1" t="s">
        <v>321</v>
      </c>
      <c r="D1634" s="1" t="s">
        <v>322</v>
      </c>
    </row>
    <row r="1635" customFormat="false" ht="15" hidden="false" customHeight="true" outlineLevel="0" collapsed="false">
      <c r="A1635" s="106" t="n">
        <v>10795.8060300926</v>
      </c>
      <c r="B1635" s="1" t="s">
        <v>323</v>
      </c>
      <c r="C1635" s="1" t="s">
        <v>324</v>
      </c>
      <c r="D1635" s="1" t="s">
        <v>325</v>
      </c>
    </row>
    <row r="1636" customFormat="false" ht="15" hidden="false" customHeight="true" outlineLevel="0" collapsed="false">
      <c r="A1636" s="106" t="n">
        <v>10803.5387847222</v>
      </c>
      <c r="B1636" s="1" t="s">
        <v>314</v>
      </c>
      <c r="C1636" s="1" t="s">
        <v>315</v>
      </c>
      <c r="D1636" s="1" t="s">
        <v>316</v>
      </c>
    </row>
    <row r="1637" customFormat="false" ht="15" hidden="false" customHeight="true" outlineLevel="0" collapsed="false">
      <c r="A1637" s="106" t="n">
        <v>10810.1529166667</v>
      </c>
      <c r="B1637" s="1" t="s">
        <v>326</v>
      </c>
      <c r="C1637" s="1" t="s">
        <v>327</v>
      </c>
      <c r="D1637" s="1" t="s">
        <v>319</v>
      </c>
    </row>
    <row r="1638" customFormat="false" ht="15" hidden="false" customHeight="true" outlineLevel="0" collapsed="false">
      <c r="A1638" s="106" t="n">
        <v>10817.2507291667</v>
      </c>
      <c r="B1638" s="1" t="s">
        <v>320</v>
      </c>
      <c r="C1638" s="1" t="s">
        <v>321</v>
      </c>
      <c r="D1638" s="1" t="s">
        <v>322</v>
      </c>
    </row>
    <row r="1639" customFormat="false" ht="15" hidden="false" customHeight="true" outlineLevel="0" collapsed="false">
      <c r="A1639" s="106" t="n">
        <v>10825.4042592593</v>
      </c>
      <c r="B1639" s="1" t="s">
        <v>323</v>
      </c>
      <c r="C1639" s="1" t="s">
        <v>324</v>
      </c>
      <c r="D1639" s="1" t="s">
        <v>325</v>
      </c>
    </row>
    <row r="1640" customFormat="false" ht="15" hidden="false" customHeight="true" outlineLevel="0" collapsed="false">
      <c r="A1640" s="106" t="n">
        <v>10832.8344212963</v>
      </c>
      <c r="B1640" s="1" t="s">
        <v>314</v>
      </c>
      <c r="C1640" s="1" t="s">
        <v>315</v>
      </c>
      <c r="D1640" s="1" t="s">
        <v>316</v>
      </c>
    </row>
    <row r="1641" customFormat="false" ht="15" hidden="false" customHeight="true" outlineLevel="0" collapsed="false">
      <c r="A1641" s="106" t="n">
        <v>10839.4912731482</v>
      </c>
      <c r="B1641" s="1" t="s">
        <v>326</v>
      </c>
      <c r="C1641" s="1" t="s">
        <v>327</v>
      </c>
      <c r="D1641" s="1" t="s">
        <v>319</v>
      </c>
    </row>
    <row r="1642" customFormat="false" ht="15" hidden="false" customHeight="true" outlineLevel="0" collapsed="false">
      <c r="A1642" s="106" t="n">
        <v>10846.9560300926</v>
      </c>
      <c r="B1642" s="1" t="s">
        <v>320</v>
      </c>
      <c r="C1642" s="1" t="s">
        <v>321</v>
      </c>
      <c r="D1642" s="1" t="s">
        <v>322</v>
      </c>
    </row>
    <row r="1643" customFormat="false" ht="15" hidden="false" customHeight="true" outlineLevel="0" collapsed="false">
      <c r="A1643" s="106" t="n">
        <v>10854.9692361111</v>
      </c>
      <c r="B1643" s="1" t="s">
        <v>323</v>
      </c>
      <c r="C1643" s="1" t="s">
        <v>324</v>
      </c>
      <c r="D1643" s="1" t="s">
        <v>325</v>
      </c>
    </row>
    <row r="1644" customFormat="false" ht="15" hidden="false" customHeight="true" outlineLevel="0" collapsed="false">
      <c r="A1644" s="106" t="n">
        <v>10859.5364236111</v>
      </c>
      <c r="B1644" s="1" t="s">
        <v>328</v>
      </c>
      <c r="C1644" s="1" t="s">
        <v>335</v>
      </c>
      <c r="D1644" s="1" t="s">
        <v>336</v>
      </c>
    </row>
    <row r="1645" customFormat="false" ht="15" hidden="false" customHeight="true" outlineLevel="0" collapsed="false">
      <c r="A1645" s="106" t="n">
        <v>10862.0880902778</v>
      </c>
      <c r="B1645" s="1" t="s">
        <v>314</v>
      </c>
      <c r="C1645" s="1" t="s">
        <v>315</v>
      </c>
      <c r="D1645" s="1" t="s">
        <v>316</v>
      </c>
    </row>
    <row r="1646" customFormat="false" ht="15" hidden="false" customHeight="true" outlineLevel="0" collapsed="false">
      <c r="A1646" s="106" t="n">
        <v>10868.9299421296</v>
      </c>
      <c r="B1646" s="1" t="s">
        <v>326</v>
      </c>
      <c r="C1646" s="1" t="s">
        <v>327</v>
      </c>
      <c r="D1646" s="1" t="s">
        <v>319</v>
      </c>
    </row>
    <row r="1647" customFormat="false" ht="15" hidden="false" customHeight="true" outlineLevel="0" collapsed="false">
      <c r="A1647" s="106" t="n">
        <v>10876.7534027778</v>
      </c>
      <c r="B1647" s="1" t="s">
        <v>320</v>
      </c>
      <c r="C1647" s="1" t="s">
        <v>321</v>
      </c>
      <c r="D1647" s="1" t="s">
        <v>322</v>
      </c>
    </row>
    <row r="1648" customFormat="false" ht="15" hidden="false" customHeight="true" outlineLevel="0" collapsed="false">
      <c r="A1648" s="106" t="n">
        <v>10884.5042013889</v>
      </c>
      <c r="B1648" s="1" t="s">
        <v>323</v>
      </c>
      <c r="C1648" s="1" t="s">
        <v>324</v>
      </c>
      <c r="D1648" s="1" t="s">
        <v>325</v>
      </c>
    </row>
    <row r="1649" customFormat="false" ht="15" hidden="false" customHeight="true" outlineLevel="0" collapsed="false">
      <c r="A1649" s="106" t="n">
        <v>10891.3482407407</v>
      </c>
      <c r="B1649" s="1" t="s">
        <v>314</v>
      </c>
      <c r="C1649" s="1" t="s">
        <v>315</v>
      </c>
      <c r="D1649" s="1" t="s">
        <v>316</v>
      </c>
    </row>
    <row r="1650" customFormat="false" ht="15" hidden="false" customHeight="true" outlineLevel="0" collapsed="false">
      <c r="A1650" s="106" t="n">
        <v>10898.5005439815</v>
      </c>
      <c r="B1650" s="1" t="s">
        <v>317</v>
      </c>
      <c r="C1650" s="1" t="s">
        <v>318</v>
      </c>
      <c r="D1650" s="1" t="s">
        <v>319</v>
      </c>
    </row>
    <row r="1651" customFormat="false" ht="15" hidden="false" customHeight="true" outlineLevel="0" collapsed="false">
      <c r="A1651" s="106" t="n">
        <v>10906.5899074074</v>
      </c>
      <c r="B1651" s="1" t="s">
        <v>320</v>
      </c>
      <c r="C1651" s="1" t="s">
        <v>321</v>
      </c>
      <c r="D1651" s="1" t="s">
        <v>322</v>
      </c>
    </row>
    <row r="1652" customFormat="false" ht="15" hidden="false" customHeight="true" outlineLevel="0" collapsed="false">
      <c r="A1652" s="106" t="n">
        <v>10914.0101273148</v>
      </c>
      <c r="B1652" s="1" t="s">
        <v>323</v>
      </c>
      <c r="C1652" s="1" t="s">
        <v>324</v>
      </c>
      <c r="D1652" s="1" t="s">
        <v>325</v>
      </c>
    </row>
    <row r="1653" customFormat="false" ht="15" hidden="false" customHeight="true" outlineLevel="0" collapsed="false">
      <c r="A1653" s="106" t="n">
        <v>10920.6696875</v>
      </c>
      <c r="B1653" s="1" t="s">
        <v>314</v>
      </c>
      <c r="C1653" s="1" t="s">
        <v>315</v>
      </c>
      <c r="D1653" s="1" t="s">
        <v>316</v>
      </c>
    </row>
    <row r="1654" customFormat="false" ht="15" hidden="false" customHeight="true" outlineLevel="0" collapsed="false">
      <c r="A1654" s="106" t="n">
        <v>10928.2002314815</v>
      </c>
      <c r="B1654" s="1" t="s">
        <v>326</v>
      </c>
      <c r="C1654" s="1" t="s">
        <v>327</v>
      </c>
      <c r="D1654" s="1" t="s">
        <v>319</v>
      </c>
    </row>
    <row r="1655" customFormat="false" ht="15" hidden="false" customHeight="true" outlineLevel="0" collapsed="false">
      <c r="A1655" s="106" t="n">
        <v>10936.4034722222</v>
      </c>
      <c r="B1655" s="1" t="s">
        <v>320</v>
      </c>
      <c r="C1655" s="1" t="s">
        <v>321</v>
      </c>
      <c r="D1655" s="1" t="s">
        <v>322</v>
      </c>
    </row>
    <row r="1656" customFormat="false" ht="15" hidden="false" customHeight="true" outlineLevel="0" collapsed="false">
      <c r="A1656" s="106" t="n">
        <v>10943.4850925926</v>
      </c>
      <c r="B1656" s="1" t="s">
        <v>323</v>
      </c>
      <c r="C1656" s="1" t="s">
        <v>324</v>
      </c>
      <c r="D1656" s="1" t="s">
        <v>325</v>
      </c>
    </row>
    <row r="1657" customFormat="false" ht="15" hidden="false" customHeight="true" outlineLevel="0" collapsed="false">
      <c r="A1657" s="106" t="n">
        <v>10949.3286226852</v>
      </c>
      <c r="B1657" s="1" t="s">
        <v>328</v>
      </c>
      <c r="C1657" s="1" t="s">
        <v>337</v>
      </c>
      <c r="D1657" s="1" t="s">
        <v>338</v>
      </c>
    </row>
    <row r="1658" customFormat="false" ht="15" hidden="false" customHeight="true" outlineLevel="0" collapsed="false">
      <c r="A1658" s="106" t="n">
        <v>10950.1023148148</v>
      </c>
      <c r="B1658" s="1" t="s">
        <v>314</v>
      </c>
      <c r="C1658" s="1" t="s">
        <v>315</v>
      </c>
      <c r="D1658" s="1" t="s">
        <v>316</v>
      </c>
    </row>
    <row r="1659" customFormat="false" ht="15" hidden="false" customHeight="true" outlineLevel="0" collapsed="false">
      <c r="A1659" s="106" t="n">
        <v>10957.9873611111</v>
      </c>
      <c r="B1659" s="1" t="s">
        <v>326</v>
      </c>
      <c r="C1659" s="1" t="s">
        <v>327</v>
      </c>
      <c r="D1659" s="1" t="s">
        <v>319</v>
      </c>
    </row>
    <row r="1660" customFormat="false" ht="15" hidden="false" customHeight="true" outlineLevel="0" collapsed="false">
      <c r="A1660" s="106" t="n">
        <v>10966.1321875</v>
      </c>
      <c r="B1660" s="1" t="s">
        <v>320</v>
      </c>
      <c r="C1660" s="1" t="s">
        <v>321</v>
      </c>
      <c r="D1660" s="1" t="s">
        <v>322</v>
      </c>
    </row>
    <row r="1661" customFormat="false" ht="15" hidden="false" customHeight="true" outlineLevel="0" collapsed="false">
      <c r="A1661" s="106" t="n">
        <v>10972.9311921296</v>
      </c>
      <c r="B1661" s="1" t="s">
        <v>323</v>
      </c>
      <c r="C1661" s="1" t="s">
        <v>324</v>
      </c>
      <c r="D1661" s="1" t="s">
        <v>325</v>
      </c>
    </row>
    <row r="1662" customFormat="false" ht="15" hidden="false" customHeight="true" outlineLevel="0" collapsed="false">
      <c r="A1662" s="106" t="n">
        <v>10979.6719907407</v>
      </c>
      <c r="B1662" s="1" t="s">
        <v>314</v>
      </c>
      <c r="C1662" s="1" t="s">
        <v>315</v>
      </c>
      <c r="D1662" s="1" t="s">
        <v>316</v>
      </c>
    </row>
    <row r="1663" customFormat="false" ht="15" hidden="false" customHeight="true" outlineLevel="0" collapsed="false">
      <c r="A1663" s="106" t="n">
        <v>10987.7970949074</v>
      </c>
      <c r="B1663" s="1" t="s">
        <v>326</v>
      </c>
      <c r="C1663" s="1" t="s">
        <v>327</v>
      </c>
      <c r="D1663" s="1" t="s">
        <v>319</v>
      </c>
    </row>
    <row r="1664" customFormat="false" ht="15" hidden="false" customHeight="true" outlineLevel="0" collapsed="false">
      <c r="A1664" s="106" t="n">
        <v>10995.7264699074</v>
      </c>
      <c r="B1664" s="1" t="s">
        <v>320</v>
      </c>
      <c r="C1664" s="1" t="s">
        <v>321</v>
      </c>
      <c r="D1664" s="1" t="s">
        <v>322</v>
      </c>
    </row>
    <row r="1665" customFormat="false" ht="15" hidden="false" customHeight="true" outlineLevel="0" collapsed="false">
      <c r="A1665" s="106" t="n">
        <v>11002.3600810185</v>
      </c>
      <c r="B1665" s="1" t="s">
        <v>323</v>
      </c>
      <c r="C1665" s="1" t="s">
        <v>324</v>
      </c>
      <c r="D1665" s="1" t="s">
        <v>325</v>
      </c>
    </row>
    <row r="1666" customFormat="false" ht="15" hidden="false" customHeight="true" outlineLevel="0" collapsed="false">
      <c r="A1666" s="106" t="n">
        <v>11009.3650462963</v>
      </c>
      <c r="B1666" s="1" t="s">
        <v>314</v>
      </c>
      <c r="C1666" s="1" t="s">
        <v>315</v>
      </c>
      <c r="D1666" s="1" t="s">
        <v>316</v>
      </c>
    </row>
    <row r="1667" customFormat="false" ht="15" hidden="false" customHeight="true" outlineLevel="0" collapsed="false">
      <c r="A1667" s="106" t="n">
        <v>11017.5648032407</v>
      </c>
      <c r="B1667" s="1" t="s">
        <v>326</v>
      </c>
      <c r="C1667" s="1" t="s">
        <v>327</v>
      </c>
      <c r="D1667" s="1" t="s">
        <v>319</v>
      </c>
    </row>
    <row r="1668" customFormat="false" ht="15" hidden="false" customHeight="true" outlineLevel="0" collapsed="false">
      <c r="A1668" s="106" t="n">
        <v>11025.1672106482</v>
      </c>
      <c r="B1668" s="1" t="s">
        <v>320</v>
      </c>
      <c r="C1668" s="1" t="s">
        <v>321</v>
      </c>
      <c r="D1668" s="1" t="s">
        <v>322</v>
      </c>
    </row>
    <row r="1669" customFormat="false" ht="15" hidden="false" customHeight="true" outlineLevel="0" collapsed="false">
      <c r="A1669" s="106" t="n">
        <v>11031.7906944444</v>
      </c>
      <c r="B1669" s="1" t="s">
        <v>323</v>
      </c>
      <c r="C1669" s="1" t="s">
        <v>324</v>
      </c>
      <c r="D1669" s="1" t="s">
        <v>325</v>
      </c>
    </row>
    <row r="1670" customFormat="false" ht="15" hidden="false" customHeight="true" outlineLevel="0" collapsed="false">
      <c r="A1670" s="106" t="n">
        <v>11038.3541550926</v>
      </c>
      <c r="B1670" s="1" t="s">
        <v>328</v>
      </c>
      <c r="C1670" s="1" t="s">
        <v>329</v>
      </c>
      <c r="D1670" s="1" t="s">
        <v>330</v>
      </c>
    </row>
    <row r="1671" customFormat="false" ht="15" hidden="false" customHeight="true" outlineLevel="0" collapsed="false">
      <c r="A1671" s="106" t="n">
        <v>11039.1343865741</v>
      </c>
      <c r="B1671" s="1" t="s">
        <v>314</v>
      </c>
      <c r="C1671" s="1" t="s">
        <v>315</v>
      </c>
      <c r="D1671" s="1" t="s">
        <v>316</v>
      </c>
    </row>
    <row r="1672" customFormat="false" ht="15" hidden="false" customHeight="true" outlineLevel="0" collapsed="false">
      <c r="A1672" s="106" t="n">
        <v>11047.2410416667</v>
      </c>
      <c r="B1672" s="1" t="s">
        <v>326</v>
      </c>
      <c r="C1672" s="1" t="s">
        <v>327</v>
      </c>
      <c r="D1672" s="1" t="s">
        <v>319</v>
      </c>
    </row>
    <row r="1673" customFormat="false" ht="15" hidden="false" customHeight="true" outlineLevel="0" collapsed="false">
      <c r="A1673" s="106" t="n">
        <v>11054.4758217593</v>
      </c>
      <c r="B1673" s="1" t="s">
        <v>320</v>
      </c>
      <c r="C1673" s="1" t="s">
        <v>321</v>
      </c>
      <c r="D1673" s="1" t="s">
        <v>322</v>
      </c>
    </row>
    <row r="1674" customFormat="false" ht="15" hidden="false" customHeight="true" outlineLevel="0" collapsed="false">
      <c r="A1674" s="106" t="n">
        <v>11061.2423842593</v>
      </c>
      <c r="B1674" s="1" t="s">
        <v>333</v>
      </c>
      <c r="C1674" s="1" t="s">
        <v>334</v>
      </c>
      <c r="D1674" s="1" t="s">
        <v>325</v>
      </c>
    </row>
    <row r="1675" customFormat="false" ht="15" hidden="false" customHeight="true" outlineLevel="0" collapsed="false">
      <c r="A1675" s="106" t="n">
        <v>11068.9231134259</v>
      </c>
      <c r="B1675" s="1" t="s">
        <v>314</v>
      </c>
      <c r="C1675" s="1" t="s">
        <v>315</v>
      </c>
      <c r="D1675" s="1" t="s">
        <v>316</v>
      </c>
    </row>
    <row r="1676" customFormat="false" ht="15" hidden="false" customHeight="true" outlineLevel="0" collapsed="false">
      <c r="A1676" s="106" t="n">
        <v>11076.7980439815</v>
      </c>
      <c r="B1676" s="1" t="s">
        <v>317</v>
      </c>
      <c r="C1676" s="1" t="s">
        <v>318</v>
      </c>
      <c r="D1676" s="1" t="s">
        <v>319</v>
      </c>
    </row>
    <row r="1677" customFormat="false" ht="15" hidden="false" customHeight="true" outlineLevel="0" collapsed="false">
      <c r="A1677" s="106" t="n">
        <v>11083.7038194444</v>
      </c>
      <c r="B1677" s="1" t="s">
        <v>320</v>
      </c>
      <c r="C1677" s="1" t="s">
        <v>321</v>
      </c>
      <c r="D1677" s="1" t="s">
        <v>322</v>
      </c>
    </row>
    <row r="1678" customFormat="false" ht="15" hidden="false" customHeight="true" outlineLevel="0" collapsed="false">
      <c r="A1678" s="106" t="n">
        <v>11090.7291203704</v>
      </c>
      <c r="B1678" s="1" t="s">
        <v>323</v>
      </c>
      <c r="C1678" s="1" t="s">
        <v>324</v>
      </c>
      <c r="D1678" s="1" t="s">
        <v>325</v>
      </c>
    </row>
    <row r="1679" customFormat="false" ht="15" hidden="false" customHeight="true" outlineLevel="0" collapsed="false">
      <c r="A1679" s="106" t="n">
        <v>11098.6823958333</v>
      </c>
      <c r="B1679" s="1" t="s">
        <v>314</v>
      </c>
      <c r="C1679" s="1" t="s">
        <v>315</v>
      </c>
      <c r="D1679" s="1" t="s">
        <v>316</v>
      </c>
    </row>
    <row r="1680" customFormat="false" ht="15" hidden="false" customHeight="true" outlineLevel="0" collapsed="false">
      <c r="A1680" s="106" t="n">
        <v>11106.2340972222</v>
      </c>
      <c r="B1680" s="1" t="s">
        <v>326</v>
      </c>
      <c r="C1680" s="1" t="s">
        <v>327</v>
      </c>
      <c r="D1680" s="1" t="s">
        <v>319</v>
      </c>
    </row>
    <row r="1681" customFormat="false" ht="15" hidden="false" customHeight="true" outlineLevel="0" collapsed="false">
      <c r="A1681" s="106" t="n">
        <v>11112.9144097222</v>
      </c>
      <c r="B1681" s="1" t="s">
        <v>320</v>
      </c>
      <c r="C1681" s="1" t="s">
        <v>321</v>
      </c>
      <c r="D1681" s="1" t="s">
        <v>322</v>
      </c>
    </row>
    <row r="1682" customFormat="false" ht="15" hidden="false" customHeight="true" outlineLevel="0" collapsed="false">
      <c r="A1682" s="106" t="n">
        <v>11120.2585300926</v>
      </c>
      <c r="B1682" s="1" t="s">
        <v>323</v>
      </c>
      <c r="C1682" s="1" t="s">
        <v>324</v>
      </c>
      <c r="D1682" s="1" t="s">
        <v>325</v>
      </c>
    </row>
    <row r="1683" customFormat="false" ht="15" hidden="false" customHeight="true" outlineLevel="0" collapsed="false">
      <c r="A1683" s="106" t="n">
        <v>11128.3758449074</v>
      </c>
      <c r="B1683" s="1" t="s">
        <v>314</v>
      </c>
      <c r="C1683" s="1" t="s">
        <v>315</v>
      </c>
      <c r="D1683" s="1" t="s">
        <v>316</v>
      </c>
    </row>
    <row r="1684" customFormat="false" ht="15" hidden="false" customHeight="true" outlineLevel="0" collapsed="false">
      <c r="A1684" s="106" t="n">
        <v>11131.1619212963</v>
      </c>
      <c r="B1684" s="1" t="s">
        <v>328</v>
      </c>
      <c r="C1684" s="1" t="s">
        <v>331</v>
      </c>
      <c r="D1684" s="1" t="s">
        <v>332</v>
      </c>
    </row>
    <row r="1685" customFormat="false" ht="15" hidden="false" customHeight="true" outlineLevel="0" collapsed="false">
      <c r="A1685" s="106" t="n">
        <v>11135.5740972222</v>
      </c>
      <c r="B1685" s="1" t="s">
        <v>326</v>
      </c>
      <c r="C1685" s="1" t="s">
        <v>327</v>
      </c>
      <c r="D1685" s="1" t="s">
        <v>319</v>
      </c>
    </row>
    <row r="1686" customFormat="false" ht="15" hidden="false" customHeight="true" outlineLevel="0" collapsed="false">
      <c r="A1686" s="106" t="n">
        <v>11142.1688310185</v>
      </c>
      <c r="B1686" s="1" t="s">
        <v>320</v>
      </c>
      <c r="C1686" s="1" t="s">
        <v>321</v>
      </c>
      <c r="D1686" s="1" t="s">
        <v>322</v>
      </c>
    </row>
    <row r="1687" customFormat="false" ht="15" hidden="false" customHeight="true" outlineLevel="0" collapsed="false">
      <c r="A1687" s="106" t="n">
        <v>11149.8343518519</v>
      </c>
      <c r="B1687" s="1" t="s">
        <v>323</v>
      </c>
      <c r="C1687" s="1" t="s">
        <v>324</v>
      </c>
      <c r="D1687" s="1" t="s">
        <v>325</v>
      </c>
    </row>
    <row r="1688" customFormat="false" ht="15" hidden="false" customHeight="true" outlineLevel="0" collapsed="false">
      <c r="A1688" s="106" t="n">
        <v>11157.97875</v>
      </c>
      <c r="B1688" s="1" t="s">
        <v>314</v>
      </c>
      <c r="C1688" s="1" t="s">
        <v>315</v>
      </c>
      <c r="D1688" s="1" t="s">
        <v>316</v>
      </c>
    </row>
    <row r="1689" customFormat="false" ht="15" hidden="false" customHeight="true" outlineLevel="0" collapsed="false">
      <c r="A1689" s="106" t="n">
        <v>11164.8623032407</v>
      </c>
      <c r="B1689" s="1" t="s">
        <v>326</v>
      </c>
      <c r="C1689" s="1" t="s">
        <v>327</v>
      </c>
      <c r="D1689" s="1" t="s">
        <v>319</v>
      </c>
    </row>
    <row r="1690" customFormat="false" ht="15" hidden="false" customHeight="true" outlineLevel="0" collapsed="false">
      <c r="A1690" s="106" t="n">
        <v>11171.5181365741</v>
      </c>
      <c r="B1690" s="1" t="s">
        <v>320</v>
      </c>
      <c r="C1690" s="1" t="s">
        <v>321</v>
      </c>
      <c r="D1690" s="1" t="s">
        <v>322</v>
      </c>
    </row>
    <row r="1691" customFormat="false" ht="15" hidden="false" customHeight="true" outlineLevel="0" collapsed="false">
      <c r="A1691" s="106" t="n">
        <v>11179.4566898148</v>
      </c>
      <c r="B1691" s="1" t="s">
        <v>323</v>
      </c>
      <c r="C1691" s="1" t="s">
        <v>324</v>
      </c>
      <c r="D1691" s="1" t="s">
        <v>325</v>
      </c>
    </row>
    <row r="1692" customFormat="false" ht="15" hidden="false" customHeight="true" outlineLevel="0" collapsed="false">
      <c r="A1692" s="106" t="n">
        <v>11187.4794791667</v>
      </c>
      <c r="B1692" s="1" t="s">
        <v>314</v>
      </c>
      <c r="C1692" s="1" t="s">
        <v>315</v>
      </c>
      <c r="D1692" s="1" t="s">
        <v>316</v>
      </c>
    </row>
    <row r="1693" customFormat="false" ht="15" hidden="false" customHeight="true" outlineLevel="0" collapsed="false">
      <c r="A1693" s="106" t="n">
        <v>11194.1505439815</v>
      </c>
      <c r="B1693" s="1" t="s">
        <v>326</v>
      </c>
      <c r="C1693" s="1" t="s">
        <v>327</v>
      </c>
      <c r="D1693" s="1" t="s">
        <v>319</v>
      </c>
    </row>
    <row r="1694" customFormat="false" ht="15" hidden="false" customHeight="true" outlineLevel="0" collapsed="false">
      <c r="A1694" s="106" t="n">
        <v>11200.9975578704</v>
      </c>
      <c r="B1694" s="1" t="s">
        <v>320</v>
      </c>
      <c r="C1694" s="1" t="s">
        <v>321</v>
      </c>
      <c r="D1694" s="1" t="s">
        <v>322</v>
      </c>
    </row>
    <row r="1695" customFormat="false" ht="15" hidden="false" customHeight="true" outlineLevel="0" collapsed="false">
      <c r="A1695" s="106" t="n">
        <v>11209.1164351852</v>
      </c>
      <c r="B1695" s="1" t="s">
        <v>323</v>
      </c>
      <c r="C1695" s="1" t="s">
        <v>324</v>
      </c>
      <c r="D1695" s="1" t="s">
        <v>325</v>
      </c>
    </row>
    <row r="1696" customFormat="false" ht="15" hidden="false" customHeight="true" outlineLevel="0" collapsed="false">
      <c r="A1696" s="106" t="n">
        <v>11216.8836921296</v>
      </c>
      <c r="B1696" s="1" t="s">
        <v>314</v>
      </c>
      <c r="C1696" s="1" t="s">
        <v>315</v>
      </c>
      <c r="D1696" s="1" t="s">
        <v>316</v>
      </c>
    </row>
    <row r="1697" customFormat="false" ht="15" hidden="false" customHeight="true" outlineLevel="0" collapsed="false">
      <c r="A1697" s="106" t="n">
        <v>11223.4871527778</v>
      </c>
      <c r="B1697" s="1" t="s">
        <v>326</v>
      </c>
      <c r="C1697" s="1" t="s">
        <v>327</v>
      </c>
      <c r="D1697" s="1" t="s">
        <v>319</v>
      </c>
    </row>
    <row r="1698" customFormat="false" ht="15" hidden="false" customHeight="true" outlineLevel="0" collapsed="false">
      <c r="A1698" s="106" t="n">
        <v>11224.7754050926</v>
      </c>
      <c r="B1698" s="1" t="s">
        <v>328</v>
      </c>
      <c r="C1698" s="1" t="s">
        <v>335</v>
      </c>
      <c r="D1698" s="1" t="s">
        <v>336</v>
      </c>
    </row>
    <row r="1699" customFormat="false" ht="15" hidden="false" customHeight="true" outlineLevel="0" collapsed="false">
      <c r="A1699" s="106" t="n">
        <v>11230.6234027778</v>
      </c>
      <c r="B1699" s="1" t="s">
        <v>320</v>
      </c>
      <c r="C1699" s="1" t="s">
        <v>321</v>
      </c>
      <c r="D1699" s="1" t="s">
        <v>322</v>
      </c>
    </row>
    <row r="1700" customFormat="false" ht="15" hidden="false" customHeight="true" outlineLevel="0" collapsed="false">
      <c r="A1700" s="106" t="n">
        <v>11238.7885416667</v>
      </c>
      <c r="B1700" s="1" t="s">
        <v>333</v>
      </c>
      <c r="C1700" s="1" t="s">
        <v>334</v>
      </c>
      <c r="D1700" s="1" t="s">
        <v>325</v>
      </c>
    </row>
    <row r="1701" customFormat="false" ht="15" hidden="false" customHeight="true" outlineLevel="0" collapsed="false">
      <c r="A1701" s="106" t="n">
        <v>11246.2166087963</v>
      </c>
      <c r="B1701" s="1" t="s">
        <v>314</v>
      </c>
      <c r="C1701" s="1" t="s">
        <v>315</v>
      </c>
      <c r="D1701" s="1" t="s">
        <v>316</v>
      </c>
    </row>
    <row r="1702" customFormat="false" ht="15" hidden="false" customHeight="true" outlineLevel="0" collapsed="false">
      <c r="A1702" s="106" t="n">
        <v>11252.9080787037</v>
      </c>
      <c r="B1702" s="1" t="s">
        <v>317</v>
      </c>
      <c r="C1702" s="1" t="s">
        <v>318</v>
      </c>
      <c r="D1702" s="1" t="s">
        <v>319</v>
      </c>
    </row>
    <row r="1703" customFormat="false" ht="15" hidden="false" customHeight="true" outlineLevel="0" collapsed="false">
      <c r="A1703" s="106" t="n">
        <v>11260.3901157407</v>
      </c>
      <c r="B1703" s="1" t="s">
        <v>320</v>
      </c>
      <c r="C1703" s="1" t="s">
        <v>321</v>
      </c>
      <c r="D1703" s="1" t="s">
        <v>322</v>
      </c>
    </row>
    <row r="1704" customFormat="false" ht="15" hidden="false" customHeight="true" outlineLevel="0" collapsed="false">
      <c r="A1704" s="106" t="n">
        <v>11268.4361689815</v>
      </c>
      <c r="B1704" s="1" t="s">
        <v>323</v>
      </c>
      <c r="C1704" s="1" t="s">
        <v>324</v>
      </c>
      <c r="D1704" s="1" t="s">
        <v>325</v>
      </c>
    </row>
    <row r="1705" customFormat="false" ht="15" hidden="false" customHeight="true" outlineLevel="0" collapsed="false">
      <c r="A1705" s="106" t="n">
        <v>11275.5190393519</v>
      </c>
      <c r="B1705" s="1" t="s">
        <v>314</v>
      </c>
      <c r="C1705" s="1" t="s">
        <v>315</v>
      </c>
      <c r="D1705" s="1" t="s">
        <v>316</v>
      </c>
    </row>
    <row r="1706" customFormat="false" ht="15" hidden="false" customHeight="true" outlineLevel="0" collapsed="false">
      <c r="A1706" s="106" t="n">
        <v>11282.4315162037</v>
      </c>
      <c r="B1706" s="1" t="s">
        <v>326</v>
      </c>
      <c r="C1706" s="1" t="s">
        <v>327</v>
      </c>
      <c r="D1706" s="1" t="s">
        <v>319</v>
      </c>
    </row>
    <row r="1707" customFormat="false" ht="15" hidden="false" customHeight="true" outlineLevel="0" collapsed="false">
      <c r="A1707" s="106" t="n">
        <v>11290.2619907407</v>
      </c>
      <c r="B1707" s="1" t="s">
        <v>320</v>
      </c>
      <c r="C1707" s="1" t="s">
        <v>321</v>
      </c>
      <c r="D1707" s="1" t="s">
        <v>322</v>
      </c>
    </row>
    <row r="1708" customFormat="false" ht="15" hidden="false" customHeight="true" outlineLevel="0" collapsed="false">
      <c r="A1708" s="106" t="n">
        <v>11298.0277893519</v>
      </c>
      <c r="B1708" s="1" t="s">
        <v>323</v>
      </c>
      <c r="C1708" s="1" t="s">
        <v>324</v>
      </c>
      <c r="D1708" s="1" t="s">
        <v>325</v>
      </c>
    </row>
    <row r="1709" customFormat="false" ht="15" hidden="false" customHeight="true" outlineLevel="0" collapsed="false">
      <c r="A1709" s="106" t="n">
        <v>11304.8380902778</v>
      </c>
      <c r="B1709" s="1" t="s">
        <v>314</v>
      </c>
      <c r="C1709" s="1" t="s">
        <v>315</v>
      </c>
      <c r="D1709" s="1" t="s">
        <v>316</v>
      </c>
    </row>
    <row r="1710" customFormat="false" ht="15" hidden="false" customHeight="true" outlineLevel="0" collapsed="false">
      <c r="A1710" s="106" t="n">
        <v>11312.0584490741</v>
      </c>
      <c r="B1710" s="1" t="s">
        <v>326</v>
      </c>
      <c r="C1710" s="1" t="s">
        <v>327</v>
      </c>
      <c r="D1710" s="1" t="s">
        <v>319</v>
      </c>
    </row>
    <row r="1711" customFormat="false" ht="15" hidden="false" customHeight="true" outlineLevel="0" collapsed="false">
      <c r="A1711" s="106" t="n">
        <v>11314.5691203704</v>
      </c>
      <c r="B1711" s="1" t="s">
        <v>328</v>
      </c>
      <c r="C1711" s="1" t="s">
        <v>337</v>
      </c>
      <c r="D1711" s="1" t="s">
        <v>338</v>
      </c>
    </row>
    <row r="1712" customFormat="false" ht="15" hidden="false" customHeight="true" outlineLevel="0" collapsed="false">
      <c r="A1712" s="106" t="n">
        <v>11320.1654861111</v>
      </c>
      <c r="B1712" s="1" t="s">
        <v>320</v>
      </c>
      <c r="C1712" s="1" t="s">
        <v>321</v>
      </c>
      <c r="D1712" s="1" t="s">
        <v>322</v>
      </c>
    </row>
    <row r="1713" customFormat="false" ht="15" hidden="false" customHeight="true" outlineLevel="0" collapsed="false">
      <c r="A1713" s="106" t="n">
        <v>11327.5522222222</v>
      </c>
      <c r="B1713" s="1" t="s">
        <v>323</v>
      </c>
      <c r="C1713" s="1" t="s">
        <v>324</v>
      </c>
      <c r="D1713" s="1" t="s">
        <v>325</v>
      </c>
    </row>
    <row r="1714" customFormat="false" ht="15" hidden="false" customHeight="true" outlineLevel="0" collapsed="false">
      <c r="A1714" s="106" t="n">
        <v>11334.2149305556</v>
      </c>
      <c r="B1714" s="1" t="s">
        <v>314</v>
      </c>
      <c r="C1714" s="1" t="s">
        <v>315</v>
      </c>
      <c r="D1714" s="1" t="s">
        <v>316</v>
      </c>
    </row>
    <row r="1715" customFormat="false" ht="15" hidden="false" customHeight="true" outlineLevel="0" collapsed="false">
      <c r="A1715" s="106" t="n">
        <v>11341.7750347222</v>
      </c>
      <c r="B1715" s="1" t="s">
        <v>326</v>
      </c>
      <c r="C1715" s="1" t="s">
        <v>327</v>
      </c>
      <c r="D1715" s="1" t="s">
        <v>319</v>
      </c>
    </row>
    <row r="1716" customFormat="false" ht="15" hidden="false" customHeight="true" outlineLevel="0" collapsed="false">
      <c r="A1716" s="106" t="n">
        <v>11350.0035069444</v>
      </c>
      <c r="B1716" s="1" t="s">
        <v>320</v>
      </c>
      <c r="C1716" s="1" t="s">
        <v>321</v>
      </c>
      <c r="D1716" s="1" t="s">
        <v>322</v>
      </c>
    </row>
    <row r="1717" customFormat="false" ht="15" hidden="false" customHeight="true" outlineLevel="0" collapsed="false">
      <c r="A1717" s="106" t="n">
        <v>11357.0180439815</v>
      </c>
      <c r="B1717" s="1" t="s">
        <v>323</v>
      </c>
      <c r="C1717" s="1" t="s">
        <v>324</v>
      </c>
      <c r="D1717" s="1" t="s">
        <v>325</v>
      </c>
    </row>
    <row r="1718" customFormat="false" ht="15" hidden="false" customHeight="true" outlineLevel="0" collapsed="false">
      <c r="A1718" s="106" t="n">
        <v>11363.6737037037</v>
      </c>
      <c r="B1718" s="1" t="s">
        <v>314</v>
      </c>
      <c r="C1718" s="1" t="s">
        <v>315</v>
      </c>
      <c r="D1718" s="1" t="s">
        <v>316</v>
      </c>
    </row>
    <row r="1719" customFormat="false" ht="15" hidden="false" customHeight="true" outlineLevel="0" collapsed="false">
      <c r="A1719" s="106" t="n">
        <v>11371.5493055556</v>
      </c>
      <c r="B1719" s="1" t="s">
        <v>326</v>
      </c>
      <c r="C1719" s="1" t="s">
        <v>327</v>
      </c>
      <c r="D1719" s="1" t="s">
        <v>319</v>
      </c>
    </row>
    <row r="1720" customFormat="false" ht="15" hidden="false" customHeight="true" outlineLevel="0" collapsed="false">
      <c r="A1720" s="106" t="n">
        <v>11379.6956712963</v>
      </c>
      <c r="B1720" s="1" t="s">
        <v>320</v>
      </c>
      <c r="C1720" s="1" t="s">
        <v>321</v>
      </c>
      <c r="D1720" s="1" t="s">
        <v>322</v>
      </c>
    </row>
    <row r="1721" customFormat="false" ht="15" hidden="false" customHeight="true" outlineLevel="0" collapsed="false">
      <c r="A1721" s="106" t="n">
        <v>11386.4414699074</v>
      </c>
      <c r="B1721" s="1" t="s">
        <v>323</v>
      </c>
      <c r="C1721" s="1" t="s">
        <v>324</v>
      </c>
      <c r="D1721" s="1" t="s">
        <v>325</v>
      </c>
    </row>
    <row r="1722" customFormat="false" ht="15" hidden="false" customHeight="true" outlineLevel="0" collapsed="false">
      <c r="A1722" s="106" t="n">
        <v>11393.2192592593</v>
      </c>
      <c r="B1722" s="1" t="s">
        <v>314</v>
      </c>
      <c r="C1722" s="1" t="s">
        <v>315</v>
      </c>
      <c r="D1722" s="1" t="s">
        <v>316</v>
      </c>
    </row>
    <row r="1723" customFormat="false" ht="15" hidden="false" customHeight="true" outlineLevel="0" collapsed="false">
      <c r="A1723" s="106" t="n">
        <v>11401.3268287037</v>
      </c>
      <c r="B1723" s="1" t="s">
        <v>317</v>
      </c>
      <c r="C1723" s="1" t="s">
        <v>318</v>
      </c>
      <c r="D1723" s="1" t="s">
        <v>319</v>
      </c>
    </row>
    <row r="1724" customFormat="false" ht="15" hidden="false" customHeight="true" outlineLevel="0" collapsed="false">
      <c r="A1724" s="106" t="n">
        <v>11403.5878240741</v>
      </c>
      <c r="B1724" s="1" t="s">
        <v>328</v>
      </c>
      <c r="C1724" s="1" t="s">
        <v>329</v>
      </c>
      <c r="D1724" s="1" t="s">
        <v>330</v>
      </c>
    </row>
    <row r="1725" customFormat="false" ht="15" hidden="false" customHeight="true" outlineLevel="0" collapsed="false">
      <c r="A1725" s="106" t="n">
        <v>11409.2111805556</v>
      </c>
      <c r="B1725" s="1" t="s">
        <v>320</v>
      </c>
      <c r="C1725" s="1" t="s">
        <v>321</v>
      </c>
      <c r="D1725" s="1" t="s">
        <v>322</v>
      </c>
    </row>
    <row r="1726" customFormat="false" ht="15" hidden="false" customHeight="true" outlineLevel="0" collapsed="false">
      <c r="A1726" s="106" t="n">
        <v>11415.8369212963</v>
      </c>
      <c r="B1726" s="1" t="s">
        <v>333</v>
      </c>
      <c r="C1726" s="1" t="s">
        <v>334</v>
      </c>
      <c r="D1726" s="1" t="s">
        <v>325</v>
      </c>
    </row>
    <row r="1727" customFormat="false" ht="15" hidden="false" customHeight="true" outlineLevel="0" collapsed="false">
      <c r="A1727" s="106" t="n">
        <v>11422.8441087963</v>
      </c>
      <c r="B1727" s="1" t="s">
        <v>314</v>
      </c>
      <c r="C1727" s="1" t="s">
        <v>315</v>
      </c>
      <c r="D1727" s="1" t="s">
        <v>316</v>
      </c>
    </row>
    <row r="1728" customFormat="false" ht="15" hidden="false" customHeight="true" outlineLevel="0" collapsed="false">
      <c r="A1728" s="106" t="n">
        <v>11431.0413888889</v>
      </c>
      <c r="B1728" s="1" t="s">
        <v>317</v>
      </c>
      <c r="C1728" s="1" t="s">
        <v>318</v>
      </c>
      <c r="D1728" s="1" t="s">
        <v>319</v>
      </c>
    </row>
    <row r="1729" customFormat="false" ht="15" hidden="false" customHeight="true" outlineLevel="0" collapsed="false">
      <c r="A1729" s="106" t="n">
        <v>11438.5693518519</v>
      </c>
      <c r="B1729" s="1" t="s">
        <v>320</v>
      </c>
      <c r="C1729" s="1" t="s">
        <v>321</v>
      </c>
      <c r="D1729" s="1" t="s">
        <v>322</v>
      </c>
    </row>
    <row r="1730" customFormat="false" ht="15" hidden="false" customHeight="true" outlineLevel="0" collapsed="false">
      <c r="A1730" s="106" t="n">
        <v>11445.2182407407</v>
      </c>
      <c r="B1730" s="1" t="s">
        <v>323</v>
      </c>
      <c r="C1730" s="1" t="s">
        <v>324</v>
      </c>
      <c r="D1730" s="1" t="s">
        <v>325</v>
      </c>
    </row>
    <row r="1731" customFormat="false" ht="15" hidden="false" customHeight="true" outlineLevel="0" collapsed="false">
      <c r="A1731" s="106" t="n">
        <v>11452.5334722222</v>
      </c>
      <c r="B1731" s="1" t="s">
        <v>314</v>
      </c>
      <c r="C1731" s="1" t="s">
        <v>315</v>
      </c>
      <c r="D1731" s="1" t="s">
        <v>316</v>
      </c>
    </row>
    <row r="1732" customFormat="false" ht="15" hidden="false" customHeight="true" outlineLevel="0" collapsed="false">
      <c r="A1732" s="106" t="n">
        <v>11460.6442361111</v>
      </c>
      <c r="B1732" s="1" t="s">
        <v>326</v>
      </c>
      <c r="C1732" s="1" t="s">
        <v>327</v>
      </c>
      <c r="D1732" s="1" t="s">
        <v>319</v>
      </c>
    </row>
    <row r="1733" customFormat="false" ht="15" hidden="false" customHeight="true" outlineLevel="0" collapsed="false">
      <c r="A1733" s="106" t="n">
        <v>11467.8184490741</v>
      </c>
      <c r="B1733" s="1" t="s">
        <v>320</v>
      </c>
      <c r="C1733" s="1" t="s">
        <v>321</v>
      </c>
      <c r="D1733" s="1" t="s">
        <v>322</v>
      </c>
    </row>
    <row r="1734" customFormat="false" ht="15" hidden="false" customHeight="true" outlineLevel="0" collapsed="false">
      <c r="A1734" s="106" t="n">
        <v>11474.6062962963</v>
      </c>
      <c r="B1734" s="1" t="s">
        <v>323</v>
      </c>
      <c r="C1734" s="1" t="s">
        <v>324</v>
      </c>
      <c r="D1734" s="1" t="s">
        <v>325</v>
      </c>
    </row>
    <row r="1735" customFormat="false" ht="15" hidden="false" customHeight="true" outlineLevel="0" collapsed="false">
      <c r="A1735" s="106" t="n">
        <v>11482.2627430556</v>
      </c>
      <c r="B1735" s="1" t="s">
        <v>314</v>
      </c>
      <c r="C1735" s="1" t="s">
        <v>315</v>
      </c>
      <c r="D1735" s="1" t="s">
        <v>316</v>
      </c>
    </row>
    <row r="1736" customFormat="false" ht="15" hidden="false" customHeight="true" outlineLevel="0" collapsed="false">
      <c r="A1736" s="106" t="n">
        <v>11490.1259722222</v>
      </c>
      <c r="B1736" s="1" t="s">
        <v>326</v>
      </c>
      <c r="C1736" s="1" t="s">
        <v>327</v>
      </c>
      <c r="D1736" s="1" t="s">
        <v>319</v>
      </c>
    </row>
    <row r="1737" customFormat="false" ht="15" hidden="false" customHeight="true" outlineLevel="0" collapsed="false">
      <c r="A1737" s="106" t="n">
        <v>11496.3948611111</v>
      </c>
      <c r="B1737" s="1" t="s">
        <v>328</v>
      </c>
      <c r="C1737" s="1" t="s">
        <v>331</v>
      </c>
      <c r="D1737" s="1" t="s">
        <v>332</v>
      </c>
    </row>
    <row r="1738" customFormat="false" ht="15" hidden="false" customHeight="true" outlineLevel="0" collapsed="false">
      <c r="A1738" s="106" t="n">
        <v>11497.0159490741</v>
      </c>
      <c r="B1738" s="1" t="s">
        <v>320</v>
      </c>
      <c r="C1738" s="1" t="s">
        <v>321</v>
      </c>
      <c r="D1738" s="1" t="s">
        <v>322</v>
      </c>
    </row>
    <row r="1739" customFormat="false" ht="15" hidden="false" customHeight="true" outlineLevel="0" collapsed="false">
      <c r="A1739" s="106" t="n">
        <v>11504.0326967593</v>
      </c>
      <c r="B1739" s="1" t="s">
        <v>323</v>
      </c>
      <c r="C1739" s="1" t="s">
        <v>324</v>
      </c>
      <c r="D1739" s="1" t="s">
        <v>325</v>
      </c>
    </row>
    <row r="1740" customFormat="false" ht="15" hidden="false" customHeight="true" outlineLevel="0" collapsed="false">
      <c r="A1740" s="106" t="n">
        <v>11511.9944560185</v>
      </c>
      <c r="B1740" s="1" t="s">
        <v>314</v>
      </c>
      <c r="C1740" s="1" t="s">
        <v>315</v>
      </c>
      <c r="D1740" s="1" t="s">
        <v>316</v>
      </c>
    </row>
    <row r="1741" customFormat="false" ht="15" hidden="false" customHeight="true" outlineLevel="0" collapsed="false">
      <c r="A1741" s="106" t="n">
        <v>11519.5134722222</v>
      </c>
      <c r="B1741" s="1" t="s">
        <v>326</v>
      </c>
      <c r="C1741" s="1" t="s">
        <v>327</v>
      </c>
      <c r="D1741" s="1" t="s">
        <v>319</v>
      </c>
    </row>
    <row r="1742" customFormat="false" ht="15" hidden="false" customHeight="true" outlineLevel="0" collapsed="false">
      <c r="A1742" s="106" t="n">
        <v>11526.2192939815</v>
      </c>
      <c r="B1742" s="1" t="s">
        <v>320</v>
      </c>
      <c r="C1742" s="1" t="s">
        <v>321</v>
      </c>
      <c r="D1742" s="1" t="s">
        <v>322</v>
      </c>
    </row>
    <row r="1743" customFormat="false" ht="15" hidden="false" customHeight="true" outlineLevel="0" collapsed="false">
      <c r="A1743" s="106" t="n">
        <v>11533.5330902778</v>
      </c>
      <c r="B1743" s="1" t="s">
        <v>323</v>
      </c>
      <c r="C1743" s="1" t="s">
        <v>324</v>
      </c>
      <c r="D1743" s="1" t="s">
        <v>325</v>
      </c>
    </row>
    <row r="1744" customFormat="false" ht="15" hidden="false" customHeight="true" outlineLevel="0" collapsed="false">
      <c r="A1744" s="106" t="n">
        <v>11541.686087963</v>
      </c>
      <c r="B1744" s="1" t="s">
        <v>314</v>
      </c>
      <c r="C1744" s="1" t="s">
        <v>315</v>
      </c>
      <c r="D1744" s="1" t="s">
        <v>316</v>
      </c>
    </row>
    <row r="1745" customFormat="false" ht="15" hidden="false" customHeight="true" outlineLevel="0" collapsed="false">
      <c r="A1745" s="106" t="n">
        <v>11548.8516550926</v>
      </c>
      <c r="B1745" s="1" t="s">
        <v>326</v>
      </c>
      <c r="C1745" s="1" t="s">
        <v>327</v>
      </c>
      <c r="D1745" s="1" t="s">
        <v>319</v>
      </c>
    </row>
    <row r="1746" customFormat="false" ht="15" hidden="false" customHeight="true" outlineLevel="0" collapsed="false">
      <c r="A1746" s="106" t="n">
        <v>11555.483287037</v>
      </c>
      <c r="B1746" s="1" t="s">
        <v>320</v>
      </c>
      <c r="C1746" s="1" t="s">
        <v>321</v>
      </c>
      <c r="D1746" s="1" t="s">
        <v>322</v>
      </c>
    </row>
    <row r="1747" customFormat="false" ht="15" hidden="false" customHeight="true" outlineLevel="0" collapsed="false">
      <c r="A1747" s="106" t="n">
        <v>11563.1315625</v>
      </c>
      <c r="B1747" s="1" t="s">
        <v>323</v>
      </c>
      <c r="C1747" s="1" t="s">
        <v>324</v>
      </c>
      <c r="D1747" s="1" t="s">
        <v>325</v>
      </c>
    </row>
    <row r="1748" customFormat="false" ht="15" hidden="false" customHeight="true" outlineLevel="0" collapsed="false">
      <c r="A1748" s="106" t="n">
        <v>11571.3063773148</v>
      </c>
      <c r="B1748" s="1" t="s">
        <v>314</v>
      </c>
      <c r="C1748" s="1" t="s">
        <v>315</v>
      </c>
      <c r="D1748" s="1" t="s">
        <v>316</v>
      </c>
    </row>
    <row r="1749" customFormat="false" ht="15" hidden="false" customHeight="true" outlineLevel="0" collapsed="false">
      <c r="A1749" s="106" t="n">
        <v>11578.1848842593</v>
      </c>
      <c r="B1749" s="1" t="s">
        <v>317</v>
      </c>
      <c r="C1749" s="1" t="s">
        <v>318</v>
      </c>
      <c r="D1749" s="1" t="s">
        <v>319</v>
      </c>
    </row>
    <row r="1750" customFormat="false" ht="15" hidden="false" customHeight="true" outlineLevel="0" collapsed="false">
      <c r="A1750" s="106" t="n">
        <v>11584.8590393519</v>
      </c>
      <c r="B1750" s="1" t="s">
        <v>320</v>
      </c>
      <c r="C1750" s="1" t="s">
        <v>321</v>
      </c>
      <c r="D1750" s="1" t="s">
        <v>322</v>
      </c>
    </row>
    <row r="1751" customFormat="false" ht="15" hidden="false" customHeight="true" outlineLevel="0" collapsed="false">
      <c r="A1751" s="106" t="n">
        <v>11590.0163541667</v>
      </c>
      <c r="B1751" s="1" t="s">
        <v>328</v>
      </c>
      <c r="C1751" s="1" t="s">
        <v>335</v>
      </c>
      <c r="D1751" s="1" t="s">
        <v>336</v>
      </c>
    </row>
    <row r="1752" customFormat="false" ht="15" hidden="false" customHeight="true" outlineLevel="0" collapsed="false">
      <c r="A1752" s="106" t="n">
        <v>11592.8228472222</v>
      </c>
      <c r="B1752" s="1" t="s">
        <v>333</v>
      </c>
      <c r="C1752" s="1" t="s">
        <v>334</v>
      </c>
      <c r="D1752" s="1" t="s">
        <v>325</v>
      </c>
    </row>
    <row r="1753" customFormat="false" ht="15" hidden="false" customHeight="true" outlineLevel="0" collapsed="false">
      <c r="A1753" s="106" t="n">
        <v>11600.8438541667</v>
      </c>
      <c r="B1753" s="1" t="s">
        <v>314</v>
      </c>
      <c r="C1753" s="1" t="s">
        <v>315</v>
      </c>
      <c r="D1753" s="1" t="s">
        <v>316</v>
      </c>
    </row>
    <row r="1754" customFormat="false" ht="15" hidden="false" customHeight="true" outlineLevel="0" collapsed="false">
      <c r="A1754" s="106" t="n">
        <v>11607.5460069445</v>
      </c>
      <c r="B1754" s="1" t="s">
        <v>317</v>
      </c>
      <c r="C1754" s="1" t="s">
        <v>318</v>
      </c>
      <c r="D1754" s="1" t="s">
        <v>319</v>
      </c>
    </row>
    <row r="1755" customFormat="false" ht="15" hidden="false" customHeight="true" outlineLevel="0" collapsed="false">
      <c r="A1755" s="106" t="n">
        <v>11614.3889351852</v>
      </c>
      <c r="B1755" s="1" t="s">
        <v>320</v>
      </c>
      <c r="C1755" s="1" t="s">
        <v>321</v>
      </c>
      <c r="D1755" s="1" t="s">
        <v>322</v>
      </c>
    </row>
    <row r="1756" customFormat="false" ht="15" hidden="false" customHeight="true" outlineLevel="0" collapsed="false">
      <c r="A1756" s="106" t="n">
        <v>11622.5652546296</v>
      </c>
      <c r="B1756" s="1" t="s">
        <v>323</v>
      </c>
      <c r="C1756" s="1" t="s">
        <v>324</v>
      </c>
      <c r="D1756" s="1" t="s">
        <v>325</v>
      </c>
    </row>
    <row r="1757" customFormat="false" ht="15" hidden="false" customHeight="true" outlineLevel="0" collapsed="false">
      <c r="A1757" s="106" t="n">
        <v>11630.3040046296</v>
      </c>
      <c r="B1757" s="1" t="s">
        <v>314</v>
      </c>
      <c r="C1757" s="1" t="s">
        <v>315</v>
      </c>
      <c r="D1757" s="1" t="s">
        <v>316</v>
      </c>
    </row>
    <row r="1758" customFormat="false" ht="15" hidden="false" customHeight="true" outlineLevel="0" collapsed="false">
      <c r="A1758" s="106" t="n">
        <v>11636.955474537</v>
      </c>
      <c r="B1758" s="1" t="s">
        <v>326</v>
      </c>
      <c r="C1758" s="1" t="s">
        <v>327</v>
      </c>
      <c r="D1758" s="1" t="s">
        <v>319</v>
      </c>
    </row>
    <row r="1759" customFormat="false" ht="15" hidden="false" customHeight="true" outlineLevel="0" collapsed="false">
      <c r="A1759" s="106" t="n">
        <v>11644.0927199074</v>
      </c>
      <c r="B1759" s="1" t="s">
        <v>320</v>
      </c>
      <c r="C1759" s="1" t="s">
        <v>321</v>
      </c>
      <c r="D1759" s="1" t="s">
        <v>322</v>
      </c>
    </row>
    <row r="1760" customFormat="false" ht="15" hidden="false" customHeight="true" outlineLevel="0" collapsed="false">
      <c r="A1760" s="106" t="n">
        <v>11652.2984722222</v>
      </c>
      <c r="B1760" s="1" t="s">
        <v>323</v>
      </c>
      <c r="C1760" s="1" t="s">
        <v>324</v>
      </c>
      <c r="D1760" s="1" t="s">
        <v>325</v>
      </c>
    </row>
    <row r="1761" customFormat="false" ht="15" hidden="false" customHeight="true" outlineLevel="0" collapsed="false">
      <c r="A1761" s="106" t="n">
        <v>11659.7019560185</v>
      </c>
      <c r="B1761" s="1" t="s">
        <v>314</v>
      </c>
      <c r="C1761" s="1" t="s">
        <v>315</v>
      </c>
      <c r="D1761" s="1" t="s">
        <v>316</v>
      </c>
    </row>
    <row r="1762" customFormat="false" ht="15" hidden="false" customHeight="true" outlineLevel="0" collapsed="false">
      <c r="A1762" s="106" t="n">
        <v>11666.4281828704</v>
      </c>
      <c r="B1762" s="1" t="s">
        <v>326</v>
      </c>
      <c r="C1762" s="1" t="s">
        <v>327</v>
      </c>
      <c r="D1762" s="1" t="s">
        <v>319</v>
      </c>
    </row>
    <row r="1763" customFormat="false" ht="15" hidden="false" customHeight="true" outlineLevel="0" collapsed="false">
      <c r="A1763" s="106" t="n">
        <v>11673.9463657407</v>
      </c>
      <c r="B1763" s="1" t="s">
        <v>320</v>
      </c>
      <c r="C1763" s="1" t="s">
        <v>321</v>
      </c>
      <c r="D1763" s="1" t="s">
        <v>322</v>
      </c>
    </row>
    <row r="1764" customFormat="false" ht="15" hidden="false" customHeight="true" outlineLevel="0" collapsed="false">
      <c r="A1764" s="106" t="n">
        <v>11679.8123263889</v>
      </c>
      <c r="B1764" s="1" t="s">
        <v>328</v>
      </c>
      <c r="C1764" s="1" t="s">
        <v>337</v>
      </c>
      <c r="D1764" s="1" t="s">
        <v>338</v>
      </c>
    </row>
    <row r="1765" customFormat="false" ht="15" hidden="false" customHeight="true" outlineLevel="0" collapsed="false">
      <c r="A1765" s="106" t="n">
        <v>11681.9747916667</v>
      </c>
      <c r="B1765" s="1" t="s">
        <v>323</v>
      </c>
      <c r="C1765" s="1" t="s">
        <v>324</v>
      </c>
      <c r="D1765" s="1" t="s">
        <v>325</v>
      </c>
    </row>
    <row r="1766" customFormat="false" ht="15" hidden="false" customHeight="true" outlineLevel="0" collapsed="false">
      <c r="A1766" s="106" t="n">
        <v>11689.0580208333</v>
      </c>
      <c r="B1766" s="1" t="s">
        <v>314</v>
      </c>
      <c r="C1766" s="1" t="s">
        <v>315</v>
      </c>
      <c r="D1766" s="1" t="s">
        <v>316</v>
      </c>
    </row>
    <row r="1767" customFormat="false" ht="15" hidden="false" customHeight="true" outlineLevel="0" collapsed="false">
      <c r="A1767" s="106" t="n">
        <v>11695.97875</v>
      </c>
      <c r="B1767" s="1" t="s">
        <v>326</v>
      </c>
      <c r="C1767" s="1" t="s">
        <v>327</v>
      </c>
      <c r="D1767" s="1" t="s">
        <v>319</v>
      </c>
    </row>
    <row r="1768" customFormat="false" ht="15" hidden="false" customHeight="true" outlineLevel="0" collapsed="false">
      <c r="A1768" s="106" t="n">
        <v>11703.8715162037</v>
      </c>
      <c r="B1768" s="1" t="s">
        <v>320</v>
      </c>
      <c r="C1768" s="1" t="s">
        <v>321</v>
      </c>
      <c r="D1768" s="1" t="s">
        <v>322</v>
      </c>
    </row>
    <row r="1769" customFormat="false" ht="15" hidden="false" customHeight="true" outlineLevel="0" collapsed="false">
      <c r="A1769" s="106" t="n">
        <v>11711.5726851852</v>
      </c>
      <c r="B1769" s="1" t="s">
        <v>323</v>
      </c>
      <c r="C1769" s="1" t="s">
        <v>324</v>
      </c>
      <c r="D1769" s="1" t="s">
        <v>325</v>
      </c>
    </row>
    <row r="1770" customFormat="false" ht="15" hidden="false" customHeight="true" outlineLevel="0" collapsed="false">
      <c r="A1770" s="106" t="n">
        <v>11718.3977430556</v>
      </c>
      <c r="B1770" s="1" t="s">
        <v>314</v>
      </c>
      <c r="C1770" s="1" t="s">
        <v>315</v>
      </c>
      <c r="D1770" s="1" t="s">
        <v>316</v>
      </c>
    </row>
    <row r="1771" customFormat="false" ht="15" hidden="false" customHeight="true" outlineLevel="0" collapsed="false">
      <c r="A1771" s="106" t="n">
        <v>11725.6150694444</v>
      </c>
      <c r="B1771" s="1" t="s">
        <v>326</v>
      </c>
      <c r="C1771" s="1" t="s">
        <v>327</v>
      </c>
      <c r="D1771" s="1" t="s">
        <v>319</v>
      </c>
    </row>
    <row r="1772" customFormat="false" ht="15" hidden="false" customHeight="true" outlineLevel="0" collapsed="false">
      <c r="A1772" s="106" t="n">
        <v>11733.7607523148</v>
      </c>
      <c r="B1772" s="1" t="s">
        <v>320</v>
      </c>
      <c r="C1772" s="1" t="s">
        <v>321</v>
      </c>
      <c r="D1772" s="1" t="s">
        <v>322</v>
      </c>
    </row>
    <row r="1773" customFormat="false" ht="15" hidden="false" customHeight="true" outlineLevel="0" collapsed="false">
      <c r="A1773" s="106" t="n">
        <v>11741.0886921296</v>
      </c>
      <c r="B1773" s="1" t="s">
        <v>323</v>
      </c>
      <c r="C1773" s="1" t="s">
        <v>324</v>
      </c>
      <c r="D1773" s="1" t="s">
        <v>325</v>
      </c>
    </row>
    <row r="1774" customFormat="false" ht="15" hidden="false" customHeight="true" outlineLevel="0" collapsed="false">
      <c r="A1774" s="106" t="n">
        <v>11747.7524421296</v>
      </c>
      <c r="B1774" s="1" t="s">
        <v>314</v>
      </c>
      <c r="C1774" s="1" t="s">
        <v>315</v>
      </c>
      <c r="D1774" s="1" t="s">
        <v>316</v>
      </c>
    </row>
    <row r="1775" customFormat="false" ht="15" hidden="false" customHeight="true" outlineLevel="0" collapsed="false">
      <c r="A1775" s="106" t="n">
        <v>11755.3225115741</v>
      </c>
      <c r="B1775" s="1" t="s">
        <v>317</v>
      </c>
      <c r="C1775" s="1" t="s">
        <v>318</v>
      </c>
      <c r="D1775" s="1" t="s">
        <v>319</v>
      </c>
    </row>
    <row r="1776" customFormat="false" ht="15" hidden="false" customHeight="true" outlineLevel="0" collapsed="false">
      <c r="A1776" s="106" t="n">
        <v>11763.5281481482</v>
      </c>
      <c r="B1776" s="1" t="s">
        <v>320</v>
      </c>
      <c r="C1776" s="1" t="s">
        <v>321</v>
      </c>
      <c r="D1776" s="1" t="s">
        <v>322</v>
      </c>
    </row>
    <row r="1777" customFormat="false" ht="15" hidden="false" customHeight="true" outlineLevel="0" collapsed="false">
      <c r="A1777" s="106" t="n">
        <v>11768.8291550926</v>
      </c>
      <c r="B1777" s="1" t="s">
        <v>328</v>
      </c>
      <c r="C1777" s="1" t="s">
        <v>329</v>
      </c>
      <c r="D1777" s="1" t="s">
        <v>330</v>
      </c>
    </row>
    <row r="1778" customFormat="false" ht="15" hidden="false" customHeight="true" outlineLevel="0" collapsed="false">
      <c r="A1778" s="106" t="n">
        <v>11770.5259722222</v>
      </c>
      <c r="B1778" s="1" t="s">
        <v>333</v>
      </c>
      <c r="C1778" s="1" t="s">
        <v>334</v>
      </c>
      <c r="D1778" s="1" t="s">
        <v>325</v>
      </c>
    </row>
    <row r="1779" customFormat="false" ht="15" hidden="false" customHeight="true" outlineLevel="0" collapsed="false">
      <c r="A1779" s="106" t="n">
        <v>11777.1555902778</v>
      </c>
      <c r="B1779" s="1" t="s">
        <v>314</v>
      </c>
      <c r="C1779" s="1" t="s">
        <v>315</v>
      </c>
      <c r="D1779" s="1" t="s">
        <v>316</v>
      </c>
    </row>
    <row r="1780" customFormat="false" ht="15" hidden="false" customHeight="true" outlineLevel="0" collapsed="false">
      <c r="A1780" s="106" t="n">
        <v>11785.0563310185</v>
      </c>
      <c r="B1780" s="1" t="s">
        <v>326</v>
      </c>
      <c r="C1780" s="1" t="s">
        <v>327</v>
      </c>
      <c r="D1780" s="1" t="s">
        <v>319</v>
      </c>
    </row>
    <row r="1781" customFormat="false" ht="15" hidden="false" customHeight="true" outlineLevel="0" collapsed="false">
      <c r="A1781" s="106" t="n">
        <v>11793.135625</v>
      </c>
      <c r="B1781" s="1" t="s">
        <v>320</v>
      </c>
      <c r="C1781" s="1" t="s">
        <v>321</v>
      </c>
      <c r="D1781" s="1" t="s">
        <v>322</v>
      </c>
    </row>
    <row r="1782" customFormat="false" ht="15" hidden="false" customHeight="true" outlineLevel="0" collapsed="false">
      <c r="A1782" s="106" t="n">
        <v>11799.8937847222</v>
      </c>
      <c r="B1782" s="1" t="s">
        <v>323</v>
      </c>
      <c r="C1782" s="1" t="s">
        <v>324</v>
      </c>
      <c r="D1782" s="1" t="s">
        <v>325</v>
      </c>
    </row>
    <row r="1783" customFormat="false" ht="15" hidden="false" customHeight="true" outlineLevel="0" collapsed="false">
      <c r="A1783" s="106" t="n">
        <v>11806.6352314815</v>
      </c>
      <c r="B1783" s="1" t="s">
        <v>314</v>
      </c>
      <c r="C1783" s="1" t="s">
        <v>315</v>
      </c>
      <c r="D1783" s="1" t="s">
        <v>316</v>
      </c>
    </row>
    <row r="1784" customFormat="false" ht="15" hidden="false" customHeight="true" outlineLevel="0" collapsed="false">
      <c r="A1784" s="106" t="n">
        <v>11814.7581018519</v>
      </c>
      <c r="B1784" s="1" t="s">
        <v>326</v>
      </c>
      <c r="C1784" s="1" t="s">
        <v>327</v>
      </c>
      <c r="D1784" s="1" t="s">
        <v>319</v>
      </c>
    </row>
    <row r="1785" customFormat="false" ht="15" hidden="false" customHeight="true" outlineLevel="0" collapsed="false">
      <c r="A1785" s="106" t="n">
        <v>11822.5850347222</v>
      </c>
      <c r="B1785" s="1" t="s">
        <v>320</v>
      </c>
      <c r="C1785" s="1" t="s">
        <v>321</v>
      </c>
      <c r="D1785" s="1" t="s">
        <v>322</v>
      </c>
    </row>
    <row r="1786" customFormat="false" ht="15" hidden="false" customHeight="true" outlineLevel="0" collapsed="false">
      <c r="A1786" s="106" t="n">
        <v>11829.2145486111</v>
      </c>
      <c r="B1786" s="1" t="s">
        <v>323</v>
      </c>
      <c r="C1786" s="1" t="s">
        <v>324</v>
      </c>
      <c r="D1786" s="1" t="s">
        <v>325</v>
      </c>
    </row>
    <row r="1787" customFormat="false" ht="15" hidden="false" customHeight="true" outlineLevel="0" collapsed="false">
      <c r="A1787" s="106" t="n">
        <v>11836.2050462963</v>
      </c>
      <c r="B1787" s="1" t="s">
        <v>314</v>
      </c>
      <c r="C1787" s="1" t="s">
        <v>315</v>
      </c>
      <c r="D1787" s="1" t="s">
        <v>316</v>
      </c>
    </row>
    <row r="1788" customFormat="false" ht="15" hidden="false" customHeight="true" outlineLevel="0" collapsed="false">
      <c r="A1788" s="106" t="n">
        <v>11844.3861921296</v>
      </c>
      <c r="B1788" s="1" t="s">
        <v>326</v>
      </c>
      <c r="C1788" s="1" t="s">
        <v>327</v>
      </c>
      <c r="D1788" s="1" t="s">
        <v>319</v>
      </c>
    </row>
    <row r="1789" customFormat="false" ht="15" hidden="false" customHeight="true" outlineLevel="0" collapsed="false">
      <c r="A1789" s="106" t="n">
        <v>11851.9026041667</v>
      </c>
      <c r="B1789" s="1" t="s">
        <v>320</v>
      </c>
      <c r="C1789" s="1" t="s">
        <v>321</v>
      </c>
      <c r="D1789" s="1" t="s">
        <v>322</v>
      </c>
    </row>
    <row r="1790" customFormat="false" ht="15" hidden="false" customHeight="true" outlineLevel="0" collapsed="false">
      <c r="A1790" s="106" t="n">
        <v>11858.5268518519</v>
      </c>
      <c r="B1790" s="1" t="s">
        <v>323</v>
      </c>
      <c r="C1790" s="1" t="s">
        <v>324</v>
      </c>
      <c r="D1790" s="1" t="s">
        <v>325</v>
      </c>
    </row>
    <row r="1791" customFormat="false" ht="15" hidden="false" customHeight="true" outlineLevel="0" collapsed="false">
      <c r="A1791" s="106" t="n">
        <v>11861.6409953704</v>
      </c>
      <c r="B1791" s="1" t="s">
        <v>328</v>
      </c>
      <c r="C1791" s="1" t="s">
        <v>331</v>
      </c>
      <c r="D1791" s="1" t="s">
        <v>332</v>
      </c>
    </row>
    <row r="1792" customFormat="false" ht="15" hidden="false" customHeight="true" outlineLevel="0" collapsed="false">
      <c r="A1792" s="106" t="n">
        <v>11865.8586111111</v>
      </c>
      <c r="B1792" s="1" t="s">
        <v>314</v>
      </c>
      <c r="C1792" s="1" t="s">
        <v>315</v>
      </c>
      <c r="D1792" s="1" t="s">
        <v>316</v>
      </c>
    </row>
    <row r="1793" customFormat="false" ht="15" hidden="false" customHeight="true" outlineLevel="0" collapsed="false">
      <c r="A1793" s="106" t="n">
        <v>11873.9304513889</v>
      </c>
      <c r="B1793" s="1" t="s">
        <v>326</v>
      </c>
      <c r="C1793" s="1" t="s">
        <v>327</v>
      </c>
      <c r="D1793" s="1" t="s">
        <v>319</v>
      </c>
    </row>
    <row r="1794" customFormat="false" ht="15" hidden="false" customHeight="true" outlineLevel="0" collapsed="false">
      <c r="A1794" s="106" t="n">
        <v>11881.1298726852</v>
      </c>
      <c r="B1794" s="1" t="s">
        <v>320</v>
      </c>
      <c r="C1794" s="1" t="s">
        <v>321</v>
      </c>
      <c r="D1794" s="1" t="s">
        <v>322</v>
      </c>
    </row>
    <row r="1795" customFormat="false" ht="15" hidden="false" customHeight="true" outlineLevel="0" collapsed="false">
      <c r="A1795" s="106" t="n">
        <v>11887.8798263889</v>
      </c>
      <c r="B1795" s="1" t="s">
        <v>323</v>
      </c>
      <c r="C1795" s="1" t="s">
        <v>324</v>
      </c>
      <c r="D1795" s="1" t="s">
        <v>325</v>
      </c>
    </row>
    <row r="1796" customFormat="false" ht="15" hidden="false" customHeight="true" outlineLevel="0" collapsed="false">
      <c r="A1796" s="106" t="n">
        <v>11895.5709837963</v>
      </c>
      <c r="B1796" s="1" t="s">
        <v>314</v>
      </c>
      <c r="C1796" s="1" t="s">
        <v>315</v>
      </c>
      <c r="D1796" s="1" t="s">
        <v>316</v>
      </c>
    </row>
    <row r="1797" customFormat="false" ht="15" hidden="false" customHeight="true" outlineLevel="0" collapsed="false">
      <c r="A1797" s="106" t="n">
        <v>11903.4041435185</v>
      </c>
      <c r="B1797" s="1" t="s">
        <v>326</v>
      </c>
      <c r="C1797" s="1" t="s">
        <v>327</v>
      </c>
      <c r="D1797" s="1" t="s">
        <v>319</v>
      </c>
    </row>
    <row r="1798" customFormat="false" ht="15" hidden="false" customHeight="true" outlineLevel="0" collapsed="false">
      <c r="A1798" s="106" t="n">
        <v>11910.3199305556</v>
      </c>
      <c r="B1798" s="1" t="s">
        <v>320</v>
      </c>
      <c r="C1798" s="1" t="s">
        <v>321</v>
      </c>
      <c r="D1798" s="1" t="s">
        <v>322</v>
      </c>
    </row>
    <row r="1799" customFormat="false" ht="15" hidden="false" customHeight="true" outlineLevel="0" collapsed="false">
      <c r="A1799" s="106" t="n">
        <v>11917.3208796296</v>
      </c>
      <c r="B1799" s="1" t="s">
        <v>323</v>
      </c>
      <c r="C1799" s="1" t="s">
        <v>324</v>
      </c>
      <c r="D1799" s="1" t="s">
        <v>325</v>
      </c>
    </row>
    <row r="1800" customFormat="false" ht="15" hidden="false" customHeight="true" outlineLevel="0" collapsed="false">
      <c r="A1800" s="106" t="n">
        <v>11925.3072685185</v>
      </c>
      <c r="B1800" s="1" t="s">
        <v>314</v>
      </c>
      <c r="C1800" s="1" t="s">
        <v>315</v>
      </c>
      <c r="D1800" s="1" t="s">
        <v>316</v>
      </c>
    </row>
    <row r="1801" customFormat="false" ht="15" hidden="false" customHeight="true" outlineLevel="0" collapsed="false">
      <c r="A1801" s="106" t="n">
        <v>11932.8296412037</v>
      </c>
      <c r="B1801" s="1" t="s">
        <v>317</v>
      </c>
      <c r="C1801" s="1" t="s">
        <v>318</v>
      </c>
      <c r="D1801" s="1" t="s">
        <v>319</v>
      </c>
    </row>
    <row r="1802" customFormat="false" ht="15" hidden="false" customHeight="true" outlineLevel="0" collapsed="false">
      <c r="A1802" s="106" t="n">
        <v>11939.5341666667</v>
      </c>
      <c r="B1802" s="1" t="s">
        <v>320</v>
      </c>
      <c r="C1802" s="1" t="s">
        <v>321</v>
      </c>
      <c r="D1802" s="1" t="s">
        <v>322</v>
      </c>
    </row>
    <row r="1803" customFormat="false" ht="15" hidden="false" customHeight="true" outlineLevel="0" collapsed="false">
      <c r="A1803" s="106" t="n">
        <v>11946.8794212963</v>
      </c>
      <c r="B1803" s="1" t="s">
        <v>333</v>
      </c>
      <c r="C1803" s="1" t="s">
        <v>334</v>
      </c>
      <c r="D1803" s="1" t="s">
        <v>325</v>
      </c>
    </row>
    <row r="1804" customFormat="false" ht="15" hidden="false" customHeight="true" outlineLevel="0" collapsed="false">
      <c r="A1804" s="106" t="n">
        <v>11955.0330787037</v>
      </c>
      <c r="B1804" s="1" t="s">
        <v>314</v>
      </c>
      <c r="C1804" s="1" t="s">
        <v>315</v>
      </c>
      <c r="D1804" s="1" t="s">
        <v>316</v>
      </c>
    </row>
    <row r="1805" customFormat="false" ht="15" hidden="false" customHeight="true" outlineLevel="0" collapsed="false">
      <c r="A1805" s="106" t="n">
        <v>11955.2612268519</v>
      </c>
      <c r="B1805" s="1" t="s">
        <v>328</v>
      </c>
      <c r="C1805" s="1" t="s">
        <v>335</v>
      </c>
      <c r="D1805" s="1" t="s">
        <v>336</v>
      </c>
    </row>
    <row r="1806" customFormat="false" ht="15" hidden="false" customHeight="true" outlineLevel="0" collapsed="false">
      <c r="A1806" s="106" t="n">
        <v>11962.2290856482</v>
      </c>
      <c r="B1806" s="1" t="s">
        <v>326</v>
      </c>
      <c r="C1806" s="1" t="s">
        <v>327</v>
      </c>
      <c r="D1806" s="1" t="s">
        <v>319</v>
      </c>
    </row>
    <row r="1807" customFormat="false" ht="15" hidden="false" customHeight="true" outlineLevel="0" collapsed="false">
      <c r="A1807" s="106" t="n">
        <v>11968.8369444445</v>
      </c>
      <c r="B1807" s="1" t="s">
        <v>320</v>
      </c>
      <c r="C1807" s="1" t="s">
        <v>321</v>
      </c>
      <c r="D1807" s="1" t="s">
        <v>322</v>
      </c>
    </row>
    <row r="1808" customFormat="false" ht="15" hidden="false" customHeight="true" outlineLevel="0" collapsed="false">
      <c r="A1808" s="106" t="n">
        <v>11976.5538541667</v>
      </c>
      <c r="B1808" s="1" t="s">
        <v>323</v>
      </c>
      <c r="C1808" s="1" t="s">
        <v>324</v>
      </c>
      <c r="D1808" s="1" t="s">
        <v>325</v>
      </c>
    </row>
    <row r="1809" customFormat="false" ht="15" hidden="false" customHeight="true" outlineLevel="0" collapsed="false">
      <c r="A1809" s="106" t="n">
        <v>11984.7178240741</v>
      </c>
      <c r="B1809" s="1" t="s">
        <v>314</v>
      </c>
      <c r="C1809" s="1" t="s">
        <v>315</v>
      </c>
      <c r="D1809" s="1" t="s">
        <v>316</v>
      </c>
    </row>
    <row r="1810" customFormat="false" ht="15" hidden="false" customHeight="true" outlineLevel="0" collapsed="false">
      <c r="A1810" s="106" t="n">
        <v>11991.6224537037</v>
      </c>
      <c r="B1810" s="1" t="s">
        <v>326</v>
      </c>
      <c r="C1810" s="1" t="s">
        <v>327</v>
      </c>
      <c r="D1810" s="1" t="s">
        <v>319</v>
      </c>
    </row>
    <row r="1811" customFormat="false" ht="15" hidden="false" customHeight="true" outlineLevel="0" collapsed="false">
      <c r="A1811" s="106" t="n">
        <v>11998.2846643519</v>
      </c>
      <c r="B1811" s="1" t="s">
        <v>320</v>
      </c>
      <c r="C1811" s="1" t="s">
        <v>321</v>
      </c>
      <c r="D1811" s="1" t="s">
        <v>322</v>
      </c>
    </row>
    <row r="1812" customFormat="false" ht="15" hidden="false" customHeight="true" outlineLevel="0" collapsed="false">
      <c r="A1812" s="106" t="n">
        <v>12006.3107523148</v>
      </c>
      <c r="B1812" s="1" t="s">
        <v>323</v>
      </c>
      <c r="C1812" s="1" t="s">
        <v>324</v>
      </c>
      <c r="D1812" s="1" t="s">
        <v>325</v>
      </c>
    </row>
    <row r="1813" customFormat="false" ht="15" hidden="false" customHeight="true" outlineLevel="0" collapsed="false">
      <c r="A1813" s="106" t="n">
        <v>12014.3316666667</v>
      </c>
      <c r="B1813" s="1" t="s">
        <v>314</v>
      </c>
      <c r="C1813" s="1" t="s">
        <v>315</v>
      </c>
      <c r="D1813" s="1" t="s">
        <v>316</v>
      </c>
    </row>
    <row r="1814" customFormat="false" ht="15" hidden="false" customHeight="true" outlineLevel="0" collapsed="false">
      <c r="A1814" s="106" t="n">
        <v>12021.030162037</v>
      </c>
      <c r="B1814" s="1" t="s">
        <v>326</v>
      </c>
      <c r="C1814" s="1" t="s">
        <v>327</v>
      </c>
      <c r="D1814" s="1" t="s">
        <v>319</v>
      </c>
    </row>
    <row r="1815" customFormat="false" ht="15" hidden="false" customHeight="true" outlineLevel="0" collapsed="false">
      <c r="A1815" s="106" t="n">
        <v>12027.9059722222</v>
      </c>
      <c r="B1815" s="1" t="s">
        <v>320</v>
      </c>
      <c r="C1815" s="1" t="s">
        <v>321</v>
      </c>
      <c r="D1815" s="1" t="s">
        <v>322</v>
      </c>
    </row>
    <row r="1816" customFormat="false" ht="15" hidden="false" customHeight="true" outlineLevel="0" collapsed="false">
      <c r="A1816" s="106" t="n">
        <v>12036.0975347222</v>
      </c>
      <c r="B1816" s="1" t="s">
        <v>323</v>
      </c>
      <c r="C1816" s="1" t="s">
        <v>324</v>
      </c>
      <c r="D1816" s="1" t="s">
        <v>325</v>
      </c>
    </row>
    <row r="1817" customFormat="false" ht="15" hidden="false" customHeight="true" outlineLevel="0" collapsed="false">
      <c r="A1817" s="106" t="n">
        <v>12043.8486111111</v>
      </c>
      <c r="B1817" s="1" t="s">
        <v>314</v>
      </c>
      <c r="C1817" s="1" t="s">
        <v>315</v>
      </c>
      <c r="D1817" s="1" t="s">
        <v>316</v>
      </c>
    </row>
    <row r="1818" customFormat="false" ht="15" hidden="false" customHeight="true" outlineLevel="0" collapsed="false">
      <c r="A1818" s="106" t="n">
        <v>12045.0515856482</v>
      </c>
      <c r="B1818" s="1" t="s">
        <v>328</v>
      </c>
      <c r="C1818" s="1" t="s">
        <v>337</v>
      </c>
      <c r="D1818" s="1" t="s">
        <v>338</v>
      </c>
    </row>
    <row r="1819" customFormat="false" ht="15" hidden="false" customHeight="true" outlineLevel="0" collapsed="false">
      <c r="A1819" s="106" t="n">
        <v>12050.4739236111</v>
      </c>
      <c r="B1819" s="1" t="s">
        <v>326</v>
      </c>
      <c r="C1819" s="1" t="s">
        <v>327</v>
      </c>
      <c r="D1819" s="1" t="s">
        <v>319</v>
      </c>
    </row>
    <row r="1820" customFormat="false" ht="15" hidden="false" customHeight="true" outlineLevel="0" collapsed="false">
      <c r="A1820" s="106" t="n">
        <v>12057.6828125</v>
      </c>
      <c r="B1820" s="1" t="s">
        <v>320</v>
      </c>
      <c r="C1820" s="1" t="s">
        <v>321</v>
      </c>
      <c r="D1820" s="1" t="s">
        <v>322</v>
      </c>
    </row>
    <row r="1821" customFormat="false" ht="15" hidden="false" customHeight="true" outlineLevel="0" collapsed="false">
      <c r="A1821" s="106" t="n">
        <v>12065.8578935185</v>
      </c>
      <c r="B1821" s="1" t="s">
        <v>323</v>
      </c>
      <c r="C1821" s="1" t="s">
        <v>324</v>
      </c>
      <c r="D1821" s="1" t="s">
        <v>325</v>
      </c>
    </row>
    <row r="1822" customFormat="false" ht="15" hidden="false" customHeight="true" outlineLevel="0" collapsed="false">
      <c r="A1822" s="106" t="n">
        <v>12073.2607060185</v>
      </c>
      <c r="B1822" s="1" t="s">
        <v>314</v>
      </c>
      <c r="C1822" s="1" t="s">
        <v>315</v>
      </c>
      <c r="D1822" s="1" t="s">
        <v>316</v>
      </c>
    </row>
    <row r="1823" customFormat="false" ht="15" hidden="false" customHeight="true" outlineLevel="0" collapsed="false">
      <c r="A1823" s="106" t="n">
        <v>12079.9719675926</v>
      </c>
      <c r="B1823" s="1" t="s">
        <v>326</v>
      </c>
      <c r="C1823" s="1" t="s">
        <v>327</v>
      </c>
      <c r="D1823" s="1" t="s">
        <v>319</v>
      </c>
    </row>
    <row r="1824" customFormat="false" ht="15" hidden="false" customHeight="true" outlineLevel="0" collapsed="false">
      <c r="A1824" s="106" t="n">
        <v>12087.5524652778</v>
      </c>
      <c r="B1824" s="1" t="s">
        <v>320</v>
      </c>
      <c r="C1824" s="1" t="s">
        <v>321</v>
      </c>
      <c r="D1824" s="1" t="s">
        <v>322</v>
      </c>
    </row>
    <row r="1825" customFormat="false" ht="15" hidden="false" customHeight="true" outlineLevel="0" collapsed="false">
      <c r="A1825" s="106" t="n">
        <v>12095.5419907407</v>
      </c>
      <c r="B1825" s="1" t="s">
        <v>323</v>
      </c>
      <c r="C1825" s="1" t="s">
        <v>324</v>
      </c>
      <c r="D1825" s="1" t="s">
        <v>325</v>
      </c>
    </row>
    <row r="1826" customFormat="false" ht="15" hidden="false" customHeight="true" outlineLevel="0" collapsed="false">
      <c r="A1826" s="106" t="n">
        <v>12102.5891550926</v>
      </c>
      <c r="B1826" s="1" t="s">
        <v>314</v>
      </c>
      <c r="C1826" s="1" t="s">
        <v>315</v>
      </c>
      <c r="D1826" s="1" t="s">
        <v>316</v>
      </c>
    </row>
    <row r="1827" customFormat="false" ht="15" hidden="false" customHeight="true" outlineLevel="0" collapsed="false">
      <c r="A1827" s="106" t="n">
        <v>12109.5305208333</v>
      </c>
      <c r="B1827" s="1" t="s">
        <v>317</v>
      </c>
      <c r="C1827" s="1" t="s">
        <v>318</v>
      </c>
      <c r="D1827" s="1" t="s">
        <v>319</v>
      </c>
    </row>
    <row r="1828" customFormat="false" ht="15" hidden="false" customHeight="true" outlineLevel="0" collapsed="false">
      <c r="A1828" s="106" t="n">
        <v>12117.4323726852</v>
      </c>
      <c r="B1828" s="1" t="s">
        <v>320</v>
      </c>
      <c r="C1828" s="1" t="s">
        <v>321</v>
      </c>
      <c r="D1828" s="1" t="s">
        <v>322</v>
      </c>
    </row>
    <row r="1829" customFormat="false" ht="15" hidden="false" customHeight="true" outlineLevel="0" collapsed="false">
      <c r="A1829" s="106" t="n">
        <v>12125.1151851852</v>
      </c>
      <c r="B1829" s="1" t="s">
        <v>323</v>
      </c>
      <c r="C1829" s="1" t="s">
        <v>324</v>
      </c>
      <c r="D1829" s="1" t="s">
        <v>325</v>
      </c>
    </row>
    <row r="1830" customFormat="false" ht="15" hidden="false" customHeight="true" outlineLevel="0" collapsed="false">
      <c r="A1830" s="106" t="n">
        <v>12131.8782638889</v>
      </c>
      <c r="B1830" s="1" t="s">
        <v>314</v>
      </c>
      <c r="C1830" s="1" t="s">
        <v>315</v>
      </c>
      <c r="D1830" s="1" t="s">
        <v>316</v>
      </c>
    </row>
    <row r="1831" customFormat="false" ht="15" hidden="false" customHeight="true" outlineLevel="0" collapsed="false">
      <c r="A1831" s="106" t="n">
        <v>12134.0718981482</v>
      </c>
      <c r="B1831" s="1" t="s">
        <v>328</v>
      </c>
      <c r="C1831" s="1" t="s">
        <v>329</v>
      </c>
      <c r="D1831" s="1" t="s">
        <v>330</v>
      </c>
    </row>
    <row r="1832" customFormat="false" ht="15" hidden="false" customHeight="true" outlineLevel="0" collapsed="false">
      <c r="A1832" s="106" t="n">
        <v>12139.1391666667</v>
      </c>
      <c r="B1832" s="1" t="s">
        <v>326</v>
      </c>
      <c r="C1832" s="1" t="s">
        <v>327</v>
      </c>
      <c r="D1832" s="1" t="s">
        <v>319</v>
      </c>
    </row>
    <row r="1833" customFormat="false" ht="15" hidden="false" customHeight="true" outlineLevel="0" collapsed="false">
      <c r="A1833" s="106" t="n">
        <v>12147.2472106482</v>
      </c>
      <c r="B1833" s="1" t="s">
        <v>320</v>
      </c>
      <c r="C1833" s="1" t="s">
        <v>321</v>
      </c>
      <c r="D1833" s="1" t="s">
        <v>322</v>
      </c>
    </row>
    <row r="1834" customFormat="false" ht="15" hidden="false" customHeight="true" outlineLevel="0" collapsed="false">
      <c r="A1834" s="106" t="n">
        <v>12154.5679976852</v>
      </c>
      <c r="B1834" s="1" t="s">
        <v>323</v>
      </c>
      <c r="C1834" s="1" t="s">
        <v>324</v>
      </c>
      <c r="D1834" s="1" t="s">
        <v>325</v>
      </c>
    </row>
    <row r="1835" customFormat="false" ht="15" hidden="false" customHeight="true" outlineLevel="0" collapsed="false">
      <c r="A1835" s="106" t="n">
        <v>12161.1791782407</v>
      </c>
      <c r="B1835" s="1" t="s">
        <v>314</v>
      </c>
      <c r="C1835" s="1" t="s">
        <v>315</v>
      </c>
      <c r="D1835" s="1" t="s">
        <v>316</v>
      </c>
    </row>
    <row r="1836" customFormat="false" ht="15" hidden="false" customHeight="true" outlineLevel="0" collapsed="false">
      <c r="A1836" s="106" t="n">
        <v>12168.7767361111</v>
      </c>
      <c r="B1836" s="1" t="s">
        <v>326</v>
      </c>
      <c r="C1836" s="1" t="s">
        <v>327</v>
      </c>
      <c r="D1836" s="1" t="s">
        <v>319</v>
      </c>
    </row>
    <row r="1837" customFormat="false" ht="15" hidden="false" customHeight="true" outlineLevel="0" collapsed="false">
      <c r="A1837" s="106" t="n">
        <v>12176.9437731482</v>
      </c>
      <c r="B1837" s="1" t="s">
        <v>320</v>
      </c>
      <c r="C1837" s="1" t="s">
        <v>321</v>
      </c>
      <c r="D1837" s="1" t="s">
        <v>322</v>
      </c>
    </row>
    <row r="1838" customFormat="false" ht="15" hidden="false" customHeight="true" outlineLevel="0" collapsed="false">
      <c r="A1838" s="106" t="n">
        <v>12183.9199768519</v>
      </c>
      <c r="B1838" s="1" t="s">
        <v>323</v>
      </c>
      <c r="C1838" s="1" t="s">
        <v>324</v>
      </c>
      <c r="D1838" s="1" t="s">
        <v>325</v>
      </c>
    </row>
    <row r="1839" customFormat="false" ht="15" hidden="false" customHeight="true" outlineLevel="0" collapsed="false">
      <c r="A1839" s="106" t="n">
        <v>12190.535625</v>
      </c>
      <c r="B1839" s="1" t="s">
        <v>314</v>
      </c>
      <c r="C1839" s="1" t="s">
        <v>315</v>
      </c>
      <c r="D1839" s="1" t="s">
        <v>316</v>
      </c>
    </row>
    <row r="1840" customFormat="false" ht="15" hidden="false" customHeight="true" outlineLevel="0" collapsed="false">
      <c r="A1840" s="106" t="n">
        <v>12198.4217824074</v>
      </c>
      <c r="B1840" s="1" t="s">
        <v>326</v>
      </c>
      <c r="C1840" s="1" t="s">
        <v>327</v>
      </c>
      <c r="D1840" s="1" t="s">
        <v>319</v>
      </c>
    </row>
    <row r="1841" customFormat="false" ht="15" hidden="false" customHeight="true" outlineLevel="0" collapsed="false">
      <c r="A1841" s="106" t="n">
        <v>12206.4954166667</v>
      </c>
      <c r="B1841" s="1" t="s">
        <v>320</v>
      </c>
      <c r="C1841" s="1" t="s">
        <v>321</v>
      </c>
      <c r="D1841" s="1" t="s">
        <v>322</v>
      </c>
    </row>
    <row r="1842" customFormat="false" ht="15" hidden="false" customHeight="true" outlineLevel="0" collapsed="false">
      <c r="A1842" s="106" t="n">
        <v>12213.2120949074</v>
      </c>
      <c r="B1842" s="1" t="s">
        <v>323</v>
      </c>
      <c r="C1842" s="1" t="s">
        <v>324</v>
      </c>
      <c r="D1842" s="1" t="s">
        <v>325</v>
      </c>
    </row>
    <row r="1843" customFormat="false" ht="15" hidden="false" customHeight="true" outlineLevel="0" collapsed="false">
      <c r="A1843" s="106" t="n">
        <v>12219.9767361111</v>
      </c>
      <c r="B1843" s="1" t="s">
        <v>314</v>
      </c>
      <c r="C1843" s="1" t="s">
        <v>315</v>
      </c>
      <c r="D1843" s="1" t="s">
        <v>316</v>
      </c>
    </row>
    <row r="1844" customFormat="false" ht="15" hidden="false" customHeight="true" outlineLevel="0" collapsed="false">
      <c r="A1844" s="106" t="n">
        <v>12226.8832175926</v>
      </c>
      <c r="B1844" s="1" t="s">
        <v>328</v>
      </c>
      <c r="C1844" s="1" t="s">
        <v>331</v>
      </c>
      <c r="D1844" s="1" t="s">
        <v>332</v>
      </c>
    </row>
    <row r="1845" customFormat="false" ht="15" hidden="false" customHeight="true" outlineLevel="0" collapsed="false">
      <c r="A1845" s="106" t="n">
        <v>12228.0575462963</v>
      </c>
      <c r="B1845" s="1" t="s">
        <v>326</v>
      </c>
      <c r="C1845" s="1" t="s">
        <v>327</v>
      </c>
      <c r="D1845" s="1" t="s">
        <v>319</v>
      </c>
    </row>
    <row r="1846" customFormat="false" ht="15" hidden="false" customHeight="true" outlineLevel="0" collapsed="false">
      <c r="A1846" s="106" t="n">
        <v>12235.9036226852</v>
      </c>
      <c r="B1846" s="1" t="s">
        <v>320</v>
      </c>
      <c r="C1846" s="1" t="s">
        <v>321</v>
      </c>
      <c r="D1846" s="1" t="s">
        <v>322</v>
      </c>
    </row>
    <row r="1847" customFormat="false" ht="15" hidden="false" customHeight="true" outlineLevel="0" collapsed="false">
      <c r="A1847" s="106" t="n">
        <v>12242.4940856482</v>
      </c>
      <c r="B1847" s="1" t="s">
        <v>323</v>
      </c>
      <c r="C1847" s="1" t="s">
        <v>324</v>
      </c>
      <c r="D1847" s="1" t="s">
        <v>325</v>
      </c>
    </row>
    <row r="1848" customFormat="false" ht="15" hidden="false" customHeight="true" outlineLevel="0" collapsed="false">
      <c r="A1848" s="106" t="n">
        <v>12249.5171064815</v>
      </c>
      <c r="B1848" s="1" t="s">
        <v>314</v>
      </c>
      <c r="C1848" s="1" t="s">
        <v>315</v>
      </c>
      <c r="D1848" s="1" t="s">
        <v>316</v>
      </c>
    </row>
    <row r="1849" customFormat="false" ht="15" hidden="false" customHeight="true" outlineLevel="0" collapsed="false">
      <c r="A1849" s="106" t="n">
        <v>12257.6694328704</v>
      </c>
      <c r="B1849" s="1" t="s">
        <v>326</v>
      </c>
      <c r="C1849" s="1" t="s">
        <v>327</v>
      </c>
      <c r="D1849" s="1" t="s">
        <v>319</v>
      </c>
    </row>
    <row r="1850" customFormat="false" ht="15" hidden="false" customHeight="true" outlineLevel="0" collapsed="false">
      <c r="A1850" s="106" t="n">
        <v>12265.197349537</v>
      </c>
      <c r="B1850" s="1" t="s">
        <v>320</v>
      </c>
      <c r="C1850" s="1" t="s">
        <v>321</v>
      </c>
      <c r="D1850" s="1" t="s">
        <v>322</v>
      </c>
    </row>
    <row r="1851" customFormat="false" ht="15" hidden="false" customHeight="true" outlineLevel="0" collapsed="false">
      <c r="A1851" s="106" t="n">
        <v>12271.8141087963</v>
      </c>
      <c r="B1851" s="1" t="s">
        <v>323</v>
      </c>
      <c r="C1851" s="1" t="s">
        <v>324</v>
      </c>
      <c r="D1851" s="1" t="s">
        <v>325</v>
      </c>
    </row>
    <row r="1852" customFormat="false" ht="15" hidden="false" customHeight="true" outlineLevel="0" collapsed="false">
      <c r="A1852" s="106" t="n">
        <v>12279.1600115741</v>
      </c>
      <c r="B1852" s="1" t="s">
        <v>314</v>
      </c>
      <c r="C1852" s="1" t="s">
        <v>315</v>
      </c>
      <c r="D1852" s="1" t="s">
        <v>316</v>
      </c>
    </row>
    <row r="1853" customFormat="false" ht="15" hidden="false" customHeight="true" outlineLevel="0" collapsed="false">
      <c r="A1853" s="106" t="n">
        <v>12287.2422106482</v>
      </c>
      <c r="B1853" s="1" t="s">
        <v>317</v>
      </c>
      <c r="C1853" s="1" t="s">
        <v>318</v>
      </c>
      <c r="D1853" s="1" t="s">
        <v>319</v>
      </c>
    </row>
    <row r="1854" customFormat="false" ht="15" hidden="false" customHeight="true" outlineLevel="0" collapsed="false">
      <c r="A1854" s="106" t="n">
        <v>12294.42625</v>
      </c>
      <c r="B1854" s="1" t="s">
        <v>320</v>
      </c>
      <c r="C1854" s="1" t="s">
        <v>321</v>
      </c>
      <c r="D1854" s="1" t="s">
        <v>322</v>
      </c>
    </row>
    <row r="1855" customFormat="false" ht="15" hidden="false" customHeight="true" outlineLevel="0" collapsed="false">
      <c r="A1855" s="106" t="n">
        <v>12301.2116898148</v>
      </c>
      <c r="B1855" s="1" t="s">
        <v>323</v>
      </c>
      <c r="C1855" s="1" t="s">
        <v>324</v>
      </c>
      <c r="D1855" s="1" t="s">
        <v>325</v>
      </c>
    </row>
    <row r="1856" customFormat="false" ht="15" hidden="false" customHeight="true" outlineLevel="0" collapsed="false">
      <c r="A1856" s="106" t="n">
        <v>12308.8967013889</v>
      </c>
      <c r="B1856" s="1" t="s">
        <v>314</v>
      </c>
      <c r="C1856" s="1" t="s">
        <v>315</v>
      </c>
      <c r="D1856" s="1" t="s">
        <v>316</v>
      </c>
    </row>
    <row r="1857" customFormat="false" ht="15" hidden="false" customHeight="true" outlineLevel="0" collapsed="false">
      <c r="A1857" s="106" t="n">
        <v>12316.764849537</v>
      </c>
      <c r="B1857" s="1" t="s">
        <v>326</v>
      </c>
      <c r="C1857" s="1" t="s">
        <v>327</v>
      </c>
      <c r="D1857" s="1" t="s">
        <v>319</v>
      </c>
    </row>
    <row r="1858" customFormat="false" ht="15" hidden="false" customHeight="true" outlineLevel="0" collapsed="false">
      <c r="A1858" s="106" t="n">
        <v>12320.5004398148</v>
      </c>
      <c r="B1858" s="1" t="s">
        <v>328</v>
      </c>
      <c r="C1858" s="1" t="s">
        <v>335</v>
      </c>
      <c r="D1858" s="1" t="s">
        <v>336</v>
      </c>
    </row>
    <row r="1859" customFormat="false" ht="15" hidden="false" customHeight="true" outlineLevel="0" collapsed="false">
      <c r="A1859" s="106" t="n">
        <v>12323.6505208333</v>
      </c>
      <c r="B1859" s="1" t="s">
        <v>320</v>
      </c>
      <c r="C1859" s="1" t="s">
        <v>321</v>
      </c>
      <c r="D1859" s="1" t="s">
        <v>322</v>
      </c>
    </row>
    <row r="1860" customFormat="false" ht="15" hidden="false" customHeight="true" outlineLevel="0" collapsed="false">
      <c r="A1860" s="106" t="n">
        <v>12330.7137152778</v>
      </c>
      <c r="B1860" s="1" t="s">
        <v>323</v>
      </c>
      <c r="C1860" s="1" t="s">
        <v>324</v>
      </c>
      <c r="D1860" s="1" t="s">
        <v>325</v>
      </c>
    </row>
    <row r="1861" customFormat="false" ht="15" hidden="false" customHeight="true" outlineLevel="0" collapsed="false">
      <c r="A1861" s="106" t="n">
        <v>12338.6989236111</v>
      </c>
      <c r="B1861" s="1" t="s">
        <v>314</v>
      </c>
      <c r="C1861" s="1" t="s">
        <v>315</v>
      </c>
      <c r="D1861" s="1" t="s">
        <v>316</v>
      </c>
    </row>
    <row r="1862" customFormat="false" ht="15" hidden="false" customHeight="true" outlineLevel="0" collapsed="false">
      <c r="A1862" s="106" t="n">
        <v>12346.2394444445</v>
      </c>
      <c r="B1862" s="1" t="s">
        <v>326</v>
      </c>
      <c r="C1862" s="1" t="s">
        <v>327</v>
      </c>
      <c r="D1862" s="1" t="s">
        <v>319</v>
      </c>
    </row>
    <row r="1863" customFormat="false" ht="15" hidden="false" customHeight="true" outlineLevel="0" collapsed="false">
      <c r="A1863" s="106" t="n">
        <v>12352.9309837963</v>
      </c>
      <c r="B1863" s="1" t="s">
        <v>320</v>
      </c>
      <c r="C1863" s="1" t="s">
        <v>321</v>
      </c>
      <c r="D1863" s="1" t="s">
        <v>322</v>
      </c>
    </row>
    <row r="1864" customFormat="false" ht="15" hidden="false" customHeight="true" outlineLevel="0" collapsed="false">
      <c r="A1864" s="106" t="n">
        <v>12360.3327083333</v>
      </c>
      <c r="B1864" s="1" t="s">
        <v>323</v>
      </c>
      <c r="C1864" s="1" t="s">
        <v>324</v>
      </c>
      <c r="D1864" s="1" t="s">
        <v>325</v>
      </c>
    </row>
    <row r="1865" customFormat="false" ht="15" hidden="false" customHeight="true" outlineLevel="0" collapsed="false">
      <c r="A1865" s="106" t="n">
        <v>12368.5124768519</v>
      </c>
      <c r="B1865" s="1" t="s">
        <v>314</v>
      </c>
      <c r="C1865" s="1" t="s">
        <v>315</v>
      </c>
      <c r="D1865" s="1" t="s">
        <v>316</v>
      </c>
    </row>
    <row r="1866" customFormat="false" ht="15" hidden="false" customHeight="true" outlineLevel="0" collapsed="false">
      <c r="A1866" s="106" t="n">
        <v>12375.683275463</v>
      </c>
      <c r="B1866" s="1" t="s">
        <v>326</v>
      </c>
      <c r="C1866" s="1" t="s">
        <v>327</v>
      </c>
      <c r="D1866" s="1" t="s">
        <v>319</v>
      </c>
    </row>
    <row r="1867" customFormat="false" ht="15" hidden="false" customHeight="true" outlineLevel="0" collapsed="false">
      <c r="A1867" s="106" t="n">
        <v>12382.3180555556</v>
      </c>
      <c r="B1867" s="1" t="s">
        <v>320</v>
      </c>
      <c r="C1867" s="1" t="s">
        <v>321</v>
      </c>
      <c r="D1867" s="1" t="s">
        <v>322</v>
      </c>
    </row>
    <row r="1868" customFormat="false" ht="15" hidden="false" customHeight="true" outlineLevel="0" collapsed="false">
      <c r="A1868" s="106" t="n">
        <v>12390.0629282407</v>
      </c>
      <c r="B1868" s="1" t="s">
        <v>323</v>
      </c>
      <c r="C1868" s="1" t="s">
        <v>324</v>
      </c>
      <c r="D1868" s="1" t="s">
        <v>325</v>
      </c>
    </row>
    <row r="1869" customFormat="false" ht="15" hidden="false" customHeight="true" outlineLevel="0" collapsed="false">
      <c r="A1869" s="106" t="n">
        <v>12398.2663310185</v>
      </c>
      <c r="B1869" s="1" t="s">
        <v>314</v>
      </c>
      <c r="C1869" s="1" t="s">
        <v>315</v>
      </c>
      <c r="D1869" s="1" t="s">
        <v>316</v>
      </c>
    </row>
    <row r="1870" customFormat="false" ht="15" hidden="false" customHeight="true" outlineLevel="0" collapsed="false">
      <c r="A1870" s="106" t="n">
        <v>12405.1200347222</v>
      </c>
      <c r="B1870" s="1" t="s">
        <v>326</v>
      </c>
      <c r="C1870" s="1" t="s">
        <v>327</v>
      </c>
      <c r="D1870" s="1" t="s">
        <v>319</v>
      </c>
    </row>
    <row r="1871" customFormat="false" ht="15" hidden="false" customHeight="true" outlineLevel="0" collapsed="false">
      <c r="A1871" s="106" t="n">
        <v>12410.2902083333</v>
      </c>
      <c r="B1871" s="1" t="s">
        <v>328</v>
      </c>
      <c r="C1871" s="1" t="s">
        <v>337</v>
      </c>
      <c r="D1871" s="1" t="s">
        <v>338</v>
      </c>
    </row>
    <row r="1872" customFormat="false" ht="15" hidden="false" customHeight="true" outlineLevel="0" collapsed="false">
      <c r="A1872" s="106" t="n">
        <v>12411.8392824074</v>
      </c>
      <c r="B1872" s="1" t="s">
        <v>320</v>
      </c>
      <c r="C1872" s="1" t="s">
        <v>321</v>
      </c>
      <c r="D1872" s="1" t="s">
        <v>322</v>
      </c>
    </row>
    <row r="1873" customFormat="false" ht="15" hidden="false" customHeight="true" outlineLevel="0" collapsed="false">
      <c r="A1873" s="106" t="n">
        <v>12419.8706712963</v>
      </c>
      <c r="B1873" s="1" t="s">
        <v>323</v>
      </c>
      <c r="C1873" s="1" t="s">
        <v>324</v>
      </c>
      <c r="D1873" s="1" t="s">
        <v>325</v>
      </c>
    </row>
    <row r="1874" customFormat="false" ht="15" hidden="false" customHeight="true" outlineLevel="0" collapsed="false">
      <c r="A1874" s="106" t="n">
        <v>12427.9000578704</v>
      </c>
      <c r="B1874" s="1" t="s">
        <v>314</v>
      </c>
      <c r="C1874" s="1" t="s">
        <v>315</v>
      </c>
      <c r="D1874" s="1" t="s">
        <v>316</v>
      </c>
    </row>
    <row r="1875" customFormat="false" ht="15" hidden="false" customHeight="true" outlineLevel="0" collapsed="false">
      <c r="A1875" s="106" t="n">
        <v>12434.567349537</v>
      </c>
      <c r="B1875" s="1" t="s">
        <v>326</v>
      </c>
      <c r="C1875" s="1" t="s">
        <v>327</v>
      </c>
      <c r="D1875" s="1" t="s">
        <v>319</v>
      </c>
    </row>
    <row r="1876" customFormat="false" ht="15" hidden="false" customHeight="true" outlineLevel="0" collapsed="false">
      <c r="A1876" s="106" t="n">
        <v>12441.4931828704</v>
      </c>
      <c r="B1876" s="1" t="s">
        <v>320</v>
      </c>
      <c r="C1876" s="1" t="s">
        <v>321</v>
      </c>
      <c r="D1876" s="1" t="s">
        <v>322</v>
      </c>
    </row>
    <row r="1877" customFormat="false" ht="15" hidden="false" customHeight="true" outlineLevel="0" collapsed="false">
      <c r="A1877" s="106" t="n">
        <v>12449.688587963</v>
      </c>
      <c r="B1877" s="1" t="s">
        <v>333</v>
      </c>
      <c r="C1877" s="1" t="s">
        <v>334</v>
      </c>
      <c r="D1877" s="1" t="s">
        <v>325</v>
      </c>
    </row>
    <row r="1878" customFormat="false" ht="15" hidden="false" customHeight="true" outlineLevel="0" collapsed="false">
      <c r="A1878" s="106" t="n">
        <v>12457.3901851852</v>
      </c>
      <c r="B1878" s="1" t="s">
        <v>314</v>
      </c>
      <c r="C1878" s="1" t="s">
        <v>315</v>
      </c>
      <c r="D1878" s="1" t="s">
        <v>316</v>
      </c>
    </row>
    <row r="1879" customFormat="false" ht="15" hidden="false" customHeight="true" outlineLevel="0" collapsed="false">
      <c r="A1879" s="106" t="n">
        <v>12464.0301157407</v>
      </c>
      <c r="B1879" s="1" t="s">
        <v>317</v>
      </c>
      <c r="C1879" s="1" t="s">
        <v>318</v>
      </c>
      <c r="D1879" s="1" t="s">
        <v>319</v>
      </c>
    </row>
    <row r="1880" customFormat="false" ht="15" hidden="false" customHeight="true" outlineLevel="0" collapsed="false">
      <c r="A1880" s="106" t="n">
        <v>12471.2530092593</v>
      </c>
      <c r="B1880" s="1" t="s">
        <v>320</v>
      </c>
      <c r="C1880" s="1" t="s">
        <v>321</v>
      </c>
      <c r="D1880" s="1" t="s">
        <v>322</v>
      </c>
    </row>
    <row r="1881" customFormat="false" ht="15" hidden="false" customHeight="true" outlineLevel="0" collapsed="false">
      <c r="A1881" s="106" t="n">
        <v>12479.4346643519</v>
      </c>
      <c r="B1881" s="1" t="s">
        <v>323</v>
      </c>
      <c r="C1881" s="1" t="s">
        <v>324</v>
      </c>
      <c r="D1881" s="1" t="s">
        <v>325</v>
      </c>
    </row>
    <row r="1882" customFormat="false" ht="15" hidden="false" customHeight="true" outlineLevel="0" collapsed="false">
      <c r="A1882" s="106" t="n">
        <v>12486.7540972222</v>
      </c>
      <c r="B1882" s="1" t="s">
        <v>314</v>
      </c>
      <c r="C1882" s="1" t="s">
        <v>315</v>
      </c>
      <c r="D1882" s="1" t="s">
        <v>316</v>
      </c>
    </row>
    <row r="1883" customFormat="false" ht="15" hidden="false" customHeight="true" outlineLevel="0" collapsed="false">
      <c r="A1883" s="106" t="n">
        <v>12493.5059837963</v>
      </c>
      <c r="B1883" s="1" t="s">
        <v>326</v>
      </c>
      <c r="C1883" s="1" t="s">
        <v>327</v>
      </c>
      <c r="D1883" s="1" t="s">
        <v>319</v>
      </c>
    </row>
    <row r="1884" customFormat="false" ht="15" hidden="false" customHeight="true" outlineLevel="0" collapsed="false">
      <c r="A1884" s="106" t="n">
        <v>12499.3108101852</v>
      </c>
      <c r="B1884" s="1" t="s">
        <v>328</v>
      </c>
      <c r="C1884" s="1" t="s">
        <v>329</v>
      </c>
      <c r="D1884" s="1" t="s">
        <v>330</v>
      </c>
    </row>
    <row r="1885" customFormat="false" ht="15" hidden="false" customHeight="true" outlineLevel="0" collapsed="false">
      <c r="A1885" s="106" t="n">
        <v>12501.0722685185</v>
      </c>
      <c r="B1885" s="1" t="s">
        <v>320</v>
      </c>
      <c r="C1885" s="1" t="s">
        <v>321</v>
      </c>
      <c r="D1885" s="1" t="s">
        <v>322</v>
      </c>
    </row>
    <row r="1886" customFormat="false" ht="15" hidden="false" customHeight="true" outlineLevel="0" collapsed="false">
      <c r="A1886" s="106" t="n">
        <v>12509.052037037</v>
      </c>
      <c r="B1886" s="1" t="s">
        <v>323</v>
      </c>
      <c r="C1886" s="1" t="s">
        <v>324</v>
      </c>
      <c r="D1886" s="1" t="s">
        <v>325</v>
      </c>
    </row>
    <row r="1887" customFormat="false" ht="15" hidden="false" customHeight="true" outlineLevel="0" collapsed="false">
      <c r="A1887" s="106" t="n">
        <v>12516.0338657407</v>
      </c>
      <c r="B1887" s="1" t="s">
        <v>314</v>
      </c>
      <c r="C1887" s="1" t="s">
        <v>315</v>
      </c>
      <c r="D1887" s="1" t="s">
        <v>316</v>
      </c>
    </row>
    <row r="1888" customFormat="false" ht="15" hidden="false" customHeight="true" outlineLevel="0" collapsed="false">
      <c r="A1888" s="106" t="n">
        <v>12522.9981944444</v>
      </c>
      <c r="B1888" s="1" t="s">
        <v>326</v>
      </c>
      <c r="C1888" s="1" t="s">
        <v>327</v>
      </c>
      <c r="D1888" s="1" t="s">
        <v>319</v>
      </c>
    </row>
    <row r="1889" customFormat="false" ht="15" hidden="false" customHeight="true" outlineLevel="0" collapsed="false">
      <c r="A1889" s="106" t="n">
        <v>12530.8891087963</v>
      </c>
      <c r="B1889" s="1" t="s">
        <v>320</v>
      </c>
      <c r="C1889" s="1" t="s">
        <v>321</v>
      </c>
      <c r="D1889" s="1" t="s">
        <v>322</v>
      </c>
    </row>
    <row r="1890" customFormat="false" ht="15" hidden="false" customHeight="true" outlineLevel="0" collapsed="false">
      <c r="A1890" s="106" t="n">
        <v>12538.5318518519</v>
      </c>
      <c r="B1890" s="1" t="s">
        <v>323</v>
      </c>
      <c r="C1890" s="1" t="s">
        <v>324</v>
      </c>
      <c r="D1890" s="1" t="s">
        <v>325</v>
      </c>
    </row>
    <row r="1891" customFormat="false" ht="15" hidden="false" customHeight="true" outlineLevel="0" collapsed="false">
      <c r="A1891" s="106" t="n">
        <v>12545.2788194444</v>
      </c>
      <c r="B1891" s="1" t="s">
        <v>314</v>
      </c>
      <c r="C1891" s="1" t="s">
        <v>315</v>
      </c>
      <c r="D1891" s="1" t="s">
        <v>316</v>
      </c>
    </row>
    <row r="1892" customFormat="false" ht="15" hidden="false" customHeight="true" outlineLevel="0" collapsed="false">
      <c r="A1892" s="106" t="n">
        <v>12552.5210763889</v>
      </c>
      <c r="B1892" s="1" t="s">
        <v>326</v>
      </c>
      <c r="C1892" s="1" t="s">
        <v>327</v>
      </c>
      <c r="D1892" s="1" t="s">
        <v>319</v>
      </c>
    </row>
    <row r="1893" customFormat="false" ht="15" hidden="false" customHeight="true" outlineLevel="0" collapsed="false">
      <c r="A1893" s="106" t="n">
        <v>12560.6387037037</v>
      </c>
      <c r="B1893" s="1" t="s">
        <v>320</v>
      </c>
      <c r="C1893" s="1" t="s">
        <v>321</v>
      </c>
      <c r="D1893" s="1" t="s">
        <v>322</v>
      </c>
    </row>
    <row r="1894" customFormat="false" ht="15" hidden="false" customHeight="true" outlineLevel="0" collapsed="false">
      <c r="A1894" s="106" t="n">
        <v>12567.903912037</v>
      </c>
      <c r="B1894" s="1" t="s">
        <v>323</v>
      </c>
      <c r="C1894" s="1" t="s">
        <v>324</v>
      </c>
      <c r="D1894" s="1" t="s">
        <v>325</v>
      </c>
    </row>
    <row r="1895" customFormat="false" ht="15" hidden="false" customHeight="true" outlineLevel="0" collapsed="false">
      <c r="A1895" s="106" t="n">
        <v>12574.5368171296</v>
      </c>
      <c r="B1895" s="1" t="s">
        <v>314</v>
      </c>
      <c r="C1895" s="1" t="s">
        <v>315</v>
      </c>
      <c r="D1895" s="1" t="s">
        <v>316</v>
      </c>
    </row>
    <row r="1896" customFormat="false" ht="15" hidden="false" customHeight="true" outlineLevel="0" collapsed="false">
      <c r="A1896" s="106" t="n">
        <v>12582.0913078704</v>
      </c>
      <c r="B1896" s="1" t="s">
        <v>326</v>
      </c>
      <c r="C1896" s="1" t="s">
        <v>327</v>
      </c>
      <c r="D1896" s="1" t="s">
        <v>319</v>
      </c>
    </row>
    <row r="1897" customFormat="false" ht="15" hidden="false" customHeight="true" outlineLevel="0" collapsed="false">
      <c r="A1897" s="106" t="n">
        <v>12590.2754282407</v>
      </c>
      <c r="B1897" s="1" t="s">
        <v>320</v>
      </c>
      <c r="C1897" s="1" t="s">
        <v>321</v>
      </c>
      <c r="D1897" s="1" t="s">
        <v>322</v>
      </c>
    </row>
    <row r="1898" customFormat="false" ht="15" hidden="false" customHeight="true" outlineLevel="0" collapsed="false">
      <c r="A1898" s="106" t="n">
        <v>12592.1164236111</v>
      </c>
      <c r="B1898" s="1" t="s">
        <v>328</v>
      </c>
      <c r="C1898" s="1" t="s">
        <v>331</v>
      </c>
      <c r="D1898" s="1" t="s">
        <v>332</v>
      </c>
    </row>
    <row r="1899" customFormat="false" ht="15" hidden="false" customHeight="true" outlineLevel="0" collapsed="false">
      <c r="A1899" s="106" t="n">
        <v>12597.2138773148</v>
      </c>
      <c r="B1899" s="1" t="s">
        <v>323</v>
      </c>
      <c r="C1899" s="1" t="s">
        <v>324</v>
      </c>
      <c r="D1899" s="1" t="s">
        <v>325</v>
      </c>
    </row>
    <row r="1900" customFormat="false" ht="15" hidden="false" customHeight="true" outlineLevel="0" collapsed="false">
      <c r="A1900" s="106" t="n">
        <v>12603.8527777778</v>
      </c>
      <c r="B1900" s="1" t="s">
        <v>314</v>
      </c>
      <c r="C1900" s="1" t="s">
        <v>315</v>
      </c>
      <c r="D1900" s="1" t="s">
        <v>316</v>
      </c>
    </row>
    <row r="1901" customFormat="false" ht="15" hidden="false" customHeight="true" outlineLevel="0" collapsed="false">
      <c r="A1901" s="106" t="n">
        <v>12611.7124768519</v>
      </c>
      <c r="B1901" s="1" t="s">
        <v>326</v>
      </c>
      <c r="C1901" s="1" t="s">
        <v>327</v>
      </c>
      <c r="D1901" s="1" t="s">
        <v>319</v>
      </c>
    </row>
    <row r="1902" customFormat="false" ht="15" hidden="false" customHeight="true" outlineLevel="0" collapsed="false">
      <c r="A1902" s="106" t="n">
        <v>12619.786712963</v>
      </c>
      <c r="B1902" s="1" t="s">
        <v>320</v>
      </c>
      <c r="C1902" s="1" t="s">
        <v>321</v>
      </c>
      <c r="D1902" s="1" t="s">
        <v>322</v>
      </c>
    </row>
    <row r="1903" customFormat="false" ht="15" hidden="false" customHeight="true" outlineLevel="0" collapsed="false">
      <c r="A1903" s="106" t="n">
        <v>12626.5060185185</v>
      </c>
      <c r="B1903" s="1" t="s">
        <v>333</v>
      </c>
      <c r="C1903" s="1" t="s">
        <v>334</v>
      </c>
      <c r="D1903" s="1" t="s">
        <v>325</v>
      </c>
    </row>
    <row r="1904" customFormat="false" ht="15" hidden="false" customHeight="true" outlineLevel="0" collapsed="false">
      <c r="A1904" s="106" t="n">
        <v>12633.2688194444</v>
      </c>
      <c r="B1904" s="1" t="s">
        <v>314</v>
      </c>
      <c r="C1904" s="1" t="s">
        <v>315</v>
      </c>
      <c r="D1904" s="1" t="s">
        <v>316</v>
      </c>
    </row>
    <row r="1905" customFormat="false" ht="15" hidden="false" customHeight="true" outlineLevel="0" collapsed="false">
      <c r="A1905" s="106" t="n">
        <v>12641.3653472222</v>
      </c>
      <c r="B1905" s="1" t="s">
        <v>317</v>
      </c>
      <c r="C1905" s="1" t="s">
        <v>318</v>
      </c>
      <c r="D1905" s="1" t="s">
        <v>319</v>
      </c>
    </row>
    <row r="1906" customFormat="false" ht="15" hidden="false" customHeight="true" outlineLevel="0" collapsed="false">
      <c r="A1906" s="106" t="n">
        <v>12649.1894560185</v>
      </c>
      <c r="B1906" s="1" t="s">
        <v>320</v>
      </c>
      <c r="C1906" s="1" t="s">
        <v>321</v>
      </c>
      <c r="D1906" s="1" t="s">
        <v>322</v>
      </c>
    </row>
    <row r="1907" customFormat="false" ht="15" hidden="false" customHeight="true" outlineLevel="0" collapsed="false">
      <c r="A1907" s="106" t="n">
        <v>12655.8171990741</v>
      </c>
      <c r="B1907" s="1" t="s">
        <v>323</v>
      </c>
      <c r="C1907" s="1" t="s">
        <v>324</v>
      </c>
      <c r="D1907" s="1" t="s">
        <v>325</v>
      </c>
    </row>
    <row r="1908" customFormat="false" ht="15" hidden="false" customHeight="true" outlineLevel="0" collapsed="false">
      <c r="A1908" s="106" t="n">
        <v>12662.8197453704</v>
      </c>
      <c r="B1908" s="1" t="s">
        <v>314</v>
      </c>
      <c r="C1908" s="1" t="s">
        <v>315</v>
      </c>
      <c r="D1908" s="1" t="s">
        <v>316</v>
      </c>
    </row>
    <row r="1909" customFormat="false" ht="15" hidden="false" customHeight="true" outlineLevel="0" collapsed="false">
      <c r="A1909" s="106" t="n">
        <v>12671.0142708333</v>
      </c>
      <c r="B1909" s="1" t="s">
        <v>326</v>
      </c>
      <c r="C1909" s="1" t="s">
        <v>327</v>
      </c>
      <c r="D1909" s="1" t="s">
        <v>319</v>
      </c>
    </row>
    <row r="1910" customFormat="false" ht="15" hidden="false" customHeight="true" outlineLevel="0" collapsed="false">
      <c r="A1910" s="106" t="n">
        <v>12678.5177893519</v>
      </c>
      <c r="B1910" s="1" t="s">
        <v>320</v>
      </c>
      <c r="C1910" s="1" t="s">
        <v>321</v>
      </c>
      <c r="D1910" s="1" t="s">
        <v>322</v>
      </c>
    </row>
    <row r="1911" customFormat="false" ht="15" hidden="false" customHeight="true" outlineLevel="0" collapsed="false">
      <c r="A1911" s="106" t="n">
        <v>12685.1796296296</v>
      </c>
      <c r="B1911" s="1" t="s">
        <v>323</v>
      </c>
      <c r="C1911" s="1" t="s">
        <v>324</v>
      </c>
      <c r="D1911" s="1" t="s">
        <v>325</v>
      </c>
    </row>
    <row r="1912" customFormat="false" ht="15" hidden="false" customHeight="true" outlineLevel="0" collapsed="false">
      <c r="A1912" s="106" t="n">
        <v>12685.7395138889</v>
      </c>
      <c r="B1912" s="1" t="s">
        <v>328</v>
      </c>
      <c r="C1912" s="1" t="s">
        <v>335</v>
      </c>
      <c r="D1912" s="1" t="s">
        <v>336</v>
      </c>
    </row>
    <row r="1913" customFormat="false" ht="15" hidden="false" customHeight="true" outlineLevel="0" collapsed="false">
      <c r="A1913" s="106" t="n">
        <v>12692.5205671296</v>
      </c>
      <c r="B1913" s="1" t="s">
        <v>314</v>
      </c>
      <c r="C1913" s="1" t="s">
        <v>315</v>
      </c>
      <c r="D1913" s="1" t="s">
        <v>316</v>
      </c>
    </row>
    <row r="1914" customFormat="false" ht="15" hidden="false" customHeight="true" outlineLevel="0" collapsed="false">
      <c r="A1914" s="106" t="n">
        <v>12700.6283217593</v>
      </c>
      <c r="B1914" s="1" t="s">
        <v>326</v>
      </c>
      <c r="C1914" s="1" t="s">
        <v>327</v>
      </c>
      <c r="D1914" s="1" t="s">
        <v>319</v>
      </c>
    </row>
    <row r="1915" customFormat="false" ht="15" hidden="false" customHeight="true" outlineLevel="0" collapsed="false">
      <c r="A1915" s="106" t="n">
        <v>12707.8116203704</v>
      </c>
      <c r="B1915" s="1" t="s">
        <v>320</v>
      </c>
      <c r="C1915" s="1" t="s">
        <v>321</v>
      </c>
      <c r="D1915" s="1" t="s">
        <v>322</v>
      </c>
    </row>
    <row r="1916" customFormat="false" ht="15" hidden="false" customHeight="true" outlineLevel="0" collapsed="false">
      <c r="A1916" s="106" t="n">
        <v>12714.6255324074</v>
      </c>
      <c r="B1916" s="1" t="s">
        <v>323</v>
      </c>
      <c r="C1916" s="1" t="s">
        <v>324</v>
      </c>
      <c r="D1916" s="1" t="s">
        <v>325</v>
      </c>
    </row>
    <row r="1917" customFormat="false" ht="15" hidden="false" customHeight="true" outlineLevel="0" collapsed="false">
      <c r="A1917" s="106" t="n">
        <v>12722.34875</v>
      </c>
      <c r="B1917" s="1" t="s">
        <v>314</v>
      </c>
      <c r="C1917" s="1" t="s">
        <v>315</v>
      </c>
      <c r="D1917" s="1" t="s">
        <v>316</v>
      </c>
    </row>
    <row r="1918" customFormat="false" ht="15" hidden="false" customHeight="true" outlineLevel="0" collapsed="false">
      <c r="A1918" s="106" t="n">
        <v>12730.1967708333</v>
      </c>
      <c r="B1918" s="1" t="s">
        <v>326</v>
      </c>
      <c r="C1918" s="1" t="s">
        <v>327</v>
      </c>
      <c r="D1918" s="1" t="s">
        <v>319</v>
      </c>
    </row>
    <row r="1919" customFormat="false" ht="15" hidden="false" customHeight="true" outlineLevel="0" collapsed="false">
      <c r="A1919" s="106" t="n">
        <v>12737.1106018519</v>
      </c>
      <c r="B1919" s="1" t="s">
        <v>320</v>
      </c>
      <c r="C1919" s="1" t="s">
        <v>321</v>
      </c>
      <c r="D1919" s="1" t="s">
        <v>322</v>
      </c>
    </row>
    <row r="1920" customFormat="false" ht="15" hidden="false" customHeight="true" outlineLevel="0" collapsed="false">
      <c r="A1920" s="106" t="n">
        <v>12744.1848726852</v>
      </c>
      <c r="B1920" s="1" t="s">
        <v>323</v>
      </c>
      <c r="C1920" s="1" t="s">
        <v>324</v>
      </c>
      <c r="D1920" s="1" t="s">
        <v>325</v>
      </c>
    </row>
    <row r="1921" customFormat="false" ht="15" hidden="false" customHeight="true" outlineLevel="0" collapsed="false">
      <c r="A1921" s="106" t="n">
        <v>12752.2358101852</v>
      </c>
      <c r="B1921" s="1" t="s">
        <v>314</v>
      </c>
      <c r="C1921" s="1" t="s">
        <v>315</v>
      </c>
      <c r="D1921" s="1" t="s">
        <v>316</v>
      </c>
    </row>
    <row r="1922" customFormat="false" ht="15" hidden="false" customHeight="true" outlineLevel="0" collapsed="false">
      <c r="A1922" s="106" t="n">
        <v>12759.7256134259</v>
      </c>
      <c r="B1922" s="1" t="s">
        <v>326</v>
      </c>
      <c r="C1922" s="1" t="s">
        <v>327</v>
      </c>
      <c r="D1922" s="1" t="s">
        <v>319</v>
      </c>
    </row>
    <row r="1923" customFormat="false" ht="15" hidden="false" customHeight="true" outlineLevel="0" collapsed="false">
      <c r="A1923" s="106" t="n">
        <v>12766.4524537037</v>
      </c>
      <c r="B1923" s="1" t="s">
        <v>320</v>
      </c>
      <c r="C1923" s="1" t="s">
        <v>321</v>
      </c>
      <c r="D1923" s="1" t="s">
        <v>322</v>
      </c>
    </row>
    <row r="1924" customFormat="false" ht="15" hidden="false" customHeight="true" outlineLevel="0" collapsed="false">
      <c r="A1924" s="106" t="n">
        <v>12773.8704050926</v>
      </c>
      <c r="B1924" s="1" t="s">
        <v>323</v>
      </c>
      <c r="C1924" s="1" t="s">
        <v>324</v>
      </c>
      <c r="D1924" s="1" t="s">
        <v>325</v>
      </c>
    </row>
    <row r="1925" customFormat="false" ht="15" hidden="false" customHeight="true" outlineLevel="0" collapsed="false">
      <c r="A1925" s="106" t="n">
        <v>12775.5342708333</v>
      </c>
      <c r="B1925" s="1" t="s">
        <v>328</v>
      </c>
      <c r="C1925" s="1" t="s">
        <v>337</v>
      </c>
      <c r="D1925" s="1" t="s">
        <v>338</v>
      </c>
    </row>
    <row r="1926" customFormat="false" ht="15" hidden="false" customHeight="true" outlineLevel="0" collapsed="false">
      <c r="A1926" s="106" t="n">
        <v>12782.089212963</v>
      </c>
      <c r="B1926" s="1" t="s">
        <v>314</v>
      </c>
      <c r="C1926" s="1" t="s">
        <v>315</v>
      </c>
      <c r="D1926" s="1" t="s">
        <v>316</v>
      </c>
    </row>
    <row r="1927" customFormat="false" ht="15" hidden="false" customHeight="true" outlineLevel="0" collapsed="false">
      <c r="A1927" s="106" t="n">
        <v>12789.2222916667</v>
      </c>
      <c r="B1927" s="1" t="s">
        <v>317</v>
      </c>
      <c r="C1927" s="1" t="s">
        <v>318</v>
      </c>
      <c r="D1927" s="1" t="s">
        <v>319</v>
      </c>
    </row>
    <row r="1928" customFormat="false" ht="15" hidden="false" customHeight="true" outlineLevel="0" collapsed="false">
      <c r="A1928" s="106" t="n">
        <v>12795.87125</v>
      </c>
      <c r="B1928" s="1" t="s">
        <v>320</v>
      </c>
      <c r="C1928" s="1" t="s">
        <v>321</v>
      </c>
      <c r="D1928" s="1" t="s">
        <v>322</v>
      </c>
    </row>
    <row r="1929" customFormat="false" ht="15" hidden="false" customHeight="true" outlineLevel="0" collapsed="false">
      <c r="A1929" s="106" t="n">
        <v>12803.6558680556</v>
      </c>
      <c r="B1929" s="1" t="s">
        <v>333</v>
      </c>
      <c r="C1929" s="1" t="s">
        <v>334</v>
      </c>
      <c r="D1929" s="1" t="s">
        <v>325</v>
      </c>
    </row>
    <row r="1930" customFormat="false" ht="15" hidden="false" customHeight="true" outlineLevel="0" collapsed="false">
      <c r="A1930" s="106" t="n">
        <v>12811.8325462963</v>
      </c>
      <c r="B1930" s="1" t="s">
        <v>314</v>
      </c>
      <c r="C1930" s="1" t="s">
        <v>315</v>
      </c>
      <c r="D1930" s="1" t="s">
        <v>316</v>
      </c>
    </row>
    <row r="1931" customFormat="false" ht="15" hidden="false" customHeight="true" outlineLevel="0" collapsed="false">
      <c r="A1931" s="106" t="n">
        <v>12818.6855439815</v>
      </c>
      <c r="B1931" s="1" t="s">
        <v>317</v>
      </c>
      <c r="C1931" s="1" t="s">
        <v>318</v>
      </c>
      <c r="D1931" s="1" t="s">
        <v>319</v>
      </c>
    </row>
    <row r="1932" customFormat="false" ht="15" hidden="false" customHeight="true" outlineLevel="0" collapsed="false">
      <c r="A1932" s="106" t="n">
        <v>12825.3920833333</v>
      </c>
      <c r="B1932" s="1" t="s">
        <v>320</v>
      </c>
      <c r="C1932" s="1" t="s">
        <v>321</v>
      </c>
      <c r="D1932" s="1" t="s">
        <v>322</v>
      </c>
    </row>
    <row r="1933" customFormat="false" ht="15" hidden="false" customHeight="true" outlineLevel="0" collapsed="false">
      <c r="A1933" s="106" t="n">
        <v>12833.4705902778</v>
      </c>
      <c r="B1933" s="1" t="s">
        <v>323</v>
      </c>
      <c r="C1933" s="1" t="s">
        <v>324</v>
      </c>
      <c r="D1933" s="1" t="s">
        <v>325</v>
      </c>
    </row>
    <row r="1934" customFormat="false" ht="15" hidden="false" customHeight="true" outlineLevel="0" collapsed="false">
      <c r="A1934" s="106" t="n">
        <v>12841.4269212963</v>
      </c>
      <c r="B1934" s="1" t="s">
        <v>314</v>
      </c>
      <c r="C1934" s="1" t="s">
        <v>315</v>
      </c>
      <c r="D1934" s="1" t="s">
        <v>316</v>
      </c>
    </row>
    <row r="1935" customFormat="false" ht="15" hidden="false" customHeight="true" outlineLevel="0" collapsed="false">
      <c r="A1935" s="106" t="n">
        <v>12848.1113773148</v>
      </c>
      <c r="B1935" s="1" t="s">
        <v>326</v>
      </c>
      <c r="C1935" s="1" t="s">
        <v>327</v>
      </c>
      <c r="D1935" s="1" t="s">
        <v>319</v>
      </c>
    </row>
    <row r="1936" customFormat="false" ht="15" hidden="false" customHeight="true" outlineLevel="0" collapsed="false">
      <c r="A1936" s="106" t="n">
        <v>12855.0211921296</v>
      </c>
      <c r="B1936" s="1" t="s">
        <v>320</v>
      </c>
      <c r="C1936" s="1" t="s">
        <v>321</v>
      </c>
      <c r="D1936" s="1" t="s">
        <v>322</v>
      </c>
    </row>
    <row r="1937" customFormat="false" ht="15" hidden="false" customHeight="true" outlineLevel="0" collapsed="false">
      <c r="A1937" s="106" t="n">
        <v>12863.2304861111</v>
      </c>
      <c r="B1937" s="1" t="s">
        <v>323</v>
      </c>
      <c r="C1937" s="1" t="s">
        <v>324</v>
      </c>
      <c r="D1937" s="1" t="s">
        <v>325</v>
      </c>
    </row>
    <row r="1938" customFormat="false" ht="15" hidden="false" customHeight="true" outlineLevel="0" collapsed="false">
      <c r="A1938" s="106" t="n">
        <v>12864.5541435185</v>
      </c>
      <c r="B1938" s="1" t="s">
        <v>328</v>
      </c>
      <c r="C1938" s="1" t="s">
        <v>329</v>
      </c>
      <c r="D1938" s="1" t="s">
        <v>330</v>
      </c>
    </row>
    <row r="1939" customFormat="false" ht="15" hidden="false" customHeight="true" outlineLevel="0" collapsed="false">
      <c r="A1939" s="106" t="n">
        <v>12870.8688657407</v>
      </c>
      <c r="B1939" s="1" t="s">
        <v>314</v>
      </c>
      <c r="C1939" s="1" t="s">
        <v>315</v>
      </c>
      <c r="D1939" s="1" t="s">
        <v>316</v>
      </c>
    </row>
    <row r="1940" customFormat="false" ht="15" hidden="false" customHeight="true" outlineLevel="0" collapsed="false">
      <c r="A1940" s="106" t="n">
        <v>12877.5075810185</v>
      </c>
      <c r="B1940" s="1" t="s">
        <v>326</v>
      </c>
      <c r="C1940" s="1" t="s">
        <v>327</v>
      </c>
      <c r="D1940" s="1" t="s">
        <v>319</v>
      </c>
    </row>
    <row r="1941" customFormat="false" ht="15" hidden="false" customHeight="true" outlineLevel="0" collapsed="false">
      <c r="A1941" s="106" t="n">
        <v>12884.7375115741</v>
      </c>
      <c r="B1941" s="1" t="s">
        <v>320</v>
      </c>
      <c r="C1941" s="1" t="s">
        <v>321</v>
      </c>
      <c r="D1941" s="1" t="s">
        <v>322</v>
      </c>
    </row>
    <row r="1942" customFormat="false" ht="15" hidden="false" customHeight="true" outlineLevel="0" collapsed="false">
      <c r="A1942" s="106" t="n">
        <v>12892.8819097222</v>
      </c>
      <c r="B1942" s="1" t="s">
        <v>323</v>
      </c>
      <c r="C1942" s="1" t="s">
        <v>324</v>
      </c>
      <c r="D1942" s="1" t="s">
        <v>325</v>
      </c>
    </row>
    <row r="1943" customFormat="false" ht="15" hidden="false" customHeight="true" outlineLevel="0" collapsed="false">
      <c r="A1943" s="106" t="n">
        <v>12900.1811921296</v>
      </c>
      <c r="B1943" s="1" t="s">
        <v>314</v>
      </c>
      <c r="C1943" s="1" t="s">
        <v>315</v>
      </c>
      <c r="D1943" s="1" t="s">
        <v>316</v>
      </c>
    </row>
    <row r="1944" customFormat="false" ht="15" hidden="false" customHeight="true" outlineLevel="0" collapsed="false">
      <c r="A1944" s="106" t="n">
        <v>12906.9005902778</v>
      </c>
      <c r="B1944" s="1" t="s">
        <v>326</v>
      </c>
      <c r="C1944" s="1" t="s">
        <v>327</v>
      </c>
      <c r="D1944" s="1" t="s">
        <v>319</v>
      </c>
    </row>
    <row r="1945" customFormat="false" ht="15" hidden="false" customHeight="true" outlineLevel="0" collapsed="false">
      <c r="A1945" s="106" t="n">
        <v>12914.4956712963</v>
      </c>
      <c r="B1945" s="1" t="s">
        <v>320</v>
      </c>
      <c r="C1945" s="1" t="s">
        <v>321</v>
      </c>
      <c r="D1945" s="1" t="s">
        <v>322</v>
      </c>
    </row>
    <row r="1946" customFormat="false" ht="15" hidden="false" customHeight="true" outlineLevel="0" collapsed="false">
      <c r="A1946" s="106" t="n">
        <v>12922.4147569444</v>
      </c>
      <c r="B1946" s="1" t="s">
        <v>323</v>
      </c>
      <c r="C1946" s="1" t="s">
        <v>324</v>
      </c>
      <c r="D1946" s="1" t="s">
        <v>325</v>
      </c>
    </row>
    <row r="1947" customFormat="false" ht="15" hidden="false" customHeight="true" outlineLevel="0" collapsed="false">
      <c r="A1947" s="106" t="n">
        <v>12929.4058912037</v>
      </c>
      <c r="B1947" s="1" t="s">
        <v>314</v>
      </c>
      <c r="C1947" s="1" t="s">
        <v>315</v>
      </c>
      <c r="D1947" s="1" t="s">
        <v>316</v>
      </c>
    </row>
    <row r="1948" customFormat="false" ht="15" hidden="false" customHeight="true" outlineLevel="0" collapsed="false">
      <c r="A1948" s="106" t="n">
        <v>12936.3279976852</v>
      </c>
      <c r="B1948" s="1" t="s">
        <v>326</v>
      </c>
      <c r="C1948" s="1" t="s">
        <v>327</v>
      </c>
      <c r="D1948" s="1" t="s">
        <v>319</v>
      </c>
    </row>
    <row r="1949" customFormat="false" ht="15" hidden="false" customHeight="true" outlineLevel="0" collapsed="false">
      <c r="A1949" s="106" t="n">
        <v>12944.2423726852</v>
      </c>
      <c r="B1949" s="1" t="s">
        <v>320</v>
      </c>
      <c r="C1949" s="1" t="s">
        <v>321</v>
      </c>
      <c r="D1949" s="1" t="s">
        <v>322</v>
      </c>
    </row>
    <row r="1950" customFormat="false" ht="15" hidden="false" customHeight="true" outlineLevel="0" collapsed="false">
      <c r="A1950" s="106" t="n">
        <v>12951.8472916667</v>
      </c>
      <c r="B1950" s="1" t="s">
        <v>323</v>
      </c>
      <c r="C1950" s="1" t="s">
        <v>324</v>
      </c>
      <c r="D1950" s="1" t="s">
        <v>325</v>
      </c>
    </row>
    <row r="1951" customFormat="false" ht="15" hidden="false" customHeight="true" outlineLevel="0" collapsed="false">
      <c r="A1951" s="106" t="n">
        <v>12957.3597800926</v>
      </c>
      <c r="B1951" s="1" t="s">
        <v>328</v>
      </c>
      <c r="C1951" s="1" t="s">
        <v>331</v>
      </c>
      <c r="D1951" s="1" t="s">
        <v>332</v>
      </c>
    </row>
    <row r="1952" customFormat="false" ht="15" hidden="false" customHeight="true" outlineLevel="0" collapsed="false">
      <c r="A1952" s="106" t="n">
        <v>12958.5983101852</v>
      </c>
      <c r="B1952" s="1" t="s">
        <v>314</v>
      </c>
      <c r="C1952" s="1" t="s">
        <v>315</v>
      </c>
      <c r="D1952" s="1" t="s">
        <v>316</v>
      </c>
    </row>
    <row r="1953" customFormat="false" ht="15" hidden="false" customHeight="true" outlineLevel="0" collapsed="false">
      <c r="A1953" s="106" t="n">
        <v>12965.8226851852</v>
      </c>
      <c r="B1953" s="1" t="s">
        <v>317</v>
      </c>
      <c r="C1953" s="1" t="s">
        <v>318</v>
      </c>
      <c r="D1953" s="1" t="s">
        <v>319</v>
      </c>
    </row>
    <row r="1954" customFormat="false" ht="15" hidden="false" customHeight="true" outlineLevel="0" collapsed="false">
      <c r="A1954" s="106" t="n">
        <v>12973.9364236111</v>
      </c>
      <c r="B1954" s="1" t="s">
        <v>320</v>
      </c>
      <c r="C1954" s="1" t="s">
        <v>321</v>
      </c>
      <c r="D1954" s="1" t="s">
        <v>322</v>
      </c>
    </row>
    <row r="1955" customFormat="false" ht="15" hidden="false" customHeight="true" outlineLevel="0" collapsed="false">
      <c r="A1955" s="106" t="n">
        <v>12981.2086574074</v>
      </c>
      <c r="B1955" s="1" t="s">
        <v>333</v>
      </c>
      <c r="C1955" s="1" t="s">
        <v>334</v>
      </c>
      <c r="D1955" s="1" t="s">
        <v>325</v>
      </c>
    </row>
    <row r="1956" customFormat="false" ht="15" hidden="false" customHeight="true" outlineLevel="0" collapsed="false">
      <c r="A1956" s="106" t="n">
        <v>12987.8210763889</v>
      </c>
      <c r="B1956" s="1" t="s">
        <v>314</v>
      </c>
      <c r="C1956" s="1" t="s">
        <v>315</v>
      </c>
      <c r="D1956" s="1" t="s">
        <v>316</v>
      </c>
    </row>
    <row r="1957" customFormat="false" ht="15" hidden="false" customHeight="true" outlineLevel="0" collapsed="false">
      <c r="A1957" s="106" t="n">
        <v>12995.3978125</v>
      </c>
      <c r="B1957" s="1" t="s">
        <v>317</v>
      </c>
      <c r="C1957" s="1" t="s">
        <v>318</v>
      </c>
      <c r="D1957" s="1" t="s">
        <v>319</v>
      </c>
    </row>
    <row r="1958" customFormat="false" ht="15" hidden="false" customHeight="true" outlineLevel="0" collapsed="false">
      <c r="A1958" s="106" t="n">
        <v>13003.557662037</v>
      </c>
      <c r="B1958" s="1" t="s">
        <v>320</v>
      </c>
      <c r="C1958" s="1" t="s">
        <v>321</v>
      </c>
      <c r="D1958" s="1" t="s">
        <v>322</v>
      </c>
    </row>
    <row r="1959" customFormat="false" ht="15" hidden="false" customHeight="true" outlineLevel="0" collapsed="false">
      <c r="A1959" s="106" t="n">
        <v>13010.5303819445</v>
      </c>
      <c r="B1959" s="1" t="s">
        <v>323</v>
      </c>
      <c r="C1959" s="1" t="s">
        <v>324</v>
      </c>
      <c r="D1959" s="1" t="s">
        <v>325</v>
      </c>
    </row>
    <row r="1960" customFormat="false" ht="15" hidden="false" customHeight="true" outlineLevel="0" collapsed="false">
      <c r="A1960" s="106" t="n">
        <v>13017.1372222222</v>
      </c>
      <c r="B1960" s="1" t="s">
        <v>314</v>
      </c>
      <c r="C1960" s="1" t="s">
        <v>315</v>
      </c>
      <c r="D1960" s="1" t="s">
        <v>316</v>
      </c>
    </row>
    <row r="1961" customFormat="false" ht="15" hidden="false" customHeight="true" outlineLevel="0" collapsed="false">
      <c r="A1961" s="106" t="n">
        <v>13025.0423263889</v>
      </c>
      <c r="B1961" s="1" t="s">
        <v>326</v>
      </c>
      <c r="C1961" s="1" t="s">
        <v>327</v>
      </c>
      <c r="D1961" s="1" t="s">
        <v>319</v>
      </c>
    </row>
    <row r="1962" customFormat="false" ht="15" hidden="false" customHeight="true" outlineLevel="0" collapsed="false">
      <c r="A1962" s="106" t="n">
        <v>13033.1013425926</v>
      </c>
      <c r="B1962" s="1" t="s">
        <v>320</v>
      </c>
      <c r="C1962" s="1" t="s">
        <v>321</v>
      </c>
      <c r="D1962" s="1" t="s">
        <v>322</v>
      </c>
    </row>
    <row r="1963" customFormat="false" ht="15" hidden="false" customHeight="true" outlineLevel="0" collapsed="false">
      <c r="A1963" s="106" t="n">
        <v>13039.8463078704</v>
      </c>
      <c r="B1963" s="1" t="s">
        <v>323</v>
      </c>
      <c r="C1963" s="1" t="s">
        <v>324</v>
      </c>
      <c r="D1963" s="1" t="s">
        <v>325</v>
      </c>
    </row>
    <row r="1964" customFormat="false" ht="15" hidden="false" customHeight="true" outlineLevel="0" collapsed="false">
      <c r="A1964" s="106" t="n">
        <v>13046.5995601852</v>
      </c>
      <c r="B1964" s="1" t="s">
        <v>314</v>
      </c>
      <c r="C1964" s="1" t="s">
        <v>315</v>
      </c>
      <c r="D1964" s="1" t="s">
        <v>316</v>
      </c>
    </row>
    <row r="1965" customFormat="false" ht="15" hidden="false" customHeight="true" outlineLevel="0" collapsed="false">
      <c r="A1965" s="106" t="n">
        <v>13050.9849421296</v>
      </c>
      <c r="B1965" s="1" t="s">
        <v>328</v>
      </c>
      <c r="C1965" s="1" t="s">
        <v>335</v>
      </c>
      <c r="D1965" s="1" t="s">
        <v>336</v>
      </c>
    </row>
    <row r="1966" customFormat="false" ht="15" hidden="false" customHeight="true" outlineLevel="0" collapsed="false">
      <c r="A1966" s="106" t="n">
        <v>13054.7291319444</v>
      </c>
      <c r="B1966" s="1" t="s">
        <v>326</v>
      </c>
      <c r="C1966" s="1" t="s">
        <v>327</v>
      </c>
      <c r="D1966" s="1" t="s">
        <v>319</v>
      </c>
    </row>
    <row r="1967" customFormat="false" ht="15" hidden="false" customHeight="true" outlineLevel="0" collapsed="false">
      <c r="A1967" s="106" t="n">
        <v>13062.5690162037</v>
      </c>
      <c r="B1967" s="1" t="s">
        <v>320</v>
      </c>
      <c r="C1967" s="1" t="s">
        <v>321</v>
      </c>
      <c r="D1967" s="1" t="s">
        <v>322</v>
      </c>
    </row>
    <row r="1968" customFormat="false" ht="15" hidden="false" customHeight="true" outlineLevel="0" collapsed="false">
      <c r="A1968" s="106" t="n">
        <v>13069.1940740741</v>
      </c>
      <c r="B1968" s="1" t="s">
        <v>323</v>
      </c>
      <c r="C1968" s="1" t="s">
        <v>324</v>
      </c>
      <c r="D1968" s="1" t="s">
        <v>325</v>
      </c>
    </row>
    <row r="1969" customFormat="false" ht="15" hidden="false" customHeight="true" outlineLevel="0" collapsed="false">
      <c r="A1969" s="106" t="n">
        <v>13076.2341550926</v>
      </c>
      <c r="B1969" s="1" t="s">
        <v>314</v>
      </c>
      <c r="C1969" s="1" t="s">
        <v>315</v>
      </c>
      <c r="D1969" s="1" t="s">
        <v>316</v>
      </c>
    </row>
    <row r="1970" customFormat="false" ht="15" hidden="false" customHeight="true" outlineLevel="0" collapsed="false">
      <c r="A1970" s="106" t="n">
        <v>13084.4274652778</v>
      </c>
      <c r="B1970" s="1" t="s">
        <v>326</v>
      </c>
      <c r="C1970" s="1" t="s">
        <v>327</v>
      </c>
      <c r="D1970" s="1" t="s">
        <v>319</v>
      </c>
    </row>
    <row r="1971" customFormat="false" ht="15" hidden="false" customHeight="true" outlineLevel="0" collapsed="false">
      <c r="A1971" s="106" t="n">
        <v>13091.9665740741</v>
      </c>
      <c r="B1971" s="1" t="s">
        <v>320</v>
      </c>
      <c r="C1971" s="1" t="s">
        <v>321</v>
      </c>
      <c r="D1971" s="1" t="s">
        <v>322</v>
      </c>
    </row>
    <row r="1972" customFormat="false" ht="15" hidden="false" customHeight="true" outlineLevel="0" collapsed="false">
      <c r="A1972" s="106" t="n">
        <v>13098.6125231482</v>
      </c>
      <c r="B1972" s="1" t="s">
        <v>323</v>
      </c>
      <c r="C1972" s="1" t="s">
        <v>324</v>
      </c>
      <c r="D1972" s="1" t="s">
        <v>325</v>
      </c>
    </row>
    <row r="1973" customFormat="false" ht="15" hidden="false" customHeight="true" outlineLevel="0" collapsed="false">
      <c r="A1973" s="106" t="n">
        <v>13106.0253472222</v>
      </c>
      <c r="B1973" s="1" t="s">
        <v>314</v>
      </c>
      <c r="C1973" s="1" t="s">
        <v>315</v>
      </c>
      <c r="D1973" s="1" t="s">
        <v>316</v>
      </c>
    </row>
    <row r="1974" customFormat="false" ht="15" hidden="false" customHeight="true" outlineLevel="0" collapsed="false">
      <c r="A1974" s="106" t="n">
        <v>13114.1081712963</v>
      </c>
      <c r="B1974" s="1" t="s">
        <v>326</v>
      </c>
      <c r="C1974" s="1" t="s">
        <v>327</v>
      </c>
      <c r="D1974" s="1" t="s">
        <v>319</v>
      </c>
    </row>
    <row r="1975" customFormat="false" ht="15" hidden="false" customHeight="true" outlineLevel="0" collapsed="false">
      <c r="A1975" s="106" t="n">
        <v>13121.3108680556</v>
      </c>
      <c r="B1975" s="1" t="s">
        <v>320</v>
      </c>
      <c r="C1975" s="1" t="s">
        <v>321</v>
      </c>
      <c r="D1975" s="1" t="s">
        <v>322</v>
      </c>
    </row>
    <row r="1976" customFormat="false" ht="15" hidden="false" customHeight="true" outlineLevel="0" collapsed="false">
      <c r="A1976" s="106" t="n">
        <v>13128.1320949074</v>
      </c>
      <c r="B1976" s="1" t="s">
        <v>323</v>
      </c>
      <c r="C1976" s="1" t="s">
        <v>324</v>
      </c>
      <c r="D1976" s="1" t="s">
        <v>325</v>
      </c>
    </row>
    <row r="1977" customFormat="false" ht="15" hidden="false" customHeight="true" outlineLevel="0" collapsed="false">
      <c r="A1977" s="106" t="n">
        <v>13135.915162037</v>
      </c>
      <c r="B1977" s="1" t="s">
        <v>314</v>
      </c>
      <c r="C1977" s="1" t="s">
        <v>315</v>
      </c>
      <c r="D1977" s="1" t="s">
        <v>316</v>
      </c>
    </row>
    <row r="1978" customFormat="false" ht="15" hidden="false" customHeight="true" outlineLevel="0" collapsed="false">
      <c r="A1978" s="106" t="n">
        <v>13140.7757060185</v>
      </c>
      <c r="B1978" s="1" t="s">
        <v>328</v>
      </c>
      <c r="C1978" s="1" t="s">
        <v>337</v>
      </c>
      <c r="D1978" s="1" t="s">
        <v>338</v>
      </c>
    </row>
    <row r="1979" customFormat="false" ht="15" hidden="false" customHeight="true" outlineLevel="0" collapsed="false">
      <c r="A1979" s="106" t="n">
        <v>13143.7423958333</v>
      </c>
      <c r="B1979" s="1" t="s">
        <v>317</v>
      </c>
      <c r="C1979" s="1" t="s">
        <v>318</v>
      </c>
      <c r="D1979" s="1" t="s">
        <v>319</v>
      </c>
    </row>
    <row r="1980" customFormat="false" ht="15" hidden="false" customHeight="true" outlineLevel="0" collapsed="false">
      <c r="A1980" s="106" t="n">
        <v>13150.6349652778</v>
      </c>
      <c r="B1980" s="1" t="s">
        <v>320</v>
      </c>
      <c r="C1980" s="1" t="s">
        <v>321</v>
      </c>
      <c r="D1980" s="1" t="s">
        <v>322</v>
      </c>
    </row>
    <row r="1981" customFormat="false" ht="15" hidden="false" customHeight="true" outlineLevel="0" collapsed="false">
      <c r="A1981" s="106" t="n">
        <v>13157.7599768519</v>
      </c>
      <c r="B1981" s="1" t="s">
        <v>333</v>
      </c>
      <c r="C1981" s="1" t="s">
        <v>334</v>
      </c>
      <c r="D1981" s="1" t="s">
        <v>325</v>
      </c>
    </row>
    <row r="1982" customFormat="false" ht="15" hidden="false" customHeight="true" outlineLevel="0" collapsed="false">
      <c r="A1982" s="106" t="n">
        <v>13165.8201736111</v>
      </c>
      <c r="B1982" s="1" t="s">
        <v>314</v>
      </c>
      <c r="C1982" s="1" t="s">
        <v>315</v>
      </c>
      <c r="D1982" s="1" t="s">
        <v>316</v>
      </c>
    </row>
    <row r="1983" customFormat="false" ht="15" hidden="false" customHeight="true" outlineLevel="0" collapsed="false">
      <c r="A1983" s="106" t="n">
        <v>13173.3037731482</v>
      </c>
      <c r="B1983" s="1" t="s">
        <v>326</v>
      </c>
      <c r="C1983" s="1" t="s">
        <v>327</v>
      </c>
      <c r="D1983" s="1" t="s">
        <v>319</v>
      </c>
    </row>
    <row r="1984" customFormat="false" ht="15" hidden="false" customHeight="true" outlineLevel="0" collapsed="false">
      <c r="A1984" s="106" t="n">
        <v>13179.9826273148</v>
      </c>
      <c r="B1984" s="1" t="s">
        <v>320</v>
      </c>
      <c r="C1984" s="1" t="s">
        <v>321</v>
      </c>
      <c r="D1984" s="1" t="s">
        <v>322</v>
      </c>
    </row>
    <row r="1985" customFormat="false" ht="15" hidden="false" customHeight="true" outlineLevel="0" collapsed="false">
      <c r="A1985" s="106" t="n">
        <v>13187.4711689815</v>
      </c>
      <c r="B1985" s="1" t="s">
        <v>323</v>
      </c>
      <c r="C1985" s="1" t="s">
        <v>324</v>
      </c>
      <c r="D1985" s="1" t="s">
        <v>325</v>
      </c>
    </row>
    <row r="1986" customFormat="false" ht="15" hidden="false" customHeight="true" outlineLevel="0" collapsed="false">
      <c r="A1986" s="106" t="n">
        <v>13195.6561226852</v>
      </c>
      <c r="B1986" s="1" t="s">
        <v>314</v>
      </c>
      <c r="C1986" s="1" t="s">
        <v>315</v>
      </c>
      <c r="D1986" s="1" t="s">
        <v>316</v>
      </c>
    </row>
    <row r="1987" customFormat="false" ht="15" hidden="false" customHeight="true" outlineLevel="0" collapsed="false">
      <c r="A1987" s="106" t="n">
        <v>13202.7787268519</v>
      </c>
      <c r="B1987" s="1" t="s">
        <v>326</v>
      </c>
      <c r="C1987" s="1" t="s">
        <v>327</v>
      </c>
      <c r="D1987" s="1" t="s">
        <v>319</v>
      </c>
    </row>
    <row r="1988" customFormat="false" ht="15" hidden="false" customHeight="true" outlineLevel="0" collapsed="false">
      <c r="A1988" s="106" t="n">
        <v>13209.3938657407</v>
      </c>
      <c r="B1988" s="1" t="s">
        <v>320</v>
      </c>
      <c r="C1988" s="1" t="s">
        <v>321</v>
      </c>
      <c r="D1988" s="1" t="s">
        <v>322</v>
      </c>
    </row>
    <row r="1989" customFormat="false" ht="15" hidden="false" customHeight="true" outlineLevel="0" collapsed="false">
      <c r="A1989" s="106" t="n">
        <v>13217.2176041667</v>
      </c>
      <c r="B1989" s="1" t="s">
        <v>323</v>
      </c>
      <c r="C1989" s="1" t="s">
        <v>324</v>
      </c>
      <c r="D1989" s="1" t="s">
        <v>325</v>
      </c>
    </row>
    <row r="1990" customFormat="false" ht="15" hidden="false" customHeight="true" outlineLevel="0" collapsed="false">
      <c r="A1990" s="106" t="n">
        <v>13225.357349537</v>
      </c>
      <c r="B1990" s="1" t="s">
        <v>314</v>
      </c>
      <c r="C1990" s="1" t="s">
        <v>315</v>
      </c>
      <c r="D1990" s="1" t="s">
        <v>316</v>
      </c>
    </row>
    <row r="1991" customFormat="false" ht="15" hidden="false" customHeight="true" outlineLevel="0" collapsed="false">
      <c r="A1991" s="106" t="n">
        <v>13229.7899884259</v>
      </c>
      <c r="B1991" s="1" t="s">
        <v>328</v>
      </c>
      <c r="C1991" s="1" t="s">
        <v>329</v>
      </c>
      <c r="D1991" s="1" t="s">
        <v>330</v>
      </c>
    </row>
    <row r="1992" customFormat="false" ht="15" hidden="false" customHeight="true" outlineLevel="0" collapsed="false">
      <c r="A1992" s="106" t="n">
        <v>13232.1756134259</v>
      </c>
      <c r="B1992" s="1" t="s">
        <v>326</v>
      </c>
      <c r="C1992" s="1" t="s">
        <v>327</v>
      </c>
      <c r="D1992" s="1" t="s">
        <v>319</v>
      </c>
    </row>
    <row r="1993" customFormat="false" ht="15" hidden="false" customHeight="true" outlineLevel="0" collapsed="false">
      <c r="A1993" s="106" t="n">
        <v>13238.8900694444</v>
      </c>
      <c r="B1993" s="1" t="s">
        <v>320</v>
      </c>
      <c r="C1993" s="1" t="s">
        <v>321</v>
      </c>
      <c r="D1993" s="1" t="s">
        <v>322</v>
      </c>
    </row>
    <row r="1994" customFormat="false" ht="15" hidden="false" customHeight="true" outlineLevel="0" collapsed="false">
      <c r="A1994" s="106" t="n">
        <v>13246.9486805556</v>
      </c>
      <c r="B1994" s="1" t="s">
        <v>323</v>
      </c>
      <c r="C1994" s="1" t="s">
        <v>324</v>
      </c>
      <c r="D1994" s="1" t="s">
        <v>325</v>
      </c>
    </row>
    <row r="1995" customFormat="false" ht="15" hidden="false" customHeight="true" outlineLevel="0" collapsed="false">
      <c r="A1995" s="106" t="n">
        <v>13254.8897916667</v>
      </c>
      <c r="B1995" s="1" t="s">
        <v>314</v>
      </c>
      <c r="C1995" s="1" t="s">
        <v>315</v>
      </c>
      <c r="D1995" s="1" t="s">
        <v>316</v>
      </c>
    </row>
    <row r="1996" customFormat="false" ht="15" hidden="false" customHeight="true" outlineLevel="0" collapsed="false">
      <c r="A1996" s="106" t="n">
        <v>13261.5224884259</v>
      </c>
      <c r="B1996" s="1" t="s">
        <v>326</v>
      </c>
      <c r="C1996" s="1" t="s">
        <v>327</v>
      </c>
      <c r="D1996" s="1" t="s">
        <v>319</v>
      </c>
    </row>
    <row r="1997" customFormat="false" ht="15" hidden="false" customHeight="true" outlineLevel="0" collapsed="false">
      <c r="A1997" s="106" t="n">
        <v>13268.469212963</v>
      </c>
      <c r="B1997" s="1" t="s">
        <v>320</v>
      </c>
      <c r="C1997" s="1" t="s">
        <v>321</v>
      </c>
      <c r="D1997" s="1" t="s">
        <v>322</v>
      </c>
    </row>
    <row r="1998" customFormat="false" ht="15" hidden="false" customHeight="true" outlineLevel="0" collapsed="false">
      <c r="A1998" s="106" t="n">
        <v>13276.6255555556</v>
      </c>
      <c r="B1998" s="1" t="s">
        <v>323</v>
      </c>
      <c r="C1998" s="1" t="s">
        <v>324</v>
      </c>
      <c r="D1998" s="1" t="s">
        <v>325</v>
      </c>
    </row>
    <row r="1999" customFormat="false" ht="15" hidden="false" customHeight="true" outlineLevel="0" collapsed="false">
      <c r="A1999" s="106" t="n">
        <v>13284.2584490741</v>
      </c>
      <c r="B1999" s="1" t="s">
        <v>314</v>
      </c>
      <c r="C1999" s="1" t="s">
        <v>315</v>
      </c>
      <c r="D1999" s="1" t="s">
        <v>316</v>
      </c>
    </row>
    <row r="2000" customFormat="false" ht="15" hidden="false" customHeight="true" outlineLevel="0" collapsed="false">
      <c r="A2000" s="106" t="n">
        <v>13290.8573958333</v>
      </c>
      <c r="B2000" s="1" t="s">
        <v>326</v>
      </c>
      <c r="C2000" s="1" t="s">
        <v>327</v>
      </c>
      <c r="D2000" s="1" t="s">
        <v>319</v>
      </c>
    </row>
    <row r="2001" customFormat="false" ht="15" hidden="false" customHeight="true" outlineLevel="0" collapsed="false">
      <c r="A2001" s="106" t="n">
        <v>13298.1147569444</v>
      </c>
      <c r="B2001" s="1" t="s">
        <v>320</v>
      </c>
      <c r="C2001" s="1" t="s">
        <v>321</v>
      </c>
      <c r="D2001" s="1" t="s">
        <v>322</v>
      </c>
    </row>
    <row r="2002" customFormat="false" ht="15" hidden="false" customHeight="true" outlineLevel="0" collapsed="false">
      <c r="A2002" s="106" t="n">
        <v>13306.2236342593</v>
      </c>
      <c r="B2002" s="1" t="s">
        <v>323</v>
      </c>
      <c r="C2002" s="1" t="s">
        <v>324</v>
      </c>
      <c r="D2002" s="1" t="s">
        <v>325</v>
      </c>
    </row>
    <row r="2003" customFormat="false" ht="15" hidden="false" customHeight="true" outlineLevel="0" collapsed="false">
      <c r="A2003" s="106" t="n">
        <v>13313.5035185185</v>
      </c>
      <c r="B2003" s="1" t="s">
        <v>314</v>
      </c>
      <c r="C2003" s="1" t="s">
        <v>315</v>
      </c>
      <c r="D2003" s="1" t="s">
        <v>316</v>
      </c>
    </row>
    <row r="2004" customFormat="false" ht="15" hidden="false" customHeight="true" outlineLevel="0" collapsed="false">
      <c r="A2004" s="106" t="n">
        <v>13320.2186458333</v>
      </c>
      <c r="B2004" s="1" t="s">
        <v>317</v>
      </c>
      <c r="C2004" s="1" t="s">
        <v>318</v>
      </c>
      <c r="D2004" s="1" t="s">
        <v>319</v>
      </c>
    </row>
    <row r="2005" customFormat="false" ht="15" hidden="false" customHeight="true" outlineLevel="0" collapsed="false">
      <c r="A2005" s="106" t="n">
        <v>13322.5983101852</v>
      </c>
      <c r="B2005" s="1" t="s">
        <v>328</v>
      </c>
      <c r="C2005" s="1" t="s">
        <v>331</v>
      </c>
      <c r="D2005" s="1" t="s">
        <v>332</v>
      </c>
    </row>
    <row r="2006" customFormat="false" ht="15" hidden="false" customHeight="true" outlineLevel="0" collapsed="false">
      <c r="A2006" s="106" t="n">
        <v>13327.807025463</v>
      </c>
      <c r="B2006" s="1" t="s">
        <v>320</v>
      </c>
      <c r="C2006" s="1" t="s">
        <v>321</v>
      </c>
      <c r="D2006" s="1" t="s">
        <v>322</v>
      </c>
    </row>
    <row r="2007" customFormat="false" ht="15" hidden="false" customHeight="true" outlineLevel="0" collapsed="false">
      <c r="A2007" s="106" t="n">
        <v>13335.7323032407</v>
      </c>
      <c r="B2007" s="1" t="s">
        <v>333</v>
      </c>
      <c r="C2007" s="1" t="s">
        <v>334</v>
      </c>
      <c r="D2007" s="1" t="s">
        <v>325</v>
      </c>
    </row>
    <row r="2008" customFormat="false" ht="15" hidden="false" customHeight="true" outlineLevel="0" collapsed="false">
      <c r="A2008" s="106" t="n">
        <v>13342.6862615741</v>
      </c>
      <c r="B2008" s="1" t="s">
        <v>314</v>
      </c>
      <c r="C2008" s="1" t="s">
        <v>315</v>
      </c>
      <c r="D2008" s="1" t="s">
        <v>316</v>
      </c>
    </row>
    <row r="2009" customFormat="false" ht="15" hidden="false" customHeight="true" outlineLevel="0" collapsed="false">
      <c r="A2009" s="106" t="n">
        <v>13349.6383333333</v>
      </c>
      <c r="B2009" s="1" t="s">
        <v>326</v>
      </c>
      <c r="C2009" s="1" t="s">
        <v>327</v>
      </c>
      <c r="D2009" s="1" t="s">
        <v>319</v>
      </c>
    </row>
    <row r="2010" customFormat="false" ht="15" hidden="false" customHeight="true" outlineLevel="0" collapsed="false">
      <c r="A2010" s="106" t="n">
        <v>13357.5251736111</v>
      </c>
      <c r="B2010" s="1" t="s">
        <v>320</v>
      </c>
      <c r="C2010" s="1" t="s">
        <v>321</v>
      </c>
      <c r="D2010" s="1" t="s">
        <v>322</v>
      </c>
    </row>
    <row r="2011" customFormat="false" ht="15" hidden="false" customHeight="true" outlineLevel="0" collapsed="false">
      <c r="A2011" s="106" t="n">
        <v>13365.1580324074</v>
      </c>
      <c r="B2011" s="1" t="s">
        <v>323</v>
      </c>
      <c r="C2011" s="1" t="s">
        <v>324</v>
      </c>
      <c r="D2011" s="1" t="s">
        <v>325</v>
      </c>
    </row>
    <row r="2012" customFormat="false" ht="15" hidden="false" customHeight="true" outlineLevel="0" collapsed="false">
      <c r="A2012" s="106" t="n">
        <v>13371.8749189815</v>
      </c>
      <c r="B2012" s="1" t="s">
        <v>314</v>
      </c>
      <c r="C2012" s="1" t="s">
        <v>315</v>
      </c>
      <c r="D2012" s="1" t="s">
        <v>316</v>
      </c>
    </row>
    <row r="2013" customFormat="false" ht="15" hidden="false" customHeight="true" outlineLevel="0" collapsed="false">
      <c r="A2013" s="106" t="n">
        <v>13379.1399074074</v>
      </c>
      <c r="B2013" s="1" t="s">
        <v>326</v>
      </c>
      <c r="C2013" s="1" t="s">
        <v>327</v>
      </c>
      <c r="D2013" s="1" t="s">
        <v>319</v>
      </c>
    </row>
    <row r="2014" customFormat="false" ht="15" hidden="false" customHeight="true" outlineLevel="0" collapsed="false">
      <c r="A2014" s="106" t="n">
        <v>13387.2426736111</v>
      </c>
      <c r="B2014" s="1" t="s">
        <v>320</v>
      </c>
      <c r="C2014" s="1" t="s">
        <v>321</v>
      </c>
      <c r="D2014" s="1" t="s">
        <v>322</v>
      </c>
    </row>
    <row r="2015" customFormat="false" ht="15" hidden="false" customHeight="true" outlineLevel="0" collapsed="false">
      <c r="A2015" s="106" t="n">
        <v>13394.5263078704</v>
      </c>
      <c r="B2015" s="1" t="s">
        <v>323</v>
      </c>
      <c r="C2015" s="1" t="s">
        <v>324</v>
      </c>
      <c r="D2015" s="1" t="s">
        <v>325</v>
      </c>
    </row>
    <row r="2016" customFormat="false" ht="15" hidden="false" customHeight="true" outlineLevel="0" collapsed="false">
      <c r="A2016" s="106" t="n">
        <v>13401.1350115741</v>
      </c>
      <c r="B2016" s="1" t="s">
        <v>314</v>
      </c>
      <c r="C2016" s="1" t="s">
        <v>315</v>
      </c>
      <c r="D2016" s="1" t="s">
        <v>316</v>
      </c>
    </row>
    <row r="2017" customFormat="false" ht="15" hidden="false" customHeight="true" outlineLevel="0" collapsed="false">
      <c r="A2017" s="106" t="n">
        <v>13408.7375347222</v>
      </c>
      <c r="B2017" s="1" t="s">
        <v>326</v>
      </c>
      <c r="C2017" s="1" t="s">
        <v>327</v>
      </c>
      <c r="D2017" s="1" t="s">
        <v>319</v>
      </c>
    </row>
    <row r="2018" customFormat="false" ht="15" hidden="false" customHeight="true" outlineLevel="0" collapsed="false">
      <c r="A2018" s="106" t="n">
        <v>13416.2264699074</v>
      </c>
      <c r="B2018" s="1" t="s">
        <v>328</v>
      </c>
      <c r="C2018" s="1" t="s">
        <v>335</v>
      </c>
      <c r="D2018" s="1" t="s">
        <v>336</v>
      </c>
    </row>
    <row r="2019" customFormat="false" ht="15" hidden="false" customHeight="true" outlineLevel="0" collapsed="false">
      <c r="A2019" s="106" t="n">
        <v>13416.9253009259</v>
      </c>
      <c r="B2019" s="1" t="s">
        <v>320</v>
      </c>
      <c r="C2019" s="1" t="s">
        <v>321</v>
      </c>
      <c r="D2019" s="1" t="s">
        <v>322</v>
      </c>
    </row>
    <row r="2020" customFormat="false" ht="15" hidden="false" customHeight="true" outlineLevel="0" collapsed="false">
      <c r="A2020" s="106" t="n">
        <v>13423.8762847222</v>
      </c>
      <c r="B2020" s="1" t="s">
        <v>323</v>
      </c>
      <c r="C2020" s="1" t="s">
        <v>324</v>
      </c>
      <c r="D2020" s="1" t="s">
        <v>325</v>
      </c>
    </row>
    <row r="2021" customFormat="false" ht="15" hidden="false" customHeight="true" outlineLevel="0" collapsed="false">
      <c r="A2021" s="106" t="n">
        <v>13430.5201736111</v>
      </c>
      <c r="B2021" s="1" t="s">
        <v>314</v>
      </c>
      <c r="C2021" s="1" t="s">
        <v>315</v>
      </c>
      <c r="D2021" s="1" t="s">
        <v>316</v>
      </c>
    </row>
    <row r="2022" customFormat="false" ht="15" hidden="false" customHeight="true" outlineLevel="0" collapsed="false">
      <c r="A2022" s="106" t="n">
        <v>13438.4312268519</v>
      </c>
      <c r="B2022" s="1" t="s">
        <v>326</v>
      </c>
      <c r="C2022" s="1" t="s">
        <v>327</v>
      </c>
      <c r="D2022" s="1" t="s">
        <v>319</v>
      </c>
    </row>
    <row r="2023" customFormat="false" ht="15" hidden="false" customHeight="true" outlineLevel="0" collapsed="false">
      <c r="A2023" s="106" t="n">
        <v>13446.5372685185</v>
      </c>
      <c r="B2023" s="1" t="s">
        <v>320</v>
      </c>
      <c r="C2023" s="1" t="s">
        <v>321</v>
      </c>
      <c r="D2023" s="1" t="s">
        <v>322</v>
      </c>
    </row>
    <row r="2024" customFormat="false" ht="15" hidden="false" customHeight="true" outlineLevel="0" collapsed="false">
      <c r="A2024" s="106" t="n">
        <v>13453.2491319445</v>
      </c>
      <c r="B2024" s="1" t="s">
        <v>323</v>
      </c>
      <c r="C2024" s="1" t="s">
        <v>324</v>
      </c>
      <c r="D2024" s="1" t="s">
        <v>325</v>
      </c>
    </row>
    <row r="2025" customFormat="false" ht="15" hidden="false" customHeight="true" outlineLevel="0" collapsed="false">
      <c r="A2025" s="106" t="n">
        <v>13460.0622800926</v>
      </c>
      <c r="B2025" s="1" t="s">
        <v>314</v>
      </c>
      <c r="C2025" s="1" t="s">
        <v>315</v>
      </c>
      <c r="D2025" s="1" t="s">
        <v>316</v>
      </c>
    </row>
    <row r="2026" customFormat="false" ht="15" hidden="false" customHeight="true" outlineLevel="0" collapsed="false">
      <c r="A2026" s="106" t="n">
        <v>13468.1960763889</v>
      </c>
      <c r="B2026" s="1" t="s">
        <v>326</v>
      </c>
      <c r="C2026" s="1" t="s">
        <v>327</v>
      </c>
      <c r="D2026" s="1" t="s">
        <v>319</v>
      </c>
    </row>
    <row r="2027" customFormat="false" ht="15" hidden="false" customHeight="true" outlineLevel="0" collapsed="false">
      <c r="A2027" s="106" t="n">
        <v>13476.0548842593</v>
      </c>
      <c r="B2027" s="1" t="s">
        <v>320</v>
      </c>
      <c r="C2027" s="1" t="s">
        <v>321</v>
      </c>
      <c r="D2027" s="1" t="s">
        <v>322</v>
      </c>
    </row>
    <row r="2028" customFormat="false" ht="15" hidden="false" customHeight="true" outlineLevel="0" collapsed="false">
      <c r="A2028" s="106" t="n">
        <v>13482.6753009259</v>
      </c>
      <c r="B2028" s="1" t="s">
        <v>323</v>
      </c>
      <c r="C2028" s="1" t="s">
        <v>324</v>
      </c>
      <c r="D2028" s="1" t="s">
        <v>325</v>
      </c>
    </row>
    <row r="2029" customFormat="false" ht="15" hidden="false" customHeight="true" outlineLevel="0" collapsed="false">
      <c r="A2029" s="106" t="n">
        <v>13489.7646064815</v>
      </c>
      <c r="B2029" s="1" t="s">
        <v>314</v>
      </c>
      <c r="C2029" s="1" t="s">
        <v>315</v>
      </c>
      <c r="D2029" s="1" t="s">
        <v>316</v>
      </c>
    </row>
    <row r="2030" customFormat="false" ht="15" hidden="false" customHeight="true" outlineLevel="0" collapsed="false">
      <c r="A2030" s="106" t="n">
        <v>13497.9757060185</v>
      </c>
      <c r="B2030" s="1" t="s">
        <v>317</v>
      </c>
      <c r="C2030" s="1" t="s">
        <v>318</v>
      </c>
      <c r="D2030" s="1" t="s">
        <v>319</v>
      </c>
    </row>
    <row r="2031" customFormat="false" ht="15" hidden="false" customHeight="true" outlineLevel="0" collapsed="false">
      <c r="A2031" s="106" t="n">
        <v>13505.4789467593</v>
      </c>
      <c r="B2031" s="1" t="s">
        <v>320</v>
      </c>
      <c r="C2031" s="1" t="s">
        <v>321</v>
      </c>
      <c r="D2031" s="1" t="s">
        <v>322</v>
      </c>
    </row>
    <row r="2032" customFormat="false" ht="15" hidden="false" customHeight="true" outlineLevel="0" collapsed="false">
      <c r="A2032" s="106" t="n">
        <v>13506.0186111111</v>
      </c>
      <c r="B2032" s="1" t="s">
        <v>328</v>
      </c>
      <c r="C2032" s="1" t="s">
        <v>337</v>
      </c>
      <c r="D2032" s="1" t="s">
        <v>338</v>
      </c>
    </row>
    <row r="2033" customFormat="false" ht="15" hidden="false" customHeight="true" outlineLevel="0" collapsed="false">
      <c r="A2033" s="106" t="n">
        <v>13512.1666666667</v>
      </c>
      <c r="B2033" s="1" t="s">
        <v>323</v>
      </c>
      <c r="C2033" s="1" t="s">
        <v>324</v>
      </c>
      <c r="D2033" s="1" t="s">
        <v>325</v>
      </c>
    </row>
    <row r="2034" customFormat="false" ht="15" hidden="false" customHeight="true" outlineLevel="0" collapsed="false">
      <c r="A2034" s="106" t="n">
        <v>13519.5988310185</v>
      </c>
      <c r="B2034" s="1" t="s">
        <v>314</v>
      </c>
      <c r="C2034" s="1" t="s">
        <v>315</v>
      </c>
      <c r="D2034" s="1" t="s">
        <v>316</v>
      </c>
    </row>
    <row r="2035" customFormat="false" ht="15" hidden="false" customHeight="true" outlineLevel="0" collapsed="false">
      <c r="A2035" s="106" t="n">
        <v>13527.6990625</v>
      </c>
      <c r="B2035" s="1" t="s">
        <v>326</v>
      </c>
      <c r="C2035" s="1" t="s">
        <v>327</v>
      </c>
      <c r="D2035" s="1" t="s">
        <v>319</v>
      </c>
    </row>
    <row r="2036" customFormat="false" ht="15" hidden="false" customHeight="true" outlineLevel="0" collapsed="false">
      <c r="A2036" s="106" t="n">
        <v>13534.8344907407</v>
      </c>
      <c r="B2036" s="1" t="s">
        <v>320</v>
      </c>
      <c r="C2036" s="1" t="s">
        <v>321</v>
      </c>
      <c r="D2036" s="1" t="s">
        <v>322</v>
      </c>
    </row>
    <row r="2037" customFormat="false" ht="15" hidden="false" customHeight="true" outlineLevel="0" collapsed="false">
      <c r="A2037" s="106" t="n">
        <v>13541.7186689815</v>
      </c>
      <c r="B2037" s="1" t="s">
        <v>323</v>
      </c>
      <c r="C2037" s="1" t="s">
        <v>324</v>
      </c>
      <c r="D2037" s="1" t="s">
        <v>325</v>
      </c>
    </row>
    <row r="2038" customFormat="false" ht="15" hidden="false" customHeight="true" outlineLevel="0" collapsed="false">
      <c r="A2038" s="106" t="n">
        <v>13549.5028240741</v>
      </c>
      <c r="B2038" s="1" t="s">
        <v>314</v>
      </c>
      <c r="C2038" s="1" t="s">
        <v>315</v>
      </c>
      <c r="D2038" s="1" t="s">
        <v>316</v>
      </c>
    </row>
    <row r="2039" customFormat="false" ht="15" hidden="false" customHeight="true" outlineLevel="0" collapsed="false">
      <c r="A2039" s="106" t="n">
        <v>13557.3151851852</v>
      </c>
      <c r="B2039" s="1" t="s">
        <v>326</v>
      </c>
      <c r="C2039" s="1" t="s">
        <v>327</v>
      </c>
      <c r="D2039" s="1" t="s">
        <v>319</v>
      </c>
    </row>
    <row r="2040" customFormat="false" ht="15" hidden="false" customHeight="true" outlineLevel="0" collapsed="false">
      <c r="A2040" s="106" t="n">
        <v>13564.1590740741</v>
      </c>
      <c r="B2040" s="1" t="s">
        <v>320</v>
      </c>
      <c r="C2040" s="1" t="s">
        <v>321</v>
      </c>
      <c r="D2040" s="1" t="s">
        <v>322</v>
      </c>
    </row>
    <row r="2041" customFormat="false" ht="15" hidden="false" customHeight="true" outlineLevel="0" collapsed="false">
      <c r="A2041" s="106" t="n">
        <v>13571.3215277778</v>
      </c>
      <c r="B2041" s="1" t="s">
        <v>323</v>
      </c>
      <c r="C2041" s="1" t="s">
        <v>324</v>
      </c>
      <c r="D2041" s="1" t="s">
        <v>325</v>
      </c>
    </row>
    <row r="2042" customFormat="false" ht="15" hidden="false" customHeight="true" outlineLevel="0" collapsed="false">
      <c r="A2042" s="106" t="n">
        <v>13579.3867939815</v>
      </c>
      <c r="B2042" s="1" t="s">
        <v>314</v>
      </c>
      <c r="C2042" s="1" t="s">
        <v>315</v>
      </c>
      <c r="D2042" s="1" t="s">
        <v>316</v>
      </c>
    </row>
    <row r="2043" customFormat="false" ht="15" hidden="false" customHeight="true" outlineLevel="0" collapsed="false">
      <c r="A2043" s="106" t="n">
        <v>13586.8133796296</v>
      </c>
      <c r="B2043" s="1" t="s">
        <v>326</v>
      </c>
      <c r="C2043" s="1" t="s">
        <v>327</v>
      </c>
      <c r="D2043" s="1" t="s">
        <v>319</v>
      </c>
    </row>
    <row r="2044" customFormat="false" ht="15" hidden="false" customHeight="true" outlineLevel="0" collapsed="false">
      <c r="A2044" s="106" t="n">
        <v>13593.4898032407</v>
      </c>
      <c r="B2044" s="1" t="s">
        <v>320</v>
      </c>
      <c r="C2044" s="1" t="s">
        <v>321</v>
      </c>
      <c r="D2044" s="1" t="s">
        <v>322</v>
      </c>
    </row>
    <row r="2045" customFormat="false" ht="15" hidden="false" customHeight="true" outlineLevel="0" collapsed="false">
      <c r="A2045" s="106" t="n">
        <v>13595.0315393519</v>
      </c>
      <c r="B2045" s="1" t="s">
        <v>328</v>
      </c>
      <c r="C2045" s="1" t="s">
        <v>329</v>
      </c>
      <c r="D2045" s="1" t="s">
        <v>330</v>
      </c>
    </row>
    <row r="2046" customFormat="false" ht="15" hidden="false" customHeight="true" outlineLevel="0" collapsed="false">
      <c r="A2046" s="106" t="n">
        <v>13600.9667592593</v>
      </c>
      <c r="B2046" s="1" t="s">
        <v>323</v>
      </c>
      <c r="C2046" s="1" t="s">
        <v>324</v>
      </c>
      <c r="D2046" s="1" t="s">
        <v>325</v>
      </c>
    </row>
    <row r="2047" customFormat="false" ht="15" hidden="false" customHeight="true" outlineLevel="0" collapsed="false">
      <c r="A2047" s="106" t="n">
        <v>13609.1617013889</v>
      </c>
      <c r="B2047" s="1" t="s">
        <v>314</v>
      </c>
      <c r="C2047" s="1" t="s">
        <v>315</v>
      </c>
      <c r="D2047" s="1" t="s">
        <v>316</v>
      </c>
    </row>
    <row r="2048" customFormat="false" ht="15" hidden="false" customHeight="true" outlineLevel="0" collapsed="false">
      <c r="A2048" s="106" t="n">
        <v>13616.2150115741</v>
      </c>
      <c r="B2048" s="1" t="s">
        <v>326</v>
      </c>
      <c r="C2048" s="1" t="s">
        <v>327</v>
      </c>
      <c r="D2048" s="1" t="s">
        <v>319</v>
      </c>
    </row>
    <row r="2049" customFormat="false" ht="15" hidden="false" customHeight="true" outlineLevel="0" collapsed="false">
      <c r="A2049" s="106" t="n">
        <v>13622.856724537</v>
      </c>
      <c r="B2049" s="1" t="s">
        <v>320</v>
      </c>
      <c r="C2049" s="1" t="s">
        <v>321</v>
      </c>
      <c r="D2049" s="1" t="s">
        <v>322</v>
      </c>
    </row>
    <row r="2050" customFormat="false" ht="15" hidden="false" customHeight="true" outlineLevel="0" collapsed="false">
      <c r="A2050" s="106" t="n">
        <v>13630.6411921296</v>
      </c>
      <c r="B2050" s="1" t="s">
        <v>323</v>
      </c>
      <c r="C2050" s="1" t="s">
        <v>324</v>
      </c>
      <c r="D2050" s="1" t="s">
        <v>325</v>
      </c>
    </row>
    <row r="2051" customFormat="false" ht="15" hidden="false" customHeight="true" outlineLevel="0" collapsed="false">
      <c r="A2051" s="106" t="n">
        <v>13638.775462963</v>
      </c>
      <c r="B2051" s="1" t="s">
        <v>314</v>
      </c>
      <c r="C2051" s="1" t="s">
        <v>315</v>
      </c>
      <c r="D2051" s="1" t="s">
        <v>316</v>
      </c>
    </row>
    <row r="2052" customFormat="false" ht="15" hidden="false" customHeight="true" outlineLevel="0" collapsed="false">
      <c r="A2052" s="106" t="n">
        <v>13645.5538541667</v>
      </c>
      <c r="B2052" s="1" t="s">
        <v>326</v>
      </c>
      <c r="C2052" s="1" t="s">
        <v>327</v>
      </c>
      <c r="D2052" s="1" t="s">
        <v>319</v>
      </c>
    </row>
    <row r="2053" customFormat="false" ht="15" hidden="false" customHeight="true" outlineLevel="0" collapsed="false">
      <c r="A2053" s="106" t="n">
        <v>13652.2841550926</v>
      </c>
      <c r="B2053" s="1" t="s">
        <v>320</v>
      </c>
      <c r="C2053" s="1" t="s">
        <v>321</v>
      </c>
      <c r="D2053" s="1" t="s">
        <v>322</v>
      </c>
    </row>
    <row r="2054" customFormat="false" ht="15" hidden="false" customHeight="true" outlineLevel="0" collapsed="false">
      <c r="A2054" s="106" t="n">
        <v>13660.3176967593</v>
      </c>
      <c r="B2054" s="1" t="s">
        <v>323</v>
      </c>
      <c r="C2054" s="1" t="s">
        <v>324</v>
      </c>
      <c r="D2054" s="1" t="s">
        <v>325</v>
      </c>
    </row>
    <row r="2055" customFormat="false" ht="15" hidden="false" customHeight="true" outlineLevel="0" collapsed="false">
      <c r="A2055" s="106" t="n">
        <v>13668.2250347222</v>
      </c>
      <c r="B2055" s="1" t="s">
        <v>314</v>
      </c>
      <c r="C2055" s="1" t="s">
        <v>315</v>
      </c>
      <c r="D2055" s="1" t="s">
        <v>316</v>
      </c>
    </row>
    <row r="2056" customFormat="false" ht="15" hidden="false" customHeight="true" outlineLevel="0" collapsed="false">
      <c r="A2056" s="106" t="n">
        <v>13674.8634722222</v>
      </c>
      <c r="B2056" s="1" t="s">
        <v>317</v>
      </c>
      <c r="C2056" s="1" t="s">
        <v>318</v>
      </c>
      <c r="D2056" s="1" t="s">
        <v>319</v>
      </c>
    </row>
    <row r="2057" customFormat="false" ht="15" hidden="false" customHeight="true" outlineLevel="0" collapsed="false">
      <c r="A2057" s="106" t="n">
        <v>13681.7935648148</v>
      </c>
      <c r="B2057" s="1" t="s">
        <v>320</v>
      </c>
      <c r="C2057" s="1" t="s">
        <v>321</v>
      </c>
      <c r="D2057" s="1" t="s">
        <v>322</v>
      </c>
    </row>
    <row r="2058" customFormat="false" ht="15" hidden="false" customHeight="true" outlineLevel="0" collapsed="false">
      <c r="A2058" s="106" t="n">
        <v>13687.8417476852</v>
      </c>
      <c r="B2058" s="1" t="s">
        <v>328</v>
      </c>
      <c r="C2058" s="1" t="s">
        <v>331</v>
      </c>
      <c r="D2058" s="1" t="s">
        <v>332</v>
      </c>
    </row>
    <row r="2059" customFormat="false" ht="15" hidden="false" customHeight="true" outlineLevel="0" collapsed="false">
      <c r="A2059" s="106" t="n">
        <v>13689.9580902778</v>
      </c>
      <c r="B2059" s="1" t="s">
        <v>323</v>
      </c>
      <c r="C2059" s="1" t="s">
        <v>324</v>
      </c>
      <c r="D2059" s="1" t="s">
        <v>325</v>
      </c>
    </row>
    <row r="2060" customFormat="false" ht="15" hidden="false" customHeight="true" outlineLevel="0" collapsed="false">
      <c r="A2060" s="106" t="n">
        <v>13697.5438194445</v>
      </c>
      <c r="B2060" s="1" t="s">
        <v>314</v>
      </c>
      <c r="C2060" s="1" t="s">
        <v>315</v>
      </c>
      <c r="D2060" s="1" t="s">
        <v>316</v>
      </c>
    </row>
    <row r="2061" customFormat="false" ht="15" hidden="false" customHeight="true" outlineLevel="0" collapsed="false">
      <c r="A2061" s="106" t="n">
        <v>13704.1757986111</v>
      </c>
      <c r="B2061" s="1" t="s">
        <v>326</v>
      </c>
      <c r="C2061" s="1" t="s">
        <v>327</v>
      </c>
      <c r="D2061" s="1" t="s">
        <v>319</v>
      </c>
    </row>
    <row r="2062" customFormat="false" ht="15" hidden="false" customHeight="true" outlineLevel="0" collapsed="false">
      <c r="A2062" s="106" t="n">
        <v>13711.4002083333</v>
      </c>
      <c r="B2062" s="1" t="s">
        <v>320</v>
      </c>
      <c r="C2062" s="1" t="s">
        <v>321</v>
      </c>
      <c r="D2062" s="1" t="s">
        <v>322</v>
      </c>
    </row>
    <row r="2063" customFormat="false" ht="15" hidden="false" customHeight="true" outlineLevel="0" collapsed="false">
      <c r="A2063" s="106" t="n">
        <v>13719.5316782407</v>
      </c>
      <c r="B2063" s="1" t="s">
        <v>323</v>
      </c>
      <c r="C2063" s="1" t="s">
        <v>324</v>
      </c>
      <c r="D2063" s="1" t="s">
        <v>325</v>
      </c>
    </row>
    <row r="2064" customFormat="false" ht="15" hidden="false" customHeight="true" outlineLevel="0" collapsed="false">
      <c r="A2064" s="106" t="n">
        <v>13726.7825810185</v>
      </c>
      <c r="B2064" s="1" t="s">
        <v>314</v>
      </c>
      <c r="C2064" s="1" t="s">
        <v>315</v>
      </c>
      <c r="D2064" s="1" t="s">
        <v>316</v>
      </c>
    </row>
    <row r="2065" customFormat="false" ht="15" hidden="false" customHeight="true" outlineLevel="0" collapsed="false">
      <c r="A2065" s="106" t="n">
        <v>13733.5258333333</v>
      </c>
      <c r="B2065" s="1" t="s">
        <v>326</v>
      </c>
      <c r="C2065" s="1" t="s">
        <v>327</v>
      </c>
      <c r="D2065" s="1" t="s">
        <v>319</v>
      </c>
    </row>
    <row r="2066" customFormat="false" ht="15" hidden="false" customHeight="true" outlineLevel="0" collapsed="false">
      <c r="A2066" s="106" t="n">
        <v>13741.1027893519</v>
      </c>
      <c r="B2066" s="1" t="s">
        <v>320</v>
      </c>
      <c r="C2066" s="1" t="s">
        <v>321</v>
      </c>
      <c r="D2066" s="1" t="s">
        <v>322</v>
      </c>
    </row>
    <row r="2067" customFormat="false" ht="15" hidden="false" customHeight="true" outlineLevel="0" collapsed="false">
      <c r="A2067" s="106" t="n">
        <v>13749.0327199074</v>
      </c>
      <c r="B2067" s="1" t="s">
        <v>323</v>
      </c>
      <c r="C2067" s="1" t="s">
        <v>324</v>
      </c>
      <c r="D2067" s="1" t="s">
        <v>325</v>
      </c>
    </row>
    <row r="2068" customFormat="false" ht="15" hidden="false" customHeight="true" outlineLevel="0" collapsed="false">
      <c r="A2068" s="106" t="n">
        <v>13755.9963541667</v>
      </c>
      <c r="B2068" s="1" t="s">
        <v>314</v>
      </c>
      <c r="C2068" s="1" t="s">
        <v>315</v>
      </c>
      <c r="D2068" s="1" t="s">
        <v>316</v>
      </c>
    </row>
    <row r="2069" customFormat="false" ht="15" hidden="false" customHeight="true" outlineLevel="0" collapsed="false">
      <c r="A2069" s="106" t="n">
        <v>13762.9539351852</v>
      </c>
      <c r="B2069" s="1" t="s">
        <v>326</v>
      </c>
      <c r="C2069" s="1" t="s">
        <v>327</v>
      </c>
      <c r="D2069" s="1" t="s">
        <v>319</v>
      </c>
    </row>
    <row r="2070" customFormat="false" ht="15" hidden="false" customHeight="true" outlineLevel="0" collapsed="false">
      <c r="A2070" s="106" t="n">
        <v>13770.8730092593</v>
      </c>
      <c r="B2070" s="1" t="s">
        <v>320</v>
      </c>
      <c r="C2070" s="1" t="s">
        <v>321</v>
      </c>
      <c r="D2070" s="1" t="s">
        <v>322</v>
      </c>
    </row>
    <row r="2071" customFormat="false" ht="15" hidden="false" customHeight="true" outlineLevel="0" collapsed="false">
      <c r="A2071" s="106" t="n">
        <v>13778.481087963</v>
      </c>
      <c r="B2071" s="1" t="s">
        <v>323</v>
      </c>
      <c r="C2071" s="1" t="s">
        <v>324</v>
      </c>
      <c r="D2071" s="1" t="s">
        <v>325</v>
      </c>
    </row>
    <row r="2072" customFormat="false" ht="15" hidden="false" customHeight="true" outlineLevel="0" collapsed="false">
      <c r="A2072" s="106" t="n">
        <v>13781.4672685185</v>
      </c>
      <c r="B2072" s="1" t="s">
        <v>328</v>
      </c>
      <c r="C2072" s="1" t="s">
        <v>335</v>
      </c>
      <c r="D2072" s="1" t="s">
        <v>336</v>
      </c>
    </row>
    <row r="2073" customFormat="false" ht="15" hidden="false" customHeight="true" outlineLevel="0" collapsed="false">
      <c r="A2073" s="106" t="n">
        <v>13785.2387037037</v>
      </c>
      <c r="B2073" s="1" t="s">
        <v>314</v>
      </c>
      <c r="C2073" s="1" t="s">
        <v>315</v>
      </c>
      <c r="D2073" s="1" t="s">
        <v>316</v>
      </c>
    </row>
    <row r="2074" customFormat="false" ht="15" hidden="false" customHeight="true" outlineLevel="0" collapsed="false">
      <c r="A2074" s="106" t="n">
        <v>13792.4986111111</v>
      </c>
      <c r="B2074" s="1" t="s">
        <v>326</v>
      </c>
      <c r="C2074" s="1" t="s">
        <v>327</v>
      </c>
      <c r="D2074" s="1" t="s">
        <v>319</v>
      </c>
    </row>
    <row r="2075" customFormat="false" ht="15" hidden="false" customHeight="true" outlineLevel="0" collapsed="false">
      <c r="A2075" s="106" t="n">
        <v>13800.6576041667</v>
      </c>
      <c r="B2075" s="1" t="s">
        <v>320</v>
      </c>
      <c r="C2075" s="1" t="s">
        <v>321</v>
      </c>
      <c r="D2075" s="1" t="s">
        <v>322</v>
      </c>
    </row>
    <row r="2076" customFormat="false" ht="15" hidden="false" customHeight="true" outlineLevel="0" collapsed="false">
      <c r="A2076" s="106" t="n">
        <v>13807.9084953704</v>
      </c>
      <c r="B2076" s="1" t="s">
        <v>323</v>
      </c>
      <c r="C2076" s="1" t="s">
        <v>324</v>
      </c>
      <c r="D2076" s="1" t="s">
        <v>325</v>
      </c>
    </row>
    <row r="2077" customFormat="false" ht="15" hidden="false" customHeight="true" outlineLevel="0" collapsed="false">
      <c r="A2077" s="106" t="n">
        <v>13814.5597569445</v>
      </c>
      <c r="B2077" s="1" t="s">
        <v>314</v>
      </c>
      <c r="C2077" s="1" t="s">
        <v>315</v>
      </c>
      <c r="D2077" s="1" t="s">
        <v>316</v>
      </c>
    </row>
    <row r="2078" customFormat="false" ht="15" hidden="false" customHeight="true" outlineLevel="0" collapsed="false">
      <c r="A2078" s="106" t="n">
        <v>13822.1777083333</v>
      </c>
      <c r="B2078" s="1" t="s">
        <v>326</v>
      </c>
      <c r="C2078" s="1" t="s">
        <v>327</v>
      </c>
      <c r="D2078" s="1" t="s">
        <v>319</v>
      </c>
    </row>
    <row r="2079" customFormat="false" ht="15" hidden="false" customHeight="true" outlineLevel="0" collapsed="false">
      <c r="A2079" s="106" t="n">
        <v>13830.3979861111</v>
      </c>
      <c r="B2079" s="1" t="s">
        <v>320</v>
      </c>
      <c r="C2079" s="1" t="s">
        <v>321</v>
      </c>
      <c r="D2079" s="1" t="s">
        <v>322</v>
      </c>
    </row>
    <row r="2080" customFormat="false" ht="15" hidden="false" customHeight="true" outlineLevel="0" collapsed="false">
      <c r="A2080" s="106" t="n">
        <v>13837.3405555556</v>
      </c>
      <c r="B2080" s="1" t="s">
        <v>333</v>
      </c>
      <c r="C2080" s="1" t="s">
        <v>334</v>
      </c>
      <c r="D2080" s="1" t="s">
        <v>325</v>
      </c>
    </row>
    <row r="2081" customFormat="false" ht="15" hidden="false" customHeight="true" outlineLevel="0" collapsed="false">
      <c r="A2081" s="106" t="n">
        <v>13844.0031944444</v>
      </c>
      <c r="B2081" s="1" t="s">
        <v>314</v>
      </c>
      <c r="C2081" s="1" t="s">
        <v>315</v>
      </c>
      <c r="D2081" s="1" t="s">
        <v>316</v>
      </c>
    </row>
    <row r="2082" customFormat="false" ht="15" hidden="false" customHeight="true" outlineLevel="0" collapsed="false">
      <c r="A2082" s="106" t="n">
        <v>13851.9658680556</v>
      </c>
      <c r="B2082" s="1" t="s">
        <v>317</v>
      </c>
      <c r="C2082" s="1" t="s">
        <v>318</v>
      </c>
      <c r="D2082" s="1" t="s">
        <v>319</v>
      </c>
    </row>
    <row r="2083" customFormat="false" ht="15" hidden="false" customHeight="true" outlineLevel="0" collapsed="false">
      <c r="A2083" s="106" t="n">
        <v>13860.0502199074</v>
      </c>
      <c r="B2083" s="1" t="s">
        <v>320</v>
      </c>
      <c r="C2083" s="1" t="s">
        <v>321</v>
      </c>
      <c r="D2083" s="1" t="s">
        <v>322</v>
      </c>
    </row>
    <row r="2084" customFormat="false" ht="15" hidden="false" customHeight="true" outlineLevel="0" collapsed="false">
      <c r="A2084" s="106" t="n">
        <v>13866.7866435185</v>
      </c>
      <c r="B2084" s="1" t="s">
        <v>323</v>
      </c>
      <c r="C2084" s="1" t="s">
        <v>324</v>
      </c>
      <c r="D2084" s="1" t="s">
        <v>325</v>
      </c>
    </row>
    <row r="2085" customFormat="false" ht="15" hidden="false" customHeight="true" outlineLevel="0" collapsed="false">
      <c r="A2085" s="106" t="n">
        <v>13871.2653472222</v>
      </c>
      <c r="B2085" s="1" t="s">
        <v>328</v>
      </c>
      <c r="C2085" s="1" t="s">
        <v>337</v>
      </c>
      <c r="D2085" s="1" t="s">
        <v>338</v>
      </c>
    </row>
    <row r="2086" customFormat="false" ht="15" hidden="false" customHeight="true" outlineLevel="0" collapsed="false">
      <c r="A2086" s="106" t="n">
        <v>13873.5975231482</v>
      </c>
      <c r="B2086" s="1" t="s">
        <v>314</v>
      </c>
      <c r="C2086" s="1" t="s">
        <v>315</v>
      </c>
      <c r="D2086" s="1" t="s">
        <v>316</v>
      </c>
    </row>
    <row r="2087" customFormat="false" ht="15" hidden="false" customHeight="true" outlineLevel="0" collapsed="false">
      <c r="A2087" s="106" t="n">
        <v>13881.7906134259</v>
      </c>
      <c r="B2087" s="1" t="s">
        <v>326</v>
      </c>
      <c r="C2087" s="1" t="s">
        <v>327</v>
      </c>
      <c r="D2087" s="1" t="s">
        <v>319</v>
      </c>
    </row>
    <row r="2088" customFormat="false" ht="15" hidden="false" customHeight="true" outlineLevel="0" collapsed="false">
      <c r="A2088" s="106" t="n">
        <v>13889.5922453704</v>
      </c>
      <c r="B2088" s="1" t="s">
        <v>320</v>
      </c>
      <c r="C2088" s="1" t="s">
        <v>321</v>
      </c>
      <c r="D2088" s="1" t="s">
        <v>322</v>
      </c>
    </row>
    <row r="2089" customFormat="false" ht="15" hidden="false" customHeight="true" outlineLevel="0" collapsed="false">
      <c r="A2089" s="106" t="n">
        <v>13896.2451388889</v>
      </c>
      <c r="B2089" s="1" t="s">
        <v>323</v>
      </c>
      <c r="C2089" s="1" t="s">
        <v>324</v>
      </c>
      <c r="D2089" s="1" t="s">
        <v>325</v>
      </c>
    </row>
    <row r="2090" customFormat="false" ht="15" hidden="false" customHeight="true" outlineLevel="0" collapsed="false">
      <c r="A2090" s="106" t="n">
        <v>13903.3400462963</v>
      </c>
      <c r="B2090" s="1" t="s">
        <v>314</v>
      </c>
      <c r="C2090" s="1" t="s">
        <v>315</v>
      </c>
      <c r="D2090" s="1" t="s">
        <v>316</v>
      </c>
    </row>
    <row r="2091" customFormat="false" ht="15" hidden="false" customHeight="true" outlineLevel="0" collapsed="false">
      <c r="A2091" s="106" t="n">
        <v>13911.5659722222</v>
      </c>
      <c r="B2091" s="1" t="s">
        <v>326</v>
      </c>
      <c r="C2091" s="1" t="s">
        <v>327</v>
      </c>
      <c r="D2091" s="1" t="s">
        <v>319</v>
      </c>
    </row>
    <row r="2092" customFormat="false" ht="15" hidden="false" customHeight="true" outlineLevel="0" collapsed="false">
      <c r="A2092" s="106" t="n">
        <v>13919.0224768519</v>
      </c>
      <c r="B2092" s="1" t="s">
        <v>320</v>
      </c>
      <c r="C2092" s="1" t="s">
        <v>321</v>
      </c>
      <c r="D2092" s="1" t="s">
        <v>322</v>
      </c>
    </row>
    <row r="2093" customFormat="false" ht="15" hidden="false" customHeight="true" outlineLevel="0" collapsed="false">
      <c r="A2093" s="106" t="n">
        <v>13925.7180902778</v>
      </c>
      <c r="B2093" s="1" t="s">
        <v>323</v>
      </c>
      <c r="C2093" s="1" t="s">
        <v>324</v>
      </c>
      <c r="D2093" s="1" t="s">
        <v>325</v>
      </c>
    </row>
    <row r="2094" customFormat="false" ht="15" hidden="false" customHeight="true" outlineLevel="0" collapsed="false">
      <c r="A2094" s="106" t="n">
        <v>13933.1837615741</v>
      </c>
      <c r="B2094" s="1" t="s">
        <v>314</v>
      </c>
      <c r="C2094" s="1" t="s">
        <v>315</v>
      </c>
      <c r="D2094" s="1" t="s">
        <v>316</v>
      </c>
    </row>
    <row r="2095" customFormat="false" ht="15" hidden="false" customHeight="true" outlineLevel="0" collapsed="false">
      <c r="A2095" s="106" t="n">
        <v>13941.2360763889</v>
      </c>
      <c r="B2095" s="1" t="s">
        <v>326</v>
      </c>
      <c r="C2095" s="1" t="s">
        <v>327</v>
      </c>
      <c r="D2095" s="1" t="s">
        <v>319</v>
      </c>
    </row>
    <row r="2096" customFormat="false" ht="15" hidden="false" customHeight="true" outlineLevel="0" collapsed="false">
      <c r="A2096" s="106" t="n">
        <v>13948.357662037</v>
      </c>
      <c r="B2096" s="1" t="s">
        <v>320</v>
      </c>
      <c r="C2096" s="1" t="s">
        <v>321</v>
      </c>
      <c r="D2096" s="1" t="s">
        <v>322</v>
      </c>
    </row>
    <row r="2097" customFormat="false" ht="15" hidden="false" customHeight="true" outlineLevel="0" collapsed="false">
      <c r="A2097" s="106" t="n">
        <v>13955.2187962963</v>
      </c>
      <c r="B2097" s="1" t="s">
        <v>323</v>
      </c>
      <c r="C2097" s="1" t="s">
        <v>324</v>
      </c>
      <c r="D2097" s="1" t="s">
        <v>325</v>
      </c>
    </row>
    <row r="2098" customFormat="false" ht="15" hidden="false" customHeight="true" outlineLevel="0" collapsed="false">
      <c r="A2098" s="106" t="n">
        <v>13960.2800115741</v>
      </c>
      <c r="B2098" s="1" t="s">
        <v>328</v>
      </c>
      <c r="C2098" s="1" t="s">
        <v>329</v>
      </c>
      <c r="D2098" s="1" t="s">
        <v>330</v>
      </c>
    </row>
    <row r="2099" customFormat="false" ht="15" hidden="false" customHeight="true" outlineLevel="0" collapsed="false">
      <c r="A2099" s="106" t="n">
        <v>13963.0460763889</v>
      </c>
      <c r="B2099" s="1" t="s">
        <v>314</v>
      </c>
      <c r="C2099" s="1" t="s">
        <v>315</v>
      </c>
      <c r="D2099" s="1" t="s">
        <v>316</v>
      </c>
    </row>
    <row r="2100" customFormat="false" ht="15" hidden="false" customHeight="true" outlineLevel="0" collapsed="false">
      <c r="A2100" s="106" t="n">
        <v>13970.786087963</v>
      </c>
      <c r="B2100" s="1" t="s">
        <v>326</v>
      </c>
      <c r="C2100" s="1" t="s">
        <v>327</v>
      </c>
      <c r="D2100" s="1" t="s">
        <v>319</v>
      </c>
    </row>
    <row r="2101" customFormat="false" ht="15" hidden="false" customHeight="true" outlineLevel="0" collapsed="false">
      <c r="A2101" s="106" t="n">
        <v>13977.631724537</v>
      </c>
      <c r="B2101" s="1" t="s">
        <v>320</v>
      </c>
      <c r="C2101" s="1" t="s">
        <v>321</v>
      </c>
      <c r="D2101" s="1" t="s">
        <v>322</v>
      </c>
    </row>
    <row r="2102" customFormat="false" ht="15" hidden="false" customHeight="true" outlineLevel="0" collapsed="false">
      <c r="A2102" s="106" t="n">
        <v>13984.7644097222</v>
      </c>
      <c r="B2102" s="1" t="s">
        <v>323</v>
      </c>
      <c r="C2102" s="1" t="s">
        <v>324</v>
      </c>
      <c r="D2102" s="1" t="s">
        <v>325</v>
      </c>
    </row>
    <row r="2103" customFormat="false" ht="15" hidden="false" customHeight="true" outlineLevel="0" collapsed="false">
      <c r="A2103" s="106" t="n">
        <v>13992.8433912037</v>
      </c>
      <c r="B2103" s="1" t="s">
        <v>314</v>
      </c>
      <c r="C2103" s="1" t="s">
        <v>315</v>
      </c>
      <c r="D2103" s="1" t="s">
        <v>316</v>
      </c>
    </row>
    <row r="2104" customFormat="false" ht="15" hidden="false" customHeight="true" outlineLevel="0" collapsed="false">
      <c r="A2104" s="106" t="n">
        <v>14000.2274884259</v>
      </c>
      <c r="B2104" s="1" t="s">
        <v>326</v>
      </c>
      <c r="C2104" s="1" t="s">
        <v>327</v>
      </c>
      <c r="D2104" s="1" t="s">
        <v>319</v>
      </c>
    </row>
    <row r="2105" customFormat="false" ht="15" hidden="false" customHeight="true" outlineLevel="0" collapsed="false">
      <c r="A2105" s="106" t="n">
        <v>14006.891412037</v>
      </c>
      <c r="B2105" s="1" t="s">
        <v>320</v>
      </c>
      <c r="C2105" s="1" t="s">
        <v>321</v>
      </c>
      <c r="D2105" s="1" t="s">
        <v>322</v>
      </c>
    </row>
    <row r="2106" customFormat="false" ht="15" hidden="false" customHeight="true" outlineLevel="0" collapsed="false">
      <c r="A2106" s="106" t="n">
        <v>14014.3602546296</v>
      </c>
      <c r="B2106" s="1" t="s">
        <v>333</v>
      </c>
      <c r="C2106" s="1" t="s">
        <v>334</v>
      </c>
      <c r="D2106" s="1" t="s">
        <v>325</v>
      </c>
    </row>
    <row r="2107" customFormat="false" ht="15" hidden="false" customHeight="true" outlineLevel="0" collapsed="false">
      <c r="A2107" s="106" t="n">
        <v>14022.5249537037</v>
      </c>
      <c r="B2107" s="1" t="s">
        <v>314</v>
      </c>
      <c r="C2107" s="1" t="s">
        <v>315</v>
      </c>
      <c r="D2107" s="1" t="s">
        <v>316</v>
      </c>
    </row>
    <row r="2108" customFormat="false" ht="15" hidden="false" customHeight="true" outlineLevel="0" collapsed="false">
      <c r="A2108" s="106" t="n">
        <v>14029.5829976852</v>
      </c>
      <c r="B2108" s="1" t="s">
        <v>317</v>
      </c>
      <c r="C2108" s="1" t="s">
        <v>318</v>
      </c>
      <c r="D2108" s="1" t="s">
        <v>319</v>
      </c>
    </row>
    <row r="2109" customFormat="false" ht="15" hidden="false" customHeight="true" outlineLevel="0" collapsed="false">
      <c r="A2109" s="106" t="n">
        <v>14036.1890740741</v>
      </c>
      <c r="B2109" s="1" t="s">
        <v>320</v>
      </c>
      <c r="C2109" s="1" t="s">
        <v>321</v>
      </c>
      <c r="D2109" s="1" t="s">
        <v>322</v>
      </c>
    </row>
    <row r="2110" customFormat="false" ht="15" hidden="false" customHeight="true" outlineLevel="0" collapsed="false">
      <c r="A2110" s="106" t="n">
        <v>14043.9910416667</v>
      </c>
      <c r="B2110" s="1" t="s">
        <v>323</v>
      </c>
      <c r="C2110" s="1" t="s">
        <v>324</v>
      </c>
      <c r="D2110" s="1" t="s">
        <v>325</v>
      </c>
    </row>
    <row r="2111" customFormat="false" ht="15" hidden="false" customHeight="true" outlineLevel="0" collapsed="false">
      <c r="A2111" s="106" t="n">
        <v>14052.0778240741</v>
      </c>
      <c r="B2111" s="1" t="s">
        <v>314</v>
      </c>
      <c r="C2111" s="1" t="s">
        <v>315</v>
      </c>
      <c r="D2111" s="1" t="s">
        <v>316</v>
      </c>
    </row>
    <row r="2112" customFormat="false" ht="15" hidden="false" customHeight="true" outlineLevel="0" collapsed="false">
      <c r="A2112" s="106" t="n">
        <v>14053.0858912037</v>
      </c>
      <c r="B2112" s="1" t="s">
        <v>328</v>
      </c>
      <c r="C2112" s="1" t="s">
        <v>331</v>
      </c>
      <c r="D2112" s="1" t="s">
        <v>332</v>
      </c>
    </row>
    <row r="2113" customFormat="false" ht="15" hidden="false" customHeight="true" outlineLevel="0" collapsed="false">
      <c r="A2113" s="106" t="n">
        <v>14058.882025463</v>
      </c>
      <c r="B2113" s="1" t="s">
        <v>326</v>
      </c>
      <c r="C2113" s="1" t="s">
        <v>327</v>
      </c>
      <c r="D2113" s="1" t="s">
        <v>319</v>
      </c>
    </row>
    <row r="2114" customFormat="false" ht="15" hidden="false" customHeight="true" outlineLevel="0" collapsed="false">
      <c r="A2114" s="106" t="n">
        <v>14065.5742361111</v>
      </c>
      <c r="B2114" s="1" t="s">
        <v>320</v>
      </c>
      <c r="C2114" s="1" t="s">
        <v>321</v>
      </c>
      <c r="D2114" s="1" t="s">
        <v>322</v>
      </c>
    </row>
    <row r="2115" customFormat="false" ht="15" hidden="false" customHeight="true" outlineLevel="0" collapsed="false">
      <c r="A2115" s="106" t="n">
        <v>14073.6283564815</v>
      </c>
      <c r="B2115" s="1" t="s">
        <v>323</v>
      </c>
      <c r="C2115" s="1" t="s">
        <v>324</v>
      </c>
      <c r="D2115" s="1" t="s">
        <v>325</v>
      </c>
    </row>
    <row r="2116" customFormat="false" ht="15" hidden="false" customHeight="true" outlineLevel="0" collapsed="false">
      <c r="A2116" s="106" t="n">
        <v>14081.5131712963</v>
      </c>
      <c r="B2116" s="1" t="s">
        <v>314</v>
      </c>
      <c r="C2116" s="1" t="s">
        <v>315</v>
      </c>
      <c r="D2116" s="1" t="s">
        <v>316</v>
      </c>
    </row>
    <row r="2117" customFormat="false" ht="15" hidden="false" customHeight="true" outlineLevel="0" collapsed="false">
      <c r="A2117" s="106" t="n">
        <v>14088.162337963</v>
      </c>
      <c r="B2117" s="1" t="s">
        <v>326</v>
      </c>
      <c r="C2117" s="1" t="s">
        <v>327</v>
      </c>
      <c r="D2117" s="1" t="s">
        <v>319</v>
      </c>
    </row>
    <row r="2118" customFormat="false" ht="15" hidden="false" customHeight="true" outlineLevel="0" collapsed="false">
      <c r="A2118" s="106" t="n">
        <v>14095.0831828704</v>
      </c>
      <c r="B2118" s="1" t="s">
        <v>320</v>
      </c>
      <c r="C2118" s="1" t="s">
        <v>321</v>
      </c>
      <c r="D2118" s="1" t="s">
        <v>322</v>
      </c>
    </row>
    <row r="2119" customFormat="false" ht="15" hidden="false" customHeight="true" outlineLevel="0" collapsed="false">
      <c r="A2119" s="106" t="n">
        <v>14103.2479166667</v>
      </c>
      <c r="B2119" s="1" t="s">
        <v>323</v>
      </c>
      <c r="C2119" s="1" t="s">
        <v>324</v>
      </c>
      <c r="D2119" s="1" t="s">
        <v>325</v>
      </c>
    </row>
    <row r="2120" customFormat="false" ht="15" hidden="false" customHeight="true" outlineLevel="0" collapsed="false">
      <c r="A2120" s="106" t="n">
        <v>14110.854375</v>
      </c>
      <c r="B2120" s="1" t="s">
        <v>314</v>
      </c>
      <c r="C2120" s="1" t="s">
        <v>315</v>
      </c>
      <c r="D2120" s="1" t="s">
        <v>316</v>
      </c>
    </row>
    <row r="2121" customFormat="false" ht="15" hidden="false" customHeight="true" outlineLevel="0" collapsed="false">
      <c r="A2121" s="106" t="n">
        <v>14117.470474537</v>
      </c>
      <c r="B2121" s="1" t="s">
        <v>326</v>
      </c>
      <c r="C2121" s="1" t="s">
        <v>327</v>
      </c>
      <c r="D2121" s="1" t="s">
        <v>319</v>
      </c>
    </row>
    <row r="2122" customFormat="false" ht="15" hidden="false" customHeight="true" outlineLevel="0" collapsed="false">
      <c r="A2122" s="106" t="n">
        <v>14124.7277777778</v>
      </c>
      <c r="B2122" s="1" t="s">
        <v>320</v>
      </c>
      <c r="C2122" s="1" t="s">
        <v>321</v>
      </c>
      <c r="D2122" s="1" t="s">
        <v>322</v>
      </c>
    </row>
    <row r="2123" customFormat="false" ht="15" hidden="false" customHeight="true" outlineLevel="0" collapsed="false">
      <c r="A2123" s="106" t="n">
        <v>14132.8390972222</v>
      </c>
      <c r="B2123" s="1" t="s">
        <v>323</v>
      </c>
      <c r="C2123" s="1" t="s">
        <v>324</v>
      </c>
      <c r="D2123" s="1" t="s">
        <v>325</v>
      </c>
    </row>
    <row r="2124" customFormat="false" ht="15" hidden="false" customHeight="true" outlineLevel="0" collapsed="false">
      <c r="A2124" s="106" t="n">
        <v>14140.1334259259</v>
      </c>
      <c r="B2124" s="1" t="s">
        <v>314</v>
      </c>
      <c r="C2124" s="1" t="s">
        <v>315</v>
      </c>
      <c r="D2124" s="1" t="s">
        <v>316</v>
      </c>
    </row>
    <row r="2125" customFormat="false" ht="15" hidden="false" customHeight="true" outlineLevel="0" collapsed="false">
      <c r="A2125" s="106" t="n">
        <v>14146.7084143519</v>
      </c>
      <c r="B2125" s="1" t="s">
        <v>328</v>
      </c>
      <c r="C2125" s="1" t="s">
        <v>335</v>
      </c>
      <c r="D2125" s="1" t="s">
        <v>336</v>
      </c>
    </row>
    <row r="2126" customFormat="false" ht="15" hidden="false" customHeight="true" outlineLevel="0" collapsed="false">
      <c r="A2126" s="106" t="n">
        <v>14146.8567361111</v>
      </c>
      <c r="B2126" s="1" t="s">
        <v>326</v>
      </c>
      <c r="C2126" s="1" t="s">
        <v>327</v>
      </c>
      <c r="D2126" s="1" t="s">
        <v>319</v>
      </c>
    </row>
    <row r="2127" customFormat="false" ht="15" hidden="false" customHeight="true" outlineLevel="0" collapsed="false">
      <c r="A2127" s="106" t="n">
        <v>14154.4895138889</v>
      </c>
      <c r="B2127" s="1" t="s">
        <v>320</v>
      </c>
      <c r="C2127" s="1" t="s">
        <v>321</v>
      </c>
      <c r="D2127" s="1" t="s">
        <v>322</v>
      </c>
    </row>
    <row r="2128" customFormat="false" ht="15" hidden="false" customHeight="true" outlineLevel="0" collapsed="false">
      <c r="A2128" s="106" t="n">
        <v>14162.4009606482</v>
      </c>
      <c r="B2128" s="1" t="s">
        <v>323</v>
      </c>
      <c r="C2128" s="1" t="s">
        <v>324</v>
      </c>
      <c r="D2128" s="1" t="s">
        <v>325</v>
      </c>
    </row>
    <row r="2129" customFormat="false" ht="15" hidden="false" customHeight="true" outlineLevel="0" collapsed="false">
      <c r="A2129" s="106" t="n">
        <v>14169.3919907407</v>
      </c>
      <c r="B2129" s="1" t="s">
        <v>314</v>
      </c>
      <c r="C2129" s="1" t="s">
        <v>315</v>
      </c>
      <c r="D2129" s="1" t="s">
        <v>316</v>
      </c>
    </row>
    <row r="2130" customFormat="false" ht="15" hidden="false" customHeight="true" outlineLevel="0" collapsed="false">
      <c r="A2130" s="106" t="n">
        <v>14176.3627893519</v>
      </c>
      <c r="B2130" s="1" t="s">
        <v>326</v>
      </c>
      <c r="C2130" s="1" t="s">
        <v>327</v>
      </c>
      <c r="D2130" s="1" t="s">
        <v>319</v>
      </c>
    </row>
    <row r="2131" customFormat="false" ht="15" hidden="false" customHeight="true" outlineLevel="0" collapsed="false">
      <c r="A2131" s="106" t="n">
        <v>14184.3229398148</v>
      </c>
      <c r="B2131" s="1" t="s">
        <v>320</v>
      </c>
      <c r="C2131" s="1" t="s">
        <v>321</v>
      </c>
      <c r="D2131" s="1" t="s">
        <v>322</v>
      </c>
    </row>
    <row r="2132" customFormat="false" ht="15" hidden="false" customHeight="true" outlineLevel="0" collapsed="false">
      <c r="A2132" s="106" t="n">
        <v>14191.9333796296</v>
      </c>
      <c r="B2132" s="1" t="s">
        <v>333</v>
      </c>
      <c r="C2132" s="1" t="s">
        <v>334</v>
      </c>
      <c r="D2132" s="1" t="s">
        <v>325</v>
      </c>
    </row>
    <row r="2133" customFormat="false" ht="15" hidden="false" customHeight="true" outlineLevel="0" collapsed="false">
      <c r="A2133" s="106" t="n">
        <v>14198.6809837963</v>
      </c>
      <c r="B2133" s="1" t="s">
        <v>314</v>
      </c>
      <c r="C2133" s="1" t="s">
        <v>315</v>
      </c>
      <c r="D2133" s="1" t="s">
        <v>316</v>
      </c>
    </row>
    <row r="2134" customFormat="false" ht="15" hidden="false" customHeight="true" outlineLevel="0" collapsed="false">
      <c r="A2134" s="106" t="n">
        <v>14206.0036226852</v>
      </c>
      <c r="B2134" s="1" t="s">
        <v>317</v>
      </c>
      <c r="C2134" s="1" t="s">
        <v>318</v>
      </c>
      <c r="D2134" s="1" t="s">
        <v>319</v>
      </c>
    </row>
    <row r="2135" customFormat="false" ht="15" hidden="false" customHeight="true" outlineLevel="0" collapsed="false">
      <c r="A2135" s="106" t="n">
        <v>14214.1663541667</v>
      </c>
      <c r="B2135" s="1" t="s">
        <v>320</v>
      </c>
      <c r="C2135" s="1" t="s">
        <v>321</v>
      </c>
      <c r="D2135" s="1" t="s">
        <v>322</v>
      </c>
    </row>
    <row r="2136" customFormat="false" ht="15" hidden="false" customHeight="true" outlineLevel="0" collapsed="false">
      <c r="A2136" s="106" t="n">
        <v>14221.4326388889</v>
      </c>
      <c r="B2136" s="1" t="s">
        <v>323</v>
      </c>
      <c r="C2136" s="1" t="s">
        <v>324</v>
      </c>
      <c r="D2136" s="1" t="s">
        <v>325</v>
      </c>
    </row>
    <row r="2137" customFormat="false" ht="15" hidden="false" customHeight="true" outlineLevel="0" collapsed="false">
      <c r="A2137" s="106" t="n">
        <v>14228.053587963</v>
      </c>
      <c r="B2137" s="1" t="s">
        <v>314</v>
      </c>
      <c r="C2137" s="1" t="s">
        <v>315</v>
      </c>
      <c r="D2137" s="1" t="s">
        <v>316</v>
      </c>
    </row>
    <row r="2138" customFormat="false" ht="15" hidden="false" customHeight="true" outlineLevel="0" collapsed="false">
      <c r="A2138" s="106" t="n">
        <v>14235.7551041667</v>
      </c>
      <c r="B2138" s="1" t="s">
        <v>326</v>
      </c>
      <c r="C2138" s="1" t="s">
        <v>327</v>
      </c>
      <c r="D2138" s="1" t="s">
        <v>319</v>
      </c>
    </row>
    <row r="2139" customFormat="false" ht="15" hidden="false" customHeight="true" outlineLevel="0" collapsed="false">
      <c r="A2139" s="106" t="n">
        <v>14236.5093518519</v>
      </c>
      <c r="B2139" s="1" t="s">
        <v>328</v>
      </c>
      <c r="C2139" s="1" t="s">
        <v>337</v>
      </c>
      <c r="D2139" s="1" t="s">
        <v>338</v>
      </c>
    </row>
    <row r="2140" customFormat="false" ht="15" hidden="false" customHeight="true" outlineLevel="0" collapsed="false">
      <c r="A2140" s="106" t="n">
        <v>14243.9535416667</v>
      </c>
      <c r="B2140" s="1" t="s">
        <v>320</v>
      </c>
      <c r="C2140" s="1" t="s">
        <v>321</v>
      </c>
      <c r="D2140" s="1" t="s">
        <v>322</v>
      </c>
    </row>
    <row r="2141" customFormat="false" ht="15" hidden="false" customHeight="true" outlineLevel="0" collapsed="false">
      <c r="A2141" s="106" t="n">
        <v>14250.8959490741</v>
      </c>
      <c r="B2141" s="1" t="s">
        <v>323</v>
      </c>
      <c r="C2141" s="1" t="s">
        <v>324</v>
      </c>
      <c r="D2141" s="1" t="s">
        <v>325</v>
      </c>
    </row>
    <row r="2142" customFormat="false" ht="15" hidden="false" customHeight="true" outlineLevel="0" collapsed="false">
      <c r="A2142" s="106" t="n">
        <v>14257.5494328704</v>
      </c>
      <c r="B2142" s="1" t="s">
        <v>314</v>
      </c>
      <c r="C2142" s="1" t="s">
        <v>315</v>
      </c>
      <c r="D2142" s="1" t="s">
        <v>316</v>
      </c>
    </row>
    <row r="2143" customFormat="false" ht="15" hidden="false" customHeight="true" outlineLevel="0" collapsed="false">
      <c r="A2143" s="106" t="n">
        <v>14265.5605787037</v>
      </c>
      <c r="B2143" s="1" t="s">
        <v>326</v>
      </c>
      <c r="C2143" s="1" t="s">
        <v>327</v>
      </c>
      <c r="D2143" s="1" t="s">
        <v>319</v>
      </c>
    </row>
    <row r="2144" customFormat="false" ht="15" hidden="false" customHeight="true" outlineLevel="0" collapsed="false">
      <c r="A2144" s="106" t="n">
        <v>14273.6247685185</v>
      </c>
      <c r="B2144" s="1" t="s">
        <v>320</v>
      </c>
      <c r="C2144" s="1" t="s">
        <v>321</v>
      </c>
      <c r="D2144" s="1" t="s">
        <v>322</v>
      </c>
    </row>
    <row r="2145" customFormat="false" ht="15" hidden="false" customHeight="true" outlineLevel="0" collapsed="false">
      <c r="A2145" s="106" t="n">
        <v>14280.3294907407</v>
      </c>
      <c r="B2145" s="1" t="s">
        <v>323</v>
      </c>
      <c r="C2145" s="1" t="s">
        <v>324</v>
      </c>
      <c r="D2145" s="1" t="s">
        <v>325</v>
      </c>
    </row>
    <row r="2146" customFormat="false" ht="15" hidden="false" customHeight="true" outlineLevel="0" collapsed="false">
      <c r="A2146" s="106" t="n">
        <v>14287.1755902778</v>
      </c>
      <c r="B2146" s="1" t="s">
        <v>314</v>
      </c>
      <c r="C2146" s="1" t="s">
        <v>315</v>
      </c>
      <c r="D2146" s="1" t="s">
        <v>316</v>
      </c>
    </row>
    <row r="2147" customFormat="false" ht="15" hidden="false" customHeight="true" outlineLevel="0" collapsed="false">
      <c r="A2147" s="106" t="n">
        <v>14295.3531134259</v>
      </c>
      <c r="B2147" s="1" t="s">
        <v>326</v>
      </c>
      <c r="C2147" s="1" t="s">
        <v>327</v>
      </c>
      <c r="D2147" s="1" t="s">
        <v>319</v>
      </c>
    </row>
    <row r="2148" customFormat="false" ht="15" hidden="false" customHeight="true" outlineLevel="0" collapsed="false">
      <c r="A2148" s="106" t="n">
        <v>14303.1430902778</v>
      </c>
      <c r="B2148" s="1" t="s">
        <v>320</v>
      </c>
      <c r="C2148" s="1" t="s">
        <v>321</v>
      </c>
      <c r="D2148" s="1" t="s">
        <v>322</v>
      </c>
    </row>
    <row r="2149" customFormat="false" ht="15" hidden="false" customHeight="true" outlineLevel="0" collapsed="false">
      <c r="A2149" s="106" t="n">
        <v>14309.7498958333</v>
      </c>
      <c r="B2149" s="1" t="s">
        <v>323</v>
      </c>
      <c r="C2149" s="1" t="s">
        <v>324</v>
      </c>
      <c r="D2149" s="1" t="s">
        <v>325</v>
      </c>
    </row>
    <row r="2150" customFormat="false" ht="15" hidden="false" customHeight="true" outlineLevel="0" collapsed="false">
      <c r="A2150" s="106" t="n">
        <v>14316.901087963</v>
      </c>
      <c r="B2150" s="1" t="s">
        <v>314</v>
      </c>
      <c r="C2150" s="1" t="s">
        <v>315</v>
      </c>
      <c r="D2150" s="1" t="s">
        <v>316</v>
      </c>
    </row>
    <row r="2151" customFormat="false" ht="15" hidden="false" customHeight="true" outlineLevel="0" collapsed="false">
      <c r="A2151" s="106" t="n">
        <v>14325.0757060185</v>
      </c>
      <c r="B2151" s="1" t="s">
        <v>326</v>
      </c>
      <c r="C2151" s="1" t="s">
        <v>327</v>
      </c>
      <c r="D2151" s="1" t="s">
        <v>319</v>
      </c>
    </row>
    <row r="2152" customFormat="false" ht="15" hidden="false" customHeight="true" outlineLevel="0" collapsed="false">
      <c r="A2152" s="106" t="n">
        <v>14325.5198958333</v>
      </c>
      <c r="B2152" s="1" t="s">
        <v>328</v>
      </c>
      <c r="C2152" s="1" t="s">
        <v>329</v>
      </c>
      <c r="D2152" s="1" t="s">
        <v>330</v>
      </c>
    </row>
    <row r="2153" customFormat="false" ht="15" hidden="false" customHeight="true" outlineLevel="0" collapsed="false">
      <c r="A2153" s="106" t="n">
        <v>14332.5104398148</v>
      </c>
      <c r="B2153" s="1" t="s">
        <v>320</v>
      </c>
      <c r="C2153" s="1" t="s">
        <v>321</v>
      </c>
      <c r="D2153" s="1" t="s">
        <v>322</v>
      </c>
    </row>
    <row r="2154" customFormat="false" ht="15" hidden="false" customHeight="true" outlineLevel="0" collapsed="false">
      <c r="A2154" s="106" t="n">
        <v>14339.1786689815</v>
      </c>
      <c r="B2154" s="1" t="s">
        <v>323</v>
      </c>
      <c r="C2154" s="1" t="s">
        <v>324</v>
      </c>
      <c r="D2154" s="1" t="s">
        <v>325</v>
      </c>
    </row>
    <row r="2155" customFormat="false" ht="15" hidden="false" customHeight="true" outlineLevel="0" collapsed="false">
      <c r="A2155" s="106" t="n">
        <v>14346.6741666667</v>
      </c>
      <c r="B2155" s="1" t="s">
        <v>314</v>
      </c>
      <c r="C2155" s="1" t="s">
        <v>315</v>
      </c>
      <c r="D2155" s="1" t="s">
        <v>316</v>
      </c>
    </row>
    <row r="2156" customFormat="false" ht="15" hidden="false" customHeight="true" outlineLevel="0" collapsed="false">
      <c r="A2156" s="106" t="n">
        <v>14354.6904861111</v>
      </c>
      <c r="B2156" s="1" t="s">
        <v>317</v>
      </c>
      <c r="C2156" s="1" t="s">
        <v>318</v>
      </c>
      <c r="D2156" s="1" t="s">
        <v>319</v>
      </c>
    </row>
    <row r="2157" customFormat="false" ht="15" hidden="false" customHeight="true" outlineLevel="0" collapsed="false">
      <c r="A2157" s="106" t="n">
        <v>14361.7665509259</v>
      </c>
      <c r="B2157" s="1" t="s">
        <v>320</v>
      </c>
      <c r="C2157" s="1" t="s">
        <v>321</v>
      </c>
      <c r="D2157" s="1" t="s">
        <v>322</v>
      </c>
    </row>
    <row r="2158" customFormat="false" ht="15" hidden="false" customHeight="true" outlineLevel="0" collapsed="false">
      <c r="A2158" s="106" t="n">
        <v>14368.6350347222</v>
      </c>
      <c r="B2158" s="1" t="s">
        <v>333</v>
      </c>
      <c r="C2158" s="1" t="s">
        <v>334</v>
      </c>
      <c r="D2158" s="1" t="s">
        <v>325</v>
      </c>
    </row>
    <row r="2159" customFormat="false" ht="15" hidden="false" customHeight="true" outlineLevel="0" collapsed="false">
      <c r="A2159" s="106" t="n">
        <v>14376.4442592593</v>
      </c>
      <c r="B2159" s="1" t="s">
        <v>314</v>
      </c>
      <c r="C2159" s="1" t="s">
        <v>315</v>
      </c>
      <c r="D2159" s="1" t="s">
        <v>316</v>
      </c>
    </row>
    <row r="2160" customFormat="false" ht="15" hidden="false" customHeight="true" outlineLevel="0" collapsed="false">
      <c r="A2160" s="106" t="n">
        <v>14384.1832986111</v>
      </c>
      <c r="B2160" s="1" t="s">
        <v>326</v>
      </c>
      <c r="C2160" s="1" t="s">
        <v>327</v>
      </c>
      <c r="D2160" s="1" t="s">
        <v>319</v>
      </c>
    </row>
    <row r="2161" customFormat="false" ht="15" hidden="false" customHeight="true" outlineLevel="0" collapsed="false">
      <c r="A2161" s="106" t="n">
        <v>14390.9717939815</v>
      </c>
      <c r="B2161" s="1" t="s">
        <v>320</v>
      </c>
      <c r="C2161" s="1" t="s">
        <v>321</v>
      </c>
      <c r="D2161" s="1" t="s">
        <v>322</v>
      </c>
    </row>
    <row r="2162" customFormat="false" ht="15" hidden="false" customHeight="true" outlineLevel="0" collapsed="false">
      <c r="A2162" s="106" t="n">
        <v>14398.1320601852</v>
      </c>
      <c r="B2162" s="1" t="s">
        <v>323</v>
      </c>
      <c r="C2162" s="1" t="s">
        <v>324</v>
      </c>
      <c r="D2162" s="1" t="s">
        <v>325</v>
      </c>
    </row>
    <row r="2163" customFormat="false" ht="15" hidden="false" customHeight="true" outlineLevel="0" collapsed="false">
      <c r="A2163" s="106" t="n">
        <v>14406.1712962963</v>
      </c>
      <c r="B2163" s="1" t="s">
        <v>314</v>
      </c>
      <c r="C2163" s="1" t="s">
        <v>315</v>
      </c>
      <c r="D2163" s="1" t="s">
        <v>316</v>
      </c>
    </row>
    <row r="2164" customFormat="false" ht="15" hidden="false" customHeight="true" outlineLevel="0" collapsed="false">
      <c r="A2164" s="106" t="n">
        <v>14413.5665740741</v>
      </c>
      <c r="B2164" s="1" t="s">
        <v>326</v>
      </c>
      <c r="C2164" s="1" t="s">
        <v>327</v>
      </c>
      <c r="D2164" s="1" t="s">
        <v>319</v>
      </c>
    </row>
    <row r="2165" customFormat="false" ht="15" hidden="false" customHeight="true" outlineLevel="0" collapsed="false">
      <c r="A2165" s="106" t="n">
        <v>14418.3190509259</v>
      </c>
      <c r="B2165" s="1" t="s">
        <v>328</v>
      </c>
      <c r="C2165" s="1" t="s">
        <v>331</v>
      </c>
      <c r="D2165" s="1" t="s">
        <v>332</v>
      </c>
    </row>
    <row r="2166" customFormat="false" ht="15" hidden="false" customHeight="true" outlineLevel="0" collapsed="false">
      <c r="A2166" s="106" t="n">
        <v>14420.1906481482</v>
      </c>
      <c r="B2166" s="1" t="s">
        <v>320</v>
      </c>
      <c r="C2166" s="1" t="s">
        <v>321</v>
      </c>
      <c r="D2166" s="1" t="s">
        <v>322</v>
      </c>
    </row>
    <row r="2167" customFormat="false" ht="15" hidden="false" customHeight="true" outlineLevel="0" collapsed="false">
      <c r="A2167" s="106" t="n">
        <v>14427.6774768519</v>
      </c>
      <c r="B2167" s="1" t="s">
        <v>323</v>
      </c>
      <c r="C2167" s="1" t="s">
        <v>324</v>
      </c>
      <c r="D2167" s="1" t="s">
        <v>325</v>
      </c>
    </row>
    <row r="2168" customFormat="false" ht="15" hidden="false" customHeight="true" outlineLevel="0" collapsed="false">
      <c r="A2168" s="106" t="n">
        <v>14435.8254513889</v>
      </c>
      <c r="B2168" s="1" t="s">
        <v>314</v>
      </c>
      <c r="C2168" s="1" t="s">
        <v>315</v>
      </c>
      <c r="D2168" s="1" t="s">
        <v>316</v>
      </c>
    </row>
    <row r="2169" customFormat="false" ht="15" hidden="false" customHeight="true" outlineLevel="0" collapsed="false">
      <c r="A2169" s="106" t="n">
        <v>14442.8762731482</v>
      </c>
      <c r="B2169" s="1" t="s">
        <v>326</v>
      </c>
      <c r="C2169" s="1" t="s">
        <v>327</v>
      </c>
      <c r="D2169" s="1" t="s">
        <v>319</v>
      </c>
    </row>
    <row r="2170" customFormat="false" ht="15" hidden="false" customHeight="true" outlineLevel="0" collapsed="false">
      <c r="A2170" s="106" t="n">
        <v>14449.4813657407</v>
      </c>
      <c r="B2170" s="1" t="s">
        <v>320</v>
      </c>
      <c r="C2170" s="1" t="s">
        <v>321</v>
      </c>
      <c r="D2170" s="1" t="s">
        <v>322</v>
      </c>
    </row>
    <row r="2171" customFormat="false" ht="15" hidden="false" customHeight="true" outlineLevel="0" collapsed="false">
      <c r="A2171" s="106" t="n">
        <v>14457.2752777778</v>
      </c>
      <c r="B2171" s="1" t="s">
        <v>323</v>
      </c>
      <c r="C2171" s="1" t="s">
        <v>324</v>
      </c>
      <c r="D2171" s="1" t="s">
        <v>325</v>
      </c>
    </row>
    <row r="2172" customFormat="false" ht="15" hidden="false" customHeight="true" outlineLevel="0" collapsed="false">
      <c r="A2172" s="106" t="n">
        <v>14465.3870833333</v>
      </c>
      <c r="B2172" s="1" t="s">
        <v>314</v>
      </c>
      <c r="C2172" s="1" t="s">
        <v>315</v>
      </c>
      <c r="D2172" s="1" t="s">
        <v>316</v>
      </c>
    </row>
    <row r="2173" customFormat="false" ht="15" hidden="false" customHeight="true" outlineLevel="0" collapsed="false">
      <c r="A2173" s="106" t="n">
        <v>14472.161724537</v>
      </c>
      <c r="B2173" s="1" t="s">
        <v>326</v>
      </c>
      <c r="C2173" s="1" t="s">
        <v>327</v>
      </c>
      <c r="D2173" s="1" t="s">
        <v>319</v>
      </c>
    </row>
    <row r="2174" customFormat="false" ht="15" hidden="false" customHeight="true" outlineLevel="0" collapsed="false">
      <c r="A2174" s="106" t="n">
        <v>14478.8890046296</v>
      </c>
      <c r="B2174" s="1" t="s">
        <v>320</v>
      </c>
      <c r="C2174" s="1" t="s">
        <v>321</v>
      </c>
      <c r="D2174" s="1" t="s">
        <v>322</v>
      </c>
    </row>
    <row r="2175" customFormat="false" ht="15" hidden="false" customHeight="true" outlineLevel="0" collapsed="false">
      <c r="A2175" s="106" t="n">
        <v>14486.9226967593</v>
      </c>
      <c r="B2175" s="1" t="s">
        <v>323</v>
      </c>
      <c r="C2175" s="1" t="s">
        <v>324</v>
      </c>
      <c r="D2175" s="1" t="s">
        <v>325</v>
      </c>
    </row>
    <row r="2176" customFormat="false" ht="15" hidden="false" customHeight="true" outlineLevel="0" collapsed="false">
      <c r="A2176" s="106" t="n">
        <v>14494.8502777778</v>
      </c>
      <c r="B2176" s="1" t="s">
        <v>314</v>
      </c>
      <c r="C2176" s="1" t="s">
        <v>315</v>
      </c>
      <c r="D2176" s="1" t="s">
        <v>316</v>
      </c>
    </row>
    <row r="2177" customFormat="false" ht="15" hidden="false" customHeight="true" outlineLevel="0" collapsed="false">
      <c r="A2177" s="106" t="n">
        <v>14501.4737731482</v>
      </c>
      <c r="B2177" s="1" t="s">
        <v>326</v>
      </c>
      <c r="C2177" s="1" t="s">
        <v>327</v>
      </c>
      <c r="D2177" s="1" t="s">
        <v>319</v>
      </c>
    </row>
    <row r="2178" customFormat="false" ht="15" hidden="false" customHeight="true" outlineLevel="0" collapsed="false">
      <c r="A2178" s="106" t="n">
        <v>14508.4405324074</v>
      </c>
      <c r="B2178" s="1" t="s">
        <v>320</v>
      </c>
      <c r="C2178" s="1" t="s">
        <v>321</v>
      </c>
      <c r="D2178" s="1" t="s">
        <v>322</v>
      </c>
    </row>
    <row r="2179" customFormat="false" ht="15" hidden="false" customHeight="true" outlineLevel="0" collapsed="false">
      <c r="A2179" s="106" t="n">
        <v>14511.9510532407</v>
      </c>
      <c r="B2179" s="1" t="s">
        <v>328</v>
      </c>
      <c r="C2179" s="1" t="s">
        <v>335</v>
      </c>
      <c r="D2179" s="1" t="s">
        <v>336</v>
      </c>
    </row>
    <row r="2180" customFormat="false" ht="15" hidden="false" customHeight="true" outlineLevel="0" collapsed="false">
      <c r="A2180" s="106" t="n">
        <v>14516.6023148148</v>
      </c>
      <c r="B2180" s="1" t="s">
        <v>323</v>
      </c>
      <c r="C2180" s="1" t="s">
        <v>324</v>
      </c>
      <c r="D2180" s="1" t="s">
        <v>325</v>
      </c>
    </row>
    <row r="2181" customFormat="false" ht="15" hidden="false" customHeight="true" outlineLevel="0" collapsed="false">
      <c r="A2181" s="106" t="n">
        <v>14524.2275925926</v>
      </c>
      <c r="B2181" s="1" t="s">
        <v>314</v>
      </c>
      <c r="C2181" s="1" t="s">
        <v>315</v>
      </c>
      <c r="D2181" s="1" t="s">
        <v>316</v>
      </c>
    </row>
    <row r="2182" customFormat="false" ht="15" hidden="false" customHeight="true" outlineLevel="0" collapsed="false">
      <c r="A2182" s="106" t="n">
        <v>14530.8545138889</v>
      </c>
      <c r="B2182" s="1" t="s">
        <v>317</v>
      </c>
      <c r="C2182" s="1" t="s">
        <v>318</v>
      </c>
      <c r="D2182" s="1" t="s">
        <v>319</v>
      </c>
    </row>
    <row r="2183" customFormat="false" ht="15" hidden="false" customHeight="true" outlineLevel="0" collapsed="false">
      <c r="A2183" s="106" t="n">
        <v>14538.142025463</v>
      </c>
      <c r="B2183" s="1" t="s">
        <v>320</v>
      </c>
      <c r="C2183" s="1" t="s">
        <v>321</v>
      </c>
      <c r="D2183" s="1" t="s">
        <v>322</v>
      </c>
    </row>
    <row r="2184" customFormat="false" ht="15" hidden="false" customHeight="true" outlineLevel="0" collapsed="false">
      <c r="A2184" s="106" t="n">
        <v>14546.2791898148</v>
      </c>
      <c r="B2184" s="1" t="s">
        <v>333</v>
      </c>
      <c r="C2184" s="1" t="s">
        <v>334</v>
      </c>
      <c r="D2184" s="1" t="s">
        <v>325</v>
      </c>
    </row>
    <row r="2185" customFormat="false" ht="15" hidden="false" customHeight="true" outlineLevel="0" collapsed="false">
      <c r="A2185" s="106" t="n">
        <v>14553.5502430556</v>
      </c>
      <c r="B2185" s="1" t="s">
        <v>314</v>
      </c>
      <c r="C2185" s="1" t="s">
        <v>315</v>
      </c>
      <c r="D2185" s="1" t="s">
        <v>316</v>
      </c>
    </row>
    <row r="2186" customFormat="false" ht="15" hidden="false" customHeight="true" outlineLevel="0" collapsed="false">
      <c r="A2186" s="106" t="n">
        <v>14560.3298032407</v>
      </c>
      <c r="B2186" s="1" t="s">
        <v>326</v>
      </c>
      <c r="C2186" s="1" t="s">
        <v>327</v>
      </c>
      <c r="D2186" s="1" t="s">
        <v>319</v>
      </c>
    </row>
    <row r="2187" customFormat="false" ht="15" hidden="false" customHeight="true" outlineLevel="0" collapsed="false">
      <c r="A2187" s="106" t="n">
        <v>14567.9731944444</v>
      </c>
      <c r="B2187" s="1" t="s">
        <v>320</v>
      </c>
      <c r="C2187" s="1" t="s">
        <v>321</v>
      </c>
      <c r="D2187" s="1" t="s">
        <v>322</v>
      </c>
    </row>
    <row r="2188" customFormat="false" ht="15" hidden="false" customHeight="true" outlineLevel="0" collapsed="false">
      <c r="A2188" s="106" t="n">
        <v>14575.9130902778</v>
      </c>
      <c r="B2188" s="1" t="s">
        <v>323</v>
      </c>
      <c r="C2188" s="1" t="s">
        <v>324</v>
      </c>
      <c r="D2188" s="1" t="s">
        <v>325</v>
      </c>
    </row>
    <row r="2189" customFormat="false" ht="15" hidden="false" customHeight="true" outlineLevel="0" collapsed="false">
      <c r="A2189" s="106" t="n">
        <v>14582.8616087963</v>
      </c>
      <c r="B2189" s="1" t="s">
        <v>314</v>
      </c>
      <c r="C2189" s="1" t="s">
        <v>315</v>
      </c>
      <c r="D2189" s="1" t="s">
        <v>316</v>
      </c>
    </row>
    <row r="2190" customFormat="false" ht="15" hidden="false" customHeight="true" outlineLevel="0" collapsed="false">
      <c r="A2190" s="106" t="n">
        <v>14589.9071180556</v>
      </c>
      <c r="B2190" s="1" t="s">
        <v>326</v>
      </c>
      <c r="C2190" s="1" t="s">
        <v>327</v>
      </c>
      <c r="D2190" s="1" t="s">
        <v>319</v>
      </c>
    </row>
    <row r="2191" customFormat="false" ht="15" hidden="false" customHeight="true" outlineLevel="0" collapsed="false">
      <c r="A2191" s="106" t="n">
        <v>14597.8777430556</v>
      </c>
      <c r="B2191" s="1" t="s">
        <v>320</v>
      </c>
      <c r="C2191" s="1" t="s">
        <v>321</v>
      </c>
      <c r="D2191" s="1" t="s">
        <v>322</v>
      </c>
    </row>
    <row r="2192" customFormat="false" ht="15" hidden="false" customHeight="true" outlineLevel="0" collapsed="false">
      <c r="A2192" s="106" t="n">
        <v>14601.7539930556</v>
      </c>
      <c r="B2192" s="1" t="s">
        <v>328</v>
      </c>
      <c r="C2192" s="1" t="s">
        <v>337</v>
      </c>
      <c r="D2192" s="1" t="s">
        <v>338</v>
      </c>
    </row>
    <row r="2193" customFormat="false" ht="15" hidden="false" customHeight="true" outlineLevel="0" collapsed="false">
      <c r="A2193" s="106" t="n">
        <v>14605.478599537</v>
      </c>
      <c r="B2193" s="1" t="s">
        <v>323</v>
      </c>
      <c r="C2193" s="1" t="s">
        <v>324</v>
      </c>
      <c r="D2193" s="1" t="s">
        <v>325</v>
      </c>
    </row>
    <row r="2194" customFormat="false" ht="15" hidden="false" customHeight="true" outlineLevel="0" collapsed="false">
      <c r="A2194" s="106" t="n">
        <v>14612.206087963</v>
      </c>
      <c r="B2194" s="1" t="s">
        <v>314</v>
      </c>
      <c r="C2194" s="1" t="s">
        <v>315</v>
      </c>
      <c r="D2194" s="1" t="s">
        <v>316</v>
      </c>
    </row>
    <row r="2195" customFormat="false" ht="15" hidden="false" customHeight="true" outlineLevel="0" collapsed="false">
      <c r="A2195" s="106" t="n">
        <v>14619.5789467593</v>
      </c>
      <c r="B2195" s="1" t="s">
        <v>326</v>
      </c>
      <c r="C2195" s="1" t="s">
        <v>327</v>
      </c>
      <c r="D2195" s="1" t="s">
        <v>319</v>
      </c>
    </row>
    <row r="2196" customFormat="false" ht="15" hidden="false" customHeight="true" outlineLevel="0" collapsed="false">
      <c r="A2196" s="106" t="n">
        <v>14627.7645601852</v>
      </c>
      <c r="B2196" s="1" t="s">
        <v>320</v>
      </c>
      <c r="C2196" s="1" t="s">
        <v>321</v>
      </c>
      <c r="D2196" s="1" t="s">
        <v>322</v>
      </c>
    </row>
    <row r="2197" customFormat="false" ht="15" hidden="false" customHeight="true" outlineLevel="0" collapsed="false">
      <c r="A2197" s="106" t="n">
        <v>14634.9740509259</v>
      </c>
      <c r="B2197" s="1" t="s">
        <v>323</v>
      </c>
      <c r="C2197" s="1" t="s">
        <v>324</v>
      </c>
      <c r="D2197" s="1" t="s">
        <v>325</v>
      </c>
    </row>
    <row r="2198" customFormat="false" ht="15" hidden="false" customHeight="true" outlineLevel="0" collapsed="false">
      <c r="A2198" s="106" t="n">
        <v>14641.6167476852</v>
      </c>
      <c r="B2198" s="1" t="s">
        <v>314</v>
      </c>
      <c r="C2198" s="1" t="s">
        <v>315</v>
      </c>
      <c r="D2198" s="1" t="s">
        <v>316</v>
      </c>
    </row>
    <row r="2199" customFormat="false" ht="15" hidden="false" customHeight="true" outlineLevel="0" collapsed="false">
      <c r="A2199" s="106" t="n">
        <v>14649.3234722222</v>
      </c>
      <c r="B2199" s="1" t="s">
        <v>326</v>
      </c>
      <c r="C2199" s="1" t="s">
        <v>327</v>
      </c>
      <c r="D2199" s="1" t="s">
        <v>319</v>
      </c>
    </row>
    <row r="2200" customFormat="false" ht="15" hidden="false" customHeight="true" outlineLevel="0" collapsed="false">
      <c r="A2200" s="106" t="n">
        <v>14657.5385300926</v>
      </c>
      <c r="B2200" s="1" t="s">
        <v>320</v>
      </c>
      <c r="C2200" s="1" t="s">
        <v>321</v>
      </c>
      <c r="D2200" s="1" t="s">
        <v>322</v>
      </c>
    </row>
    <row r="2201" customFormat="false" ht="15" hidden="false" customHeight="true" outlineLevel="0" collapsed="false">
      <c r="A2201" s="106" t="n">
        <v>14664.4136458333</v>
      </c>
      <c r="B2201" s="1" t="s">
        <v>323</v>
      </c>
      <c r="C2201" s="1" t="s">
        <v>324</v>
      </c>
      <c r="D2201" s="1" t="s">
        <v>325</v>
      </c>
    </row>
    <row r="2202" customFormat="false" ht="15" hidden="false" customHeight="true" outlineLevel="0" collapsed="false">
      <c r="A2202" s="106" t="n">
        <v>14671.1083101852</v>
      </c>
      <c r="B2202" s="1" t="s">
        <v>314</v>
      </c>
      <c r="C2202" s="1" t="s">
        <v>315</v>
      </c>
      <c r="D2202" s="1" t="s">
        <v>316</v>
      </c>
    </row>
    <row r="2203" customFormat="false" ht="15" hidden="false" customHeight="true" outlineLevel="0" collapsed="false">
      <c r="A2203" s="106" t="n">
        <v>14679.0993055556</v>
      </c>
      <c r="B2203" s="1" t="s">
        <v>326</v>
      </c>
      <c r="C2203" s="1" t="s">
        <v>327</v>
      </c>
      <c r="D2203" s="1" t="s">
        <v>319</v>
      </c>
    </row>
    <row r="2204" customFormat="false" ht="15" hidden="false" customHeight="true" outlineLevel="0" collapsed="false">
      <c r="A2204" s="106" t="n">
        <v>14687.142349537</v>
      </c>
      <c r="B2204" s="1" t="s">
        <v>320</v>
      </c>
      <c r="C2204" s="1" t="s">
        <v>321</v>
      </c>
      <c r="D2204" s="1" t="s">
        <v>322</v>
      </c>
    </row>
    <row r="2205" customFormat="false" ht="15" hidden="false" customHeight="true" outlineLevel="0" collapsed="false">
      <c r="A2205" s="106" t="n">
        <v>14690.7665740741</v>
      </c>
      <c r="B2205" s="1" t="s">
        <v>328</v>
      </c>
      <c r="C2205" s="1" t="s">
        <v>329</v>
      </c>
      <c r="D2205" s="1" t="s">
        <v>330</v>
      </c>
    </row>
    <row r="2206" customFormat="false" ht="15" hidden="false" customHeight="true" outlineLevel="0" collapsed="false">
      <c r="A2206" s="106" t="n">
        <v>14693.8145601852</v>
      </c>
      <c r="B2206" s="1" t="s">
        <v>323</v>
      </c>
      <c r="C2206" s="1" t="s">
        <v>324</v>
      </c>
      <c r="D2206" s="1" t="s">
        <v>325</v>
      </c>
    </row>
    <row r="2207" customFormat="false" ht="15" hidden="false" customHeight="true" outlineLevel="0" collapsed="false">
      <c r="A2207" s="106" t="n">
        <v>14700.6805787037</v>
      </c>
      <c r="B2207" s="1" t="s">
        <v>314</v>
      </c>
      <c r="C2207" s="1" t="s">
        <v>315</v>
      </c>
      <c r="D2207" s="1" t="s">
        <v>316</v>
      </c>
    </row>
    <row r="2208" customFormat="false" ht="15" hidden="false" customHeight="true" outlineLevel="0" collapsed="false">
      <c r="A2208" s="106" t="n">
        <v>14708.8460069444</v>
      </c>
      <c r="B2208" s="1" t="s">
        <v>317</v>
      </c>
      <c r="C2208" s="1" t="s">
        <v>318</v>
      </c>
      <c r="D2208" s="1" t="s">
        <v>319</v>
      </c>
    </row>
    <row r="2209" customFormat="false" ht="15" hidden="false" customHeight="true" outlineLevel="0" collapsed="false">
      <c r="A2209" s="106" t="n">
        <v>14716.5730902778</v>
      </c>
      <c r="B2209" s="1" t="s">
        <v>320</v>
      </c>
      <c r="C2209" s="1" t="s">
        <v>321</v>
      </c>
      <c r="D2209" s="1" t="s">
        <v>322</v>
      </c>
    </row>
    <row r="2210" customFormat="false" ht="15" hidden="false" customHeight="true" outlineLevel="0" collapsed="false">
      <c r="A2210" s="106" t="n">
        <v>14723.1920023148</v>
      </c>
      <c r="B2210" s="1" t="s">
        <v>323</v>
      </c>
      <c r="C2210" s="1" t="s">
        <v>324</v>
      </c>
      <c r="D2210" s="1" t="s">
        <v>325</v>
      </c>
    </row>
    <row r="2211" customFormat="false" ht="15" hidden="false" customHeight="true" outlineLevel="0" collapsed="false">
      <c r="A2211" s="106" t="n">
        <v>14730.3255324074</v>
      </c>
      <c r="B2211" s="1" t="s">
        <v>314</v>
      </c>
      <c r="C2211" s="1" t="s">
        <v>315</v>
      </c>
      <c r="D2211" s="1" t="s">
        <v>316</v>
      </c>
    </row>
    <row r="2212" customFormat="false" ht="15" hidden="false" customHeight="true" outlineLevel="0" collapsed="false">
      <c r="A2212" s="106" t="n">
        <v>14738.5042939815</v>
      </c>
      <c r="B2212" s="1" t="s">
        <v>326</v>
      </c>
      <c r="C2212" s="1" t="s">
        <v>327</v>
      </c>
      <c r="D2212" s="1" t="s">
        <v>319</v>
      </c>
    </row>
    <row r="2213" customFormat="false" ht="15" hidden="false" customHeight="true" outlineLevel="0" collapsed="false">
      <c r="A2213" s="106" t="n">
        <v>14745.8681018519</v>
      </c>
      <c r="B2213" s="1" t="s">
        <v>320</v>
      </c>
      <c r="C2213" s="1" t="s">
        <v>321</v>
      </c>
      <c r="D2213" s="1" t="s">
        <v>322</v>
      </c>
    </row>
    <row r="2214" customFormat="false" ht="15" hidden="false" customHeight="true" outlineLevel="0" collapsed="false">
      <c r="A2214" s="106" t="n">
        <v>14752.5642592593</v>
      </c>
      <c r="B2214" s="1" t="s">
        <v>323</v>
      </c>
      <c r="C2214" s="1" t="s">
        <v>324</v>
      </c>
      <c r="D2214" s="1" t="s">
        <v>325</v>
      </c>
    </row>
    <row r="2215" customFormat="false" ht="15" hidden="false" customHeight="true" outlineLevel="0" collapsed="false">
      <c r="A2215" s="106" t="n">
        <v>14760.0277199074</v>
      </c>
      <c r="B2215" s="1" t="s">
        <v>314</v>
      </c>
      <c r="C2215" s="1" t="s">
        <v>315</v>
      </c>
      <c r="D2215" s="1" t="s">
        <v>316</v>
      </c>
    </row>
    <row r="2216" customFormat="false" ht="15" hidden="false" customHeight="true" outlineLevel="0" collapsed="false">
      <c r="A2216" s="106" t="n">
        <v>14768.0446180556</v>
      </c>
      <c r="B2216" s="1" t="s">
        <v>326</v>
      </c>
      <c r="C2216" s="1" t="s">
        <v>327</v>
      </c>
      <c r="D2216" s="1" t="s">
        <v>319</v>
      </c>
    </row>
    <row r="2217" customFormat="false" ht="15" hidden="false" customHeight="true" outlineLevel="0" collapsed="false">
      <c r="A2217" s="106" t="n">
        <v>14775.082349537</v>
      </c>
      <c r="B2217" s="1" t="s">
        <v>320</v>
      </c>
      <c r="C2217" s="1" t="s">
        <v>321</v>
      </c>
      <c r="D2217" s="1" t="s">
        <v>322</v>
      </c>
    </row>
    <row r="2218" customFormat="false" ht="15" hidden="false" customHeight="true" outlineLevel="0" collapsed="false">
      <c r="A2218" s="106" t="n">
        <v>14781.9592939815</v>
      </c>
      <c r="B2218" s="1" t="s">
        <v>323</v>
      </c>
      <c r="C2218" s="1" t="s">
        <v>324</v>
      </c>
      <c r="D2218" s="1" t="s">
        <v>325</v>
      </c>
    </row>
    <row r="2219" customFormat="false" ht="15" hidden="false" customHeight="true" outlineLevel="0" collapsed="false">
      <c r="A2219" s="106" t="n">
        <v>14783.567037037</v>
      </c>
      <c r="B2219" s="1" t="s">
        <v>328</v>
      </c>
      <c r="C2219" s="1" t="s">
        <v>331</v>
      </c>
      <c r="D2219" s="1" t="s">
        <v>332</v>
      </c>
    </row>
    <row r="2220" customFormat="false" ht="15" hidden="false" customHeight="true" outlineLevel="0" collapsed="false">
      <c r="A2220" s="106" t="n">
        <v>14789.7590625</v>
      </c>
      <c r="B2220" s="1" t="s">
        <v>314</v>
      </c>
      <c r="C2220" s="1" t="s">
        <v>315</v>
      </c>
      <c r="D2220" s="1" t="s">
        <v>316</v>
      </c>
    </row>
    <row r="2221" customFormat="false" ht="15" hidden="false" customHeight="true" outlineLevel="0" collapsed="false">
      <c r="A2221" s="106" t="n">
        <v>14797.4770486111</v>
      </c>
      <c r="B2221" s="1" t="s">
        <v>326</v>
      </c>
      <c r="C2221" s="1" t="s">
        <v>327</v>
      </c>
      <c r="D2221" s="1" t="s">
        <v>319</v>
      </c>
    </row>
    <row r="2222" customFormat="false" ht="15" hidden="false" customHeight="true" outlineLevel="0" collapsed="false">
      <c r="A2222" s="106" t="n">
        <v>14804.2741435185</v>
      </c>
      <c r="B2222" s="1" t="s">
        <v>320</v>
      </c>
      <c r="C2222" s="1" t="s">
        <v>321</v>
      </c>
      <c r="D2222" s="1" t="s">
        <v>322</v>
      </c>
    </row>
    <row r="2223" customFormat="false" ht="15" hidden="false" customHeight="true" outlineLevel="0" collapsed="false">
      <c r="A2223" s="106" t="n">
        <v>14811.4134953704</v>
      </c>
      <c r="B2223" s="1" t="s">
        <v>323</v>
      </c>
      <c r="C2223" s="1" t="s">
        <v>324</v>
      </c>
      <c r="D2223" s="1" t="s">
        <v>325</v>
      </c>
    </row>
    <row r="2224" customFormat="false" ht="15" hidden="false" customHeight="true" outlineLevel="0" collapsed="false">
      <c r="A2224" s="106" t="n">
        <v>14819.4790740741</v>
      </c>
      <c r="B2224" s="1" t="s">
        <v>314</v>
      </c>
      <c r="C2224" s="1" t="s">
        <v>315</v>
      </c>
      <c r="D2224" s="1" t="s">
        <v>316</v>
      </c>
    </row>
    <row r="2225" customFormat="false" ht="15" hidden="false" customHeight="true" outlineLevel="0" collapsed="false">
      <c r="A2225" s="106" t="n">
        <v>14826.8392592593</v>
      </c>
      <c r="B2225" s="1" t="s">
        <v>326</v>
      </c>
      <c r="C2225" s="1" t="s">
        <v>327</v>
      </c>
      <c r="D2225" s="1" t="s">
        <v>319</v>
      </c>
    </row>
    <row r="2226" customFormat="false" ht="15" hidden="false" customHeight="true" outlineLevel="0" collapsed="false">
      <c r="A2226" s="106" t="n">
        <v>14833.5000462963</v>
      </c>
      <c r="B2226" s="1" t="s">
        <v>320</v>
      </c>
      <c r="C2226" s="1" t="s">
        <v>321</v>
      </c>
      <c r="D2226" s="1" t="s">
        <v>322</v>
      </c>
    </row>
    <row r="2227" customFormat="false" ht="15" hidden="false" customHeight="true" outlineLevel="0" collapsed="false">
      <c r="A2227" s="106" t="n">
        <v>14840.9602546296</v>
      </c>
      <c r="B2227" s="1" t="s">
        <v>323</v>
      </c>
      <c r="C2227" s="1" t="s">
        <v>324</v>
      </c>
      <c r="D2227" s="1" t="s">
        <v>325</v>
      </c>
    </row>
    <row r="2228" customFormat="false" ht="15" hidden="false" customHeight="true" outlineLevel="0" collapsed="false">
      <c r="A2228" s="106" t="n">
        <v>14849.1478935185</v>
      </c>
      <c r="B2228" s="1" t="s">
        <v>314</v>
      </c>
      <c r="C2228" s="1" t="s">
        <v>315</v>
      </c>
      <c r="D2228" s="1" t="s">
        <v>316</v>
      </c>
    </row>
    <row r="2229" customFormat="false" ht="15" hidden="false" customHeight="true" outlineLevel="0" collapsed="false">
      <c r="A2229" s="106" t="n">
        <v>14856.177025463</v>
      </c>
      <c r="B2229" s="1" t="s">
        <v>326</v>
      </c>
      <c r="C2229" s="1" t="s">
        <v>327</v>
      </c>
      <c r="D2229" s="1" t="s">
        <v>319</v>
      </c>
    </row>
    <row r="2230" customFormat="false" ht="15" hidden="false" customHeight="true" outlineLevel="0" collapsed="false">
      <c r="A2230" s="106" t="n">
        <v>14862.8135532407</v>
      </c>
      <c r="B2230" s="1" t="s">
        <v>320</v>
      </c>
      <c r="C2230" s="1" t="s">
        <v>321</v>
      </c>
      <c r="D2230" s="1" t="s">
        <v>322</v>
      </c>
    </row>
    <row r="2231" customFormat="false" ht="15" hidden="false" customHeight="true" outlineLevel="0" collapsed="false">
      <c r="A2231" s="106" t="n">
        <v>14870.6118171296</v>
      </c>
      <c r="B2231" s="1" t="s">
        <v>323</v>
      </c>
      <c r="C2231" s="1" t="s">
        <v>324</v>
      </c>
      <c r="D2231" s="1" t="s">
        <v>325</v>
      </c>
    </row>
    <row r="2232" customFormat="false" ht="15" hidden="false" customHeight="true" outlineLevel="0" collapsed="false">
      <c r="A2232" s="106" t="n">
        <v>14877.1983449074</v>
      </c>
      <c r="B2232" s="1" t="s">
        <v>328</v>
      </c>
      <c r="C2232" s="1" t="s">
        <v>335</v>
      </c>
      <c r="D2232" s="1" t="s">
        <v>336</v>
      </c>
    </row>
    <row r="2233" customFormat="false" ht="15" hidden="false" customHeight="true" outlineLevel="0" collapsed="false">
      <c r="A2233" s="106" t="n">
        <v>14878.741087963</v>
      </c>
      <c r="B2233" s="1" t="s">
        <v>314</v>
      </c>
      <c r="C2233" s="1" t="s">
        <v>315</v>
      </c>
      <c r="D2233" s="1" t="s">
        <v>316</v>
      </c>
    </row>
    <row r="2234" customFormat="false" ht="15" hidden="false" customHeight="true" outlineLevel="0" collapsed="false">
      <c r="A2234" s="106" t="n">
        <v>14885.5287731482</v>
      </c>
      <c r="B2234" s="1" t="s">
        <v>317</v>
      </c>
      <c r="C2234" s="1" t="s">
        <v>318</v>
      </c>
      <c r="D2234" s="1" t="s">
        <v>319</v>
      </c>
    </row>
    <row r="2235" customFormat="false" ht="15" hidden="false" customHeight="true" outlineLevel="0" collapsed="false">
      <c r="A2235" s="106" t="n">
        <v>14892.262650463</v>
      </c>
      <c r="B2235" s="1" t="s">
        <v>320</v>
      </c>
      <c r="C2235" s="1" t="s">
        <v>321</v>
      </c>
      <c r="D2235" s="1" t="s">
        <v>322</v>
      </c>
    </row>
    <row r="2236" customFormat="false" ht="15" hidden="false" customHeight="true" outlineLevel="0" collapsed="false">
      <c r="A2236" s="106" t="n">
        <v>14900.3438541667</v>
      </c>
      <c r="B2236" s="1" t="s">
        <v>323</v>
      </c>
      <c r="C2236" s="1" t="s">
        <v>324</v>
      </c>
      <c r="D2236" s="1" t="s">
        <v>325</v>
      </c>
    </row>
    <row r="2237" customFormat="false" ht="15" hidden="false" customHeight="true" outlineLevel="0" collapsed="false">
      <c r="A2237" s="106" t="n">
        <v>14908.2530555556</v>
      </c>
      <c r="B2237" s="1" t="s">
        <v>314</v>
      </c>
      <c r="C2237" s="1" t="s">
        <v>315</v>
      </c>
      <c r="D2237" s="1" t="s">
        <v>316</v>
      </c>
    </row>
    <row r="2238" customFormat="false" ht="15" hidden="false" customHeight="true" outlineLevel="0" collapsed="false">
      <c r="A2238" s="106" t="n">
        <v>14914.9190625</v>
      </c>
      <c r="B2238" s="1" t="s">
        <v>326</v>
      </c>
      <c r="C2238" s="1" t="s">
        <v>327</v>
      </c>
      <c r="D2238" s="1" t="s">
        <v>319</v>
      </c>
    </row>
    <row r="2239" customFormat="false" ht="15" hidden="false" customHeight="true" outlineLevel="0" collapsed="false">
      <c r="A2239" s="106" t="n">
        <v>14921.8805787037</v>
      </c>
      <c r="B2239" s="1" t="s">
        <v>320</v>
      </c>
      <c r="C2239" s="1" t="s">
        <v>321</v>
      </c>
      <c r="D2239" s="1" t="s">
        <v>322</v>
      </c>
    </row>
    <row r="2240" customFormat="false" ht="15" hidden="false" customHeight="true" outlineLevel="0" collapsed="false">
      <c r="A2240" s="106" t="n">
        <v>14930.0993171296</v>
      </c>
      <c r="B2240" s="1" t="s">
        <v>323</v>
      </c>
      <c r="C2240" s="1" t="s">
        <v>324</v>
      </c>
      <c r="D2240" s="1" t="s">
        <v>325</v>
      </c>
    </row>
    <row r="2241" customFormat="false" ht="15" hidden="false" customHeight="true" outlineLevel="0" collapsed="false">
      <c r="A2241" s="106" t="n">
        <v>14937.6918171296</v>
      </c>
      <c r="B2241" s="1" t="s">
        <v>314</v>
      </c>
      <c r="C2241" s="1" t="s">
        <v>315</v>
      </c>
      <c r="D2241" s="1" t="s">
        <v>316</v>
      </c>
    </row>
    <row r="2242" customFormat="false" ht="15" hidden="false" customHeight="true" outlineLevel="0" collapsed="false">
      <c r="A2242" s="106" t="n">
        <v>14944.3626041667</v>
      </c>
      <c r="B2242" s="1" t="s">
        <v>326</v>
      </c>
      <c r="C2242" s="1" t="s">
        <v>327</v>
      </c>
      <c r="D2242" s="1" t="s">
        <v>319</v>
      </c>
    </row>
    <row r="2243" customFormat="false" ht="15" hidden="false" customHeight="true" outlineLevel="0" collapsed="false">
      <c r="A2243" s="106" t="n">
        <v>14951.6669097222</v>
      </c>
      <c r="B2243" s="1" t="s">
        <v>320</v>
      </c>
      <c r="C2243" s="1" t="s">
        <v>321</v>
      </c>
      <c r="D2243" s="1" t="s">
        <v>322</v>
      </c>
    </row>
    <row r="2244" customFormat="false" ht="15" hidden="false" customHeight="true" outlineLevel="0" collapsed="false">
      <c r="A2244" s="106" t="n">
        <v>14959.8175347222</v>
      </c>
      <c r="B2244" s="1" t="s">
        <v>323</v>
      </c>
      <c r="C2244" s="1" t="s">
        <v>324</v>
      </c>
      <c r="D2244" s="1" t="s">
        <v>325</v>
      </c>
    </row>
    <row r="2245" customFormat="false" ht="15" hidden="false" customHeight="true" outlineLevel="0" collapsed="false">
      <c r="A2245" s="106" t="n">
        <v>14966.9964351852</v>
      </c>
      <c r="B2245" s="1" t="s">
        <v>328</v>
      </c>
      <c r="C2245" s="1" t="s">
        <v>337</v>
      </c>
      <c r="D2245" s="1" t="s">
        <v>338</v>
      </c>
    </row>
    <row r="2246" customFormat="false" ht="15" hidden="false" customHeight="true" outlineLevel="0" collapsed="false">
      <c r="A2246" s="106" t="n">
        <v>14967.0729398148</v>
      </c>
      <c r="B2246" s="1" t="s">
        <v>314</v>
      </c>
      <c r="C2246" s="1" t="s">
        <v>315</v>
      </c>
      <c r="D2246" s="1" t="s">
        <v>316</v>
      </c>
    </row>
    <row r="2247" customFormat="false" ht="15" hidden="false" customHeight="true" outlineLevel="0" collapsed="false">
      <c r="A2247" s="106" t="n">
        <v>14973.8723726852</v>
      </c>
      <c r="B2247" s="1" t="s">
        <v>326</v>
      </c>
      <c r="C2247" s="1" t="s">
        <v>327</v>
      </c>
      <c r="D2247" s="1" t="s">
        <v>319</v>
      </c>
    </row>
    <row r="2248" customFormat="false" ht="15" hidden="false" customHeight="true" outlineLevel="0" collapsed="false">
      <c r="A2248" s="106" t="n">
        <v>14981.5688888889</v>
      </c>
      <c r="B2248" s="1" t="s">
        <v>320</v>
      </c>
      <c r="C2248" s="1" t="s">
        <v>321</v>
      </c>
      <c r="D2248" s="1" t="s">
        <v>322</v>
      </c>
    </row>
    <row r="2249" customFormat="false" ht="15" hidden="false" customHeight="true" outlineLevel="0" collapsed="false">
      <c r="A2249" s="106" t="n">
        <v>14989.4612268519</v>
      </c>
      <c r="B2249" s="1" t="s">
        <v>323</v>
      </c>
      <c r="C2249" s="1" t="s">
        <v>324</v>
      </c>
      <c r="D2249" s="1" t="s">
        <v>325</v>
      </c>
    </row>
    <row r="2250" customFormat="false" ht="15" hidden="false" customHeight="true" outlineLevel="0" collapsed="false">
      <c r="A2250" s="106" t="n">
        <v>14996.4179050926</v>
      </c>
      <c r="B2250" s="1" t="s">
        <v>314</v>
      </c>
      <c r="C2250" s="1" t="s">
        <v>315</v>
      </c>
      <c r="D2250" s="1" t="s">
        <v>316</v>
      </c>
    </row>
    <row r="2251" customFormat="false" ht="15" hidden="false" customHeight="true" outlineLevel="0" collapsed="false">
      <c r="A2251" s="106" t="n">
        <v>15003.4605439815</v>
      </c>
      <c r="B2251" s="1" t="s">
        <v>326</v>
      </c>
      <c r="C2251" s="1" t="s">
        <v>327</v>
      </c>
      <c r="D2251" s="1" t="s">
        <v>319</v>
      </c>
    </row>
    <row r="2252" customFormat="false" ht="15" hidden="false" customHeight="true" outlineLevel="0" collapsed="false">
      <c r="A2252" s="106" t="n">
        <v>15011.4874884259</v>
      </c>
      <c r="B2252" s="1" t="s">
        <v>320</v>
      </c>
      <c r="C2252" s="1" t="s">
        <v>321</v>
      </c>
      <c r="D2252" s="1" t="s">
        <v>322</v>
      </c>
    </row>
    <row r="2253" customFormat="false" ht="15" hidden="false" customHeight="true" outlineLevel="0" collapsed="false">
      <c r="A2253" s="106" t="n">
        <v>15019.018587963</v>
      </c>
      <c r="B2253" s="1" t="s">
        <v>323</v>
      </c>
      <c r="C2253" s="1" t="s">
        <v>324</v>
      </c>
      <c r="D2253" s="1" t="s">
        <v>325</v>
      </c>
    </row>
    <row r="2254" customFormat="false" ht="15" hidden="false" customHeight="true" outlineLevel="0" collapsed="false">
      <c r="A2254" s="106" t="n">
        <v>15025.7553009259</v>
      </c>
      <c r="B2254" s="1" t="s">
        <v>314</v>
      </c>
      <c r="C2254" s="1" t="s">
        <v>315</v>
      </c>
      <c r="D2254" s="1" t="s">
        <v>316</v>
      </c>
    </row>
    <row r="2255" customFormat="false" ht="15" hidden="false" customHeight="true" outlineLevel="0" collapsed="false">
      <c r="A2255" s="106" t="n">
        <v>15033.1265740741</v>
      </c>
      <c r="B2255" s="1" t="s">
        <v>326</v>
      </c>
      <c r="C2255" s="1" t="s">
        <v>327</v>
      </c>
      <c r="D2255" s="1" t="s">
        <v>319</v>
      </c>
    </row>
    <row r="2256" customFormat="false" ht="15" hidden="false" customHeight="true" outlineLevel="0" collapsed="false">
      <c r="A2256" s="106" t="n">
        <v>15041.3209606482</v>
      </c>
      <c r="B2256" s="1" t="s">
        <v>320</v>
      </c>
      <c r="C2256" s="1" t="s">
        <v>321</v>
      </c>
      <c r="D2256" s="1" t="s">
        <v>322</v>
      </c>
    </row>
    <row r="2257" customFormat="false" ht="15" hidden="false" customHeight="true" outlineLevel="0" collapsed="false">
      <c r="A2257" s="106" t="n">
        <v>15048.4909606482</v>
      </c>
      <c r="B2257" s="1" t="s">
        <v>333</v>
      </c>
      <c r="C2257" s="1" t="s">
        <v>334</v>
      </c>
      <c r="D2257" s="1" t="s">
        <v>325</v>
      </c>
    </row>
    <row r="2258" customFormat="false" ht="15" hidden="false" customHeight="true" outlineLevel="0" collapsed="false">
      <c r="A2258" s="106" t="n">
        <v>15055.119375</v>
      </c>
      <c r="B2258" s="1" t="s">
        <v>314</v>
      </c>
      <c r="C2258" s="1" t="s">
        <v>315</v>
      </c>
      <c r="D2258" s="1" t="s">
        <v>316</v>
      </c>
    </row>
    <row r="2259" customFormat="false" ht="15" hidden="false" customHeight="true" outlineLevel="0" collapsed="false">
      <c r="A2259" s="106" t="n">
        <v>15056.0144675926</v>
      </c>
      <c r="B2259" s="1" t="s">
        <v>328</v>
      </c>
      <c r="C2259" s="1" t="s">
        <v>329</v>
      </c>
      <c r="D2259" s="1" t="s">
        <v>330</v>
      </c>
    </row>
    <row r="2260" customFormat="false" ht="15" hidden="false" customHeight="true" outlineLevel="0" collapsed="false">
      <c r="A2260" s="106" t="n">
        <v>15062.8429513889</v>
      </c>
      <c r="B2260" s="1" t="s">
        <v>317</v>
      </c>
      <c r="C2260" s="1" t="s">
        <v>318</v>
      </c>
      <c r="D2260" s="1" t="s">
        <v>319</v>
      </c>
    </row>
    <row r="2261" customFormat="false" ht="15" hidden="false" customHeight="true" outlineLevel="0" collapsed="false">
      <c r="A2261" s="106" t="n">
        <v>15071.0080787037</v>
      </c>
      <c r="B2261" s="1" t="s">
        <v>320</v>
      </c>
      <c r="C2261" s="1" t="s">
        <v>321</v>
      </c>
      <c r="D2261" s="1" t="s">
        <v>322</v>
      </c>
    </row>
    <row r="2262" customFormat="false" ht="15" hidden="false" customHeight="true" outlineLevel="0" collapsed="false">
      <c r="A2262" s="106" t="n">
        <v>15077.8855092593</v>
      </c>
      <c r="B2262" s="1" t="s">
        <v>323</v>
      </c>
      <c r="C2262" s="1" t="s">
        <v>324</v>
      </c>
      <c r="D2262" s="1" t="s">
        <v>325</v>
      </c>
    </row>
    <row r="2263" customFormat="false" ht="15" hidden="false" customHeight="true" outlineLevel="0" collapsed="false">
      <c r="A2263" s="106" t="n">
        <v>15084.5440509259</v>
      </c>
      <c r="B2263" s="1" t="s">
        <v>314</v>
      </c>
      <c r="C2263" s="1" t="s">
        <v>315</v>
      </c>
      <c r="D2263" s="1" t="s">
        <v>316</v>
      </c>
    </row>
    <row r="2264" customFormat="false" ht="15" hidden="false" customHeight="true" outlineLevel="0" collapsed="false">
      <c r="A2264" s="106" t="n">
        <v>15092.5580787037</v>
      </c>
      <c r="B2264" s="1" t="s">
        <v>326</v>
      </c>
      <c r="C2264" s="1" t="s">
        <v>327</v>
      </c>
      <c r="D2264" s="1" t="s">
        <v>319</v>
      </c>
    </row>
    <row r="2265" customFormat="false" ht="15" hidden="false" customHeight="true" outlineLevel="0" collapsed="false">
      <c r="A2265" s="106" t="n">
        <v>15100.5338194444</v>
      </c>
      <c r="B2265" s="1" t="s">
        <v>320</v>
      </c>
      <c r="C2265" s="1" t="s">
        <v>321</v>
      </c>
      <c r="D2265" s="1" t="s">
        <v>322</v>
      </c>
    </row>
    <row r="2266" customFormat="false" ht="15" hidden="false" customHeight="true" outlineLevel="0" collapsed="false">
      <c r="A2266" s="106" t="n">
        <v>15107.2191087963</v>
      </c>
      <c r="B2266" s="1" t="s">
        <v>323</v>
      </c>
      <c r="C2266" s="1" t="s">
        <v>324</v>
      </c>
      <c r="D2266" s="1" t="s">
        <v>325</v>
      </c>
    </row>
    <row r="2267" customFormat="false" ht="15" hidden="false" customHeight="true" outlineLevel="0" collapsed="false">
      <c r="A2267" s="106" t="n">
        <v>15114.0540856482</v>
      </c>
      <c r="B2267" s="1" t="s">
        <v>314</v>
      </c>
      <c r="C2267" s="1" t="s">
        <v>315</v>
      </c>
      <c r="D2267" s="1" t="s">
        <v>316</v>
      </c>
    </row>
    <row r="2268" customFormat="false" ht="15" hidden="false" customHeight="true" outlineLevel="0" collapsed="false">
      <c r="A2268" s="106" t="n">
        <v>15122.2211921296</v>
      </c>
      <c r="B2268" s="1" t="s">
        <v>326</v>
      </c>
      <c r="C2268" s="1" t="s">
        <v>327</v>
      </c>
      <c r="D2268" s="1" t="s">
        <v>319</v>
      </c>
    </row>
    <row r="2269" customFormat="false" ht="15" hidden="false" customHeight="true" outlineLevel="0" collapsed="false">
      <c r="A2269" s="106" t="n">
        <v>15129.9141782407</v>
      </c>
      <c r="B2269" s="1" t="s">
        <v>320</v>
      </c>
      <c r="C2269" s="1" t="s">
        <v>321</v>
      </c>
      <c r="D2269" s="1" t="s">
        <v>322</v>
      </c>
    </row>
    <row r="2270" customFormat="false" ht="15" hidden="false" customHeight="true" outlineLevel="0" collapsed="false">
      <c r="A2270" s="106" t="n">
        <v>15136.5238657407</v>
      </c>
      <c r="B2270" s="1" t="s">
        <v>323</v>
      </c>
      <c r="C2270" s="1" t="s">
        <v>324</v>
      </c>
      <c r="D2270" s="1" t="s">
        <v>325</v>
      </c>
    </row>
    <row r="2271" customFormat="false" ht="15" hidden="false" customHeight="true" outlineLevel="0" collapsed="false">
      <c r="A2271" s="106" t="n">
        <v>15143.6567592593</v>
      </c>
      <c r="B2271" s="1" t="s">
        <v>314</v>
      </c>
      <c r="C2271" s="1" t="s">
        <v>315</v>
      </c>
      <c r="D2271" s="1" t="s">
        <v>316</v>
      </c>
    </row>
    <row r="2272" customFormat="false" ht="15" hidden="false" customHeight="true" outlineLevel="0" collapsed="false">
      <c r="A2272" s="106" t="n">
        <v>15148.8147569444</v>
      </c>
      <c r="B2272" s="1" t="s">
        <v>328</v>
      </c>
      <c r="C2272" s="1" t="s">
        <v>331</v>
      </c>
      <c r="D2272" s="1" t="s">
        <v>332</v>
      </c>
    </row>
    <row r="2273" customFormat="false" ht="15" hidden="false" customHeight="true" outlineLevel="0" collapsed="false">
      <c r="A2273" s="106" t="n">
        <v>15151.8070833333</v>
      </c>
      <c r="B2273" s="1" t="s">
        <v>326</v>
      </c>
      <c r="C2273" s="1" t="s">
        <v>327</v>
      </c>
      <c r="D2273" s="1" t="s">
        <v>319</v>
      </c>
    </row>
    <row r="2274" customFormat="false" ht="15" hidden="false" customHeight="true" outlineLevel="0" collapsed="false">
      <c r="A2274" s="106" t="n">
        <v>15159.1833449074</v>
      </c>
      <c r="B2274" s="1" t="s">
        <v>320</v>
      </c>
      <c r="C2274" s="1" t="s">
        <v>321</v>
      </c>
      <c r="D2274" s="1" t="s">
        <v>322</v>
      </c>
    </row>
    <row r="2275" customFormat="false" ht="15" hidden="false" customHeight="true" outlineLevel="0" collapsed="false">
      <c r="A2275" s="106" t="n">
        <v>15165.8456597222</v>
      </c>
      <c r="B2275" s="1" t="s">
        <v>323</v>
      </c>
      <c r="C2275" s="1" t="s">
        <v>324</v>
      </c>
      <c r="D2275" s="1" t="s">
        <v>325</v>
      </c>
    </row>
    <row r="2276" customFormat="false" ht="15" hidden="false" customHeight="true" outlineLevel="0" collapsed="false">
      <c r="A2276" s="106" t="n">
        <v>15173.3386342593</v>
      </c>
      <c r="B2276" s="1" t="s">
        <v>314</v>
      </c>
      <c r="C2276" s="1" t="s">
        <v>315</v>
      </c>
      <c r="D2276" s="1" t="s">
        <v>316</v>
      </c>
    </row>
    <row r="2277" customFormat="false" ht="15" hidden="false" customHeight="true" outlineLevel="0" collapsed="false">
      <c r="A2277" s="106" t="n">
        <v>15181.3185069444</v>
      </c>
      <c r="B2277" s="1" t="s">
        <v>326</v>
      </c>
      <c r="C2277" s="1" t="s">
        <v>327</v>
      </c>
      <c r="D2277" s="1" t="s">
        <v>319</v>
      </c>
    </row>
    <row r="2278" customFormat="false" ht="15" hidden="false" customHeight="true" outlineLevel="0" collapsed="false">
      <c r="A2278" s="106" t="n">
        <v>15188.388287037</v>
      </c>
      <c r="B2278" s="1" t="s">
        <v>320</v>
      </c>
      <c r="C2278" s="1" t="s">
        <v>321</v>
      </c>
      <c r="D2278" s="1" t="s">
        <v>322</v>
      </c>
    </row>
    <row r="2279" customFormat="false" ht="15" hidden="false" customHeight="true" outlineLevel="0" collapsed="false">
      <c r="A2279" s="106" t="n">
        <v>15195.2352083333</v>
      </c>
      <c r="B2279" s="1" t="s">
        <v>323</v>
      </c>
      <c r="C2279" s="1" t="s">
        <v>324</v>
      </c>
      <c r="D2279" s="1" t="s">
        <v>325</v>
      </c>
    </row>
    <row r="2280" customFormat="false" ht="15" hidden="false" customHeight="true" outlineLevel="0" collapsed="false">
      <c r="A2280" s="106" t="n">
        <v>15203.0698611111</v>
      </c>
      <c r="B2280" s="1" t="s">
        <v>314</v>
      </c>
      <c r="C2280" s="1" t="s">
        <v>315</v>
      </c>
      <c r="D2280" s="1" t="s">
        <v>316</v>
      </c>
    </row>
    <row r="2281" customFormat="false" ht="15" hidden="false" customHeight="true" outlineLevel="0" collapsed="false">
      <c r="A2281" s="106" t="n">
        <v>15210.7735532407</v>
      </c>
      <c r="B2281" s="1" t="s">
        <v>326</v>
      </c>
      <c r="C2281" s="1" t="s">
        <v>327</v>
      </c>
      <c r="D2281" s="1" t="s">
        <v>319</v>
      </c>
    </row>
    <row r="2282" customFormat="false" ht="15" hidden="false" customHeight="true" outlineLevel="0" collapsed="false">
      <c r="A2282" s="106" t="n">
        <v>15217.5859490741</v>
      </c>
      <c r="B2282" s="1" t="s">
        <v>320</v>
      </c>
      <c r="C2282" s="1" t="s">
        <v>321</v>
      </c>
      <c r="D2282" s="1" t="s">
        <v>322</v>
      </c>
    </row>
    <row r="2283" customFormat="false" ht="15" hidden="false" customHeight="true" outlineLevel="0" collapsed="false">
      <c r="A2283" s="106" t="n">
        <v>15224.7335532407</v>
      </c>
      <c r="B2283" s="1" t="s">
        <v>333</v>
      </c>
      <c r="C2283" s="1" t="s">
        <v>334</v>
      </c>
      <c r="D2283" s="1" t="s">
        <v>325</v>
      </c>
    </row>
    <row r="2284" customFormat="false" ht="15" hidden="false" customHeight="true" outlineLevel="0" collapsed="false">
      <c r="A2284" s="106" t="n">
        <v>15232.8141435185</v>
      </c>
      <c r="B2284" s="1" t="s">
        <v>314</v>
      </c>
      <c r="C2284" s="1" t="s">
        <v>315</v>
      </c>
      <c r="D2284" s="1" t="s">
        <v>316</v>
      </c>
    </row>
    <row r="2285" customFormat="false" ht="15" hidden="false" customHeight="true" outlineLevel="0" collapsed="false">
      <c r="A2285" s="106" t="n">
        <v>15240.1935069444</v>
      </c>
      <c r="B2285" s="1" t="s">
        <v>317</v>
      </c>
      <c r="C2285" s="1" t="s">
        <v>318</v>
      </c>
      <c r="D2285" s="1" t="s">
        <v>319</v>
      </c>
    </row>
    <row r="2286" customFormat="false" ht="15" hidden="false" customHeight="true" outlineLevel="0" collapsed="false">
      <c r="A2286" s="106" t="n">
        <v>15242.4394212963</v>
      </c>
      <c r="B2286" s="1" t="s">
        <v>328</v>
      </c>
      <c r="C2286" s="1" t="s">
        <v>335</v>
      </c>
      <c r="D2286" s="1" t="s">
        <v>336</v>
      </c>
    </row>
    <row r="2287" customFormat="false" ht="15" hidden="false" customHeight="true" outlineLevel="0" collapsed="false">
      <c r="A2287" s="106" t="n">
        <v>15246.8395601852</v>
      </c>
      <c r="B2287" s="1" t="s">
        <v>320</v>
      </c>
      <c r="C2287" s="1" t="s">
        <v>321</v>
      </c>
      <c r="D2287" s="1" t="s">
        <v>322</v>
      </c>
    </row>
    <row r="2288" customFormat="false" ht="15" hidden="false" customHeight="true" outlineLevel="0" collapsed="false">
      <c r="A2288" s="106" t="n">
        <v>15254.3558564815</v>
      </c>
      <c r="B2288" s="1" t="s">
        <v>323</v>
      </c>
      <c r="C2288" s="1" t="s">
        <v>324</v>
      </c>
      <c r="D2288" s="1" t="s">
        <v>325</v>
      </c>
    </row>
    <row r="2289" customFormat="false" ht="15" hidden="false" customHeight="true" outlineLevel="0" collapsed="false">
      <c r="A2289" s="106" t="n">
        <v>15262.5366550926</v>
      </c>
      <c r="B2289" s="1" t="s">
        <v>314</v>
      </c>
      <c r="C2289" s="1" t="s">
        <v>315</v>
      </c>
      <c r="D2289" s="1" t="s">
        <v>316</v>
      </c>
    </row>
    <row r="2290" customFormat="false" ht="15" hidden="false" customHeight="true" outlineLevel="0" collapsed="false">
      <c r="A2290" s="106" t="n">
        <v>15269.5973611111</v>
      </c>
      <c r="B2290" s="1" t="s">
        <v>326</v>
      </c>
      <c r="C2290" s="1" t="s">
        <v>327</v>
      </c>
      <c r="D2290" s="1" t="s">
        <v>319</v>
      </c>
    </row>
    <row r="2291" customFormat="false" ht="15" hidden="false" customHeight="true" outlineLevel="0" collapsed="false">
      <c r="A2291" s="106" t="n">
        <v>15276.2109143519</v>
      </c>
      <c r="B2291" s="1" t="s">
        <v>320</v>
      </c>
      <c r="C2291" s="1" t="s">
        <v>321</v>
      </c>
      <c r="D2291" s="1" t="s">
        <v>322</v>
      </c>
    </row>
    <row r="2292" customFormat="false" ht="15" hidden="false" customHeight="true" outlineLevel="0" collapsed="false">
      <c r="A2292" s="106" t="n">
        <v>15284.083125</v>
      </c>
      <c r="B2292" s="1" t="s">
        <v>323</v>
      </c>
      <c r="C2292" s="1" t="s">
        <v>324</v>
      </c>
      <c r="D2292" s="1" t="s">
        <v>325</v>
      </c>
    </row>
    <row r="2293" customFormat="false" ht="15" hidden="false" customHeight="true" outlineLevel="0" collapsed="false">
      <c r="A2293" s="106" t="n">
        <v>15292.2039467593</v>
      </c>
      <c r="B2293" s="1" t="s">
        <v>314</v>
      </c>
      <c r="C2293" s="1" t="s">
        <v>315</v>
      </c>
      <c r="D2293" s="1" t="s">
        <v>316</v>
      </c>
    </row>
    <row r="2294" customFormat="false" ht="15" hidden="false" customHeight="true" outlineLevel="0" collapsed="false">
      <c r="A2294" s="106" t="n">
        <v>15299.0029050926</v>
      </c>
      <c r="B2294" s="1" t="s">
        <v>326</v>
      </c>
      <c r="C2294" s="1" t="s">
        <v>327</v>
      </c>
      <c r="D2294" s="1" t="s">
        <v>319</v>
      </c>
    </row>
    <row r="2295" customFormat="false" ht="15" hidden="false" customHeight="true" outlineLevel="0" collapsed="false">
      <c r="A2295" s="106" t="n">
        <v>15305.7447685185</v>
      </c>
      <c r="B2295" s="1" t="s">
        <v>320</v>
      </c>
      <c r="C2295" s="1" t="s">
        <v>321</v>
      </c>
      <c r="D2295" s="1" t="s">
        <v>322</v>
      </c>
    </row>
    <row r="2296" customFormat="false" ht="15" hidden="false" customHeight="true" outlineLevel="0" collapsed="false">
      <c r="A2296" s="106" t="n">
        <v>15313.8685648148</v>
      </c>
      <c r="B2296" s="1" t="s">
        <v>323</v>
      </c>
      <c r="C2296" s="1" t="s">
        <v>324</v>
      </c>
      <c r="D2296" s="1" t="s">
        <v>325</v>
      </c>
    </row>
    <row r="2297" customFormat="false" ht="15" hidden="false" customHeight="true" outlineLevel="0" collapsed="false">
      <c r="A2297" s="106" t="n">
        <v>15321.7834259259</v>
      </c>
      <c r="B2297" s="1" t="s">
        <v>314</v>
      </c>
      <c r="C2297" s="1" t="s">
        <v>315</v>
      </c>
      <c r="D2297" s="1" t="s">
        <v>316</v>
      </c>
    </row>
    <row r="2298" customFormat="false" ht="15" hidden="false" customHeight="true" outlineLevel="0" collapsed="false">
      <c r="A2298" s="106" t="n">
        <v>15328.4296296296</v>
      </c>
      <c r="B2298" s="1" t="s">
        <v>326</v>
      </c>
      <c r="C2298" s="1" t="s">
        <v>327</v>
      </c>
      <c r="D2298" s="1" t="s">
        <v>319</v>
      </c>
    </row>
    <row r="2299" customFormat="false" ht="15" hidden="false" customHeight="true" outlineLevel="0" collapsed="false">
      <c r="A2299" s="106" t="n">
        <v>15332.2394675926</v>
      </c>
      <c r="B2299" s="1" t="s">
        <v>328</v>
      </c>
      <c r="C2299" s="1" t="s">
        <v>337</v>
      </c>
      <c r="D2299" s="1" t="s">
        <v>338</v>
      </c>
    </row>
    <row r="2300" customFormat="false" ht="15" hidden="false" customHeight="true" outlineLevel="0" collapsed="false">
      <c r="A2300" s="106" t="n">
        <v>15335.4469675926</v>
      </c>
      <c r="B2300" s="1" t="s">
        <v>320</v>
      </c>
      <c r="C2300" s="1" t="s">
        <v>321</v>
      </c>
      <c r="D2300" s="1" t="s">
        <v>322</v>
      </c>
    </row>
    <row r="2301" customFormat="false" ht="15" hidden="false" customHeight="true" outlineLevel="0" collapsed="false">
      <c r="A2301" s="106" t="n">
        <v>15343.6540162037</v>
      </c>
      <c r="B2301" s="1" t="s">
        <v>323</v>
      </c>
      <c r="C2301" s="1" t="s">
        <v>324</v>
      </c>
      <c r="D2301" s="1" t="s">
        <v>325</v>
      </c>
    </row>
    <row r="2302" customFormat="false" ht="15" hidden="false" customHeight="true" outlineLevel="0" collapsed="false">
      <c r="A2302" s="106" t="n">
        <v>15351.2535648148</v>
      </c>
      <c r="B2302" s="1" t="s">
        <v>314</v>
      </c>
      <c r="C2302" s="1" t="s">
        <v>315</v>
      </c>
      <c r="D2302" s="1" t="s">
        <v>316</v>
      </c>
    </row>
    <row r="2303" customFormat="false" ht="15" hidden="false" customHeight="true" outlineLevel="0" collapsed="false">
      <c r="A2303" s="106" t="n">
        <v>15357.8972337963</v>
      </c>
      <c r="B2303" s="1" t="s">
        <v>326</v>
      </c>
      <c r="C2303" s="1" t="s">
        <v>327</v>
      </c>
      <c r="D2303" s="1" t="s">
        <v>319</v>
      </c>
    </row>
    <row r="2304" customFormat="false" ht="15" hidden="false" customHeight="true" outlineLevel="0" collapsed="false">
      <c r="A2304" s="106" t="n">
        <v>15365.2746180556</v>
      </c>
      <c r="B2304" s="1" t="s">
        <v>320</v>
      </c>
      <c r="C2304" s="1" t="s">
        <v>321</v>
      </c>
      <c r="D2304" s="1" t="s">
        <v>322</v>
      </c>
    </row>
    <row r="2305" customFormat="false" ht="15" hidden="false" customHeight="true" outlineLevel="0" collapsed="false">
      <c r="A2305" s="106" t="n">
        <v>15373.3838194445</v>
      </c>
      <c r="B2305" s="1" t="s">
        <v>323</v>
      </c>
      <c r="C2305" s="1" t="s">
        <v>324</v>
      </c>
      <c r="D2305" s="1" t="s">
        <v>325</v>
      </c>
    </row>
    <row r="2306" customFormat="false" ht="15" hidden="false" customHeight="true" outlineLevel="0" collapsed="false">
      <c r="A2306" s="106" t="n">
        <v>15380.619837963</v>
      </c>
      <c r="B2306" s="1" t="s">
        <v>314</v>
      </c>
      <c r="C2306" s="1" t="s">
        <v>315</v>
      </c>
      <c r="D2306" s="1" t="s">
        <v>316</v>
      </c>
    </row>
    <row r="2307" customFormat="false" ht="15" hidden="false" customHeight="true" outlineLevel="0" collapsed="false">
      <c r="A2307" s="106" t="n">
        <v>15387.4187731482</v>
      </c>
      <c r="B2307" s="1" t="s">
        <v>317</v>
      </c>
      <c r="C2307" s="1" t="s">
        <v>318</v>
      </c>
      <c r="D2307" s="1" t="s">
        <v>319</v>
      </c>
    </row>
    <row r="2308" customFormat="false" ht="15" hidden="false" customHeight="true" outlineLevel="0" collapsed="false">
      <c r="A2308" s="106" t="n">
        <v>15395.1523611111</v>
      </c>
      <c r="B2308" s="1" t="s">
        <v>320</v>
      </c>
      <c r="C2308" s="1" t="s">
        <v>321</v>
      </c>
      <c r="D2308" s="1" t="s">
        <v>322</v>
      </c>
    </row>
    <row r="2309" customFormat="false" ht="15" hidden="false" customHeight="true" outlineLevel="0" collapsed="false">
      <c r="A2309" s="106" t="n">
        <v>15403.0141782407</v>
      </c>
      <c r="B2309" s="1" t="s">
        <v>333</v>
      </c>
      <c r="C2309" s="1" t="s">
        <v>334</v>
      </c>
      <c r="D2309" s="1" t="s">
        <v>325</v>
      </c>
    </row>
    <row r="2310" customFormat="false" ht="15" hidden="false" customHeight="true" outlineLevel="0" collapsed="false">
      <c r="A2310" s="106" t="n">
        <v>15409.9172800926</v>
      </c>
      <c r="B2310" s="1" t="s">
        <v>314</v>
      </c>
      <c r="C2310" s="1" t="s">
        <v>315</v>
      </c>
      <c r="D2310" s="1" t="s">
        <v>316</v>
      </c>
    </row>
    <row r="2311" customFormat="false" ht="15" hidden="false" customHeight="true" outlineLevel="0" collapsed="false">
      <c r="A2311" s="106" t="n">
        <v>15416.9933680556</v>
      </c>
      <c r="B2311" s="1" t="s">
        <v>317</v>
      </c>
      <c r="C2311" s="1" t="s">
        <v>318</v>
      </c>
      <c r="D2311" s="1" t="s">
        <v>319</v>
      </c>
    </row>
    <row r="2312" customFormat="false" ht="15" hidden="false" customHeight="true" outlineLevel="0" collapsed="false">
      <c r="A2312" s="106" t="n">
        <v>15421.2570949074</v>
      </c>
      <c r="B2312" s="1" t="s">
        <v>328</v>
      </c>
      <c r="C2312" s="1" t="s">
        <v>329</v>
      </c>
      <c r="D2312" s="1" t="s">
        <v>330</v>
      </c>
    </row>
    <row r="2313" customFormat="false" ht="15" hidden="false" customHeight="true" outlineLevel="0" collapsed="false">
      <c r="A2313" s="106" t="n">
        <v>15425.000775463</v>
      </c>
      <c r="B2313" s="1" t="s">
        <v>320</v>
      </c>
      <c r="C2313" s="1" t="s">
        <v>321</v>
      </c>
      <c r="D2313" s="1" t="s">
        <v>322</v>
      </c>
    </row>
    <row r="2314" customFormat="false" ht="15" hidden="false" customHeight="true" outlineLevel="0" collapsed="false">
      <c r="A2314" s="106" t="n">
        <v>15432.5228472222</v>
      </c>
      <c r="B2314" s="1" t="s">
        <v>323</v>
      </c>
      <c r="C2314" s="1" t="s">
        <v>324</v>
      </c>
      <c r="D2314" s="1" t="s">
        <v>325</v>
      </c>
    </row>
    <row r="2315" customFormat="false" ht="15" hidden="false" customHeight="true" outlineLevel="0" collapsed="false">
      <c r="A2315" s="106" t="n">
        <v>15439.1969097222</v>
      </c>
      <c r="B2315" s="1" t="s">
        <v>314</v>
      </c>
      <c r="C2315" s="1" t="s">
        <v>315</v>
      </c>
      <c r="D2315" s="1" t="s">
        <v>316</v>
      </c>
    </row>
    <row r="2316" customFormat="false" ht="15" hidden="false" customHeight="true" outlineLevel="0" collapsed="false">
      <c r="A2316" s="106" t="n">
        <v>15446.6067361111</v>
      </c>
      <c r="B2316" s="1" t="s">
        <v>326</v>
      </c>
      <c r="C2316" s="1" t="s">
        <v>327</v>
      </c>
      <c r="D2316" s="1" t="s">
        <v>319</v>
      </c>
    </row>
    <row r="2317" customFormat="false" ht="15" hidden="false" customHeight="true" outlineLevel="0" collapsed="false">
      <c r="A2317" s="106" t="n">
        <v>15454.7570023148</v>
      </c>
      <c r="B2317" s="1" t="s">
        <v>320</v>
      </c>
      <c r="C2317" s="1" t="s">
        <v>321</v>
      </c>
      <c r="D2317" s="1" t="s">
        <v>322</v>
      </c>
    </row>
    <row r="2318" customFormat="false" ht="15" hidden="false" customHeight="true" outlineLevel="0" collapsed="false">
      <c r="A2318" s="106" t="n">
        <v>15461.9165972222</v>
      </c>
      <c r="B2318" s="1" t="s">
        <v>323</v>
      </c>
      <c r="C2318" s="1" t="s">
        <v>324</v>
      </c>
      <c r="D2318" s="1" t="s">
        <v>325</v>
      </c>
    </row>
    <row r="2319" customFormat="false" ht="15" hidden="false" customHeight="true" outlineLevel="0" collapsed="false">
      <c r="A2319" s="106" t="n">
        <v>15468.5092476852</v>
      </c>
      <c r="B2319" s="1" t="s">
        <v>314</v>
      </c>
      <c r="C2319" s="1" t="s">
        <v>315</v>
      </c>
      <c r="D2319" s="1" t="s">
        <v>316</v>
      </c>
    </row>
    <row r="2320" customFormat="false" ht="15" hidden="false" customHeight="true" outlineLevel="0" collapsed="false">
      <c r="A2320" s="106" t="n">
        <v>15476.2397337963</v>
      </c>
      <c r="B2320" s="1" t="s">
        <v>326</v>
      </c>
      <c r="C2320" s="1" t="s">
        <v>327</v>
      </c>
      <c r="D2320" s="1" t="s">
        <v>319</v>
      </c>
    </row>
    <row r="2321" customFormat="false" ht="15" hidden="false" customHeight="true" outlineLevel="0" collapsed="false">
      <c r="A2321" s="106" t="n">
        <v>15484.3823263889</v>
      </c>
      <c r="B2321" s="1" t="s">
        <v>320</v>
      </c>
      <c r="C2321" s="1" t="s">
        <v>321</v>
      </c>
      <c r="D2321" s="1" t="s">
        <v>322</v>
      </c>
    </row>
    <row r="2322" customFormat="false" ht="15" hidden="false" customHeight="true" outlineLevel="0" collapsed="false">
      <c r="A2322" s="106" t="n">
        <v>15491.2285300926</v>
      </c>
      <c r="B2322" s="1" t="s">
        <v>323</v>
      </c>
      <c r="C2322" s="1" t="s">
        <v>324</v>
      </c>
      <c r="D2322" s="1" t="s">
        <v>325</v>
      </c>
    </row>
    <row r="2323" customFormat="false" ht="15" hidden="false" customHeight="true" outlineLevel="0" collapsed="false">
      <c r="A2323" s="106" t="n">
        <v>15497.8934722222</v>
      </c>
      <c r="B2323" s="1" t="s">
        <v>314</v>
      </c>
      <c r="C2323" s="1" t="s">
        <v>315</v>
      </c>
      <c r="D2323" s="1" t="s">
        <v>316</v>
      </c>
    </row>
    <row r="2324" customFormat="false" ht="15" hidden="false" customHeight="true" outlineLevel="0" collapsed="false">
      <c r="A2324" s="106" t="n">
        <v>15505.8759606482</v>
      </c>
      <c r="B2324" s="1" t="s">
        <v>326</v>
      </c>
      <c r="C2324" s="1" t="s">
        <v>327</v>
      </c>
      <c r="D2324" s="1" t="s">
        <v>319</v>
      </c>
    </row>
    <row r="2325" customFormat="false" ht="15" hidden="false" customHeight="true" outlineLevel="0" collapsed="false">
      <c r="A2325" s="106" t="n">
        <v>15513.8640625</v>
      </c>
      <c r="B2325" s="1" t="s">
        <v>320</v>
      </c>
      <c r="C2325" s="1" t="s">
        <v>321</v>
      </c>
      <c r="D2325" s="1" t="s">
        <v>322</v>
      </c>
    </row>
    <row r="2326" customFormat="false" ht="15" hidden="false" customHeight="true" outlineLevel="0" collapsed="false">
      <c r="A2326" s="106" t="n">
        <v>15514.0527893519</v>
      </c>
      <c r="B2326" s="1" t="s">
        <v>328</v>
      </c>
      <c r="C2326" s="1" t="s">
        <v>331</v>
      </c>
      <c r="D2326" s="1" t="s">
        <v>332</v>
      </c>
    </row>
    <row r="2327" customFormat="false" ht="15" hidden="false" customHeight="true" outlineLevel="0" collapsed="false">
      <c r="A2327" s="106" t="n">
        <v>15520.5064699074</v>
      </c>
      <c r="B2327" s="1" t="s">
        <v>323</v>
      </c>
      <c r="C2327" s="1" t="s">
        <v>324</v>
      </c>
      <c r="D2327" s="1" t="s">
        <v>325</v>
      </c>
    </row>
    <row r="2328" customFormat="false" ht="15" hidden="false" customHeight="true" outlineLevel="0" collapsed="false">
      <c r="A2328" s="106" t="n">
        <v>15527.3737268519</v>
      </c>
      <c r="B2328" s="1" t="s">
        <v>314</v>
      </c>
      <c r="C2328" s="1" t="s">
        <v>315</v>
      </c>
      <c r="D2328" s="1" t="s">
        <v>316</v>
      </c>
    </row>
    <row r="2329" customFormat="false" ht="15" hidden="false" customHeight="true" outlineLevel="0" collapsed="false">
      <c r="A2329" s="106" t="n">
        <v>15535.5018402778</v>
      </c>
      <c r="B2329" s="1" t="s">
        <v>326</v>
      </c>
      <c r="C2329" s="1" t="s">
        <v>327</v>
      </c>
      <c r="D2329" s="1" t="s">
        <v>319</v>
      </c>
    </row>
    <row r="2330" customFormat="false" ht="15" hidden="false" customHeight="true" outlineLevel="0" collapsed="false">
      <c r="A2330" s="106" t="n">
        <v>15543.2167013889</v>
      </c>
      <c r="B2330" s="1" t="s">
        <v>320</v>
      </c>
      <c r="C2330" s="1" t="s">
        <v>321</v>
      </c>
      <c r="D2330" s="1" t="s">
        <v>322</v>
      </c>
    </row>
    <row r="2331" customFormat="false" ht="15" hidden="false" customHeight="true" outlineLevel="0" collapsed="false">
      <c r="A2331" s="106" t="n">
        <v>15549.8009375</v>
      </c>
      <c r="B2331" s="1" t="s">
        <v>323</v>
      </c>
      <c r="C2331" s="1" t="s">
        <v>324</v>
      </c>
      <c r="D2331" s="1" t="s">
        <v>325</v>
      </c>
    </row>
    <row r="2332" customFormat="false" ht="15" hidden="false" customHeight="true" outlineLevel="0" collapsed="false">
      <c r="A2332" s="106" t="n">
        <v>15556.9608449074</v>
      </c>
      <c r="B2332" s="1" t="s">
        <v>314</v>
      </c>
      <c r="C2332" s="1" t="s">
        <v>315</v>
      </c>
      <c r="D2332" s="1" t="s">
        <v>316</v>
      </c>
    </row>
    <row r="2333" customFormat="false" ht="15" hidden="false" customHeight="true" outlineLevel="0" collapsed="false">
      <c r="A2333" s="106" t="n">
        <v>15565.1022685185</v>
      </c>
      <c r="B2333" s="1" t="s">
        <v>317</v>
      </c>
      <c r="C2333" s="1" t="s">
        <v>318</v>
      </c>
      <c r="D2333" s="1" t="s">
        <v>319</v>
      </c>
    </row>
    <row r="2334" customFormat="false" ht="15" hidden="false" customHeight="true" outlineLevel="0" collapsed="false">
      <c r="A2334" s="106" t="n">
        <v>15572.4790277778</v>
      </c>
      <c r="B2334" s="1" t="s">
        <v>320</v>
      </c>
      <c r="C2334" s="1" t="s">
        <v>321</v>
      </c>
      <c r="D2334" s="1" t="s">
        <v>322</v>
      </c>
    </row>
    <row r="2335" customFormat="false" ht="15" hidden="false" customHeight="true" outlineLevel="0" collapsed="false">
      <c r="A2335" s="106" t="n">
        <v>15579.1565856482</v>
      </c>
      <c r="B2335" s="1" t="s">
        <v>333</v>
      </c>
      <c r="C2335" s="1" t="s">
        <v>334</v>
      </c>
      <c r="D2335" s="1" t="s">
        <v>325</v>
      </c>
    </row>
    <row r="2336" customFormat="false" ht="15" hidden="false" customHeight="true" outlineLevel="0" collapsed="false">
      <c r="A2336" s="106" t="n">
        <v>15586.6538657407</v>
      </c>
      <c r="B2336" s="1" t="s">
        <v>314</v>
      </c>
      <c r="C2336" s="1" t="s">
        <v>315</v>
      </c>
      <c r="D2336" s="1" t="s">
        <v>316</v>
      </c>
    </row>
    <row r="2337" customFormat="false" ht="15" hidden="false" customHeight="true" outlineLevel="0" collapsed="false">
      <c r="A2337" s="106" t="n">
        <v>15594.6613078704</v>
      </c>
      <c r="B2337" s="1" t="s">
        <v>317</v>
      </c>
      <c r="C2337" s="1" t="s">
        <v>318</v>
      </c>
      <c r="D2337" s="1" t="s">
        <v>319</v>
      </c>
    </row>
    <row r="2338" customFormat="false" ht="15" hidden="false" customHeight="true" outlineLevel="0" collapsed="false">
      <c r="A2338" s="106" t="n">
        <v>15601.7056481482</v>
      </c>
      <c r="B2338" s="1" t="s">
        <v>320</v>
      </c>
      <c r="C2338" s="1" t="s">
        <v>321</v>
      </c>
      <c r="D2338" s="1" t="s">
        <v>322</v>
      </c>
    </row>
    <row r="2339" customFormat="false" ht="15" hidden="false" customHeight="true" outlineLevel="0" collapsed="false">
      <c r="A2339" s="106" t="n">
        <v>15607.6781365741</v>
      </c>
      <c r="B2339" s="1" t="s">
        <v>328</v>
      </c>
      <c r="C2339" s="1" t="s">
        <v>335</v>
      </c>
      <c r="D2339" s="1" t="s">
        <v>336</v>
      </c>
    </row>
    <row r="2340" customFormat="false" ht="15" hidden="false" customHeight="true" outlineLevel="0" collapsed="false">
      <c r="A2340" s="106" t="n">
        <v>15608.6065856482</v>
      </c>
      <c r="B2340" s="1" t="s">
        <v>323</v>
      </c>
      <c r="C2340" s="1" t="s">
        <v>324</v>
      </c>
      <c r="D2340" s="1" t="s">
        <v>325</v>
      </c>
    </row>
    <row r="2341" customFormat="false" ht="15" hidden="false" customHeight="true" outlineLevel="0" collapsed="false">
      <c r="A2341" s="106" t="n">
        <v>15616.4354513889</v>
      </c>
      <c r="B2341" s="1" t="s">
        <v>314</v>
      </c>
      <c r="C2341" s="1" t="s">
        <v>315</v>
      </c>
      <c r="D2341" s="1" t="s">
        <v>316</v>
      </c>
    </row>
    <row r="2342" customFormat="false" ht="15" hidden="false" customHeight="true" outlineLevel="0" collapsed="false">
      <c r="A2342" s="106" t="n">
        <v>15624.1708449074</v>
      </c>
      <c r="B2342" s="1" t="s">
        <v>326</v>
      </c>
      <c r="C2342" s="1" t="s">
        <v>327</v>
      </c>
      <c r="D2342" s="1" t="s">
        <v>319</v>
      </c>
    </row>
    <row r="2343" customFormat="false" ht="15" hidden="false" customHeight="true" outlineLevel="0" collapsed="false">
      <c r="A2343" s="106" t="n">
        <v>15630.9570023148</v>
      </c>
      <c r="B2343" s="1" t="s">
        <v>320</v>
      </c>
      <c r="C2343" s="1" t="s">
        <v>321</v>
      </c>
      <c r="D2343" s="1" t="s">
        <v>322</v>
      </c>
    </row>
    <row r="2344" customFormat="false" ht="15" hidden="false" customHeight="true" outlineLevel="0" collapsed="false">
      <c r="A2344" s="106" t="n">
        <v>15638.1700231482</v>
      </c>
      <c r="B2344" s="1" t="s">
        <v>323</v>
      </c>
      <c r="C2344" s="1" t="s">
        <v>324</v>
      </c>
      <c r="D2344" s="1" t="s">
        <v>325</v>
      </c>
    </row>
    <row r="2345" customFormat="false" ht="15" hidden="false" customHeight="true" outlineLevel="0" collapsed="false">
      <c r="A2345" s="106" t="n">
        <v>15646.2628009259</v>
      </c>
      <c r="B2345" s="1" t="s">
        <v>314</v>
      </c>
      <c r="C2345" s="1" t="s">
        <v>315</v>
      </c>
      <c r="D2345" s="1" t="s">
        <v>316</v>
      </c>
    </row>
    <row r="2346" customFormat="false" ht="15" hidden="false" customHeight="true" outlineLevel="0" collapsed="false">
      <c r="A2346" s="106" t="n">
        <v>15653.6382060185</v>
      </c>
      <c r="B2346" s="1" t="s">
        <v>326</v>
      </c>
      <c r="C2346" s="1" t="s">
        <v>327</v>
      </c>
      <c r="D2346" s="1" t="s">
        <v>319</v>
      </c>
    </row>
    <row r="2347" customFormat="false" ht="15" hidden="false" customHeight="true" outlineLevel="0" collapsed="false">
      <c r="A2347" s="106" t="n">
        <v>15660.2891319444</v>
      </c>
      <c r="B2347" s="1" t="s">
        <v>320</v>
      </c>
      <c r="C2347" s="1" t="s">
        <v>321</v>
      </c>
      <c r="D2347" s="1" t="s">
        <v>322</v>
      </c>
    </row>
    <row r="2348" customFormat="false" ht="15" hidden="false" customHeight="true" outlineLevel="0" collapsed="false">
      <c r="A2348" s="106" t="n">
        <v>15667.8500925926</v>
      </c>
      <c r="B2348" s="1" t="s">
        <v>323</v>
      </c>
      <c r="C2348" s="1" t="s">
        <v>324</v>
      </c>
      <c r="D2348" s="1" t="s">
        <v>325</v>
      </c>
    </row>
    <row r="2349" customFormat="false" ht="15" hidden="false" customHeight="true" outlineLevel="0" collapsed="false">
      <c r="A2349" s="106" t="n">
        <v>15676.0674074074</v>
      </c>
      <c r="B2349" s="1" t="s">
        <v>314</v>
      </c>
      <c r="C2349" s="1" t="s">
        <v>315</v>
      </c>
      <c r="D2349" s="1" t="s">
        <v>316</v>
      </c>
    </row>
    <row r="2350" customFormat="false" ht="15" hidden="false" customHeight="true" outlineLevel="0" collapsed="false">
      <c r="A2350" s="106" t="n">
        <v>15683.0831944445</v>
      </c>
      <c r="B2350" s="1" t="s">
        <v>326</v>
      </c>
      <c r="C2350" s="1" t="s">
        <v>327</v>
      </c>
      <c r="D2350" s="1" t="s">
        <v>319</v>
      </c>
    </row>
    <row r="2351" customFormat="false" ht="15" hidden="false" customHeight="true" outlineLevel="0" collapsed="false">
      <c r="A2351" s="106" t="n">
        <v>15689.7412384259</v>
      </c>
      <c r="B2351" s="1" t="s">
        <v>320</v>
      </c>
      <c r="C2351" s="1" t="s">
        <v>321</v>
      </c>
      <c r="D2351" s="1" t="s">
        <v>322</v>
      </c>
    </row>
    <row r="2352" customFormat="false" ht="15" hidden="false" customHeight="true" outlineLevel="0" collapsed="false">
      <c r="A2352" s="106" t="n">
        <v>15697.4856944444</v>
      </c>
      <c r="B2352" s="1" t="s">
        <v>328</v>
      </c>
      <c r="C2352" s="1" t="s">
        <v>337</v>
      </c>
      <c r="D2352" s="1" t="s">
        <v>338</v>
      </c>
    </row>
    <row r="2353" customFormat="false" ht="15" hidden="false" customHeight="true" outlineLevel="0" collapsed="false">
      <c r="A2353" s="106" t="n">
        <v>15697.6273842593</v>
      </c>
      <c r="B2353" s="1" t="s">
        <v>323</v>
      </c>
      <c r="C2353" s="1" t="s">
        <v>324</v>
      </c>
      <c r="D2353" s="1" t="s">
        <v>325</v>
      </c>
    </row>
    <row r="2354" customFormat="false" ht="15" hidden="false" customHeight="true" outlineLevel="0" collapsed="false">
      <c r="A2354" s="106" t="n">
        <v>15705.7761458333</v>
      </c>
      <c r="B2354" s="1" t="s">
        <v>314</v>
      </c>
      <c r="C2354" s="1" t="s">
        <v>315</v>
      </c>
      <c r="D2354" s="1" t="s">
        <v>316</v>
      </c>
    </row>
    <row r="2355" customFormat="false" ht="15" hidden="false" customHeight="true" outlineLevel="0" collapsed="false">
      <c r="A2355" s="106" t="n">
        <v>15712.526412037</v>
      </c>
      <c r="B2355" s="1" t="s">
        <v>326</v>
      </c>
      <c r="C2355" s="1" t="s">
        <v>327</v>
      </c>
      <c r="D2355" s="1" t="s">
        <v>319</v>
      </c>
    </row>
    <row r="2356" customFormat="false" ht="15" hidden="false" customHeight="true" outlineLevel="0" collapsed="false">
      <c r="A2356" s="106" t="n">
        <v>15719.3256597222</v>
      </c>
      <c r="B2356" s="1" t="s">
        <v>320</v>
      </c>
      <c r="C2356" s="1" t="s">
        <v>321</v>
      </c>
      <c r="D2356" s="1" t="s">
        <v>322</v>
      </c>
    </row>
    <row r="2357" customFormat="false" ht="15" hidden="false" customHeight="true" outlineLevel="0" collapsed="false">
      <c r="A2357" s="106" t="n">
        <v>15727.4502893519</v>
      </c>
      <c r="B2357" s="1" t="s">
        <v>323</v>
      </c>
      <c r="C2357" s="1" t="s">
        <v>324</v>
      </c>
      <c r="D2357" s="1" t="s">
        <v>325</v>
      </c>
    </row>
    <row r="2358" customFormat="false" ht="15" hidden="false" customHeight="true" outlineLevel="0" collapsed="false">
      <c r="A2358" s="106" t="n">
        <v>15735.3430092593</v>
      </c>
      <c r="B2358" s="1" t="s">
        <v>314</v>
      </c>
      <c r="C2358" s="1" t="s">
        <v>315</v>
      </c>
      <c r="D2358" s="1" t="s">
        <v>316</v>
      </c>
    </row>
    <row r="2359" customFormat="false" ht="15" hidden="false" customHeight="true" outlineLevel="0" collapsed="false">
      <c r="A2359" s="106" t="n">
        <v>15741.9786226852</v>
      </c>
      <c r="B2359" s="1" t="s">
        <v>317</v>
      </c>
      <c r="C2359" s="1" t="s">
        <v>318</v>
      </c>
      <c r="D2359" s="1" t="s">
        <v>319</v>
      </c>
    </row>
    <row r="2360" customFormat="false" ht="15" hidden="false" customHeight="true" outlineLevel="0" collapsed="false">
      <c r="A2360" s="106" t="n">
        <v>15749.0277430556</v>
      </c>
      <c r="B2360" s="1" t="s">
        <v>320</v>
      </c>
      <c r="C2360" s="1" t="s">
        <v>321</v>
      </c>
      <c r="D2360" s="1" t="s">
        <v>322</v>
      </c>
    </row>
    <row r="2361" customFormat="false" ht="15" hidden="false" customHeight="true" outlineLevel="0" collapsed="false">
      <c r="A2361" s="106" t="n">
        <v>15757.2398263889</v>
      </c>
      <c r="B2361" s="1" t="s">
        <v>333</v>
      </c>
      <c r="C2361" s="1" t="s">
        <v>334</v>
      </c>
      <c r="D2361" s="1" t="s">
        <v>325</v>
      </c>
    </row>
    <row r="2362" customFormat="false" ht="15" hidden="false" customHeight="true" outlineLevel="0" collapsed="false">
      <c r="A2362" s="106" t="n">
        <v>15764.7659837963</v>
      </c>
      <c r="B2362" s="1" t="s">
        <v>314</v>
      </c>
      <c r="C2362" s="1" t="s">
        <v>315</v>
      </c>
      <c r="D2362" s="1" t="s">
        <v>316</v>
      </c>
    </row>
    <row r="2363" customFormat="false" ht="15" hidden="false" customHeight="true" outlineLevel="0" collapsed="false">
      <c r="A2363" s="106" t="n">
        <v>15771.4403009259</v>
      </c>
      <c r="B2363" s="1" t="s">
        <v>326</v>
      </c>
      <c r="C2363" s="1" t="s">
        <v>327</v>
      </c>
      <c r="D2363" s="1" t="s">
        <v>319</v>
      </c>
    </row>
    <row r="2364" customFormat="false" ht="15" hidden="false" customHeight="true" outlineLevel="0" collapsed="false">
      <c r="A2364" s="106" t="n">
        <v>15778.8122685185</v>
      </c>
      <c r="B2364" s="1" t="s">
        <v>320</v>
      </c>
      <c r="C2364" s="1" t="s">
        <v>321</v>
      </c>
      <c r="D2364" s="1" t="s">
        <v>322</v>
      </c>
    </row>
    <row r="2365" customFormat="false" ht="15" hidden="false" customHeight="true" outlineLevel="0" collapsed="false">
      <c r="A2365" s="106" t="n">
        <v>15786.5018981482</v>
      </c>
      <c r="B2365" s="1" t="s">
        <v>328</v>
      </c>
      <c r="C2365" s="1" t="s">
        <v>329</v>
      </c>
      <c r="D2365" s="1" t="s">
        <v>330</v>
      </c>
    </row>
    <row r="2366" customFormat="false" ht="15" hidden="false" customHeight="true" outlineLevel="0" collapsed="false">
      <c r="A2366" s="106" t="n">
        <v>15786.9225462963</v>
      </c>
      <c r="B2366" s="1" t="s">
        <v>323</v>
      </c>
      <c r="C2366" s="1" t="s">
        <v>324</v>
      </c>
      <c r="D2366" s="1" t="s">
        <v>325</v>
      </c>
    </row>
    <row r="2367" customFormat="false" ht="15" hidden="false" customHeight="true" outlineLevel="0" collapsed="false">
      <c r="A2367" s="106" t="n">
        <v>15794.0780555556</v>
      </c>
      <c r="B2367" s="1" t="s">
        <v>314</v>
      </c>
      <c r="C2367" s="1" t="s">
        <v>315</v>
      </c>
      <c r="D2367" s="1" t="s">
        <v>316</v>
      </c>
    </row>
    <row r="2368" customFormat="false" ht="15" hidden="false" customHeight="true" outlineLevel="0" collapsed="false">
      <c r="A2368" s="106" t="n">
        <v>15800.9120601852</v>
      </c>
      <c r="B2368" s="1" t="s">
        <v>326</v>
      </c>
      <c r="C2368" s="1" t="s">
        <v>327</v>
      </c>
      <c r="D2368" s="1" t="s">
        <v>319</v>
      </c>
    </row>
    <row r="2369" customFormat="false" ht="15" hidden="false" customHeight="true" outlineLevel="0" collapsed="false">
      <c r="A2369" s="106" t="n">
        <v>15808.6275578704</v>
      </c>
      <c r="B2369" s="1" t="s">
        <v>320</v>
      </c>
      <c r="C2369" s="1" t="s">
        <v>321</v>
      </c>
      <c r="D2369" s="1" t="s">
        <v>322</v>
      </c>
    </row>
    <row r="2370" customFormat="false" ht="15" hidden="false" customHeight="true" outlineLevel="0" collapsed="false">
      <c r="A2370" s="106" t="n">
        <v>15816.4660185185</v>
      </c>
      <c r="B2370" s="1" t="s">
        <v>323</v>
      </c>
      <c r="C2370" s="1" t="s">
        <v>324</v>
      </c>
      <c r="D2370" s="1" t="s">
        <v>325</v>
      </c>
    </row>
    <row r="2371" customFormat="false" ht="15" hidden="false" customHeight="true" outlineLevel="0" collapsed="false">
      <c r="A2371" s="106" t="n">
        <v>15823.3276851852</v>
      </c>
      <c r="B2371" s="1" t="s">
        <v>314</v>
      </c>
      <c r="C2371" s="1" t="s">
        <v>315</v>
      </c>
      <c r="D2371" s="1" t="s">
        <v>316</v>
      </c>
    </row>
    <row r="2372" customFormat="false" ht="15" hidden="false" customHeight="true" outlineLevel="0" collapsed="false">
      <c r="A2372" s="106" t="n">
        <v>15830.4052777778</v>
      </c>
      <c r="B2372" s="1" t="s">
        <v>326</v>
      </c>
      <c r="C2372" s="1" t="s">
        <v>327</v>
      </c>
      <c r="D2372" s="1" t="s">
        <v>319</v>
      </c>
    </row>
    <row r="2373" customFormat="false" ht="15" hidden="false" customHeight="true" outlineLevel="0" collapsed="false">
      <c r="A2373" s="106" t="n">
        <v>15838.4113773148</v>
      </c>
      <c r="B2373" s="1" t="s">
        <v>320</v>
      </c>
      <c r="C2373" s="1" t="s">
        <v>321</v>
      </c>
      <c r="D2373" s="1" t="s">
        <v>322</v>
      </c>
    </row>
    <row r="2374" customFormat="false" ht="15" hidden="false" customHeight="true" outlineLevel="0" collapsed="false">
      <c r="A2374" s="106" t="n">
        <v>15845.8841550926</v>
      </c>
      <c r="B2374" s="1" t="s">
        <v>323</v>
      </c>
      <c r="C2374" s="1" t="s">
        <v>324</v>
      </c>
      <c r="D2374" s="1" t="s">
        <v>325</v>
      </c>
    </row>
    <row r="2375" customFormat="false" ht="15" hidden="false" customHeight="true" outlineLevel="0" collapsed="false">
      <c r="A2375" s="106" t="n">
        <v>15852.5653125</v>
      </c>
      <c r="B2375" s="1" t="s">
        <v>314</v>
      </c>
      <c r="C2375" s="1" t="s">
        <v>315</v>
      </c>
      <c r="D2375" s="1" t="s">
        <v>316</v>
      </c>
    </row>
    <row r="2376" customFormat="false" ht="15" hidden="false" customHeight="true" outlineLevel="0" collapsed="false">
      <c r="A2376" s="106" t="n">
        <v>15859.9398032407</v>
      </c>
      <c r="B2376" s="1" t="s">
        <v>326</v>
      </c>
      <c r="C2376" s="1" t="s">
        <v>327</v>
      </c>
      <c r="D2376" s="1" t="s">
        <v>319</v>
      </c>
    </row>
    <row r="2377" customFormat="false" ht="15" hidden="false" customHeight="true" outlineLevel="0" collapsed="false">
      <c r="A2377" s="106" t="n">
        <v>15868.1076967593</v>
      </c>
      <c r="B2377" s="1" t="s">
        <v>320</v>
      </c>
      <c r="C2377" s="1" t="s">
        <v>321</v>
      </c>
      <c r="D2377" s="1" t="s">
        <v>322</v>
      </c>
    </row>
    <row r="2378" customFormat="false" ht="15" hidden="false" customHeight="true" outlineLevel="0" collapsed="false">
      <c r="A2378" s="106" t="n">
        <v>15875.2181365741</v>
      </c>
      <c r="B2378" s="1" t="s">
        <v>323</v>
      </c>
      <c r="C2378" s="1" t="s">
        <v>324</v>
      </c>
      <c r="D2378" s="1" t="s">
        <v>325</v>
      </c>
    </row>
    <row r="2379" customFormat="false" ht="15" hidden="false" customHeight="true" outlineLevel="0" collapsed="false">
      <c r="A2379" s="106" t="n">
        <v>15879.3001736111</v>
      </c>
      <c r="B2379" s="1" t="s">
        <v>328</v>
      </c>
      <c r="C2379" s="1" t="s">
        <v>331</v>
      </c>
      <c r="D2379" s="1" t="s">
        <v>332</v>
      </c>
    </row>
    <row r="2380" customFormat="false" ht="15" hidden="false" customHeight="true" outlineLevel="0" collapsed="false">
      <c r="A2380" s="106" t="n">
        <v>15881.8387384259</v>
      </c>
      <c r="B2380" s="1" t="s">
        <v>314</v>
      </c>
      <c r="C2380" s="1" t="s">
        <v>315</v>
      </c>
      <c r="D2380" s="1" t="s">
        <v>316</v>
      </c>
    </row>
    <row r="2381" customFormat="false" ht="15" hidden="false" customHeight="true" outlineLevel="0" collapsed="false">
      <c r="A2381" s="106" t="n">
        <v>15889.5301736111</v>
      </c>
      <c r="B2381" s="1" t="s">
        <v>326</v>
      </c>
      <c r="C2381" s="1" t="s">
        <v>327</v>
      </c>
      <c r="D2381" s="1" t="s">
        <v>319</v>
      </c>
    </row>
    <row r="2382" customFormat="false" ht="15" hidden="false" customHeight="true" outlineLevel="0" collapsed="false">
      <c r="A2382" s="106" t="n">
        <v>15897.6866203704</v>
      </c>
      <c r="B2382" s="1" t="s">
        <v>320</v>
      </c>
      <c r="C2382" s="1" t="s">
        <v>321</v>
      </c>
      <c r="D2382" s="1" t="s">
        <v>322</v>
      </c>
    </row>
    <row r="2383" customFormat="false" ht="15" hidden="false" customHeight="true" outlineLevel="0" collapsed="false">
      <c r="A2383" s="106" t="n">
        <v>15904.5148726852</v>
      </c>
      <c r="B2383" s="1" t="s">
        <v>323</v>
      </c>
      <c r="C2383" s="1" t="s">
        <v>324</v>
      </c>
      <c r="D2383" s="1" t="s">
        <v>325</v>
      </c>
    </row>
    <row r="2384" customFormat="false" ht="15" hidden="false" customHeight="true" outlineLevel="0" collapsed="false">
      <c r="A2384" s="106" t="n">
        <v>15911.1932175926</v>
      </c>
      <c r="B2384" s="1" t="s">
        <v>314</v>
      </c>
      <c r="C2384" s="1" t="s">
        <v>315</v>
      </c>
      <c r="D2384" s="1" t="s">
        <v>316</v>
      </c>
    </row>
    <row r="2385" customFormat="false" ht="15" hidden="false" customHeight="true" outlineLevel="0" collapsed="false">
      <c r="A2385" s="106" t="n">
        <v>15919.1709375</v>
      </c>
      <c r="B2385" s="1" t="s">
        <v>317</v>
      </c>
      <c r="C2385" s="1" t="s">
        <v>318</v>
      </c>
      <c r="D2385" s="1" t="s">
        <v>319</v>
      </c>
    </row>
    <row r="2386" customFormat="false" ht="15" hidden="false" customHeight="true" outlineLevel="0" collapsed="false">
      <c r="A2386" s="106" t="n">
        <v>15927.1498611111</v>
      </c>
      <c r="B2386" s="1" t="s">
        <v>320</v>
      </c>
      <c r="C2386" s="1" t="s">
        <v>321</v>
      </c>
      <c r="D2386" s="1" t="s">
        <v>322</v>
      </c>
    </row>
    <row r="2387" customFormat="false" ht="15" hidden="false" customHeight="true" outlineLevel="0" collapsed="false">
      <c r="A2387" s="106" t="n">
        <v>15933.8151157407</v>
      </c>
      <c r="B2387" s="1" t="s">
        <v>333</v>
      </c>
      <c r="C2387" s="1" t="s">
        <v>334</v>
      </c>
      <c r="D2387" s="1" t="s">
        <v>325</v>
      </c>
    </row>
    <row r="2388" customFormat="false" ht="15" hidden="false" customHeight="true" outlineLevel="0" collapsed="false">
      <c r="A2388" s="106" t="n">
        <v>15940.6696412037</v>
      </c>
      <c r="B2388" s="1" t="s">
        <v>314</v>
      </c>
      <c r="C2388" s="1" t="s">
        <v>315</v>
      </c>
      <c r="D2388" s="1" t="s">
        <v>316</v>
      </c>
    </row>
    <row r="2389" customFormat="false" ht="15" hidden="false" customHeight="true" outlineLevel="0" collapsed="false">
      <c r="A2389" s="106" t="n">
        <v>15948.8330439815</v>
      </c>
      <c r="B2389" s="1" t="s">
        <v>326</v>
      </c>
      <c r="C2389" s="1" t="s">
        <v>327</v>
      </c>
      <c r="D2389" s="1" t="s">
        <v>319</v>
      </c>
    </row>
    <row r="2390" customFormat="false" ht="15" hidden="false" customHeight="true" outlineLevel="0" collapsed="false">
      <c r="A2390" s="106" t="n">
        <v>15956.5223032407</v>
      </c>
      <c r="B2390" s="1" t="s">
        <v>320</v>
      </c>
      <c r="C2390" s="1" t="s">
        <v>321</v>
      </c>
      <c r="D2390" s="1" t="s">
        <v>322</v>
      </c>
    </row>
    <row r="2391" customFormat="false" ht="15" hidden="false" customHeight="true" outlineLevel="0" collapsed="false">
      <c r="A2391" s="106" t="n">
        <v>15963.1522800926</v>
      </c>
      <c r="B2391" s="1" t="s">
        <v>323</v>
      </c>
      <c r="C2391" s="1" t="s">
        <v>324</v>
      </c>
      <c r="D2391" s="1" t="s">
        <v>325</v>
      </c>
    </row>
    <row r="2392" customFormat="false" ht="15" hidden="false" customHeight="true" outlineLevel="0" collapsed="false">
      <c r="A2392" s="106" t="n">
        <v>15970.2960185185</v>
      </c>
      <c r="B2392" s="1" t="s">
        <v>314</v>
      </c>
      <c r="C2392" s="1" t="s">
        <v>315</v>
      </c>
      <c r="D2392" s="1" t="s">
        <v>316</v>
      </c>
    </row>
    <row r="2393" customFormat="false" ht="15" hidden="false" customHeight="true" outlineLevel="0" collapsed="false">
      <c r="A2393" s="106" t="n">
        <v>15972.9246180556</v>
      </c>
      <c r="B2393" s="1" t="s">
        <v>328</v>
      </c>
      <c r="C2393" s="1" t="s">
        <v>335</v>
      </c>
      <c r="D2393" s="1" t="s">
        <v>336</v>
      </c>
    </row>
    <row r="2394" customFormat="false" ht="15" hidden="false" customHeight="true" outlineLevel="0" collapsed="false">
      <c r="A2394" s="106" t="n">
        <v>15978.4785069444</v>
      </c>
      <c r="B2394" s="1" t="s">
        <v>326</v>
      </c>
      <c r="C2394" s="1" t="s">
        <v>327</v>
      </c>
      <c r="D2394" s="1" t="s">
        <v>319</v>
      </c>
    </row>
    <row r="2395" customFormat="false" ht="15" hidden="false" customHeight="true" outlineLevel="0" collapsed="false">
      <c r="A2395" s="106" t="n">
        <v>15985.8397685185</v>
      </c>
      <c r="B2395" s="1" t="s">
        <v>320</v>
      </c>
      <c r="C2395" s="1" t="s">
        <v>321</v>
      </c>
      <c r="D2395" s="1" t="s">
        <v>322</v>
      </c>
    </row>
    <row r="2396" customFormat="false" ht="15" hidden="false" customHeight="true" outlineLevel="0" collapsed="false">
      <c r="A2396" s="106" t="n">
        <v>15992.557025463</v>
      </c>
      <c r="B2396" s="1" t="s">
        <v>323</v>
      </c>
      <c r="C2396" s="1" t="s">
        <v>324</v>
      </c>
      <c r="D2396" s="1" t="s">
        <v>325</v>
      </c>
    </row>
    <row r="2397" customFormat="false" ht="15" hidden="false" customHeight="true" outlineLevel="0" collapsed="false">
      <c r="A2397" s="106" t="n">
        <v>16000.0708564815</v>
      </c>
      <c r="B2397" s="1" t="s">
        <v>314</v>
      </c>
      <c r="C2397" s="1" t="s">
        <v>315</v>
      </c>
      <c r="D2397" s="1" t="s">
        <v>316</v>
      </c>
    </row>
    <row r="2398" customFormat="false" ht="15" hidden="false" customHeight="true" outlineLevel="0" collapsed="false">
      <c r="A2398" s="106" t="n">
        <v>16008.0824768519</v>
      </c>
      <c r="B2398" s="1" t="s">
        <v>326</v>
      </c>
      <c r="C2398" s="1" t="s">
        <v>327</v>
      </c>
      <c r="D2398" s="1" t="s">
        <v>319</v>
      </c>
    </row>
    <row r="2399" customFormat="false" ht="15" hidden="false" customHeight="true" outlineLevel="0" collapsed="false">
      <c r="A2399" s="106" t="n">
        <v>16015.1402662037</v>
      </c>
      <c r="B2399" s="1" t="s">
        <v>320</v>
      </c>
      <c r="C2399" s="1" t="s">
        <v>321</v>
      </c>
      <c r="D2399" s="1" t="s">
        <v>322</v>
      </c>
    </row>
    <row r="2400" customFormat="false" ht="15" hidden="false" customHeight="true" outlineLevel="0" collapsed="false">
      <c r="A2400" s="106" t="n">
        <v>16022.0599884259</v>
      </c>
      <c r="B2400" s="1" t="s">
        <v>323</v>
      </c>
      <c r="C2400" s="1" t="s">
        <v>324</v>
      </c>
      <c r="D2400" s="1" t="s">
        <v>325</v>
      </c>
    </row>
    <row r="2401" customFormat="false" ht="15" hidden="false" customHeight="true" outlineLevel="0" collapsed="false">
      <c r="A2401" s="106" t="n">
        <v>16029.9468518519</v>
      </c>
      <c r="B2401" s="1" t="s">
        <v>314</v>
      </c>
      <c r="C2401" s="1" t="s">
        <v>315</v>
      </c>
      <c r="D2401" s="1" t="s">
        <v>316</v>
      </c>
    </row>
    <row r="2402" customFormat="false" ht="15" hidden="false" customHeight="true" outlineLevel="0" collapsed="false">
      <c r="A2402" s="106" t="n">
        <v>16037.6408449074</v>
      </c>
      <c r="B2402" s="1" t="s">
        <v>326</v>
      </c>
      <c r="C2402" s="1" t="s">
        <v>327</v>
      </c>
      <c r="D2402" s="1" t="s">
        <v>319</v>
      </c>
    </row>
    <row r="2403" customFormat="false" ht="15" hidden="false" customHeight="true" outlineLevel="0" collapsed="false">
      <c r="A2403" s="106" t="n">
        <v>16044.4607407407</v>
      </c>
      <c r="B2403" s="1" t="s">
        <v>320</v>
      </c>
      <c r="C2403" s="1" t="s">
        <v>321</v>
      </c>
      <c r="D2403" s="1" t="s">
        <v>322</v>
      </c>
    </row>
    <row r="2404" customFormat="false" ht="15" hidden="false" customHeight="true" outlineLevel="0" collapsed="false">
      <c r="A2404" s="106" t="n">
        <v>16051.6837731482</v>
      </c>
      <c r="B2404" s="1" t="s">
        <v>323</v>
      </c>
      <c r="C2404" s="1" t="s">
        <v>324</v>
      </c>
      <c r="D2404" s="1" t="s">
        <v>325</v>
      </c>
    </row>
    <row r="2405" customFormat="false" ht="15" hidden="false" customHeight="true" outlineLevel="0" collapsed="false">
      <c r="A2405" s="106" t="n">
        <v>16059.8360763889</v>
      </c>
      <c r="B2405" s="1" t="s">
        <v>314</v>
      </c>
      <c r="C2405" s="1" t="s">
        <v>315</v>
      </c>
      <c r="D2405" s="1" t="s">
        <v>316</v>
      </c>
    </row>
    <row r="2406" customFormat="false" ht="15" hidden="false" customHeight="true" outlineLevel="0" collapsed="false">
      <c r="A2406" s="106" t="n">
        <v>16062.7285648148</v>
      </c>
      <c r="B2406" s="1" t="s">
        <v>328</v>
      </c>
      <c r="C2406" s="1" t="s">
        <v>337</v>
      </c>
      <c r="D2406" s="1" t="s">
        <v>338</v>
      </c>
    </row>
    <row r="2407" customFormat="false" ht="15" hidden="false" customHeight="true" outlineLevel="0" collapsed="false">
      <c r="A2407" s="106" t="n">
        <v>16067.159849537</v>
      </c>
      <c r="B2407" s="1" t="s">
        <v>326</v>
      </c>
      <c r="C2407" s="1" t="s">
        <v>327</v>
      </c>
      <c r="D2407" s="1" t="s">
        <v>319</v>
      </c>
    </row>
    <row r="2408" customFormat="false" ht="15" hidden="false" customHeight="true" outlineLevel="0" collapsed="false">
      <c r="A2408" s="106" t="n">
        <v>16073.8362847222</v>
      </c>
      <c r="B2408" s="1" t="s">
        <v>320</v>
      </c>
      <c r="C2408" s="1" t="s">
        <v>321</v>
      </c>
      <c r="D2408" s="1" t="s">
        <v>322</v>
      </c>
    </row>
    <row r="2409" customFormat="false" ht="15" hidden="false" customHeight="true" outlineLevel="0" collapsed="false">
      <c r="A2409" s="106" t="n">
        <v>16081.4232407407</v>
      </c>
      <c r="B2409" s="1" t="s">
        <v>323</v>
      </c>
      <c r="C2409" s="1" t="s">
        <v>324</v>
      </c>
      <c r="D2409" s="1" t="s">
        <v>325</v>
      </c>
    </row>
    <row r="2410" customFormat="false" ht="15" hidden="false" customHeight="true" outlineLevel="0" collapsed="false">
      <c r="A2410" s="106" t="n">
        <v>16089.6471296296</v>
      </c>
      <c r="B2410" s="1" t="s">
        <v>314</v>
      </c>
      <c r="C2410" s="1" t="s">
        <v>315</v>
      </c>
      <c r="D2410" s="1" t="s">
        <v>316</v>
      </c>
    </row>
    <row r="2411" customFormat="false" ht="15" hidden="false" customHeight="true" outlineLevel="0" collapsed="false">
      <c r="A2411" s="106" t="n">
        <v>16096.641712963</v>
      </c>
      <c r="B2411" s="1" t="s">
        <v>317</v>
      </c>
      <c r="C2411" s="1" t="s">
        <v>318</v>
      </c>
      <c r="D2411" s="1" t="s">
        <v>319</v>
      </c>
    </row>
    <row r="2412" customFormat="false" ht="15" hidden="false" customHeight="true" outlineLevel="0" collapsed="false">
      <c r="A2412" s="106" t="n">
        <v>16103.2971064815</v>
      </c>
      <c r="B2412" s="1" t="s">
        <v>320</v>
      </c>
      <c r="C2412" s="1" t="s">
        <v>321</v>
      </c>
      <c r="D2412" s="1" t="s">
        <v>322</v>
      </c>
    </row>
    <row r="2413" customFormat="false" ht="15" hidden="false" customHeight="true" outlineLevel="0" collapsed="false">
      <c r="A2413" s="106" t="n">
        <v>16111.2289351852</v>
      </c>
      <c r="B2413" s="1" t="s">
        <v>323</v>
      </c>
      <c r="C2413" s="1" t="s">
        <v>324</v>
      </c>
      <c r="D2413" s="1" t="s">
        <v>325</v>
      </c>
    </row>
    <row r="2414" customFormat="false" ht="15" hidden="false" customHeight="true" outlineLevel="0" collapsed="false">
      <c r="A2414" s="106" t="n">
        <v>16119.3206481482</v>
      </c>
      <c r="B2414" s="1" t="s">
        <v>314</v>
      </c>
      <c r="C2414" s="1" t="s">
        <v>315</v>
      </c>
      <c r="D2414" s="1" t="s">
        <v>316</v>
      </c>
    </row>
    <row r="2415" customFormat="false" ht="15" hidden="false" customHeight="true" outlineLevel="0" collapsed="false">
      <c r="A2415" s="106" t="n">
        <v>16126.082337963</v>
      </c>
      <c r="B2415" s="1" t="s">
        <v>326</v>
      </c>
      <c r="C2415" s="1" t="s">
        <v>327</v>
      </c>
      <c r="D2415" s="1" t="s">
        <v>319</v>
      </c>
    </row>
    <row r="2416" customFormat="false" ht="15" hidden="false" customHeight="true" outlineLevel="0" collapsed="false">
      <c r="A2416" s="106" t="n">
        <v>16132.8610763889</v>
      </c>
      <c r="B2416" s="1" t="s">
        <v>320</v>
      </c>
      <c r="C2416" s="1" t="s">
        <v>321</v>
      </c>
      <c r="D2416" s="1" t="s">
        <v>322</v>
      </c>
    </row>
    <row r="2417" customFormat="false" ht="15" hidden="false" customHeight="true" outlineLevel="0" collapsed="false">
      <c r="A2417" s="106" t="n">
        <v>16141.0193055556</v>
      </c>
      <c r="B2417" s="1" t="s">
        <v>323</v>
      </c>
      <c r="C2417" s="1" t="s">
        <v>324</v>
      </c>
      <c r="D2417" s="1" t="s">
        <v>325</v>
      </c>
    </row>
    <row r="2418" customFormat="false" ht="15" hidden="false" customHeight="true" outlineLevel="0" collapsed="false">
      <c r="A2418" s="106" t="n">
        <v>16148.8369675926</v>
      </c>
      <c r="B2418" s="1" t="s">
        <v>314</v>
      </c>
      <c r="C2418" s="1" t="s">
        <v>315</v>
      </c>
      <c r="D2418" s="1" t="s">
        <v>316</v>
      </c>
    </row>
    <row r="2419" customFormat="false" ht="15" hidden="false" customHeight="true" outlineLevel="0" collapsed="false">
      <c r="A2419" s="106" t="n">
        <v>16151.7419907407</v>
      </c>
      <c r="B2419" s="1" t="s">
        <v>328</v>
      </c>
      <c r="C2419" s="1" t="s">
        <v>329</v>
      </c>
      <c r="D2419" s="1" t="s">
        <v>330</v>
      </c>
    </row>
    <row r="2420" customFormat="false" ht="15" hidden="false" customHeight="true" outlineLevel="0" collapsed="false">
      <c r="A2420" s="106" t="n">
        <v>16155.4833449074</v>
      </c>
      <c r="B2420" s="1" t="s">
        <v>326</v>
      </c>
      <c r="C2420" s="1" t="s">
        <v>327</v>
      </c>
      <c r="D2420" s="1" t="s">
        <v>319</v>
      </c>
    </row>
    <row r="2421" customFormat="false" ht="15" hidden="false" customHeight="true" outlineLevel="0" collapsed="false">
      <c r="A2421" s="106" t="n">
        <v>16162.5236921296</v>
      </c>
      <c r="B2421" s="1" t="s">
        <v>320</v>
      </c>
      <c r="C2421" s="1" t="s">
        <v>321</v>
      </c>
      <c r="D2421" s="1" t="s">
        <v>322</v>
      </c>
    </row>
    <row r="2422" customFormat="false" ht="15" hidden="false" customHeight="true" outlineLevel="0" collapsed="false">
      <c r="A2422" s="106" t="n">
        <v>16170.7233564815</v>
      </c>
      <c r="B2422" s="1" t="s">
        <v>323</v>
      </c>
      <c r="C2422" s="1" t="s">
        <v>324</v>
      </c>
      <c r="D2422" s="1" t="s">
        <v>325</v>
      </c>
    </row>
    <row r="2423" customFormat="false" ht="15" hidden="false" customHeight="true" outlineLevel="0" collapsed="false">
      <c r="A2423" s="106" t="n">
        <v>16178.2077314815</v>
      </c>
      <c r="B2423" s="1" t="s">
        <v>314</v>
      </c>
      <c r="C2423" s="1" t="s">
        <v>315</v>
      </c>
      <c r="D2423" s="1" t="s">
        <v>316</v>
      </c>
    </row>
    <row r="2424" customFormat="false" ht="15" hidden="false" customHeight="true" outlineLevel="0" collapsed="false">
      <c r="A2424" s="106" t="n">
        <v>16184.8637384259</v>
      </c>
      <c r="B2424" s="1" t="s">
        <v>326</v>
      </c>
      <c r="C2424" s="1" t="s">
        <v>327</v>
      </c>
      <c r="D2424" s="1" t="s">
        <v>319</v>
      </c>
    </row>
    <row r="2425" customFormat="false" ht="15" hidden="false" customHeight="true" outlineLevel="0" collapsed="false">
      <c r="A2425" s="106" t="n">
        <v>16192.2540972222</v>
      </c>
      <c r="B2425" s="1" t="s">
        <v>320</v>
      </c>
      <c r="C2425" s="1" t="s">
        <v>321</v>
      </c>
      <c r="D2425" s="1" t="s">
        <v>322</v>
      </c>
    </row>
    <row r="2426" customFormat="false" ht="15" hidden="false" customHeight="true" outlineLevel="0" collapsed="false">
      <c r="A2426" s="106" t="n">
        <v>16200.3112731482</v>
      </c>
      <c r="B2426" s="1" t="s">
        <v>323</v>
      </c>
      <c r="C2426" s="1" t="s">
        <v>324</v>
      </c>
      <c r="D2426" s="1" t="s">
        <v>325</v>
      </c>
    </row>
    <row r="2427" customFormat="false" ht="15" hidden="false" customHeight="true" outlineLevel="0" collapsed="false">
      <c r="A2427" s="106" t="n">
        <v>16207.466875</v>
      </c>
      <c r="B2427" s="1" t="s">
        <v>314</v>
      </c>
      <c r="C2427" s="1" t="s">
        <v>315</v>
      </c>
      <c r="D2427" s="1" t="s">
        <v>316</v>
      </c>
    </row>
    <row r="2428" customFormat="false" ht="15" hidden="false" customHeight="true" outlineLevel="0" collapsed="false">
      <c r="A2428" s="106" t="n">
        <v>16214.2589814815</v>
      </c>
      <c r="B2428" s="1" t="s">
        <v>326</v>
      </c>
      <c r="C2428" s="1" t="s">
        <v>327</v>
      </c>
      <c r="D2428" s="1" t="s">
        <v>319</v>
      </c>
    </row>
    <row r="2429" customFormat="false" ht="15" hidden="false" customHeight="true" outlineLevel="0" collapsed="false">
      <c r="A2429" s="106" t="n">
        <v>16222.0042013889</v>
      </c>
      <c r="B2429" s="1" t="s">
        <v>320</v>
      </c>
      <c r="C2429" s="1" t="s">
        <v>321</v>
      </c>
      <c r="D2429" s="1" t="s">
        <v>322</v>
      </c>
    </row>
    <row r="2430" customFormat="false" ht="15" hidden="false" customHeight="true" outlineLevel="0" collapsed="false">
      <c r="A2430" s="106" t="n">
        <v>16229.7901388889</v>
      </c>
      <c r="B2430" s="1" t="s">
        <v>323</v>
      </c>
      <c r="C2430" s="1" t="s">
        <v>324</v>
      </c>
      <c r="D2430" s="1" t="s">
        <v>325</v>
      </c>
    </row>
    <row r="2431" customFormat="false" ht="15" hidden="false" customHeight="true" outlineLevel="0" collapsed="false">
      <c r="A2431" s="106" t="n">
        <v>16236.6643634259</v>
      </c>
      <c r="B2431" s="1" t="s">
        <v>314</v>
      </c>
      <c r="C2431" s="1" t="s">
        <v>315</v>
      </c>
      <c r="D2431" s="1" t="s">
        <v>316</v>
      </c>
    </row>
    <row r="2432" customFormat="false" ht="15" hidden="false" customHeight="true" outlineLevel="0" collapsed="false">
      <c r="A2432" s="106" t="n">
        <v>16243.7083217593</v>
      </c>
      <c r="B2432" s="1" t="s">
        <v>326</v>
      </c>
      <c r="C2432" s="1" t="s">
        <v>327</v>
      </c>
      <c r="D2432" s="1" t="s">
        <v>319</v>
      </c>
    </row>
    <row r="2433" customFormat="false" ht="15" hidden="false" customHeight="true" outlineLevel="0" collapsed="false">
      <c r="A2433" s="106" t="n">
        <v>16244.5432060185</v>
      </c>
      <c r="B2433" s="1" t="s">
        <v>328</v>
      </c>
      <c r="C2433" s="1" t="s">
        <v>331</v>
      </c>
      <c r="D2433" s="1" t="s">
        <v>332</v>
      </c>
    </row>
    <row r="2434" customFormat="false" ht="15" hidden="false" customHeight="true" outlineLevel="0" collapsed="false">
      <c r="A2434" s="106" t="n">
        <v>16251.7269444444</v>
      </c>
      <c r="B2434" s="1" t="s">
        <v>320</v>
      </c>
      <c r="C2434" s="1" t="s">
        <v>321</v>
      </c>
      <c r="D2434" s="1" t="s">
        <v>322</v>
      </c>
    </row>
    <row r="2435" customFormat="false" ht="15" hidden="false" customHeight="true" outlineLevel="0" collapsed="false">
      <c r="A2435" s="106" t="n">
        <v>16259.1853935185</v>
      </c>
      <c r="B2435" s="1" t="s">
        <v>323</v>
      </c>
      <c r="C2435" s="1" t="s">
        <v>324</v>
      </c>
      <c r="D2435" s="1" t="s">
        <v>325</v>
      </c>
    </row>
    <row r="2436" customFormat="false" ht="15" hidden="false" customHeight="true" outlineLevel="0" collapsed="false">
      <c r="A2436" s="106" t="n">
        <v>16265.8604282407</v>
      </c>
      <c r="B2436" s="1" t="s">
        <v>314</v>
      </c>
      <c r="C2436" s="1" t="s">
        <v>315</v>
      </c>
      <c r="D2436" s="1" t="s">
        <v>316</v>
      </c>
    </row>
    <row r="2437" customFormat="false" ht="15" hidden="false" customHeight="true" outlineLevel="0" collapsed="false">
      <c r="A2437" s="106" t="n">
        <v>16273.2381481482</v>
      </c>
      <c r="B2437" s="1" t="s">
        <v>317</v>
      </c>
      <c r="C2437" s="1" t="s">
        <v>318</v>
      </c>
      <c r="D2437" s="1" t="s">
        <v>319</v>
      </c>
    </row>
    <row r="2438" customFormat="false" ht="15" hidden="false" customHeight="true" outlineLevel="0" collapsed="false">
      <c r="A2438" s="106" t="n">
        <v>16281.3915740741</v>
      </c>
      <c r="B2438" s="1" t="s">
        <v>320</v>
      </c>
      <c r="C2438" s="1" t="s">
        <v>321</v>
      </c>
      <c r="D2438" s="1" t="s">
        <v>322</v>
      </c>
    </row>
    <row r="2439" customFormat="false" ht="15" hidden="false" customHeight="true" outlineLevel="0" collapsed="false">
      <c r="A2439" s="106" t="n">
        <v>16288.5274652778</v>
      </c>
      <c r="B2439" s="1" t="s">
        <v>323</v>
      </c>
      <c r="C2439" s="1" t="s">
        <v>324</v>
      </c>
      <c r="D2439" s="1" t="s">
        <v>325</v>
      </c>
    </row>
    <row r="2440" customFormat="false" ht="15" hidden="false" customHeight="true" outlineLevel="0" collapsed="false">
      <c r="A2440" s="106" t="n">
        <v>16295.1195138889</v>
      </c>
      <c r="B2440" s="1" t="s">
        <v>314</v>
      </c>
      <c r="C2440" s="1" t="s">
        <v>315</v>
      </c>
      <c r="D2440" s="1" t="s">
        <v>316</v>
      </c>
    </row>
    <row r="2441" customFormat="false" ht="15" hidden="false" customHeight="true" outlineLevel="0" collapsed="false">
      <c r="A2441" s="106" t="n">
        <v>16302.8508449074</v>
      </c>
      <c r="B2441" s="1" t="s">
        <v>326</v>
      </c>
      <c r="C2441" s="1" t="s">
        <v>327</v>
      </c>
      <c r="D2441" s="1" t="s">
        <v>319</v>
      </c>
    </row>
    <row r="2442" customFormat="false" ht="15" hidden="false" customHeight="true" outlineLevel="0" collapsed="false">
      <c r="A2442" s="106" t="n">
        <v>16310.9852546296</v>
      </c>
      <c r="B2442" s="1" t="s">
        <v>320</v>
      </c>
      <c r="C2442" s="1" t="s">
        <v>321</v>
      </c>
      <c r="D2442" s="1" t="s">
        <v>322</v>
      </c>
    </row>
    <row r="2443" customFormat="false" ht="15" hidden="false" customHeight="true" outlineLevel="0" collapsed="false">
      <c r="A2443" s="106" t="n">
        <v>16317.848125</v>
      </c>
      <c r="B2443" s="1" t="s">
        <v>323</v>
      </c>
      <c r="C2443" s="1" t="s">
        <v>324</v>
      </c>
      <c r="D2443" s="1" t="s">
        <v>325</v>
      </c>
    </row>
    <row r="2444" customFormat="false" ht="15" hidden="false" customHeight="true" outlineLevel="0" collapsed="false">
      <c r="A2444" s="106" t="n">
        <v>16324.5020023148</v>
      </c>
      <c r="B2444" s="1" t="s">
        <v>314</v>
      </c>
      <c r="C2444" s="1" t="s">
        <v>315</v>
      </c>
      <c r="D2444" s="1" t="s">
        <v>316</v>
      </c>
    </row>
    <row r="2445" customFormat="false" ht="15" hidden="false" customHeight="true" outlineLevel="0" collapsed="false">
      <c r="A2445" s="106" t="n">
        <v>16332.5261226852</v>
      </c>
      <c r="B2445" s="1" t="s">
        <v>326</v>
      </c>
      <c r="C2445" s="1" t="s">
        <v>327</v>
      </c>
      <c r="D2445" s="1" t="s">
        <v>319</v>
      </c>
    </row>
    <row r="2446" customFormat="false" ht="15" hidden="false" customHeight="true" outlineLevel="0" collapsed="false">
      <c r="A2446" s="106" t="n">
        <v>16338.1677199074</v>
      </c>
      <c r="B2446" s="1" t="s">
        <v>328</v>
      </c>
      <c r="C2446" s="1" t="s">
        <v>335</v>
      </c>
      <c r="D2446" s="1" t="s">
        <v>336</v>
      </c>
    </row>
    <row r="2447" customFormat="false" ht="15" hidden="false" customHeight="true" outlineLevel="0" collapsed="false">
      <c r="A2447" s="106" t="n">
        <v>16340.5046412037</v>
      </c>
      <c r="B2447" s="1" t="s">
        <v>320</v>
      </c>
      <c r="C2447" s="1" t="s">
        <v>321</v>
      </c>
      <c r="D2447" s="1" t="s">
        <v>322</v>
      </c>
    </row>
    <row r="2448" customFormat="false" ht="15" hidden="false" customHeight="true" outlineLevel="0" collapsed="false">
      <c r="A2448" s="106" t="n">
        <v>16347.1819444444</v>
      </c>
      <c r="B2448" s="1" t="s">
        <v>323</v>
      </c>
      <c r="C2448" s="1" t="s">
        <v>324</v>
      </c>
      <c r="D2448" s="1" t="s">
        <v>325</v>
      </c>
    </row>
    <row r="2449" customFormat="false" ht="15" hidden="false" customHeight="true" outlineLevel="0" collapsed="false">
      <c r="A2449" s="106" t="n">
        <v>16354.0501736111</v>
      </c>
      <c r="B2449" s="1" t="s">
        <v>314</v>
      </c>
      <c r="C2449" s="1" t="s">
        <v>315</v>
      </c>
      <c r="D2449" s="1" t="s">
        <v>316</v>
      </c>
    </row>
    <row r="2450" customFormat="false" ht="15" hidden="false" customHeight="true" outlineLevel="0" collapsed="false">
      <c r="A2450" s="106" t="n">
        <v>16362.2323611111</v>
      </c>
      <c r="B2450" s="1" t="s">
        <v>326</v>
      </c>
      <c r="C2450" s="1" t="s">
        <v>327</v>
      </c>
      <c r="D2450" s="1" t="s">
        <v>319</v>
      </c>
    </row>
    <row r="2451" customFormat="false" ht="15" hidden="false" customHeight="true" outlineLevel="0" collapsed="false">
      <c r="A2451" s="106" t="n">
        <v>16369.9498611111</v>
      </c>
      <c r="B2451" s="1" t="s">
        <v>320</v>
      </c>
      <c r="C2451" s="1" t="s">
        <v>321</v>
      </c>
      <c r="D2451" s="1" t="s">
        <v>322</v>
      </c>
    </row>
    <row r="2452" customFormat="false" ht="15" hidden="false" customHeight="true" outlineLevel="0" collapsed="false">
      <c r="A2452" s="106" t="n">
        <v>16376.5663888889</v>
      </c>
      <c r="B2452" s="1" t="s">
        <v>323</v>
      </c>
      <c r="C2452" s="1" t="s">
        <v>324</v>
      </c>
      <c r="D2452" s="1" t="s">
        <v>325</v>
      </c>
    </row>
    <row r="2453" customFormat="false" ht="15" hidden="false" customHeight="true" outlineLevel="0" collapsed="false">
      <c r="A2453" s="106" t="n">
        <v>16383.7702314815</v>
      </c>
      <c r="B2453" s="1" t="s">
        <v>314</v>
      </c>
      <c r="C2453" s="1" t="s">
        <v>315</v>
      </c>
      <c r="D2453" s="1" t="s">
        <v>316</v>
      </c>
    </row>
    <row r="2454" customFormat="false" ht="15" hidden="false" customHeight="true" outlineLevel="0" collapsed="false">
      <c r="A2454" s="106" t="n">
        <v>16391.9367592593</v>
      </c>
      <c r="B2454" s="1" t="s">
        <v>326</v>
      </c>
      <c r="C2454" s="1" t="s">
        <v>327</v>
      </c>
      <c r="D2454" s="1" t="s">
        <v>319</v>
      </c>
    </row>
    <row r="2455" customFormat="false" ht="15" hidden="false" customHeight="true" outlineLevel="0" collapsed="false">
      <c r="A2455" s="106" t="n">
        <v>16399.3281944445</v>
      </c>
      <c r="B2455" s="1" t="s">
        <v>320</v>
      </c>
      <c r="C2455" s="1" t="s">
        <v>321</v>
      </c>
      <c r="D2455" s="1" t="s">
        <v>322</v>
      </c>
    </row>
    <row r="2456" customFormat="false" ht="15" hidden="false" customHeight="true" outlineLevel="0" collapsed="false">
      <c r="A2456" s="106" t="n">
        <v>16406.0360069444</v>
      </c>
      <c r="B2456" s="1" t="s">
        <v>323</v>
      </c>
      <c r="C2456" s="1" t="s">
        <v>324</v>
      </c>
      <c r="D2456" s="1" t="s">
        <v>325</v>
      </c>
    </row>
    <row r="2457" customFormat="false" ht="15" hidden="false" customHeight="true" outlineLevel="0" collapsed="false">
      <c r="A2457" s="106" t="n">
        <v>16413.622974537</v>
      </c>
      <c r="B2457" s="1" t="s">
        <v>314</v>
      </c>
      <c r="C2457" s="1" t="s">
        <v>315</v>
      </c>
      <c r="D2457" s="1" t="s">
        <v>316</v>
      </c>
    </row>
    <row r="2458" customFormat="false" ht="15" hidden="false" customHeight="true" outlineLevel="0" collapsed="false">
      <c r="A2458" s="106" t="n">
        <v>16421.6072337963</v>
      </c>
      <c r="B2458" s="1" t="s">
        <v>326</v>
      </c>
      <c r="C2458" s="1" t="s">
        <v>327</v>
      </c>
      <c r="D2458" s="1" t="s">
        <v>319</v>
      </c>
    </row>
    <row r="2459" customFormat="false" ht="15" hidden="false" customHeight="true" outlineLevel="0" collapsed="false">
      <c r="A2459" s="106" t="n">
        <v>16427.9687962963</v>
      </c>
      <c r="B2459" s="1" t="s">
        <v>328</v>
      </c>
      <c r="C2459" s="1" t="s">
        <v>337</v>
      </c>
      <c r="D2459" s="1" t="s">
        <v>338</v>
      </c>
    </row>
    <row r="2460" customFormat="false" ht="15" hidden="false" customHeight="true" outlineLevel="0" collapsed="false">
      <c r="A2460" s="106" t="n">
        <v>16428.6624768519</v>
      </c>
      <c r="B2460" s="1" t="s">
        <v>320</v>
      </c>
      <c r="C2460" s="1" t="s">
        <v>321</v>
      </c>
      <c r="D2460" s="1" t="s">
        <v>322</v>
      </c>
    </row>
    <row r="2461" customFormat="false" ht="15" hidden="false" customHeight="true" outlineLevel="0" collapsed="false">
      <c r="A2461" s="106" t="n">
        <v>16435.6098842593</v>
      </c>
      <c r="B2461" s="1" t="s">
        <v>323</v>
      </c>
      <c r="C2461" s="1" t="s">
        <v>324</v>
      </c>
      <c r="D2461" s="1" t="s">
        <v>325</v>
      </c>
    </row>
    <row r="2462" customFormat="false" ht="15" hidden="false" customHeight="true" outlineLevel="0" collapsed="false">
      <c r="A2462" s="106" t="n">
        <v>16443.5332986111</v>
      </c>
      <c r="B2462" s="1" t="s">
        <v>314</v>
      </c>
      <c r="C2462" s="1" t="s">
        <v>315</v>
      </c>
      <c r="D2462" s="1" t="s">
        <v>316</v>
      </c>
    </row>
    <row r="2463" customFormat="false" ht="15" hidden="false" customHeight="true" outlineLevel="0" collapsed="false">
      <c r="A2463" s="106" t="n">
        <v>16451.2128819444</v>
      </c>
      <c r="B2463" s="1" t="s">
        <v>317</v>
      </c>
      <c r="C2463" s="1" t="s">
        <v>318</v>
      </c>
      <c r="D2463" s="1" t="s">
        <v>319</v>
      </c>
    </row>
    <row r="2464" customFormat="false" ht="15" hidden="false" customHeight="true" outlineLevel="0" collapsed="false">
      <c r="A2464" s="106" t="n">
        <v>16457.9915972222</v>
      </c>
      <c r="B2464" s="1" t="s">
        <v>320</v>
      </c>
      <c r="C2464" s="1" t="s">
        <v>321</v>
      </c>
      <c r="D2464" s="1" t="s">
        <v>322</v>
      </c>
    </row>
    <row r="2465" customFormat="false" ht="15" hidden="false" customHeight="true" outlineLevel="0" collapsed="false">
      <c r="A2465" s="106" t="n">
        <v>16465.2787268519</v>
      </c>
      <c r="B2465" s="1" t="s">
        <v>323</v>
      </c>
      <c r="C2465" s="1" t="s">
        <v>324</v>
      </c>
      <c r="D2465" s="1" t="s">
        <v>325</v>
      </c>
    </row>
    <row r="2466" customFormat="false" ht="15" hidden="false" customHeight="true" outlineLevel="0" collapsed="false">
      <c r="A2466" s="106" t="n">
        <v>16473.4136458333</v>
      </c>
      <c r="B2466" s="1" t="s">
        <v>314</v>
      </c>
      <c r="C2466" s="1" t="s">
        <v>315</v>
      </c>
      <c r="D2466" s="1" t="s">
        <v>316</v>
      </c>
    </row>
    <row r="2467" customFormat="false" ht="15" hidden="false" customHeight="true" outlineLevel="0" collapsed="false">
      <c r="A2467" s="106" t="n">
        <v>16480.7313425926</v>
      </c>
      <c r="B2467" s="1" t="s">
        <v>326</v>
      </c>
      <c r="C2467" s="1" t="s">
        <v>327</v>
      </c>
      <c r="D2467" s="1" t="s">
        <v>319</v>
      </c>
    </row>
    <row r="2468" customFormat="false" ht="15" hidden="false" customHeight="true" outlineLevel="0" collapsed="false">
      <c r="A2468" s="106" t="n">
        <v>16487.3596064815</v>
      </c>
      <c r="B2468" s="1" t="s">
        <v>320</v>
      </c>
      <c r="C2468" s="1" t="s">
        <v>321</v>
      </c>
      <c r="D2468" s="1" t="s">
        <v>322</v>
      </c>
    </row>
    <row r="2469" customFormat="false" ht="15" hidden="false" customHeight="true" outlineLevel="0" collapsed="false">
      <c r="A2469" s="106" t="n">
        <v>16495.0049884259</v>
      </c>
      <c r="B2469" s="1" t="s">
        <v>323</v>
      </c>
      <c r="C2469" s="1" t="s">
        <v>324</v>
      </c>
      <c r="D2469" s="1" t="s">
        <v>325</v>
      </c>
    </row>
    <row r="2470" customFormat="false" ht="15" hidden="false" customHeight="true" outlineLevel="0" collapsed="false">
      <c r="A2470" s="106" t="n">
        <v>16503.1875347222</v>
      </c>
      <c r="B2470" s="1" t="s">
        <v>314</v>
      </c>
      <c r="C2470" s="1" t="s">
        <v>315</v>
      </c>
      <c r="D2470" s="1" t="s">
        <v>316</v>
      </c>
    </row>
    <row r="2471" customFormat="false" ht="15" hidden="false" customHeight="true" outlineLevel="0" collapsed="false">
      <c r="A2471" s="106" t="n">
        <v>16510.1603472222</v>
      </c>
      <c r="B2471" s="1" t="s">
        <v>326</v>
      </c>
      <c r="C2471" s="1" t="s">
        <v>327</v>
      </c>
      <c r="D2471" s="1" t="s">
        <v>319</v>
      </c>
    </row>
    <row r="2472" customFormat="false" ht="15" hidden="false" customHeight="true" outlineLevel="0" collapsed="false">
      <c r="A2472" s="106" t="n">
        <v>16516.799849537</v>
      </c>
      <c r="B2472" s="1" t="s">
        <v>320</v>
      </c>
      <c r="C2472" s="1" t="s">
        <v>321</v>
      </c>
      <c r="D2472" s="1" t="s">
        <v>322</v>
      </c>
    </row>
    <row r="2473" customFormat="false" ht="15" hidden="false" customHeight="true" outlineLevel="0" collapsed="false">
      <c r="A2473" s="106" t="n">
        <v>16516.9844791667</v>
      </c>
      <c r="B2473" s="1" t="s">
        <v>328</v>
      </c>
      <c r="C2473" s="1" t="s">
        <v>329</v>
      </c>
      <c r="D2473" s="1" t="s">
        <v>330</v>
      </c>
    </row>
    <row r="2474" customFormat="false" ht="15" hidden="false" customHeight="true" outlineLevel="0" collapsed="false">
      <c r="A2474" s="106" t="n">
        <v>16524.7395138889</v>
      </c>
      <c r="B2474" s="1" t="s">
        <v>323</v>
      </c>
      <c r="C2474" s="1" t="s">
        <v>324</v>
      </c>
      <c r="D2474" s="1" t="s">
        <v>325</v>
      </c>
    </row>
    <row r="2475" customFormat="false" ht="15" hidden="false" customHeight="true" outlineLevel="0" collapsed="false">
      <c r="A2475" s="106" t="n">
        <v>16532.8049537037</v>
      </c>
      <c r="B2475" s="1" t="s">
        <v>314</v>
      </c>
      <c r="C2475" s="1" t="s">
        <v>315</v>
      </c>
      <c r="D2475" s="1" t="s">
        <v>316</v>
      </c>
    </row>
    <row r="2476" customFormat="false" ht="15" hidden="false" customHeight="true" outlineLevel="0" collapsed="false">
      <c r="A2476" s="106" t="n">
        <v>16539.520787037</v>
      </c>
      <c r="B2476" s="1" t="s">
        <v>326</v>
      </c>
      <c r="C2476" s="1" t="s">
        <v>327</v>
      </c>
      <c r="D2476" s="1" t="s">
        <v>319</v>
      </c>
    </row>
    <row r="2477" customFormat="false" ht="15" hidden="false" customHeight="true" outlineLevel="0" collapsed="false">
      <c r="A2477" s="106" t="n">
        <v>16546.3241550926</v>
      </c>
      <c r="B2477" s="1" t="s">
        <v>320</v>
      </c>
      <c r="C2477" s="1" t="s">
        <v>321</v>
      </c>
      <c r="D2477" s="1" t="s">
        <v>322</v>
      </c>
    </row>
    <row r="2478" customFormat="false" ht="15" hidden="false" customHeight="true" outlineLevel="0" collapsed="false">
      <c r="A2478" s="106" t="n">
        <v>16554.4396064815</v>
      </c>
      <c r="B2478" s="1" t="s">
        <v>323</v>
      </c>
      <c r="C2478" s="1" t="s">
        <v>324</v>
      </c>
      <c r="D2478" s="1" t="s">
        <v>325</v>
      </c>
    </row>
    <row r="2479" customFormat="false" ht="15" hidden="false" customHeight="true" outlineLevel="0" collapsed="false">
      <c r="A2479" s="106" t="n">
        <v>16562.2519328704</v>
      </c>
      <c r="B2479" s="1" t="s">
        <v>314</v>
      </c>
      <c r="C2479" s="1" t="s">
        <v>315</v>
      </c>
      <c r="D2479" s="1" t="s">
        <v>316</v>
      </c>
    </row>
    <row r="2480" customFormat="false" ht="15" hidden="false" customHeight="true" outlineLevel="0" collapsed="false">
      <c r="A2480" s="106" t="n">
        <v>16568.8487962963</v>
      </c>
      <c r="B2480" s="1" t="s">
        <v>326</v>
      </c>
      <c r="C2480" s="1" t="s">
        <v>327</v>
      </c>
      <c r="D2480" s="1" t="s">
        <v>319</v>
      </c>
    </row>
    <row r="2481" customFormat="false" ht="15" hidden="false" customHeight="true" outlineLevel="0" collapsed="false">
      <c r="A2481" s="106" t="n">
        <v>16575.9250810185</v>
      </c>
      <c r="B2481" s="1" t="s">
        <v>320</v>
      </c>
      <c r="C2481" s="1" t="s">
        <v>321</v>
      </c>
      <c r="D2481" s="1" t="s">
        <v>322</v>
      </c>
    </row>
    <row r="2482" customFormat="false" ht="15" hidden="false" customHeight="true" outlineLevel="0" collapsed="false">
      <c r="A2482" s="106" t="n">
        <v>16584.0757175926</v>
      </c>
      <c r="B2482" s="1" t="s">
        <v>323</v>
      </c>
      <c r="C2482" s="1" t="s">
        <v>324</v>
      </c>
      <c r="D2482" s="1" t="s">
        <v>325</v>
      </c>
    </row>
    <row r="2483" customFormat="false" ht="15" hidden="false" customHeight="true" outlineLevel="0" collapsed="false">
      <c r="A2483" s="106" t="n">
        <v>16591.5525694444</v>
      </c>
      <c r="B2483" s="1" t="s">
        <v>314</v>
      </c>
      <c r="C2483" s="1" t="s">
        <v>315</v>
      </c>
      <c r="D2483" s="1" t="s">
        <v>316</v>
      </c>
    </row>
    <row r="2484" customFormat="false" ht="15" hidden="false" customHeight="true" outlineLevel="0" collapsed="false">
      <c r="A2484" s="106" t="n">
        <v>16598.1850925926</v>
      </c>
      <c r="B2484" s="1" t="s">
        <v>326</v>
      </c>
      <c r="C2484" s="1" t="s">
        <v>327</v>
      </c>
      <c r="D2484" s="1" t="s">
        <v>319</v>
      </c>
    </row>
    <row r="2485" customFormat="false" ht="15" hidden="false" customHeight="true" outlineLevel="0" collapsed="false">
      <c r="A2485" s="106" t="n">
        <v>16605.5869444444</v>
      </c>
      <c r="B2485" s="1" t="s">
        <v>320</v>
      </c>
      <c r="C2485" s="1" t="s">
        <v>321</v>
      </c>
      <c r="D2485" s="1" t="s">
        <v>322</v>
      </c>
    </row>
    <row r="2486" customFormat="false" ht="15" hidden="false" customHeight="true" outlineLevel="0" collapsed="false">
      <c r="A2486" s="106" t="n">
        <v>16609.7861689815</v>
      </c>
      <c r="B2486" s="1" t="s">
        <v>328</v>
      </c>
      <c r="C2486" s="1" t="s">
        <v>331</v>
      </c>
      <c r="D2486" s="1" t="s">
        <v>332</v>
      </c>
    </row>
    <row r="2487" customFormat="false" ht="15" hidden="false" customHeight="true" outlineLevel="0" collapsed="false">
      <c r="A2487" s="106" t="n">
        <v>16613.6306712963</v>
      </c>
      <c r="B2487" s="1" t="s">
        <v>333</v>
      </c>
      <c r="C2487" s="1" t="s">
        <v>334</v>
      </c>
      <c r="D2487" s="1" t="s">
        <v>325</v>
      </c>
    </row>
    <row r="2488" customFormat="false" ht="15" hidden="false" customHeight="true" outlineLevel="0" collapsed="false">
      <c r="A2488" s="106" t="n">
        <v>16620.7592361111</v>
      </c>
      <c r="B2488" s="1" t="s">
        <v>314</v>
      </c>
      <c r="C2488" s="1" t="s">
        <v>315</v>
      </c>
      <c r="D2488" s="1" t="s">
        <v>316</v>
      </c>
    </row>
    <row r="2489" customFormat="false" ht="15" hidden="false" customHeight="true" outlineLevel="0" collapsed="false">
      <c r="A2489" s="106" t="n">
        <v>16627.5666550926</v>
      </c>
      <c r="B2489" s="1" t="s">
        <v>317</v>
      </c>
      <c r="C2489" s="1" t="s">
        <v>318</v>
      </c>
      <c r="D2489" s="1" t="s">
        <v>319</v>
      </c>
    </row>
    <row r="2490" customFormat="false" ht="15" hidden="false" customHeight="true" outlineLevel="0" collapsed="false">
      <c r="A2490" s="106" t="n">
        <v>16635.2921990741</v>
      </c>
      <c r="B2490" s="1" t="s">
        <v>320</v>
      </c>
      <c r="C2490" s="1" t="s">
        <v>321</v>
      </c>
      <c r="D2490" s="1" t="s">
        <v>322</v>
      </c>
    </row>
    <row r="2491" customFormat="false" ht="15" hidden="false" customHeight="true" outlineLevel="0" collapsed="false">
      <c r="A2491" s="106" t="n">
        <v>16643.1012152778</v>
      </c>
      <c r="B2491" s="1" t="s">
        <v>323</v>
      </c>
      <c r="C2491" s="1" t="s">
        <v>324</v>
      </c>
      <c r="D2491" s="1" t="s">
        <v>325</v>
      </c>
    </row>
    <row r="2492" customFormat="false" ht="15" hidden="false" customHeight="true" outlineLevel="0" collapsed="false">
      <c r="A2492" s="106" t="n">
        <v>16649.9377662037</v>
      </c>
      <c r="B2492" s="1" t="s">
        <v>314</v>
      </c>
      <c r="C2492" s="1" t="s">
        <v>315</v>
      </c>
      <c r="D2492" s="1" t="s">
        <v>316</v>
      </c>
    </row>
    <row r="2493" customFormat="false" ht="15" hidden="false" customHeight="true" outlineLevel="0" collapsed="false">
      <c r="A2493" s="106" t="n">
        <v>16657.0223611111</v>
      </c>
      <c r="B2493" s="1" t="s">
        <v>326</v>
      </c>
      <c r="C2493" s="1" t="s">
        <v>327</v>
      </c>
      <c r="D2493" s="1" t="s">
        <v>319</v>
      </c>
    </row>
    <row r="2494" customFormat="false" ht="15" hidden="false" customHeight="true" outlineLevel="0" collapsed="false">
      <c r="A2494" s="106" t="n">
        <v>16665.0186111111</v>
      </c>
      <c r="B2494" s="1" t="s">
        <v>320</v>
      </c>
      <c r="C2494" s="1" t="s">
        <v>321</v>
      </c>
      <c r="D2494" s="1" t="s">
        <v>322</v>
      </c>
    </row>
    <row r="2495" customFormat="false" ht="15" hidden="false" customHeight="true" outlineLevel="0" collapsed="false">
      <c r="A2495" s="106" t="n">
        <v>16672.502037037</v>
      </c>
      <c r="B2495" s="1" t="s">
        <v>323</v>
      </c>
      <c r="C2495" s="1" t="s">
        <v>324</v>
      </c>
      <c r="D2495" s="1" t="s">
        <v>325</v>
      </c>
    </row>
    <row r="2496" customFormat="false" ht="15" hidden="false" customHeight="true" outlineLevel="0" collapsed="false">
      <c r="A2496" s="106" t="n">
        <v>16679.1559375</v>
      </c>
      <c r="B2496" s="1" t="s">
        <v>314</v>
      </c>
      <c r="C2496" s="1" t="s">
        <v>315</v>
      </c>
      <c r="D2496" s="1" t="s">
        <v>316</v>
      </c>
    </row>
    <row r="2497" customFormat="false" ht="15" hidden="false" customHeight="true" outlineLevel="0" collapsed="false">
      <c r="A2497" s="106" t="n">
        <v>16686.5718634259</v>
      </c>
      <c r="B2497" s="1" t="s">
        <v>326</v>
      </c>
      <c r="C2497" s="1" t="s">
        <v>327</v>
      </c>
      <c r="D2497" s="1" t="s">
        <v>319</v>
      </c>
    </row>
    <row r="2498" customFormat="false" ht="15" hidden="false" customHeight="true" outlineLevel="0" collapsed="false">
      <c r="A2498" s="106" t="n">
        <v>16694.7345023148</v>
      </c>
      <c r="B2498" s="1" t="s">
        <v>320</v>
      </c>
      <c r="C2498" s="1" t="s">
        <v>321</v>
      </c>
      <c r="D2498" s="1" t="s">
        <v>322</v>
      </c>
    </row>
    <row r="2499" customFormat="false" ht="15" hidden="false" customHeight="true" outlineLevel="0" collapsed="false">
      <c r="A2499" s="106" t="n">
        <v>16701.8650347222</v>
      </c>
      <c r="B2499" s="1" t="s">
        <v>323</v>
      </c>
      <c r="C2499" s="1" t="s">
        <v>324</v>
      </c>
      <c r="D2499" s="1" t="s">
        <v>325</v>
      </c>
    </row>
    <row r="2500" customFormat="false" ht="15" hidden="false" customHeight="true" outlineLevel="0" collapsed="false">
      <c r="A2500" s="106" t="n">
        <v>16703.4092361111</v>
      </c>
      <c r="B2500" s="1" t="s">
        <v>328</v>
      </c>
      <c r="C2500" s="1" t="s">
        <v>335</v>
      </c>
      <c r="D2500" s="1" t="s">
        <v>336</v>
      </c>
    </row>
    <row r="2501" customFormat="false" ht="15" hidden="false" customHeight="true" outlineLevel="0" collapsed="false">
      <c r="A2501" s="106" t="n">
        <v>16708.4745023148</v>
      </c>
      <c r="B2501" s="1" t="s">
        <v>314</v>
      </c>
      <c r="C2501" s="1" t="s">
        <v>315</v>
      </c>
      <c r="D2501" s="1" t="s">
        <v>316</v>
      </c>
    </row>
    <row r="2502" customFormat="false" ht="15" hidden="false" customHeight="true" outlineLevel="0" collapsed="false">
      <c r="A2502" s="106" t="n">
        <v>16716.2233449074</v>
      </c>
      <c r="B2502" s="1" t="s">
        <v>326</v>
      </c>
      <c r="C2502" s="1" t="s">
        <v>327</v>
      </c>
      <c r="D2502" s="1" t="s">
        <v>319</v>
      </c>
    </row>
    <row r="2503" customFormat="false" ht="15" hidden="false" customHeight="true" outlineLevel="0" collapsed="false">
      <c r="A2503" s="106" t="n">
        <v>16724.400625</v>
      </c>
      <c r="B2503" s="1" t="s">
        <v>320</v>
      </c>
      <c r="C2503" s="1" t="s">
        <v>321</v>
      </c>
      <c r="D2503" s="1" t="s">
        <v>322</v>
      </c>
    </row>
    <row r="2504" customFormat="false" ht="15" hidden="false" customHeight="true" outlineLevel="0" collapsed="false">
      <c r="A2504" s="106" t="n">
        <v>16731.230474537</v>
      </c>
      <c r="B2504" s="1" t="s">
        <v>323</v>
      </c>
      <c r="C2504" s="1" t="s">
        <v>324</v>
      </c>
      <c r="D2504" s="1" t="s">
        <v>325</v>
      </c>
    </row>
    <row r="2505" customFormat="false" ht="15" hidden="false" customHeight="true" outlineLevel="0" collapsed="false">
      <c r="A2505" s="106" t="n">
        <v>16737.9371296296</v>
      </c>
      <c r="B2505" s="1" t="s">
        <v>314</v>
      </c>
      <c r="C2505" s="1" t="s">
        <v>315</v>
      </c>
      <c r="D2505" s="1" t="s">
        <v>316</v>
      </c>
    </row>
    <row r="2506" customFormat="false" ht="15" hidden="false" customHeight="true" outlineLevel="0" collapsed="false">
      <c r="A2506" s="106" t="n">
        <v>16745.9650115741</v>
      </c>
      <c r="B2506" s="1" t="s">
        <v>326</v>
      </c>
      <c r="C2506" s="1" t="s">
        <v>327</v>
      </c>
      <c r="D2506" s="1" t="s">
        <v>319</v>
      </c>
    </row>
    <row r="2507" customFormat="false" ht="15" hidden="false" customHeight="true" outlineLevel="0" collapsed="false">
      <c r="A2507" s="106" t="n">
        <v>16753.981412037</v>
      </c>
      <c r="B2507" s="1" t="s">
        <v>320</v>
      </c>
      <c r="C2507" s="1" t="s">
        <v>321</v>
      </c>
      <c r="D2507" s="1" t="s">
        <v>322</v>
      </c>
    </row>
    <row r="2508" customFormat="false" ht="15" hidden="false" customHeight="true" outlineLevel="0" collapsed="false">
      <c r="A2508" s="106" t="n">
        <v>16760.6338773148</v>
      </c>
      <c r="B2508" s="1" t="s">
        <v>323</v>
      </c>
      <c r="C2508" s="1" t="s">
        <v>324</v>
      </c>
      <c r="D2508" s="1" t="s">
        <v>325</v>
      </c>
    </row>
    <row r="2509" customFormat="false" ht="15" hidden="false" customHeight="true" outlineLevel="0" collapsed="false">
      <c r="A2509" s="106" t="n">
        <v>16767.5611805556</v>
      </c>
      <c r="B2509" s="1" t="s">
        <v>314</v>
      </c>
      <c r="C2509" s="1" t="s">
        <v>315</v>
      </c>
      <c r="D2509" s="1" t="s">
        <v>316</v>
      </c>
    </row>
    <row r="2510" customFormat="false" ht="15" hidden="false" customHeight="true" outlineLevel="0" collapsed="false">
      <c r="A2510" s="106" t="n">
        <v>16775.7540046296</v>
      </c>
      <c r="B2510" s="1" t="s">
        <v>326</v>
      </c>
      <c r="C2510" s="1" t="s">
        <v>327</v>
      </c>
      <c r="D2510" s="1" t="s">
        <v>319</v>
      </c>
    </row>
    <row r="2511" customFormat="false" ht="15" hidden="false" customHeight="true" outlineLevel="0" collapsed="false">
      <c r="A2511" s="106" t="n">
        <v>16783.4611111111</v>
      </c>
      <c r="B2511" s="1" t="s">
        <v>320</v>
      </c>
      <c r="C2511" s="1" t="s">
        <v>321</v>
      </c>
      <c r="D2511" s="1" t="s">
        <v>322</v>
      </c>
    </row>
    <row r="2512" customFormat="false" ht="15" hidden="false" customHeight="true" outlineLevel="0" collapsed="false">
      <c r="A2512" s="106" t="n">
        <v>16790.0950694444</v>
      </c>
      <c r="B2512" s="1" t="s">
        <v>333</v>
      </c>
      <c r="C2512" s="1" t="s">
        <v>334</v>
      </c>
      <c r="D2512" s="1" t="s">
        <v>325</v>
      </c>
    </row>
    <row r="2513" customFormat="false" ht="15" hidden="false" customHeight="true" outlineLevel="0" collapsed="false">
      <c r="A2513" s="106" t="n">
        <v>16793.2109606482</v>
      </c>
      <c r="B2513" s="1" t="s">
        <v>328</v>
      </c>
      <c r="C2513" s="1" t="s">
        <v>337</v>
      </c>
      <c r="D2513" s="1" t="s">
        <v>338</v>
      </c>
    </row>
    <row r="2514" customFormat="false" ht="15" hidden="false" customHeight="true" outlineLevel="0" collapsed="false">
      <c r="A2514" s="106" t="n">
        <v>16797.3334490741</v>
      </c>
      <c r="B2514" s="1" t="s">
        <v>314</v>
      </c>
      <c r="C2514" s="1" t="s">
        <v>315</v>
      </c>
      <c r="D2514" s="1" t="s">
        <v>316</v>
      </c>
    </row>
    <row r="2515" customFormat="false" ht="15" hidden="false" customHeight="true" outlineLevel="0" collapsed="false">
      <c r="A2515" s="106" t="n">
        <v>16805.5201736111</v>
      </c>
      <c r="B2515" s="1" t="s">
        <v>317</v>
      </c>
      <c r="C2515" s="1" t="s">
        <v>318</v>
      </c>
      <c r="D2515" s="1" t="s">
        <v>319</v>
      </c>
    </row>
    <row r="2516" customFormat="false" ht="15" hidden="false" customHeight="true" outlineLevel="0" collapsed="false">
      <c r="A2516" s="106" t="n">
        <v>16812.8516898148</v>
      </c>
      <c r="B2516" s="1" t="s">
        <v>320</v>
      </c>
      <c r="C2516" s="1" t="s">
        <v>321</v>
      </c>
      <c r="D2516" s="1" t="s">
        <v>322</v>
      </c>
    </row>
    <row r="2517" customFormat="false" ht="15" hidden="false" customHeight="true" outlineLevel="0" collapsed="false">
      <c r="A2517" s="106" t="n">
        <v>16819.6153472222</v>
      </c>
      <c r="B2517" s="1" t="s">
        <v>323</v>
      </c>
      <c r="C2517" s="1" t="s">
        <v>324</v>
      </c>
      <c r="D2517" s="1" t="s">
        <v>325</v>
      </c>
    </row>
    <row r="2518" customFormat="false" ht="15" hidden="false" customHeight="true" outlineLevel="0" collapsed="false">
      <c r="A2518" s="106" t="n">
        <v>16827.2084027778</v>
      </c>
      <c r="B2518" s="1" t="s">
        <v>314</v>
      </c>
      <c r="C2518" s="1" t="s">
        <v>315</v>
      </c>
      <c r="D2518" s="1" t="s">
        <v>316</v>
      </c>
    </row>
    <row r="2519" customFormat="false" ht="15" hidden="false" customHeight="true" outlineLevel="0" collapsed="false">
      <c r="A2519" s="106" t="n">
        <v>16835.1964236111</v>
      </c>
      <c r="B2519" s="1" t="s">
        <v>326</v>
      </c>
      <c r="C2519" s="1" t="s">
        <v>327</v>
      </c>
      <c r="D2519" s="1" t="s">
        <v>319</v>
      </c>
    </row>
    <row r="2520" customFormat="false" ht="15" hidden="false" customHeight="true" outlineLevel="0" collapsed="false">
      <c r="A2520" s="106" t="n">
        <v>16842.1856828704</v>
      </c>
      <c r="B2520" s="1" t="s">
        <v>320</v>
      </c>
      <c r="C2520" s="1" t="s">
        <v>321</v>
      </c>
      <c r="D2520" s="1" t="s">
        <v>322</v>
      </c>
    </row>
    <row r="2521" customFormat="false" ht="15" hidden="false" customHeight="true" outlineLevel="0" collapsed="false">
      <c r="A2521" s="106" t="n">
        <v>16849.1860416667</v>
      </c>
      <c r="B2521" s="1" t="s">
        <v>323</v>
      </c>
      <c r="C2521" s="1" t="s">
        <v>324</v>
      </c>
      <c r="D2521" s="1" t="s">
        <v>325</v>
      </c>
    </row>
    <row r="2522" customFormat="false" ht="15" hidden="false" customHeight="true" outlineLevel="0" collapsed="false">
      <c r="A2522" s="106" t="n">
        <v>16857.1089930556</v>
      </c>
      <c r="B2522" s="1" t="s">
        <v>314</v>
      </c>
      <c r="C2522" s="1" t="s">
        <v>315</v>
      </c>
      <c r="D2522" s="1" t="s">
        <v>316</v>
      </c>
    </row>
    <row r="2523" customFormat="false" ht="15" hidden="false" customHeight="true" outlineLevel="0" collapsed="false">
      <c r="A2523" s="106" t="n">
        <v>16864.7510763889</v>
      </c>
      <c r="B2523" s="1" t="s">
        <v>326</v>
      </c>
      <c r="C2523" s="1" t="s">
        <v>327</v>
      </c>
      <c r="D2523" s="1" t="s">
        <v>319</v>
      </c>
    </row>
    <row r="2524" customFormat="false" ht="15" hidden="false" customHeight="true" outlineLevel="0" collapsed="false">
      <c r="A2524" s="106" t="n">
        <v>16871.5022337963</v>
      </c>
      <c r="B2524" s="1" t="s">
        <v>320</v>
      </c>
      <c r="C2524" s="1" t="s">
        <v>321</v>
      </c>
      <c r="D2524" s="1" t="s">
        <v>322</v>
      </c>
    </row>
    <row r="2525" customFormat="false" ht="15" hidden="false" customHeight="true" outlineLevel="0" collapsed="false">
      <c r="A2525" s="106" t="n">
        <v>16878.7996643519</v>
      </c>
      <c r="B2525" s="1" t="s">
        <v>323</v>
      </c>
      <c r="C2525" s="1" t="s">
        <v>324</v>
      </c>
      <c r="D2525" s="1" t="s">
        <v>325</v>
      </c>
    </row>
    <row r="2526" customFormat="false" ht="15" hidden="false" customHeight="true" outlineLevel="0" collapsed="false">
      <c r="A2526" s="106" t="n">
        <v>16882.2310069444</v>
      </c>
      <c r="B2526" s="1" t="s">
        <v>328</v>
      </c>
      <c r="C2526" s="1" t="s">
        <v>329</v>
      </c>
      <c r="D2526" s="1" t="s">
        <v>330</v>
      </c>
    </row>
    <row r="2527" customFormat="false" ht="15" hidden="false" customHeight="true" outlineLevel="0" collapsed="false">
      <c r="A2527" s="106" t="n">
        <v>16886.942962963</v>
      </c>
      <c r="B2527" s="1" t="s">
        <v>314</v>
      </c>
      <c r="C2527" s="1" t="s">
        <v>315</v>
      </c>
      <c r="D2527" s="1" t="s">
        <v>316</v>
      </c>
    </row>
    <row r="2528" customFormat="false" ht="15" hidden="false" customHeight="true" outlineLevel="0" collapsed="false">
      <c r="A2528" s="106" t="n">
        <v>16894.1928240741</v>
      </c>
      <c r="B2528" s="1" t="s">
        <v>326</v>
      </c>
      <c r="C2528" s="1" t="s">
        <v>327</v>
      </c>
      <c r="D2528" s="1" t="s">
        <v>319</v>
      </c>
    </row>
    <row r="2529" customFormat="false" ht="15" hidden="false" customHeight="true" outlineLevel="0" collapsed="false">
      <c r="A2529" s="106" t="n">
        <v>16900.8366203704</v>
      </c>
      <c r="B2529" s="1" t="s">
        <v>320</v>
      </c>
      <c r="C2529" s="1" t="s">
        <v>321</v>
      </c>
      <c r="D2529" s="1" t="s">
        <v>322</v>
      </c>
    </row>
    <row r="2530" customFormat="false" ht="15" hidden="false" customHeight="true" outlineLevel="0" collapsed="false">
      <c r="A2530" s="106" t="n">
        <v>16908.4496296296</v>
      </c>
      <c r="B2530" s="1" t="s">
        <v>323</v>
      </c>
      <c r="C2530" s="1" t="s">
        <v>324</v>
      </c>
      <c r="D2530" s="1" t="s">
        <v>325</v>
      </c>
    </row>
    <row r="2531" customFormat="false" ht="15" hidden="false" customHeight="true" outlineLevel="0" collapsed="false">
      <c r="A2531" s="106" t="n">
        <v>16916.6382060185</v>
      </c>
      <c r="B2531" s="1" t="s">
        <v>314</v>
      </c>
      <c r="C2531" s="1" t="s">
        <v>315</v>
      </c>
      <c r="D2531" s="1" t="s">
        <v>316</v>
      </c>
    </row>
    <row r="2532" customFormat="false" ht="15" hidden="false" customHeight="true" outlineLevel="0" collapsed="false">
      <c r="A2532" s="106" t="n">
        <v>16923.5531365741</v>
      </c>
      <c r="B2532" s="1" t="s">
        <v>326</v>
      </c>
      <c r="C2532" s="1" t="s">
        <v>327</v>
      </c>
      <c r="D2532" s="1" t="s">
        <v>319</v>
      </c>
    </row>
    <row r="2533" customFormat="false" ht="15" hidden="false" customHeight="true" outlineLevel="0" collapsed="false">
      <c r="A2533" s="106" t="n">
        <v>16930.2178240741</v>
      </c>
      <c r="B2533" s="1" t="s">
        <v>320</v>
      </c>
      <c r="C2533" s="1" t="s">
        <v>321</v>
      </c>
      <c r="D2533" s="1" t="s">
        <v>322</v>
      </c>
    </row>
    <row r="2534" customFormat="false" ht="15" hidden="false" customHeight="true" outlineLevel="0" collapsed="false">
      <c r="A2534" s="106" t="n">
        <v>16938.1199074074</v>
      </c>
      <c r="B2534" s="1" t="s">
        <v>323</v>
      </c>
      <c r="C2534" s="1" t="s">
        <v>324</v>
      </c>
      <c r="D2534" s="1" t="s">
        <v>325</v>
      </c>
    </row>
    <row r="2535" customFormat="false" ht="15" hidden="false" customHeight="true" outlineLevel="0" collapsed="false">
      <c r="A2535" s="106" t="n">
        <v>16946.1683449074</v>
      </c>
      <c r="B2535" s="1" t="s">
        <v>314</v>
      </c>
      <c r="C2535" s="1" t="s">
        <v>315</v>
      </c>
      <c r="D2535" s="1" t="s">
        <v>316</v>
      </c>
    </row>
    <row r="2536" customFormat="false" ht="15" hidden="false" customHeight="true" outlineLevel="0" collapsed="false">
      <c r="A2536" s="106" t="n">
        <v>16952.8680902778</v>
      </c>
      <c r="B2536" s="1" t="s">
        <v>317</v>
      </c>
      <c r="C2536" s="1" t="s">
        <v>318</v>
      </c>
      <c r="D2536" s="1" t="s">
        <v>319</v>
      </c>
    </row>
    <row r="2537" customFormat="false" ht="15" hidden="false" customHeight="true" outlineLevel="0" collapsed="false">
      <c r="A2537" s="106" t="n">
        <v>16959.6713078704</v>
      </c>
      <c r="B2537" s="1" t="s">
        <v>320</v>
      </c>
      <c r="C2537" s="1" t="s">
        <v>321</v>
      </c>
      <c r="D2537" s="1" t="s">
        <v>322</v>
      </c>
    </row>
    <row r="2538" customFormat="false" ht="15" hidden="false" customHeight="true" outlineLevel="0" collapsed="false">
      <c r="A2538" s="106" t="n">
        <v>16967.7791087963</v>
      </c>
      <c r="B2538" s="1" t="s">
        <v>333</v>
      </c>
      <c r="C2538" s="1" t="s">
        <v>334</v>
      </c>
      <c r="D2538" s="1" t="s">
        <v>325</v>
      </c>
    </row>
    <row r="2539" customFormat="false" ht="15" hidden="false" customHeight="true" outlineLevel="0" collapsed="false">
      <c r="A2539" s="106" t="n">
        <v>16975.0310532407</v>
      </c>
      <c r="B2539" s="1" t="s">
        <v>328</v>
      </c>
      <c r="C2539" s="1" t="s">
        <v>331</v>
      </c>
      <c r="D2539" s="1" t="s">
        <v>332</v>
      </c>
    </row>
    <row r="2540" customFormat="false" ht="15" hidden="false" customHeight="true" outlineLevel="0" collapsed="false">
      <c r="A2540" s="106" t="n">
        <v>16975.5505324074</v>
      </c>
      <c r="B2540" s="1" t="s">
        <v>314</v>
      </c>
      <c r="C2540" s="1" t="s">
        <v>315</v>
      </c>
      <c r="D2540" s="1" t="s">
        <v>316</v>
      </c>
    </row>
    <row r="2541" customFormat="false" ht="15" hidden="false" customHeight="true" outlineLevel="0" collapsed="false">
      <c r="A2541" s="106" t="n">
        <v>16982.17125</v>
      </c>
      <c r="B2541" s="1" t="s">
        <v>317</v>
      </c>
      <c r="C2541" s="1" t="s">
        <v>318</v>
      </c>
      <c r="D2541" s="1" t="s">
        <v>319</v>
      </c>
    </row>
    <row r="2542" customFormat="false" ht="15" hidden="false" customHeight="true" outlineLevel="0" collapsed="false">
      <c r="A2542" s="106" t="n">
        <v>16989.2190509259</v>
      </c>
      <c r="B2542" s="1" t="s">
        <v>320</v>
      </c>
      <c r="C2542" s="1" t="s">
        <v>321</v>
      </c>
      <c r="D2542" s="1" t="s">
        <v>322</v>
      </c>
    </row>
    <row r="2543" customFormat="false" ht="15" hidden="false" customHeight="true" outlineLevel="0" collapsed="false">
      <c r="A2543" s="106" t="n">
        <v>16997.3909375</v>
      </c>
      <c r="B2543" s="1" t="s">
        <v>323</v>
      </c>
      <c r="C2543" s="1" t="s">
        <v>324</v>
      </c>
      <c r="D2543" s="1" t="s">
        <v>325</v>
      </c>
    </row>
    <row r="2544" customFormat="false" ht="15" hidden="false" customHeight="true" outlineLevel="0" collapsed="false">
      <c r="A2544" s="106" t="n">
        <v>17004.8279861111</v>
      </c>
      <c r="B2544" s="1" t="s">
        <v>314</v>
      </c>
      <c r="C2544" s="1" t="s">
        <v>315</v>
      </c>
      <c r="D2544" s="1" t="s">
        <v>316</v>
      </c>
    </row>
    <row r="2545" customFormat="false" ht="15" hidden="false" customHeight="true" outlineLevel="0" collapsed="false">
      <c r="A2545" s="106" t="n">
        <v>17011.4960069445</v>
      </c>
      <c r="B2545" s="1" t="s">
        <v>326</v>
      </c>
      <c r="C2545" s="1" t="s">
        <v>327</v>
      </c>
      <c r="D2545" s="1" t="s">
        <v>319</v>
      </c>
    </row>
    <row r="2546" customFormat="false" ht="15" hidden="false" customHeight="true" outlineLevel="0" collapsed="false">
      <c r="A2546" s="106" t="n">
        <v>17018.8718287037</v>
      </c>
      <c r="B2546" s="1" t="s">
        <v>320</v>
      </c>
      <c r="C2546" s="1" t="s">
        <v>321</v>
      </c>
      <c r="D2546" s="1" t="s">
        <v>322</v>
      </c>
    </row>
    <row r="2547" customFormat="false" ht="15" hidden="false" customHeight="true" outlineLevel="0" collapsed="false">
      <c r="A2547" s="106" t="n">
        <v>17026.9347337963</v>
      </c>
      <c r="B2547" s="1" t="s">
        <v>323</v>
      </c>
      <c r="C2547" s="1" t="s">
        <v>324</v>
      </c>
      <c r="D2547" s="1" t="s">
        <v>325</v>
      </c>
    </row>
    <row r="2548" customFormat="false" ht="15" hidden="false" customHeight="true" outlineLevel="0" collapsed="false">
      <c r="A2548" s="106" t="n">
        <v>17034.0536342593</v>
      </c>
      <c r="B2548" s="1" t="s">
        <v>314</v>
      </c>
      <c r="C2548" s="1" t="s">
        <v>315</v>
      </c>
      <c r="D2548" s="1" t="s">
        <v>316</v>
      </c>
    </row>
    <row r="2549" customFormat="false" ht="15" hidden="false" customHeight="true" outlineLevel="0" collapsed="false">
      <c r="A2549" s="106" t="n">
        <v>17040.8802199074</v>
      </c>
      <c r="B2549" s="1" t="s">
        <v>326</v>
      </c>
      <c r="C2549" s="1" t="s">
        <v>327</v>
      </c>
      <c r="D2549" s="1" t="s">
        <v>319</v>
      </c>
    </row>
    <row r="2550" customFormat="false" ht="15" hidden="false" customHeight="true" outlineLevel="0" collapsed="false">
      <c r="A2550" s="106" t="n">
        <v>17048.617025463</v>
      </c>
      <c r="B2550" s="1" t="s">
        <v>320</v>
      </c>
      <c r="C2550" s="1" t="s">
        <v>321</v>
      </c>
      <c r="D2550" s="1" t="s">
        <v>322</v>
      </c>
    </row>
    <row r="2551" customFormat="false" ht="15" hidden="false" customHeight="true" outlineLevel="0" collapsed="false">
      <c r="A2551" s="106" t="n">
        <v>17056.416412037</v>
      </c>
      <c r="B2551" s="1" t="s">
        <v>323</v>
      </c>
      <c r="C2551" s="1" t="s">
        <v>324</v>
      </c>
      <c r="D2551" s="1" t="s">
        <v>325</v>
      </c>
    </row>
    <row r="2552" customFormat="false" ht="15" hidden="false" customHeight="true" outlineLevel="0" collapsed="false">
      <c r="A2552" s="106" t="n">
        <v>17063.2810532407</v>
      </c>
      <c r="B2552" s="1" t="s">
        <v>314</v>
      </c>
      <c r="C2552" s="1" t="s">
        <v>315</v>
      </c>
      <c r="D2552" s="1" t="s">
        <v>316</v>
      </c>
    </row>
    <row r="2553" customFormat="false" ht="15" hidden="false" customHeight="true" outlineLevel="0" collapsed="false">
      <c r="A2553" s="106" t="n">
        <v>17068.6535532407</v>
      </c>
      <c r="B2553" s="1" t="s">
        <v>328</v>
      </c>
      <c r="C2553" s="1" t="s">
        <v>335</v>
      </c>
      <c r="D2553" s="1" t="s">
        <v>336</v>
      </c>
    </row>
    <row r="2554" customFormat="false" ht="15" hidden="false" customHeight="true" outlineLevel="0" collapsed="false">
      <c r="A2554" s="106" t="n">
        <v>17070.3647337963</v>
      </c>
      <c r="B2554" s="1" t="s">
        <v>326</v>
      </c>
      <c r="C2554" s="1" t="s">
        <v>327</v>
      </c>
      <c r="D2554" s="1" t="s">
        <v>319</v>
      </c>
    </row>
    <row r="2555" customFormat="false" ht="15" hidden="false" customHeight="true" outlineLevel="0" collapsed="false">
      <c r="A2555" s="106" t="n">
        <v>17078.4118055556</v>
      </c>
      <c r="B2555" s="1" t="s">
        <v>320</v>
      </c>
      <c r="C2555" s="1" t="s">
        <v>321</v>
      </c>
      <c r="D2555" s="1" t="s">
        <v>322</v>
      </c>
    </row>
    <row r="2556" customFormat="false" ht="15" hidden="false" customHeight="true" outlineLevel="0" collapsed="false">
      <c r="A2556" s="106" t="n">
        <v>17085.8617013889</v>
      </c>
      <c r="B2556" s="1" t="s">
        <v>323</v>
      </c>
      <c r="C2556" s="1" t="s">
        <v>324</v>
      </c>
      <c r="D2556" s="1" t="s">
        <v>325</v>
      </c>
    </row>
    <row r="2557" customFormat="false" ht="15" hidden="false" customHeight="true" outlineLevel="0" collapsed="false">
      <c r="A2557" s="106" t="n">
        <v>17092.5612268519</v>
      </c>
      <c r="B2557" s="1" t="s">
        <v>314</v>
      </c>
      <c r="C2557" s="1" t="s">
        <v>315</v>
      </c>
      <c r="D2557" s="1" t="s">
        <v>316</v>
      </c>
    </row>
    <row r="2558" customFormat="false" ht="15" hidden="false" customHeight="true" outlineLevel="0" collapsed="false">
      <c r="A2558" s="106" t="n">
        <v>17099.9802199074</v>
      </c>
      <c r="B2558" s="1" t="s">
        <v>326</v>
      </c>
      <c r="C2558" s="1" t="s">
        <v>327</v>
      </c>
      <c r="D2558" s="1" t="s">
        <v>319</v>
      </c>
    </row>
    <row r="2559" customFormat="false" ht="15" hidden="false" customHeight="true" outlineLevel="0" collapsed="false">
      <c r="A2559" s="106" t="n">
        <v>17108.1942824074</v>
      </c>
      <c r="B2559" s="1" t="s">
        <v>320</v>
      </c>
      <c r="C2559" s="1" t="s">
        <v>321</v>
      </c>
      <c r="D2559" s="1" t="s">
        <v>322</v>
      </c>
    </row>
    <row r="2560" customFormat="false" ht="15" hidden="false" customHeight="true" outlineLevel="0" collapsed="false">
      <c r="A2560" s="106" t="n">
        <v>17115.2991435185</v>
      </c>
      <c r="B2560" s="1" t="s">
        <v>323</v>
      </c>
      <c r="C2560" s="1" t="s">
        <v>324</v>
      </c>
      <c r="D2560" s="1" t="s">
        <v>325</v>
      </c>
    </row>
    <row r="2561" customFormat="false" ht="15" hidden="false" customHeight="true" outlineLevel="0" collapsed="false">
      <c r="A2561" s="106" t="n">
        <v>17121.9407175926</v>
      </c>
      <c r="B2561" s="1" t="s">
        <v>314</v>
      </c>
      <c r="C2561" s="1" t="s">
        <v>315</v>
      </c>
      <c r="D2561" s="1" t="s">
        <v>316</v>
      </c>
    </row>
    <row r="2562" customFormat="false" ht="15" hidden="false" customHeight="true" outlineLevel="0" collapsed="false">
      <c r="A2562" s="106" t="n">
        <v>17129.7244907407</v>
      </c>
      <c r="B2562" s="1" t="s">
        <v>317</v>
      </c>
      <c r="C2562" s="1" t="s">
        <v>318</v>
      </c>
      <c r="D2562" s="1" t="s">
        <v>319</v>
      </c>
    </row>
    <row r="2563" customFormat="false" ht="15" hidden="false" customHeight="true" outlineLevel="0" collapsed="false">
      <c r="A2563" s="106" t="n">
        <v>17137.9075347222</v>
      </c>
      <c r="B2563" s="1" t="s">
        <v>320</v>
      </c>
      <c r="C2563" s="1" t="s">
        <v>321</v>
      </c>
      <c r="D2563" s="1" t="s">
        <v>322</v>
      </c>
    </row>
    <row r="2564" customFormat="false" ht="15" hidden="false" customHeight="true" outlineLevel="0" collapsed="false">
      <c r="A2564" s="106" t="n">
        <v>17144.7445833333</v>
      </c>
      <c r="B2564" s="1" t="s">
        <v>333</v>
      </c>
      <c r="C2564" s="1" t="s">
        <v>334</v>
      </c>
      <c r="D2564" s="1" t="s">
        <v>325</v>
      </c>
    </row>
    <row r="2565" customFormat="false" ht="15" hidden="false" customHeight="true" outlineLevel="0" collapsed="false">
      <c r="A2565" s="106" t="n">
        <v>17151.4562731482</v>
      </c>
      <c r="B2565" s="1" t="s">
        <v>314</v>
      </c>
      <c r="C2565" s="1" t="s">
        <v>315</v>
      </c>
      <c r="D2565" s="1" t="s">
        <v>316</v>
      </c>
    </row>
    <row r="2566" customFormat="false" ht="15" hidden="false" customHeight="true" outlineLevel="0" collapsed="false">
      <c r="A2566" s="106" t="n">
        <v>17158.4536805556</v>
      </c>
      <c r="B2566" s="1" t="s">
        <v>328</v>
      </c>
      <c r="C2566" s="1" t="s">
        <v>337</v>
      </c>
      <c r="D2566" s="1" t="s">
        <v>338</v>
      </c>
    </row>
    <row r="2567" customFormat="false" ht="15" hidden="false" customHeight="true" outlineLevel="0" collapsed="false">
      <c r="A2567" s="106" t="n">
        <v>17159.5456134259</v>
      </c>
      <c r="B2567" s="1" t="s">
        <v>326</v>
      </c>
      <c r="C2567" s="1" t="s">
        <v>327</v>
      </c>
      <c r="D2567" s="1" t="s">
        <v>319</v>
      </c>
    </row>
    <row r="2568" customFormat="false" ht="15" hidden="false" customHeight="true" outlineLevel="0" collapsed="false">
      <c r="A2568" s="106" t="n">
        <v>17167.5153009259</v>
      </c>
      <c r="B2568" s="1" t="s">
        <v>320</v>
      </c>
      <c r="C2568" s="1" t="s">
        <v>321</v>
      </c>
      <c r="D2568" s="1" t="s">
        <v>322</v>
      </c>
    </row>
    <row r="2569" customFormat="false" ht="15" hidden="false" customHeight="true" outlineLevel="0" collapsed="false">
      <c r="A2569" s="106" t="n">
        <v>17174.1987268519</v>
      </c>
      <c r="B2569" s="1" t="s">
        <v>323</v>
      </c>
      <c r="C2569" s="1" t="s">
        <v>324</v>
      </c>
      <c r="D2569" s="1" t="s">
        <v>325</v>
      </c>
    </row>
    <row r="2570" customFormat="false" ht="15" hidden="false" customHeight="true" outlineLevel="0" collapsed="false">
      <c r="A2570" s="106" t="n">
        <v>17181.1223611111</v>
      </c>
      <c r="B2570" s="1" t="s">
        <v>314</v>
      </c>
      <c r="C2570" s="1" t="s">
        <v>315</v>
      </c>
      <c r="D2570" s="1" t="s">
        <v>316</v>
      </c>
    </row>
    <row r="2571" customFormat="false" ht="15" hidden="false" customHeight="true" outlineLevel="0" collapsed="false">
      <c r="A2571" s="106" t="n">
        <v>17189.3569328704</v>
      </c>
      <c r="B2571" s="1" t="s">
        <v>326</v>
      </c>
      <c r="C2571" s="1" t="s">
        <v>327</v>
      </c>
      <c r="D2571" s="1" t="s">
        <v>319</v>
      </c>
    </row>
    <row r="2572" customFormat="false" ht="15" hidden="false" customHeight="true" outlineLevel="0" collapsed="false">
      <c r="A2572" s="106" t="n">
        <v>17197.0045717593</v>
      </c>
      <c r="B2572" s="1" t="s">
        <v>320</v>
      </c>
      <c r="C2572" s="1" t="s">
        <v>321</v>
      </c>
      <c r="D2572" s="1" t="s">
        <v>322</v>
      </c>
    </row>
    <row r="2573" customFormat="false" ht="15" hidden="false" customHeight="true" outlineLevel="0" collapsed="false">
      <c r="A2573" s="106" t="n">
        <v>17203.6594791667</v>
      </c>
      <c r="B2573" s="1" t="s">
        <v>323</v>
      </c>
      <c r="C2573" s="1" t="s">
        <v>324</v>
      </c>
      <c r="D2573" s="1" t="s">
        <v>325</v>
      </c>
    </row>
    <row r="2574" customFormat="false" ht="15" hidden="false" customHeight="true" outlineLevel="0" collapsed="false">
      <c r="A2574" s="106" t="n">
        <v>17210.9152083333</v>
      </c>
      <c r="B2574" s="1" t="s">
        <v>314</v>
      </c>
      <c r="C2574" s="1" t="s">
        <v>315</v>
      </c>
      <c r="D2574" s="1" t="s">
        <v>316</v>
      </c>
    </row>
    <row r="2575" customFormat="false" ht="15" hidden="false" customHeight="true" outlineLevel="0" collapsed="false">
      <c r="A2575" s="106" t="n">
        <v>17219.083125</v>
      </c>
      <c r="B2575" s="1" t="s">
        <v>326</v>
      </c>
      <c r="C2575" s="1" t="s">
        <v>327</v>
      </c>
      <c r="D2575" s="1" t="s">
        <v>319</v>
      </c>
    </row>
    <row r="2576" customFormat="false" ht="15" hidden="false" customHeight="true" outlineLevel="0" collapsed="false">
      <c r="A2576" s="106" t="n">
        <v>17226.3829166667</v>
      </c>
      <c r="B2576" s="1" t="s">
        <v>320</v>
      </c>
      <c r="C2576" s="1" t="s">
        <v>321</v>
      </c>
      <c r="D2576" s="1" t="s">
        <v>322</v>
      </c>
    </row>
    <row r="2577" customFormat="false" ht="15" hidden="false" customHeight="true" outlineLevel="0" collapsed="false">
      <c r="A2577" s="106" t="n">
        <v>17233.135162037</v>
      </c>
      <c r="B2577" s="1" t="s">
        <v>323</v>
      </c>
      <c r="C2577" s="1" t="s">
        <v>324</v>
      </c>
      <c r="D2577" s="1" t="s">
        <v>325</v>
      </c>
    </row>
    <row r="2578" customFormat="false" ht="15" hidden="false" customHeight="true" outlineLevel="0" collapsed="false">
      <c r="A2578" s="106" t="n">
        <v>17240.7691898148</v>
      </c>
      <c r="B2578" s="1" t="s">
        <v>314</v>
      </c>
      <c r="C2578" s="1" t="s">
        <v>315</v>
      </c>
      <c r="D2578" s="1" t="s">
        <v>316</v>
      </c>
    </row>
    <row r="2579" customFormat="false" ht="15" hidden="false" customHeight="true" outlineLevel="0" collapsed="false">
      <c r="A2579" s="106" t="n">
        <v>17247.467337963</v>
      </c>
      <c r="B2579" s="1" t="s">
        <v>328</v>
      </c>
      <c r="C2579" s="1" t="s">
        <v>329</v>
      </c>
      <c r="D2579" s="1" t="s">
        <v>330</v>
      </c>
    </row>
    <row r="2580" customFormat="false" ht="15" hidden="false" customHeight="true" outlineLevel="0" collapsed="false">
      <c r="A2580" s="106" t="n">
        <v>17248.6902083333</v>
      </c>
      <c r="B2580" s="1" t="s">
        <v>326</v>
      </c>
      <c r="C2580" s="1" t="s">
        <v>327</v>
      </c>
      <c r="D2580" s="1" t="s">
        <v>319</v>
      </c>
    </row>
    <row r="2581" customFormat="false" ht="15" hidden="false" customHeight="true" outlineLevel="0" collapsed="false">
      <c r="A2581" s="106" t="n">
        <v>17255.6768634259</v>
      </c>
      <c r="B2581" s="1" t="s">
        <v>320</v>
      </c>
      <c r="C2581" s="1" t="s">
        <v>321</v>
      </c>
      <c r="D2581" s="1" t="s">
        <v>322</v>
      </c>
    </row>
    <row r="2582" customFormat="false" ht="15" hidden="false" customHeight="true" outlineLevel="0" collapsed="false">
      <c r="A2582" s="106" t="n">
        <v>17262.6444907407</v>
      </c>
      <c r="B2582" s="1" t="s">
        <v>323</v>
      </c>
      <c r="C2582" s="1" t="s">
        <v>324</v>
      </c>
      <c r="D2582" s="1" t="s">
        <v>325</v>
      </c>
    </row>
    <row r="2583" customFormat="false" ht="15" hidden="false" customHeight="true" outlineLevel="0" collapsed="false">
      <c r="A2583" s="106" t="n">
        <v>17270.599375</v>
      </c>
      <c r="B2583" s="1" t="s">
        <v>314</v>
      </c>
      <c r="C2583" s="1" t="s">
        <v>315</v>
      </c>
      <c r="D2583" s="1" t="s">
        <v>316</v>
      </c>
    </row>
    <row r="2584" customFormat="false" ht="15" hidden="false" customHeight="true" outlineLevel="0" collapsed="false">
      <c r="A2584" s="106" t="n">
        <v>17278.1798842593</v>
      </c>
      <c r="B2584" s="1" t="s">
        <v>326</v>
      </c>
      <c r="C2584" s="1" t="s">
        <v>327</v>
      </c>
      <c r="D2584" s="1" t="s">
        <v>319</v>
      </c>
    </row>
    <row r="2585" customFormat="false" ht="15" hidden="false" customHeight="true" outlineLevel="0" collapsed="false">
      <c r="A2585" s="106" t="n">
        <v>17284.9288773148</v>
      </c>
      <c r="B2585" s="1" t="s">
        <v>320</v>
      </c>
      <c r="C2585" s="1" t="s">
        <v>321</v>
      </c>
      <c r="D2585" s="1" t="s">
        <v>322</v>
      </c>
    </row>
    <row r="2586" customFormat="false" ht="15" hidden="false" customHeight="true" outlineLevel="0" collapsed="false">
      <c r="A2586" s="106" t="n">
        <v>17292.2032638889</v>
      </c>
      <c r="B2586" s="1" t="s">
        <v>323</v>
      </c>
      <c r="C2586" s="1" t="s">
        <v>324</v>
      </c>
      <c r="D2586" s="1" t="s">
        <v>325</v>
      </c>
    </row>
    <row r="2587" customFormat="false" ht="15" hidden="false" customHeight="true" outlineLevel="0" collapsed="false">
      <c r="A2587" s="106" t="n">
        <v>17300.3385069444</v>
      </c>
      <c r="B2587" s="1" t="s">
        <v>314</v>
      </c>
      <c r="C2587" s="1" t="s">
        <v>315</v>
      </c>
      <c r="D2587" s="1" t="s">
        <v>316</v>
      </c>
    </row>
    <row r="2588" customFormat="false" ht="15" hidden="false" customHeight="true" outlineLevel="0" collapsed="false">
      <c r="A2588" s="106" t="n">
        <v>17307.5717592593</v>
      </c>
      <c r="B2588" s="1" t="s">
        <v>317</v>
      </c>
      <c r="C2588" s="1" t="s">
        <v>318</v>
      </c>
      <c r="D2588" s="1" t="s">
        <v>319</v>
      </c>
    </row>
    <row r="2589" customFormat="false" ht="15" hidden="false" customHeight="true" outlineLevel="0" collapsed="false">
      <c r="A2589" s="106" t="n">
        <v>17314.1910532407</v>
      </c>
      <c r="B2589" s="1" t="s">
        <v>320</v>
      </c>
      <c r="C2589" s="1" t="s">
        <v>321</v>
      </c>
      <c r="D2589" s="1" t="s">
        <v>322</v>
      </c>
    </row>
    <row r="2590" customFormat="false" ht="15" hidden="false" customHeight="true" outlineLevel="0" collapsed="false">
      <c r="A2590" s="106" t="n">
        <v>17321.8098842593</v>
      </c>
      <c r="B2590" s="1" t="s">
        <v>333</v>
      </c>
      <c r="C2590" s="1" t="s">
        <v>334</v>
      </c>
      <c r="D2590" s="1" t="s">
        <v>325</v>
      </c>
    </row>
    <row r="2591" customFormat="false" ht="15" hidden="false" customHeight="true" outlineLevel="0" collapsed="false">
      <c r="A2591" s="106" t="n">
        <v>17329.956724537</v>
      </c>
      <c r="B2591" s="1" t="s">
        <v>314</v>
      </c>
      <c r="C2591" s="1" t="s">
        <v>315</v>
      </c>
      <c r="D2591" s="1" t="s">
        <v>316</v>
      </c>
    </row>
    <row r="2592" customFormat="false" ht="15" hidden="false" customHeight="true" outlineLevel="0" collapsed="false">
      <c r="A2592" s="106" t="n">
        <v>17336.8929513889</v>
      </c>
      <c r="B2592" s="1" t="s">
        <v>326</v>
      </c>
      <c r="C2592" s="1" t="s">
        <v>327</v>
      </c>
      <c r="D2592" s="1" t="s">
        <v>319</v>
      </c>
    </row>
    <row r="2593" customFormat="false" ht="15" hidden="false" customHeight="true" outlineLevel="0" collapsed="false">
      <c r="A2593" s="106" t="n">
        <v>17340.2634027778</v>
      </c>
      <c r="B2593" s="1" t="s">
        <v>328</v>
      </c>
      <c r="C2593" s="1" t="s">
        <v>331</v>
      </c>
      <c r="D2593" s="1" t="s">
        <v>332</v>
      </c>
    </row>
    <row r="2594" customFormat="false" ht="15" hidden="false" customHeight="true" outlineLevel="0" collapsed="false">
      <c r="A2594" s="106" t="n">
        <v>17343.5172222222</v>
      </c>
      <c r="B2594" s="1" t="s">
        <v>320</v>
      </c>
      <c r="C2594" s="1" t="s">
        <v>321</v>
      </c>
      <c r="D2594" s="1" t="s">
        <v>322</v>
      </c>
    </row>
    <row r="2595" customFormat="false" ht="15" hidden="false" customHeight="true" outlineLevel="0" collapsed="false">
      <c r="A2595" s="106" t="n">
        <v>17351.4433449074</v>
      </c>
      <c r="B2595" s="1" t="s">
        <v>323</v>
      </c>
      <c r="C2595" s="1" t="s">
        <v>324</v>
      </c>
      <c r="D2595" s="1" t="s">
        <v>325</v>
      </c>
    </row>
    <row r="2596" customFormat="false" ht="15" hidden="false" customHeight="true" outlineLevel="0" collapsed="false">
      <c r="A2596" s="106" t="n">
        <v>17359.4544907407</v>
      </c>
      <c r="B2596" s="1" t="s">
        <v>314</v>
      </c>
      <c r="C2596" s="1" t="s">
        <v>315</v>
      </c>
      <c r="D2596" s="1" t="s">
        <v>316</v>
      </c>
    </row>
    <row r="2597" customFormat="false" ht="15" hidden="false" customHeight="true" outlineLevel="0" collapsed="false">
      <c r="A2597" s="106" t="n">
        <v>17366.1773032407</v>
      </c>
      <c r="B2597" s="1" t="s">
        <v>326</v>
      </c>
      <c r="C2597" s="1" t="s">
        <v>327</v>
      </c>
      <c r="D2597" s="1" t="s">
        <v>319</v>
      </c>
    </row>
    <row r="2598" customFormat="false" ht="15" hidden="false" customHeight="true" outlineLevel="0" collapsed="false">
      <c r="A2598" s="106" t="n">
        <v>17372.9537615741</v>
      </c>
      <c r="B2598" s="1" t="s">
        <v>320</v>
      </c>
      <c r="C2598" s="1" t="s">
        <v>321</v>
      </c>
      <c r="D2598" s="1" t="s">
        <v>322</v>
      </c>
    </row>
    <row r="2599" customFormat="false" ht="15" hidden="false" customHeight="true" outlineLevel="0" collapsed="false">
      <c r="A2599" s="106" t="n">
        <v>17381.0763888889</v>
      </c>
      <c r="B2599" s="1" t="s">
        <v>323</v>
      </c>
      <c r="C2599" s="1" t="s">
        <v>324</v>
      </c>
      <c r="D2599" s="1" t="s">
        <v>325</v>
      </c>
    </row>
    <row r="2600" customFormat="false" ht="15" hidden="false" customHeight="true" outlineLevel="0" collapsed="false">
      <c r="A2600" s="106" t="n">
        <v>17388.848587963</v>
      </c>
      <c r="B2600" s="1" t="s">
        <v>314</v>
      </c>
      <c r="C2600" s="1" t="s">
        <v>315</v>
      </c>
      <c r="D2600" s="1" t="s">
        <v>316</v>
      </c>
    </row>
    <row r="2601" customFormat="false" ht="15" hidden="false" customHeight="true" outlineLevel="0" collapsed="false">
      <c r="A2601" s="106" t="n">
        <v>17395.4671527778</v>
      </c>
      <c r="B2601" s="1" t="s">
        <v>326</v>
      </c>
      <c r="C2601" s="1" t="s">
        <v>327</v>
      </c>
      <c r="D2601" s="1" t="s">
        <v>319</v>
      </c>
    </row>
    <row r="2602" customFormat="false" ht="15" hidden="false" customHeight="true" outlineLevel="0" collapsed="false">
      <c r="A2602" s="106" t="n">
        <v>17402.5279166667</v>
      </c>
      <c r="B2602" s="1" t="s">
        <v>320</v>
      </c>
      <c r="C2602" s="1" t="s">
        <v>321</v>
      </c>
      <c r="D2602" s="1" t="s">
        <v>322</v>
      </c>
    </row>
    <row r="2603" customFormat="false" ht="15" hidden="false" customHeight="true" outlineLevel="0" collapsed="false">
      <c r="A2603" s="106" t="n">
        <v>17410.690474537</v>
      </c>
      <c r="B2603" s="1" t="s">
        <v>323</v>
      </c>
      <c r="C2603" s="1" t="s">
        <v>324</v>
      </c>
      <c r="D2603" s="1" t="s">
        <v>325</v>
      </c>
    </row>
    <row r="2604" customFormat="false" ht="15" hidden="false" customHeight="true" outlineLevel="0" collapsed="false">
      <c r="A2604" s="106" t="n">
        <v>17418.1647222222</v>
      </c>
      <c r="B2604" s="1" t="s">
        <v>314</v>
      </c>
      <c r="C2604" s="1" t="s">
        <v>315</v>
      </c>
      <c r="D2604" s="1" t="s">
        <v>316</v>
      </c>
    </row>
    <row r="2605" customFormat="false" ht="15" hidden="false" customHeight="true" outlineLevel="0" collapsed="false">
      <c r="A2605" s="106" t="n">
        <v>17424.8114351852</v>
      </c>
      <c r="B2605" s="1" t="s">
        <v>326</v>
      </c>
      <c r="C2605" s="1" t="s">
        <v>327</v>
      </c>
      <c r="D2605" s="1" t="s">
        <v>319</v>
      </c>
    </row>
    <row r="2606" customFormat="false" ht="15" hidden="false" customHeight="true" outlineLevel="0" collapsed="false">
      <c r="A2606" s="106" t="n">
        <v>17432.2375810185</v>
      </c>
      <c r="B2606" s="1" t="s">
        <v>320</v>
      </c>
      <c r="C2606" s="1" t="s">
        <v>321</v>
      </c>
      <c r="D2606" s="1" t="s">
        <v>322</v>
      </c>
    </row>
    <row r="2607" customFormat="false" ht="15" hidden="false" customHeight="true" outlineLevel="0" collapsed="false">
      <c r="A2607" s="106" t="n">
        <v>17433.8950347222</v>
      </c>
      <c r="B2607" s="1" t="s">
        <v>328</v>
      </c>
      <c r="C2607" s="1" t="s">
        <v>335</v>
      </c>
      <c r="D2607" s="1" t="s">
        <v>336</v>
      </c>
    </row>
    <row r="2608" customFormat="false" ht="15" hidden="false" customHeight="true" outlineLevel="0" collapsed="false">
      <c r="A2608" s="106" t="n">
        <v>17440.2786689815</v>
      </c>
      <c r="B2608" s="1" t="s">
        <v>323</v>
      </c>
      <c r="C2608" s="1" t="s">
        <v>324</v>
      </c>
      <c r="D2608" s="1" t="s">
        <v>325</v>
      </c>
    </row>
    <row r="2609" customFormat="false" ht="15" hidden="false" customHeight="true" outlineLevel="0" collapsed="false">
      <c r="A2609" s="106" t="n">
        <v>17447.437337963</v>
      </c>
      <c r="B2609" s="1" t="s">
        <v>314</v>
      </c>
      <c r="C2609" s="1" t="s">
        <v>315</v>
      </c>
      <c r="D2609" s="1" t="s">
        <v>316</v>
      </c>
    </row>
    <row r="2610" customFormat="false" ht="15" hidden="false" customHeight="true" outlineLevel="0" collapsed="false">
      <c r="A2610" s="106" t="n">
        <v>17454.2573032407</v>
      </c>
      <c r="B2610" s="1" t="s">
        <v>326</v>
      </c>
      <c r="C2610" s="1" t="s">
        <v>327</v>
      </c>
      <c r="D2610" s="1" t="s">
        <v>319</v>
      </c>
    </row>
    <row r="2611" customFormat="false" ht="15" hidden="false" customHeight="true" outlineLevel="0" collapsed="false">
      <c r="A2611" s="106" t="n">
        <v>17462.0492708333</v>
      </c>
      <c r="B2611" s="1" t="s">
        <v>320</v>
      </c>
      <c r="C2611" s="1" t="s">
        <v>321</v>
      </c>
      <c r="D2611" s="1" t="s">
        <v>322</v>
      </c>
    </row>
    <row r="2612" customFormat="false" ht="15" hidden="false" customHeight="true" outlineLevel="0" collapsed="false">
      <c r="A2612" s="106" t="n">
        <v>17469.8385648148</v>
      </c>
      <c r="B2612" s="1" t="s">
        <v>323</v>
      </c>
      <c r="C2612" s="1" t="s">
        <v>324</v>
      </c>
      <c r="D2612" s="1" t="s">
        <v>325</v>
      </c>
    </row>
    <row r="2613" customFormat="false" ht="15" hidden="false" customHeight="true" outlineLevel="0" collapsed="false">
      <c r="A2613" s="106" t="n">
        <v>17476.7112615741</v>
      </c>
      <c r="B2613" s="1" t="s">
        <v>314</v>
      </c>
      <c r="C2613" s="1" t="s">
        <v>315</v>
      </c>
      <c r="D2613" s="1" t="s">
        <v>316</v>
      </c>
    </row>
    <row r="2614" customFormat="false" ht="15" hidden="false" customHeight="true" outlineLevel="0" collapsed="false">
      <c r="A2614" s="106" t="n">
        <v>17483.8342824074</v>
      </c>
      <c r="B2614" s="1" t="s">
        <v>317</v>
      </c>
      <c r="C2614" s="1" t="s">
        <v>318</v>
      </c>
      <c r="D2614" s="1" t="s">
        <v>319</v>
      </c>
    </row>
    <row r="2615" customFormat="false" ht="15" hidden="false" customHeight="true" outlineLevel="0" collapsed="false">
      <c r="A2615" s="106" t="n">
        <v>17491.9056134259</v>
      </c>
      <c r="B2615" s="1" t="s">
        <v>320</v>
      </c>
      <c r="C2615" s="1" t="s">
        <v>321</v>
      </c>
      <c r="D2615" s="1" t="s">
        <v>322</v>
      </c>
    </row>
    <row r="2616" customFormat="false" ht="15" hidden="false" customHeight="true" outlineLevel="0" collapsed="false">
      <c r="A2616" s="106" t="n">
        <v>17499.3652662037</v>
      </c>
      <c r="B2616" s="1" t="s">
        <v>323</v>
      </c>
      <c r="C2616" s="1" t="s">
        <v>324</v>
      </c>
      <c r="D2616" s="1" t="s">
        <v>325</v>
      </c>
    </row>
    <row r="2617" customFormat="false" ht="15" hidden="false" customHeight="true" outlineLevel="0" collapsed="false">
      <c r="A2617" s="106" t="n">
        <v>17506.038599537</v>
      </c>
      <c r="B2617" s="1" t="s">
        <v>314</v>
      </c>
      <c r="C2617" s="1" t="s">
        <v>315</v>
      </c>
      <c r="D2617" s="1" t="s">
        <v>316</v>
      </c>
    </row>
    <row r="2618" customFormat="false" ht="15" hidden="false" customHeight="true" outlineLevel="0" collapsed="false">
      <c r="A2618" s="106" t="n">
        <v>17513.5371527778</v>
      </c>
      <c r="B2618" s="1" t="s">
        <v>326</v>
      </c>
      <c r="C2618" s="1" t="s">
        <v>327</v>
      </c>
      <c r="D2618" s="1" t="s">
        <v>319</v>
      </c>
    </row>
    <row r="2619" customFormat="false" ht="15" hidden="false" customHeight="true" outlineLevel="0" collapsed="false">
      <c r="A2619" s="106" t="n">
        <v>17521.7382523148</v>
      </c>
      <c r="B2619" s="1" t="s">
        <v>320</v>
      </c>
      <c r="C2619" s="1" t="s">
        <v>321</v>
      </c>
      <c r="D2619" s="1" t="s">
        <v>322</v>
      </c>
    </row>
    <row r="2620" customFormat="false" ht="15" hidden="false" customHeight="true" outlineLevel="0" collapsed="false">
      <c r="A2620" s="106" t="n">
        <v>17523.6964236111</v>
      </c>
      <c r="B2620" s="1" t="s">
        <v>328</v>
      </c>
      <c r="C2620" s="1" t="s">
        <v>337</v>
      </c>
      <c r="D2620" s="1" t="s">
        <v>338</v>
      </c>
    </row>
    <row r="2621" customFormat="false" ht="15" hidden="false" customHeight="true" outlineLevel="0" collapsed="false">
      <c r="A2621" s="106" t="n">
        <v>17528.8521875</v>
      </c>
      <c r="B2621" s="1" t="s">
        <v>323</v>
      </c>
      <c r="C2621" s="1" t="s">
        <v>324</v>
      </c>
      <c r="D2621" s="1" t="s">
        <v>325</v>
      </c>
    </row>
    <row r="2622" customFormat="false" ht="15" hidden="false" customHeight="true" outlineLevel="0" collapsed="false">
      <c r="A2622" s="106" t="n">
        <v>17535.4671759259</v>
      </c>
      <c r="B2622" s="1" t="s">
        <v>314</v>
      </c>
      <c r="C2622" s="1" t="s">
        <v>315</v>
      </c>
      <c r="D2622" s="1" t="s">
        <v>316</v>
      </c>
    </row>
    <row r="2623" customFormat="false" ht="15" hidden="false" customHeight="true" outlineLevel="0" collapsed="false">
      <c r="A2623" s="106" t="n">
        <v>17543.3226736111</v>
      </c>
      <c r="B2623" s="1" t="s">
        <v>326</v>
      </c>
      <c r="C2623" s="1" t="s">
        <v>327</v>
      </c>
      <c r="D2623" s="1" t="s">
        <v>319</v>
      </c>
    </row>
    <row r="2624" customFormat="false" ht="15" hidden="false" customHeight="true" outlineLevel="0" collapsed="false">
      <c r="A2624" s="106" t="n">
        <v>17551.480162037</v>
      </c>
      <c r="B2624" s="1" t="s">
        <v>320</v>
      </c>
      <c r="C2624" s="1" t="s">
        <v>321</v>
      </c>
      <c r="D2624" s="1" t="s">
        <v>322</v>
      </c>
    </row>
    <row r="2625" customFormat="false" ht="15" hidden="false" customHeight="true" outlineLevel="0" collapsed="false">
      <c r="A2625" s="106" t="n">
        <v>17558.2992939815</v>
      </c>
      <c r="B2625" s="1" t="s">
        <v>323</v>
      </c>
      <c r="C2625" s="1" t="s">
        <v>324</v>
      </c>
      <c r="D2625" s="1" t="s">
        <v>325</v>
      </c>
    </row>
    <row r="2626" customFormat="false" ht="15" hidden="false" customHeight="true" outlineLevel="0" collapsed="false">
      <c r="A2626" s="106" t="n">
        <v>17565.022037037</v>
      </c>
      <c r="B2626" s="1" t="s">
        <v>314</v>
      </c>
      <c r="C2626" s="1" t="s">
        <v>315</v>
      </c>
      <c r="D2626" s="1" t="s">
        <v>316</v>
      </c>
    </row>
    <row r="2627" customFormat="false" ht="15" hidden="false" customHeight="true" outlineLevel="0" collapsed="false">
      <c r="A2627" s="106" t="n">
        <v>17573.1262037037</v>
      </c>
      <c r="B2627" s="1" t="s">
        <v>326</v>
      </c>
      <c r="C2627" s="1" t="s">
        <v>327</v>
      </c>
      <c r="D2627" s="1" t="s">
        <v>319</v>
      </c>
    </row>
    <row r="2628" customFormat="false" ht="15" hidden="false" customHeight="true" outlineLevel="0" collapsed="false">
      <c r="A2628" s="106" t="n">
        <v>17581.0797106482</v>
      </c>
      <c r="B2628" s="1" t="s">
        <v>320</v>
      </c>
      <c r="C2628" s="1" t="s">
        <v>321</v>
      </c>
      <c r="D2628" s="1" t="s">
        <v>322</v>
      </c>
    </row>
    <row r="2629" customFormat="false" ht="15" hidden="false" customHeight="true" outlineLevel="0" collapsed="false">
      <c r="A2629" s="106" t="n">
        <v>17587.7186805556</v>
      </c>
      <c r="B2629" s="1" t="s">
        <v>323</v>
      </c>
      <c r="C2629" s="1" t="s">
        <v>324</v>
      </c>
      <c r="D2629" s="1" t="s">
        <v>325</v>
      </c>
    </row>
    <row r="2630" customFormat="false" ht="15" hidden="false" customHeight="true" outlineLevel="0" collapsed="false">
      <c r="A2630" s="106" t="n">
        <v>17594.6914583333</v>
      </c>
      <c r="B2630" s="1" t="s">
        <v>314</v>
      </c>
      <c r="C2630" s="1" t="s">
        <v>315</v>
      </c>
      <c r="D2630" s="1" t="s">
        <v>316</v>
      </c>
    </row>
    <row r="2631" customFormat="false" ht="15" hidden="false" customHeight="true" outlineLevel="0" collapsed="false">
      <c r="A2631" s="106" t="n">
        <v>17602.8851388889</v>
      </c>
      <c r="B2631" s="1" t="s">
        <v>326</v>
      </c>
      <c r="C2631" s="1" t="s">
        <v>327</v>
      </c>
      <c r="D2631" s="1" t="s">
        <v>319</v>
      </c>
    </row>
    <row r="2632" customFormat="false" ht="15" hidden="false" customHeight="true" outlineLevel="0" collapsed="false">
      <c r="A2632" s="106" t="n">
        <v>17610.5186458333</v>
      </c>
      <c r="B2632" s="1" t="s">
        <v>320</v>
      </c>
      <c r="C2632" s="1" t="s">
        <v>321</v>
      </c>
      <c r="D2632" s="1" t="s">
        <v>322</v>
      </c>
    </row>
    <row r="2633" customFormat="false" ht="15" hidden="false" customHeight="true" outlineLevel="0" collapsed="false">
      <c r="A2633" s="106" t="n">
        <v>17612.706412037</v>
      </c>
      <c r="B2633" s="1" t="s">
        <v>328</v>
      </c>
      <c r="C2633" s="1" t="s">
        <v>329</v>
      </c>
      <c r="D2633" s="1" t="s">
        <v>330</v>
      </c>
    </row>
    <row r="2634" customFormat="false" ht="15" hidden="false" customHeight="true" outlineLevel="0" collapsed="false">
      <c r="A2634" s="106" t="n">
        <v>17617.1315740741</v>
      </c>
      <c r="B2634" s="1" t="s">
        <v>323</v>
      </c>
      <c r="C2634" s="1" t="s">
        <v>324</v>
      </c>
      <c r="D2634" s="1" t="s">
        <v>325</v>
      </c>
    </row>
    <row r="2635" customFormat="false" ht="15" hidden="false" customHeight="true" outlineLevel="0" collapsed="false">
      <c r="A2635" s="106" t="n">
        <v>17624.4338541667</v>
      </c>
      <c r="B2635" s="1" t="s">
        <v>314</v>
      </c>
      <c r="C2635" s="1" t="s">
        <v>315</v>
      </c>
      <c r="D2635" s="1" t="s">
        <v>316</v>
      </c>
    </row>
    <row r="2636" customFormat="false" ht="15" hidden="false" customHeight="true" outlineLevel="0" collapsed="false">
      <c r="A2636" s="106" t="n">
        <v>17632.5528819444</v>
      </c>
      <c r="B2636" s="1" t="s">
        <v>326</v>
      </c>
      <c r="C2636" s="1" t="s">
        <v>327</v>
      </c>
      <c r="D2636" s="1" t="s">
        <v>319</v>
      </c>
    </row>
    <row r="2637" customFormat="false" ht="15" hidden="false" customHeight="true" outlineLevel="0" collapsed="false">
      <c r="A2637" s="106" t="n">
        <v>17639.8202314815</v>
      </c>
      <c r="B2637" s="1" t="s">
        <v>320</v>
      </c>
      <c r="C2637" s="1" t="s">
        <v>321</v>
      </c>
      <c r="D2637" s="1" t="s">
        <v>322</v>
      </c>
    </row>
    <row r="2638" customFormat="false" ht="15" hidden="false" customHeight="true" outlineLevel="0" collapsed="false">
      <c r="A2638" s="106" t="n">
        <v>17646.5610069444</v>
      </c>
      <c r="B2638" s="1" t="s">
        <v>333</v>
      </c>
      <c r="C2638" s="1" t="s">
        <v>334</v>
      </c>
      <c r="D2638" s="1" t="s">
        <v>325</v>
      </c>
    </row>
    <row r="2639" customFormat="false" ht="15" hidden="false" customHeight="true" outlineLevel="0" collapsed="false">
      <c r="A2639" s="106" t="n">
        <v>17654.1997337963</v>
      </c>
      <c r="B2639" s="1" t="s">
        <v>314</v>
      </c>
      <c r="C2639" s="1" t="s">
        <v>315</v>
      </c>
      <c r="D2639" s="1" t="s">
        <v>316</v>
      </c>
    </row>
    <row r="2640" customFormat="false" ht="15" hidden="false" customHeight="true" outlineLevel="0" collapsed="false">
      <c r="A2640" s="106" t="n">
        <v>17662.1040740741</v>
      </c>
      <c r="B2640" s="1" t="s">
        <v>317</v>
      </c>
      <c r="C2640" s="1" t="s">
        <v>318</v>
      </c>
      <c r="D2640" s="1" t="s">
        <v>319</v>
      </c>
    </row>
    <row r="2641" customFormat="false" ht="15" hidden="false" customHeight="true" outlineLevel="0" collapsed="false">
      <c r="A2641" s="106" t="n">
        <v>17669.0378125</v>
      </c>
      <c r="B2641" s="1" t="s">
        <v>320</v>
      </c>
      <c r="C2641" s="1" t="s">
        <v>321</v>
      </c>
      <c r="D2641" s="1" t="s">
        <v>322</v>
      </c>
    </row>
    <row r="2642" customFormat="false" ht="15" hidden="false" customHeight="true" outlineLevel="0" collapsed="false">
      <c r="A2642" s="106" t="n">
        <v>17676.0255439815</v>
      </c>
      <c r="B2642" s="1" t="s">
        <v>323</v>
      </c>
      <c r="C2642" s="1" t="s">
        <v>324</v>
      </c>
      <c r="D2642" s="1" t="s">
        <v>325</v>
      </c>
    </row>
    <row r="2643" customFormat="false" ht="15" hidden="false" customHeight="true" outlineLevel="0" collapsed="false">
      <c r="A2643" s="106" t="n">
        <v>17683.9465740741</v>
      </c>
      <c r="B2643" s="1" t="s">
        <v>314</v>
      </c>
      <c r="C2643" s="1" t="s">
        <v>315</v>
      </c>
      <c r="D2643" s="1" t="s">
        <v>316</v>
      </c>
    </row>
    <row r="2644" customFormat="false" ht="15" hidden="false" customHeight="true" outlineLevel="0" collapsed="false">
      <c r="A2644" s="106" t="n">
        <v>17691.5383449074</v>
      </c>
      <c r="B2644" s="1" t="s">
        <v>326</v>
      </c>
      <c r="C2644" s="1" t="s">
        <v>327</v>
      </c>
      <c r="D2644" s="1" t="s">
        <v>319</v>
      </c>
    </row>
    <row r="2645" customFormat="false" ht="15" hidden="false" customHeight="true" outlineLevel="0" collapsed="false">
      <c r="A2645" s="106" t="n">
        <v>17698.23625</v>
      </c>
      <c r="B2645" s="1" t="s">
        <v>320</v>
      </c>
      <c r="C2645" s="1" t="s">
        <v>321</v>
      </c>
      <c r="D2645" s="1" t="s">
        <v>322</v>
      </c>
    </row>
    <row r="2646" customFormat="false" ht="15" hidden="false" customHeight="true" outlineLevel="0" collapsed="false">
      <c r="A2646" s="106" t="n">
        <v>17705.5074074074</v>
      </c>
      <c r="B2646" s="1" t="s">
        <v>328</v>
      </c>
      <c r="C2646" s="1" t="s">
        <v>331</v>
      </c>
      <c r="D2646" s="1" t="s">
        <v>332</v>
      </c>
    </row>
    <row r="2647" customFormat="false" ht="15" hidden="false" customHeight="true" outlineLevel="0" collapsed="false">
      <c r="A2647" s="106" t="n">
        <v>17705.537650463</v>
      </c>
      <c r="B2647" s="1" t="s">
        <v>323</v>
      </c>
      <c r="C2647" s="1" t="s">
        <v>324</v>
      </c>
      <c r="D2647" s="1" t="s">
        <v>325</v>
      </c>
    </row>
    <row r="2648" customFormat="false" ht="15" hidden="false" customHeight="true" outlineLevel="0" collapsed="false">
      <c r="A2648" s="106" t="n">
        <v>17713.6411226852</v>
      </c>
      <c r="B2648" s="1" t="s">
        <v>314</v>
      </c>
      <c r="C2648" s="1" t="s">
        <v>315</v>
      </c>
      <c r="D2648" s="1" t="s">
        <v>316</v>
      </c>
    </row>
    <row r="2649" customFormat="false" ht="15" hidden="false" customHeight="true" outlineLevel="0" collapsed="false">
      <c r="A2649" s="106" t="n">
        <v>17720.8808449074</v>
      </c>
      <c r="B2649" s="1" t="s">
        <v>326</v>
      </c>
      <c r="C2649" s="1" t="s">
        <v>327</v>
      </c>
      <c r="D2649" s="1" t="s">
        <v>319</v>
      </c>
    </row>
    <row r="2650" customFormat="false" ht="15" hidden="false" customHeight="true" outlineLevel="0" collapsed="false">
      <c r="A2650" s="106" t="n">
        <v>17727.478912037</v>
      </c>
      <c r="B2650" s="1" t="s">
        <v>320</v>
      </c>
      <c r="C2650" s="1" t="s">
        <v>321</v>
      </c>
      <c r="D2650" s="1" t="s">
        <v>322</v>
      </c>
    </row>
    <row r="2651" customFormat="false" ht="15" hidden="false" customHeight="true" outlineLevel="0" collapsed="false">
      <c r="A2651" s="106" t="n">
        <v>17735.105162037</v>
      </c>
      <c r="B2651" s="1" t="s">
        <v>323</v>
      </c>
      <c r="C2651" s="1" t="s">
        <v>324</v>
      </c>
      <c r="D2651" s="1" t="s">
        <v>325</v>
      </c>
    </row>
    <row r="2652" customFormat="false" ht="15" hidden="false" customHeight="true" outlineLevel="0" collapsed="false">
      <c r="A2652" s="106" t="n">
        <v>17743.2581134259</v>
      </c>
      <c r="B2652" s="1" t="s">
        <v>314</v>
      </c>
      <c r="C2652" s="1" t="s">
        <v>315</v>
      </c>
      <c r="D2652" s="1" t="s">
        <v>316</v>
      </c>
    </row>
    <row r="2653" customFormat="false" ht="15" hidden="false" customHeight="true" outlineLevel="0" collapsed="false">
      <c r="A2653" s="106" t="n">
        <v>17750.1754861111</v>
      </c>
      <c r="B2653" s="1" t="s">
        <v>326</v>
      </c>
      <c r="C2653" s="1" t="s">
        <v>327</v>
      </c>
      <c r="D2653" s="1" t="s">
        <v>319</v>
      </c>
    </row>
    <row r="2654" customFormat="false" ht="15" hidden="false" customHeight="true" outlineLevel="0" collapsed="false">
      <c r="A2654" s="106" t="n">
        <v>17756.8194560185</v>
      </c>
      <c r="B2654" s="1" t="s">
        <v>320</v>
      </c>
      <c r="C2654" s="1" t="s">
        <v>321</v>
      </c>
      <c r="D2654" s="1" t="s">
        <v>322</v>
      </c>
    </row>
    <row r="2655" customFormat="false" ht="15" hidden="false" customHeight="true" outlineLevel="0" collapsed="false">
      <c r="A2655" s="106" t="n">
        <v>17764.7306712963</v>
      </c>
      <c r="B2655" s="1" t="s">
        <v>323</v>
      </c>
      <c r="C2655" s="1" t="s">
        <v>324</v>
      </c>
      <c r="D2655" s="1" t="s">
        <v>325</v>
      </c>
    </row>
    <row r="2656" customFormat="false" ht="15" hidden="false" customHeight="true" outlineLevel="0" collapsed="false">
      <c r="A2656" s="106" t="n">
        <v>17772.7821990741</v>
      </c>
      <c r="B2656" s="1" t="s">
        <v>314</v>
      </c>
      <c r="C2656" s="1" t="s">
        <v>315</v>
      </c>
      <c r="D2656" s="1" t="s">
        <v>316</v>
      </c>
    </row>
    <row r="2657" customFormat="false" ht="15" hidden="false" customHeight="true" outlineLevel="0" collapsed="false">
      <c r="A2657" s="106" t="n">
        <v>17779.4732986111</v>
      </c>
      <c r="B2657" s="1" t="s">
        <v>326</v>
      </c>
      <c r="C2657" s="1" t="s">
        <v>327</v>
      </c>
      <c r="D2657" s="1" t="s">
        <v>319</v>
      </c>
    </row>
    <row r="2658" customFormat="false" ht="15" hidden="false" customHeight="true" outlineLevel="0" collapsed="false">
      <c r="A2658" s="106" t="n">
        <v>17786.2954282407</v>
      </c>
      <c r="B2658" s="1" t="s">
        <v>320</v>
      </c>
      <c r="C2658" s="1" t="s">
        <v>321</v>
      </c>
      <c r="D2658" s="1" t="s">
        <v>322</v>
      </c>
    </row>
    <row r="2659" customFormat="false" ht="15" hidden="false" customHeight="true" outlineLevel="0" collapsed="false">
      <c r="A2659" s="106" t="n">
        <v>17794.4050578704</v>
      </c>
      <c r="B2659" s="1" t="s">
        <v>323</v>
      </c>
      <c r="C2659" s="1" t="s">
        <v>324</v>
      </c>
      <c r="D2659" s="1" t="s">
        <v>325</v>
      </c>
    </row>
    <row r="2660" customFormat="false" ht="15" hidden="false" customHeight="true" outlineLevel="0" collapsed="false">
      <c r="A2660" s="106" t="n">
        <v>17799.1401041667</v>
      </c>
      <c r="B2660" s="1" t="s">
        <v>328</v>
      </c>
      <c r="C2660" s="1" t="s">
        <v>335</v>
      </c>
      <c r="D2660" s="1" t="s">
        <v>336</v>
      </c>
    </row>
    <row r="2661" customFormat="false" ht="15" hidden="false" customHeight="true" outlineLevel="0" collapsed="false">
      <c r="A2661" s="106" t="n">
        <v>17802.2132986111</v>
      </c>
      <c r="B2661" s="1" t="s">
        <v>314</v>
      </c>
      <c r="C2661" s="1" t="s">
        <v>315</v>
      </c>
      <c r="D2661" s="1" t="s">
        <v>316</v>
      </c>
    </row>
    <row r="2662" customFormat="false" ht="15" hidden="false" customHeight="true" outlineLevel="0" collapsed="false">
      <c r="A2662" s="106" t="n">
        <v>17808.8210763889</v>
      </c>
      <c r="B2662" s="1" t="s">
        <v>326</v>
      </c>
      <c r="C2662" s="1" t="s">
        <v>327</v>
      </c>
      <c r="D2662" s="1" t="s">
        <v>319</v>
      </c>
    </row>
    <row r="2663" customFormat="false" ht="15" hidden="false" customHeight="true" outlineLevel="0" collapsed="false">
      <c r="A2663" s="106" t="n">
        <v>17815.9241203704</v>
      </c>
      <c r="B2663" s="1" t="s">
        <v>320</v>
      </c>
      <c r="C2663" s="1" t="s">
        <v>321</v>
      </c>
      <c r="D2663" s="1" t="s">
        <v>322</v>
      </c>
    </row>
    <row r="2664" customFormat="false" ht="15" hidden="false" customHeight="true" outlineLevel="0" collapsed="false">
      <c r="A2664" s="106" t="n">
        <v>17824.0998842593</v>
      </c>
      <c r="B2664" s="1" t="s">
        <v>323</v>
      </c>
      <c r="C2664" s="1" t="s">
        <v>324</v>
      </c>
      <c r="D2664" s="1" t="s">
        <v>325</v>
      </c>
    </row>
    <row r="2665" customFormat="false" ht="15" hidden="false" customHeight="true" outlineLevel="0" collapsed="false">
      <c r="A2665" s="106" t="n">
        <v>17831.5707291667</v>
      </c>
      <c r="B2665" s="1" t="s">
        <v>314</v>
      </c>
      <c r="C2665" s="1" t="s">
        <v>315</v>
      </c>
      <c r="D2665" s="1" t="s">
        <v>316</v>
      </c>
    </row>
    <row r="2666" customFormat="false" ht="15" hidden="false" customHeight="true" outlineLevel="0" collapsed="false">
      <c r="A2666" s="106" t="n">
        <v>17838.2520833333</v>
      </c>
      <c r="B2666" s="1" t="s">
        <v>317</v>
      </c>
      <c r="C2666" s="1" t="s">
        <v>318</v>
      </c>
      <c r="D2666" s="1" t="s">
        <v>319</v>
      </c>
    </row>
    <row r="2667" customFormat="false" ht="15" hidden="false" customHeight="true" outlineLevel="0" collapsed="false">
      <c r="A2667" s="106" t="n">
        <v>17845.6989236111</v>
      </c>
      <c r="B2667" s="1" t="s">
        <v>320</v>
      </c>
      <c r="C2667" s="1" t="s">
        <v>321</v>
      </c>
      <c r="D2667" s="1" t="s">
        <v>322</v>
      </c>
    </row>
    <row r="2668" customFormat="false" ht="15" hidden="false" customHeight="true" outlineLevel="0" collapsed="false">
      <c r="A2668" s="106" t="n">
        <v>17853.7718634259</v>
      </c>
      <c r="B2668" s="1" t="s">
        <v>323</v>
      </c>
      <c r="C2668" s="1" t="s">
        <v>324</v>
      </c>
      <c r="D2668" s="1" t="s">
        <v>325</v>
      </c>
    </row>
    <row r="2669" customFormat="false" ht="15" hidden="false" customHeight="true" outlineLevel="0" collapsed="false">
      <c r="A2669" s="106" t="n">
        <v>17860.8905787037</v>
      </c>
      <c r="B2669" s="1" t="s">
        <v>314</v>
      </c>
      <c r="C2669" s="1" t="s">
        <v>315</v>
      </c>
      <c r="D2669" s="1" t="s">
        <v>316</v>
      </c>
    </row>
    <row r="2670" customFormat="false" ht="15" hidden="false" customHeight="true" outlineLevel="0" collapsed="false">
      <c r="A2670" s="106" t="n">
        <v>17867.7810300926</v>
      </c>
      <c r="B2670" s="1" t="s">
        <v>326</v>
      </c>
      <c r="C2670" s="1" t="s">
        <v>327</v>
      </c>
      <c r="D2670" s="1" t="s">
        <v>319</v>
      </c>
    </row>
    <row r="2671" customFormat="false" ht="15" hidden="false" customHeight="true" outlineLevel="0" collapsed="false">
      <c r="A2671" s="106" t="n">
        <v>17875.5811805556</v>
      </c>
      <c r="B2671" s="1" t="s">
        <v>320</v>
      </c>
      <c r="C2671" s="1" t="s">
        <v>321</v>
      </c>
      <c r="D2671" s="1" t="s">
        <v>322</v>
      </c>
    </row>
    <row r="2672" customFormat="false" ht="15" hidden="false" customHeight="true" outlineLevel="0" collapsed="false">
      <c r="A2672" s="106" t="n">
        <v>17883.3825</v>
      </c>
      <c r="B2672" s="1" t="s">
        <v>323</v>
      </c>
      <c r="C2672" s="1" t="s">
        <v>324</v>
      </c>
      <c r="D2672" s="1" t="s">
        <v>325</v>
      </c>
    </row>
    <row r="2673" customFormat="false" ht="15" hidden="false" customHeight="true" outlineLevel="0" collapsed="false">
      <c r="A2673" s="106" t="n">
        <v>17888.9399305556</v>
      </c>
      <c r="B2673" s="1" t="s">
        <v>328</v>
      </c>
      <c r="C2673" s="1" t="s">
        <v>337</v>
      </c>
      <c r="D2673" s="1" t="s">
        <v>338</v>
      </c>
    </row>
    <row r="2674" customFormat="false" ht="15" hidden="false" customHeight="true" outlineLevel="0" collapsed="false">
      <c r="A2674" s="106" t="n">
        <v>17890.2167013889</v>
      </c>
      <c r="B2674" s="1" t="s">
        <v>314</v>
      </c>
      <c r="C2674" s="1" t="s">
        <v>315</v>
      </c>
      <c r="D2674" s="1" t="s">
        <v>316</v>
      </c>
    </row>
    <row r="2675" customFormat="false" ht="15" hidden="false" customHeight="true" outlineLevel="0" collapsed="false">
      <c r="A2675" s="106" t="n">
        <v>17897.4059953704</v>
      </c>
      <c r="B2675" s="1" t="s">
        <v>326</v>
      </c>
      <c r="C2675" s="1" t="s">
        <v>327</v>
      </c>
      <c r="D2675" s="1" t="s">
        <v>319</v>
      </c>
    </row>
    <row r="2676" customFormat="false" ht="15" hidden="false" customHeight="true" outlineLevel="0" collapsed="false">
      <c r="A2676" s="106" t="n">
        <v>17905.4935069444</v>
      </c>
      <c r="B2676" s="1" t="s">
        <v>320</v>
      </c>
      <c r="C2676" s="1" t="s">
        <v>321</v>
      </c>
      <c r="D2676" s="1" t="s">
        <v>322</v>
      </c>
    </row>
    <row r="2677" customFormat="false" ht="15" hidden="false" customHeight="true" outlineLevel="0" collapsed="false">
      <c r="A2677" s="106" t="n">
        <v>17912.9161342593</v>
      </c>
      <c r="B2677" s="1" t="s">
        <v>323</v>
      </c>
      <c r="C2677" s="1" t="s">
        <v>324</v>
      </c>
      <c r="D2677" s="1" t="s">
        <v>325</v>
      </c>
    </row>
    <row r="2678" customFormat="false" ht="15" hidden="false" customHeight="true" outlineLevel="0" collapsed="false">
      <c r="A2678" s="106" t="n">
        <v>17919.5883101852</v>
      </c>
      <c r="B2678" s="1" t="s">
        <v>314</v>
      </c>
      <c r="C2678" s="1" t="s">
        <v>315</v>
      </c>
      <c r="D2678" s="1" t="s">
        <v>316</v>
      </c>
    </row>
    <row r="2679" customFormat="false" ht="15" hidden="false" customHeight="true" outlineLevel="0" collapsed="false">
      <c r="A2679" s="106" t="n">
        <v>17927.1124768519</v>
      </c>
      <c r="B2679" s="1" t="s">
        <v>326</v>
      </c>
      <c r="C2679" s="1" t="s">
        <v>327</v>
      </c>
      <c r="D2679" s="1" t="s">
        <v>319</v>
      </c>
    </row>
    <row r="2680" customFormat="false" ht="15" hidden="false" customHeight="true" outlineLevel="0" collapsed="false">
      <c r="A2680" s="106" t="n">
        <v>17935.3361111111</v>
      </c>
      <c r="B2680" s="1" t="s">
        <v>320</v>
      </c>
      <c r="C2680" s="1" t="s">
        <v>321</v>
      </c>
      <c r="D2680" s="1" t="s">
        <v>322</v>
      </c>
    </row>
    <row r="2681" customFormat="false" ht="15" hidden="false" customHeight="true" outlineLevel="0" collapsed="false">
      <c r="A2681" s="106" t="n">
        <v>17942.3803472222</v>
      </c>
      <c r="B2681" s="1" t="s">
        <v>323</v>
      </c>
      <c r="C2681" s="1" t="s">
        <v>324</v>
      </c>
      <c r="D2681" s="1" t="s">
        <v>325</v>
      </c>
    </row>
    <row r="2682" customFormat="false" ht="15" hidden="false" customHeight="true" outlineLevel="0" collapsed="false">
      <c r="A2682" s="106" t="n">
        <v>17949.0297222222</v>
      </c>
      <c r="B2682" s="1" t="s">
        <v>314</v>
      </c>
      <c r="C2682" s="1" t="s">
        <v>315</v>
      </c>
      <c r="D2682" s="1" t="s">
        <v>316</v>
      </c>
    </row>
    <row r="2683" customFormat="false" ht="15" hidden="false" customHeight="true" outlineLevel="0" collapsed="false">
      <c r="A2683" s="106" t="n">
        <v>17956.8709722222</v>
      </c>
      <c r="B2683" s="1" t="s">
        <v>326</v>
      </c>
      <c r="C2683" s="1" t="s">
        <v>327</v>
      </c>
      <c r="D2683" s="1" t="s">
        <v>319</v>
      </c>
    </row>
    <row r="2684" customFormat="false" ht="15" hidden="false" customHeight="true" outlineLevel="0" collapsed="false">
      <c r="A2684" s="106" t="n">
        <v>17965.0287037037</v>
      </c>
      <c r="B2684" s="1" t="s">
        <v>320</v>
      </c>
      <c r="C2684" s="1" t="s">
        <v>321</v>
      </c>
      <c r="D2684" s="1" t="s">
        <v>322</v>
      </c>
    </row>
    <row r="2685" customFormat="false" ht="15" hidden="false" customHeight="true" outlineLevel="0" collapsed="false">
      <c r="A2685" s="106" t="n">
        <v>17971.7930787037</v>
      </c>
      <c r="B2685" s="1" t="s">
        <v>323</v>
      </c>
      <c r="C2685" s="1" t="s">
        <v>324</v>
      </c>
      <c r="D2685" s="1" t="s">
        <v>325</v>
      </c>
    </row>
    <row r="2686" customFormat="false" ht="15" hidden="false" customHeight="true" outlineLevel="0" collapsed="false">
      <c r="A2686" s="106" t="n">
        <v>17977.9502662037</v>
      </c>
      <c r="B2686" s="1" t="s">
        <v>328</v>
      </c>
      <c r="C2686" s="1" t="s">
        <v>329</v>
      </c>
      <c r="D2686" s="1" t="s">
        <v>330</v>
      </c>
    </row>
    <row r="2687" customFormat="false" ht="15" hidden="false" customHeight="true" outlineLevel="0" collapsed="false">
      <c r="A2687" s="106" t="n">
        <v>17978.5488541667</v>
      </c>
      <c r="B2687" s="1" t="s">
        <v>314</v>
      </c>
      <c r="C2687" s="1" t="s">
        <v>315</v>
      </c>
      <c r="D2687" s="1" t="s">
        <v>316</v>
      </c>
    </row>
    <row r="2688" customFormat="false" ht="15" hidden="false" customHeight="true" outlineLevel="0" collapsed="false">
      <c r="A2688" s="106" t="n">
        <v>17986.6320138889</v>
      </c>
      <c r="B2688" s="1" t="s">
        <v>317</v>
      </c>
      <c r="C2688" s="1" t="s">
        <v>318</v>
      </c>
      <c r="D2688" s="1" t="s">
        <v>319</v>
      </c>
    </row>
    <row r="2689" customFormat="false" ht="15" hidden="false" customHeight="true" outlineLevel="0" collapsed="false">
      <c r="A2689" s="106" t="n">
        <v>17994.5423032407</v>
      </c>
      <c r="B2689" s="1" t="s">
        <v>320</v>
      </c>
      <c r="C2689" s="1" t="s">
        <v>321</v>
      </c>
      <c r="D2689" s="1" t="s">
        <v>322</v>
      </c>
    </row>
    <row r="2690" customFormat="false" ht="15" hidden="false" customHeight="true" outlineLevel="0" collapsed="false">
      <c r="A2690" s="106" t="n">
        <v>18001.1721527778</v>
      </c>
      <c r="B2690" s="1" t="s">
        <v>333</v>
      </c>
      <c r="C2690" s="1" t="s">
        <v>334</v>
      </c>
      <c r="D2690" s="1" t="s">
        <v>325</v>
      </c>
    </row>
    <row r="2691" customFormat="false" ht="15" hidden="false" customHeight="true" outlineLevel="0" collapsed="false">
      <c r="A2691" s="106" t="n">
        <v>18008.143900463</v>
      </c>
      <c r="B2691" s="1" t="s">
        <v>314</v>
      </c>
      <c r="C2691" s="1" t="s">
        <v>315</v>
      </c>
      <c r="D2691" s="1" t="s">
        <v>316</v>
      </c>
    </row>
    <row r="2692" customFormat="false" ht="15" hidden="false" customHeight="true" outlineLevel="0" collapsed="false">
      <c r="A2692" s="106" t="n">
        <v>18016.3347106482</v>
      </c>
      <c r="B2692" s="1" t="s">
        <v>317</v>
      </c>
      <c r="C2692" s="1" t="s">
        <v>318</v>
      </c>
      <c r="D2692" s="1" t="s">
        <v>319</v>
      </c>
    </row>
    <row r="2693" customFormat="false" ht="15" hidden="false" customHeight="true" outlineLevel="0" collapsed="false">
      <c r="A2693" s="106" t="n">
        <v>18023.8977430556</v>
      </c>
      <c r="B2693" s="1" t="s">
        <v>320</v>
      </c>
      <c r="C2693" s="1" t="s">
        <v>321</v>
      </c>
      <c r="D2693" s="1" t="s">
        <v>322</v>
      </c>
    </row>
    <row r="2694" customFormat="false" ht="15" hidden="false" customHeight="true" outlineLevel="0" collapsed="false">
      <c r="A2694" s="106" t="n">
        <v>18030.5352662037</v>
      </c>
      <c r="B2694" s="1" t="s">
        <v>323</v>
      </c>
      <c r="C2694" s="1" t="s">
        <v>324</v>
      </c>
      <c r="D2694" s="1" t="s">
        <v>325</v>
      </c>
    </row>
    <row r="2695" customFormat="false" ht="15" hidden="false" customHeight="true" outlineLevel="0" collapsed="false">
      <c r="A2695" s="106" t="n">
        <v>18037.8070949074</v>
      </c>
      <c r="B2695" s="1" t="s">
        <v>314</v>
      </c>
      <c r="C2695" s="1" t="s">
        <v>315</v>
      </c>
      <c r="D2695" s="1" t="s">
        <v>316</v>
      </c>
    </row>
    <row r="2696" customFormat="false" ht="15" hidden="false" customHeight="true" outlineLevel="0" collapsed="false">
      <c r="A2696" s="106" t="n">
        <v>18045.9332175926</v>
      </c>
      <c r="B2696" s="1" t="s">
        <v>326</v>
      </c>
      <c r="C2696" s="1" t="s">
        <v>327</v>
      </c>
      <c r="D2696" s="1" t="s">
        <v>319</v>
      </c>
    </row>
    <row r="2697" customFormat="false" ht="15" hidden="false" customHeight="true" outlineLevel="0" collapsed="false">
      <c r="A2697" s="106" t="n">
        <v>18053.1439467593</v>
      </c>
      <c r="B2697" s="1" t="s">
        <v>320</v>
      </c>
      <c r="C2697" s="1" t="s">
        <v>321</v>
      </c>
      <c r="D2697" s="1" t="s">
        <v>322</v>
      </c>
    </row>
    <row r="2698" customFormat="false" ht="15" hidden="false" customHeight="true" outlineLevel="0" collapsed="false">
      <c r="A2698" s="106" t="n">
        <v>18059.9067013889</v>
      </c>
      <c r="B2698" s="1" t="s">
        <v>323</v>
      </c>
      <c r="C2698" s="1" t="s">
        <v>324</v>
      </c>
      <c r="D2698" s="1" t="s">
        <v>325</v>
      </c>
    </row>
    <row r="2699" customFormat="false" ht="15" hidden="false" customHeight="true" outlineLevel="0" collapsed="false">
      <c r="A2699" s="106" t="n">
        <v>18067.5206828704</v>
      </c>
      <c r="B2699" s="1" t="s">
        <v>314</v>
      </c>
      <c r="C2699" s="1" t="s">
        <v>315</v>
      </c>
      <c r="D2699" s="1" t="s">
        <v>316</v>
      </c>
    </row>
    <row r="2700" customFormat="false" ht="15" hidden="false" customHeight="true" outlineLevel="0" collapsed="false">
      <c r="A2700" s="106" t="n">
        <v>18070.7518981482</v>
      </c>
      <c r="B2700" s="1" t="s">
        <v>328</v>
      </c>
      <c r="C2700" s="1" t="s">
        <v>331</v>
      </c>
      <c r="D2700" s="1" t="s">
        <v>332</v>
      </c>
    </row>
    <row r="2701" customFormat="false" ht="15" hidden="false" customHeight="true" outlineLevel="0" collapsed="false">
      <c r="A2701" s="106" t="n">
        <v>18075.4180787037</v>
      </c>
      <c r="B2701" s="1" t="s">
        <v>326</v>
      </c>
      <c r="C2701" s="1" t="s">
        <v>327</v>
      </c>
      <c r="D2701" s="1" t="s">
        <v>319</v>
      </c>
    </row>
    <row r="2702" customFormat="false" ht="15" hidden="false" customHeight="true" outlineLevel="0" collapsed="false">
      <c r="A2702" s="106" t="n">
        <v>18082.3387731482</v>
      </c>
      <c r="B2702" s="1" t="s">
        <v>320</v>
      </c>
      <c r="C2702" s="1" t="s">
        <v>321</v>
      </c>
      <c r="D2702" s="1" t="s">
        <v>322</v>
      </c>
    </row>
    <row r="2703" customFormat="false" ht="15" hidden="false" customHeight="true" outlineLevel="0" collapsed="false">
      <c r="A2703" s="106" t="n">
        <v>18089.3207060185</v>
      </c>
      <c r="B2703" s="1" t="s">
        <v>323</v>
      </c>
      <c r="C2703" s="1" t="s">
        <v>324</v>
      </c>
      <c r="D2703" s="1" t="s">
        <v>325</v>
      </c>
    </row>
    <row r="2704" customFormat="false" ht="15" hidden="false" customHeight="true" outlineLevel="0" collapsed="false">
      <c r="A2704" s="106" t="n">
        <v>18097.2517939815</v>
      </c>
      <c r="B2704" s="1" t="s">
        <v>314</v>
      </c>
      <c r="C2704" s="1" t="s">
        <v>315</v>
      </c>
      <c r="D2704" s="1" t="s">
        <v>316</v>
      </c>
    </row>
    <row r="2705" customFormat="false" ht="15" hidden="false" customHeight="true" outlineLevel="0" collapsed="false">
      <c r="A2705" s="106" t="n">
        <v>18104.8146296296</v>
      </c>
      <c r="B2705" s="1" t="s">
        <v>326</v>
      </c>
      <c r="C2705" s="1" t="s">
        <v>327</v>
      </c>
      <c r="D2705" s="1" t="s">
        <v>319</v>
      </c>
    </row>
    <row r="2706" customFormat="false" ht="15" hidden="false" customHeight="true" outlineLevel="0" collapsed="false">
      <c r="A2706" s="106" t="n">
        <v>18111.5400810185</v>
      </c>
      <c r="B2706" s="1" t="s">
        <v>320</v>
      </c>
      <c r="C2706" s="1" t="s">
        <v>321</v>
      </c>
      <c r="D2706" s="1" t="s">
        <v>322</v>
      </c>
    </row>
    <row r="2707" customFormat="false" ht="15" hidden="false" customHeight="true" outlineLevel="0" collapsed="false">
      <c r="A2707" s="106" t="n">
        <v>18118.8152777778</v>
      </c>
      <c r="B2707" s="1" t="s">
        <v>323</v>
      </c>
      <c r="C2707" s="1" t="s">
        <v>324</v>
      </c>
      <c r="D2707" s="1" t="s">
        <v>325</v>
      </c>
    </row>
    <row r="2708" customFormat="false" ht="15" hidden="false" customHeight="true" outlineLevel="0" collapsed="false">
      <c r="A2708" s="106" t="n">
        <v>18126.9580671296</v>
      </c>
      <c r="B2708" s="1" t="s">
        <v>314</v>
      </c>
      <c r="C2708" s="1" t="s">
        <v>315</v>
      </c>
      <c r="D2708" s="1" t="s">
        <v>316</v>
      </c>
    </row>
    <row r="2709" customFormat="false" ht="15" hidden="false" customHeight="true" outlineLevel="0" collapsed="false">
      <c r="A2709" s="106" t="n">
        <v>18134.1660300926</v>
      </c>
      <c r="B2709" s="1" t="s">
        <v>326</v>
      </c>
      <c r="C2709" s="1" t="s">
        <v>327</v>
      </c>
      <c r="D2709" s="1" t="s">
        <v>319</v>
      </c>
    </row>
    <row r="2710" customFormat="false" ht="15" hidden="false" customHeight="true" outlineLevel="0" collapsed="false">
      <c r="A2710" s="106" t="n">
        <v>18140.8032060185</v>
      </c>
      <c r="B2710" s="1" t="s">
        <v>320</v>
      </c>
      <c r="C2710" s="1" t="s">
        <v>321</v>
      </c>
      <c r="D2710" s="1" t="s">
        <v>322</v>
      </c>
    </row>
    <row r="2711" customFormat="false" ht="15" hidden="false" customHeight="true" outlineLevel="0" collapsed="false">
      <c r="A2711" s="106" t="n">
        <v>18148.4166435185</v>
      </c>
      <c r="B2711" s="1" t="s">
        <v>323</v>
      </c>
      <c r="C2711" s="1" t="s">
        <v>324</v>
      </c>
      <c r="D2711" s="1" t="s">
        <v>325</v>
      </c>
    </row>
    <row r="2712" customFormat="false" ht="15" hidden="false" customHeight="true" outlineLevel="0" collapsed="false">
      <c r="A2712" s="106" t="n">
        <v>18156.6038657407</v>
      </c>
      <c r="B2712" s="1" t="s">
        <v>314</v>
      </c>
      <c r="C2712" s="1" t="s">
        <v>315</v>
      </c>
      <c r="D2712" s="1" t="s">
        <v>316</v>
      </c>
    </row>
    <row r="2713" customFormat="false" ht="15" hidden="false" customHeight="true" outlineLevel="0" collapsed="false">
      <c r="A2713" s="106" t="n">
        <v>18163.5148726852</v>
      </c>
      <c r="B2713" s="1" t="s">
        <v>326</v>
      </c>
      <c r="C2713" s="1" t="s">
        <v>327</v>
      </c>
      <c r="D2713" s="1" t="s">
        <v>319</v>
      </c>
    </row>
    <row r="2714" customFormat="false" ht="15" hidden="false" customHeight="true" outlineLevel="0" collapsed="false">
      <c r="A2714" s="106" t="n">
        <v>18164.3789930556</v>
      </c>
      <c r="B2714" s="1" t="s">
        <v>328</v>
      </c>
      <c r="C2714" s="1" t="s">
        <v>335</v>
      </c>
      <c r="D2714" s="1" t="s">
        <v>336</v>
      </c>
    </row>
    <row r="2715" customFormat="false" ht="15" hidden="false" customHeight="true" outlineLevel="0" collapsed="false">
      <c r="A2715" s="106" t="n">
        <v>18170.1796296296</v>
      </c>
      <c r="B2715" s="1" t="s">
        <v>320</v>
      </c>
      <c r="C2715" s="1" t="s">
        <v>321</v>
      </c>
      <c r="D2715" s="1" t="s">
        <v>322</v>
      </c>
    </row>
    <row r="2716" customFormat="false" ht="15" hidden="false" customHeight="true" outlineLevel="0" collapsed="false">
      <c r="A2716" s="106" t="n">
        <v>18178.1201736111</v>
      </c>
      <c r="B2716" s="1" t="s">
        <v>333</v>
      </c>
      <c r="C2716" s="1" t="s">
        <v>334</v>
      </c>
      <c r="D2716" s="1" t="s">
        <v>325</v>
      </c>
    </row>
    <row r="2717" customFormat="false" ht="15" hidden="false" customHeight="true" outlineLevel="0" collapsed="false">
      <c r="A2717" s="106" t="n">
        <v>18186.171087963</v>
      </c>
      <c r="B2717" s="1" t="s">
        <v>314</v>
      </c>
      <c r="C2717" s="1" t="s">
        <v>315</v>
      </c>
      <c r="D2717" s="1" t="s">
        <v>316</v>
      </c>
    </row>
    <row r="2718" customFormat="false" ht="15" hidden="false" customHeight="true" outlineLevel="0" collapsed="false">
      <c r="A2718" s="106" t="n">
        <v>18192.891412037</v>
      </c>
      <c r="B2718" s="1" t="s">
        <v>317</v>
      </c>
      <c r="C2718" s="1" t="s">
        <v>318</v>
      </c>
      <c r="D2718" s="1" t="s">
        <v>319</v>
      </c>
    </row>
    <row r="2719" customFormat="false" ht="15" hidden="false" customHeight="true" outlineLevel="0" collapsed="false">
      <c r="A2719" s="106" t="n">
        <v>18199.7116087963</v>
      </c>
      <c r="B2719" s="1" t="s">
        <v>320</v>
      </c>
      <c r="C2719" s="1" t="s">
        <v>321</v>
      </c>
      <c r="D2719" s="1" t="s">
        <v>322</v>
      </c>
    </row>
    <row r="2720" customFormat="false" ht="15" hidden="false" customHeight="true" outlineLevel="0" collapsed="false">
      <c r="A2720" s="106" t="n">
        <v>18207.8815046296</v>
      </c>
      <c r="B2720" s="1" t="s">
        <v>323</v>
      </c>
      <c r="C2720" s="1" t="s">
        <v>324</v>
      </c>
      <c r="D2720" s="1" t="s">
        <v>325</v>
      </c>
    </row>
    <row r="2721" customFormat="false" ht="15" hidden="false" customHeight="true" outlineLevel="0" collapsed="false">
      <c r="A2721" s="106" t="n">
        <v>18215.6583796296</v>
      </c>
      <c r="B2721" s="1" t="s">
        <v>314</v>
      </c>
      <c r="C2721" s="1" t="s">
        <v>315</v>
      </c>
      <c r="D2721" s="1" t="s">
        <v>316</v>
      </c>
    </row>
    <row r="2722" customFormat="false" ht="15" hidden="false" customHeight="true" outlineLevel="0" collapsed="false">
      <c r="A2722" s="106" t="n">
        <v>18222.3124189815</v>
      </c>
      <c r="B2722" s="1" t="s">
        <v>326</v>
      </c>
      <c r="C2722" s="1" t="s">
        <v>327</v>
      </c>
      <c r="D2722" s="1" t="s">
        <v>319</v>
      </c>
    </row>
    <row r="2723" customFormat="false" ht="15" hidden="false" customHeight="true" outlineLevel="0" collapsed="false">
      <c r="A2723" s="106" t="n">
        <v>18229.4177199074</v>
      </c>
      <c r="B2723" s="1" t="s">
        <v>320</v>
      </c>
      <c r="C2723" s="1" t="s">
        <v>321</v>
      </c>
      <c r="D2723" s="1" t="s">
        <v>322</v>
      </c>
    </row>
    <row r="2724" customFormat="false" ht="15" hidden="false" customHeight="true" outlineLevel="0" collapsed="false">
      <c r="A2724" s="106" t="n">
        <v>18237.6344097222</v>
      </c>
      <c r="B2724" s="1" t="s">
        <v>323</v>
      </c>
      <c r="C2724" s="1" t="s">
        <v>324</v>
      </c>
      <c r="D2724" s="1" t="s">
        <v>325</v>
      </c>
    </row>
    <row r="2725" customFormat="false" ht="15" hidden="false" customHeight="true" outlineLevel="0" collapsed="false">
      <c r="A2725" s="106" t="n">
        <v>18245.0752893519</v>
      </c>
      <c r="B2725" s="1" t="s">
        <v>314</v>
      </c>
      <c r="C2725" s="1" t="s">
        <v>315</v>
      </c>
      <c r="D2725" s="1" t="s">
        <v>316</v>
      </c>
    </row>
    <row r="2726" customFormat="false" ht="15" hidden="false" customHeight="true" outlineLevel="0" collapsed="false">
      <c r="A2726" s="106" t="n">
        <v>18251.7890162037</v>
      </c>
      <c r="B2726" s="1" t="s">
        <v>326</v>
      </c>
      <c r="C2726" s="1" t="s">
        <v>327</v>
      </c>
      <c r="D2726" s="1" t="s">
        <v>319</v>
      </c>
    </row>
    <row r="2727" customFormat="false" ht="15" hidden="false" customHeight="true" outlineLevel="0" collapsed="false">
      <c r="A2727" s="106" t="n">
        <v>18254.1829166667</v>
      </c>
      <c r="B2727" s="1" t="s">
        <v>328</v>
      </c>
      <c r="C2727" s="1" t="s">
        <v>337</v>
      </c>
      <c r="D2727" s="1" t="s">
        <v>338</v>
      </c>
    </row>
    <row r="2728" customFormat="false" ht="15" hidden="false" customHeight="true" outlineLevel="0" collapsed="false">
      <c r="A2728" s="106" t="n">
        <v>18259.2717708333</v>
      </c>
      <c r="B2728" s="1" t="s">
        <v>320</v>
      </c>
      <c r="C2728" s="1" t="s">
        <v>321</v>
      </c>
      <c r="D2728" s="1" t="s">
        <v>322</v>
      </c>
    </row>
    <row r="2729" customFormat="false" ht="15" hidden="false" customHeight="true" outlineLevel="0" collapsed="false">
      <c r="A2729" s="106" t="n">
        <v>18267.3249537037</v>
      </c>
      <c r="B2729" s="1" t="s">
        <v>323</v>
      </c>
      <c r="C2729" s="1" t="s">
        <v>324</v>
      </c>
      <c r="D2729" s="1" t="s">
        <v>325</v>
      </c>
    </row>
    <row r="2730" customFormat="false" ht="15" hidden="false" customHeight="true" outlineLevel="0" collapsed="false">
      <c r="A2730" s="106" t="n">
        <v>18274.4385185185</v>
      </c>
      <c r="B2730" s="1" t="s">
        <v>314</v>
      </c>
      <c r="C2730" s="1" t="s">
        <v>315</v>
      </c>
      <c r="D2730" s="1" t="s">
        <v>316</v>
      </c>
    </row>
    <row r="2731" customFormat="false" ht="15" hidden="false" customHeight="true" outlineLevel="0" collapsed="false">
      <c r="A2731" s="106" t="n">
        <v>18281.3333912037</v>
      </c>
      <c r="B2731" s="1" t="s">
        <v>326</v>
      </c>
      <c r="C2731" s="1" t="s">
        <v>327</v>
      </c>
      <c r="D2731" s="1" t="s">
        <v>319</v>
      </c>
    </row>
    <row r="2732" customFormat="false" ht="15" hidden="false" customHeight="true" outlineLevel="0" collapsed="false">
      <c r="A2732" s="106" t="n">
        <v>18289.1939351852</v>
      </c>
      <c r="B2732" s="1" t="s">
        <v>320</v>
      </c>
      <c r="C2732" s="1" t="s">
        <v>321</v>
      </c>
      <c r="D2732" s="1" t="s">
        <v>322</v>
      </c>
    </row>
    <row r="2733" customFormat="false" ht="15" hidden="false" customHeight="true" outlineLevel="0" collapsed="false">
      <c r="A2733" s="106" t="n">
        <v>18296.9281018519</v>
      </c>
      <c r="B2733" s="1" t="s">
        <v>323</v>
      </c>
      <c r="C2733" s="1" t="s">
        <v>324</v>
      </c>
      <c r="D2733" s="1" t="s">
        <v>325</v>
      </c>
    </row>
    <row r="2734" customFormat="false" ht="15" hidden="false" customHeight="true" outlineLevel="0" collapsed="false">
      <c r="A2734" s="106" t="n">
        <v>18303.7725578704</v>
      </c>
      <c r="B2734" s="1" t="s">
        <v>314</v>
      </c>
      <c r="C2734" s="1" t="s">
        <v>315</v>
      </c>
      <c r="D2734" s="1" t="s">
        <v>316</v>
      </c>
    </row>
    <row r="2735" customFormat="false" ht="15" hidden="false" customHeight="true" outlineLevel="0" collapsed="false">
      <c r="A2735" s="106" t="n">
        <v>18310.9536111111</v>
      </c>
      <c r="B2735" s="1" t="s">
        <v>326</v>
      </c>
      <c r="C2735" s="1" t="s">
        <v>327</v>
      </c>
      <c r="D2735" s="1" t="s">
        <v>319</v>
      </c>
    </row>
    <row r="2736" customFormat="false" ht="15" hidden="false" customHeight="true" outlineLevel="0" collapsed="false">
      <c r="A2736" s="106" t="n">
        <v>18319.0775925926</v>
      </c>
      <c r="B2736" s="1" t="s">
        <v>320</v>
      </c>
      <c r="C2736" s="1" t="s">
        <v>321</v>
      </c>
      <c r="D2736" s="1" t="s">
        <v>322</v>
      </c>
    </row>
    <row r="2737" customFormat="false" ht="15" hidden="false" customHeight="true" outlineLevel="0" collapsed="false">
      <c r="A2737" s="106" t="n">
        <v>18326.4402430556</v>
      </c>
      <c r="B2737" s="1" t="s">
        <v>323</v>
      </c>
      <c r="C2737" s="1" t="s">
        <v>324</v>
      </c>
      <c r="D2737" s="1" t="s">
        <v>325</v>
      </c>
    </row>
    <row r="2738" customFormat="false" ht="15" hidden="false" customHeight="true" outlineLevel="0" collapsed="false">
      <c r="A2738" s="106" t="n">
        <v>18333.1100694444</v>
      </c>
      <c r="B2738" s="1" t="s">
        <v>314</v>
      </c>
      <c r="C2738" s="1" t="s">
        <v>315</v>
      </c>
      <c r="D2738" s="1" t="s">
        <v>316</v>
      </c>
    </row>
    <row r="2739" customFormat="false" ht="15" hidden="false" customHeight="true" outlineLevel="0" collapsed="false">
      <c r="A2739" s="106" t="n">
        <v>18340.6387268519</v>
      </c>
      <c r="B2739" s="1" t="s">
        <v>317</v>
      </c>
      <c r="C2739" s="1" t="s">
        <v>318</v>
      </c>
      <c r="D2739" s="1" t="s">
        <v>319</v>
      </c>
    </row>
    <row r="2740" customFormat="false" ht="15" hidden="false" customHeight="true" outlineLevel="0" collapsed="false">
      <c r="A2740" s="106" t="n">
        <v>18343.1910069445</v>
      </c>
      <c r="B2740" s="1" t="s">
        <v>328</v>
      </c>
      <c r="C2740" s="1" t="s">
        <v>329</v>
      </c>
      <c r="D2740" s="1" t="s">
        <v>330</v>
      </c>
    </row>
    <row r="2741" customFormat="false" ht="15" hidden="false" customHeight="true" outlineLevel="0" collapsed="false">
      <c r="A2741" s="106" t="n">
        <v>18348.8394560185</v>
      </c>
      <c r="B2741" s="1" t="s">
        <v>320</v>
      </c>
      <c r="C2741" s="1" t="s">
        <v>321</v>
      </c>
      <c r="D2741" s="1" t="s">
        <v>322</v>
      </c>
    </row>
    <row r="2742" customFormat="false" ht="15" hidden="false" customHeight="true" outlineLevel="0" collapsed="false">
      <c r="A2742" s="106" t="n">
        <v>18355.8670833333</v>
      </c>
      <c r="B2742" s="1" t="s">
        <v>333</v>
      </c>
      <c r="C2742" s="1" t="s">
        <v>334</v>
      </c>
      <c r="D2742" s="1" t="s">
        <v>325</v>
      </c>
    </row>
    <row r="2743" customFormat="false" ht="15" hidden="false" customHeight="true" outlineLevel="0" collapsed="false">
      <c r="A2743" s="106" t="n">
        <v>18362.4878356482</v>
      </c>
      <c r="B2743" s="1" t="s">
        <v>314</v>
      </c>
      <c r="C2743" s="1" t="s">
        <v>315</v>
      </c>
      <c r="D2743" s="1" t="s">
        <v>316</v>
      </c>
    </row>
    <row r="2744" customFormat="false" ht="15" hidden="false" customHeight="true" outlineLevel="0" collapsed="false">
      <c r="A2744" s="106" t="n">
        <v>18370.3506018519</v>
      </c>
      <c r="B2744" s="1" t="s">
        <v>326</v>
      </c>
      <c r="C2744" s="1" t="s">
        <v>327</v>
      </c>
      <c r="D2744" s="1" t="s">
        <v>319</v>
      </c>
    </row>
    <row r="2745" customFormat="false" ht="15" hidden="false" customHeight="true" outlineLevel="0" collapsed="false">
      <c r="A2745" s="106" t="n">
        <v>18378.4440393519</v>
      </c>
      <c r="B2745" s="1" t="s">
        <v>320</v>
      </c>
      <c r="C2745" s="1" t="s">
        <v>321</v>
      </c>
      <c r="D2745" s="1" t="s">
        <v>322</v>
      </c>
    </row>
    <row r="2746" customFormat="false" ht="15" hidden="false" customHeight="true" outlineLevel="0" collapsed="false">
      <c r="A2746" s="106" t="n">
        <v>18385.2216782407</v>
      </c>
      <c r="B2746" s="1" t="s">
        <v>323</v>
      </c>
      <c r="C2746" s="1" t="s">
        <v>324</v>
      </c>
      <c r="D2746" s="1" t="s">
        <v>325</v>
      </c>
    </row>
    <row r="2747" customFormat="false" ht="15" hidden="false" customHeight="true" outlineLevel="0" collapsed="false">
      <c r="A2747" s="106" t="n">
        <v>18391.9387962963</v>
      </c>
      <c r="B2747" s="1" t="s">
        <v>314</v>
      </c>
      <c r="C2747" s="1" t="s">
        <v>315</v>
      </c>
      <c r="D2747" s="1" t="s">
        <v>316</v>
      </c>
    </row>
    <row r="2748" customFormat="false" ht="15" hidden="false" customHeight="true" outlineLevel="0" collapsed="false">
      <c r="A2748" s="106" t="n">
        <v>18400.0375231482</v>
      </c>
      <c r="B2748" s="1" t="s">
        <v>326</v>
      </c>
      <c r="C2748" s="1" t="s">
        <v>327</v>
      </c>
      <c r="D2748" s="1" t="s">
        <v>319</v>
      </c>
    </row>
    <row r="2749" customFormat="false" ht="15" hidden="false" customHeight="true" outlineLevel="0" collapsed="false">
      <c r="A2749" s="106" t="n">
        <v>18407.894525463</v>
      </c>
      <c r="B2749" s="1" t="s">
        <v>320</v>
      </c>
      <c r="C2749" s="1" t="s">
        <v>321</v>
      </c>
      <c r="D2749" s="1" t="s">
        <v>322</v>
      </c>
    </row>
    <row r="2750" customFormat="false" ht="15" hidden="false" customHeight="true" outlineLevel="0" collapsed="false">
      <c r="A2750" s="106" t="n">
        <v>18414.5297685185</v>
      </c>
      <c r="B2750" s="1" t="s">
        <v>323</v>
      </c>
      <c r="C2750" s="1" t="s">
        <v>324</v>
      </c>
      <c r="D2750" s="1" t="s">
        <v>325</v>
      </c>
    </row>
    <row r="2751" customFormat="false" ht="15" hidden="false" customHeight="true" outlineLevel="0" collapsed="false">
      <c r="A2751" s="106" t="n">
        <v>18421.4829282407</v>
      </c>
      <c r="B2751" s="1" t="s">
        <v>314</v>
      </c>
      <c r="C2751" s="1" t="s">
        <v>315</v>
      </c>
      <c r="D2751" s="1" t="s">
        <v>316</v>
      </c>
    </row>
    <row r="2752" customFormat="false" ht="15" hidden="false" customHeight="true" outlineLevel="0" collapsed="false">
      <c r="A2752" s="106" t="n">
        <v>18429.6613541667</v>
      </c>
      <c r="B2752" s="1" t="s">
        <v>326</v>
      </c>
      <c r="C2752" s="1" t="s">
        <v>327</v>
      </c>
      <c r="D2752" s="1" t="s">
        <v>319</v>
      </c>
    </row>
    <row r="2753" customFormat="false" ht="15" hidden="false" customHeight="true" outlineLevel="0" collapsed="false">
      <c r="A2753" s="106" t="n">
        <v>18435.9834375</v>
      </c>
      <c r="B2753" s="1" t="s">
        <v>328</v>
      </c>
      <c r="C2753" s="1" t="s">
        <v>331</v>
      </c>
      <c r="D2753" s="1" t="s">
        <v>332</v>
      </c>
    </row>
    <row r="2754" customFormat="false" ht="15" hidden="false" customHeight="true" outlineLevel="0" collapsed="false">
      <c r="A2754" s="106" t="n">
        <v>18437.2168865741</v>
      </c>
      <c r="B2754" s="1" t="s">
        <v>320</v>
      </c>
      <c r="C2754" s="1" t="s">
        <v>321</v>
      </c>
      <c r="D2754" s="1" t="s">
        <v>322</v>
      </c>
    </row>
    <row r="2755" customFormat="false" ht="15" hidden="false" customHeight="true" outlineLevel="0" collapsed="false">
      <c r="A2755" s="106" t="n">
        <v>18443.832025463</v>
      </c>
      <c r="B2755" s="1" t="s">
        <v>323</v>
      </c>
      <c r="C2755" s="1" t="s">
        <v>324</v>
      </c>
      <c r="D2755" s="1" t="s">
        <v>325</v>
      </c>
    </row>
    <row r="2756" customFormat="false" ht="15" hidden="false" customHeight="true" outlineLevel="0" collapsed="false">
      <c r="A2756" s="106" t="n">
        <v>18451.1202777778</v>
      </c>
      <c r="B2756" s="1" t="s">
        <v>314</v>
      </c>
      <c r="C2756" s="1" t="s">
        <v>315</v>
      </c>
      <c r="D2756" s="1" t="s">
        <v>316</v>
      </c>
    </row>
    <row r="2757" customFormat="false" ht="15" hidden="false" customHeight="true" outlineLevel="0" collapsed="false">
      <c r="A2757" s="106" t="n">
        <v>18459.2117939815</v>
      </c>
      <c r="B2757" s="1" t="s">
        <v>326</v>
      </c>
      <c r="C2757" s="1" t="s">
        <v>327</v>
      </c>
      <c r="D2757" s="1" t="s">
        <v>319</v>
      </c>
    </row>
    <row r="2758" customFormat="false" ht="15" hidden="false" customHeight="true" outlineLevel="0" collapsed="false">
      <c r="A2758" s="106" t="n">
        <v>18466.4513541667</v>
      </c>
      <c r="B2758" s="1" t="s">
        <v>320</v>
      </c>
      <c r="C2758" s="1" t="s">
        <v>321</v>
      </c>
      <c r="D2758" s="1" t="s">
        <v>322</v>
      </c>
    </row>
    <row r="2759" customFormat="false" ht="15" hidden="false" customHeight="true" outlineLevel="0" collapsed="false">
      <c r="A2759" s="106" t="n">
        <v>18473.1788310185</v>
      </c>
      <c r="B2759" s="1" t="s">
        <v>323</v>
      </c>
      <c r="C2759" s="1" t="s">
        <v>324</v>
      </c>
      <c r="D2759" s="1" t="s">
        <v>325</v>
      </c>
    </row>
    <row r="2760" customFormat="false" ht="15" hidden="false" customHeight="true" outlineLevel="0" collapsed="false">
      <c r="A2760" s="106" t="n">
        <v>18480.8303703704</v>
      </c>
      <c r="B2760" s="1" t="s">
        <v>314</v>
      </c>
      <c r="C2760" s="1" t="s">
        <v>315</v>
      </c>
      <c r="D2760" s="1" t="s">
        <v>316</v>
      </c>
    </row>
    <row r="2761" customFormat="false" ht="15" hidden="false" customHeight="true" outlineLevel="0" collapsed="false">
      <c r="A2761" s="106" t="n">
        <v>18488.6998842593</v>
      </c>
      <c r="B2761" s="1" t="s">
        <v>326</v>
      </c>
      <c r="C2761" s="1" t="s">
        <v>327</v>
      </c>
      <c r="D2761" s="1" t="s">
        <v>319</v>
      </c>
    </row>
    <row r="2762" customFormat="false" ht="15" hidden="false" customHeight="true" outlineLevel="0" collapsed="false">
      <c r="A2762" s="106" t="n">
        <v>18495.6493402778</v>
      </c>
      <c r="B2762" s="1" t="s">
        <v>320</v>
      </c>
      <c r="C2762" s="1" t="s">
        <v>321</v>
      </c>
      <c r="D2762" s="1" t="s">
        <v>322</v>
      </c>
    </row>
    <row r="2763" customFormat="false" ht="15" hidden="false" customHeight="true" outlineLevel="0" collapsed="false">
      <c r="A2763" s="106" t="n">
        <v>18502.6185648148</v>
      </c>
      <c r="B2763" s="1" t="s">
        <v>323</v>
      </c>
      <c r="C2763" s="1" t="s">
        <v>324</v>
      </c>
      <c r="D2763" s="1" t="s">
        <v>325</v>
      </c>
    </row>
    <row r="2764" customFormat="false" ht="15" hidden="false" customHeight="true" outlineLevel="0" collapsed="false">
      <c r="A2764" s="106" t="n">
        <v>18510.5791203704</v>
      </c>
      <c r="B2764" s="1" t="s">
        <v>314</v>
      </c>
      <c r="C2764" s="1" t="s">
        <v>315</v>
      </c>
      <c r="D2764" s="1" t="s">
        <v>316</v>
      </c>
    </row>
    <row r="2765" customFormat="false" ht="15" hidden="false" customHeight="true" outlineLevel="0" collapsed="false">
      <c r="A2765" s="106" t="n">
        <v>18518.1448263889</v>
      </c>
      <c r="B2765" s="1" t="s">
        <v>317</v>
      </c>
      <c r="C2765" s="1" t="s">
        <v>318</v>
      </c>
      <c r="D2765" s="1" t="s">
        <v>319</v>
      </c>
    </row>
    <row r="2766" customFormat="false" ht="15" hidden="false" customHeight="true" outlineLevel="0" collapsed="false">
      <c r="A2766" s="106" t="n">
        <v>18524.870775463</v>
      </c>
      <c r="B2766" s="1" t="s">
        <v>320</v>
      </c>
      <c r="C2766" s="1" t="s">
        <v>321</v>
      </c>
      <c r="D2766" s="1" t="s">
        <v>322</v>
      </c>
    </row>
    <row r="2767" customFormat="false" ht="15" hidden="false" customHeight="true" outlineLevel="0" collapsed="false">
      <c r="A2767" s="106" t="n">
        <v>18529.6138194444</v>
      </c>
      <c r="B2767" s="1" t="s">
        <v>328</v>
      </c>
      <c r="C2767" s="1" t="s">
        <v>335</v>
      </c>
      <c r="D2767" s="1" t="s">
        <v>336</v>
      </c>
    </row>
    <row r="2768" customFormat="false" ht="15" hidden="false" customHeight="true" outlineLevel="0" collapsed="false">
      <c r="A2768" s="106" t="n">
        <v>18532.1814699074</v>
      </c>
      <c r="B2768" s="1" t="s">
        <v>333</v>
      </c>
      <c r="C2768" s="1" t="s">
        <v>334</v>
      </c>
      <c r="D2768" s="1" t="s">
        <v>325</v>
      </c>
    </row>
    <row r="2769" customFormat="false" ht="15" hidden="false" customHeight="true" outlineLevel="0" collapsed="false">
      <c r="A2769" s="106" t="n">
        <v>18540.3286921296</v>
      </c>
      <c r="B2769" s="1" t="s">
        <v>314</v>
      </c>
      <c r="C2769" s="1" t="s">
        <v>315</v>
      </c>
      <c r="D2769" s="1" t="s">
        <v>316</v>
      </c>
    </row>
    <row r="2770" customFormat="false" ht="15" hidden="false" customHeight="true" outlineLevel="0" collapsed="false">
      <c r="A2770" s="106" t="n">
        <v>18547.5650231482</v>
      </c>
      <c r="B2770" s="1" t="s">
        <v>326</v>
      </c>
      <c r="C2770" s="1" t="s">
        <v>327</v>
      </c>
      <c r="D2770" s="1" t="s">
        <v>319</v>
      </c>
    </row>
    <row r="2771" customFormat="false" ht="15" hidden="false" customHeight="true" outlineLevel="0" collapsed="false">
      <c r="A2771" s="106" t="n">
        <v>18554.178912037</v>
      </c>
      <c r="B2771" s="1" t="s">
        <v>320</v>
      </c>
      <c r="C2771" s="1" t="s">
        <v>321</v>
      </c>
      <c r="D2771" s="1" t="s">
        <v>322</v>
      </c>
    </row>
    <row r="2772" customFormat="false" ht="15" hidden="false" customHeight="true" outlineLevel="0" collapsed="false">
      <c r="A2772" s="106" t="n">
        <v>18561.8654861111</v>
      </c>
      <c r="B2772" s="1" t="s">
        <v>323</v>
      </c>
      <c r="C2772" s="1" t="s">
        <v>324</v>
      </c>
      <c r="D2772" s="1" t="s">
        <v>325</v>
      </c>
    </row>
    <row r="2773" customFormat="false" ht="15" hidden="false" customHeight="true" outlineLevel="0" collapsed="false">
      <c r="A2773" s="106" t="n">
        <v>18570.0420486111</v>
      </c>
      <c r="B2773" s="1" t="s">
        <v>314</v>
      </c>
      <c r="C2773" s="1" t="s">
        <v>315</v>
      </c>
      <c r="D2773" s="1" t="s">
        <v>316</v>
      </c>
    </row>
    <row r="2774" customFormat="false" ht="15" hidden="false" customHeight="true" outlineLevel="0" collapsed="false">
      <c r="A2774" s="106" t="n">
        <v>18576.9763657407</v>
      </c>
      <c r="B2774" s="1" t="s">
        <v>326</v>
      </c>
      <c r="C2774" s="1" t="s">
        <v>327</v>
      </c>
      <c r="D2774" s="1" t="s">
        <v>319</v>
      </c>
    </row>
    <row r="2775" customFormat="false" ht="15" hidden="false" customHeight="true" outlineLevel="0" collapsed="false">
      <c r="A2775" s="106" t="n">
        <v>18583.6289583333</v>
      </c>
      <c r="B2775" s="1" t="s">
        <v>320</v>
      </c>
      <c r="C2775" s="1" t="s">
        <v>321</v>
      </c>
      <c r="D2775" s="1" t="s">
        <v>322</v>
      </c>
    </row>
    <row r="2776" customFormat="false" ht="15" hidden="false" customHeight="true" outlineLevel="0" collapsed="false">
      <c r="A2776" s="106" t="n">
        <v>18591.6347916667</v>
      </c>
      <c r="B2776" s="1" t="s">
        <v>323</v>
      </c>
      <c r="C2776" s="1" t="s">
        <v>324</v>
      </c>
      <c r="D2776" s="1" t="s">
        <v>325</v>
      </c>
    </row>
    <row r="2777" customFormat="false" ht="15" hidden="false" customHeight="true" outlineLevel="0" collapsed="false">
      <c r="A2777" s="106" t="n">
        <v>18599.6820717593</v>
      </c>
      <c r="B2777" s="1" t="s">
        <v>314</v>
      </c>
      <c r="C2777" s="1" t="s">
        <v>315</v>
      </c>
      <c r="D2777" s="1" t="s">
        <v>316</v>
      </c>
    </row>
    <row r="2778" customFormat="false" ht="15" hidden="false" customHeight="true" outlineLevel="0" collapsed="false">
      <c r="A2778" s="106" t="n">
        <v>18606.3953587963</v>
      </c>
      <c r="B2778" s="1" t="s">
        <v>326</v>
      </c>
      <c r="C2778" s="1" t="s">
        <v>327</v>
      </c>
      <c r="D2778" s="1" t="s">
        <v>319</v>
      </c>
    </row>
    <row r="2779" customFormat="false" ht="15" hidden="false" customHeight="true" outlineLevel="0" collapsed="false">
      <c r="A2779" s="106" t="n">
        <v>18613.2478935185</v>
      </c>
      <c r="B2779" s="1" t="s">
        <v>320</v>
      </c>
      <c r="C2779" s="1" t="s">
        <v>321</v>
      </c>
      <c r="D2779" s="1" t="s">
        <v>322</v>
      </c>
    </row>
    <row r="2780" customFormat="false" ht="15" hidden="false" customHeight="true" outlineLevel="0" collapsed="false">
      <c r="A2780" s="106" t="n">
        <v>18619.4257638889</v>
      </c>
      <c r="B2780" s="1" t="s">
        <v>328</v>
      </c>
      <c r="C2780" s="1" t="s">
        <v>337</v>
      </c>
      <c r="D2780" s="1" t="s">
        <v>338</v>
      </c>
    </row>
    <row r="2781" customFormat="false" ht="15" hidden="false" customHeight="true" outlineLevel="0" collapsed="false">
      <c r="A2781" s="106" t="n">
        <v>18621.4328703704</v>
      </c>
      <c r="B2781" s="1" t="s">
        <v>323</v>
      </c>
      <c r="C2781" s="1" t="s">
        <v>324</v>
      </c>
      <c r="D2781" s="1" t="s">
        <v>325</v>
      </c>
    </row>
    <row r="2782" customFormat="false" ht="15" hidden="false" customHeight="true" outlineLevel="0" collapsed="false">
      <c r="A2782" s="106" t="n">
        <v>18629.2166898148</v>
      </c>
      <c r="B2782" s="1" t="s">
        <v>314</v>
      </c>
      <c r="C2782" s="1" t="s">
        <v>315</v>
      </c>
      <c r="D2782" s="1" t="s">
        <v>316</v>
      </c>
    </row>
    <row r="2783" customFormat="false" ht="15" hidden="false" customHeight="true" outlineLevel="0" collapsed="false">
      <c r="A2783" s="106" t="n">
        <v>18635.8407523148</v>
      </c>
      <c r="B2783" s="1" t="s">
        <v>326</v>
      </c>
      <c r="C2783" s="1" t="s">
        <v>327</v>
      </c>
      <c r="D2783" s="1" t="s">
        <v>319</v>
      </c>
    </row>
    <row r="2784" customFormat="false" ht="15" hidden="false" customHeight="true" outlineLevel="0" collapsed="false">
      <c r="A2784" s="106" t="n">
        <v>18643.0161342593</v>
      </c>
      <c r="B2784" s="1" t="s">
        <v>320</v>
      </c>
      <c r="C2784" s="1" t="s">
        <v>321</v>
      </c>
      <c r="D2784" s="1" t="s">
        <v>322</v>
      </c>
    </row>
    <row r="2785" customFormat="false" ht="15" hidden="false" customHeight="true" outlineLevel="0" collapsed="false">
      <c r="A2785" s="106" t="n">
        <v>18651.1997453704</v>
      </c>
      <c r="B2785" s="1" t="s">
        <v>323</v>
      </c>
      <c r="C2785" s="1" t="s">
        <v>324</v>
      </c>
      <c r="D2785" s="1" t="s">
        <v>325</v>
      </c>
    </row>
    <row r="2786" customFormat="false" ht="15" hidden="false" customHeight="true" outlineLevel="0" collapsed="false">
      <c r="A2786" s="106" t="n">
        <v>18658.6349421296</v>
      </c>
      <c r="B2786" s="1" t="s">
        <v>314</v>
      </c>
      <c r="C2786" s="1" t="s">
        <v>315</v>
      </c>
      <c r="D2786" s="1" t="s">
        <v>316</v>
      </c>
    </row>
    <row r="2787" customFormat="false" ht="15" hidden="false" customHeight="true" outlineLevel="0" collapsed="false">
      <c r="A2787" s="106" t="n">
        <v>18665.3293981482</v>
      </c>
      <c r="B2787" s="1" t="s">
        <v>326</v>
      </c>
      <c r="C2787" s="1" t="s">
        <v>327</v>
      </c>
      <c r="D2787" s="1" t="s">
        <v>319</v>
      </c>
    </row>
    <row r="2788" customFormat="false" ht="15" hidden="false" customHeight="true" outlineLevel="0" collapsed="false">
      <c r="A2788" s="106" t="n">
        <v>18672.8716319444</v>
      </c>
      <c r="B2788" s="1" t="s">
        <v>320</v>
      </c>
      <c r="C2788" s="1" t="s">
        <v>321</v>
      </c>
      <c r="D2788" s="1" t="s">
        <v>322</v>
      </c>
    </row>
    <row r="2789" customFormat="false" ht="15" hidden="false" customHeight="true" outlineLevel="0" collapsed="false">
      <c r="A2789" s="106" t="n">
        <v>18680.8838888889</v>
      </c>
      <c r="B2789" s="1" t="s">
        <v>323</v>
      </c>
      <c r="C2789" s="1" t="s">
        <v>324</v>
      </c>
      <c r="D2789" s="1" t="s">
        <v>325</v>
      </c>
    </row>
    <row r="2790" customFormat="false" ht="15" hidden="false" customHeight="true" outlineLevel="0" collapsed="false">
      <c r="A2790" s="106" t="n">
        <v>18687.9581828704</v>
      </c>
      <c r="B2790" s="1" t="s">
        <v>314</v>
      </c>
      <c r="C2790" s="1" t="s">
        <v>315</v>
      </c>
      <c r="D2790" s="1" t="s">
        <v>316</v>
      </c>
    </row>
    <row r="2791" customFormat="false" ht="15" hidden="false" customHeight="true" outlineLevel="0" collapsed="false">
      <c r="A2791" s="106" t="n">
        <v>18694.8686805556</v>
      </c>
      <c r="B2791" s="1" t="s">
        <v>317</v>
      </c>
      <c r="C2791" s="1" t="s">
        <v>318</v>
      </c>
      <c r="D2791" s="1" t="s">
        <v>319</v>
      </c>
    </row>
    <row r="2792" customFormat="false" ht="15" hidden="false" customHeight="true" outlineLevel="0" collapsed="false">
      <c r="A2792" s="106" t="n">
        <v>18702.7356828704</v>
      </c>
      <c r="B2792" s="1" t="s">
        <v>320</v>
      </c>
      <c r="C2792" s="1" t="s">
        <v>321</v>
      </c>
      <c r="D2792" s="1" t="s">
        <v>322</v>
      </c>
    </row>
    <row r="2793" customFormat="false" ht="15" hidden="false" customHeight="true" outlineLevel="0" collapsed="false">
      <c r="A2793" s="106" t="n">
        <v>18708.4348032407</v>
      </c>
      <c r="B2793" s="1" t="s">
        <v>328</v>
      </c>
      <c r="C2793" s="1" t="s">
        <v>329</v>
      </c>
      <c r="D2793" s="1" t="s">
        <v>330</v>
      </c>
    </row>
    <row r="2794" customFormat="false" ht="15" hidden="false" customHeight="true" outlineLevel="0" collapsed="false">
      <c r="A2794" s="106" t="n">
        <v>18710.4515277778</v>
      </c>
      <c r="B2794" s="1" t="s">
        <v>323</v>
      </c>
      <c r="C2794" s="1" t="s">
        <v>324</v>
      </c>
      <c r="D2794" s="1" t="s">
        <v>325</v>
      </c>
    </row>
    <row r="2795" customFormat="false" ht="15" hidden="false" customHeight="true" outlineLevel="0" collapsed="false">
      <c r="A2795" s="106" t="n">
        <v>18717.2326736111</v>
      </c>
      <c r="B2795" s="1" t="s">
        <v>314</v>
      </c>
      <c r="C2795" s="1" t="s">
        <v>315</v>
      </c>
      <c r="D2795" s="1" t="s">
        <v>316</v>
      </c>
    </row>
    <row r="2796" customFormat="false" ht="15" hidden="false" customHeight="true" outlineLevel="0" collapsed="false">
      <c r="A2796" s="106" t="n">
        <v>18724.4525115741</v>
      </c>
      <c r="B2796" s="1" t="s">
        <v>326</v>
      </c>
      <c r="C2796" s="1" t="s">
        <v>327</v>
      </c>
      <c r="D2796" s="1" t="s">
        <v>319</v>
      </c>
    </row>
    <row r="2797" customFormat="false" ht="15" hidden="false" customHeight="true" outlineLevel="0" collapsed="false">
      <c r="A2797" s="106" t="n">
        <v>18732.5381828704</v>
      </c>
      <c r="B2797" s="1" t="s">
        <v>320</v>
      </c>
      <c r="C2797" s="1" t="s">
        <v>321</v>
      </c>
      <c r="D2797" s="1" t="s">
        <v>322</v>
      </c>
    </row>
    <row r="2798" customFormat="false" ht="15" hidden="false" customHeight="true" outlineLevel="0" collapsed="false">
      <c r="A2798" s="106" t="n">
        <v>18739.8958217593</v>
      </c>
      <c r="B2798" s="1" t="s">
        <v>323</v>
      </c>
      <c r="C2798" s="1" t="s">
        <v>324</v>
      </c>
      <c r="D2798" s="1" t="s">
        <v>325</v>
      </c>
    </row>
    <row r="2799" customFormat="false" ht="15" hidden="false" customHeight="true" outlineLevel="0" collapsed="false">
      <c r="A2799" s="106" t="n">
        <v>18746.5123842593</v>
      </c>
      <c r="B2799" s="1" t="s">
        <v>314</v>
      </c>
      <c r="C2799" s="1" t="s">
        <v>315</v>
      </c>
      <c r="D2799" s="1" t="s">
        <v>316</v>
      </c>
    </row>
    <row r="2800" customFormat="false" ht="15" hidden="false" customHeight="true" outlineLevel="0" collapsed="false">
      <c r="A2800" s="106" t="n">
        <v>18754.0661226852</v>
      </c>
      <c r="B2800" s="1" t="s">
        <v>326</v>
      </c>
      <c r="C2800" s="1" t="s">
        <v>327</v>
      </c>
      <c r="D2800" s="1" t="s">
        <v>319</v>
      </c>
    </row>
    <row r="2801" customFormat="false" ht="15" hidden="false" customHeight="true" outlineLevel="0" collapsed="false">
      <c r="A2801" s="106" t="n">
        <v>18762.2299305556</v>
      </c>
      <c r="B2801" s="1" t="s">
        <v>320</v>
      </c>
      <c r="C2801" s="1" t="s">
        <v>321</v>
      </c>
      <c r="D2801" s="1" t="s">
        <v>322</v>
      </c>
    </row>
    <row r="2802" customFormat="false" ht="15" hidden="false" customHeight="true" outlineLevel="0" collapsed="false">
      <c r="A2802" s="106" t="n">
        <v>18769.2391898148</v>
      </c>
      <c r="B2802" s="1" t="s">
        <v>323</v>
      </c>
      <c r="C2802" s="1" t="s">
        <v>324</v>
      </c>
      <c r="D2802" s="1" t="s">
        <v>325</v>
      </c>
    </row>
    <row r="2803" customFormat="false" ht="15" hidden="false" customHeight="true" outlineLevel="0" collapsed="false">
      <c r="A2803" s="106" t="n">
        <v>18775.8450231482</v>
      </c>
      <c r="B2803" s="1" t="s">
        <v>314</v>
      </c>
      <c r="C2803" s="1" t="s">
        <v>315</v>
      </c>
      <c r="D2803" s="1" t="s">
        <v>316</v>
      </c>
    </row>
    <row r="2804" customFormat="false" ht="15" hidden="false" customHeight="true" outlineLevel="0" collapsed="false">
      <c r="A2804" s="106" t="n">
        <v>18783.6943287037</v>
      </c>
      <c r="B2804" s="1" t="s">
        <v>326</v>
      </c>
      <c r="C2804" s="1" t="s">
        <v>327</v>
      </c>
      <c r="D2804" s="1" t="s">
        <v>319</v>
      </c>
    </row>
    <row r="2805" customFormat="false" ht="15" hidden="false" customHeight="true" outlineLevel="0" collapsed="false">
      <c r="A2805" s="106" t="n">
        <v>18791.7856712963</v>
      </c>
      <c r="B2805" s="1" t="s">
        <v>320</v>
      </c>
      <c r="C2805" s="1" t="s">
        <v>321</v>
      </c>
      <c r="D2805" s="1" t="s">
        <v>322</v>
      </c>
    </row>
    <row r="2806" customFormat="false" ht="15" hidden="false" customHeight="true" outlineLevel="0" collapsed="false">
      <c r="A2806" s="106" t="n">
        <v>18798.5247800926</v>
      </c>
      <c r="B2806" s="1" t="s">
        <v>323</v>
      </c>
      <c r="C2806" s="1" t="s">
        <v>324</v>
      </c>
      <c r="D2806" s="1" t="s">
        <v>325</v>
      </c>
    </row>
    <row r="2807" customFormat="false" ht="15" hidden="false" customHeight="true" outlineLevel="0" collapsed="false">
      <c r="A2807" s="106" t="n">
        <v>18801.2256018519</v>
      </c>
      <c r="B2807" s="1" t="s">
        <v>328</v>
      </c>
      <c r="C2807" s="1" t="s">
        <v>331</v>
      </c>
      <c r="D2807" s="1" t="s">
        <v>332</v>
      </c>
    </row>
    <row r="2808" customFormat="false" ht="15" hidden="false" customHeight="true" outlineLevel="0" collapsed="false">
      <c r="A2808" s="106" t="n">
        <v>18805.2648032407</v>
      </c>
      <c r="B2808" s="1" t="s">
        <v>314</v>
      </c>
      <c r="C2808" s="1" t="s">
        <v>315</v>
      </c>
      <c r="D2808" s="1" t="s">
        <v>316</v>
      </c>
    </row>
    <row r="2809" customFormat="false" ht="15" hidden="false" customHeight="true" outlineLevel="0" collapsed="false">
      <c r="A2809" s="106" t="n">
        <v>18813.3246527778</v>
      </c>
      <c r="B2809" s="1" t="s">
        <v>326</v>
      </c>
      <c r="C2809" s="1" t="s">
        <v>327</v>
      </c>
      <c r="D2809" s="1" t="s">
        <v>319</v>
      </c>
    </row>
    <row r="2810" customFormat="false" ht="15" hidden="false" customHeight="true" outlineLevel="0" collapsed="false">
      <c r="A2810" s="106" t="n">
        <v>18821.2055671296</v>
      </c>
      <c r="B2810" s="1" t="s">
        <v>320</v>
      </c>
      <c r="C2810" s="1" t="s">
        <v>321</v>
      </c>
      <c r="D2810" s="1" t="s">
        <v>322</v>
      </c>
    </row>
    <row r="2811" customFormat="false" ht="15" hidden="false" customHeight="true" outlineLevel="0" collapsed="false">
      <c r="A2811" s="106" t="n">
        <v>18827.8036689815</v>
      </c>
      <c r="B2811" s="1" t="s">
        <v>323</v>
      </c>
      <c r="C2811" s="1" t="s">
        <v>324</v>
      </c>
      <c r="D2811" s="1" t="s">
        <v>325</v>
      </c>
    </row>
    <row r="2812" customFormat="false" ht="15" hidden="false" customHeight="true" outlineLevel="0" collapsed="false">
      <c r="A2812" s="106" t="n">
        <v>18834.7911921296</v>
      </c>
      <c r="B2812" s="1" t="s">
        <v>314</v>
      </c>
      <c r="C2812" s="1" t="s">
        <v>315</v>
      </c>
      <c r="D2812" s="1" t="s">
        <v>316</v>
      </c>
    </row>
    <row r="2813" customFormat="false" ht="15" hidden="false" customHeight="true" outlineLevel="0" collapsed="false">
      <c r="A2813" s="106" t="n">
        <v>18842.9438194444</v>
      </c>
      <c r="B2813" s="1" t="s">
        <v>326</v>
      </c>
      <c r="C2813" s="1" t="s">
        <v>327</v>
      </c>
      <c r="D2813" s="1" t="s">
        <v>319</v>
      </c>
    </row>
    <row r="2814" customFormat="false" ht="15" hidden="false" customHeight="true" outlineLevel="0" collapsed="false">
      <c r="A2814" s="106" t="n">
        <v>18850.5153356482</v>
      </c>
      <c r="B2814" s="1" t="s">
        <v>320</v>
      </c>
      <c r="C2814" s="1" t="s">
        <v>321</v>
      </c>
      <c r="D2814" s="1" t="s">
        <v>322</v>
      </c>
    </row>
    <row r="2815" customFormat="false" ht="15" hidden="false" customHeight="true" outlineLevel="0" collapsed="false">
      <c r="A2815" s="106" t="n">
        <v>18857.124525463</v>
      </c>
      <c r="B2815" s="1" t="s">
        <v>323</v>
      </c>
      <c r="C2815" s="1" t="s">
        <v>324</v>
      </c>
      <c r="D2815" s="1" t="s">
        <v>325</v>
      </c>
    </row>
    <row r="2816" customFormat="false" ht="15" hidden="false" customHeight="true" outlineLevel="0" collapsed="false">
      <c r="A2816" s="106" t="n">
        <v>18864.4308796296</v>
      </c>
      <c r="B2816" s="1" t="s">
        <v>314</v>
      </c>
      <c r="C2816" s="1" t="s">
        <v>315</v>
      </c>
      <c r="D2816" s="1" t="s">
        <v>316</v>
      </c>
    </row>
    <row r="2817" customFormat="false" ht="15" hidden="false" customHeight="true" outlineLevel="0" collapsed="false">
      <c r="A2817" s="106" t="n">
        <v>18872.5345601852</v>
      </c>
      <c r="B2817" s="1" t="s">
        <v>317</v>
      </c>
      <c r="C2817" s="1" t="s">
        <v>318</v>
      </c>
      <c r="D2817" s="1" t="s">
        <v>319</v>
      </c>
    </row>
    <row r="2818" customFormat="false" ht="15" hidden="false" customHeight="true" outlineLevel="0" collapsed="false">
      <c r="A2818" s="106" t="n">
        <v>18879.7611342593</v>
      </c>
      <c r="B2818" s="1" t="s">
        <v>320</v>
      </c>
      <c r="C2818" s="1" t="s">
        <v>321</v>
      </c>
      <c r="D2818" s="1" t="s">
        <v>322</v>
      </c>
    </row>
    <row r="2819" customFormat="false" ht="15" hidden="false" customHeight="true" outlineLevel="0" collapsed="false">
      <c r="A2819" s="106" t="n">
        <v>18886.5265277778</v>
      </c>
      <c r="B2819" s="1" t="s">
        <v>323</v>
      </c>
      <c r="C2819" s="1" t="s">
        <v>324</v>
      </c>
      <c r="D2819" s="1" t="s">
        <v>325</v>
      </c>
    </row>
    <row r="2820" customFormat="false" ht="15" hidden="false" customHeight="true" outlineLevel="0" collapsed="false">
      <c r="A2820" s="106" t="n">
        <v>18894.1762615741</v>
      </c>
      <c r="B2820" s="1" t="s">
        <v>314</v>
      </c>
      <c r="C2820" s="1" t="s">
        <v>315</v>
      </c>
      <c r="D2820" s="1" t="s">
        <v>316</v>
      </c>
    </row>
    <row r="2821" customFormat="false" ht="15" hidden="false" customHeight="true" outlineLevel="0" collapsed="false">
      <c r="A2821" s="106" t="n">
        <v>18894.8589814815</v>
      </c>
      <c r="B2821" s="1" t="s">
        <v>328</v>
      </c>
      <c r="C2821" s="1" t="s">
        <v>335</v>
      </c>
      <c r="D2821" s="1" t="s">
        <v>336</v>
      </c>
    </row>
    <row r="2822" customFormat="false" ht="15" hidden="false" customHeight="true" outlineLevel="0" collapsed="false">
      <c r="A2822" s="106" t="n">
        <v>18902.081087963</v>
      </c>
      <c r="B2822" s="1" t="s">
        <v>326</v>
      </c>
      <c r="C2822" s="1" t="s">
        <v>327</v>
      </c>
      <c r="D2822" s="1" t="s">
        <v>319</v>
      </c>
    </row>
    <row r="2823" customFormat="false" ht="15" hidden="false" customHeight="true" outlineLevel="0" collapsed="false">
      <c r="A2823" s="106" t="n">
        <v>18909.0001273148</v>
      </c>
      <c r="B2823" s="1" t="s">
        <v>320</v>
      </c>
      <c r="C2823" s="1" t="s">
        <v>321</v>
      </c>
      <c r="D2823" s="1" t="s">
        <v>322</v>
      </c>
    </row>
    <row r="2824" customFormat="false" ht="15" hidden="false" customHeight="true" outlineLevel="0" collapsed="false">
      <c r="A2824" s="106" t="n">
        <v>18916.0352314815</v>
      </c>
      <c r="B2824" s="1" t="s">
        <v>323</v>
      </c>
      <c r="C2824" s="1" t="s">
        <v>324</v>
      </c>
      <c r="D2824" s="1" t="s">
        <v>325</v>
      </c>
    </row>
    <row r="2825" customFormat="false" ht="15" hidden="false" customHeight="true" outlineLevel="0" collapsed="false">
      <c r="A2825" s="106" t="n">
        <v>18923.9973148148</v>
      </c>
      <c r="B2825" s="1" t="s">
        <v>314</v>
      </c>
      <c r="C2825" s="1" t="s">
        <v>315</v>
      </c>
      <c r="D2825" s="1" t="s">
        <v>316</v>
      </c>
    </row>
    <row r="2826" customFormat="false" ht="15" hidden="false" customHeight="true" outlineLevel="0" collapsed="false">
      <c r="A2826" s="106" t="n">
        <v>18931.5795717593</v>
      </c>
      <c r="B2826" s="1" t="s">
        <v>326</v>
      </c>
      <c r="C2826" s="1" t="s">
        <v>327</v>
      </c>
      <c r="D2826" s="1" t="s">
        <v>319</v>
      </c>
    </row>
    <row r="2827" customFormat="false" ht="15" hidden="false" customHeight="true" outlineLevel="0" collapsed="false">
      <c r="A2827" s="106" t="n">
        <v>18938.2906597222</v>
      </c>
      <c r="B2827" s="1" t="s">
        <v>320</v>
      </c>
      <c r="C2827" s="1" t="s">
        <v>321</v>
      </c>
      <c r="D2827" s="1" t="s">
        <v>322</v>
      </c>
    </row>
    <row r="2828" customFormat="false" ht="15" hidden="false" customHeight="true" outlineLevel="0" collapsed="false">
      <c r="A2828" s="106" t="n">
        <v>18945.6611342593</v>
      </c>
      <c r="B2828" s="1" t="s">
        <v>323</v>
      </c>
      <c r="C2828" s="1" t="s">
        <v>324</v>
      </c>
      <c r="D2828" s="1" t="s">
        <v>325</v>
      </c>
    </row>
    <row r="2829" customFormat="false" ht="15" hidden="false" customHeight="true" outlineLevel="0" collapsed="false">
      <c r="A2829" s="106" t="n">
        <v>18953.8344560185</v>
      </c>
      <c r="B2829" s="1" t="s">
        <v>314</v>
      </c>
      <c r="C2829" s="1" t="s">
        <v>315</v>
      </c>
      <c r="D2829" s="1" t="s">
        <v>316</v>
      </c>
    </row>
    <row r="2830" customFormat="false" ht="15" hidden="false" customHeight="true" outlineLevel="0" collapsed="false">
      <c r="A2830" s="106" t="n">
        <v>18961.0420717593</v>
      </c>
      <c r="B2830" s="1" t="s">
        <v>326</v>
      </c>
      <c r="C2830" s="1" t="s">
        <v>327</v>
      </c>
      <c r="D2830" s="1" t="s">
        <v>319</v>
      </c>
    </row>
    <row r="2831" customFormat="false" ht="15" hidden="false" customHeight="true" outlineLevel="0" collapsed="false">
      <c r="A2831" s="106" t="n">
        <v>18967.680775463</v>
      </c>
      <c r="B2831" s="1" t="s">
        <v>320</v>
      </c>
      <c r="C2831" s="1" t="s">
        <v>321</v>
      </c>
      <c r="D2831" s="1" t="s">
        <v>322</v>
      </c>
    </row>
    <row r="2832" customFormat="false" ht="15" hidden="false" customHeight="true" outlineLevel="0" collapsed="false">
      <c r="A2832" s="106" t="n">
        <v>18975.3961921296</v>
      </c>
      <c r="B2832" s="1" t="s">
        <v>323</v>
      </c>
      <c r="C2832" s="1" t="s">
        <v>324</v>
      </c>
      <c r="D2832" s="1" t="s">
        <v>325</v>
      </c>
    </row>
    <row r="2833" customFormat="false" ht="15" hidden="false" customHeight="true" outlineLevel="0" collapsed="false">
      <c r="A2833" s="106" t="n">
        <v>18983.6094791667</v>
      </c>
      <c r="B2833" s="1" t="s">
        <v>314</v>
      </c>
      <c r="C2833" s="1" t="s">
        <v>315</v>
      </c>
      <c r="D2833" s="1" t="s">
        <v>316</v>
      </c>
    </row>
    <row r="2834" customFormat="false" ht="15" hidden="false" customHeight="true" outlineLevel="0" collapsed="false">
      <c r="A2834" s="106" t="n">
        <v>18984.6666666667</v>
      </c>
      <c r="B2834" s="1" t="s">
        <v>328</v>
      </c>
      <c r="C2834" s="1" t="s">
        <v>337</v>
      </c>
      <c r="D2834" s="1" t="s">
        <v>338</v>
      </c>
    </row>
    <row r="2835" customFormat="false" ht="15" hidden="false" customHeight="true" outlineLevel="0" collapsed="false">
      <c r="A2835" s="106" t="n">
        <v>18990.4886342593</v>
      </c>
      <c r="B2835" s="1" t="s">
        <v>326</v>
      </c>
      <c r="C2835" s="1" t="s">
        <v>327</v>
      </c>
      <c r="D2835" s="1" t="s">
        <v>319</v>
      </c>
    </row>
    <row r="2836" customFormat="false" ht="15" hidden="false" customHeight="true" outlineLevel="0" collapsed="false">
      <c r="A2836" s="106" t="n">
        <v>18997.1959837963</v>
      </c>
      <c r="B2836" s="1" t="s">
        <v>320</v>
      </c>
      <c r="C2836" s="1" t="s">
        <v>321</v>
      </c>
      <c r="D2836" s="1" t="s">
        <v>322</v>
      </c>
    </row>
    <row r="2837" customFormat="false" ht="15" hidden="false" customHeight="true" outlineLevel="0" collapsed="false">
      <c r="A2837" s="106" t="n">
        <v>19005.205</v>
      </c>
      <c r="B2837" s="1" t="s">
        <v>323</v>
      </c>
      <c r="C2837" s="1" t="s">
        <v>324</v>
      </c>
      <c r="D2837" s="1" t="s">
        <v>325</v>
      </c>
    </row>
    <row r="2838" customFormat="false" ht="15" hidden="false" customHeight="true" outlineLevel="0" collapsed="false">
      <c r="A2838" s="106" t="n">
        <v>19013.2566782407</v>
      </c>
      <c r="B2838" s="1" t="s">
        <v>314</v>
      </c>
      <c r="C2838" s="1" t="s">
        <v>315</v>
      </c>
      <c r="D2838" s="1" t="s">
        <v>316</v>
      </c>
    </row>
    <row r="2839" customFormat="false" ht="15" hidden="false" customHeight="true" outlineLevel="0" collapsed="false">
      <c r="A2839" s="106" t="n">
        <v>19019.9349189815</v>
      </c>
      <c r="B2839" s="1" t="s">
        <v>326</v>
      </c>
      <c r="C2839" s="1" t="s">
        <v>327</v>
      </c>
      <c r="D2839" s="1" t="s">
        <v>319</v>
      </c>
    </row>
    <row r="2840" customFormat="false" ht="15" hidden="false" customHeight="true" outlineLevel="0" collapsed="false">
      <c r="A2840" s="106" t="n">
        <v>19026.8343287037</v>
      </c>
      <c r="B2840" s="1" t="s">
        <v>320</v>
      </c>
      <c r="C2840" s="1" t="s">
        <v>321</v>
      </c>
      <c r="D2840" s="1" t="s">
        <v>322</v>
      </c>
    </row>
    <row r="2841" customFormat="false" ht="15" hidden="false" customHeight="true" outlineLevel="0" collapsed="false">
      <c r="A2841" s="106" t="n">
        <v>19035.0197800926</v>
      </c>
      <c r="B2841" s="1" t="s">
        <v>333</v>
      </c>
      <c r="C2841" s="1" t="s">
        <v>334</v>
      </c>
      <c r="D2841" s="1" t="s">
        <v>325</v>
      </c>
    </row>
    <row r="2842" customFormat="false" ht="15" hidden="false" customHeight="true" outlineLevel="0" collapsed="false">
      <c r="A2842" s="106" t="n">
        <v>19042.7510069444</v>
      </c>
      <c r="B2842" s="1" t="s">
        <v>314</v>
      </c>
      <c r="C2842" s="1" t="s">
        <v>315</v>
      </c>
      <c r="D2842" s="1" t="s">
        <v>316</v>
      </c>
    </row>
    <row r="2843" customFormat="false" ht="15" hidden="false" customHeight="true" outlineLevel="0" collapsed="false">
      <c r="A2843" s="106" t="n">
        <v>19049.3860185185</v>
      </c>
      <c r="B2843" s="1" t="s">
        <v>317</v>
      </c>
      <c r="C2843" s="1" t="s">
        <v>318</v>
      </c>
      <c r="D2843" s="1" t="s">
        <v>319</v>
      </c>
    </row>
    <row r="2844" customFormat="false" ht="15" hidden="false" customHeight="true" outlineLevel="0" collapsed="false">
      <c r="A2844" s="106" t="n">
        <v>19056.5714583333</v>
      </c>
      <c r="B2844" s="1" t="s">
        <v>320</v>
      </c>
      <c r="C2844" s="1" t="s">
        <v>321</v>
      </c>
      <c r="D2844" s="1" t="s">
        <v>322</v>
      </c>
    </row>
    <row r="2845" customFormat="false" ht="15" hidden="false" customHeight="true" outlineLevel="0" collapsed="false">
      <c r="A2845" s="106" t="n">
        <v>19064.7597569444</v>
      </c>
      <c r="B2845" s="1" t="s">
        <v>323</v>
      </c>
      <c r="C2845" s="1" t="s">
        <v>324</v>
      </c>
      <c r="D2845" s="1" t="s">
        <v>325</v>
      </c>
    </row>
    <row r="2846" customFormat="false" ht="15" hidden="false" customHeight="true" outlineLevel="0" collapsed="false">
      <c r="A2846" s="106" t="n">
        <v>19072.1108333333</v>
      </c>
      <c r="B2846" s="1" t="s">
        <v>314</v>
      </c>
      <c r="C2846" s="1" t="s">
        <v>315</v>
      </c>
      <c r="D2846" s="1" t="s">
        <v>316</v>
      </c>
    </row>
    <row r="2847" customFormat="false" ht="15" hidden="false" customHeight="true" outlineLevel="0" collapsed="false">
      <c r="A2847" s="106" t="n">
        <v>19073.6760185185</v>
      </c>
      <c r="B2847" s="1" t="s">
        <v>328</v>
      </c>
      <c r="C2847" s="1" t="s">
        <v>329</v>
      </c>
      <c r="D2847" s="1" t="s">
        <v>330</v>
      </c>
    </row>
    <row r="2848" customFormat="false" ht="15" hidden="false" customHeight="true" outlineLevel="0" collapsed="false">
      <c r="A2848" s="106" t="n">
        <v>19078.8421180556</v>
      </c>
      <c r="B2848" s="1" t="s">
        <v>326</v>
      </c>
      <c r="C2848" s="1" t="s">
        <v>327</v>
      </c>
      <c r="D2848" s="1" t="s">
        <v>319</v>
      </c>
    </row>
    <row r="2849" customFormat="false" ht="15" hidden="false" customHeight="true" outlineLevel="0" collapsed="false">
      <c r="A2849" s="106" t="n">
        <v>19086.366400463</v>
      </c>
      <c r="B2849" s="1" t="s">
        <v>320</v>
      </c>
      <c r="C2849" s="1" t="s">
        <v>321</v>
      </c>
      <c r="D2849" s="1" t="s">
        <v>322</v>
      </c>
    </row>
    <row r="2850" customFormat="false" ht="15" hidden="false" customHeight="true" outlineLevel="0" collapsed="false">
      <c r="A2850" s="106" t="n">
        <v>19094.3702314815</v>
      </c>
      <c r="B2850" s="1" t="s">
        <v>323</v>
      </c>
      <c r="C2850" s="1" t="s">
        <v>324</v>
      </c>
      <c r="D2850" s="1" t="s">
        <v>325</v>
      </c>
    </row>
    <row r="2851" customFormat="false" ht="15" hidden="false" customHeight="true" outlineLevel="0" collapsed="false">
      <c r="A2851" s="106" t="n">
        <v>19101.3801273148</v>
      </c>
      <c r="B2851" s="1" t="s">
        <v>314</v>
      </c>
      <c r="C2851" s="1" t="s">
        <v>315</v>
      </c>
      <c r="D2851" s="1" t="s">
        <v>316</v>
      </c>
    </row>
    <row r="2852" customFormat="false" ht="15" hidden="false" customHeight="true" outlineLevel="0" collapsed="false">
      <c r="A2852" s="106" t="n">
        <v>19108.3106481482</v>
      </c>
      <c r="B2852" s="1" t="s">
        <v>326</v>
      </c>
      <c r="C2852" s="1" t="s">
        <v>327</v>
      </c>
      <c r="D2852" s="1" t="s">
        <v>319</v>
      </c>
    </row>
    <row r="2853" customFormat="false" ht="15" hidden="false" customHeight="true" outlineLevel="0" collapsed="false">
      <c r="A2853" s="106" t="n">
        <v>19116.1645833333</v>
      </c>
      <c r="B2853" s="1" t="s">
        <v>320</v>
      </c>
      <c r="C2853" s="1" t="s">
        <v>321</v>
      </c>
      <c r="D2853" s="1" t="s">
        <v>322</v>
      </c>
    </row>
    <row r="2854" customFormat="false" ht="15" hidden="false" customHeight="true" outlineLevel="0" collapsed="false">
      <c r="A2854" s="106" t="n">
        <v>19123.8442708333</v>
      </c>
      <c r="B2854" s="1" t="s">
        <v>323</v>
      </c>
      <c r="C2854" s="1" t="s">
        <v>324</v>
      </c>
      <c r="D2854" s="1" t="s">
        <v>325</v>
      </c>
    </row>
    <row r="2855" customFormat="false" ht="15" hidden="false" customHeight="true" outlineLevel="0" collapsed="false">
      <c r="A2855" s="106" t="n">
        <v>19130.6105208333</v>
      </c>
      <c r="B2855" s="1" t="s">
        <v>314</v>
      </c>
      <c r="C2855" s="1" t="s">
        <v>315</v>
      </c>
      <c r="D2855" s="1" t="s">
        <v>316</v>
      </c>
    </row>
    <row r="2856" customFormat="false" ht="15" hidden="false" customHeight="true" outlineLevel="0" collapsed="false">
      <c r="A2856" s="106" t="n">
        <v>19137.8108680556</v>
      </c>
      <c r="B2856" s="1" t="s">
        <v>326</v>
      </c>
      <c r="C2856" s="1" t="s">
        <v>327</v>
      </c>
      <c r="D2856" s="1" t="s">
        <v>319</v>
      </c>
    </row>
    <row r="2857" customFormat="false" ht="15" hidden="false" customHeight="true" outlineLevel="0" collapsed="false">
      <c r="A2857" s="106" t="n">
        <v>19145.9069328704</v>
      </c>
      <c r="B2857" s="1" t="s">
        <v>320</v>
      </c>
      <c r="C2857" s="1" t="s">
        <v>321</v>
      </c>
      <c r="D2857" s="1" t="s">
        <v>322</v>
      </c>
    </row>
    <row r="2858" customFormat="false" ht="15" hidden="false" customHeight="true" outlineLevel="0" collapsed="false">
      <c r="A2858" s="106" t="n">
        <v>19153.2130208333</v>
      </c>
      <c r="B2858" s="1" t="s">
        <v>323</v>
      </c>
      <c r="C2858" s="1" t="s">
        <v>324</v>
      </c>
      <c r="D2858" s="1" t="s">
        <v>325</v>
      </c>
    </row>
    <row r="2859" customFormat="false" ht="15" hidden="false" customHeight="true" outlineLevel="0" collapsed="false">
      <c r="A2859" s="106" t="n">
        <v>19159.8525925926</v>
      </c>
      <c r="B2859" s="1" t="s">
        <v>314</v>
      </c>
      <c r="C2859" s="1" t="s">
        <v>315</v>
      </c>
      <c r="D2859" s="1" t="s">
        <v>316</v>
      </c>
    </row>
    <row r="2860" customFormat="false" ht="15" hidden="false" customHeight="true" outlineLevel="0" collapsed="false">
      <c r="A2860" s="106" t="n">
        <v>19166.467025463</v>
      </c>
      <c r="B2860" s="1" t="s">
        <v>328</v>
      </c>
      <c r="C2860" s="1" t="s">
        <v>331</v>
      </c>
      <c r="D2860" s="1" t="s">
        <v>332</v>
      </c>
    </row>
    <row r="2861" customFormat="false" ht="15" hidden="false" customHeight="true" outlineLevel="0" collapsed="false">
      <c r="A2861" s="106" t="n">
        <v>19167.3644560185</v>
      </c>
      <c r="B2861" s="1" t="s">
        <v>326</v>
      </c>
      <c r="C2861" s="1" t="s">
        <v>327</v>
      </c>
      <c r="D2861" s="1" t="s">
        <v>319</v>
      </c>
    </row>
    <row r="2862" customFormat="false" ht="15" hidden="false" customHeight="true" outlineLevel="0" collapsed="false">
      <c r="A2862" s="106" t="n">
        <v>19175.5493634259</v>
      </c>
      <c r="B2862" s="1" t="s">
        <v>320</v>
      </c>
      <c r="C2862" s="1" t="s">
        <v>321</v>
      </c>
      <c r="D2862" s="1" t="s">
        <v>322</v>
      </c>
    </row>
    <row r="2863" customFormat="false" ht="15" hidden="false" customHeight="true" outlineLevel="0" collapsed="false">
      <c r="A2863" s="106" t="n">
        <v>19182.5231944445</v>
      </c>
      <c r="B2863" s="1" t="s">
        <v>323</v>
      </c>
      <c r="C2863" s="1" t="s">
        <v>324</v>
      </c>
      <c r="D2863" s="1" t="s">
        <v>325</v>
      </c>
    </row>
    <row r="2864" customFormat="false" ht="15" hidden="false" customHeight="true" outlineLevel="0" collapsed="false">
      <c r="A2864" s="106" t="n">
        <v>19189.1542939815</v>
      </c>
      <c r="B2864" s="1" t="s">
        <v>314</v>
      </c>
      <c r="C2864" s="1" t="s">
        <v>315</v>
      </c>
      <c r="D2864" s="1" t="s">
        <v>316</v>
      </c>
    </row>
    <row r="2865" customFormat="false" ht="15" hidden="false" customHeight="true" outlineLevel="0" collapsed="false">
      <c r="A2865" s="106" t="n">
        <v>19196.9796064815</v>
      </c>
      <c r="B2865" s="1" t="s">
        <v>326</v>
      </c>
      <c r="C2865" s="1" t="s">
        <v>327</v>
      </c>
      <c r="D2865" s="1" t="s">
        <v>319</v>
      </c>
    </row>
    <row r="2866" customFormat="false" ht="15" hidden="false" customHeight="true" outlineLevel="0" collapsed="false">
      <c r="A2866" s="106" t="n">
        <v>19205.0769675926</v>
      </c>
      <c r="B2866" s="1" t="s">
        <v>320</v>
      </c>
      <c r="C2866" s="1" t="s">
        <v>321</v>
      </c>
      <c r="D2866" s="1" t="s">
        <v>322</v>
      </c>
    </row>
    <row r="2867" customFormat="false" ht="15" hidden="false" customHeight="true" outlineLevel="0" collapsed="false">
      <c r="A2867" s="106" t="n">
        <v>19211.8195833333</v>
      </c>
      <c r="B2867" s="1" t="s">
        <v>333</v>
      </c>
      <c r="C2867" s="1" t="s">
        <v>334</v>
      </c>
      <c r="D2867" s="1" t="s">
        <v>325</v>
      </c>
    </row>
    <row r="2868" customFormat="false" ht="15" hidden="false" customHeight="true" outlineLevel="0" collapsed="false">
      <c r="A2868" s="106" t="n">
        <v>19218.5606365741</v>
      </c>
      <c r="B2868" s="1" t="s">
        <v>314</v>
      </c>
      <c r="C2868" s="1" t="s">
        <v>315</v>
      </c>
      <c r="D2868" s="1" t="s">
        <v>316</v>
      </c>
    </row>
    <row r="2869" customFormat="false" ht="15" hidden="false" customHeight="true" outlineLevel="0" collapsed="false">
      <c r="A2869" s="106" t="n">
        <v>19226.6396296296</v>
      </c>
      <c r="B2869" s="1" t="s">
        <v>317</v>
      </c>
      <c r="C2869" s="1" t="s">
        <v>318</v>
      </c>
      <c r="D2869" s="1" t="s">
        <v>319</v>
      </c>
    </row>
    <row r="2870" customFormat="false" ht="15" hidden="false" customHeight="true" outlineLevel="0" collapsed="false">
      <c r="A2870" s="106" t="n">
        <v>19234.502349537</v>
      </c>
      <c r="B2870" s="1" t="s">
        <v>320</v>
      </c>
      <c r="C2870" s="1" t="s">
        <v>321</v>
      </c>
      <c r="D2870" s="1" t="s">
        <v>322</v>
      </c>
    </row>
    <row r="2871" customFormat="false" ht="15" hidden="false" customHeight="true" outlineLevel="0" collapsed="false">
      <c r="A2871" s="106" t="n">
        <v>19241.1386458333</v>
      </c>
      <c r="B2871" s="1" t="s">
        <v>323</v>
      </c>
      <c r="C2871" s="1" t="s">
        <v>324</v>
      </c>
      <c r="D2871" s="1" t="s">
        <v>325</v>
      </c>
    </row>
    <row r="2872" customFormat="false" ht="15" hidden="false" customHeight="true" outlineLevel="0" collapsed="false">
      <c r="A2872" s="106" t="n">
        <v>19248.1088078704</v>
      </c>
      <c r="B2872" s="1" t="s">
        <v>314</v>
      </c>
      <c r="C2872" s="1" t="s">
        <v>315</v>
      </c>
      <c r="D2872" s="1" t="s">
        <v>316</v>
      </c>
    </row>
    <row r="2873" customFormat="false" ht="15" hidden="false" customHeight="true" outlineLevel="0" collapsed="false">
      <c r="A2873" s="106" t="n">
        <v>19256.307349537</v>
      </c>
      <c r="B2873" s="1" t="s">
        <v>326</v>
      </c>
      <c r="C2873" s="1" t="s">
        <v>327</v>
      </c>
      <c r="D2873" s="1" t="s">
        <v>319</v>
      </c>
    </row>
    <row r="2874" customFormat="false" ht="15" hidden="false" customHeight="true" outlineLevel="0" collapsed="false">
      <c r="A2874" s="106" t="n">
        <v>19260.0998726852</v>
      </c>
      <c r="B2874" s="1" t="s">
        <v>328</v>
      </c>
      <c r="C2874" s="1" t="s">
        <v>335</v>
      </c>
      <c r="D2874" s="1" t="s">
        <v>336</v>
      </c>
    </row>
    <row r="2875" customFormat="false" ht="15" hidden="false" customHeight="true" outlineLevel="0" collapsed="false">
      <c r="A2875" s="106" t="n">
        <v>19263.8548148148</v>
      </c>
      <c r="B2875" s="1" t="s">
        <v>320</v>
      </c>
      <c r="C2875" s="1" t="s">
        <v>321</v>
      </c>
      <c r="D2875" s="1" t="s">
        <v>322</v>
      </c>
    </row>
    <row r="2876" customFormat="false" ht="15" hidden="false" customHeight="true" outlineLevel="0" collapsed="false">
      <c r="A2876" s="106" t="n">
        <v>19270.5107523148</v>
      </c>
      <c r="B2876" s="1" t="s">
        <v>323</v>
      </c>
      <c r="C2876" s="1" t="s">
        <v>324</v>
      </c>
      <c r="D2876" s="1" t="s">
        <v>325</v>
      </c>
    </row>
    <row r="2877" customFormat="false" ht="15" hidden="false" customHeight="true" outlineLevel="0" collapsed="false">
      <c r="A2877" s="106" t="n">
        <v>19277.8149768519</v>
      </c>
      <c r="B2877" s="1" t="s">
        <v>314</v>
      </c>
      <c r="C2877" s="1" t="s">
        <v>315</v>
      </c>
      <c r="D2877" s="1" t="s">
        <v>316</v>
      </c>
    </row>
    <row r="2878" customFormat="false" ht="15" hidden="false" customHeight="true" outlineLevel="0" collapsed="false">
      <c r="A2878" s="106" t="n">
        <v>19285.9462615741</v>
      </c>
      <c r="B2878" s="1" t="s">
        <v>326</v>
      </c>
      <c r="C2878" s="1" t="s">
        <v>327</v>
      </c>
      <c r="D2878" s="1" t="s">
        <v>319</v>
      </c>
    </row>
    <row r="2879" customFormat="false" ht="15" hidden="false" customHeight="true" outlineLevel="0" collapsed="false">
      <c r="A2879" s="106" t="n">
        <v>19293.1696296296</v>
      </c>
      <c r="B2879" s="1" t="s">
        <v>320</v>
      </c>
      <c r="C2879" s="1" t="s">
        <v>321</v>
      </c>
      <c r="D2879" s="1" t="s">
        <v>322</v>
      </c>
    </row>
    <row r="2880" customFormat="false" ht="15" hidden="false" customHeight="true" outlineLevel="0" collapsed="false">
      <c r="A2880" s="106" t="n">
        <v>19299.9652430556</v>
      </c>
      <c r="B2880" s="1" t="s">
        <v>323</v>
      </c>
      <c r="C2880" s="1" t="s">
        <v>324</v>
      </c>
      <c r="D2880" s="1" t="s">
        <v>325</v>
      </c>
    </row>
    <row r="2881" customFormat="false" ht="15" hidden="false" customHeight="true" outlineLevel="0" collapsed="false">
      <c r="A2881" s="106" t="n">
        <v>19307.6554050926</v>
      </c>
      <c r="B2881" s="1" t="s">
        <v>314</v>
      </c>
      <c r="C2881" s="1" t="s">
        <v>315</v>
      </c>
      <c r="D2881" s="1" t="s">
        <v>316</v>
      </c>
    </row>
    <row r="2882" customFormat="false" ht="15" hidden="false" customHeight="true" outlineLevel="0" collapsed="false">
      <c r="A2882" s="106" t="n">
        <v>19315.5388078704</v>
      </c>
      <c r="B2882" s="1" t="s">
        <v>326</v>
      </c>
      <c r="C2882" s="1" t="s">
        <v>327</v>
      </c>
      <c r="D2882" s="1" t="s">
        <v>319</v>
      </c>
    </row>
    <row r="2883" customFormat="false" ht="15" hidden="false" customHeight="true" outlineLevel="0" collapsed="false">
      <c r="A2883" s="106" t="n">
        <v>19322.4823611111</v>
      </c>
      <c r="B2883" s="1" t="s">
        <v>320</v>
      </c>
      <c r="C2883" s="1" t="s">
        <v>321</v>
      </c>
      <c r="D2883" s="1" t="s">
        <v>322</v>
      </c>
    </row>
    <row r="2884" customFormat="false" ht="15" hidden="false" customHeight="true" outlineLevel="0" collapsed="false">
      <c r="A2884" s="106" t="n">
        <v>19329.5290162037</v>
      </c>
      <c r="B2884" s="1" t="s">
        <v>323</v>
      </c>
      <c r="C2884" s="1" t="s">
        <v>324</v>
      </c>
      <c r="D2884" s="1" t="s">
        <v>325</v>
      </c>
    </row>
    <row r="2885" customFormat="false" ht="15" hidden="false" customHeight="true" outlineLevel="0" collapsed="false">
      <c r="A2885" s="106" t="n">
        <v>19337.5574537037</v>
      </c>
      <c r="B2885" s="1" t="s">
        <v>314</v>
      </c>
      <c r="C2885" s="1" t="s">
        <v>315</v>
      </c>
      <c r="D2885" s="1" t="s">
        <v>316</v>
      </c>
    </row>
    <row r="2886" customFormat="false" ht="15" hidden="false" customHeight="true" outlineLevel="0" collapsed="false">
      <c r="A2886" s="106" t="n">
        <v>19345.0851736111</v>
      </c>
      <c r="B2886" s="1" t="s">
        <v>326</v>
      </c>
      <c r="C2886" s="1" t="s">
        <v>327</v>
      </c>
      <c r="D2886" s="1" t="s">
        <v>319</v>
      </c>
    </row>
    <row r="2887" customFormat="false" ht="15" hidden="false" customHeight="true" outlineLevel="0" collapsed="false">
      <c r="A2887" s="106" t="n">
        <v>19349.9052546296</v>
      </c>
      <c r="B2887" s="1" t="s">
        <v>328</v>
      </c>
      <c r="C2887" s="1" t="s">
        <v>337</v>
      </c>
      <c r="D2887" s="1" t="s">
        <v>338</v>
      </c>
    </row>
    <row r="2888" customFormat="false" ht="15" hidden="false" customHeight="true" outlineLevel="0" collapsed="false">
      <c r="A2888" s="106" t="n">
        <v>19351.827650463</v>
      </c>
      <c r="B2888" s="1" t="s">
        <v>320</v>
      </c>
      <c r="C2888" s="1" t="s">
        <v>321</v>
      </c>
      <c r="D2888" s="1" t="s">
        <v>322</v>
      </c>
    </row>
    <row r="2889" customFormat="false" ht="15" hidden="false" customHeight="true" outlineLevel="0" collapsed="false">
      <c r="A2889" s="106" t="n">
        <v>19359.2125578704</v>
      </c>
      <c r="B2889" s="1" t="s">
        <v>323</v>
      </c>
      <c r="C2889" s="1" t="s">
        <v>324</v>
      </c>
      <c r="D2889" s="1" t="s">
        <v>325</v>
      </c>
    </row>
    <row r="2890" customFormat="false" ht="15" hidden="false" customHeight="true" outlineLevel="0" collapsed="false">
      <c r="A2890" s="106" t="n">
        <v>19367.4232638889</v>
      </c>
      <c r="B2890" s="1" t="s">
        <v>314</v>
      </c>
      <c r="C2890" s="1" t="s">
        <v>315</v>
      </c>
      <c r="D2890" s="1" t="s">
        <v>316</v>
      </c>
    </row>
    <row r="2891" customFormat="false" ht="15" hidden="false" customHeight="true" outlineLevel="0" collapsed="false">
      <c r="A2891" s="106" t="n">
        <v>19374.5891666667</v>
      </c>
      <c r="B2891" s="1" t="s">
        <v>317</v>
      </c>
      <c r="C2891" s="1" t="s">
        <v>318</v>
      </c>
      <c r="D2891" s="1" t="s">
        <v>319</v>
      </c>
    </row>
    <row r="2892" customFormat="false" ht="15" hidden="false" customHeight="true" outlineLevel="0" collapsed="false">
      <c r="A2892" s="106" t="n">
        <v>19381.2381018519</v>
      </c>
      <c r="B2892" s="1" t="s">
        <v>320</v>
      </c>
      <c r="C2892" s="1" t="s">
        <v>321</v>
      </c>
      <c r="D2892" s="1" t="s">
        <v>322</v>
      </c>
    </row>
    <row r="2893" customFormat="false" ht="15" hidden="false" customHeight="true" outlineLevel="0" collapsed="false">
      <c r="A2893" s="106" t="n">
        <v>19388.9893287037</v>
      </c>
      <c r="B2893" s="1" t="s">
        <v>333</v>
      </c>
      <c r="C2893" s="1" t="s">
        <v>334</v>
      </c>
      <c r="D2893" s="1" t="s">
        <v>325</v>
      </c>
    </row>
    <row r="2894" customFormat="false" ht="15" hidden="false" customHeight="true" outlineLevel="0" collapsed="false">
      <c r="A2894" s="106" t="n">
        <v>19397.1732986111</v>
      </c>
      <c r="B2894" s="1" t="s">
        <v>314</v>
      </c>
      <c r="C2894" s="1" t="s">
        <v>315</v>
      </c>
      <c r="D2894" s="1" t="s">
        <v>316</v>
      </c>
    </row>
    <row r="2895" customFormat="false" ht="15" hidden="false" customHeight="true" outlineLevel="0" collapsed="false">
      <c r="A2895" s="106" t="n">
        <v>19404.0487847222</v>
      </c>
      <c r="B2895" s="1" t="s">
        <v>317</v>
      </c>
      <c r="C2895" s="1" t="s">
        <v>318</v>
      </c>
      <c r="D2895" s="1" t="s">
        <v>319</v>
      </c>
    </row>
    <row r="2896" customFormat="false" ht="15" hidden="false" customHeight="true" outlineLevel="0" collapsed="false">
      <c r="A2896" s="106" t="n">
        <v>19410.739375</v>
      </c>
      <c r="B2896" s="1" t="s">
        <v>320</v>
      </c>
      <c r="C2896" s="1" t="s">
        <v>321</v>
      </c>
      <c r="D2896" s="1" t="s">
        <v>322</v>
      </c>
    </row>
    <row r="2897" customFormat="false" ht="15" hidden="false" customHeight="true" outlineLevel="0" collapsed="false">
      <c r="A2897" s="106" t="n">
        <v>19418.7912615741</v>
      </c>
      <c r="B2897" s="1" t="s">
        <v>323</v>
      </c>
      <c r="C2897" s="1" t="s">
        <v>324</v>
      </c>
      <c r="D2897" s="1" t="s">
        <v>325</v>
      </c>
    </row>
    <row r="2898" customFormat="false" ht="15" hidden="false" customHeight="true" outlineLevel="0" collapsed="false">
      <c r="A2898" s="106" t="n">
        <v>19426.7687384259</v>
      </c>
      <c r="B2898" s="1" t="s">
        <v>314</v>
      </c>
      <c r="C2898" s="1" t="s">
        <v>315</v>
      </c>
      <c r="D2898" s="1" t="s">
        <v>316</v>
      </c>
    </row>
    <row r="2899" customFormat="false" ht="15" hidden="false" customHeight="true" outlineLevel="0" collapsed="false">
      <c r="A2899" s="106" t="n">
        <v>19433.4619560185</v>
      </c>
      <c r="B2899" s="1" t="s">
        <v>326</v>
      </c>
      <c r="C2899" s="1" t="s">
        <v>327</v>
      </c>
      <c r="D2899" s="1" t="s">
        <v>319</v>
      </c>
    </row>
    <row r="2900" customFormat="false" ht="15" hidden="false" customHeight="true" outlineLevel="0" collapsed="false">
      <c r="A2900" s="106" t="n">
        <v>19438.9172453704</v>
      </c>
      <c r="B2900" s="1" t="s">
        <v>328</v>
      </c>
      <c r="C2900" s="1" t="s">
        <v>329</v>
      </c>
      <c r="D2900" s="1" t="s">
        <v>330</v>
      </c>
    </row>
    <row r="2901" customFormat="false" ht="15" hidden="false" customHeight="true" outlineLevel="0" collapsed="false">
      <c r="A2901" s="106" t="n">
        <v>19440.3410185185</v>
      </c>
      <c r="B2901" s="1" t="s">
        <v>320</v>
      </c>
      <c r="C2901" s="1" t="s">
        <v>321</v>
      </c>
      <c r="D2901" s="1" t="s">
        <v>322</v>
      </c>
    </row>
    <row r="2902" customFormat="false" ht="15" hidden="false" customHeight="true" outlineLevel="0" collapsed="false">
      <c r="A2902" s="106" t="n">
        <v>19448.538587963</v>
      </c>
      <c r="B2902" s="1" t="s">
        <v>323</v>
      </c>
      <c r="C2902" s="1" t="s">
        <v>324</v>
      </c>
      <c r="D2902" s="1" t="s">
        <v>325</v>
      </c>
    </row>
    <row r="2903" customFormat="false" ht="15" hidden="false" customHeight="true" outlineLevel="0" collapsed="false">
      <c r="A2903" s="106" t="n">
        <v>19456.2077546296</v>
      </c>
      <c r="B2903" s="1" t="s">
        <v>314</v>
      </c>
      <c r="C2903" s="1" t="s">
        <v>315</v>
      </c>
      <c r="D2903" s="1" t="s">
        <v>316</v>
      </c>
    </row>
    <row r="2904" customFormat="false" ht="15" hidden="false" customHeight="true" outlineLevel="0" collapsed="false">
      <c r="A2904" s="106" t="n">
        <v>19462.8399652778</v>
      </c>
      <c r="B2904" s="1" t="s">
        <v>326</v>
      </c>
      <c r="C2904" s="1" t="s">
        <v>327</v>
      </c>
      <c r="D2904" s="1" t="s">
        <v>319</v>
      </c>
    </row>
    <row r="2905" customFormat="false" ht="15" hidden="false" customHeight="true" outlineLevel="0" collapsed="false">
      <c r="A2905" s="106" t="n">
        <v>19470.0282986111</v>
      </c>
      <c r="B2905" s="1" t="s">
        <v>320</v>
      </c>
      <c r="C2905" s="1" t="s">
        <v>321</v>
      </c>
      <c r="D2905" s="1" t="s">
        <v>322</v>
      </c>
    </row>
    <row r="2906" customFormat="false" ht="15" hidden="false" customHeight="true" outlineLevel="0" collapsed="false">
      <c r="A2906" s="106" t="n">
        <v>19478.1812037037</v>
      </c>
      <c r="B2906" s="1" t="s">
        <v>323</v>
      </c>
      <c r="C2906" s="1" t="s">
        <v>324</v>
      </c>
      <c r="D2906" s="1" t="s">
        <v>325</v>
      </c>
    </row>
    <row r="2907" customFormat="false" ht="15" hidden="false" customHeight="true" outlineLevel="0" collapsed="false">
      <c r="A2907" s="106" t="n">
        <v>19485.5148842593</v>
      </c>
      <c r="B2907" s="1" t="s">
        <v>314</v>
      </c>
      <c r="C2907" s="1" t="s">
        <v>315</v>
      </c>
      <c r="D2907" s="1" t="s">
        <v>316</v>
      </c>
    </row>
    <row r="2908" customFormat="false" ht="15" hidden="false" customHeight="true" outlineLevel="0" collapsed="false">
      <c r="A2908" s="106" t="n">
        <v>19492.2128587963</v>
      </c>
      <c r="B2908" s="1" t="s">
        <v>326</v>
      </c>
      <c r="C2908" s="1" t="s">
        <v>327</v>
      </c>
      <c r="D2908" s="1" t="s">
        <v>319</v>
      </c>
    </row>
    <row r="2909" customFormat="false" ht="15" hidden="false" customHeight="true" outlineLevel="0" collapsed="false">
      <c r="A2909" s="106" t="n">
        <v>19499.7637731482</v>
      </c>
      <c r="B2909" s="1" t="s">
        <v>320</v>
      </c>
      <c r="C2909" s="1" t="s">
        <v>321</v>
      </c>
      <c r="D2909" s="1" t="s">
        <v>322</v>
      </c>
    </row>
    <row r="2910" customFormat="false" ht="15" hidden="false" customHeight="true" outlineLevel="0" collapsed="false">
      <c r="A2910" s="106" t="n">
        <v>19507.710625</v>
      </c>
      <c r="B2910" s="1" t="s">
        <v>323</v>
      </c>
      <c r="C2910" s="1" t="s">
        <v>324</v>
      </c>
      <c r="D2910" s="1" t="s">
        <v>325</v>
      </c>
    </row>
    <row r="2911" customFormat="false" ht="15" hidden="false" customHeight="true" outlineLevel="0" collapsed="false">
      <c r="A2911" s="106" t="n">
        <v>19514.7333217593</v>
      </c>
      <c r="B2911" s="1" t="s">
        <v>314</v>
      </c>
      <c r="C2911" s="1" t="s">
        <v>315</v>
      </c>
      <c r="D2911" s="1" t="s">
        <v>316</v>
      </c>
    </row>
    <row r="2912" customFormat="false" ht="15" hidden="false" customHeight="true" outlineLevel="0" collapsed="false">
      <c r="A2912" s="106" t="n">
        <v>19521.6217013889</v>
      </c>
      <c r="B2912" s="1" t="s">
        <v>326</v>
      </c>
      <c r="C2912" s="1" t="s">
        <v>327</v>
      </c>
      <c r="D2912" s="1" t="s">
        <v>319</v>
      </c>
    </row>
    <row r="2913" customFormat="false" ht="15" hidden="false" customHeight="true" outlineLevel="0" collapsed="false">
      <c r="A2913" s="106" t="n">
        <v>19529.5005555556</v>
      </c>
      <c r="B2913" s="1" t="s">
        <v>320</v>
      </c>
      <c r="C2913" s="1" t="s">
        <v>321</v>
      </c>
      <c r="D2913" s="1" t="s">
        <v>322</v>
      </c>
    </row>
    <row r="2914" customFormat="false" ht="15" hidden="false" customHeight="true" outlineLevel="0" collapsed="false">
      <c r="A2914" s="106" t="n">
        <v>19531.7081365741</v>
      </c>
      <c r="B2914" s="1" t="s">
        <v>328</v>
      </c>
      <c r="C2914" s="1" t="s">
        <v>331</v>
      </c>
      <c r="D2914" s="1" t="s">
        <v>332</v>
      </c>
    </row>
    <row r="2915" customFormat="false" ht="15" hidden="false" customHeight="true" outlineLevel="0" collapsed="false">
      <c r="A2915" s="106" t="n">
        <v>19537.1454282407</v>
      </c>
      <c r="B2915" s="1" t="s">
        <v>323</v>
      </c>
      <c r="C2915" s="1" t="s">
        <v>324</v>
      </c>
      <c r="D2915" s="1" t="s">
        <v>325</v>
      </c>
    </row>
    <row r="2916" customFormat="false" ht="15" hidden="false" customHeight="true" outlineLevel="0" collapsed="false">
      <c r="A2916" s="106" t="n">
        <v>19543.9192824074</v>
      </c>
      <c r="B2916" s="1" t="s">
        <v>314</v>
      </c>
      <c r="C2916" s="1" t="s">
        <v>315</v>
      </c>
      <c r="D2916" s="1" t="s">
        <v>316</v>
      </c>
    </row>
    <row r="2917" customFormat="false" ht="15" hidden="false" customHeight="true" outlineLevel="0" collapsed="false">
      <c r="A2917" s="106" t="n">
        <v>19551.1030439815</v>
      </c>
      <c r="B2917" s="1" t="s">
        <v>317</v>
      </c>
      <c r="C2917" s="1" t="s">
        <v>318</v>
      </c>
      <c r="D2917" s="1" t="s">
        <v>319</v>
      </c>
    </row>
    <row r="2918" customFormat="false" ht="15" hidden="false" customHeight="true" outlineLevel="0" collapsed="false">
      <c r="A2918" s="106" t="n">
        <v>19559.1995949074</v>
      </c>
      <c r="B2918" s="1" t="s">
        <v>320</v>
      </c>
      <c r="C2918" s="1" t="s">
        <v>321</v>
      </c>
      <c r="D2918" s="1" t="s">
        <v>322</v>
      </c>
    </row>
    <row r="2919" customFormat="false" ht="15" hidden="false" customHeight="true" outlineLevel="0" collapsed="false">
      <c r="A2919" s="106" t="n">
        <v>19566.5143055556</v>
      </c>
      <c r="B2919" s="1" t="s">
        <v>333</v>
      </c>
      <c r="C2919" s="1" t="s">
        <v>334</v>
      </c>
      <c r="D2919" s="1" t="s">
        <v>325</v>
      </c>
    </row>
    <row r="2920" customFormat="false" ht="15" hidden="false" customHeight="true" outlineLevel="0" collapsed="false">
      <c r="A2920" s="106" t="n">
        <v>19573.1363425926</v>
      </c>
      <c r="B2920" s="1" t="s">
        <v>314</v>
      </c>
      <c r="C2920" s="1" t="s">
        <v>315</v>
      </c>
      <c r="D2920" s="1" t="s">
        <v>316</v>
      </c>
    </row>
    <row r="2921" customFormat="false" ht="15" hidden="false" customHeight="true" outlineLevel="0" collapsed="false">
      <c r="A2921" s="106" t="n">
        <v>19580.6737268519</v>
      </c>
      <c r="B2921" s="1" t="s">
        <v>317</v>
      </c>
      <c r="C2921" s="1" t="s">
        <v>318</v>
      </c>
      <c r="D2921" s="1" t="s">
        <v>319</v>
      </c>
    </row>
    <row r="2922" customFormat="false" ht="15" hidden="false" customHeight="true" outlineLevel="0" collapsed="false">
      <c r="A2922" s="106" t="n">
        <v>19588.8387731482</v>
      </c>
      <c r="B2922" s="1" t="s">
        <v>320</v>
      </c>
      <c r="C2922" s="1" t="s">
        <v>321</v>
      </c>
      <c r="D2922" s="1" t="s">
        <v>322</v>
      </c>
    </row>
    <row r="2923" customFormat="false" ht="15" hidden="false" customHeight="true" outlineLevel="0" collapsed="false">
      <c r="A2923" s="106" t="n">
        <v>19595.8477083333</v>
      </c>
      <c r="B2923" s="1" t="s">
        <v>323</v>
      </c>
      <c r="C2923" s="1" t="s">
        <v>324</v>
      </c>
      <c r="D2923" s="1" t="s">
        <v>325</v>
      </c>
    </row>
    <row r="2924" customFormat="false" ht="15" hidden="false" customHeight="true" outlineLevel="0" collapsed="false">
      <c r="A2924" s="106" t="n">
        <v>19602.4487731482</v>
      </c>
      <c r="B2924" s="1" t="s">
        <v>314</v>
      </c>
      <c r="C2924" s="1" t="s">
        <v>315</v>
      </c>
      <c r="D2924" s="1" t="s">
        <v>316</v>
      </c>
    </row>
    <row r="2925" customFormat="false" ht="15" hidden="false" customHeight="true" outlineLevel="0" collapsed="false">
      <c r="A2925" s="106" t="n">
        <v>19610.3247916667</v>
      </c>
      <c r="B2925" s="1" t="s">
        <v>326</v>
      </c>
      <c r="C2925" s="1" t="s">
        <v>327</v>
      </c>
      <c r="D2925" s="1" t="s">
        <v>319</v>
      </c>
    </row>
    <row r="2926" customFormat="false" ht="15" hidden="false" customHeight="true" outlineLevel="0" collapsed="false">
      <c r="A2926" s="106" t="n">
        <v>19618.4088541667</v>
      </c>
      <c r="B2926" s="1" t="s">
        <v>320</v>
      </c>
      <c r="C2926" s="1" t="s">
        <v>321</v>
      </c>
      <c r="D2926" s="1" t="s">
        <v>322</v>
      </c>
    </row>
    <row r="2927" customFormat="false" ht="15" hidden="false" customHeight="true" outlineLevel="0" collapsed="false">
      <c r="A2927" s="106" t="n">
        <v>19625.1775694444</v>
      </c>
      <c r="B2927" s="1" t="s">
        <v>323</v>
      </c>
      <c r="C2927" s="1" t="s">
        <v>324</v>
      </c>
      <c r="D2927" s="1" t="s">
        <v>325</v>
      </c>
    </row>
    <row r="2928" customFormat="false" ht="15" hidden="false" customHeight="true" outlineLevel="0" collapsed="false">
      <c r="A2928" s="106" t="n">
        <v>19625.3373726852</v>
      </c>
      <c r="B2928" s="1" t="s">
        <v>328</v>
      </c>
      <c r="C2928" s="1" t="s">
        <v>335</v>
      </c>
      <c r="D2928" s="1" t="s">
        <v>336</v>
      </c>
    </row>
    <row r="2929" customFormat="false" ht="15" hidden="false" customHeight="true" outlineLevel="0" collapsed="false">
      <c r="A2929" s="106" t="n">
        <v>19631.9106712963</v>
      </c>
      <c r="B2929" s="1" t="s">
        <v>314</v>
      </c>
      <c r="C2929" s="1" t="s">
        <v>315</v>
      </c>
      <c r="D2929" s="1" t="s">
        <v>316</v>
      </c>
    </row>
    <row r="2930" customFormat="false" ht="15" hidden="false" customHeight="true" outlineLevel="0" collapsed="false">
      <c r="A2930" s="106" t="n">
        <v>19640.0280092593</v>
      </c>
      <c r="B2930" s="1" t="s">
        <v>326</v>
      </c>
      <c r="C2930" s="1" t="s">
        <v>327</v>
      </c>
      <c r="D2930" s="1" t="s">
        <v>319</v>
      </c>
    </row>
    <row r="2931" customFormat="false" ht="15" hidden="false" customHeight="true" outlineLevel="0" collapsed="false">
      <c r="A2931" s="106" t="n">
        <v>19647.9053703704</v>
      </c>
      <c r="B2931" s="1" t="s">
        <v>320</v>
      </c>
      <c r="C2931" s="1" t="s">
        <v>321</v>
      </c>
      <c r="D2931" s="1" t="s">
        <v>322</v>
      </c>
    </row>
    <row r="2932" customFormat="false" ht="15" hidden="false" customHeight="true" outlineLevel="0" collapsed="false">
      <c r="A2932" s="106" t="n">
        <v>19654.5387731482</v>
      </c>
      <c r="B2932" s="1" t="s">
        <v>323</v>
      </c>
      <c r="C2932" s="1" t="s">
        <v>324</v>
      </c>
      <c r="D2932" s="1" t="s">
        <v>325</v>
      </c>
    </row>
    <row r="2933" customFormat="false" ht="15" hidden="false" customHeight="true" outlineLevel="0" collapsed="false">
      <c r="A2933" s="106" t="n">
        <v>19661.5484490741</v>
      </c>
      <c r="B2933" s="1" t="s">
        <v>314</v>
      </c>
      <c r="C2933" s="1" t="s">
        <v>315</v>
      </c>
      <c r="D2933" s="1" t="s">
        <v>316</v>
      </c>
    </row>
    <row r="2934" customFormat="false" ht="15" hidden="false" customHeight="true" outlineLevel="0" collapsed="false">
      <c r="A2934" s="106" t="n">
        <v>19669.7481365741</v>
      </c>
      <c r="B2934" s="1" t="s">
        <v>326</v>
      </c>
      <c r="C2934" s="1" t="s">
        <v>327</v>
      </c>
      <c r="D2934" s="1" t="s">
        <v>319</v>
      </c>
    </row>
    <row r="2935" customFormat="false" ht="15" hidden="false" customHeight="true" outlineLevel="0" collapsed="false">
      <c r="A2935" s="106" t="n">
        <v>19677.3277199074</v>
      </c>
      <c r="B2935" s="1" t="s">
        <v>320</v>
      </c>
      <c r="C2935" s="1" t="s">
        <v>321</v>
      </c>
      <c r="D2935" s="1" t="s">
        <v>322</v>
      </c>
    </row>
    <row r="2936" customFormat="false" ht="15" hidden="false" customHeight="true" outlineLevel="0" collapsed="false">
      <c r="A2936" s="106" t="n">
        <v>19683.9667592593</v>
      </c>
      <c r="B2936" s="1" t="s">
        <v>323</v>
      </c>
      <c r="C2936" s="1" t="s">
        <v>324</v>
      </c>
      <c r="D2936" s="1" t="s">
        <v>325</v>
      </c>
    </row>
    <row r="2937" customFormat="false" ht="15" hidden="false" customHeight="true" outlineLevel="0" collapsed="false">
      <c r="A2937" s="106" t="n">
        <v>19691.3448148148</v>
      </c>
      <c r="B2937" s="1" t="s">
        <v>314</v>
      </c>
      <c r="C2937" s="1" t="s">
        <v>315</v>
      </c>
      <c r="D2937" s="1" t="s">
        <v>316</v>
      </c>
    </row>
    <row r="2938" customFormat="false" ht="15" hidden="false" customHeight="true" outlineLevel="0" collapsed="false">
      <c r="A2938" s="106" t="n">
        <v>19699.4497106482</v>
      </c>
      <c r="B2938" s="1" t="s">
        <v>326</v>
      </c>
      <c r="C2938" s="1" t="s">
        <v>327</v>
      </c>
      <c r="D2938" s="1" t="s">
        <v>319</v>
      </c>
    </row>
    <row r="2939" customFormat="false" ht="15" hidden="false" customHeight="true" outlineLevel="0" collapsed="false">
      <c r="A2939" s="106" t="n">
        <v>19706.6875810185</v>
      </c>
      <c r="B2939" s="1" t="s">
        <v>320</v>
      </c>
      <c r="C2939" s="1" t="s">
        <v>321</v>
      </c>
      <c r="D2939" s="1" t="s">
        <v>322</v>
      </c>
    </row>
    <row r="2940" customFormat="false" ht="15" hidden="false" customHeight="true" outlineLevel="0" collapsed="false">
      <c r="A2940" s="106" t="n">
        <v>19713.4884953704</v>
      </c>
      <c r="B2940" s="1" t="s">
        <v>323</v>
      </c>
      <c r="C2940" s="1" t="s">
        <v>324</v>
      </c>
      <c r="D2940" s="1" t="s">
        <v>325</v>
      </c>
    </row>
    <row r="2941" customFormat="false" ht="15" hidden="false" customHeight="true" outlineLevel="0" collapsed="false">
      <c r="A2941" s="106" t="n">
        <v>19715.147037037</v>
      </c>
      <c r="B2941" s="1" t="s">
        <v>328</v>
      </c>
      <c r="C2941" s="1" t="s">
        <v>337</v>
      </c>
      <c r="D2941" s="1" t="s">
        <v>338</v>
      </c>
    </row>
    <row r="2942" customFormat="false" ht="15" hidden="false" customHeight="true" outlineLevel="0" collapsed="false">
      <c r="A2942" s="106" t="n">
        <v>19721.2388194444</v>
      </c>
      <c r="B2942" s="1" t="s">
        <v>314</v>
      </c>
      <c r="C2942" s="1" t="s">
        <v>315</v>
      </c>
      <c r="D2942" s="1" t="s">
        <v>316</v>
      </c>
    </row>
    <row r="2943" customFormat="false" ht="15" hidden="false" customHeight="true" outlineLevel="0" collapsed="false">
      <c r="A2943" s="106" t="n">
        <v>19729.0980208333</v>
      </c>
      <c r="B2943" s="1" t="s">
        <v>317</v>
      </c>
      <c r="C2943" s="1" t="s">
        <v>318</v>
      </c>
      <c r="D2943" s="1" t="s">
        <v>319</v>
      </c>
    </row>
    <row r="2944" customFormat="false" ht="15" hidden="false" customHeight="true" outlineLevel="0" collapsed="false">
      <c r="A2944" s="106" t="n">
        <v>19736.0152083333</v>
      </c>
      <c r="B2944" s="1" t="s">
        <v>320</v>
      </c>
      <c r="C2944" s="1" t="s">
        <v>321</v>
      </c>
      <c r="D2944" s="1" t="s">
        <v>322</v>
      </c>
    </row>
    <row r="2945" customFormat="false" ht="15" hidden="false" customHeight="true" outlineLevel="0" collapsed="false">
      <c r="A2945" s="106" t="n">
        <v>19743.1089814815</v>
      </c>
      <c r="B2945" s="1" t="s">
        <v>333</v>
      </c>
      <c r="C2945" s="1" t="s">
        <v>334</v>
      </c>
      <c r="D2945" s="1" t="s">
        <v>325</v>
      </c>
    </row>
    <row r="2946" customFormat="false" ht="15" hidden="false" customHeight="true" outlineLevel="0" collapsed="false">
      <c r="A2946" s="106" t="n">
        <v>19751.1448842593</v>
      </c>
      <c r="B2946" s="1" t="s">
        <v>314</v>
      </c>
      <c r="C2946" s="1" t="s">
        <v>315</v>
      </c>
      <c r="D2946" s="1" t="s">
        <v>316</v>
      </c>
    </row>
    <row r="2947" customFormat="false" ht="15" hidden="false" customHeight="true" outlineLevel="0" collapsed="false">
      <c r="A2947" s="106" t="n">
        <v>19758.6634837963</v>
      </c>
      <c r="B2947" s="1" t="s">
        <v>326</v>
      </c>
      <c r="C2947" s="1" t="s">
        <v>327</v>
      </c>
      <c r="D2947" s="1" t="s">
        <v>319</v>
      </c>
    </row>
    <row r="2948" customFormat="false" ht="15" hidden="false" customHeight="true" outlineLevel="0" collapsed="false">
      <c r="A2948" s="106" t="n">
        <v>19765.3537384259</v>
      </c>
      <c r="B2948" s="1" t="s">
        <v>320</v>
      </c>
      <c r="C2948" s="1" t="s">
        <v>321</v>
      </c>
      <c r="D2948" s="1" t="s">
        <v>322</v>
      </c>
    </row>
    <row r="2949" customFormat="false" ht="15" hidden="false" customHeight="true" outlineLevel="0" collapsed="false">
      <c r="A2949" s="106" t="n">
        <v>19772.8040625</v>
      </c>
      <c r="B2949" s="1" t="s">
        <v>323</v>
      </c>
      <c r="C2949" s="1" t="s">
        <v>324</v>
      </c>
      <c r="D2949" s="1" t="s">
        <v>325</v>
      </c>
    </row>
    <row r="2950" customFormat="false" ht="15" hidden="false" customHeight="true" outlineLevel="0" collapsed="false">
      <c r="A2950" s="106" t="n">
        <v>19780.9787268519</v>
      </c>
      <c r="B2950" s="1" t="s">
        <v>314</v>
      </c>
      <c r="C2950" s="1" t="s">
        <v>315</v>
      </c>
      <c r="D2950" s="1" t="s">
        <v>316</v>
      </c>
    </row>
    <row r="2951" customFormat="false" ht="15" hidden="false" customHeight="true" outlineLevel="0" collapsed="false">
      <c r="A2951" s="106" t="n">
        <v>19788.132962963</v>
      </c>
      <c r="B2951" s="1" t="s">
        <v>326</v>
      </c>
      <c r="C2951" s="1" t="s">
        <v>327</v>
      </c>
      <c r="D2951" s="1" t="s">
        <v>319</v>
      </c>
    </row>
    <row r="2952" customFormat="false" ht="15" hidden="false" customHeight="true" outlineLevel="0" collapsed="false">
      <c r="A2952" s="106" t="n">
        <v>19794.7445023148</v>
      </c>
      <c r="B2952" s="1" t="s">
        <v>320</v>
      </c>
      <c r="C2952" s="1" t="s">
        <v>321</v>
      </c>
      <c r="D2952" s="1" t="s">
        <v>322</v>
      </c>
    </row>
    <row r="2953" customFormat="false" ht="15" hidden="false" customHeight="true" outlineLevel="0" collapsed="false">
      <c r="A2953" s="106" t="n">
        <v>19802.5300810185</v>
      </c>
      <c r="B2953" s="1" t="s">
        <v>323</v>
      </c>
      <c r="C2953" s="1" t="s">
        <v>324</v>
      </c>
      <c r="D2953" s="1" t="s">
        <v>325</v>
      </c>
    </row>
    <row r="2954" customFormat="false" ht="15" hidden="false" customHeight="true" outlineLevel="0" collapsed="false">
      <c r="A2954" s="106" t="n">
        <v>19804.1619212963</v>
      </c>
      <c r="B2954" s="1" t="s">
        <v>328</v>
      </c>
      <c r="C2954" s="1" t="s">
        <v>329</v>
      </c>
      <c r="D2954" s="1" t="s">
        <v>330</v>
      </c>
    </row>
    <row r="2955" customFormat="false" ht="15" hidden="false" customHeight="true" outlineLevel="0" collapsed="false">
      <c r="A2955" s="106" t="n">
        <v>19810.6767476852</v>
      </c>
      <c r="B2955" s="1" t="s">
        <v>314</v>
      </c>
      <c r="C2955" s="1" t="s">
        <v>315</v>
      </c>
      <c r="D2955" s="1" t="s">
        <v>316</v>
      </c>
    </row>
    <row r="2956" customFormat="false" ht="15" hidden="false" customHeight="true" outlineLevel="0" collapsed="false">
      <c r="A2956" s="106" t="n">
        <v>19817.5177199074</v>
      </c>
      <c r="B2956" s="1" t="s">
        <v>326</v>
      </c>
      <c r="C2956" s="1" t="s">
        <v>327</v>
      </c>
      <c r="D2956" s="1" t="s">
        <v>319</v>
      </c>
    </row>
    <row r="2957" customFormat="false" ht="15" hidden="false" customHeight="true" outlineLevel="0" collapsed="false">
      <c r="A2957" s="106" t="n">
        <v>19824.2126736111</v>
      </c>
      <c r="B2957" s="1" t="s">
        <v>320</v>
      </c>
      <c r="C2957" s="1" t="s">
        <v>321</v>
      </c>
      <c r="D2957" s="1" t="s">
        <v>322</v>
      </c>
    </row>
    <row r="2958" customFormat="false" ht="15" hidden="false" customHeight="true" outlineLevel="0" collapsed="false">
      <c r="A2958" s="106" t="n">
        <v>19832.2426041667</v>
      </c>
      <c r="B2958" s="1" t="s">
        <v>323</v>
      </c>
      <c r="C2958" s="1" t="s">
        <v>324</v>
      </c>
      <c r="D2958" s="1" t="s">
        <v>325</v>
      </c>
    </row>
    <row r="2959" customFormat="false" ht="15" hidden="false" customHeight="true" outlineLevel="0" collapsed="false">
      <c r="A2959" s="106" t="n">
        <v>19840.2073148148</v>
      </c>
      <c r="B2959" s="1" t="s">
        <v>314</v>
      </c>
      <c r="C2959" s="1" t="s">
        <v>315</v>
      </c>
      <c r="D2959" s="1" t="s">
        <v>316</v>
      </c>
    </row>
    <row r="2960" customFormat="false" ht="15" hidden="false" customHeight="true" outlineLevel="0" collapsed="false">
      <c r="A2960" s="106" t="n">
        <v>19846.8494328704</v>
      </c>
      <c r="B2960" s="1" t="s">
        <v>326</v>
      </c>
      <c r="C2960" s="1" t="s">
        <v>327</v>
      </c>
      <c r="D2960" s="1" t="s">
        <v>319</v>
      </c>
    </row>
    <row r="2961" customFormat="false" ht="15" hidden="false" customHeight="true" outlineLevel="0" collapsed="false">
      <c r="A2961" s="106" t="n">
        <v>19853.7624652778</v>
      </c>
      <c r="B2961" s="1" t="s">
        <v>320</v>
      </c>
      <c r="C2961" s="1" t="s">
        <v>321</v>
      </c>
      <c r="D2961" s="1" t="s">
        <v>322</v>
      </c>
    </row>
    <row r="2962" customFormat="false" ht="15" hidden="false" customHeight="true" outlineLevel="0" collapsed="false">
      <c r="A2962" s="106" t="n">
        <v>19861.9079513889</v>
      </c>
      <c r="B2962" s="1" t="s">
        <v>323</v>
      </c>
      <c r="C2962" s="1" t="s">
        <v>324</v>
      </c>
      <c r="D2962" s="1" t="s">
        <v>325</v>
      </c>
    </row>
    <row r="2963" customFormat="false" ht="15" hidden="false" customHeight="true" outlineLevel="0" collapsed="false">
      <c r="A2963" s="106" t="n">
        <v>19869.5764583333</v>
      </c>
      <c r="B2963" s="1" t="s">
        <v>314</v>
      </c>
      <c r="C2963" s="1" t="s">
        <v>315</v>
      </c>
      <c r="D2963" s="1" t="s">
        <v>316</v>
      </c>
    </row>
    <row r="2964" customFormat="false" ht="15" hidden="false" customHeight="true" outlineLevel="0" collapsed="false">
      <c r="A2964" s="106" t="n">
        <v>19876.1693402778</v>
      </c>
      <c r="B2964" s="1" t="s">
        <v>326</v>
      </c>
      <c r="C2964" s="1" t="s">
        <v>327</v>
      </c>
      <c r="D2964" s="1" t="s">
        <v>319</v>
      </c>
    </row>
    <row r="2965" customFormat="false" ht="15" hidden="false" customHeight="true" outlineLevel="0" collapsed="false">
      <c r="A2965" s="106" t="n">
        <v>19883.3844212963</v>
      </c>
      <c r="B2965" s="1" t="s">
        <v>320</v>
      </c>
      <c r="C2965" s="1" t="s">
        <v>321</v>
      </c>
      <c r="D2965" s="1" t="s">
        <v>322</v>
      </c>
    </row>
    <row r="2966" customFormat="false" ht="15" hidden="false" customHeight="true" outlineLevel="0" collapsed="false">
      <c r="A2966" s="106" t="n">
        <v>19891.5041319444</v>
      </c>
      <c r="B2966" s="1" t="s">
        <v>323</v>
      </c>
      <c r="C2966" s="1" t="s">
        <v>324</v>
      </c>
      <c r="D2966" s="1" t="s">
        <v>325</v>
      </c>
    </row>
    <row r="2967" customFormat="false" ht="15" hidden="false" customHeight="true" outlineLevel="0" collapsed="false">
      <c r="A2967" s="106" t="n">
        <v>19896.9543171296</v>
      </c>
      <c r="B2967" s="1" t="s">
        <v>328</v>
      </c>
      <c r="C2967" s="1" t="s">
        <v>331</v>
      </c>
      <c r="D2967" s="1" t="s">
        <v>332</v>
      </c>
    </row>
    <row r="2968" customFormat="false" ht="15" hidden="false" customHeight="true" outlineLevel="0" collapsed="false">
      <c r="A2968" s="106" t="n">
        <v>19898.823912037</v>
      </c>
      <c r="B2968" s="1" t="s">
        <v>314</v>
      </c>
      <c r="C2968" s="1" t="s">
        <v>315</v>
      </c>
      <c r="D2968" s="1" t="s">
        <v>316</v>
      </c>
    </row>
    <row r="2969" customFormat="false" ht="15" hidden="false" customHeight="true" outlineLevel="0" collapsed="false">
      <c r="A2969" s="106" t="n">
        <v>19905.5183333333</v>
      </c>
      <c r="B2969" s="1" t="s">
        <v>317</v>
      </c>
      <c r="C2969" s="1" t="s">
        <v>318</v>
      </c>
      <c r="D2969" s="1" t="s">
        <v>319</v>
      </c>
    </row>
    <row r="2970" customFormat="false" ht="15" hidden="false" customHeight="true" outlineLevel="0" collapsed="false">
      <c r="A2970" s="106" t="n">
        <v>19913.0645601852</v>
      </c>
      <c r="B2970" s="1" t="s">
        <v>320</v>
      </c>
      <c r="C2970" s="1" t="s">
        <v>321</v>
      </c>
      <c r="D2970" s="1" t="s">
        <v>322</v>
      </c>
    </row>
    <row r="2971" customFormat="false" ht="15" hidden="false" customHeight="true" outlineLevel="0" collapsed="false">
      <c r="A2971" s="106" t="n">
        <v>19921.0202662037</v>
      </c>
      <c r="B2971" s="1" t="s">
        <v>333</v>
      </c>
      <c r="C2971" s="1" t="s">
        <v>334</v>
      </c>
      <c r="D2971" s="1" t="s">
        <v>325</v>
      </c>
    </row>
    <row r="2972" customFormat="false" ht="15" hidden="false" customHeight="true" outlineLevel="0" collapsed="false">
      <c r="A2972" s="106" t="n">
        <v>19928.0099652778</v>
      </c>
      <c r="B2972" s="1" t="s">
        <v>314</v>
      </c>
      <c r="C2972" s="1" t="s">
        <v>315</v>
      </c>
      <c r="D2972" s="1" t="s">
        <v>316</v>
      </c>
    </row>
    <row r="2973" customFormat="false" ht="15" hidden="false" customHeight="true" outlineLevel="0" collapsed="false">
      <c r="A2973" s="106" t="n">
        <v>19934.9306134259</v>
      </c>
      <c r="B2973" s="1" t="s">
        <v>326</v>
      </c>
      <c r="C2973" s="1" t="s">
        <v>327</v>
      </c>
      <c r="D2973" s="1" t="s">
        <v>319</v>
      </c>
    </row>
    <row r="2974" customFormat="false" ht="15" hidden="false" customHeight="true" outlineLevel="0" collapsed="false">
      <c r="A2974" s="106" t="n">
        <v>19942.7852083333</v>
      </c>
      <c r="B2974" s="1" t="s">
        <v>320</v>
      </c>
      <c r="C2974" s="1" t="s">
        <v>321</v>
      </c>
      <c r="D2974" s="1" t="s">
        <v>322</v>
      </c>
    </row>
    <row r="2975" customFormat="false" ht="15" hidden="false" customHeight="true" outlineLevel="0" collapsed="false">
      <c r="A2975" s="106" t="n">
        <v>19950.4604398148</v>
      </c>
      <c r="B2975" s="1" t="s">
        <v>323</v>
      </c>
      <c r="C2975" s="1" t="s">
        <v>324</v>
      </c>
      <c r="D2975" s="1" t="s">
        <v>325</v>
      </c>
    </row>
    <row r="2976" customFormat="false" ht="15" hidden="false" customHeight="true" outlineLevel="0" collapsed="false">
      <c r="A2976" s="106" t="n">
        <v>19957.2022106482</v>
      </c>
      <c r="B2976" s="1" t="s">
        <v>314</v>
      </c>
      <c r="C2976" s="1" t="s">
        <v>315</v>
      </c>
      <c r="D2976" s="1" t="s">
        <v>316</v>
      </c>
    </row>
    <row r="2977" customFormat="false" ht="15" hidden="false" customHeight="true" outlineLevel="0" collapsed="false">
      <c r="A2977" s="106" t="n">
        <v>19964.4312037037</v>
      </c>
      <c r="B2977" s="1" t="s">
        <v>326</v>
      </c>
      <c r="C2977" s="1" t="s">
        <v>327</v>
      </c>
      <c r="D2977" s="1" t="s">
        <v>319</v>
      </c>
    </row>
    <row r="2978" customFormat="false" ht="15" hidden="false" customHeight="true" outlineLevel="0" collapsed="false">
      <c r="A2978" s="106" t="n">
        <v>19972.5195833333</v>
      </c>
      <c r="B2978" s="1" t="s">
        <v>320</v>
      </c>
      <c r="C2978" s="1" t="s">
        <v>321</v>
      </c>
      <c r="D2978" s="1" t="s">
        <v>322</v>
      </c>
    </row>
    <row r="2979" customFormat="false" ht="15" hidden="false" customHeight="true" outlineLevel="0" collapsed="false">
      <c r="A2979" s="106" t="n">
        <v>19979.8468402778</v>
      </c>
      <c r="B2979" s="1" t="s">
        <v>323</v>
      </c>
      <c r="C2979" s="1" t="s">
        <v>324</v>
      </c>
      <c r="D2979" s="1" t="s">
        <v>325</v>
      </c>
    </row>
    <row r="2980" customFormat="false" ht="15" hidden="false" customHeight="true" outlineLevel="0" collapsed="false">
      <c r="A2980" s="106" t="n">
        <v>19986.4658680556</v>
      </c>
      <c r="B2980" s="1" t="s">
        <v>314</v>
      </c>
      <c r="C2980" s="1" t="s">
        <v>315</v>
      </c>
      <c r="D2980" s="1" t="s">
        <v>316</v>
      </c>
    </row>
    <row r="2981" customFormat="false" ht="15" hidden="false" customHeight="true" outlineLevel="0" collapsed="false">
      <c r="A2981" s="106" t="n">
        <v>19990.5803472222</v>
      </c>
      <c r="B2981" s="1" t="s">
        <v>328</v>
      </c>
      <c r="C2981" s="1" t="s">
        <v>335</v>
      </c>
      <c r="D2981" s="1" t="s">
        <v>336</v>
      </c>
    </row>
    <row r="2982" customFormat="false" ht="15" hidden="false" customHeight="true" outlineLevel="0" collapsed="false">
      <c r="A2982" s="106" t="n">
        <v>19994.034837963</v>
      </c>
      <c r="B2982" s="1" t="s">
        <v>326</v>
      </c>
      <c r="C2982" s="1" t="s">
        <v>327</v>
      </c>
      <c r="D2982" s="1" t="s">
        <v>319</v>
      </c>
    </row>
    <row r="2983" customFormat="false" ht="15" hidden="false" customHeight="true" outlineLevel="0" collapsed="false">
      <c r="A2983" s="106" t="n">
        <v>20002.2291898148</v>
      </c>
      <c r="B2983" s="1" t="s">
        <v>320</v>
      </c>
      <c r="C2983" s="1" t="s">
        <v>321</v>
      </c>
      <c r="D2983" s="1" t="s">
        <v>322</v>
      </c>
    </row>
    <row r="2984" customFormat="false" ht="15" hidden="false" customHeight="true" outlineLevel="0" collapsed="false">
      <c r="A2984" s="106" t="n">
        <v>20009.2154166667</v>
      </c>
      <c r="B2984" s="1" t="s">
        <v>323</v>
      </c>
      <c r="C2984" s="1" t="s">
        <v>324</v>
      </c>
      <c r="D2984" s="1" t="s">
        <v>325</v>
      </c>
    </row>
    <row r="2985" customFormat="false" ht="15" hidden="false" customHeight="true" outlineLevel="0" collapsed="false">
      <c r="A2985" s="106" t="n">
        <v>20015.8542013889</v>
      </c>
      <c r="B2985" s="1" t="s">
        <v>314</v>
      </c>
      <c r="C2985" s="1" t="s">
        <v>315</v>
      </c>
      <c r="D2985" s="1" t="s">
        <v>316</v>
      </c>
    </row>
    <row r="2986" customFormat="false" ht="15" hidden="false" customHeight="true" outlineLevel="0" collapsed="false">
      <c r="A2986" s="106" t="n">
        <v>20023.7406944444</v>
      </c>
      <c r="B2986" s="1" t="s">
        <v>326</v>
      </c>
      <c r="C2986" s="1" t="s">
        <v>327</v>
      </c>
      <c r="D2986" s="1" t="s">
        <v>319</v>
      </c>
    </row>
    <row r="2987" customFormat="false" ht="15" hidden="false" customHeight="true" outlineLevel="0" collapsed="false">
      <c r="A2987" s="106" t="n">
        <v>20031.8710300926</v>
      </c>
      <c r="B2987" s="1" t="s">
        <v>320</v>
      </c>
      <c r="C2987" s="1" t="s">
        <v>321</v>
      </c>
      <c r="D2987" s="1" t="s">
        <v>322</v>
      </c>
    </row>
    <row r="2988" customFormat="false" ht="15" hidden="false" customHeight="true" outlineLevel="0" collapsed="false">
      <c r="A2988" s="106" t="n">
        <v>20038.6040046296</v>
      </c>
      <c r="B2988" s="1" t="s">
        <v>323</v>
      </c>
      <c r="C2988" s="1" t="s">
        <v>324</v>
      </c>
      <c r="D2988" s="1" t="s">
        <v>325</v>
      </c>
    </row>
    <row r="2989" customFormat="false" ht="15" hidden="false" customHeight="true" outlineLevel="0" collapsed="false">
      <c r="A2989" s="106" t="n">
        <v>20045.3980208333</v>
      </c>
      <c r="B2989" s="1" t="s">
        <v>314</v>
      </c>
      <c r="C2989" s="1" t="s">
        <v>315</v>
      </c>
      <c r="D2989" s="1" t="s">
        <v>316</v>
      </c>
    </row>
    <row r="2990" customFormat="false" ht="15" hidden="false" customHeight="true" outlineLevel="0" collapsed="false">
      <c r="A2990" s="106" t="n">
        <v>20053.5210185185</v>
      </c>
      <c r="B2990" s="1" t="s">
        <v>326</v>
      </c>
      <c r="C2990" s="1" t="s">
        <v>327</v>
      </c>
      <c r="D2990" s="1" t="s">
        <v>319</v>
      </c>
    </row>
    <row r="2991" customFormat="false" ht="15" hidden="false" customHeight="true" outlineLevel="0" collapsed="false">
      <c r="A2991" s="106" t="n">
        <v>20061.4138541667</v>
      </c>
      <c r="B2991" s="1" t="s">
        <v>320</v>
      </c>
      <c r="C2991" s="1" t="s">
        <v>321</v>
      </c>
      <c r="D2991" s="1" t="s">
        <v>322</v>
      </c>
    </row>
    <row r="2992" customFormat="false" ht="15" hidden="false" customHeight="true" outlineLevel="0" collapsed="false">
      <c r="A2992" s="106" t="n">
        <v>20068.0394907407</v>
      </c>
      <c r="B2992" s="1" t="s">
        <v>323</v>
      </c>
      <c r="C2992" s="1" t="s">
        <v>324</v>
      </c>
      <c r="D2992" s="1" t="s">
        <v>325</v>
      </c>
    </row>
    <row r="2993" customFormat="false" ht="15" hidden="false" customHeight="true" outlineLevel="0" collapsed="false">
      <c r="A2993" s="106" t="n">
        <v>20075.0987152778</v>
      </c>
      <c r="B2993" s="1" t="s">
        <v>314</v>
      </c>
      <c r="C2993" s="1" t="s">
        <v>315</v>
      </c>
      <c r="D2993" s="1" t="s">
        <v>316</v>
      </c>
    </row>
    <row r="2994" customFormat="false" ht="15" hidden="false" customHeight="true" outlineLevel="0" collapsed="false">
      <c r="A2994" s="106" t="n">
        <v>20080.3917013889</v>
      </c>
      <c r="B2994" s="1" t="s">
        <v>328</v>
      </c>
      <c r="C2994" s="1" t="s">
        <v>337</v>
      </c>
      <c r="D2994" s="1" t="s">
        <v>338</v>
      </c>
    </row>
    <row r="2995" customFormat="false" ht="15" hidden="false" customHeight="true" outlineLevel="0" collapsed="false">
      <c r="A2995" s="106" t="n">
        <v>20083.3147337963</v>
      </c>
      <c r="B2995" s="1" t="s">
        <v>317</v>
      </c>
      <c r="C2995" s="1" t="s">
        <v>318</v>
      </c>
      <c r="D2995" s="1" t="s">
        <v>319</v>
      </c>
    </row>
    <row r="2996" customFormat="false" ht="15" hidden="false" customHeight="true" outlineLevel="0" collapsed="false">
      <c r="A2996" s="106" t="n">
        <v>20090.8532175926</v>
      </c>
      <c r="B2996" s="1" t="s">
        <v>320</v>
      </c>
      <c r="C2996" s="1" t="s">
        <v>321</v>
      </c>
      <c r="D2996" s="1" t="s">
        <v>322</v>
      </c>
    </row>
    <row r="2997" customFormat="false" ht="15" hidden="false" customHeight="true" outlineLevel="0" collapsed="false">
      <c r="A2997" s="106" t="n">
        <v>20097.5305092593</v>
      </c>
      <c r="B2997" s="1" t="s">
        <v>323</v>
      </c>
      <c r="C2997" s="1" t="s">
        <v>324</v>
      </c>
      <c r="D2997" s="1" t="s">
        <v>325</v>
      </c>
    </row>
    <row r="2998" customFormat="false" ht="15" hidden="false" customHeight="true" outlineLevel="0" collapsed="false">
      <c r="A2998" s="106" t="n">
        <v>20104.926400463</v>
      </c>
      <c r="B2998" s="1" t="s">
        <v>314</v>
      </c>
      <c r="C2998" s="1" t="s">
        <v>315</v>
      </c>
      <c r="D2998" s="1" t="s">
        <v>316</v>
      </c>
    </row>
    <row r="2999" customFormat="false" ht="15" hidden="false" customHeight="true" outlineLevel="0" collapsed="false">
      <c r="A2999" s="106" t="n">
        <v>20113.0462037037</v>
      </c>
      <c r="B2999" s="1" t="s">
        <v>326</v>
      </c>
      <c r="C2999" s="1" t="s">
        <v>327</v>
      </c>
      <c r="D2999" s="1" t="s">
        <v>319</v>
      </c>
    </row>
    <row r="3000" customFormat="false" ht="15" hidden="false" customHeight="true" outlineLevel="0" collapsed="false">
      <c r="A3000" s="106" t="n">
        <v>20120.2120138889</v>
      </c>
      <c r="B3000" s="1" t="s">
        <v>320</v>
      </c>
      <c r="C3000" s="1" t="s">
        <v>321</v>
      </c>
      <c r="D3000" s="1" t="s">
        <v>322</v>
      </c>
    </row>
    <row r="3001" customFormat="false" ht="15" hidden="false" customHeight="true" outlineLevel="0" collapsed="false">
      <c r="A3001" s="106" t="n">
        <v>20127.0712037037</v>
      </c>
      <c r="B3001" s="1" t="s">
        <v>323</v>
      </c>
      <c r="C3001" s="1" t="s">
        <v>324</v>
      </c>
      <c r="D3001" s="1" t="s">
        <v>325</v>
      </c>
    </row>
    <row r="3002" customFormat="false" ht="15" hidden="false" customHeight="true" outlineLevel="0" collapsed="false">
      <c r="A3002" s="106" t="n">
        <v>20134.8195486111</v>
      </c>
      <c r="B3002" s="1" t="s">
        <v>314</v>
      </c>
      <c r="C3002" s="1" t="s">
        <v>315</v>
      </c>
      <c r="D3002" s="1" t="s">
        <v>316</v>
      </c>
    </row>
    <row r="3003" customFormat="false" ht="15" hidden="false" customHeight="true" outlineLevel="0" collapsed="false">
      <c r="A3003" s="106" t="n">
        <v>20142.6626157407</v>
      </c>
      <c r="B3003" s="1" t="s">
        <v>326</v>
      </c>
      <c r="C3003" s="1" t="s">
        <v>327</v>
      </c>
      <c r="D3003" s="1" t="s">
        <v>319</v>
      </c>
    </row>
    <row r="3004" customFormat="false" ht="15" hidden="false" customHeight="true" outlineLevel="0" collapsed="false">
      <c r="A3004" s="106" t="n">
        <v>20149.5279282407</v>
      </c>
      <c r="B3004" s="1" t="s">
        <v>320</v>
      </c>
      <c r="C3004" s="1" t="s">
        <v>321</v>
      </c>
      <c r="D3004" s="1" t="s">
        <v>322</v>
      </c>
    </row>
    <row r="3005" customFormat="false" ht="15" hidden="false" customHeight="true" outlineLevel="0" collapsed="false">
      <c r="A3005" s="106" t="n">
        <v>20156.6536458333</v>
      </c>
      <c r="B3005" s="1" t="s">
        <v>323</v>
      </c>
      <c r="C3005" s="1" t="s">
        <v>324</v>
      </c>
      <c r="D3005" s="1" t="s">
        <v>325</v>
      </c>
    </row>
    <row r="3006" customFormat="false" ht="15" hidden="false" customHeight="true" outlineLevel="0" collapsed="false">
      <c r="A3006" s="106" t="n">
        <v>20164.6918402778</v>
      </c>
      <c r="B3006" s="1" t="s">
        <v>314</v>
      </c>
      <c r="C3006" s="1" t="s">
        <v>315</v>
      </c>
      <c r="D3006" s="1" t="s">
        <v>316</v>
      </c>
    </row>
    <row r="3007" customFormat="false" ht="15" hidden="false" customHeight="true" outlineLevel="0" collapsed="false">
      <c r="A3007" s="106" t="n">
        <v>20169.3995601852</v>
      </c>
      <c r="B3007" s="1" t="s">
        <v>328</v>
      </c>
      <c r="C3007" s="1" t="s">
        <v>329</v>
      </c>
      <c r="D3007" s="1" t="s">
        <v>330</v>
      </c>
    </row>
    <row r="3008" customFormat="false" ht="15" hidden="false" customHeight="true" outlineLevel="0" collapsed="false">
      <c r="A3008" s="106" t="n">
        <v>20172.1544212963</v>
      </c>
      <c r="B3008" s="1" t="s">
        <v>326</v>
      </c>
      <c r="C3008" s="1" t="s">
        <v>327</v>
      </c>
      <c r="D3008" s="1" t="s">
        <v>319</v>
      </c>
    </row>
    <row r="3009" customFormat="false" ht="15" hidden="false" customHeight="true" outlineLevel="0" collapsed="false">
      <c r="A3009" s="106" t="n">
        <v>20178.8400925926</v>
      </c>
      <c r="B3009" s="1" t="s">
        <v>320</v>
      </c>
      <c r="C3009" s="1" t="s">
        <v>321</v>
      </c>
      <c r="D3009" s="1" t="s">
        <v>322</v>
      </c>
    </row>
    <row r="3010" customFormat="false" ht="15" hidden="false" customHeight="true" outlineLevel="0" collapsed="false">
      <c r="A3010" s="106" t="n">
        <v>20186.2741782407</v>
      </c>
      <c r="B3010" s="1" t="s">
        <v>323</v>
      </c>
      <c r="C3010" s="1" t="s">
        <v>324</v>
      </c>
      <c r="D3010" s="1" t="s">
        <v>325</v>
      </c>
    </row>
    <row r="3011" customFormat="false" ht="15" hidden="false" customHeight="true" outlineLevel="0" collapsed="false">
      <c r="A3011" s="106" t="n">
        <v>20194.4587731482</v>
      </c>
      <c r="B3011" s="1" t="s">
        <v>314</v>
      </c>
      <c r="C3011" s="1" t="s">
        <v>315</v>
      </c>
      <c r="D3011" s="1" t="s">
        <v>316</v>
      </c>
    </row>
    <row r="3012" customFormat="false" ht="15" hidden="false" customHeight="true" outlineLevel="0" collapsed="false">
      <c r="A3012" s="106" t="n">
        <v>20201.5458333333</v>
      </c>
      <c r="B3012" s="1" t="s">
        <v>326</v>
      </c>
      <c r="C3012" s="1" t="s">
        <v>327</v>
      </c>
      <c r="D3012" s="1" t="s">
        <v>319</v>
      </c>
    </row>
    <row r="3013" customFormat="false" ht="15" hidden="false" customHeight="true" outlineLevel="0" collapsed="false">
      <c r="A3013" s="106" t="n">
        <v>20208.1823263889</v>
      </c>
      <c r="B3013" s="1" t="s">
        <v>320</v>
      </c>
      <c r="C3013" s="1" t="s">
        <v>321</v>
      </c>
      <c r="D3013" s="1" t="s">
        <v>322</v>
      </c>
    </row>
    <row r="3014" customFormat="false" ht="15" hidden="false" customHeight="true" outlineLevel="0" collapsed="false">
      <c r="A3014" s="106" t="n">
        <v>20215.9261342593</v>
      </c>
      <c r="B3014" s="1" t="s">
        <v>323</v>
      </c>
      <c r="C3014" s="1" t="s">
        <v>324</v>
      </c>
      <c r="D3014" s="1" t="s">
        <v>325</v>
      </c>
    </row>
    <row r="3015" customFormat="false" ht="15" hidden="false" customHeight="true" outlineLevel="0" collapsed="false">
      <c r="A3015" s="106" t="n">
        <v>20224.071087963</v>
      </c>
      <c r="B3015" s="1" t="s">
        <v>314</v>
      </c>
      <c r="C3015" s="1" t="s">
        <v>315</v>
      </c>
      <c r="D3015" s="1" t="s">
        <v>316</v>
      </c>
    </row>
    <row r="3016" customFormat="false" ht="15" hidden="false" customHeight="true" outlineLevel="0" collapsed="false">
      <c r="A3016" s="106" t="n">
        <v>20230.8738773148</v>
      </c>
      <c r="B3016" s="1" t="s">
        <v>326</v>
      </c>
      <c r="C3016" s="1" t="s">
        <v>327</v>
      </c>
      <c r="D3016" s="1" t="s">
        <v>319</v>
      </c>
    </row>
    <row r="3017" customFormat="false" ht="15" hidden="false" customHeight="true" outlineLevel="0" collapsed="false">
      <c r="A3017" s="106" t="n">
        <v>20237.5839930556</v>
      </c>
      <c r="B3017" s="1" t="s">
        <v>320</v>
      </c>
      <c r="C3017" s="1" t="s">
        <v>321</v>
      </c>
      <c r="D3017" s="1" t="s">
        <v>322</v>
      </c>
    </row>
    <row r="3018" customFormat="false" ht="15" hidden="false" customHeight="true" outlineLevel="0" collapsed="false">
      <c r="A3018" s="106" t="n">
        <v>20245.5888657407</v>
      </c>
      <c r="B3018" s="1" t="s">
        <v>323</v>
      </c>
      <c r="C3018" s="1" t="s">
        <v>324</v>
      </c>
      <c r="D3018" s="1" t="s">
        <v>325</v>
      </c>
    </row>
    <row r="3019" customFormat="false" ht="15" hidden="false" customHeight="true" outlineLevel="0" collapsed="false">
      <c r="A3019" s="106" t="n">
        <v>20253.5258796296</v>
      </c>
      <c r="B3019" s="1" t="s">
        <v>314</v>
      </c>
      <c r="C3019" s="1" t="s">
        <v>315</v>
      </c>
      <c r="D3019" s="1" t="s">
        <v>316</v>
      </c>
    </row>
    <row r="3020" customFormat="false" ht="15" hidden="false" customHeight="true" outlineLevel="0" collapsed="false">
      <c r="A3020" s="106" t="n">
        <v>20260.1748958333</v>
      </c>
      <c r="B3020" s="1" t="s">
        <v>317</v>
      </c>
      <c r="C3020" s="1" t="s">
        <v>318</v>
      </c>
      <c r="D3020" s="1" t="s">
        <v>319</v>
      </c>
    </row>
    <row r="3021" customFormat="false" ht="15" hidden="false" customHeight="true" outlineLevel="0" collapsed="false">
      <c r="A3021" s="106" t="n">
        <v>20262.1888310185</v>
      </c>
      <c r="B3021" s="1" t="s">
        <v>328</v>
      </c>
      <c r="C3021" s="1" t="s">
        <v>331</v>
      </c>
      <c r="D3021" s="1" t="s">
        <v>332</v>
      </c>
    </row>
    <row r="3022" customFormat="false" ht="15" hidden="false" customHeight="true" outlineLevel="0" collapsed="false">
      <c r="A3022" s="106" t="n">
        <v>20267.0718518519</v>
      </c>
      <c r="B3022" s="1" t="s">
        <v>320</v>
      </c>
      <c r="C3022" s="1" t="s">
        <v>321</v>
      </c>
      <c r="D3022" s="1" t="s">
        <v>322</v>
      </c>
    </row>
    <row r="3023" customFormat="false" ht="15" hidden="false" customHeight="true" outlineLevel="0" collapsed="false">
      <c r="A3023" s="106" t="n">
        <v>20275.2280439815</v>
      </c>
      <c r="B3023" s="1" t="s">
        <v>323</v>
      </c>
      <c r="C3023" s="1" t="s">
        <v>324</v>
      </c>
      <c r="D3023" s="1" t="s">
        <v>325</v>
      </c>
    </row>
    <row r="3024" customFormat="false" ht="15" hidden="false" customHeight="true" outlineLevel="0" collapsed="false">
      <c r="A3024" s="106" t="n">
        <v>20282.8547685185</v>
      </c>
      <c r="B3024" s="1" t="s">
        <v>314</v>
      </c>
      <c r="C3024" s="1" t="s">
        <v>315</v>
      </c>
      <c r="D3024" s="1" t="s">
        <v>316</v>
      </c>
    </row>
    <row r="3025" customFormat="false" ht="15" hidden="false" customHeight="true" outlineLevel="0" collapsed="false">
      <c r="A3025" s="106" t="n">
        <v>20289.4824652778</v>
      </c>
      <c r="B3025" s="1" t="s">
        <v>326</v>
      </c>
      <c r="C3025" s="1" t="s">
        <v>327</v>
      </c>
      <c r="D3025" s="1" t="s">
        <v>319</v>
      </c>
    </row>
    <row r="3026" customFormat="false" ht="15" hidden="false" customHeight="true" outlineLevel="0" collapsed="false">
      <c r="A3026" s="106" t="n">
        <v>20296.6660416667</v>
      </c>
      <c r="B3026" s="1" t="s">
        <v>320</v>
      </c>
      <c r="C3026" s="1" t="s">
        <v>321</v>
      </c>
      <c r="D3026" s="1" t="s">
        <v>322</v>
      </c>
    </row>
    <row r="3027" customFormat="false" ht="15" hidden="false" customHeight="true" outlineLevel="0" collapsed="false">
      <c r="A3027" s="106" t="n">
        <v>20304.8125115741</v>
      </c>
      <c r="B3027" s="1" t="s">
        <v>323</v>
      </c>
      <c r="C3027" s="1" t="s">
        <v>324</v>
      </c>
      <c r="D3027" s="1" t="s">
        <v>325</v>
      </c>
    </row>
    <row r="3028" customFormat="false" ht="15" hidden="false" customHeight="true" outlineLevel="0" collapsed="false">
      <c r="A3028" s="106" t="n">
        <v>20312.1062268519</v>
      </c>
      <c r="B3028" s="1" t="s">
        <v>314</v>
      </c>
      <c r="C3028" s="1" t="s">
        <v>315</v>
      </c>
      <c r="D3028" s="1" t="s">
        <v>316</v>
      </c>
    </row>
    <row r="3029" customFormat="false" ht="15" hidden="false" customHeight="true" outlineLevel="0" collapsed="false">
      <c r="A3029" s="106" t="n">
        <v>20318.8319675926</v>
      </c>
      <c r="B3029" s="1" t="s">
        <v>326</v>
      </c>
      <c r="C3029" s="1" t="s">
        <v>327</v>
      </c>
      <c r="D3029" s="1" t="s">
        <v>319</v>
      </c>
    </row>
    <row r="3030" customFormat="false" ht="15" hidden="false" customHeight="true" outlineLevel="0" collapsed="false">
      <c r="A3030" s="106" t="n">
        <v>20326.368900463</v>
      </c>
      <c r="B3030" s="1" t="s">
        <v>320</v>
      </c>
      <c r="C3030" s="1" t="s">
        <v>321</v>
      </c>
      <c r="D3030" s="1" t="s">
        <v>322</v>
      </c>
    </row>
    <row r="3031" customFormat="false" ht="15" hidden="false" customHeight="true" outlineLevel="0" collapsed="false">
      <c r="A3031" s="106" t="n">
        <v>20334.3327777778</v>
      </c>
      <c r="B3031" s="1" t="s">
        <v>323</v>
      </c>
      <c r="C3031" s="1" t="s">
        <v>324</v>
      </c>
      <c r="D3031" s="1" t="s">
        <v>325</v>
      </c>
    </row>
    <row r="3032" customFormat="false" ht="15" hidden="false" customHeight="true" outlineLevel="0" collapsed="false">
      <c r="A3032" s="106" t="n">
        <v>20341.332962963</v>
      </c>
      <c r="B3032" s="1" t="s">
        <v>314</v>
      </c>
      <c r="C3032" s="1" t="s">
        <v>315</v>
      </c>
      <c r="D3032" s="1" t="s">
        <v>316</v>
      </c>
    </row>
    <row r="3033" customFormat="false" ht="15" hidden="false" customHeight="true" outlineLevel="0" collapsed="false">
      <c r="A3033" s="106" t="n">
        <v>20348.2633101852</v>
      </c>
      <c r="B3033" s="1" t="s">
        <v>326</v>
      </c>
      <c r="C3033" s="1" t="s">
        <v>327</v>
      </c>
      <c r="D3033" s="1" t="s">
        <v>319</v>
      </c>
    </row>
    <row r="3034" customFormat="false" ht="15" hidden="false" customHeight="true" outlineLevel="0" collapsed="false">
      <c r="A3034" s="106" t="n">
        <v>20355.8200231482</v>
      </c>
      <c r="B3034" s="1" t="s">
        <v>328</v>
      </c>
      <c r="C3034" s="1" t="s">
        <v>335</v>
      </c>
      <c r="D3034" s="1" t="s">
        <v>336</v>
      </c>
    </row>
    <row r="3035" customFormat="false" ht="15" hidden="false" customHeight="true" outlineLevel="0" collapsed="false">
      <c r="A3035" s="106" t="n">
        <v>20356.1530324074</v>
      </c>
      <c r="B3035" s="1" t="s">
        <v>320</v>
      </c>
      <c r="C3035" s="1" t="s">
        <v>321</v>
      </c>
      <c r="D3035" s="1" t="s">
        <v>322</v>
      </c>
    </row>
    <row r="3036" customFormat="false" ht="15" hidden="false" customHeight="true" outlineLevel="0" collapsed="false">
      <c r="A3036" s="106" t="n">
        <v>20363.8039583333</v>
      </c>
      <c r="B3036" s="1" t="s">
        <v>323</v>
      </c>
      <c r="C3036" s="1" t="s">
        <v>324</v>
      </c>
      <c r="D3036" s="1" t="s">
        <v>325</v>
      </c>
    </row>
    <row r="3037" customFormat="false" ht="15" hidden="false" customHeight="true" outlineLevel="0" collapsed="false">
      <c r="A3037" s="106" t="n">
        <v>20370.58625</v>
      </c>
      <c r="B3037" s="1" t="s">
        <v>314</v>
      </c>
      <c r="C3037" s="1" t="s">
        <v>315</v>
      </c>
      <c r="D3037" s="1" t="s">
        <v>316</v>
      </c>
    </row>
    <row r="3038" customFormat="false" ht="15" hidden="false" customHeight="true" outlineLevel="0" collapsed="false">
      <c r="A3038" s="106" t="n">
        <v>20377.8141782407</v>
      </c>
      <c r="B3038" s="1" t="s">
        <v>326</v>
      </c>
      <c r="C3038" s="1" t="s">
        <v>327</v>
      </c>
      <c r="D3038" s="1" t="s">
        <v>319</v>
      </c>
    </row>
    <row r="3039" customFormat="false" ht="15" hidden="false" customHeight="true" outlineLevel="0" collapsed="false">
      <c r="A3039" s="106" t="n">
        <v>20385.9614814815</v>
      </c>
      <c r="B3039" s="1" t="s">
        <v>320</v>
      </c>
      <c r="C3039" s="1" t="s">
        <v>321</v>
      </c>
      <c r="D3039" s="1" t="s">
        <v>322</v>
      </c>
    </row>
    <row r="3040" customFormat="false" ht="15" hidden="false" customHeight="true" outlineLevel="0" collapsed="false">
      <c r="A3040" s="106" t="n">
        <v>20393.2532060185</v>
      </c>
      <c r="B3040" s="1" t="s">
        <v>323</v>
      </c>
      <c r="C3040" s="1" t="s">
        <v>324</v>
      </c>
      <c r="D3040" s="1" t="s">
        <v>325</v>
      </c>
    </row>
    <row r="3041" customFormat="false" ht="15" hidden="false" customHeight="true" outlineLevel="0" collapsed="false">
      <c r="A3041" s="106" t="n">
        <v>20399.9141203704</v>
      </c>
      <c r="B3041" s="1" t="s">
        <v>314</v>
      </c>
      <c r="C3041" s="1" t="s">
        <v>315</v>
      </c>
      <c r="D3041" s="1" t="s">
        <v>316</v>
      </c>
    </row>
    <row r="3042" customFormat="false" ht="15" hidden="false" customHeight="true" outlineLevel="0" collapsed="false">
      <c r="A3042" s="106" t="n">
        <v>20407.5011342593</v>
      </c>
      <c r="B3042" s="1" t="s">
        <v>326</v>
      </c>
      <c r="C3042" s="1" t="s">
        <v>327</v>
      </c>
      <c r="D3042" s="1" t="s">
        <v>319</v>
      </c>
    </row>
    <row r="3043" customFormat="false" ht="15" hidden="false" customHeight="true" outlineLevel="0" collapsed="false">
      <c r="A3043" s="106" t="n">
        <v>20415.7283101852</v>
      </c>
      <c r="B3043" s="1" t="s">
        <v>320</v>
      </c>
      <c r="C3043" s="1" t="s">
        <v>321</v>
      </c>
      <c r="D3043" s="1" t="s">
        <v>322</v>
      </c>
    </row>
    <row r="3044" customFormat="false" ht="15" hidden="false" customHeight="true" outlineLevel="0" collapsed="false">
      <c r="A3044" s="106" t="n">
        <v>20422.7018865741</v>
      </c>
      <c r="B3044" s="1" t="s">
        <v>333</v>
      </c>
      <c r="C3044" s="1" t="s">
        <v>334</v>
      </c>
      <c r="D3044" s="1" t="s">
        <v>325</v>
      </c>
    </row>
    <row r="3045" customFormat="false" ht="15" hidden="false" customHeight="true" outlineLevel="0" collapsed="false">
      <c r="A3045" s="106" t="n">
        <v>20429.3582523148</v>
      </c>
      <c r="B3045" s="1" t="s">
        <v>314</v>
      </c>
      <c r="C3045" s="1" t="s">
        <v>315</v>
      </c>
      <c r="D3045" s="1" t="s">
        <v>316</v>
      </c>
    </row>
    <row r="3046" customFormat="false" ht="15" hidden="false" customHeight="true" outlineLevel="0" collapsed="false">
      <c r="A3046" s="106" t="n">
        <v>20437.2967592593</v>
      </c>
      <c r="B3046" s="1" t="s">
        <v>317</v>
      </c>
      <c r="C3046" s="1" t="s">
        <v>318</v>
      </c>
      <c r="D3046" s="1" t="s">
        <v>319</v>
      </c>
    </row>
    <row r="3047" customFormat="false" ht="15" hidden="false" customHeight="true" outlineLevel="0" collapsed="false">
      <c r="A3047" s="106" t="n">
        <v>20445.4023726852</v>
      </c>
      <c r="B3047" s="1" t="s">
        <v>320</v>
      </c>
      <c r="C3047" s="1" t="s">
        <v>321</v>
      </c>
      <c r="D3047" s="1" t="s">
        <v>322</v>
      </c>
    </row>
    <row r="3048" customFormat="false" ht="15" hidden="false" customHeight="true" outlineLevel="0" collapsed="false">
      <c r="A3048" s="106" t="n">
        <v>20445.6328819445</v>
      </c>
      <c r="B3048" s="1" t="s">
        <v>328</v>
      </c>
      <c r="C3048" s="1" t="s">
        <v>337</v>
      </c>
      <c r="D3048" s="1" t="s">
        <v>338</v>
      </c>
    </row>
    <row r="3049" customFormat="false" ht="15" hidden="false" customHeight="true" outlineLevel="0" collapsed="false">
      <c r="A3049" s="106" t="n">
        <v>20452.1557175926</v>
      </c>
      <c r="B3049" s="1" t="s">
        <v>323</v>
      </c>
      <c r="C3049" s="1" t="s">
        <v>324</v>
      </c>
      <c r="D3049" s="1" t="s">
        <v>325</v>
      </c>
    </row>
    <row r="3050" customFormat="false" ht="15" hidden="false" customHeight="true" outlineLevel="0" collapsed="false">
      <c r="A3050" s="106" t="n">
        <v>20458.9454398148</v>
      </c>
      <c r="B3050" s="1" t="s">
        <v>314</v>
      </c>
      <c r="C3050" s="1" t="s">
        <v>315</v>
      </c>
      <c r="D3050" s="1" t="s">
        <v>316</v>
      </c>
    </row>
    <row r="3051" customFormat="false" ht="15" hidden="false" customHeight="true" outlineLevel="0" collapsed="false">
      <c r="A3051" s="106" t="n">
        <v>20467.1260069444</v>
      </c>
      <c r="B3051" s="1" t="s">
        <v>326</v>
      </c>
      <c r="C3051" s="1" t="s">
        <v>327</v>
      </c>
      <c r="D3051" s="1" t="s">
        <v>319</v>
      </c>
    </row>
    <row r="3052" customFormat="false" ht="15" hidden="false" customHeight="true" outlineLevel="0" collapsed="false">
      <c r="A3052" s="106" t="n">
        <v>20474.9571296296</v>
      </c>
      <c r="B3052" s="1" t="s">
        <v>320</v>
      </c>
      <c r="C3052" s="1" t="s">
        <v>321</v>
      </c>
      <c r="D3052" s="1" t="s">
        <v>322</v>
      </c>
    </row>
    <row r="3053" customFormat="false" ht="15" hidden="false" customHeight="true" outlineLevel="0" collapsed="false">
      <c r="A3053" s="106" t="n">
        <v>20481.6110648148</v>
      </c>
      <c r="B3053" s="1" t="s">
        <v>323</v>
      </c>
      <c r="C3053" s="1" t="s">
        <v>324</v>
      </c>
      <c r="D3053" s="1" t="s">
        <v>325</v>
      </c>
    </row>
    <row r="3054" customFormat="false" ht="15" hidden="false" customHeight="true" outlineLevel="0" collapsed="false">
      <c r="A3054" s="106" t="n">
        <v>20488.6726388889</v>
      </c>
      <c r="B3054" s="1" t="s">
        <v>314</v>
      </c>
      <c r="C3054" s="1" t="s">
        <v>315</v>
      </c>
      <c r="D3054" s="1" t="s">
        <v>316</v>
      </c>
    </row>
    <row r="3055" customFormat="false" ht="15" hidden="false" customHeight="true" outlineLevel="0" collapsed="false">
      <c r="A3055" s="106" t="n">
        <v>20496.9013310185</v>
      </c>
      <c r="B3055" s="1" t="s">
        <v>326</v>
      </c>
      <c r="C3055" s="1" t="s">
        <v>327</v>
      </c>
      <c r="D3055" s="1" t="s">
        <v>319</v>
      </c>
    </row>
    <row r="3056" customFormat="false" ht="15" hidden="false" customHeight="true" outlineLevel="0" collapsed="false">
      <c r="A3056" s="106" t="n">
        <v>20504.3895949074</v>
      </c>
      <c r="B3056" s="1" t="s">
        <v>320</v>
      </c>
      <c r="C3056" s="1" t="s">
        <v>321</v>
      </c>
      <c r="D3056" s="1" t="s">
        <v>322</v>
      </c>
    </row>
    <row r="3057" customFormat="false" ht="15" hidden="false" customHeight="true" outlineLevel="0" collapsed="false">
      <c r="A3057" s="106" t="n">
        <v>20511.0702777778</v>
      </c>
      <c r="B3057" s="1" t="s">
        <v>323</v>
      </c>
      <c r="C3057" s="1" t="s">
        <v>324</v>
      </c>
      <c r="D3057" s="1" t="s">
        <v>325</v>
      </c>
    </row>
    <row r="3058" customFormat="false" ht="15" hidden="false" customHeight="true" outlineLevel="0" collapsed="false">
      <c r="A3058" s="106" t="n">
        <v>20518.4955324074</v>
      </c>
      <c r="B3058" s="1" t="s">
        <v>314</v>
      </c>
      <c r="C3058" s="1" t="s">
        <v>315</v>
      </c>
      <c r="D3058" s="1" t="s">
        <v>316</v>
      </c>
    </row>
    <row r="3059" customFormat="false" ht="15" hidden="false" customHeight="true" outlineLevel="0" collapsed="false">
      <c r="A3059" s="106" t="n">
        <v>20526.5671180556</v>
      </c>
      <c r="B3059" s="1" t="s">
        <v>326</v>
      </c>
      <c r="C3059" s="1" t="s">
        <v>327</v>
      </c>
      <c r="D3059" s="1" t="s">
        <v>319</v>
      </c>
    </row>
    <row r="3060" customFormat="false" ht="15" hidden="false" customHeight="true" outlineLevel="0" collapsed="false">
      <c r="A3060" s="106" t="n">
        <v>20533.7176273148</v>
      </c>
      <c r="B3060" s="1" t="s">
        <v>320</v>
      </c>
      <c r="C3060" s="1" t="s">
        <v>321</v>
      </c>
      <c r="D3060" s="1" t="s">
        <v>322</v>
      </c>
    </row>
    <row r="3061" customFormat="false" ht="15" hidden="false" customHeight="true" outlineLevel="0" collapsed="false">
      <c r="A3061" s="106" t="n">
        <v>20534.6396064815</v>
      </c>
      <c r="B3061" s="1" t="s">
        <v>328</v>
      </c>
      <c r="C3061" s="1" t="s">
        <v>329</v>
      </c>
      <c r="D3061" s="1" t="s">
        <v>330</v>
      </c>
    </row>
    <row r="3062" customFormat="false" ht="15" hidden="false" customHeight="true" outlineLevel="0" collapsed="false">
      <c r="A3062" s="106" t="n">
        <v>20540.5492824074</v>
      </c>
      <c r="B3062" s="1" t="s">
        <v>323</v>
      </c>
      <c r="C3062" s="1" t="s">
        <v>324</v>
      </c>
      <c r="D3062" s="1" t="s">
        <v>325</v>
      </c>
    </row>
    <row r="3063" customFormat="false" ht="15" hidden="false" customHeight="true" outlineLevel="0" collapsed="false">
      <c r="A3063" s="106" t="n">
        <v>20548.337662037</v>
      </c>
      <c r="B3063" s="1" t="s">
        <v>314</v>
      </c>
      <c r="C3063" s="1" t="s">
        <v>315</v>
      </c>
      <c r="D3063" s="1" t="s">
        <v>316</v>
      </c>
    </row>
    <row r="3064" customFormat="false" ht="15" hidden="false" customHeight="true" outlineLevel="0" collapsed="false">
      <c r="A3064" s="106" t="n">
        <v>20556.1102662037</v>
      </c>
      <c r="B3064" s="1" t="s">
        <v>326</v>
      </c>
      <c r="C3064" s="1" t="s">
        <v>327</v>
      </c>
      <c r="D3064" s="1" t="s">
        <v>319</v>
      </c>
    </row>
    <row r="3065" customFormat="false" ht="15" hidden="false" customHeight="true" outlineLevel="0" collapsed="false">
      <c r="A3065" s="106" t="n">
        <v>20562.9774884259</v>
      </c>
      <c r="B3065" s="1" t="s">
        <v>320</v>
      </c>
      <c r="C3065" s="1" t="s">
        <v>321</v>
      </c>
      <c r="D3065" s="1" t="s">
        <v>322</v>
      </c>
    </row>
    <row r="3066" customFormat="false" ht="15" hidden="false" customHeight="true" outlineLevel="0" collapsed="false">
      <c r="A3066" s="106" t="n">
        <v>20570.0696759259</v>
      </c>
      <c r="B3066" s="1" t="s">
        <v>323</v>
      </c>
      <c r="C3066" s="1" t="s">
        <v>324</v>
      </c>
      <c r="D3066" s="1" t="s">
        <v>325</v>
      </c>
    </row>
    <row r="3067" customFormat="false" ht="15" hidden="false" customHeight="true" outlineLevel="0" collapsed="false">
      <c r="A3067" s="106" t="n">
        <v>20578.1219560185</v>
      </c>
      <c r="B3067" s="1" t="s">
        <v>314</v>
      </c>
      <c r="C3067" s="1" t="s">
        <v>315</v>
      </c>
      <c r="D3067" s="1" t="s">
        <v>316</v>
      </c>
    </row>
    <row r="3068" customFormat="false" ht="15" hidden="false" customHeight="true" outlineLevel="0" collapsed="false">
      <c r="A3068" s="106" t="n">
        <v>20585.5446064815</v>
      </c>
      <c r="B3068" s="1" t="s">
        <v>326</v>
      </c>
      <c r="C3068" s="1" t="s">
        <v>327</v>
      </c>
      <c r="D3068" s="1" t="s">
        <v>319</v>
      </c>
    </row>
    <row r="3069" customFormat="false" ht="15" hidden="false" customHeight="true" outlineLevel="0" collapsed="false">
      <c r="A3069" s="106" t="n">
        <v>20592.2188078704</v>
      </c>
      <c r="B3069" s="1" t="s">
        <v>320</v>
      </c>
      <c r="C3069" s="1" t="s">
        <v>321</v>
      </c>
      <c r="D3069" s="1" t="s">
        <v>322</v>
      </c>
    </row>
    <row r="3070" customFormat="false" ht="15" hidden="false" customHeight="true" outlineLevel="0" collapsed="false">
      <c r="A3070" s="106" t="n">
        <v>20599.6428009259</v>
      </c>
      <c r="B3070" s="1" t="s">
        <v>333</v>
      </c>
      <c r="C3070" s="1" t="s">
        <v>334</v>
      </c>
      <c r="D3070" s="1" t="s">
        <v>325</v>
      </c>
    </row>
    <row r="3071" customFormat="false" ht="15" hidden="false" customHeight="true" outlineLevel="0" collapsed="false">
      <c r="A3071" s="106" t="n">
        <v>20607.8010185185</v>
      </c>
      <c r="B3071" s="1" t="s">
        <v>314</v>
      </c>
      <c r="C3071" s="1" t="s">
        <v>315</v>
      </c>
      <c r="D3071" s="1" t="s">
        <v>316</v>
      </c>
    </row>
    <row r="3072" customFormat="false" ht="15" hidden="false" customHeight="true" outlineLevel="0" collapsed="false">
      <c r="A3072" s="106" t="n">
        <v>20614.8951736111</v>
      </c>
      <c r="B3072" s="1" t="s">
        <v>317</v>
      </c>
      <c r="C3072" s="1" t="s">
        <v>318</v>
      </c>
      <c r="D3072" s="1" t="s">
        <v>319</v>
      </c>
    </row>
    <row r="3073" customFormat="false" ht="15" hidden="false" customHeight="true" outlineLevel="0" collapsed="false">
      <c r="A3073" s="106" t="n">
        <v>20621.4971296296</v>
      </c>
      <c r="B3073" s="1" t="s">
        <v>320</v>
      </c>
      <c r="C3073" s="1" t="s">
        <v>321</v>
      </c>
      <c r="D3073" s="1" t="s">
        <v>322</v>
      </c>
    </row>
    <row r="3074" customFormat="false" ht="15" hidden="false" customHeight="true" outlineLevel="0" collapsed="false">
      <c r="A3074" s="106" t="n">
        <v>20627.4333101852</v>
      </c>
      <c r="B3074" s="1" t="s">
        <v>328</v>
      </c>
      <c r="C3074" s="1" t="s">
        <v>331</v>
      </c>
      <c r="D3074" s="1" t="s">
        <v>332</v>
      </c>
    </row>
    <row r="3075" customFormat="false" ht="15" hidden="false" customHeight="true" outlineLevel="0" collapsed="false">
      <c r="A3075" s="106" t="n">
        <v>20629.259525463</v>
      </c>
      <c r="B3075" s="1" t="s">
        <v>323</v>
      </c>
      <c r="C3075" s="1" t="s">
        <v>324</v>
      </c>
      <c r="D3075" s="1" t="s">
        <v>325</v>
      </c>
    </row>
    <row r="3076" customFormat="false" ht="15" hidden="false" customHeight="true" outlineLevel="0" collapsed="false">
      <c r="A3076" s="106" t="n">
        <v>20637.3619097222</v>
      </c>
      <c r="B3076" s="1" t="s">
        <v>314</v>
      </c>
      <c r="C3076" s="1" t="s">
        <v>315</v>
      </c>
      <c r="D3076" s="1" t="s">
        <v>316</v>
      </c>
    </row>
    <row r="3077" customFormat="false" ht="15" hidden="false" customHeight="true" outlineLevel="0" collapsed="false">
      <c r="A3077" s="106" t="n">
        <v>20644.1928935185</v>
      </c>
      <c r="B3077" s="1" t="s">
        <v>326</v>
      </c>
      <c r="C3077" s="1" t="s">
        <v>327</v>
      </c>
      <c r="D3077" s="1" t="s">
        <v>319</v>
      </c>
    </row>
    <row r="3078" customFormat="false" ht="15" hidden="false" customHeight="true" outlineLevel="0" collapsed="false">
      <c r="A3078" s="106" t="n">
        <v>20650.8656481482</v>
      </c>
      <c r="B3078" s="1" t="s">
        <v>320</v>
      </c>
      <c r="C3078" s="1" t="s">
        <v>321</v>
      </c>
      <c r="D3078" s="1" t="s">
        <v>322</v>
      </c>
    </row>
    <row r="3079" customFormat="false" ht="15" hidden="false" customHeight="true" outlineLevel="0" collapsed="false">
      <c r="A3079" s="106" t="n">
        <v>20658.895462963</v>
      </c>
      <c r="B3079" s="1" t="s">
        <v>323</v>
      </c>
      <c r="C3079" s="1" t="s">
        <v>324</v>
      </c>
      <c r="D3079" s="1" t="s">
        <v>325</v>
      </c>
    </row>
    <row r="3080" customFormat="false" ht="15" hidden="false" customHeight="true" outlineLevel="0" collapsed="false">
      <c r="A3080" s="106" t="n">
        <v>20666.8135648148</v>
      </c>
      <c r="B3080" s="1" t="s">
        <v>314</v>
      </c>
      <c r="C3080" s="1" t="s">
        <v>315</v>
      </c>
      <c r="D3080" s="1" t="s">
        <v>316</v>
      </c>
    </row>
    <row r="3081" customFormat="false" ht="15" hidden="false" customHeight="true" outlineLevel="0" collapsed="false">
      <c r="A3081" s="106" t="n">
        <v>20673.4758564815</v>
      </c>
      <c r="B3081" s="1" t="s">
        <v>326</v>
      </c>
      <c r="C3081" s="1" t="s">
        <v>327</v>
      </c>
      <c r="D3081" s="1" t="s">
        <v>319</v>
      </c>
    </row>
    <row r="3082" customFormat="false" ht="15" hidden="false" customHeight="true" outlineLevel="0" collapsed="false">
      <c r="A3082" s="106" t="n">
        <v>20680.3646180556</v>
      </c>
      <c r="B3082" s="1" t="s">
        <v>320</v>
      </c>
      <c r="C3082" s="1" t="s">
        <v>321</v>
      </c>
      <c r="D3082" s="1" t="s">
        <v>322</v>
      </c>
    </row>
    <row r="3083" customFormat="false" ht="15" hidden="false" customHeight="true" outlineLevel="0" collapsed="false">
      <c r="A3083" s="106" t="n">
        <v>20688.5264467593</v>
      </c>
      <c r="B3083" s="1" t="s">
        <v>323</v>
      </c>
      <c r="C3083" s="1" t="s">
        <v>324</v>
      </c>
      <c r="D3083" s="1" t="s">
        <v>325</v>
      </c>
    </row>
    <row r="3084" customFormat="false" ht="15" hidden="false" customHeight="true" outlineLevel="0" collapsed="false">
      <c r="A3084" s="106" t="n">
        <v>20696.1757523148</v>
      </c>
      <c r="B3084" s="1" t="s">
        <v>314</v>
      </c>
      <c r="C3084" s="1" t="s">
        <v>315</v>
      </c>
      <c r="D3084" s="1" t="s">
        <v>316</v>
      </c>
    </row>
    <row r="3085" customFormat="false" ht="15" hidden="false" customHeight="true" outlineLevel="0" collapsed="false">
      <c r="A3085" s="106" t="n">
        <v>20702.7898726852</v>
      </c>
      <c r="B3085" s="1" t="s">
        <v>326</v>
      </c>
      <c r="C3085" s="1" t="s">
        <v>327</v>
      </c>
      <c r="D3085" s="1" t="s">
        <v>319</v>
      </c>
    </row>
    <row r="3086" customFormat="false" ht="15" hidden="false" customHeight="true" outlineLevel="0" collapsed="false">
      <c r="A3086" s="106" t="n">
        <v>20710.0089236111</v>
      </c>
      <c r="B3086" s="1" t="s">
        <v>320</v>
      </c>
      <c r="C3086" s="1" t="s">
        <v>321</v>
      </c>
      <c r="D3086" s="1" t="s">
        <v>322</v>
      </c>
    </row>
    <row r="3087" customFormat="false" ht="15" hidden="false" customHeight="true" outlineLevel="0" collapsed="false">
      <c r="A3087" s="106" t="n">
        <v>20718.1385532407</v>
      </c>
      <c r="B3087" s="1" t="s">
        <v>323</v>
      </c>
      <c r="C3087" s="1" t="s">
        <v>324</v>
      </c>
      <c r="D3087" s="1" t="s">
        <v>325</v>
      </c>
    </row>
    <row r="3088" customFormat="false" ht="15" hidden="false" customHeight="true" outlineLevel="0" collapsed="false">
      <c r="A3088" s="106" t="n">
        <v>20721.0661574074</v>
      </c>
      <c r="B3088" s="1" t="s">
        <v>328</v>
      </c>
      <c r="C3088" s="1" t="s">
        <v>335</v>
      </c>
      <c r="D3088" s="1" t="s">
        <v>336</v>
      </c>
    </row>
    <row r="3089" customFormat="false" ht="15" hidden="false" customHeight="true" outlineLevel="0" collapsed="false">
      <c r="A3089" s="106" t="n">
        <v>20725.4759606482</v>
      </c>
      <c r="B3089" s="1" t="s">
        <v>314</v>
      </c>
      <c r="C3089" s="1" t="s">
        <v>315</v>
      </c>
      <c r="D3089" s="1" t="s">
        <v>316</v>
      </c>
    </row>
    <row r="3090" customFormat="false" ht="15" hidden="false" customHeight="true" outlineLevel="0" collapsed="false">
      <c r="A3090" s="106" t="n">
        <v>20732.1837037037</v>
      </c>
      <c r="B3090" s="1" t="s">
        <v>326</v>
      </c>
      <c r="C3090" s="1" t="s">
        <v>327</v>
      </c>
      <c r="D3090" s="1" t="s">
        <v>319</v>
      </c>
    </row>
    <row r="3091" customFormat="false" ht="15" hidden="false" customHeight="true" outlineLevel="0" collapsed="false">
      <c r="A3091" s="106" t="n">
        <v>20739.7805439815</v>
      </c>
      <c r="B3091" s="1" t="s">
        <v>320</v>
      </c>
      <c r="C3091" s="1" t="s">
        <v>321</v>
      </c>
      <c r="D3091" s="1" t="s">
        <v>322</v>
      </c>
    </row>
    <row r="3092" customFormat="false" ht="15" hidden="false" customHeight="true" outlineLevel="0" collapsed="false">
      <c r="A3092" s="106" t="n">
        <v>20747.7254976852</v>
      </c>
      <c r="B3092" s="1" t="s">
        <v>323</v>
      </c>
      <c r="C3092" s="1" t="s">
        <v>324</v>
      </c>
      <c r="D3092" s="1" t="s">
        <v>325</v>
      </c>
    </row>
    <row r="3093" customFormat="false" ht="15" hidden="false" customHeight="true" outlineLevel="0" collapsed="false">
      <c r="A3093" s="106" t="n">
        <v>20754.7516203704</v>
      </c>
      <c r="B3093" s="1" t="s">
        <v>314</v>
      </c>
      <c r="C3093" s="1" t="s">
        <v>315</v>
      </c>
      <c r="D3093" s="1" t="s">
        <v>316</v>
      </c>
    </row>
    <row r="3094" customFormat="false" ht="15" hidden="false" customHeight="true" outlineLevel="0" collapsed="false">
      <c r="A3094" s="106" t="n">
        <v>20761.6968865741</v>
      </c>
      <c r="B3094" s="1" t="s">
        <v>326</v>
      </c>
      <c r="C3094" s="1" t="s">
        <v>327</v>
      </c>
      <c r="D3094" s="1" t="s">
        <v>319</v>
      </c>
    </row>
    <row r="3095" customFormat="false" ht="15" hidden="false" customHeight="true" outlineLevel="0" collapsed="false">
      <c r="A3095" s="106" t="n">
        <v>20769.631099537</v>
      </c>
      <c r="B3095" s="1" t="s">
        <v>320</v>
      </c>
      <c r="C3095" s="1" t="s">
        <v>321</v>
      </c>
      <c r="D3095" s="1" t="s">
        <v>322</v>
      </c>
    </row>
    <row r="3096" customFormat="false" ht="15" hidden="false" customHeight="true" outlineLevel="0" collapsed="false">
      <c r="A3096" s="106" t="n">
        <v>20777.2810763889</v>
      </c>
      <c r="B3096" s="1" t="s">
        <v>333</v>
      </c>
      <c r="C3096" s="1" t="s">
        <v>334</v>
      </c>
      <c r="D3096" s="1" t="s">
        <v>325</v>
      </c>
    </row>
    <row r="3097" customFormat="false" ht="15" hidden="false" customHeight="true" outlineLevel="0" collapsed="false">
      <c r="A3097" s="106" t="n">
        <v>20784.050462963</v>
      </c>
      <c r="B3097" s="1" t="s">
        <v>314</v>
      </c>
      <c r="C3097" s="1" t="s">
        <v>315</v>
      </c>
      <c r="D3097" s="1" t="s">
        <v>316</v>
      </c>
    </row>
    <row r="3098" customFormat="false" ht="15" hidden="false" customHeight="true" outlineLevel="0" collapsed="false">
      <c r="A3098" s="106" t="n">
        <v>20791.3419328704</v>
      </c>
      <c r="B3098" s="1" t="s">
        <v>317</v>
      </c>
      <c r="C3098" s="1" t="s">
        <v>318</v>
      </c>
      <c r="D3098" s="1" t="s">
        <v>319</v>
      </c>
    </row>
    <row r="3099" customFormat="false" ht="15" hidden="false" customHeight="true" outlineLevel="0" collapsed="false">
      <c r="A3099" s="106" t="n">
        <v>20799.4933217593</v>
      </c>
      <c r="B3099" s="1" t="s">
        <v>320</v>
      </c>
      <c r="C3099" s="1" t="s">
        <v>321</v>
      </c>
      <c r="D3099" s="1" t="s">
        <v>322</v>
      </c>
    </row>
    <row r="3100" customFormat="false" ht="15" hidden="false" customHeight="true" outlineLevel="0" collapsed="false">
      <c r="A3100" s="106" t="n">
        <v>20806.7961111111</v>
      </c>
      <c r="B3100" s="1" t="s">
        <v>323</v>
      </c>
      <c r="C3100" s="1" t="s">
        <v>324</v>
      </c>
      <c r="D3100" s="1" t="s">
        <v>325</v>
      </c>
    </row>
    <row r="3101" customFormat="false" ht="15" hidden="false" customHeight="true" outlineLevel="0" collapsed="false">
      <c r="A3101" s="106" t="n">
        <v>20810.8749768519</v>
      </c>
      <c r="B3101" s="1" t="s">
        <v>328</v>
      </c>
      <c r="C3101" s="1" t="s">
        <v>337</v>
      </c>
      <c r="D3101" s="1" t="s">
        <v>338</v>
      </c>
    </row>
    <row r="3102" customFormat="false" ht="15" hidden="false" customHeight="true" outlineLevel="0" collapsed="false">
      <c r="A3102" s="106" t="n">
        <v>20813.423275463</v>
      </c>
      <c r="B3102" s="1" t="s">
        <v>314</v>
      </c>
      <c r="C3102" s="1" t="s">
        <v>315</v>
      </c>
      <c r="D3102" s="1" t="s">
        <v>316</v>
      </c>
    </row>
    <row r="3103" customFormat="false" ht="15" hidden="false" customHeight="true" outlineLevel="0" collapsed="false">
      <c r="A3103" s="106" t="n">
        <v>20821.0926967593</v>
      </c>
      <c r="B3103" s="1" t="s">
        <v>326</v>
      </c>
      <c r="C3103" s="1" t="s">
        <v>327</v>
      </c>
      <c r="D3103" s="1" t="s">
        <v>319</v>
      </c>
    </row>
    <row r="3104" customFormat="false" ht="15" hidden="false" customHeight="true" outlineLevel="0" collapsed="false">
      <c r="A3104" s="106" t="n">
        <v>20829.2953125</v>
      </c>
      <c r="B3104" s="1" t="s">
        <v>320</v>
      </c>
      <c r="C3104" s="1" t="s">
        <v>321</v>
      </c>
      <c r="D3104" s="1" t="s">
        <v>322</v>
      </c>
    </row>
    <row r="3105" customFormat="false" ht="15" hidden="false" customHeight="true" outlineLevel="0" collapsed="false">
      <c r="A3105" s="106" t="n">
        <v>20836.2646412037</v>
      </c>
      <c r="B3105" s="1" t="s">
        <v>323</v>
      </c>
      <c r="C3105" s="1" t="s">
        <v>324</v>
      </c>
      <c r="D3105" s="1" t="s">
        <v>325</v>
      </c>
    </row>
    <row r="3106" customFormat="false" ht="15" hidden="false" customHeight="true" outlineLevel="0" collapsed="false">
      <c r="A3106" s="106" t="n">
        <v>20842.9083101852</v>
      </c>
      <c r="B3106" s="1" t="s">
        <v>314</v>
      </c>
      <c r="C3106" s="1" t="s">
        <v>315</v>
      </c>
      <c r="D3106" s="1" t="s">
        <v>316</v>
      </c>
    </row>
    <row r="3107" customFormat="false" ht="15" hidden="false" customHeight="true" outlineLevel="0" collapsed="false">
      <c r="A3107" s="106" t="n">
        <v>20850.8921990741</v>
      </c>
      <c r="B3107" s="1" t="s">
        <v>326</v>
      </c>
      <c r="C3107" s="1" t="s">
        <v>327</v>
      </c>
      <c r="D3107" s="1" t="s">
        <v>319</v>
      </c>
    </row>
    <row r="3108" customFormat="false" ht="15" hidden="false" customHeight="true" outlineLevel="0" collapsed="false">
      <c r="A3108" s="106" t="n">
        <v>20858.974224537</v>
      </c>
      <c r="B3108" s="1" t="s">
        <v>320</v>
      </c>
      <c r="C3108" s="1" t="s">
        <v>321</v>
      </c>
      <c r="D3108" s="1" t="s">
        <v>322</v>
      </c>
    </row>
    <row r="3109" customFormat="false" ht="15" hidden="false" customHeight="true" outlineLevel="0" collapsed="false">
      <c r="A3109" s="106" t="n">
        <v>20865.6925115741</v>
      </c>
      <c r="B3109" s="1" t="s">
        <v>323</v>
      </c>
      <c r="C3109" s="1" t="s">
        <v>324</v>
      </c>
      <c r="D3109" s="1" t="s">
        <v>325</v>
      </c>
    </row>
    <row r="3110" customFormat="false" ht="15" hidden="false" customHeight="true" outlineLevel="0" collapsed="false">
      <c r="A3110" s="106" t="n">
        <v>20872.5133680556</v>
      </c>
      <c r="B3110" s="1" t="s">
        <v>314</v>
      </c>
      <c r="C3110" s="1" t="s">
        <v>315</v>
      </c>
      <c r="D3110" s="1" t="s">
        <v>316</v>
      </c>
    </row>
    <row r="3111" customFormat="false" ht="15" hidden="false" customHeight="true" outlineLevel="0" collapsed="false">
      <c r="A3111" s="106" t="n">
        <v>20880.6753472222</v>
      </c>
      <c r="B3111" s="1" t="s">
        <v>326</v>
      </c>
      <c r="C3111" s="1" t="s">
        <v>327</v>
      </c>
      <c r="D3111" s="1" t="s">
        <v>319</v>
      </c>
    </row>
    <row r="3112" customFormat="false" ht="15" hidden="false" customHeight="true" outlineLevel="0" collapsed="false">
      <c r="A3112" s="106" t="n">
        <v>20888.4931712963</v>
      </c>
      <c r="B3112" s="1" t="s">
        <v>320</v>
      </c>
      <c r="C3112" s="1" t="s">
        <v>321</v>
      </c>
      <c r="D3112" s="1" t="s">
        <v>322</v>
      </c>
    </row>
    <row r="3113" customFormat="false" ht="15" hidden="false" customHeight="true" outlineLevel="0" collapsed="false">
      <c r="A3113" s="106" t="n">
        <v>20895.0981712963</v>
      </c>
      <c r="B3113" s="1" t="s">
        <v>323</v>
      </c>
      <c r="C3113" s="1" t="s">
        <v>324</v>
      </c>
      <c r="D3113" s="1" t="s">
        <v>325</v>
      </c>
    </row>
    <row r="3114" customFormat="false" ht="15" hidden="false" customHeight="true" outlineLevel="0" collapsed="false">
      <c r="A3114" s="106" t="n">
        <v>20899.8865740741</v>
      </c>
      <c r="B3114" s="1" t="s">
        <v>328</v>
      </c>
      <c r="C3114" s="1" t="s">
        <v>329</v>
      </c>
      <c r="D3114" s="1" t="s">
        <v>330</v>
      </c>
    </row>
    <row r="3115" customFormat="false" ht="15" hidden="false" customHeight="true" outlineLevel="0" collapsed="false">
      <c r="A3115" s="106" t="n">
        <v>20902.211724537</v>
      </c>
      <c r="B3115" s="1" t="s">
        <v>314</v>
      </c>
      <c r="C3115" s="1" t="s">
        <v>315</v>
      </c>
      <c r="D3115" s="1" t="s">
        <v>316</v>
      </c>
    </row>
    <row r="3116" customFormat="false" ht="15" hidden="false" customHeight="true" outlineLevel="0" collapsed="false">
      <c r="A3116" s="106" t="n">
        <v>20910.3881712963</v>
      </c>
      <c r="B3116" s="1" t="s">
        <v>326</v>
      </c>
      <c r="C3116" s="1" t="s">
        <v>327</v>
      </c>
      <c r="D3116" s="1" t="s">
        <v>319</v>
      </c>
    </row>
    <row r="3117" customFormat="false" ht="15" hidden="false" customHeight="true" outlineLevel="0" collapsed="false">
      <c r="A3117" s="106" t="n">
        <v>20917.8558333333</v>
      </c>
      <c r="B3117" s="1" t="s">
        <v>320</v>
      </c>
      <c r="C3117" s="1" t="s">
        <v>321</v>
      </c>
      <c r="D3117" s="1" t="s">
        <v>322</v>
      </c>
    </row>
    <row r="3118" customFormat="false" ht="15" hidden="false" customHeight="true" outlineLevel="0" collapsed="false">
      <c r="A3118" s="106" t="n">
        <v>20924.5063773148</v>
      </c>
      <c r="B3118" s="1" t="s">
        <v>323</v>
      </c>
      <c r="C3118" s="1" t="s">
        <v>324</v>
      </c>
      <c r="D3118" s="1" t="s">
        <v>325</v>
      </c>
    </row>
    <row r="3119" customFormat="false" ht="15" hidden="false" customHeight="true" outlineLevel="0" collapsed="false">
      <c r="A3119" s="106" t="n">
        <v>20931.9586805556</v>
      </c>
      <c r="B3119" s="1" t="s">
        <v>314</v>
      </c>
      <c r="C3119" s="1" t="s">
        <v>315</v>
      </c>
      <c r="D3119" s="1" t="s">
        <v>316</v>
      </c>
    </row>
    <row r="3120" customFormat="false" ht="15" hidden="false" customHeight="true" outlineLevel="0" collapsed="false">
      <c r="A3120" s="106" t="n">
        <v>20939.9957060185</v>
      </c>
      <c r="B3120" s="1" t="s">
        <v>317</v>
      </c>
      <c r="C3120" s="1" t="s">
        <v>318</v>
      </c>
      <c r="D3120" s="1" t="s">
        <v>319</v>
      </c>
    </row>
    <row r="3121" customFormat="false" ht="15" hidden="false" customHeight="true" outlineLevel="0" collapsed="false">
      <c r="A3121" s="106" t="n">
        <v>20947.1036805556</v>
      </c>
      <c r="B3121" s="1" t="s">
        <v>320</v>
      </c>
      <c r="C3121" s="1" t="s">
        <v>321</v>
      </c>
      <c r="D3121" s="1" t="s">
        <v>322</v>
      </c>
    </row>
    <row r="3122" customFormat="false" ht="15" hidden="false" customHeight="true" outlineLevel="0" collapsed="false">
      <c r="A3122" s="106" t="n">
        <v>20953.9405324074</v>
      </c>
      <c r="B3122" s="1" t="s">
        <v>333</v>
      </c>
      <c r="C3122" s="1" t="s">
        <v>334</v>
      </c>
      <c r="D3122" s="1" t="s">
        <v>325</v>
      </c>
    </row>
    <row r="3123" customFormat="false" ht="15" hidden="false" customHeight="true" outlineLevel="0" collapsed="false">
      <c r="A3123" s="106" t="n">
        <v>20961.7108564815</v>
      </c>
      <c r="B3123" s="1" t="s">
        <v>314</v>
      </c>
      <c r="C3123" s="1" t="s">
        <v>315</v>
      </c>
      <c r="D3123" s="1" t="s">
        <v>316</v>
      </c>
    </row>
    <row r="3124" customFormat="false" ht="15" hidden="false" customHeight="true" outlineLevel="0" collapsed="false">
      <c r="A3124" s="106" t="n">
        <v>20969.4855324074</v>
      </c>
      <c r="B3124" s="1" t="s">
        <v>326</v>
      </c>
      <c r="C3124" s="1" t="s">
        <v>327</v>
      </c>
      <c r="D3124" s="1" t="s">
        <v>319</v>
      </c>
    </row>
    <row r="3125" customFormat="false" ht="15" hidden="false" customHeight="true" outlineLevel="0" collapsed="false">
      <c r="A3125" s="106" t="n">
        <v>20976.2985648148</v>
      </c>
      <c r="B3125" s="1" t="s">
        <v>320</v>
      </c>
      <c r="C3125" s="1" t="s">
        <v>321</v>
      </c>
      <c r="D3125" s="1" t="s">
        <v>322</v>
      </c>
    </row>
    <row r="3126" customFormat="false" ht="15" hidden="false" customHeight="true" outlineLevel="0" collapsed="false">
      <c r="A3126" s="106" t="n">
        <v>20983.4183101852</v>
      </c>
      <c r="B3126" s="1" t="s">
        <v>323</v>
      </c>
      <c r="C3126" s="1" t="s">
        <v>324</v>
      </c>
      <c r="D3126" s="1" t="s">
        <v>325</v>
      </c>
    </row>
    <row r="3127" customFormat="false" ht="15" hidden="false" customHeight="true" outlineLevel="0" collapsed="false">
      <c r="A3127" s="106" t="n">
        <v>20991.4328935185</v>
      </c>
      <c r="B3127" s="1" t="s">
        <v>314</v>
      </c>
      <c r="C3127" s="1" t="s">
        <v>315</v>
      </c>
      <c r="D3127" s="1" t="s">
        <v>316</v>
      </c>
    </row>
    <row r="3128" customFormat="false" ht="15" hidden="false" customHeight="true" outlineLevel="0" collapsed="false">
      <c r="A3128" s="106" t="n">
        <v>20992.6809953704</v>
      </c>
      <c r="B3128" s="1" t="s">
        <v>328</v>
      </c>
      <c r="C3128" s="1" t="s">
        <v>331</v>
      </c>
      <c r="D3128" s="1" t="s">
        <v>332</v>
      </c>
    </row>
    <row r="3129" customFormat="false" ht="15" hidden="false" customHeight="true" outlineLevel="0" collapsed="false">
      <c r="A3129" s="106" t="n">
        <v>20998.8705208333</v>
      </c>
      <c r="B3129" s="1" t="s">
        <v>326</v>
      </c>
      <c r="C3129" s="1" t="s">
        <v>327</v>
      </c>
      <c r="D3129" s="1" t="s">
        <v>319</v>
      </c>
    </row>
    <row r="3130" customFormat="false" ht="15" hidden="false" customHeight="true" outlineLevel="0" collapsed="false">
      <c r="A3130" s="106" t="n">
        <v>21005.5066087963</v>
      </c>
      <c r="B3130" s="1" t="s">
        <v>320</v>
      </c>
      <c r="C3130" s="1" t="s">
        <v>321</v>
      </c>
      <c r="D3130" s="1" t="s">
        <v>322</v>
      </c>
    </row>
    <row r="3131" customFormat="false" ht="15" hidden="false" customHeight="true" outlineLevel="0" collapsed="false">
      <c r="A3131" s="106" t="n">
        <v>21012.951712963</v>
      </c>
      <c r="B3131" s="1" t="s">
        <v>323</v>
      </c>
      <c r="C3131" s="1" t="s">
        <v>324</v>
      </c>
      <c r="D3131" s="1" t="s">
        <v>325</v>
      </c>
    </row>
    <row r="3132" customFormat="false" ht="15" hidden="false" customHeight="true" outlineLevel="0" collapsed="false">
      <c r="A3132" s="106" t="n">
        <v>21021.0960532407</v>
      </c>
      <c r="B3132" s="1" t="s">
        <v>314</v>
      </c>
      <c r="C3132" s="1" t="s">
        <v>315</v>
      </c>
      <c r="D3132" s="1" t="s">
        <v>316</v>
      </c>
    </row>
    <row r="3133" customFormat="false" ht="15" hidden="false" customHeight="true" outlineLevel="0" collapsed="false">
      <c r="A3133" s="106" t="n">
        <v>21028.1862152778</v>
      </c>
      <c r="B3133" s="1" t="s">
        <v>326</v>
      </c>
      <c r="C3133" s="1" t="s">
        <v>327</v>
      </c>
      <c r="D3133" s="1" t="s">
        <v>319</v>
      </c>
    </row>
    <row r="3134" customFormat="false" ht="15" hidden="false" customHeight="true" outlineLevel="0" collapsed="false">
      <c r="A3134" s="106" t="n">
        <v>21034.7882291667</v>
      </c>
      <c r="B3134" s="1" t="s">
        <v>320</v>
      </c>
      <c r="C3134" s="1" t="s">
        <v>321</v>
      </c>
      <c r="D3134" s="1" t="s">
        <v>322</v>
      </c>
    </row>
    <row r="3135" customFormat="false" ht="15" hidden="false" customHeight="true" outlineLevel="0" collapsed="false">
      <c r="A3135" s="106" t="n">
        <v>21042.5478819444</v>
      </c>
      <c r="B3135" s="1" t="s">
        <v>323</v>
      </c>
      <c r="C3135" s="1" t="s">
        <v>324</v>
      </c>
      <c r="D3135" s="1" t="s">
        <v>325</v>
      </c>
    </row>
    <row r="3136" customFormat="false" ht="15" hidden="false" customHeight="true" outlineLevel="0" collapsed="false">
      <c r="A3136" s="106" t="n">
        <v>21050.6781828704</v>
      </c>
      <c r="B3136" s="1" t="s">
        <v>314</v>
      </c>
      <c r="C3136" s="1" t="s">
        <v>315</v>
      </c>
      <c r="D3136" s="1" t="s">
        <v>316</v>
      </c>
    </row>
    <row r="3137" customFormat="false" ht="15" hidden="false" customHeight="true" outlineLevel="0" collapsed="false">
      <c r="A3137" s="106" t="n">
        <v>21057.4811111111</v>
      </c>
      <c r="B3137" s="1" t="s">
        <v>326</v>
      </c>
      <c r="C3137" s="1" t="s">
        <v>327</v>
      </c>
      <c r="D3137" s="1" t="s">
        <v>319</v>
      </c>
    </row>
    <row r="3138" customFormat="false" ht="15" hidden="false" customHeight="true" outlineLevel="0" collapsed="false">
      <c r="A3138" s="106" t="n">
        <v>21064.190775463</v>
      </c>
      <c r="B3138" s="1" t="s">
        <v>320</v>
      </c>
      <c r="C3138" s="1" t="s">
        <v>321</v>
      </c>
      <c r="D3138" s="1" t="s">
        <v>322</v>
      </c>
    </row>
    <row r="3139" customFormat="false" ht="15" hidden="false" customHeight="true" outlineLevel="0" collapsed="false">
      <c r="A3139" s="106" t="n">
        <v>21072.2051967593</v>
      </c>
      <c r="B3139" s="1" t="s">
        <v>323</v>
      </c>
      <c r="C3139" s="1" t="s">
        <v>324</v>
      </c>
      <c r="D3139" s="1" t="s">
        <v>325</v>
      </c>
    </row>
    <row r="3140" customFormat="false" ht="15" hidden="false" customHeight="true" outlineLevel="0" collapsed="false">
      <c r="A3140" s="106" t="n">
        <v>21080.1681944444</v>
      </c>
      <c r="B3140" s="1" t="s">
        <v>314</v>
      </c>
      <c r="C3140" s="1" t="s">
        <v>315</v>
      </c>
      <c r="D3140" s="1" t="s">
        <v>316</v>
      </c>
    </row>
    <row r="3141" customFormat="false" ht="15" hidden="false" customHeight="true" outlineLevel="0" collapsed="false">
      <c r="A3141" s="106" t="n">
        <v>21086.3096875</v>
      </c>
      <c r="B3141" s="1" t="s">
        <v>328</v>
      </c>
      <c r="C3141" s="1" t="s">
        <v>335</v>
      </c>
      <c r="D3141" s="1" t="s">
        <v>336</v>
      </c>
    </row>
    <row r="3142" customFormat="false" ht="15" hidden="false" customHeight="true" outlineLevel="0" collapsed="false">
      <c r="A3142" s="106" t="n">
        <v>21086.8047337963</v>
      </c>
      <c r="B3142" s="1" t="s">
        <v>326</v>
      </c>
      <c r="C3142" s="1" t="s">
        <v>327</v>
      </c>
      <c r="D3142" s="1" t="s">
        <v>319</v>
      </c>
    </row>
    <row r="3143" customFormat="false" ht="15" hidden="false" customHeight="true" outlineLevel="0" collapsed="false">
      <c r="A3143" s="106" t="n">
        <v>21093.7427083333</v>
      </c>
      <c r="B3143" s="1" t="s">
        <v>320</v>
      </c>
      <c r="C3143" s="1" t="s">
        <v>321</v>
      </c>
      <c r="D3143" s="1" t="s">
        <v>322</v>
      </c>
    </row>
    <row r="3144" customFormat="false" ht="15" hidden="false" customHeight="true" outlineLevel="0" collapsed="false">
      <c r="A3144" s="106" t="n">
        <v>21101.9044444444</v>
      </c>
      <c r="B3144" s="1" t="s">
        <v>323</v>
      </c>
      <c r="C3144" s="1" t="s">
        <v>324</v>
      </c>
      <c r="D3144" s="1" t="s">
        <v>325</v>
      </c>
    </row>
    <row r="3145" customFormat="false" ht="15" hidden="false" customHeight="true" outlineLevel="0" collapsed="false">
      <c r="A3145" s="106" t="n">
        <v>21109.572337963</v>
      </c>
      <c r="B3145" s="1" t="s">
        <v>314</v>
      </c>
      <c r="C3145" s="1" t="s">
        <v>315</v>
      </c>
      <c r="D3145" s="1" t="s">
        <v>316</v>
      </c>
    </row>
    <row r="3146" customFormat="false" ht="15" hidden="false" customHeight="true" outlineLevel="0" collapsed="false">
      <c r="A3146" s="106" t="n">
        <v>21116.1968865741</v>
      </c>
      <c r="B3146" s="1" t="s">
        <v>317</v>
      </c>
      <c r="C3146" s="1" t="s">
        <v>318</v>
      </c>
      <c r="D3146" s="1" t="s">
        <v>319</v>
      </c>
    </row>
    <row r="3147" customFormat="false" ht="15" hidden="false" customHeight="true" outlineLevel="0" collapsed="false">
      <c r="A3147" s="106" t="n">
        <v>21123.4498032407</v>
      </c>
      <c r="B3147" s="1" t="s">
        <v>320</v>
      </c>
      <c r="C3147" s="1" t="s">
        <v>321</v>
      </c>
      <c r="D3147" s="1" t="s">
        <v>322</v>
      </c>
    </row>
    <row r="3148" customFormat="false" ht="15" hidden="false" customHeight="true" outlineLevel="0" collapsed="false">
      <c r="A3148" s="106" t="n">
        <v>21131.6054166667</v>
      </c>
      <c r="B3148" s="1" t="s">
        <v>333</v>
      </c>
      <c r="C3148" s="1" t="s">
        <v>334</v>
      </c>
      <c r="D3148" s="1" t="s">
        <v>325</v>
      </c>
    </row>
    <row r="3149" customFormat="false" ht="15" hidden="false" customHeight="true" outlineLevel="0" collapsed="false">
      <c r="A3149" s="106" t="n">
        <v>21138.9162962963</v>
      </c>
      <c r="B3149" s="1" t="s">
        <v>314</v>
      </c>
      <c r="C3149" s="1" t="s">
        <v>315</v>
      </c>
      <c r="D3149" s="1" t="s">
        <v>316</v>
      </c>
    </row>
    <row r="3150" customFormat="false" ht="15" hidden="false" customHeight="true" outlineLevel="0" collapsed="false">
      <c r="A3150" s="106" t="n">
        <v>21145.6800231482</v>
      </c>
      <c r="B3150" s="1" t="s">
        <v>326</v>
      </c>
      <c r="C3150" s="1" t="s">
        <v>327</v>
      </c>
      <c r="D3150" s="1" t="s">
        <v>319</v>
      </c>
    </row>
    <row r="3151" customFormat="false" ht="15" hidden="false" customHeight="true" outlineLevel="0" collapsed="false">
      <c r="A3151" s="106" t="n">
        <v>21153.2895949074</v>
      </c>
      <c r="B3151" s="1" t="s">
        <v>320</v>
      </c>
      <c r="C3151" s="1" t="s">
        <v>321</v>
      </c>
      <c r="D3151" s="1" t="s">
        <v>322</v>
      </c>
    </row>
    <row r="3152" customFormat="false" ht="15" hidden="false" customHeight="true" outlineLevel="0" collapsed="false">
      <c r="A3152" s="106" t="n">
        <v>21161.260787037</v>
      </c>
      <c r="B3152" s="1" t="s">
        <v>323</v>
      </c>
      <c r="C3152" s="1" t="s">
        <v>324</v>
      </c>
      <c r="D3152" s="1" t="s">
        <v>325</v>
      </c>
    </row>
    <row r="3153" customFormat="false" ht="15" hidden="false" customHeight="true" outlineLevel="0" collapsed="false">
      <c r="A3153" s="106" t="n">
        <v>21168.239537037</v>
      </c>
      <c r="B3153" s="1" t="s">
        <v>314</v>
      </c>
      <c r="C3153" s="1" t="s">
        <v>315</v>
      </c>
      <c r="D3153" s="1" t="s">
        <v>316</v>
      </c>
    </row>
    <row r="3154" customFormat="false" ht="15" hidden="false" customHeight="true" outlineLevel="0" collapsed="false">
      <c r="A3154" s="106" t="n">
        <v>21175.2582060185</v>
      </c>
      <c r="B3154" s="1" t="s">
        <v>326</v>
      </c>
      <c r="C3154" s="1" t="s">
        <v>327</v>
      </c>
      <c r="D3154" s="1" t="s">
        <v>319</v>
      </c>
    </row>
    <row r="3155" customFormat="false" ht="15" hidden="false" customHeight="true" outlineLevel="0" collapsed="false">
      <c r="A3155" s="106" t="n">
        <v>21176.1174652778</v>
      </c>
      <c r="B3155" s="1" t="s">
        <v>328</v>
      </c>
      <c r="C3155" s="1" t="s">
        <v>337</v>
      </c>
      <c r="D3155" s="1" t="s">
        <v>338</v>
      </c>
    </row>
    <row r="3156" customFormat="false" ht="15" hidden="false" customHeight="true" outlineLevel="0" collapsed="false">
      <c r="A3156" s="106" t="n">
        <v>21183.2023726852</v>
      </c>
      <c r="B3156" s="1" t="s">
        <v>320</v>
      </c>
      <c r="C3156" s="1" t="s">
        <v>321</v>
      </c>
      <c r="D3156" s="1" t="s">
        <v>322</v>
      </c>
    </row>
    <row r="3157" customFormat="false" ht="15" hidden="false" customHeight="true" outlineLevel="0" collapsed="false">
      <c r="A3157" s="106" t="n">
        <v>21190.8393518519</v>
      </c>
      <c r="B3157" s="1" t="s">
        <v>323</v>
      </c>
      <c r="C3157" s="1" t="s">
        <v>324</v>
      </c>
      <c r="D3157" s="1" t="s">
        <v>325</v>
      </c>
    </row>
    <row r="3158" customFormat="false" ht="15" hidden="false" customHeight="true" outlineLevel="0" collapsed="false">
      <c r="A3158" s="106" t="n">
        <v>21197.5839699074</v>
      </c>
      <c r="B3158" s="1" t="s">
        <v>314</v>
      </c>
      <c r="C3158" s="1" t="s">
        <v>315</v>
      </c>
      <c r="D3158" s="1" t="s">
        <v>316</v>
      </c>
    </row>
    <row r="3159" customFormat="false" ht="15" hidden="false" customHeight="true" outlineLevel="0" collapsed="false">
      <c r="A3159" s="106" t="n">
        <v>21204.9222685185</v>
      </c>
      <c r="B3159" s="1" t="s">
        <v>326</v>
      </c>
      <c r="C3159" s="1" t="s">
        <v>327</v>
      </c>
      <c r="D3159" s="1" t="s">
        <v>319</v>
      </c>
    </row>
    <row r="3160" customFormat="false" ht="15" hidden="false" customHeight="true" outlineLevel="0" collapsed="false">
      <c r="A3160" s="106" t="n">
        <v>21213.0940509259</v>
      </c>
      <c r="B3160" s="1" t="s">
        <v>320</v>
      </c>
      <c r="C3160" s="1" t="s">
        <v>321</v>
      </c>
      <c r="D3160" s="1" t="s">
        <v>322</v>
      </c>
    </row>
    <row r="3161" customFormat="false" ht="15" hidden="false" customHeight="true" outlineLevel="0" collapsed="false">
      <c r="A3161" s="106" t="n">
        <v>21220.3371527778</v>
      </c>
      <c r="B3161" s="1" t="s">
        <v>323</v>
      </c>
      <c r="C3161" s="1" t="s">
        <v>324</v>
      </c>
      <c r="D3161" s="1" t="s">
        <v>325</v>
      </c>
    </row>
    <row r="3162" customFormat="false" ht="15" hidden="false" customHeight="true" outlineLevel="0" collapsed="false">
      <c r="A3162" s="106" t="n">
        <v>21226.9819560185</v>
      </c>
      <c r="B3162" s="1" t="s">
        <v>314</v>
      </c>
      <c r="C3162" s="1" t="s">
        <v>315</v>
      </c>
      <c r="D3162" s="1" t="s">
        <v>316</v>
      </c>
    </row>
    <row r="3163" customFormat="false" ht="15" hidden="false" customHeight="true" outlineLevel="0" collapsed="false">
      <c r="A3163" s="106" t="n">
        <v>21234.651724537</v>
      </c>
      <c r="B3163" s="1" t="s">
        <v>326</v>
      </c>
      <c r="C3163" s="1" t="s">
        <v>327</v>
      </c>
      <c r="D3163" s="1" t="s">
        <v>319</v>
      </c>
    </row>
    <row r="3164" customFormat="false" ht="15" hidden="false" customHeight="true" outlineLevel="0" collapsed="false">
      <c r="A3164" s="106" t="n">
        <v>21242.8688541667</v>
      </c>
      <c r="B3164" s="1" t="s">
        <v>320</v>
      </c>
      <c r="C3164" s="1" t="s">
        <v>321</v>
      </c>
      <c r="D3164" s="1" t="s">
        <v>322</v>
      </c>
    </row>
    <row r="3165" customFormat="false" ht="15" hidden="false" customHeight="true" outlineLevel="0" collapsed="false">
      <c r="A3165" s="106" t="n">
        <v>21249.7692939815</v>
      </c>
      <c r="B3165" s="1" t="s">
        <v>323</v>
      </c>
      <c r="C3165" s="1" t="s">
        <v>324</v>
      </c>
      <c r="D3165" s="1" t="s">
        <v>325</v>
      </c>
    </row>
    <row r="3166" customFormat="false" ht="15" hidden="false" customHeight="true" outlineLevel="0" collapsed="false">
      <c r="A3166" s="106" t="n">
        <v>21256.450162037</v>
      </c>
      <c r="B3166" s="1" t="s">
        <v>314</v>
      </c>
      <c r="C3166" s="1" t="s">
        <v>315</v>
      </c>
      <c r="D3166" s="1" t="s">
        <v>316</v>
      </c>
    </row>
    <row r="3167" customFormat="false" ht="15" hidden="false" customHeight="true" outlineLevel="0" collapsed="false">
      <c r="A3167" s="106" t="n">
        <v>21264.4095601852</v>
      </c>
      <c r="B3167" s="1" t="s">
        <v>326</v>
      </c>
      <c r="C3167" s="1" t="s">
        <v>327</v>
      </c>
      <c r="D3167" s="1" t="s">
        <v>319</v>
      </c>
    </row>
    <row r="3168" customFormat="false" ht="15" hidden="false" customHeight="true" outlineLevel="0" collapsed="false">
      <c r="A3168" s="106" t="n">
        <v>21265.1288194445</v>
      </c>
      <c r="B3168" s="1" t="s">
        <v>328</v>
      </c>
      <c r="C3168" s="1" t="s">
        <v>329</v>
      </c>
      <c r="D3168" s="1" t="s">
        <v>330</v>
      </c>
    </row>
    <row r="3169" customFormat="false" ht="15" hidden="false" customHeight="true" outlineLevel="0" collapsed="false">
      <c r="A3169" s="106" t="n">
        <v>21272.4711226852</v>
      </c>
      <c r="B3169" s="1" t="s">
        <v>320</v>
      </c>
      <c r="C3169" s="1" t="s">
        <v>321</v>
      </c>
      <c r="D3169" s="1" t="s">
        <v>322</v>
      </c>
    </row>
    <row r="3170" customFormat="false" ht="15" hidden="false" customHeight="true" outlineLevel="0" collapsed="false">
      <c r="A3170" s="106" t="n">
        <v>21279.1558796296</v>
      </c>
      <c r="B3170" s="1" t="s">
        <v>323</v>
      </c>
      <c r="C3170" s="1" t="s">
        <v>324</v>
      </c>
      <c r="D3170" s="1" t="s">
        <v>325</v>
      </c>
    </row>
    <row r="3171" customFormat="false" ht="15" hidden="false" customHeight="true" outlineLevel="0" collapsed="false">
      <c r="A3171" s="106" t="n">
        <v>21285.9931597222</v>
      </c>
      <c r="B3171" s="1" t="s">
        <v>314</v>
      </c>
      <c r="C3171" s="1" t="s">
        <v>315</v>
      </c>
      <c r="D3171" s="1" t="s">
        <v>316</v>
      </c>
    </row>
    <row r="3172" customFormat="false" ht="15" hidden="false" customHeight="true" outlineLevel="0" collapsed="false">
      <c r="A3172" s="106" t="n">
        <v>21294.1411574074</v>
      </c>
      <c r="B3172" s="1" t="s">
        <v>317</v>
      </c>
      <c r="C3172" s="1" t="s">
        <v>318</v>
      </c>
      <c r="D3172" s="1" t="s">
        <v>319</v>
      </c>
    </row>
    <row r="3173" customFormat="false" ht="15" hidden="false" customHeight="true" outlineLevel="0" collapsed="false">
      <c r="A3173" s="106" t="n">
        <v>21301.8997222222</v>
      </c>
      <c r="B3173" s="1" t="s">
        <v>320</v>
      </c>
      <c r="C3173" s="1" t="s">
        <v>321</v>
      </c>
      <c r="D3173" s="1" t="s">
        <v>322</v>
      </c>
    </row>
    <row r="3174" customFormat="false" ht="15" hidden="false" customHeight="true" outlineLevel="0" collapsed="false">
      <c r="A3174" s="106" t="n">
        <v>21308.5159837963</v>
      </c>
      <c r="B3174" s="1" t="s">
        <v>323</v>
      </c>
      <c r="C3174" s="1" t="s">
        <v>324</v>
      </c>
      <c r="D3174" s="1" t="s">
        <v>325</v>
      </c>
    </row>
    <row r="3175" customFormat="false" ht="15" hidden="false" customHeight="true" outlineLevel="0" collapsed="false">
      <c r="A3175" s="106" t="n">
        <v>21315.6095138889</v>
      </c>
      <c r="B3175" s="1" t="s">
        <v>314</v>
      </c>
      <c r="C3175" s="1" t="s">
        <v>315</v>
      </c>
      <c r="D3175" s="1" t="s">
        <v>316</v>
      </c>
    </row>
    <row r="3176" customFormat="false" ht="15" hidden="false" customHeight="true" outlineLevel="0" collapsed="false">
      <c r="A3176" s="106" t="n">
        <v>21323.7916435185</v>
      </c>
      <c r="B3176" s="1" t="s">
        <v>326</v>
      </c>
      <c r="C3176" s="1" t="s">
        <v>327</v>
      </c>
      <c r="D3176" s="1" t="s">
        <v>319</v>
      </c>
    </row>
    <row r="3177" customFormat="false" ht="15" hidden="false" customHeight="true" outlineLevel="0" collapsed="false">
      <c r="A3177" s="106" t="n">
        <v>21331.1928472222</v>
      </c>
      <c r="B3177" s="1" t="s">
        <v>320</v>
      </c>
      <c r="C3177" s="1" t="s">
        <v>321</v>
      </c>
      <c r="D3177" s="1" t="s">
        <v>322</v>
      </c>
    </row>
    <row r="3178" customFormat="false" ht="15" hidden="false" customHeight="true" outlineLevel="0" collapsed="false">
      <c r="A3178" s="106" t="n">
        <v>21337.8714814815</v>
      </c>
      <c r="B3178" s="1" t="s">
        <v>323</v>
      </c>
      <c r="C3178" s="1" t="s">
        <v>324</v>
      </c>
      <c r="D3178" s="1" t="s">
        <v>325</v>
      </c>
    </row>
    <row r="3179" customFormat="false" ht="15" hidden="false" customHeight="true" outlineLevel="0" collapsed="false">
      <c r="A3179" s="106" t="n">
        <v>21345.2907291667</v>
      </c>
      <c r="B3179" s="1" t="s">
        <v>314</v>
      </c>
      <c r="C3179" s="1" t="s">
        <v>315</v>
      </c>
      <c r="D3179" s="1" t="s">
        <v>316</v>
      </c>
    </row>
    <row r="3180" customFormat="false" ht="15" hidden="false" customHeight="true" outlineLevel="0" collapsed="false">
      <c r="A3180" s="106" t="n">
        <v>21353.3325925926</v>
      </c>
      <c r="B3180" s="1" t="s">
        <v>326</v>
      </c>
      <c r="C3180" s="1" t="s">
        <v>327</v>
      </c>
      <c r="D3180" s="1" t="s">
        <v>319</v>
      </c>
    </row>
    <row r="3181" customFormat="false" ht="15" hidden="false" customHeight="true" outlineLevel="0" collapsed="false">
      <c r="A3181" s="106" t="n">
        <v>21357.9145023148</v>
      </c>
      <c r="B3181" s="1" t="s">
        <v>328</v>
      </c>
      <c r="C3181" s="1" t="s">
        <v>331</v>
      </c>
      <c r="D3181" s="1" t="s">
        <v>332</v>
      </c>
    </row>
    <row r="3182" customFormat="false" ht="15" hidden="false" customHeight="true" outlineLevel="0" collapsed="false">
      <c r="A3182" s="106" t="n">
        <v>21360.4056481482</v>
      </c>
      <c r="B3182" s="1" t="s">
        <v>320</v>
      </c>
      <c r="C3182" s="1" t="s">
        <v>321</v>
      </c>
      <c r="D3182" s="1" t="s">
        <v>322</v>
      </c>
    </row>
    <row r="3183" customFormat="false" ht="15" hidden="false" customHeight="true" outlineLevel="0" collapsed="false">
      <c r="A3183" s="106" t="n">
        <v>21367.2530324074</v>
      </c>
      <c r="B3183" s="1" t="s">
        <v>323</v>
      </c>
      <c r="C3183" s="1" t="s">
        <v>324</v>
      </c>
      <c r="D3183" s="1" t="s">
        <v>325</v>
      </c>
    </row>
    <row r="3184" customFormat="false" ht="15" hidden="false" customHeight="true" outlineLevel="0" collapsed="false">
      <c r="A3184" s="106" t="n">
        <v>21375.0145486111</v>
      </c>
      <c r="B3184" s="1" t="s">
        <v>314</v>
      </c>
      <c r="C3184" s="1" t="s">
        <v>315</v>
      </c>
      <c r="D3184" s="1" t="s">
        <v>316</v>
      </c>
    </row>
    <row r="3185" customFormat="false" ht="15" hidden="false" customHeight="true" outlineLevel="0" collapsed="false">
      <c r="A3185" s="106" t="n">
        <v>21382.7726967593</v>
      </c>
      <c r="B3185" s="1" t="s">
        <v>326</v>
      </c>
      <c r="C3185" s="1" t="s">
        <v>327</v>
      </c>
      <c r="D3185" s="1" t="s">
        <v>319</v>
      </c>
    </row>
    <row r="3186" customFormat="false" ht="15" hidden="false" customHeight="true" outlineLevel="0" collapsed="false">
      <c r="A3186" s="106" t="n">
        <v>21389.5965740741</v>
      </c>
      <c r="B3186" s="1" t="s">
        <v>320</v>
      </c>
      <c r="C3186" s="1" t="s">
        <v>321</v>
      </c>
      <c r="D3186" s="1" t="s">
        <v>322</v>
      </c>
    </row>
    <row r="3187" customFormat="false" ht="15" hidden="false" customHeight="true" outlineLevel="0" collapsed="false">
      <c r="A3187" s="106" t="n">
        <v>21396.6992013889</v>
      </c>
      <c r="B3187" s="1" t="s">
        <v>323</v>
      </c>
      <c r="C3187" s="1" t="s">
        <v>324</v>
      </c>
      <c r="D3187" s="1" t="s">
        <v>325</v>
      </c>
    </row>
    <row r="3188" customFormat="false" ht="15" hidden="false" customHeight="true" outlineLevel="0" collapsed="false">
      <c r="A3188" s="106" t="n">
        <v>21404.7428935185</v>
      </c>
      <c r="B3188" s="1" t="s">
        <v>314</v>
      </c>
      <c r="C3188" s="1" t="s">
        <v>315</v>
      </c>
      <c r="D3188" s="1" t="s">
        <v>316</v>
      </c>
    </row>
    <row r="3189" customFormat="false" ht="15" hidden="false" customHeight="true" outlineLevel="0" collapsed="false">
      <c r="A3189" s="106" t="n">
        <v>21412.1476157407</v>
      </c>
      <c r="B3189" s="1" t="s">
        <v>326</v>
      </c>
      <c r="C3189" s="1" t="s">
        <v>327</v>
      </c>
      <c r="D3189" s="1" t="s">
        <v>319</v>
      </c>
    </row>
    <row r="3190" customFormat="false" ht="15" hidden="false" customHeight="true" outlineLevel="0" collapsed="false">
      <c r="A3190" s="106" t="n">
        <v>21418.8224074074</v>
      </c>
      <c r="B3190" s="1" t="s">
        <v>320</v>
      </c>
      <c r="C3190" s="1" t="s">
        <v>321</v>
      </c>
      <c r="D3190" s="1" t="s">
        <v>322</v>
      </c>
    </row>
    <row r="3191" customFormat="false" ht="15" hidden="false" customHeight="true" outlineLevel="0" collapsed="false">
      <c r="A3191" s="106" t="n">
        <v>21426.2454050926</v>
      </c>
      <c r="B3191" s="1" t="s">
        <v>323</v>
      </c>
      <c r="C3191" s="1" t="s">
        <v>324</v>
      </c>
      <c r="D3191" s="1" t="s">
        <v>325</v>
      </c>
    </row>
    <row r="3192" customFormat="false" ht="15" hidden="false" customHeight="true" outlineLevel="0" collapsed="false">
      <c r="A3192" s="106" t="n">
        <v>21434.4333796296</v>
      </c>
      <c r="B3192" s="1" t="s">
        <v>314</v>
      </c>
      <c r="C3192" s="1" t="s">
        <v>315</v>
      </c>
      <c r="D3192" s="1" t="s">
        <v>316</v>
      </c>
    </row>
    <row r="3193" customFormat="false" ht="15" hidden="false" customHeight="true" outlineLevel="0" collapsed="false">
      <c r="A3193" s="106" t="n">
        <v>21441.5011805556</v>
      </c>
      <c r="B3193" s="1" t="s">
        <v>326</v>
      </c>
      <c r="C3193" s="1" t="s">
        <v>327</v>
      </c>
      <c r="D3193" s="1" t="s">
        <v>319</v>
      </c>
    </row>
    <row r="3194" customFormat="false" ht="15" hidden="false" customHeight="true" outlineLevel="0" collapsed="false">
      <c r="A3194" s="106" t="n">
        <v>21448.1368634259</v>
      </c>
      <c r="B3194" s="1" t="s">
        <v>320</v>
      </c>
      <c r="C3194" s="1" t="s">
        <v>321</v>
      </c>
      <c r="D3194" s="1" t="s">
        <v>322</v>
      </c>
    </row>
    <row r="3195" customFormat="false" ht="15" hidden="false" customHeight="true" outlineLevel="0" collapsed="false">
      <c r="A3195" s="106" t="n">
        <v>21451.5478240741</v>
      </c>
      <c r="B3195" s="1" t="s">
        <v>328</v>
      </c>
      <c r="C3195" s="1" t="s">
        <v>335</v>
      </c>
      <c r="D3195" s="1" t="s">
        <v>336</v>
      </c>
    </row>
    <row r="3196" customFormat="false" ht="15" hidden="false" customHeight="true" outlineLevel="0" collapsed="false">
      <c r="A3196" s="106" t="n">
        <v>21455.9051967593</v>
      </c>
      <c r="B3196" s="1" t="s">
        <v>323</v>
      </c>
      <c r="C3196" s="1" t="s">
        <v>324</v>
      </c>
      <c r="D3196" s="1" t="s">
        <v>325</v>
      </c>
    </row>
    <row r="3197" customFormat="false" ht="15" hidden="false" customHeight="true" outlineLevel="0" collapsed="false">
      <c r="A3197" s="106" t="n">
        <v>21464.0555208333</v>
      </c>
      <c r="B3197" s="1" t="s">
        <v>314</v>
      </c>
      <c r="C3197" s="1" t="s">
        <v>315</v>
      </c>
      <c r="D3197" s="1" t="s">
        <v>316</v>
      </c>
    </row>
    <row r="3198" customFormat="false" ht="15" hidden="false" customHeight="true" outlineLevel="0" collapsed="false">
      <c r="A3198" s="106" t="n">
        <v>21470.8694097222</v>
      </c>
      <c r="B3198" s="1" t="s">
        <v>317</v>
      </c>
      <c r="C3198" s="1" t="s">
        <v>318</v>
      </c>
      <c r="D3198" s="1" t="s">
        <v>319</v>
      </c>
    </row>
    <row r="3199" customFormat="false" ht="15" hidden="false" customHeight="true" outlineLevel="0" collapsed="false">
      <c r="A3199" s="106" t="n">
        <v>21477.5878472222</v>
      </c>
      <c r="B3199" s="1" t="s">
        <v>320</v>
      </c>
      <c r="C3199" s="1" t="s">
        <v>321</v>
      </c>
      <c r="D3199" s="1" t="s">
        <v>322</v>
      </c>
    </row>
    <row r="3200" customFormat="false" ht="15" hidden="false" customHeight="true" outlineLevel="0" collapsed="false">
      <c r="A3200" s="106" t="n">
        <v>21485.6532175926</v>
      </c>
      <c r="B3200" s="1" t="s">
        <v>323</v>
      </c>
      <c r="C3200" s="1" t="s">
        <v>324</v>
      </c>
      <c r="D3200" s="1" t="s">
        <v>325</v>
      </c>
    </row>
    <row r="3201" customFormat="false" ht="15" hidden="false" customHeight="true" outlineLevel="0" collapsed="false">
      <c r="A3201" s="106" t="n">
        <v>21493.5966087963</v>
      </c>
      <c r="B3201" s="1" t="s">
        <v>314</v>
      </c>
      <c r="C3201" s="1" t="s">
        <v>315</v>
      </c>
      <c r="D3201" s="1" t="s">
        <v>316</v>
      </c>
    </row>
    <row r="3202" customFormat="false" ht="15" hidden="false" customHeight="true" outlineLevel="0" collapsed="false">
      <c r="A3202" s="106" t="n">
        <v>21500.2735763889</v>
      </c>
      <c r="B3202" s="1" t="s">
        <v>326</v>
      </c>
      <c r="C3202" s="1" t="s">
        <v>327</v>
      </c>
      <c r="D3202" s="1" t="s">
        <v>319</v>
      </c>
    </row>
    <row r="3203" customFormat="false" ht="15" hidden="false" customHeight="true" outlineLevel="0" collapsed="false">
      <c r="A3203" s="106" t="n">
        <v>21507.2077662037</v>
      </c>
      <c r="B3203" s="1" t="s">
        <v>320</v>
      </c>
      <c r="C3203" s="1" t="s">
        <v>321</v>
      </c>
      <c r="D3203" s="1" t="s">
        <v>322</v>
      </c>
    </row>
    <row r="3204" customFormat="false" ht="15" hidden="false" customHeight="true" outlineLevel="0" collapsed="false">
      <c r="A3204" s="106" t="n">
        <v>21515.4278819444</v>
      </c>
      <c r="B3204" s="1" t="s">
        <v>323</v>
      </c>
      <c r="C3204" s="1" t="s">
        <v>324</v>
      </c>
      <c r="D3204" s="1" t="s">
        <v>325</v>
      </c>
    </row>
    <row r="3205" customFormat="false" ht="15" hidden="false" customHeight="true" outlineLevel="0" collapsed="false">
      <c r="A3205" s="106" t="n">
        <v>21523.0583101852</v>
      </c>
      <c r="B3205" s="1" t="s">
        <v>314</v>
      </c>
      <c r="C3205" s="1" t="s">
        <v>315</v>
      </c>
      <c r="D3205" s="1" t="s">
        <v>316</v>
      </c>
    </row>
    <row r="3206" customFormat="false" ht="15" hidden="false" customHeight="true" outlineLevel="0" collapsed="false">
      <c r="A3206" s="106" t="n">
        <v>21529.7244212963</v>
      </c>
      <c r="B3206" s="1" t="s">
        <v>326</v>
      </c>
      <c r="C3206" s="1" t="s">
        <v>327</v>
      </c>
      <c r="D3206" s="1" t="s">
        <v>319</v>
      </c>
    </row>
    <row r="3207" customFormat="false" ht="15" hidden="false" customHeight="true" outlineLevel="0" collapsed="false">
      <c r="A3207" s="106" t="n">
        <v>21536.994375</v>
      </c>
      <c r="B3207" s="1" t="s">
        <v>320</v>
      </c>
      <c r="C3207" s="1" t="s">
        <v>321</v>
      </c>
      <c r="D3207" s="1" t="s">
        <v>322</v>
      </c>
    </row>
    <row r="3208" customFormat="false" ht="15" hidden="false" customHeight="true" outlineLevel="0" collapsed="false">
      <c r="A3208" s="106" t="n">
        <v>21541.3610416667</v>
      </c>
      <c r="B3208" s="1" t="s">
        <v>328</v>
      </c>
      <c r="C3208" s="1" t="s">
        <v>337</v>
      </c>
      <c r="D3208" s="1" t="s">
        <v>338</v>
      </c>
    </row>
    <row r="3209" customFormat="false" ht="15" hidden="false" customHeight="true" outlineLevel="0" collapsed="false">
      <c r="A3209" s="106" t="n">
        <v>21545.1621875</v>
      </c>
      <c r="B3209" s="1" t="s">
        <v>323</v>
      </c>
      <c r="C3209" s="1" t="s">
        <v>324</v>
      </c>
      <c r="D3209" s="1" t="s">
        <v>325</v>
      </c>
    </row>
    <row r="3210" customFormat="false" ht="15" hidden="false" customHeight="true" outlineLevel="0" collapsed="false">
      <c r="A3210" s="106" t="n">
        <v>21552.451712963</v>
      </c>
      <c r="B3210" s="1" t="s">
        <v>314</v>
      </c>
      <c r="C3210" s="1" t="s">
        <v>315</v>
      </c>
      <c r="D3210" s="1" t="s">
        <v>316</v>
      </c>
    </row>
    <row r="3211" customFormat="false" ht="15" hidden="false" customHeight="true" outlineLevel="0" collapsed="false">
      <c r="A3211" s="106" t="n">
        <v>21559.231875</v>
      </c>
      <c r="B3211" s="1" t="s">
        <v>326</v>
      </c>
      <c r="C3211" s="1" t="s">
        <v>327</v>
      </c>
      <c r="D3211" s="1" t="s">
        <v>319</v>
      </c>
    </row>
    <row r="3212" customFormat="false" ht="15" hidden="false" customHeight="true" outlineLevel="0" collapsed="false">
      <c r="A3212" s="106" t="n">
        <v>21566.8931134259</v>
      </c>
      <c r="B3212" s="1" t="s">
        <v>320</v>
      </c>
      <c r="C3212" s="1" t="s">
        <v>321</v>
      </c>
      <c r="D3212" s="1" t="s">
        <v>322</v>
      </c>
    </row>
    <row r="3213" customFormat="false" ht="15" hidden="false" customHeight="true" outlineLevel="0" collapsed="false">
      <c r="A3213" s="106" t="n">
        <v>21574.8142361111</v>
      </c>
      <c r="B3213" s="1" t="s">
        <v>323</v>
      </c>
      <c r="C3213" s="1" t="s">
        <v>324</v>
      </c>
      <c r="D3213" s="1" t="s">
        <v>325</v>
      </c>
    </row>
    <row r="3214" customFormat="false" ht="15" hidden="false" customHeight="true" outlineLevel="0" collapsed="false">
      <c r="A3214" s="106" t="n">
        <v>21581.79625</v>
      </c>
      <c r="B3214" s="1" t="s">
        <v>314</v>
      </c>
      <c r="C3214" s="1" t="s">
        <v>315</v>
      </c>
      <c r="D3214" s="1" t="s">
        <v>316</v>
      </c>
    </row>
    <row r="3215" customFormat="false" ht="15" hidden="false" customHeight="true" outlineLevel="0" collapsed="false">
      <c r="A3215" s="106" t="n">
        <v>21588.8072222222</v>
      </c>
      <c r="B3215" s="1" t="s">
        <v>326</v>
      </c>
      <c r="C3215" s="1" t="s">
        <v>327</v>
      </c>
      <c r="D3215" s="1" t="s">
        <v>319</v>
      </c>
    </row>
    <row r="3216" customFormat="false" ht="15" hidden="false" customHeight="true" outlineLevel="0" collapsed="false">
      <c r="A3216" s="106" t="n">
        <v>21596.8052199074</v>
      </c>
      <c r="B3216" s="1" t="s">
        <v>320</v>
      </c>
      <c r="C3216" s="1" t="s">
        <v>321</v>
      </c>
      <c r="D3216" s="1" t="s">
        <v>322</v>
      </c>
    </row>
    <row r="3217" customFormat="false" ht="15" hidden="false" customHeight="true" outlineLevel="0" collapsed="false">
      <c r="A3217" s="106" t="n">
        <v>21604.3708680556</v>
      </c>
      <c r="B3217" s="1" t="s">
        <v>323</v>
      </c>
      <c r="C3217" s="1" t="s">
        <v>324</v>
      </c>
      <c r="D3217" s="1" t="s">
        <v>325</v>
      </c>
    </row>
    <row r="3218" customFormat="false" ht="15" hidden="false" customHeight="true" outlineLevel="0" collapsed="false">
      <c r="A3218" s="106" t="n">
        <v>21611.1210416667</v>
      </c>
      <c r="B3218" s="1" t="s">
        <v>314</v>
      </c>
      <c r="C3218" s="1" t="s">
        <v>315</v>
      </c>
      <c r="D3218" s="1" t="s">
        <v>316</v>
      </c>
    </row>
    <row r="3219" customFormat="false" ht="15" hidden="false" customHeight="true" outlineLevel="0" collapsed="false">
      <c r="A3219" s="106" t="n">
        <v>21618.4521759259</v>
      </c>
      <c r="B3219" s="1" t="s">
        <v>326</v>
      </c>
      <c r="C3219" s="1" t="s">
        <v>327</v>
      </c>
      <c r="D3219" s="1" t="s">
        <v>319</v>
      </c>
    </row>
    <row r="3220" customFormat="false" ht="15" hidden="false" customHeight="true" outlineLevel="0" collapsed="false">
      <c r="A3220" s="106" t="n">
        <v>21626.6315393519</v>
      </c>
      <c r="B3220" s="1" t="s">
        <v>320</v>
      </c>
      <c r="C3220" s="1" t="s">
        <v>321</v>
      </c>
      <c r="D3220" s="1" t="s">
        <v>322</v>
      </c>
    </row>
    <row r="3221" customFormat="false" ht="15" hidden="false" customHeight="true" outlineLevel="0" collapsed="false">
      <c r="A3221" s="106" t="n">
        <v>21630.3715046296</v>
      </c>
      <c r="B3221" s="1" t="s">
        <v>328</v>
      </c>
      <c r="C3221" s="1" t="s">
        <v>329</v>
      </c>
      <c r="D3221" s="1" t="s">
        <v>330</v>
      </c>
    </row>
    <row r="3222" customFormat="false" ht="15" hidden="false" customHeight="true" outlineLevel="0" collapsed="false">
      <c r="A3222" s="106" t="n">
        <v>21633.8350694445</v>
      </c>
      <c r="B3222" s="1" t="s">
        <v>333</v>
      </c>
      <c r="C3222" s="1" t="s">
        <v>334</v>
      </c>
      <c r="D3222" s="1" t="s">
        <v>325</v>
      </c>
    </row>
    <row r="3223" customFormat="false" ht="15" hidden="false" customHeight="true" outlineLevel="0" collapsed="false">
      <c r="A3223" s="106" t="n">
        <v>21640.4629976852</v>
      </c>
      <c r="B3223" s="1" t="s">
        <v>314</v>
      </c>
      <c r="C3223" s="1" t="s">
        <v>315</v>
      </c>
      <c r="D3223" s="1" t="s">
        <v>316</v>
      </c>
    </row>
    <row r="3224" customFormat="false" ht="15" hidden="false" customHeight="true" outlineLevel="0" collapsed="false">
      <c r="A3224" s="106" t="n">
        <v>21648.1449305556</v>
      </c>
      <c r="B3224" s="1" t="s">
        <v>317</v>
      </c>
      <c r="C3224" s="1" t="s">
        <v>318</v>
      </c>
      <c r="D3224" s="1" t="s">
        <v>319</v>
      </c>
    </row>
    <row r="3225" customFormat="false" ht="15" hidden="false" customHeight="true" outlineLevel="0" collapsed="false">
      <c r="A3225" s="106" t="n">
        <v>21656.3139236111</v>
      </c>
      <c r="B3225" s="1" t="s">
        <v>320</v>
      </c>
      <c r="C3225" s="1" t="s">
        <v>321</v>
      </c>
      <c r="D3225" s="1" t="s">
        <v>322</v>
      </c>
    </row>
    <row r="3226" customFormat="false" ht="15" hidden="false" customHeight="true" outlineLevel="0" collapsed="false">
      <c r="A3226" s="106" t="n">
        <v>21663.2175</v>
      </c>
      <c r="B3226" s="1" t="s">
        <v>323</v>
      </c>
      <c r="C3226" s="1" t="s">
        <v>324</v>
      </c>
      <c r="D3226" s="1" t="s">
        <v>325</v>
      </c>
    </row>
    <row r="3227" customFormat="false" ht="15" hidden="false" customHeight="true" outlineLevel="0" collapsed="false">
      <c r="A3227" s="106" t="n">
        <v>21669.8601967593</v>
      </c>
      <c r="B3227" s="1" t="s">
        <v>314</v>
      </c>
      <c r="C3227" s="1" t="s">
        <v>315</v>
      </c>
      <c r="D3227" s="1" t="s">
        <v>316</v>
      </c>
    </row>
    <row r="3228" customFormat="false" ht="15" hidden="false" customHeight="true" outlineLevel="0" collapsed="false">
      <c r="A3228" s="106" t="n">
        <v>21677.841087963</v>
      </c>
      <c r="B3228" s="1" t="s">
        <v>326</v>
      </c>
      <c r="C3228" s="1" t="s">
        <v>327</v>
      </c>
      <c r="D3228" s="1" t="s">
        <v>319</v>
      </c>
    </row>
    <row r="3229" customFormat="false" ht="15" hidden="false" customHeight="true" outlineLevel="0" collapsed="false">
      <c r="A3229" s="106" t="n">
        <v>21685.8392939815</v>
      </c>
      <c r="B3229" s="1" t="s">
        <v>320</v>
      </c>
      <c r="C3229" s="1" t="s">
        <v>321</v>
      </c>
      <c r="D3229" s="1" t="s">
        <v>322</v>
      </c>
    </row>
    <row r="3230" customFormat="false" ht="15" hidden="false" customHeight="true" outlineLevel="0" collapsed="false">
      <c r="A3230" s="106" t="n">
        <v>21692.5386574074</v>
      </c>
      <c r="B3230" s="1" t="s">
        <v>323</v>
      </c>
      <c r="C3230" s="1" t="s">
        <v>324</v>
      </c>
      <c r="D3230" s="1" t="s">
        <v>325</v>
      </c>
    </row>
    <row r="3231" customFormat="false" ht="15" hidden="false" customHeight="true" outlineLevel="0" collapsed="false">
      <c r="A3231" s="106" t="n">
        <v>21699.3429861111</v>
      </c>
      <c r="B3231" s="1" t="s">
        <v>314</v>
      </c>
      <c r="C3231" s="1" t="s">
        <v>315</v>
      </c>
      <c r="D3231" s="1" t="s">
        <v>316</v>
      </c>
    </row>
    <row r="3232" customFormat="false" ht="15" hidden="false" customHeight="true" outlineLevel="0" collapsed="false">
      <c r="A3232" s="106" t="n">
        <v>21707.495162037</v>
      </c>
      <c r="B3232" s="1" t="s">
        <v>326</v>
      </c>
      <c r="C3232" s="1" t="s">
        <v>327</v>
      </c>
      <c r="D3232" s="1" t="s">
        <v>319</v>
      </c>
    </row>
    <row r="3233" customFormat="false" ht="15" hidden="false" customHeight="true" outlineLevel="0" collapsed="false">
      <c r="A3233" s="106" t="n">
        <v>21715.2238657407</v>
      </c>
      <c r="B3233" s="1" t="s">
        <v>320</v>
      </c>
      <c r="C3233" s="1" t="s">
        <v>321</v>
      </c>
      <c r="D3233" s="1" t="s">
        <v>322</v>
      </c>
    </row>
    <row r="3234" customFormat="false" ht="15" hidden="false" customHeight="true" outlineLevel="0" collapsed="false">
      <c r="A3234" s="106" t="n">
        <v>21721.833125</v>
      </c>
      <c r="B3234" s="1" t="s">
        <v>323</v>
      </c>
      <c r="C3234" s="1" t="s">
        <v>324</v>
      </c>
      <c r="D3234" s="1" t="s">
        <v>325</v>
      </c>
    </row>
    <row r="3235" customFormat="false" ht="15" hidden="false" customHeight="true" outlineLevel="0" collapsed="false">
      <c r="A3235" s="106" t="n">
        <v>21723.1594907407</v>
      </c>
      <c r="B3235" s="1" t="s">
        <v>328</v>
      </c>
      <c r="C3235" s="1" t="s">
        <v>331</v>
      </c>
      <c r="D3235" s="1" t="s">
        <v>332</v>
      </c>
    </row>
    <row r="3236" customFormat="false" ht="15" hidden="false" customHeight="true" outlineLevel="0" collapsed="false">
      <c r="A3236" s="106" t="n">
        <v>21728.9250578704</v>
      </c>
      <c r="B3236" s="1" t="s">
        <v>314</v>
      </c>
      <c r="C3236" s="1" t="s">
        <v>315</v>
      </c>
      <c r="D3236" s="1" t="s">
        <v>316</v>
      </c>
    </row>
    <row r="3237" customFormat="false" ht="15" hidden="false" customHeight="true" outlineLevel="0" collapsed="false">
      <c r="A3237" s="106" t="n">
        <v>21737.0833101852</v>
      </c>
      <c r="B3237" s="1" t="s">
        <v>326</v>
      </c>
      <c r="C3237" s="1" t="s">
        <v>327</v>
      </c>
      <c r="D3237" s="1" t="s">
        <v>319</v>
      </c>
    </row>
    <row r="3238" customFormat="false" ht="15" hidden="false" customHeight="true" outlineLevel="0" collapsed="false">
      <c r="A3238" s="106" t="n">
        <v>21744.5007175926</v>
      </c>
      <c r="B3238" s="1" t="s">
        <v>320</v>
      </c>
      <c r="C3238" s="1" t="s">
        <v>321</v>
      </c>
      <c r="D3238" s="1" t="s">
        <v>322</v>
      </c>
    </row>
    <row r="3239" customFormat="false" ht="15" hidden="false" customHeight="true" outlineLevel="0" collapsed="false">
      <c r="A3239" s="106" t="n">
        <v>21751.1481134259</v>
      </c>
      <c r="B3239" s="1" t="s">
        <v>323</v>
      </c>
      <c r="C3239" s="1" t="s">
        <v>324</v>
      </c>
      <c r="D3239" s="1" t="s">
        <v>325</v>
      </c>
    </row>
    <row r="3240" customFormat="false" ht="15" hidden="false" customHeight="true" outlineLevel="0" collapsed="false">
      <c r="A3240" s="106" t="n">
        <v>21758.5984143519</v>
      </c>
      <c r="B3240" s="1" t="s">
        <v>314</v>
      </c>
      <c r="C3240" s="1" t="s">
        <v>315</v>
      </c>
      <c r="D3240" s="1" t="s">
        <v>316</v>
      </c>
    </row>
    <row r="3241" customFormat="false" ht="15" hidden="false" customHeight="true" outlineLevel="0" collapsed="false">
      <c r="A3241" s="106" t="n">
        <v>21766.6066435185</v>
      </c>
      <c r="B3241" s="1" t="s">
        <v>326</v>
      </c>
      <c r="C3241" s="1" t="s">
        <v>327</v>
      </c>
      <c r="D3241" s="1" t="s">
        <v>319</v>
      </c>
    </row>
    <row r="3242" customFormat="false" ht="15" hidden="false" customHeight="true" outlineLevel="0" collapsed="false">
      <c r="A3242" s="106" t="n">
        <v>21773.7149189815</v>
      </c>
      <c r="B3242" s="1" t="s">
        <v>320</v>
      </c>
      <c r="C3242" s="1" t="s">
        <v>321</v>
      </c>
      <c r="D3242" s="1" t="s">
        <v>322</v>
      </c>
    </row>
    <row r="3243" customFormat="false" ht="15" hidden="false" customHeight="true" outlineLevel="0" collapsed="false">
      <c r="A3243" s="106" t="n">
        <v>21780.535162037</v>
      </c>
      <c r="B3243" s="1" t="s">
        <v>323</v>
      </c>
      <c r="C3243" s="1" t="s">
        <v>324</v>
      </c>
      <c r="D3243" s="1" t="s">
        <v>325</v>
      </c>
    </row>
    <row r="3244" customFormat="false" ht="15" hidden="false" customHeight="true" outlineLevel="0" collapsed="false">
      <c r="A3244" s="106" t="n">
        <v>21788.3357986111</v>
      </c>
      <c r="B3244" s="1" t="s">
        <v>314</v>
      </c>
      <c r="C3244" s="1" t="s">
        <v>315</v>
      </c>
      <c r="D3244" s="1" t="s">
        <v>316</v>
      </c>
    </row>
    <row r="3245" customFormat="false" ht="15" hidden="false" customHeight="true" outlineLevel="0" collapsed="false">
      <c r="A3245" s="106" t="n">
        <v>21796.0802199074</v>
      </c>
      <c r="B3245" s="1" t="s">
        <v>326</v>
      </c>
      <c r="C3245" s="1" t="s">
        <v>327</v>
      </c>
      <c r="D3245" s="1" t="s">
        <v>319</v>
      </c>
    </row>
    <row r="3246" customFormat="false" ht="15" hidden="false" customHeight="true" outlineLevel="0" collapsed="false">
      <c r="A3246" s="106" t="n">
        <v>21802.9215740741</v>
      </c>
      <c r="B3246" s="1" t="s">
        <v>320</v>
      </c>
      <c r="C3246" s="1" t="s">
        <v>321</v>
      </c>
      <c r="D3246" s="1" t="s">
        <v>322</v>
      </c>
    </row>
    <row r="3247" customFormat="false" ht="15" hidden="false" customHeight="true" outlineLevel="0" collapsed="false">
      <c r="A3247" s="106" t="n">
        <v>21810.0359722222</v>
      </c>
      <c r="B3247" s="1" t="s">
        <v>323</v>
      </c>
      <c r="C3247" s="1" t="s">
        <v>324</v>
      </c>
      <c r="D3247" s="1" t="s">
        <v>325</v>
      </c>
    </row>
    <row r="3248" customFormat="false" ht="15" hidden="false" customHeight="true" outlineLevel="0" collapsed="false">
      <c r="A3248" s="106" t="n">
        <v>21816.7974421296</v>
      </c>
      <c r="B3248" s="1" t="s">
        <v>328</v>
      </c>
      <c r="C3248" s="1" t="s">
        <v>335</v>
      </c>
      <c r="D3248" s="1" t="s">
        <v>336</v>
      </c>
    </row>
    <row r="3249" customFormat="false" ht="15" hidden="false" customHeight="true" outlineLevel="0" collapsed="false">
      <c r="A3249" s="106" t="n">
        <v>21818.0993287037</v>
      </c>
      <c r="B3249" s="1" t="s">
        <v>314</v>
      </c>
      <c r="C3249" s="1" t="s">
        <v>315</v>
      </c>
      <c r="D3249" s="1" t="s">
        <v>316</v>
      </c>
    </row>
    <row r="3250" customFormat="false" ht="15" hidden="false" customHeight="true" outlineLevel="0" collapsed="false">
      <c r="A3250" s="106" t="n">
        <v>21825.5215509259</v>
      </c>
      <c r="B3250" s="1" t="s">
        <v>317</v>
      </c>
      <c r="C3250" s="1" t="s">
        <v>318</v>
      </c>
      <c r="D3250" s="1" t="s">
        <v>319</v>
      </c>
    </row>
    <row r="3251" customFormat="false" ht="15" hidden="false" customHeight="true" outlineLevel="0" collapsed="false">
      <c r="A3251" s="106" t="n">
        <v>21832.1823726852</v>
      </c>
      <c r="B3251" s="1" t="s">
        <v>320</v>
      </c>
      <c r="C3251" s="1" t="s">
        <v>321</v>
      </c>
      <c r="D3251" s="1" t="s">
        <v>322</v>
      </c>
    </row>
    <row r="3252" customFormat="false" ht="15" hidden="false" customHeight="true" outlineLevel="0" collapsed="false">
      <c r="A3252" s="106" t="n">
        <v>21839.6657291667</v>
      </c>
      <c r="B3252" s="1" t="s">
        <v>323</v>
      </c>
      <c r="C3252" s="1" t="s">
        <v>324</v>
      </c>
      <c r="D3252" s="1" t="s">
        <v>325</v>
      </c>
    </row>
    <row r="3253" customFormat="false" ht="15" hidden="false" customHeight="true" outlineLevel="0" collapsed="false">
      <c r="A3253" s="106" t="n">
        <v>21847.8488310185</v>
      </c>
      <c r="B3253" s="1" t="s">
        <v>314</v>
      </c>
      <c r="C3253" s="1" t="s">
        <v>315</v>
      </c>
      <c r="D3253" s="1" t="s">
        <v>316</v>
      </c>
    </row>
    <row r="3254" customFormat="false" ht="15" hidden="false" customHeight="true" outlineLevel="0" collapsed="false">
      <c r="A3254" s="106" t="n">
        <v>21854.9454050926</v>
      </c>
      <c r="B3254" s="1" t="s">
        <v>326</v>
      </c>
      <c r="C3254" s="1" t="s">
        <v>327</v>
      </c>
      <c r="D3254" s="1" t="s">
        <v>319</v>
      </c>
    </row>
    <row r="3255" customFormat="false" ht="15" hidden="false" customHeight="true" outlineLevel="0" collapsed="false">
      <c r="A3255" s="106" t="n">
        <v>21861.5578587963</v>
      </c>
      <c r="B3255" s="1" t="s">
        <v>320</v>
      </c>
      <c r="C3255" s="1" t="s">
        <v>321</v>
      </c>
      <c r="D3255" s="1" t="s">
        <v>322</v>
      </c>
    </row>
    <row r="3256" customFormat="false" ht="15" hidden="false" customHeight="true" outlineLevel="0" collapsed="false">
      <c r="A3256" s="106" t="n">
        <v>21869.4037962963</v>
      </c>
      <c r="B3256" s="1" t="s">
        <v>323</v>
      </c>
      <c r="C3256" s="1" t="s">
        <v>324</v>
      </c>
      <c r="D3256" s="1" t="s">
        <v>325</v>
      </c>
    </row>
    <row r="3257" customFormat="false" ht="15" hidden="false" customHeight="true" outlineLevel="0" collapsed="false">
      <c r="A3257" s="106" t="n">
        <v>21877.5436574074</v>
      </c>
      <c r="B3257" s="1" t="s">
        <v>314</v>
      </c>
      <c r="C3257" s="1" t="s">
        <v>315</v>
      </c>
      <c r="D3257" s="1" t="s">
        <v>316</v>
      </c>
    </row>
    <row r="3258" customFormat="false" ht="15" hidden="false" customHeight="true" outlineLevel="0" collapsed="false">
      <c r="A3258" s="106" t="n">
        <v>21884.3654398148</v>
      </c>
      <c r="B3258" s="1" t="s">
        <v>326</v>
      </c>
      <c r="C3258" s="1" t="s">
        <v>327</v>
      </c>
      <c r="D3258" s="1" t="s">
        <v>319</v>
      </c>
    </row>
    <row r="3259" customFormat="false" ht="15" hidden="false" customHeight="true" outlineLevel="0" collapsed="false">
      <c r="A3259" s="106" t="n">
        <v>21891.0911805556</v>
      </c>
      <c r="B3259" s="1" t="s">
        <v>320</v>
      </c>
      <c r="C3259" s="1" t="s">
        <v>321</v>
      </c>
      <c r="D3259" s="1" t="s">
        <v>322</v>
      </c>
    </row>
    <row r="3260" customFormat="false" ht="15" hidden="false" customHeight="true" outlineLevel="0" collapsed="false">
      <c r="A3260" s="106" t="n">
        <v>21899.2001736111</v>
      </c>
      <c r="B3260" s="1" t="s">
        <v>323</v>
      </c>
      <c r="C3260" s="1" t="s">
        <v>324</v>
      </c>
      <c r="D3260" s="1" t="s">
        <v>325</v>
      </c>
    </row>
    <row r="3261" customFormat="false" ht="15" hidden="false" customHeight="true" outlineLevel="0" collapsed="false">
      <c r="A3261" s="106" t="n">
        <v>21906.6072106482</v>
      </c>
      <c r="B3261" s="1" t="s">
        <v>328</v>
      </c>
      <c r="C3261" s="1" t="s">
        <v>337</v>
      </c>
      <c r="D3261" s="1" t="s">
        <v>338</v>
      </c>
    </row>
    <row r="3262" customFormat="false" ht="15" hidden="false" customHeight="true" outlineLevel="0" collapsed="false">
      <c r="A3262" s="106" t="n">
        <v>21907.1443981482</v>
      </c>
      <c r="B3262" s="1" t="s">
        <v>314</v>
      </c>
      <c r="C3262" s="1" t="s">
        <v>315</v>
      </c>
      <c r="D3262" s="1" t="s">
        <v>316</v>
      </c>
    </row>
    <row r="3263" customFormat="false" ht="15" hidden="false" customHeight="true" outlineLevel="0" collapsed="false">
      <c r="A3263" s="106" t="n">
        <v>21913.7977546296</v>
      </c>
      <c r="B3263" s="1" t="s">
        <v>326</v>
      </c>
      <c r="C3263" s="1" t="s">
        <v>327</v>
      </c>
      <c r="D3263" s="1" t="s">
        <v>319</v>
      </c>
    </row>
    <row r="3264" customFormat="false" ht="15" hidden="false" customHeight="true" outlineLevel="0" collapsed="false">
      <c r="A3264" s="106" t="n">
        <v>21920.7864583333</v>
      </c>
      <c r="B3264" s="1" t="s">
        <v>320</v>
      </c>
      <c r="C3264" s="1" t="s">
        <v>321</v>
      </c>
      <c r="D3264" s="1" t="s">
        <v>322</v>
      </c>
    </row>
    <row r="3265" customFormat="false" ht="15" hidden="false" customHeight="true" outlineLevel="0" collapsed="false">
      <c r="A3265" s="106" t="n">
        <v>21928.9930324074</v>
      </c>
      <c r="B3265" s="1" t="s">
        <v>323</v>
      </c>
      <c r="C3265" s="1" t="s">
        <v>324</v>
      </c>
      <c r="D3265" s="1" t="s">
        <v>325</v>
      </c>
    </row>
    <row r="3266" customFormat="false" ht="15" hidden="false" customHeight="true" outlineLevel="0" collapsed="false">
      <c r="A3266" s="106" t="n">
        <v>21936.6252546296</v>
      </c>
      <c r="B3266" s="1" t="s">
        <v>314</v>
      </c>
      <c r="C3266" s="1" t="s">
        <v>315</v>
      </c>
      <c r="D3266" s="1" t="s">
        <v>316</v>
      </c>
    </row>
    <row r="3267" customFormat="false" ht="15" hidden="false" customHeight="true" outlineLevel="0" collapsed="false">
      <c r="A3267" s="106" t="n">
        <v>21943.2601388889</v>
      </c>
      <c r="B3267" s="1" t="s">
        <v>326</v>
      </c>
      <c r="C3267" s="1" t="s">
        <v>327</v>
      </c>
      <c r="D3267" s="1" t="s">
        <v>319</v>
      </c>
    </row>
    <row r="3268" customFormat="false" ht="15" hidden="false" customHeight="true" outlineLevel="0" collapsed="false">
      <c r="A3268" s="106" t="n">
        <v>21950.6005555556</v>
      </c>
      <c r="B3268" s="1" t="s">
        <v>320</v>
      </c>
      <c r="C3268" s="1" t="s">
        <v>321</v>
      </c>
      <c r="D3268" s="1" t="s">
        <v>322</v>
      </c>
    </row>
    <row r="3269" customFormat="false" ht="15" hidden="false" customHeight="true" outlineLevel="0" collapsed="false">
      <c r="A3269" s="106" t="n">
        <v>21958.7244907407</v>
      </c>
      <c r="B3269" s="1" t="s">
        <v>323</v>
      </c>
      <c r="C3269" s="1" t="s">
        <v>324</v>
      </c>
      <c r="D3269" s="1" t="s">
        <v>325</v>
      </c>
    </row>
    <row r="3270" customFormat="false" ht="15" hidden="false" customHeight="true" outlineLevel="0" collapsed="false">
      <c r="A3270" s="106" t="n">
        <v>21965.9908333333</v>
      </c>
      <c r="B3270" s="1" t="s">
        <v>314</v>
      </c>
      <c r="C3270" s="1" t="s">
        <v>315</v>
      </c>
      <c r="D3270" s="1" t="s">
        <v>316</v>
      </c>
    </row>
    <row r="3271" customFormat="false" ht="15" hidden="false" customHeight="true" outlineLevel="0" collapsed="false">
      <c r="A3271" s="106" t="n">
        <v>21972.7658449074</v>
      </c>
      <c r="B3271" s="1" t="s">
        <v>326</v>
      </c>
      <c r="C3271" s="1" t="s">
        <v>327</v>
      </c>
      <c r="D3271" s="1" t="s">
        <v>319</v>
      </c>
    </row>
    <row r="3272" customFormat="false" ht="15" hidden="false" customHeight="true" outlineLevel="0" collapsed="false">
      <c r="A3272" s="106" t="n">
        <v>21980.4610416667</v>
      </c>
      <c r="B3272" s="1" t="s">
        <v>320</v>
      </c>
      <c r="C3272" s="1" t="s">
        <v>321</v>
      </c>
      <c r="D3272" s="1" t="s">
        <v>322</v>
      </c>
    </row>
    <row r="3273" customFormat="false" ht="15" hidden="false" customHeight="true" outlineLevel="0" collapsed="false">
      <c r="A3273" s="106" t="n">
        <v>21988.3508564815</v>
      </c>
      <c r="B3273" s="1" t="s">
        <v>333</v>
      </c>
      <c r="C3273" s="1" t="s">
        <v>334</v>
      </c>
      <c r="D3273" s="1" t="s">
        <v>325</v>
      </c>
    </row>
    <row r="3274" customFormat="false" ht="15" hidden="false" customHeight="true" outlineLevel="0" collapsed="false">
      <c r="A3274" s="106" t="n">
        <v>21995.2776157407</v>
      </c>
      <c r="B3274" s="1" t="s">
        <v>314</v>
      </c>
      <c r="C3274" s="1" t="s">
        <v>315</v>
      </c>
      <c r="D3274" s="1" t="s">
        <v>316</v>
      </c>
    </row>
    <row r="3275" customFormat="false" ht="15" hidden="false" customHeight="true" outlineLevel="0" collapsed="false">
      <c r="A3275" s="106" t="n">
        <v>21995.6128240741</v>
      </c>
      <c r="B3275" s="1" t="s">
        <v>328</v>
      </c>
      <c r="C3275" s="1" t="s">
        <v>329</v>
      </c>
      <c r="D3275" s="1" t="s">
        <v>330</v>
      </c>
    </row>
    <row r="3276" customFormat="false" ht="15" hidden="false" customHeight="true" outlineLevel="0" collapsed="false">
      <c r="A3276" s="106" t="n">
        <v>22002.3170949074</v>
      </c>
      <c r="B3276" s="1" t="s">
        <v>317</v>
      </c>
      <c r="C3276" s="1" t="s">
        <v>318</v>
      </c>
      <c r="D3276" s="1" t="s">
        <v>319</v>
      </c>
    </row>
    <row r="3277" customFormat="false" ht="15" hidden="false" customHeight="true" outlineLevel="0" collapsed="false">
      <c r="A3277" s="106" t="n">
        <v>22010.2938888889</v>
      </c>
      <c r="B3277" s="1" t="s">
        <v>320</v>
      </c>
      <c r="C3277" s="1" t="s">
        <v>321</v>
      </c>
      <c r="D3277" s="1" t="s">
        <v>322</v>
      </c>
    </row>
    <row r="3278" customFormat="false" ht="15" hidden="false" customHeight="true" outlineLevel="0" collapsed="false">
      <c r="A3278" s="106" t="n">
        <v>22017.8519907407</v>
      </c>
      <c r="B3278" s="1" t="s">
        <v>323</v>
      </c>
      <c r="C3278" s="1" t="s">
        <v>324</v>
      </c>
      <c r="D3278" s="1" t="s">
        <v>325</v>
      </c>
    </row>
    <row r="3279" customFormat="false" ht="15" hidden="false" customHeight="true" outlineLevel="0" collapsed="false">
      <c r="A3279" s="106" t="n">
        <v>22024.5391203704</v>
      </c>
      <c r="B3279" s="1" t="s">
        <v>314</v>
      </c>
      <c r="C3279" s="1" t="s">
        <v>315</v>
      </c>
      <c r="D3279" s="1" t="s">
        <v>316</v>
      </c>
    </row>
    <row r="3280" customFormat="false" ht="15" hidden="false" customHeight="true" outlineLevel="0" collapsed="false">
      <c r="A3280" s="106" t="n">
        <v>22031.9052777778</v>
      </c>
      <c r="B3280" s="1" t="s">
        <v>326</v>
      </c>
      <c r="C3280" s="1" t="s">
        <v>327</v>
      </c>
      <c r="D3280" s="1" t="s">
        <v>319</v>
      </c>
    </row>
    <row r="3281" customFormat="false" ht="15" hidden="false" customHeight="true" outlineLevel="0" collapsed="false">
      <c r="A3281" s="106" t="n">
        <v>22040.0412384259</v>
      </c>
      <c r="B3281" s="1" t="s">
        <v>320</v>
      </c>
      <c r="C3281" s="1" t="s">
        <v>321</v>
      </c>
      <c r="D3281" s="1" t="s">
        <v>322</v>
      </c>
    </row>
    <row r="3282" customFormat="false" ht="15" hidden="false" customHeight="true" outlineLevel="0" collapsed="false">
      <c r="A3282" s="106" t="n">
        <v>22047.2374768519</v>
      </c>
      <c r="B3282" s="1" t="s">
        <v>323</v>
      </c>
      <c r="C3282" s="1" t="s">
        <v>324</v>
      </c>
      <c r="D3282" s="1" t="s">
        <v>325</v>
      </c>
    </row>
    <row r="3283" customFormat="false" ht="15" hidden="false" customHeight="true" outlineLevel="0" collapsed="false">
      <c r="A3283" s="106" t="n">
        <v>22053.8291550926</v>
      </c>
      <c r="B3283" s="1" t="s">
        <v>314</v>
      </c>
      <c r="C3283" s="1" t="s">
        <v>315</v>
      </c>
      <c r="D3283" s="1" t="s">
        <v>316</v>
      </c>
    </row>
    <row r="3284" customFormat="false" ht="15" hidden="false" customHeight="true" outlineLevel="0" collapsed="false">
      <c r="A3284" s="106" t="n">
        <v>22061.5177893519</v>
      </c>
      <c r="B3284" s="1" t="s">
        <v>326</v>
      </c>
      <c r="C3284" s="1" t="s">
        <v>327</v>
      </c>
      <c r="D3284" s="1" t="s">
        <v>319</v>
      </c>
    </row>
    <row r="3285" customFormat="false" ht="15" hidden="false" customHeight="true" outlineLevel="0" collapsed="false">
      <c r="A3285" s="106" t="n">
        <v>22069.6670138889</v>
      </c>
      <c r="B3285" s="1" t="s">
        <v>320</v>
      </c>
      <c r="C3285" s="1" t="s">
        <v>321</v>
      </c>
      <c r="D3285" s="1" t="s">
        <v>322</v>
      </c>
    </row>
    <row r="3286" customFormat="false" ht="15" hidden="false" customHeight="true" outlineLevel="0" collapsed="false">
      <c r="A3286" s="106" t="n">
        <v>22076.5427662037</v>
      </c>
      <c r="B3286" s="1" t="s">
        <v>323</v>
      </c>
      <c r="C3286" s="1" t="s">
        <v>324</v>
      </c>
      <c r="D3286" s="1" t="s">
        <v>325</v>
      </c>
    </row>
    <row r="3287" customFormat="false" ht="15" hidden="false" customHeight="true" outlineLevel="0" collapsed="false">
      <c r="A3287" s="106" t="n">
        <v>22083.1913078704</v>
      </c>
      <c r="B3287" s="1" t="s">
        <v>314</v>
      </c>
      <c r="C3287" s="1" t="s">
        <v>315</v>
      </c>
      <c r="D3287" s="1" t="s">
        <v>316</v>
      </c>
    </row>
    <row r="3288" customFormat="false" ht="15" hidden="false" customHeight="true" outlineLevel="0" collapsed="false">
      <c r="A3288" s="106" t="n">
        <v>22088.4041666667</v>
      </c>
      <c r="B3288" s="1" t="s">
        <v>328</v>
      </c>
      <c r="C3288" s="1" t="s">
        <v>331</v>
      </c>
      <c r="D3288" s="1" t="s">
        <v>332</v>
      </c>
    </row>
    <row r="3289" customFormat="false" ht="15" hidden="false" customHeight="true" outlineLevel="0" collapsed="false">
      <c r="A3289" s="106" t="n">
        <v>22091.1434375</v>
      </c>
      <c r="B3289" s="1" t="s">
        <v>326</v>
      </c>
      <c r="C3289" s="1" t="s">
        <v>327</v>
      </c>
      <c r="D3289" s="1" t="s">
        <v>319</v>
      </c>
    </row>
    <row r="3290" customFormat="false" ht="15" hidden="false" customHeight="true" outlineLevel="0" collapsed="false">
      <c r="A3290" s="106" t="n">
        <v>22099.1582175926</v>
      </c>
      <c r="B3290" s="1" t="s">
        <v>320</v>
      </c>
      <c r="C3290" s="1" t="s">
        <v>321</v>
      </c>
      <c r="D3290" s="1" t="s">
        <v>322</v>
      </c>
    </row>
    <row r="3291" customFormat="false" ht="15" hidden="false" customHeight="true" outlineLevel="0" collapsed="false">
      <c r="A3291" s="106" t="n">
        <v>22105.8171643519</v>
      </c>
      <c r="B3291" s="1" t="s">
        <v>323</v>
      </c>
      <c r="C3291" s="1" t="s">
        <v>324</v>
      </c>
      <c r="D3291" s="1" t="s">
        <v>325</v>
      </c>
    </row>
    <row r="3292" customFormat="false" ht="15" hidden="false" customHeight="true" outlineLevel="0" collapsed="false">
      <c r="A3292" s="106" t="n">
        <v>22112.6546759259</v>
      </c>
      <c r="B3292" s="1" t="s">
        <v>314</v>
      </c>
      <c r="C3292" s="1" t="s">
        <v>315</v>
      </c>
      <c r="D3292" s="1" t="s">
        <v>316</v>
      </c>
    </row>
    <row r="3293" customFormat="false" ht="15" hidden="false" customHeight="true" outlineLevel="0" collapsed="false">
      <c r="A3293" s="106" t="n">
        <v>22120.7713425926</v>
      </c>
      <c r="B3293" s="1" t="s">
        <v>326</v>
      </c>
      <c r="C3293" s="1" t="s">
        <v>327</v>
      </c>
      <c r="D3293" s="1" t="s">
        <v>319</v>
      </c>
    </row>
    <row r="3294" customFormat="false" ht="15" hidden="false" customHeight="true" outlineLevel="0" collapsed="false">
      <c r="A3294" s="106" t="n">
        <v>22128.5265972222</v>
      </c>
      <c r="B3294" s="1" t="s">
        <v>320</v>
      </c>
      <c r="C3294" s="1" t="s">
        <v>321</v>
      </c>
      <c r="D3294" s="1" t="s">
        <v>322</v>
      </c>
    </row>
    <row r="3295" customFormat="false" ht="15" hidden="false" customHeight="true" outlineLevel="0" collapsed="false">
      <c r="A3295" s="106" t="n">
        <v>22135.1119212963</v>
      </c>
      <c r="B3295" s="1" t="s">
        <v>323</v>
      </c>
      <c r="C3295" s="1" t="s">
        <v>324</v>
      </c>
      <c r="D3295" s="1" t="s">
        <v>325</v>
      </c>
    </row>
    <row r="3296" customFormat="false" ht="15" hidden="false" customHeight="true" outlineLevel="0" collapsed="false">
      <c r="A3296" s="106" t="n">
        <v>22142.2340625</v>
      </c>
      <c r="B3296" s="1" t="s">
        <v>314</v>
      </c>
      <c r="C3296" s="1" t="s">
        <v>315</v>
      </c>
      <c r="D3296" s="1" t="s">
        <v>316</v>
      </c>
    </row>
    <row r="3297" customFormat="false" ht="15" hidden="false" customHeight="true" outlineLevel="0" collapsed="false">
      <c r="A3297" s="106" t="n">
        <v>22150.3859143519</v>
      </c>
      <c r="B3297" s="1" t="s">
        <v>317</v>
      </c>
      <c r="C3297" s="1" t="s">
        <v>318</v>
      </c>
      <c r="D3297" s="1" t="s">
        <v>319</v>
      </c>
    </row>
    <row r="3298" customFormat="false" ht="15" hidden="false" customHeight="true" outlineLevel="0" collapsed="false">
      <c r="A3298" s="106" t="n">
        <v>22157.8071180556</v>
      </c>
      <c r="B3298" s="1" t="s">
        <v>320</v>
      </c>
      <c r="C3298" s="1" t="s">
        <v>321</v>
      </c>
      <c r="D3298" s="1" t="s">
        <v>322</v>
      </c>
    </row>
    <row r="3299" customFormat="false" ht="15" hidden="false" customHeight="true" outlineLevel="0" collapsed="false">
      <c r="A3299" s="106" t="n">
        <v>22164.4715277778</v>
      </c>
      <c r="B3299" s="1" t="s">
        <v>333</v>
      </c>
      <c r="C3299" s="1" t="s">
        <v>334</v>
      </c>
      <c r="D3299" s="1" t="s">
        <v>325</v>
      </c>
    </row>
    <row r="3300" customFormat="false" ht="15" hidden="false" customHeight="true" outlineLevel="0" collapsed="false">
      <c r="A3300" s="106" t="n">
        <v>22171.9306134259</v>
      </c>
      <c r="B3300" s="1" t="s">
        <v>314</v>
      </c>
      <c r="C3300" s="1" t="s">
        <v>315</v>
      </c>
      <c r="D3300" s="1" t="s">
        <v>316</v>
      </c>
    </row>
    <row r="3301" customFormat="false" ht="15" hidden="false" customHeight="true" outlineLevel="0" collapsed="false">
      <c r="A3301" s="106" t="n">
        <v>22179.9673958333</v>
      </c>
      <c r="B3301" s="1" t="s">
        <v>317</v>
      </c>
      <c r="C3301" s="1" t="s">
        <v>318</v>
      </c>
      <c r="D3301" s="1" t="s">
        <v>319</v>
      </c>
    </row>
    <row r="3302" customFormat="false" ht="15" hidden="false" customHeight="true" outlineLevel="0" collapsed="false">
      <c r="A3302" s="106" t="n">
        <v>22182.0407291667</v>
      </c>
      <c r="B3302" s="1" t="s">
        <v>328</v>
      </c>
      <c r="C3302" s="1" t="s">
        <v>335</v>
      </c>
      <c r="D3302" s="1" t="s">
        <v>336</v>
      </c>
    </row>
    <row r="3303" customFormat="false" ht="15" hidden="false" customHeight="true" outlineLevel="0" collapsed="false">
      <c r="A3303" s="106" t="n">
        <v>22187.0508564815</v>
      </c>
      <c r="B3303" s="1" t="s">
        <v>320</v>
      </c>
      <c r="C3303" s="1" t="s">
        <v>321</v>
      </c>
      <c r="D3303" s="1" t="s">
        <v>322</v>
      </c>
    </row>
    <row r="3304" customFormat="false" ht="15" hidden="false" customHeight="true" outlineLevel="0" collapsed="false">
      <c r="A3304" s="106" t="n">
        <v>22193.9280208333</v>
      </c>
      <c r="B3304" s="1" t="s">
        <v>323</v>
      </c>
      <c r="C3304" s="1" t="s">
        <v>324</v>
      </c>
      <c r="D3304" s="1" t="s">
        <v>325</v>
      </c>
    </row>
    <row r="3305" customFormat="false" ht="15" hidden="false" customHeight="true" outlineLevel="0" collapsed="false">
      <c r="A3305" s="106" t="n">
        <v>22201.7265277778</v>
      </c>
      <c r="B3305" s="1" t="s">
        <v>314</v>
      </c>
      <c r="C3305" s="1" t="s">
        <v>315</v>
      </c>
      <c r="D3305" s="1" t="s">
        <v>316</v>
      </c>
    </row>
    <row r="3306" customFormat="false" ht="15" hidden="false" customHeight="true" outlineLevel="0" collapsed="false">
      <c r="A3306" s="106" t="n">
        <v>22209.5018518519</v>
      </c>
      <c r="B3306" s="1" t="s">
        <v>326</v>
      </c>
      <c r="C3306" s="1" t="s">
        <v>327</v>
      </c>
      <c r="D3306" s="1" t="s">
        <v>319</v>
      </c>
    </row>
    <row r="3307" customFormat="false" ht="15" hidden="false" customHeight="true" outlineLevel="0" collapsed="false">
      <c r="A3307" s="106" t="n">
        <v>22216.3153009259</v>
      </c>
      <c r="B3307" s="1" t="s">
        <v>320</v>
      </c>
      <c r="C3307" s="1" t="s">
        <v>321</v>
      </c>
      <c r="D3307" s="1" t="s">
        <v>322</v>
      </c>
    </row>
    <row r="3308" customFormat="false" ht="15" hidden="false" customHeight="true" outlineLevel="0" collapsed="false">
      <c r="A3308" s="106" t="n">
        <v>22223.4984837963</v>
      </c>
      <c r="B3308" s="1" t="s">
        <v>323</v>
      </c>
      <c r="C3308" s="1" t="s">
        <v>324</v>
      </c>
      <c r="D3308" s="1" t="s">
        <v>325</v>
      </c>
    </row>
    <row r="3309" customFormat="false" ht="15" hidden="false" customHeight="true" outlineLevel="0" collapsed="false">
      <c r="A3309" s="106" t="n">
        <v>22231.5752662037</v>
      </c>
      <c r="B3309" s="1" t="s">
        <v>314</v>
      </c>
      <c r="C3309" s="1" t="s">
        <v>315</v>
      </c>
      <c r="D3309" s="1" t="s">
        <v>316</v>
      </c>
    </row>
    <row r="3310" customFormat="false" ht="15" hidden="false" customHeight="true" outlineLevel="0" collapsed="false">
      <c r="A3310" s="106" t="n">
        <v>22238.9906828704</v>
      </c>
      <c r="B3310" s="1" t="s">
        <v>326</v>
      </c>
      <c r="C3310" s="1" t="s">
        <v>327</v>
      </c>
      <c r="D3310" s="1" t="s">
        <v>319</v>
      </c>
    </row>
    <row r="3311" customFormat="false" ht="15" hidden="false" customHeight="true" outlineLevel="0" collapsed="false">
      <c r="A3311" s="106" t="n">
        <v>22245.6539699074</v>
      </c>
      <c r="B3311" s="1" t="s">
        <v>320</v>
      </c>
      <c r="C3311" s="1" t="s">
        <v>321</v>
      </c>
      <c r="D3311" s="1" t="s">
        <v>322</v>
      </c>
    </row>
    <row r="3312" customFormat="false" ht="15" hidden="false" customHeight="true" outlineLevel="0" collapsed="false">
      <c r="A3312" s="106" t="n">
        <v>22253.1837268519</v>
      </c>
      <c r="B3312" s="1" t="s">
        <v>323</v>
      </c>
      <c r="C3312" s="1" t="s">
        <v>324</v>
      </c>
      <c r="D3312" s="1" t="s">
        <v>325</v>
      </c>
    </row>
    <row r="3313" customFormat="false" ht="15" hidden="false" customHeight="true" outlineLevel="0" collapsed="false">
      <c r="A3313" s="106" t="n">
        <v>22261.401724537</v>
      </c>
      <c r="B3313" s="1" t="s">
        <v>314</v>
      </c>
      <c r="C3313" s="1" t="s">
        <v>315</v>
      </c>
      <c r="D3313" s="1" t="s">
        <v>316</v>
      </c>
    </row>
    <row r="3314" customFormat="false" ht="15" hidden="false" customHeight="true" outlineLevel="0" collapsed="false">
      <c r="A3314" s="106" t="n">
        <v>22268.4492708333</v>
      </c>
      <c r="B3314" s="1" t="s">
        <v>326</v>
      </c>
      <c r="C3314" s="1" t="s">
        <v>327</v>
      </c>
      <c r="D3314" s="1" t="s">
        <v>319</v>
      </c>
    </row>
    <row r="3315" customFormat="false" ht="15" hidden="false" customHeight="true" outlineLevel="0" collapsed="false">
      <c r="A3315" s="106" t="n">
        <v>22271.851412037</v>
      </c>
      <c r="B3315" s="1" t="s">
        <v>328</v>
      </c>
      <c r="C3315" s="1" t="s">
        <v>337</v>
      </c>
      <c r="D3315" s="1" t="s">
        <v>338</v>
      </c>
    </row>
    <row r="3316" customFormat="false" ht="15" hidden="false" customHeight="true" outlineLevel="0" collapsed="false">
      <c r="A3316" s="106" t="n">
        <v>22275.1037731482</v>
      </c>
      <c r="B3316" s="1" t="s">
        <v>320</v>
      </c>
      <c r="C3316" s="1" t="s">
        <v>321</v>
      </c>
      <c r="D3316" s="1" t="s">
        <v>322</v>
      </c>
    </row>
    <row r="3317" customFormat="false" ht="15" hidden="false" customHeight="true" outlineLevel="0" collapsed="false">
      <c r="A3317" s="106" t="n">
        <v>22282.9624074074</v>
      </c>
      <c r="B3317" s="1" t="s">
        <v>323</v>
      </c>
      <c r="C3317" s="1" t="s">
        <v>324</v>
      </c>
      <c r="D3317" s="1" t="s">
        <v>325</v>
      </c>
    </row>
    <row r="3318" customFormat="false" ht="15" hidden="false" customHeight="true" outlineLevel="0" collapsed="false">
      <c r="A3318" s="106" t="n">
        <v>22291.1265393519</v>
      </c>
      <c r="B3318" s="1" t="s">
        <v>314</v>
      </c>
      <c r="C3318" s="1" t="s">
        <v>315</v>
      </c>
      <c r="D3318" s="1" t="s">
        <v>316</v>
      </c>
    </row>
    <row r="3319" customFormat="false" ht="15" hidden="false" customHeight="true" outlineLevel="0" collapsed="false">
      <c r="A3319" s="106" t="n">
        <v>22297.8956365741</v>
      </c>
      <c r="B3319" s="1" t="s">
        <v>326</v>
      </c>
      <c r="C3319" s="1" t="s">
        <v>327</v>
      </c>
      <c r="D3319" s="1" t="s">
        <v>319</v>
      </c>
    </row>
    <row r="3320" customFormat="false" ht="15" hidden="false" customHeight="true" outlineLevel="0" collapsed="false">
      <c r="A3320" s="106" t="n">
        <v>22304.6757986111</v>
      </c>
      <c r="B3320" s="1" t="s">
        <v>320</v>
      </c>
      <c r="C3320" s="1" t="s">
        <v>321</v>
      </c>
      <c r="D3320" s="1" t="s">
        <v>322</v>
      </c>
    </row>
    <row r="3321" customFormat="false" ht="15" hidden="false" customHeight="true" outlineLevel="0" collapsed="false">
      <c r="A3321" s="106" t="n">
        <v>22312.7822685185</v>
      </c>
      <c r="B3321" s="1" t="s">
        <v>323</v>
      </c>
      <c r="C3321" s="1" t="s">
        <v>324</v>
      </c>
      <c r="D3321" s="1" t="s">
        <v>325</v>
      </c>
    </row>
    <row r="3322" customFormat="false" ht="15" hidden="false" customHeight="true" outlineLevel="0" collapsed="false">
      <c r="A3322" s="106" t="n">
        <v>22320.7008101852</v>
      </c>
      <c r="B3322" s="1" t="s">
        <v>314</v>
      </c>
      <c r="C3322" s="1" t="s">
        <v>315</v>
      </c>
      <c r="D3322" s="1" t="s">
        <v>316</v>
      </c>
    </row>
    <row r="3323" customFormat="false" ht="15" hidden="false" customHeight="true" outlineLevel="0" collapsed="false">
      <c r="A3323" s="106" t="n">
        <v>22327.3400925926</v>
      </c>
      <c r="B3323" s="1" t="s">
        <v>317</v>
      </c>
      <c r="C3323" s="1" t="s">
        <v>318</v>
      </c>
      <c r="D3323" s="1" t="s">
        <v>319</v>
      </c>
    </row>
    <row r="3324" customFormat="false" ht="15" hidden="false" customHeight="true" outlineLevel="0" collapsed="false">
      <c r="A3324" s="106" t="n">
        <v>22334.3567361111</v>
      </c>
      <c r="B3324" s="1" t="s">
        <v>320</v>
      </c>
      <c r="C3324" s="1" t="s">
        <v>321</v>
      </c>
      <c r="D3324" s="1" t="s">
        <v>322</v>
      </c>
    </row>
    <row r="3325" customFormat="false" ht="15" hidden="false" customHeight="true" outlineLevel="0" collapsed="false">
      <c r="A3325" s="106" t="n">
        <v>22342.5654282407</v>
      </c>
      <c r="B3325" s="1" t="s">
        <v>333</v>
      </c>
      <c r="C3325" s="1" t="s">
        <v>334</v>
      </c>
      <c r="D3325" s="1" t="s">
        <v>325</v>
      </c>
    </row>
    <row r="3326" customFormat="false" ht="15" hidden="false" customHeight="true" outlineLevel="0" collapsed="false">
      <c r="A3326" s="106" t="n">
        <v>22350.1228703704</v>
      </c>
      <c r="B3326" s="1" t="s">
        <v>314</v>
      </c>
      <c r="C3326" s="1" t="s">
        <v>315</v>
      </c>
      <c r="D3326" s="1" t="s">
        <v>316</v>
      </c>
    </row>
    <row r="3327" customFormat="false" ht="15" hidden="false" customHeight="true" outlineLevel="0" collapsed="false">
      <c r="A3327" s="106" t="n">
        <v>22356.784849537</v>
      </c>
      <c r="B3327" s="1" t="s">
        <v>326</v>
      </c>
      <c r="C3327" s="1" t="s">
        <v>327</v>
      </c>
      <c r="D3327" s="1" t="s">
        <v>319</v>
      </c>
    </row>
    <row r="3328" customFormat="false" ht="15" hidden="false" customHeight="true" outlineLevel="0" collapsed="false">
      <c r="A3328" s="106" t="n">
        <v>22360.8558217593</v>
      </c>
      <c r="B3328" s="1" t="s">
        <v>328</v>
      </c>
      <c r="C3328" s="1" t="s">
        <v>329</v>
      </c>
      <c r="D3328" s="1" t="s">
        <v>330</v>
      </c>
    </row>
    <row r="3329" customFormat="false" ht="15" hidden="false" customHeight="true" outlineLevel="0" collapsed="false">
      <c r="A3329" s="106" t="n">
        <v>22364.1158217593</v>
      </c>
      <c r="B3329" s="1" t="s">
        <v>320</v>
      </c>
      <c r="C3329" s="1" t="s">
        <v>321</v>
      </c>
      <c r="D3329" s="1" t="s">
        <v>322</v>
      </c>
    </row>
    <row r="3330" customFormat="false" ht="15" hidden="false" customHeight="true" outlineLevel="0" collapsed="false">
      <c r="A3330" s="106" t="n">
        <v>22372.2407523148</v>
      </c>
      <c r="B3330" s="1" t="s">
        <v>323</v>
      </c>
      <c r="C3330" s="1" t="s">
        <v>324</v>
      </c>
      <c r="D3330" s="1" t="s">
        <v>325</v>
      </c>
    </row>
    <row r="3331" customFormat="false" ht="15" hidden="false" customHeight="true" outlineLevel="0" collapsed="false">
      <c r="A3331" s="106" t="n">
        <v>22379.4273842593</v>
      </c>
      <c r="B3331" s="1" t="s">
        <v>314</v>
      </c>
      <c r="C3331" s="1" t="s">
        <v>315</v>
      </c>
      <c r="D3331" s="1" t="s">
        <v>316</v>
      </c>
    </row>
    <row r="3332" customFormat="false" ht="15" hidden="false" customHeight="true" outlineLevel="0" collapsed="false">
      <c r="A3332" s="106" t="n">
        <v>22386.2342708333</v>
      </c>
      <c r="B3332" s="1" t="s">
        <v>326</v>
      </c>
      <c r="C3332" s="1" t="s">
        <v>327</v>
      </c>
      <c r="D3332" s="1" t="s">
        <v>319</v>
      </c>
    </row>
    <row r="3333" customFormat="false" ht="15" hidden="false" customHeight="true" outlineLevel="0" collapsed="false">
      <c r="A3333" s="106" t="n">
        <v>22393.9083680556</v>
      </c>
      <c r="B3333" s="1" t="s">
        <v>320</v>
      </c>
      <c r="C3333" s="1" t="s">
        <v>321</v>
      </c>
      <c r="D3333" s="1" t="s">
        <v>322</v>
      </c>
    </row>
    <row r="3334" customFormat="false" ht="15" hidden="false" customHeight="true" outlineLevel="0" collapsed="false">
      <c r="A3334" s="106" t="n">
        <v>22401.777962963</v>
      </c>
      <c r="B3334" s="1" t="s">
        <v>323</v>
      </c>
      <c r="C3334" s="1" t="s">
        <v>324</v>
      </c>
      <c r="D3334" s="1" t="s">
        <v>325</v>
      </c>
    </row>
    <row r="3335" customFormat="false" ht="15" hidden="false" customHeight="true" outlineLevel="0" collapsed="false">
      <c r="A3335" s="106" t="n">
        <v>22408.664849537</v>
      </c>
      <c r="B3335" s="1" t="s">
        <v>314</v>
      </c>
      <c r="C3335" s="1" t="s">
        <v>315</v>
      </c>
      <c r="D3335" s="1" t="s">
        <v>316</v>
      </c>
    </row>
    <row r="3336" customFormat="false" ht="15" hidden="false" customHeight="true" outlineLevel="0" collapsed="false">
      <c r="A3336" s="106" t="n">
        <v>22415.7042824074</v>
      </c>
      <c r="B3336" s="1" t="s">
        <v>326</v>
      </c>
      <c r="C3336" s="1" t="s">
        <v>327</v>
      </c>
      <c r="D3336" s="1" t="s">
        <v>319</v>
      </c>
    </row>
    <row r="3337" customFormat="false" ht="15" hidden="false" customHeight="true" outlineLevel="0" collapsed="false">
      <c r="A3337" s="106" t="n">
        <v>22423.6791203704</v>
      </c>
      <c r="B3337" s="1" t="s">
        <v>320</v>
      </c>
      <c r="C3337" s="1" t="s">
        <v>321</v>
      </c>
      <c r="D3337" s="1" t="s">
        <v>322</v>
      </c>
    </row>
    <row r="3338" customFormat="false" ht="15" hidden="false" customHeight="true" outlineLevel="0" collapsed="false">
      <c r="A3338" s="106" t="n">
        <v>22431.1923726852</v>
      </c>
      <c r="B3338" s="1" t="s">
        <v>323</v>
      </c>
      <c r="C3338" s="1" t="s">
        <v>324</v>
      </c>
      <c r="D3338" s="1" t="s">
        <v>325</v>
      </c>
    </row>
    <row r="3339" customFormat="false" ht="15" hidden="false" customHeight="true" outlineLevel="0" collapsed="false">
      <c r="A3339" s="106" t="n">
        <v>22437.8880208333</v>
      </c>
      <c r="B3339" s="1" t="s">
        <v>314</v>
      </c>
      <c r="C3339" s="1" t="s">
        <v>315</v>
      </c>
      <c r="D3339" s="1" t="s">
        <v>316</v>
      </c>
    </row>
    <row r="3340" customFormat="false" ht="15" hidden="false" customHeight="true" outlineLevel="0" collapsed="false">
      <c r="A3340" s="106" t="n">
        <v>22445.219537037</v>
      </c>
      <c r="B3340" s="1" t="s">
        <v>326</v>
      </c>
      <c r="C3340" s="1" t="s">
        <v>327</v>
      </c>
      <c r="D3340" s="1" t="s">
        <v>319</v>
      </c>
    </row>
    <row r="3341" customFormat="false" ht="15" hidden="false" customHeight="true" outlineLevel="0" collapsed="false">
      <c r="A3341" s="106" t="n">
        <v>22453.3756828704</v>
      </c>
      <c r="B3341" s="1" t="s">
        <v>320</v>
      </c>
      <c r="C3341" s="1" t="s">
        <v>321</v>
      </c>
      <c r="D3341" s="1" t="s">
        <v>322</v>
      </c>
    </row>
    <row r="3342" customFormat="false" ht="15" hidden="false" customHeight="true" outlineLevel="0" collapsed="false">
      <c r="A3342" s="106" t="n">
        <v>22453.6458564815</v>
      </c>
      <c r="B3342" s="1" t="s">
        <v>328</v>
      </c>
      <c r="C3342" s="1" t="s">
        <v>331</v>
      </c>
      <c r="D3342" s="1" t="s">
        <v>332</v>
      </c>
    </row>
    <row r="3343" customFormat="false" ht="15" hidden="false" customHeight="true" outlineLevel="0" collapsed="false">
      <c r="A3343" s="106" t="n">
        <v>22460.5260300926</v>
      </c>
      <c r="B3343" s="1" t="s">
        <v>323</v>
      </c>
      <c r="C3343" s="1" t="s">
        <v>324</v>
      </c>
      <c r="D3343" s="1" t="s">
        <v>325</v>
      </c>
    </row>
    <row r="3344" customFormat="false" ht="15" hidden="false" customHeight="true" outlineLevel="0" collapsed="false">
      <c r="A3344" s="106" t="n">
        <v>22467.1474074074</v>
      </c>
      <c r="B3344" s="1" t="s">
        <v>314</v>
      </c>
      <c r="C3344" s="1" t="s">
        <v>315</v>
      </c>
      <c r="D3344" s="1" t="s">
        <v>316</v>
      </c>
    </row>
    <row r="3345" customFormat="false" ht="15" hidden="false" customHeight="true" outlineLevel="0" collapsed="false">
      <c r="A3345" s="106" t="n">
        <v>22474.7992013889</v>
      </c>
      <c r="B3345" s="1" t="s">
        <v>326</v>
      </c>
      <c r="C3345" s="1" t="s">
        <v>327</v>
      </c>
      <c r="D3345" s="1" t="s">
        <v>319</v>
      </c>
    </row>
    <row r="3346" customFormat="false" ht="15" hidden="false" customHeight="true" outlineLevel="0" collapsed="false">
      <c r="A3346" s="106" t="n">
        <v>22482.9672800926</v>
      </c>
      <c r="B3346" s="1" t="s">
        <v>320</v>
      </c>
      <c r="C3346" s="1" t="s">
        <v>321</v>
      </c>
      <c r="D3346" s="1" t="s">
        <v>322</v>
      </c>
    </row>
    <row r="3347" customFormat="false" ht="15" hidden="false" customHeight="true" outlineLevel="0" collapsed="false">
      <c r="A3347" s="106" t="n">
        <v>22489.826400463</v>
      </c>
      <c r="B3347" s="1" t="s">
        <v>323</v>
      </c>
      <c r="C3347" s="1" t="s">
        <v>324</v>
      </c>
      <c r="D3347" s="1" t="s">
        <v>325</v>
      </c>
    </row>
    <row r="3348" customFormat="false" ht="15" hidden="false" customHeight="true" outlineLevel="0" collapsed="false">
      <c r="A3348" s="106" t="n">
        <v>22496.4909837963</v>
      </c>
      <c r="B3348" s="1" t="s">
        <v>314</v>
      </c>
      <c r="C3348" s="1" t="s">
        <v>315</v>
      </c>
      <c r="D3348" s="1" t="s">
        <v>316</v>
      </c>
    </row>
    <row r="3349" customFormat="false" ht="15" hidden="false" customHeight="true" outlineLevel="0" collapsed="false">
      <c r="A3349" s="106" t="n">
        <v>22504.4414814815</v>
      </c>
      <c r="B3349" s="1" t="s">
        <v>317</v>
      </c>
      <c r="C3349" s="1" t="s">
        <v>318</v>
      </c>
      <c r="D3349" s="1" t="s">
        <v>319</v>
      </c>
    </row>
    <row r="3350" customFormat="false" ht="15" hidden="false" customHeight="true" outlineLevel="0" collapsed="false">
      <c r="A3350" s="106" t="n">
        <v>22512.4518287037</v>
      </c>
      <c r="B3350" s="1" t="s">
        <v>320</v>
      </c>
      <c r="C3350" s="1" t="s">
        <v>321</v>
      </c>
      <c r="D3350" s="1" t="s">
        <v>322</v>
      </c>
    </row>
    <row r="3351" customFormat="false" ht="15" hidden="false" customHeight="true" outlineLevel="0" collapsed="false">
      <c r="A3351" s="106" t="n">
        <v>22519.1341782407</v>
      </c>
      <c r="B3351" s="1" t="s">
        <v>333</v>
      </c>
      <c r="C3351" s="1" t="s">
        <v>334</v>
      </c>
      <c r="D3351" s="1" t="s">
        <v>325</v>
      </c>
    </row>
    <row r="3352" customFormat="false" ht="15" hidden="false" customHeight="true" outlineLevel="0" collapsed="false">
      <c r="A3352" s="106" t="n">
        <v>22525.9620833333</v>
      </c>
      <c r="B3352" s="1" t="s">
        <v>314</v>
      </c>
      <c r="C3352" s="1" t="s">
        <v>315</v>
      </c>
      <c r="D3352" s="1" t="s">
        <v>316</v>
      </c>
    </row>
    <row r="3353" customFormat="false" ht="15" hidden="false" customHeight="true" outlineLevel="0" collapsed="false">
      <c r="A3353" s="106" t="n">
        <v>22534.1178240741</v>
      </c>
      <c r="B3353" s="1" t="s">
        <v>326</v>
      </c>
      <c r="C3353" s="1" t="s">
        <v>327</v>
      </c>
      <c r="D3353" s="1" t="s">
        <v>319</v>
      </c>
    </row>
    <row r="3354" customFormat="false" ht="15" hidden="false" customHeight="true" outlineLevel="0" collapsed="false">
      <c r="A3354" s="106" t="n">
        <v>22541.8492592593</v>
      </c>
      <c r="B3354" s="1" t="s">
        <v>320</v>
      </c>
      <c r="C3354" s="1" t="s">
        <v>321</v>
      </c>
      <c r="D3354" s="1" t="s">
        <v>322</v>
      </c>
    </row>
    <row r="3355" customFormat="false" ht="15" hidden="false" customHeight="true" outlineLevel="0" collapsed="false">
      <c r="A3355" s="106" t="n">
        <v>22547.2793981482</v>
      </c>
      <c r="B3355" s="1" t="s">
        <v>328</v>
      </c>
      <c r="C3355" s="1" t="s">
        <v>335</v>
      </c>
      <c r="D3355" s="1" t="s">
        <v>336</v>
      </c>
    </row>
    <row r="3356" customFormat="false" ht="15" hidden="false" customHeight="true" outlineLevel="0" collapsed="false">
      <c r="A3356" s="106" t="n">
        <v>22548.4813541667</v>
      </c>
      <c r="B3356" s="1" t="s">
        <v>323</v>
      </c>
      <c r="C3356" s="1" t="s">
        <v>324</v>
      </c>
      <c r="D3356" s="1" t="s">
        <v>325</v>
      </c>
    </row>
    <row r="3357" customFormat="false" ht="15" hidden="false" customHeight="true" outlineLevel="0" collapsed="false">
      <c r="A3357" s="106" t="n">
        <v>22555.5903356482</v>
      </c>
      <c r="B3357" s="1" t="s">
        <v>314</v>
      </c>
      <c r="C3357" s="1" t="s">
        <v>315</v>
      </c>
      <c r="D3357" s="1" t="s">
        <v>316</v>
      </c>
    </row>
    <row r="3358" customFormat="false" ht="15" hidden="false" customHeight="true" outlineLevel="0" collapsed="false">
      <c r="A3358" s="106" t="n">
        <v>22563.7862847222</v>
      </c>
      <c r="B3358" s="1" t="s">
        <v>326</v>
      </c>
      <c r="C3358" s="1" t="s">
        <v>327</v>
      </c>
      <c r="D3358" s="1" t="s">
        <v>319</v>
      </c>
    </row>
    <row r="3359" customFormat="false" ht="15" hidden="false" customHeight="true" outlineLevel="0" collapsed="false">
      <c r="A3359" s="106" t="n">
        <v>22571.1903703704</v>
      </c>
      <c r="B3359" s="1" t="s">
        <v>320</v>
      </c>
      <c r="C3359" s="1" t="s">
        <v>321</v>
      </c>
      <c r="D3359" s="1" t="s">
        <v>322</v>
      </c>
    </row>
    <row r="3360" customFormat="false" ht="15" hidden="false" customHeight="true" outlineLevel="0" collapsed="false">
      <c r="A3360" s="106" t="n">
        <v>22577.8959606482</v>
      </c>
      <c r="B3360" s="1" t="s">
        <v>323</v>
      </c>
      <c r="C3360" s="1" t="s">
        <v>324</v>
      </c>
      <c r="D3360" s="1" t="s">
        <v>325</v>
      </c>
    </row>
    <row r="3361" customFormat="false" ht="15" hidden="false" customHeight="true" outlineLevel="0" collapsed="false">
      <c r="A3361" s="106" t="n">
        <v>22585.3740740741</v>
      </c>
      <c r="B3361" s="1" t="s">
        <v>314</v>
      </c>
      <c r="C3361" s="1" t="s">
        <v>315</v>
      </c>
      <c r="D3361" s="1" t="s">
        <v>316</v>
      </c>
    </row>
    <row r="3362" customFormat="false" ht="15" hidden="false" customHeight="true" outlineLevel="0" collapsed="false">
      <c r="A3362" s="106" t="n">
        <v>22593.4152893519</v>
      </c>
      <c r="B3362" s="1" t="s">
        <v>326</v>
      </c>
      <c r="C3362" s="1" t="s">
        <v>327</v>
      </c>
      <c r="D3362" s="1" t="s">
        <v>319</v>
      </c>
    </row>
    <row r="3363" customFormat="false" ht="15" hidden="false" customHeight="true" outlineLevel="0" collapsed="false">
      <c r="A3363" s="106" t="n">
        <v>22600.508587963</v>
      </c>
      <c r="B3363" s="1" t="s">
        <v>320</v>
      </c>
      <c r="C3363" s="1" t="s">
        <v>321</v>
      </c>
      <c r="D3363" s="1" t="s">
        <v>322</v>
      </c>
    </row>
    <row r="3364" customFormat="false" ht="15" hidden="false" customHeight="true" outlineLevel="0" collapsed="false">
      <c r="A3364" s="106" t="n">
        <v>22607.4053356482</v>
      </c>
      <c r="B3364" s="1" t="s">
        <v>323</v>
      </c>
      <c r="C3364" s="1" t="s">
        <v>324</v>
      </c>
      <c r="D3364" s="1" t="s">
        <v>325</v>
      </c>
    </row>
    <row r="3365" customFormat="false" ht="15" hidden="false" customHeight="true" outlineLevel="0" collapsed="false">
      <c r="A3365" s="106" t="n">
        <v>22615.2631597222</v>
      </c>
      <c r="B3365" s="1" t="s">
        <v>314</v>
      </c>
      <c r="C3365" s="1" t="s">
        <v>315</v>
      </c>
      <c r="D3365" s="1" t="s">
        <v>316</v>
      </c>
    </row>
    <row r="3366" customFormat="false" ht="15" hidden="false" customHeight="true" outlineLevel="0" collapsed="false">
      <c r="A3366" s="106" t="n">
        <v>22622.9941782407</v>
      </c>
      <c r="B3366" s="1" t="s">
        <v>326</v>
      </c>
      <c r="C3366" s="1" t="s">
        <v>327</v>
      </c>
      <c r="D3366" s="1" t="s">
        <v>319</v>
      </c>
    </row>
    <row r="3367" customFormat="false" ht="15" hidden="false" customHeight="true" outlineLevel="0" collapsed="false">
      <c r="A3367" s="106" t="n">
        <v>22629.8372453704</v>
      </c>
      <c r="B3367" s="1" t="s">
        <v>320</v>
      </c>
      <c r="C3367" s="1" t="s">
        <v>321</v>
      </c>
      <c r="D3367" s="1" t="s">
        <v>322</v>
      </c>
    </row>
    <row r="3368" customFormat="false" ht="15" hidden="false" customHeight="true" outlineLevel="0" collapsed="false">
      <c r="A3368" s="106" t="n">
        <v>22637.0292939815</v>
      </c>
      <c r="B3368" s="1" t="s">
        <v>323</v>
      </c>
      <c r="C3368" s="1" t="s">
        <v>324</v>
      </c>
      <c r="D3368" s="1" t="s">
        <v>325</v>
      </c>
    </row>
    <row r="3369" customFormat="false" ht="15" hidden="false" customHeight="true" outlineLevel="0" collapsed="false">
      <c r="A3369" s="106" t="n">
        <v>22637.0968634259</v>
      </c>
      <c r="B3369" s="1" t="s">
        <v>328</v>
      </c>
      <c r="C3369" s="1" t="s">
        <v>337</v>
      </c>
      <c r="D3369" s="1" t="s">
        <v>338</v>
      </c>
    </row>
    <row r="3370" customFormat="false" ht="15" hidden="false" customHeight="true" outlineLevel="0" collapsed="false">
      <c r="A3370" s="106" t="n">
        <v>22645.1648263889</v>
      </c>
      <c r="B3370" s="1" t="s">
        <v>314</v>
      </c>
      <c r="C3370" s="1" t="s">
        <v>315</v>
      </c>
      <c r="D3370" s="1" t="s">
        <v>316</v>
      </c>
    </row>
    <row r="3371" customFormat="false" ht="15" hidden="false" customHeight="true" outlineLevel="0" collapsed="false">
      <c r="A3371" s="106" t="n">
        <v>22652.5245601852</v>
      </c>
      <c r="B3371" s="1" t="s">
        <v>326</v>
      </c>
      <c r="C3371" s="1" t="s">
        <v>327</v>
      </c>
      <c r="D3371" s="1" t="s">
        <v>319</v>
      </c>
    </row>
    <row r="3372" customFormat="false" ht="15" hidden="false" customHeight="true" outlineLevel="0" collapsed="false">
      <c r="A3372" s="106" t="n">
        <v>22659.2092361111</v>
      </c>
      <c r="B3372" s="1" t="s">
        <v>320</v>
      </c>
      <c r="C3372" s="1" t="s">
        <v>321</v>
      </c>
      <c r="D3372" s="1" t="s">
        <v>322</v>
      </c>
    </row>
    <row r="3373" customFormat="false" ht="15" hidden="false" customHeight="true" outlineLevel="0" collapsed="false">
      <c r="A3373" s="106" t="n">
        <v>22666.7615393519</v>
      </c>
      <c r="B3373" s="1" t="s">
        <v>323</v>
      </c>
      <c r="C3373" s="1" t="s">
        <v>324</v>
      </c>
      <c r="D3373" s="1" t="s">
        <v>325</v>
      </c>
    </row>
    <row r="3374" customFormat="false" ht="15" hidden="false" customHeight="true" outlineLevel="0" collapsed="false">
      <c r="A3374" s="106" t="n">
        <v>22674.9837152778</v>
      </c>
      <c r="B3374" s="1" t="s">
        <v>314</v>
      </c>
      <c r="C3374" s="1" t="s">
        <v>315</v>
      </c>
      <c r="D3374" s="1" t="s">
        <v>316</v>
      </c>
    </row>
    <row r="3375" customFormat="false" ht="15" hidden="false" customHeight="true" outlineLevel="0" collapsed="false">
      <c r="A3375" s="106" t="n">
        <v>22682.0068055556</v>
      </c>
      <c r="B3375" s="1" t="s">
        <v>317</v>
      </c>
      <c r="C3375" s="1" t="s">
        <v>318</v>
      </c>
      <c r="D3375" s="1" t="s">
        <v>319</v>
      </c>
    </row>
    <row r="3376" customFormat="false" ht="15" hidden="false" customHeight="true" outlineLevel="0" collapsed="false">
      <c r="A3376" s="106" t="n">
        <v>22688.6546064815</v>
      </c>
      <c r="B3376" s="1" t="s">
        <v>320</v>
      </c>
      <c r="C3376" s="1" t="s">
        <v>321</v>
      </c>
      <c r="D3376" s="1" t="s">
        <v>322</v>
      </c>
    </row>
    <row r="3377" customFormat="false" ht="15" hidden="false" customHeight="true" outlineLevel="0" collapsed="false">
      <c r="A3377" s="106" t="n">
        <v>22696.5542592593</v>
      </c>
      <c r="B3377" s="1" t="s">
        <v>323</v>
      </c>
      <c r="C3377" s="1" t="s">
        <v>324</v>
      </c>
      <c r="D3377" s="1" t="s">
        <v>325</v>
      </c>
    </row>
    <row r="3378" customFormat="false" ht="15" hidden="false" customHeight="true" outlineLevel="0" collapsed="false">
      <c r="A3378" s="106" t="n">
        <v>22704.6596296296</v>
      </c>
      <c r="B3378" s="1" t="s">
        <v>314</v>
      </c>
      <c r="C3378" s="1" t="s">
        <v>315</v>
      </c>
      <c r="D3378" s="1" t="s">
        <v>316</v>
      </c>
    </row>
    <row r="3379" customFormat="false" ht="15" hidden="false" customHeight="true" outlineLevel="0" collapsed="false">
      <c r="A3379" s="106" t="n">
        <v>22711.437962963</v>
      </c>
      <c r="B3379" s="1" t="s">
        <v>326</v>
      </c>
      <c r="C3379" s="1" t="s">
        <v>327</v>
      </c>
      <c r="D3379" s="1" t="s">
        <v>319</v>
      </c>
    </row>
    <row r="3380" customFormat="false" ht="15" hidden="false" customHeight="true" outlineLevel="0" collapsed="false">
      <c r="A3380" s="106" t="n">
        <v>22718.1934490741</v>
      </c>
      <c r="B3380" s="1" t="s">
        <v>320</v>
      </c>
      <c r="C3380" s="1" t="s">
        <v>321</v>
      </c>
      <c r="D3380" s="1" t="s">
        <v>322</v>
      </c>
    </row>
    <row r="3381" customFormat="false" ht="15" hidden="false" customHeight="true" outlineLevel="0" collapsed="false">
      <c r="A3381" s="106" t="n">
        <v>22726.103900463</v>
      </c>
      <c r="B3381" s="1" t="s">
        <v>328</v>
      </c>
      <c r="C3381" s="1" t="s">
        <v>329</v>
      </c>
      <c r="D3381" s="1" t="s">
        <v>330</v>
      </c>
    </row>
    <row r="3382" customFormat="false" ht="15" hidden="false" customHeight="true" outlineLevel="0" collapsed="false">
      <c r="A3382" s="106" t="n">
        <v>22726.3302777778</v>
      </c>
      <c r="B3382" s="1" t="s">
        <v>323</v>
      </c>
      <c r="C3382" s="1" t="s">
        <v>324</v>
      </c>
      <c r="D3382" s="1" t="s">
        <v>325</v>
      </c>
    </row>
    <row r="3383" customFormat="false" ht="15" hidden="false" customHeight="true" outlineLevel="0" collapsed="false">
      <c r="A3383" s="106" t="n">
        <v>22734.1743171296</v>
      </c>
      <c r="B3383" s="1" t="s">
        <v>314</v>
      </c>
      <c r="C3383" s="1" t="s">
        <v>315</v>
      </c>
      <c r="D3383" s="1" t="s">
        <v>316</v>
      </c>
    </row>
    <row r="3384" customFormat="false" ht="15" hidden="false" customHeight="true" outlineLevel="0" collapsed="false">
      <c r="A3384" s="106" t="n">
        <v>22740.8228125</v>
      </c>
      <c r="B3384" s="1" t="s">
        <v>326</v>
      </c>
      <c r="C3384" s="1" t="s">
        <v>327</v>
      </c>
      <c r="D3384" s="1" t="s">
        <v>319</v>
      </c>
    </row>
    <row r="3385" customFormat="false" ht="15" hidden="false" customHeight="true" outlineLevel="0" collapsed="false">
      <c r="A3385" s="106" t="n">
        <v>22747.8264236111</v>
      </c>
      <c r="B3385" s="1" t="s">
        <v>320</v>
      </c>
      <c r="C3385" s="1" t="s">
        <v>321</v>
      </c>
      <c r="D3385" s="1" t="s">
        <v>322</v>
      </c>
    </row>
    <row r="3386" customFormat="false" ht="15" hidden="false" customHeight="true" outlineLevel="0" collapsed="false">
      <c r="A3386" s="106" t="n">
        <v>22756.0230555556</v>
      </c>
      <c r="B3386" s="1" t="s">
        <v>323</v>
      </c>
      <c r="C3386" s="1" t="s">
        <v>324</v>
      </c>
      <c r="D3386" s="1" t="s">
        <v>325</v>
      </c>
    </row>
    <row r="3387" customFormat="false" ht="15" hidden="false" customHeight="true" outlineLevel="0" collapsed="false">
      <c r="A3387" s="106" t="n">
        <v>22763.5412152778</v>
      </c>
      <c r="B3387" s="1" t="s">
        <v>314</v>
      </c>
      <c r="C3387" s="1" t="s">
        <v>315</v>
      </c>
      <c r="D3387" s="1" t="s">
        <v>316</v>
      </c>
    </row>
    <row r="3388" customFormat="false" ht="15" hidden="false" customHeight="true" outlineLevel="0" collapsed="false">
      <c r="A3388" s="106" t="n">
        <v>22770.1840625</v>
      </c>
      <c r="B3388" s="1" t="s">
        <v>326</v>
      </c>
      <c r="C3388" s="1" t="s">
        <v>327</v>
      </c>
      <c r="D3388" s="1" t="s">
        <v>319</v>
      </c>
    </row>
    <row r="3389" customFormat="false" ht="15" hidden="false" customHeight="true" outlineLevel="0" collapsed="false">
      <c r="A3389" s="106" t="n">
        <v>22777.5301736111</v>
      </c>
      <c r="B3389" s="1" t="s">
        <v>320</v>
      </c>
      <c r="C3389" s="1" t="s">
        <v>321</v>
      </c>
      <c r="D3389" s="1" t="s">
        <v>322</v>
      </c>
    </row>
    <row r="3390" customFormat="false" ht="15" hidden="false" customHeight="true" outlineLevel="0" collapsed="false">
      <c r="A3390" s="106" t="n">
        <v>22785.6053356482</v>
      </c>
      <c r="B3390" s="1" t="s">
        <v>323</v>
      </c>
      <c r="C3390" s="1" t="s">
        <v>324</v>
      </c>
      <c r="D3390" s="1" t="s">
        <v>325</v>
      </c>
    </row>
    <row r="3391" customFormat="false" ht="15" hidden="false" customHeight="true" outlineLevel="0" collapsed="false">
      <c r="A3391" s="106" t="n">
        <v>22792.7955324074</v>
      </c>
      <c r="B3391" s="1" t="s">
        <v>314</v>
      </c>
      <c r="C3391" s="1" t="s">
        <v>315</v>
      </c>
      <c r="D3391" s="1" t="s">
        <v>316</v>
      </c>
    </row>
    <row r="3392" customFormat="false" ht="15" hidden="false" customHeight="true" outlineLevel="0" collapsed="false">
      <c r="A3392" s="106" t="n">
        <v>22799.5605208333</v>
      </c>
      <c r="B3392" s="1" t="s">
        <v>326</v>
      </c>
      <c r="C3392" s="1" t="s">
        <v>327</v>
      </c>
      <c r="D3392" s="1" t="s">
        <v>319</v>
      </c>
    </row>
    <row r="3393" customFormat="false" ht="15" hidden="false" customHeight="true" outlineLevel="0" collapsed="false">
      <c r="A3393" s="106" t="n">
        <v>22807.2641087963</v>
      </c>
      <c r="B3393" s="1" t="s">
        <v>320</v>
      </c>
      <c r="C3393" s="1" t="s">
        <v>321</v>
      </c>
      <c r="D3393" s="1" t="s">
        <v>322</v>
      </c>
    </row>
    <row r="3394" customFormat="false" ht="15" hidden="false" customHeight="true" outlineLevel="0" collapsed="false">
      <c r="A3394" s="106" t="n">
        <v>22815.0847916667</v>
      </c>
      <c r="B3394" s="1" t="s">
        <v>323</v>
      </c>
      <c r="C3394" s="1" t="s">
        <v>324</v>
      </c>
      <c r="D3394" s="1" t="s">
        <v>325</v>
      </c>
    </row>
    <row r="3395" customFormat="false" ht="15" hidden="false" customHeight="true" outlineLevel="0" collapsed="false">
      <c r="A3395" s="106" t="n">
        <v>22818.8919212963</v>
      </c>
      <c r="B3395" s="1" t="s">
        <v>328</v>
      </c>
      <c r="C3395" s="1" t="s">
        <v>331</v>
      </c>
      <c r="D3395" s="1" t="s">
        <v>332</v>
      </c>
    </row>
    <row r="3396" customFormat="false" ht="15" hidden="false" customHeight="true" outlineLevel="0" collapsed="false">
      <c r="A3396" s="106" t="n">
        <v>22821.987962963</v>
      </c>
      <c r="B3396" s="1" t="s">
        <v>314</v>
      </c>
      <c r="C3396" s="1" t="s">
        <v>315</v>
      </c>
      <c r="D3396" s="1" t="s">
        <v>316</v>
      </c>
    </row>
    <row r="3397" customFormat="false" ht="15" hidden="false" customHeight="true" outlineLevel="0" collapsed="false">
      <c r="A3397" s="106" t="n">
        <v>22828.9947106482</v>
      </c>
      <c r="B3397" s="1" t="s">
        <v>326</v>
      </c>
      <c r="C3397" s="1" t="s">
        <v>327</v>
      </c>
      <c r="D3397" s="1" t="s">
        <v>319</v>
      </c>
    </row>
    <row r="3398" customFormat="false" ht="15" hidden="false" customHeight="true" outlineLevel="0" collapsed="false">
      <c r="A3398" s="106" t="n">
        <v>22836.9853819444</v>
      </c>
      <c r="B3398" s="1" t="s">
        <v>320</v>
      </c>
      <c r="C3398" s="1" t="s">
        <v>321</v>
      </c>
      <c r="D3398" s="1" t="s">
        <v>322</v>
      </c>
    </row>
    <row r="3399" customFormat="false" ht="15" hidden="false" customHeight="true" outlineLevel="0" collapsed="false">
      <c r="A3399" s="106" t="n">
        <v>22844.4864351852</v>
      </c>
      <c r="B3399" s="1" t="s">
        <v>323</v>
      </c>
      <c r="C3399" s="1" t="s">
        <v>324</v>
      </c>
      <c r="D3399" s="1" t="s">
        <v>325</v>
      </c>
    </row>
    <row r="3400" customFormat="false" ht="15" hidden="false" customHeight="true" outlineLevel="0" collapsed="false">
      <c r="A3400" s="106" t="n">
        <v>22851.1793402778</v>
      </c>
      <c r="B3400" s="1" t="s">
        <v>314</v>
      </c>
      <c r="C3400" s="1" t="s">
        <v>315</v>
      </c>
      <c r="D3400" s="1" t="s">
        <v>316</v>
      </c>
    </row>
    <row r="3401" customFormat="false" ht="15" hidden="false" customHeight="true" outlineLevel="0" collapsed="false">
      <c r="A3401" s="106" t="n">
        <v>22858.5165162037</v>
      </c>
      <c r="B3401" s="1" t="s">
        <v>317</v>
      </c>
      <c r="C3401" s="1" t="s">
        <v>318</v>
      </c>
      <c r="D3401" s="1" t="s">
        <v>319</v>
      </c>
    </row>
    <row r="3402" customFormat="false" ht="15" hidden="false" customHeight="true" outlineLevel="0" collapsed="false">
      <c r="A3402" s="106" t="n">
        <v>22866.662974537</v>
      </c>
      <c r="B3402" s="1" t="s">
        <v>320</v>
      </c>
      <c r="C3402" s="1" t="s">
        <v>321</v>
      </c>
      <c r="D3402" s="1" t="s">
        <v>322</v>
      </c>
    </row>
    <row r="3403" customFormat="false" ht="15" hidden="false" customHeight="true" outlineLevel="0" collapsed="false">
      <c r="A3403" s="106" t="n">
        <v>22873.8396759259</v>
      </c>
      <c r="B3403" s="1" t="s">
        <v>323</v>
      </c>
      <c r="C3403" s="1" t="s">
        <v>324</v>
      </c>
      <c r="D3403" s="1" t="s">
        <v>325</v>
      </c>
    </row>
    <row r="3404" customFormat="false" ht="15" hidden="false" customHeight="true" outlineLevel="0" collapsed="false">
      <c r="A3404" s="106" t="n">
        <v>22880.4349537037</v>
      </c>
      <c r="B3404" s="1" t="s">
        <v>314</v>
      </c>
      <c r="C3404" s="1" t="s">
        <v>315</v>
      </c>
      <c r="D3404" s="1" t="s">
        <v>316</v>
      </c>
    </row>
    <row r="3405" customFormat="false" ht="15" hidden="false" customHeight="true" outlineLevel="0" collapsed="false">
      <c r="A3405" s="106" t="n">
        <v>22888.1311805556</v>
      </c>
      <c r="B3405" s="1" t="s">
        <v>326</v>
      </c>
      <c r="C3405" s="1" t="s">
        <v>327</v>
      </c>
      <c r="D3405" s="1" t="s">
        <v>319</v>
      </c>
    </row>
    <row r="3406" customFormat="false" ht="15" hidden="false" customHeight="true" outlineLevel="0" collapsed="false">
      <c r="A3406" s="106" t="n">
        <v>22896.2804398148</v>
      </c>
      <c r="B3406" s="1" t="s">
        <v>320</v>
      </c>
      <c r="C3406" s="1" t="s">
        <v>321</v>
      </c>
      <c r="D3406" s="1" t="s">
        <v>322</v>
      </c>
    </row>
    <row r="3407" customFormat="false" ht="15" hidden="false" customHeight="true" outlineLevel="0" collapsed="false">
      <c r="A3407" s="106" t="n">
        <v>22903.174525463</v>
      </c>
      <c r="B3407" s="1" t="s">
        <v>323</v>
      </c>
      <c r="C3407" s="1" t="s">
        <v>324</v>
      </c>
      <c r="D3407" s="1" t="s">
        <v>325</v>
      </c>
    </row>
    <row r="3408" customFormat="false" ht="15" hidden="false" customHeight="true" outlineLevel="0" collapsed="false">
      <c r="A3408" s="106" t="n">
        <v>22909.81625</v>
      </c>
      <c r="B3408" s="1" t="s">
        <v>314</v>
      </c>
      <c r="C3408" s="1" t="s">
        <v>315</v>
      </c>
      <c r="D3408" s="1" t="s">
        <v>316</v>
      </c>
    </row>
    <row r="3409" customFormat="false" ht="15" hidden="false" customHeight="true" outlineLevel="0" collapsed="false">
      <c r="A3409" s="106" t="n">
        <v>22912.524849537</v>
      </c>
      <c r="B3409" s="1" t="s">
        <v>328</v>
      </c>
      <c r="C3409" s="1" t="s">
        <v>335</v>
      </c>
      <c r="D3409" s="1" t="s">
        <v>336</v>
      </c>
    </row>
    <row r="3410" customFormat="false" ht="15" hidden="false" customHeight="true" outlineLevel="0" collapsed="false">
      <c r="A3410" s="106" t="n">
        <v>22917.8187847222</v>
      </c>
      <c r="B3410" s="1" t="s">
        <v>326</v>
      </c>
      <c r="C3410" s="1" t="s">
        <v>327</v>
      </c>
      <c r="D3410" s="1" t="s">
        <v>319</v>
      </c>
    </row>
    <row r="3411" customFormat="false" ht="15" hidden="false" customHeight="true" outlineLevel="0" collapsed="false">
      <c r="A3411" s="106" t="n">
        <v>22925.8288078704</v>
      </c>
      <c r="B3411" s="1" t="s">
        <v>320</v>
      </c>
      <c r="C3411" s="1" t="s">
        <v>321</v>
      </c>
      <c r="D3411" s="1" t="s">
        <v>322</v>
      </c>
    </row>
    <row r="3412" customFormat="false" ht="15" hidden="false" customHeight="true" outlineLevel="0" collapsed="false">
      <c r="A3412" s="106" t="n">
        <v>22932.5229861111</v>
      </c>
      <c r="B3412" s="1" t="s">
        <v>323</v>
      </c>
      <c r="C3412" s="1" t="s">
        <v>324</v>
      </c>
      <c r="D3412" s="1" t="s">
        <v>325</v>
      </c>
    </row>
    <row r="3413" customFormat="false" ht="15" hidden="false" customHeight="true" outlineLevel="0" collapsed="false">
      <c r="A3413" s="106" t="n">
        <v>22939.3662037037</v>
      </c>
      <c r="B3413" s="1" t="s">
        <v>314</v>
      </c>
      <c r="C3413" s="1" t="s">
        <v>315</v>
      </c>
      <c r="D3413" s="1" t="s">
        <v>316</v>
      </c>
    </row>
    <row r="3414" customFormat="false" ht="15" hidden="false" customHeight="true" outlineLevel="0" collapsed="false">
      <c r="A3414" s="106" t="n">
        <v>22947.5446643519</v>
      </c>
      <c r="B3414" s="1" t="s">
        <v>326</v>
      </c>
      <c r="C3414" s="1" t="s">
        <v>327</v>
      </c>
      <c r="D3414" s="1" t="s">
        <v>319</v>
      </c>
    </row>
    <row r="3415" customFormat="false" ht="15" hidden="false" customHeight="true" outlineLevel="0" collapsed="false">
      <c r="A3415" s="106" t="n">
        <v>22955.3015625</v>
      </c>
      <c r="B3415" s="1" t="s">
        <v>320</v>
      </c>
      <c r="C3415" s="1" t="s">
        <v>321</v>
      </c>
      <c r="D3415" s="1" t="s">
        <v>322</v>
      </c>
    </row>
    <row r="3416" customFormat="false" ht="15" hidden="false" customHeight="true" outlineLevel="0" collapsed="false">
      <c r="A3416" s="106" t="n">
        <v>22961.9192361111</v>
      </c>
      <c r="B3416" s="1" t="s">
        <v>323</v>
      </c>
      <c r="C3416" s="1" t="s">
        <v>324</v>
      </c>
      <c r="D3416" s="1" t="s">
        <v>325</v>
      </c>
    </row>
    <row r="3417" customFormat="false" ht="15" hidden="false" customHeight="true" outlineLevel="0" collapsed="false">
      <c r="A3417" s="106" t="n">
        <v>22969.090162037</v>
      </c>
      <c r="B3417" s="1" t="s">
        <v>314</v>
      </c>
      <c r="C3417" s="1" t="s">
        <v>315</v>
      </c>
      <c r="D3417" s="1" t="s">
        <v>316</v>
      </c>
    </row>
    <row r="3418" customFormat="false" ht="15" hidden="false" customHeight="true" outlineLevel="0" collapsed="false">
      <c r="A3418" s="106" t="n">
        <v>22977.2703125</v>
      </c>
      <c r="B3418" s="1" t="s">
        <v>326</v>
      </c>
      <c r="C3418" s="1" t="s">
        <v>327</v>
      </c>
      <c r="D3418" s="1" t="s">
        <v>319</v>
      </c>
    </row>
    <row r="3419" customFormat="false" ht="15" hidden="false" customHeight="true" outlineLevel="0" collapsed="false">
      <c r="A3419" s="106" t="n">
        <v>22984.6999652778</v>
      </c>
      <c r="B3419" s="1" t="s">
        <v>320</v>
      </c>
      <c r="C3419" s="1" t="s">
        <v>321</v>
      </c>
      <c r="D3419" s="1" t="s">
        <v>322</v>
      </c>
    </row>
    <row r="3420" customFormat="false" ht="15" hidden="false" customHeight="true" outlineLevel="0" collapsed="false">
      <c r="A3420" s="106" t="n">
        <v>22991.3942476852</v>
      </c>
      <c r="B3420" s="1" t="s">
        <v>323</v>
      </c>
      <c r="C3420" s="1" t="s">
        <v>324</v>
      </c>
      <c r="D3420" s="1" t="s">
        <v>325</v>
      </c>
    </row>
    <row r="3421" customFormat="false" ht="15" hidden="false" customHeight="true" outlineLevel="0" collapsed="false">
      <c r="A3421" s="106" t="n">
        <v>22998.9464236111</v>
      </c>
      <c r="B3421" s="1" t="s">
        <v>314</v>
      </c>
      <c r="C3421" s="1" t="s">
        <v>315</v>
      </c>
      <c r="D3421" s="1" t="s">
        <v>316</v>
      </c>
    </row>
    <row r="3422" customFormat="false" ht="15" hidden="false" customHeight="true" outlineLevel="0" collapsed="false">
      <c r="A3422" s="106" t="n">
        <v>23002.3435300926</v>
      </c>
      <c r="B3422" s="1" t="s">
        <v>328</v>
      </c>
      <c r="C3422" s="1" t="s">
        <v>337</v>
      </c>
      <c r="D3422" s="1" t="s">
        <v>338</v>
      </c>
    </row>
    <row r="3423" customFormat="false" ht="15" hidden="false" customHeight="true" outlineLevel="0" collapsed="false">
      <c r="A3423" s="106" t="n">
        <v>23006.9574884259</v>
      </c>
      <c r="B3423" s="1" t="s">
        <v>326</v>
      </c>
      <c r="C3423" s="1" t="s">
        <v>327</v>
      </c>
      <c r="D3423" s="1" t="s">
        <v>319</v>
      </c>
    </row>
    <row r="3424" customFormat="false" ht="15" hidden="false" customHeight="true" outlineLevel="0" collapsed="false">
      <c r="A3424" s="106" t="n">
        <v>23014.0429398148</v>
      </c>
      <c r="B3424" s="1" t="s">
        <v>320</v>
      </c>
      <c r="C3424" s="1" t="s">
        <v>321</v>
      </c>
      <c r="D3424" s="1" t="s">
        <v>322</v>
      </c>
    </row>
    <row r="3425" customFormat="false" ht="15" hidden="false" customHeight="true" outlineLevel="0" collapsed="false">
      <c r="A3425" s="106" t="n">
        <v>23020.9642476852</v>
      </c>
      <c r="B3425" s="1" t="s">
        <v>323</v>
      </c>
      <c r="C3425" s="1" t="s">
        <v>324</v>
      </c>
      <c r="D3425" s="1" t="s">
        <v>325</v>
      </c>
    </row>
    <row r="3426" customFormat="false" ht="15" hidden="false" customHeight="true" outlineLevel="0" collapsed="false">
      <c r="A3426" s="106" t="n">
        <v>23028.8574537037</v>
      </c>
      <c r="B3426" s="1" t="s">
        <v>314</v>
      </c>
      <c r="C3426" s="1" t="s">
        <v>315</v>
      </c>
      <c r="D3426" s="1" t="s">
        <v>316</v>
      </c>
    </row>
    <row r="3427" customFormat="false" ht="15" hidden="false" customHeight="true" outlineLevel="0" collapsed="false">
      <c r="A3427" s="106" t="n">
        <v>23036.5708680556</v>
      </c>
      <c r="B3427" s="1" t="s">
        <v>317</v>
      </c>
      <c r="C3427" s="1" t="s">
        <v>318</v>
      </c>
      <c r="D3427" s="1" t="s">
        <v>319</v>
      </c>
    </row>
    <row r="3428" customFormat="false" ht="15" hidden="false" customHeight="true" outlineLevel="0" collapsed="false">
      <c r="A3428" s="106" t="n">
        <v>23043.3680787037</v>
      </c>
      <c r="B3428" s="1" t="s">
        <v>320</v>
      </c>
      <c r="C3428" s="1" t="s">
        <v>321</v>
      </c>
      <c r="D3428" s="1" t="s">
        <v>322</v>
      </c>
    </row>
    <row r="3429" customFormat="false" ht="15" hidden="false" customHeight="true" outlineLevel="0" collapsed="false">
      <c r="A3429" s="106" t="n">
        <v>23050.6194212963</v>
      </c>
      <c r="B3429" s="1" t="s">
        <v>323</v>
      </c>
      <c r="C3429" s="1" t="s">
        <v>324</v>
      </c>
      <c r="D3429" s="1" t="s">
        <v>325</v>
      </c>
    </row>
    <row r="3430" customFormat="false" ht="15" hidden="false" customHeight="true" outlineLevel="0" collapsed="false">
      <c r="A3430" s="106" t="n">
        <v>23058.7352430556</v>
      </c>
      <c r="B3430" s="1" t="s">
        <v>314</v>
      </c>
      <c r="C3430" s="1" t="s">
        <v>315</v>
      </c>
      <c r="D3430" s="1" t="s">
        <v>316</v>
      </c>
    </row>
    <row r="3431" customFormat="false" ht="15" hidden="false" customHeight="true" outlineLevel="0" collapsed="false">
      <c r="A3431" s="106" t="n">
        <v>23066.0871875</v>
      </c>
      <c r="B3431" s="1" t="s">
        <v>326</v>
      </c>
      <c r="C3431" s="1" t="s">
        <v>327</v>
      </c>
      <c r="D3431" s="1" t="s">
        <v>319</v>
      </c>
    </row>
    <row r="3432" customFormat="false" ht="15" hidden="false" customHeight="true" outlineLevel="0" collapsed="false">
      <c r="A3432" s="106" t="n">
        <v>23072.7200810185</v>
      </c>
      <c r="B3432" s="1" t="s">
        <v>320</v>
      </c>
      <c r="C3432" s="1" t="s">
        <v>321</v>
      </c>
      <c r="D3432" s="1" t="s">
        <v>322</v>
      </c>
    </row>
    <row r="3433" customFormat="false" ht="15" hidden="false" customHeight="true" outlineLevel="0" collapsed="false">
      <c r="A3433" s="106" t="n">
        <v>23080.3254166667</v>
      </c>
      <c r="B3433" s="1" t="s">
        <v>323</v>
      </c>
      <c r="C3433" s="1" t="s">
        <v>324</v>
      </c>
      <c r="D3433" s="1" t="s">
        <v>325</v>
      </c>
    </row>
    <row r="3434" customFormat="false" ht="15" hidden="false" customHeight="true" outlineLevel="0" collapsed="false">
      <c r="A3434" s="106" t="n">
        <v>23088.5050462963</v>
      </c>
      <c r="B3434" s="1" t="s">
        <v>314</v>
      </c>
      <c r="C3434" s="1" t="s">
        <v>315</v>
      </c>
      <c r="D3434" s="1" t="s">
        <v>316</v>
      </c>
    </row>
    <row r="3435" customFormat="false" ht="15" hidden="false" customHeight="true" outlineLevel="0" collapsed="false">
      <c r="A3435" s="106" t="n">
        <v>23091.3470601852</v>
      </c>
      <c r="B3435" s="1" t="s">
        <v>328</v>
      </c>
      <c r="C3435" s="1" t="s">
        <v>329</v>
      </c>
      <c r="D3435" s="1" t="s">
        <v>330</v>
      </c>
    </row>
    <row r="3436" customFormat="false" ht="15" hidden="false" customHeight="true" outlineLevel="0" collapsed="false">
      <c r="A3436" s="106" t="n">
        <v>23095.5064236111</v>
      </c>
      <c r="B3436" s="1" t="s">
        <v>326</v>
      </c>
      <c r="C3436" s="1" t="s">
        <v>327</v>
      </c>
      <c r="D3436" s="1" t="s">
        <v>319</v>
      </c>
    </row>
    <row r="3437" customFormat="false" ht="15" hidden="false" customHeight="true" outlineLevel="0" collapsed="false">
      <c r="A3437" s="106" t="n">
        <v>23102.1349884259</v>
      </c>
      <c r="B3437" s="1" t="s">
        <v>320</v>
      </c>
      <c r="C3437" s="1" t="s">
        <v>321</v>
      </c>
      <c r="D3437" s="1" t="s">
        <v>322</v>
      </c>
    </row>
    <row r="3438" customFormat="false" ht="15" hidden="false" customHeight="true" outlineLevel="0" collapsed="false">
      <c r="A3438" s="106" t="n">
        <v>23110.0390972222</v>
      </c>
      <c r="B3438" s="1" t="s">
        <v>323</v>
      </c>
      <c r="C3438" s="1" t="s">
        <v>324</v>
      </c>
      <c r="D3438" s="1" t="s">
        <v>325</v>
      </c>
    </row>
    <row r="3439" customFormat="false" ht="15" hidden="false" customHeight="true" outlineLevel="0" collapsed="false">
      <c r="A3439" s="106" t="n">
        <v>23118.1195601852</v>
      </c>
      <c r="B3439" s="1" t="s">
        <v>314</v>
      </c>
      <c r="C3439" s="1" t="s">
        <v>315</v>
      </c>
      <c r="D3439" s="1" t="s">
        <v>316</v>
      </c>
    </row>
    <row r="3440" customFormat="false" ht="15" hidden="false" customHeight="true" outlineLevel="0" collapsed="false">
      <c r="A3440" s="106" t="n">
        <v>23124.8529861111</v>
      </c>
      <c r="B3440" s="1" t="s">
        <v>326</v>
      </c>
      <c r="C3440" s="1" t="s">
        <v>327</v>
      </c>
      <c r="D3440" s="1" t="s">
        <v>319</v>
      </c>
    </row>
    <row r="3441" customFormat="false" ht="15" hidden="false" customHeight="true" outlineLevel="0" collapsed="false">
      <c r="A3441" s="106" t="n">
        <v>23131.6299074074</v>
      </c>
      <c r="B3441" s="1" t="s">
        <v>320</v>
      </c>
      <c r="C3441" s="1" t="s">
        <v>321</v>
      </c>
      <c r="D3441" s="1" t="s">
        <v>322</v>
      </c>
    </row>
    <row r="3442" customFormat="false" ht="15" hidden="false" customHeight="true" outlineLevel="0" collapsed="false">
      <c r="A3442" s="106" t="n">
        <v>23139.7237962963</v>
      </c>
      <c r="B3442" s="1" t="s">
        <v>323</v>
      </c>
      <c r="C3442" s="1" t="s">
        <v>324</v>
      </c>
      <c r="D3442" s="1" t="s">
        <v>325</v>
      </c>
    </row>
    <row r="3443" customFormat="false" ht="15" hidden="false" customHeight="true" outlineLevel="0" collapsed="false">
      <c r="A3443" s="106" t="n">
        <v>23147.5665393519</v>
      </c>
      <c r="B3443" s="1" t="s">
        <v>314</v>
      </c>
      <c r="C3443" s="1" t="s">
        <v>315</v>
      </c>
      <c r="D3443" s="1" t="s">
        <v>316</v>
      </c>
    </row>
    <row r="3444" customFormat="false" ht="15" hidden="false" customHeight="true" outlineLevel="0" collapsed="false">
      <c r="A3444" s="106" t="n">
        <v>23154.1663657407</v>
      </c>
      <c r="B3444" s="1" t="s">
        <v>326</v>
      </c>
      <c r="C3444" s="1" t="s">
        <v>327</v>
      </c>
      <c r="D3444" s="1" t="s">
        <v>319</v>
      </c>
    </row>
    <row r="3445" customFormat="false" ht="15" hidden="false" customHeight="true" outlineLevel="0" collapsed="false">
      <c r="A3445" s="106" t="n">
        <v>23161.2042361111</v>
      </c>
      <c r="B3445" s="1" t="s">
        <v>320</v>
      </c>
      <c r="C3445" s="1" t="s">
        <v>321</v>
      </c>
      <c r="D3445" s="1" t="s">
        <v>322</v>
      </c>
    </row>
    <row r="3446" customFormat="false" ht="15" hidden="false" customHeight="true" outlineLevel="0" collapsed="false">
      <c r="A3446" s="106" t="n">
        <v>23169.3538194444</v>
      </c>
      <c r="B3446" s="1" t="s">
        <v>323</v>
      </c>
      <c r="C3446" s="1" t="s">
        <v>324</v>
      </c>
      <c r="D3446" s="1" t="s">
        <v>325</v>
      </c>
    </row>
    <row r="3447" customFormat="false" ht="15" hidden="false" customHeight="true" outlineLevel="0" collapsed="false">
      <c r="A3447" s="106" t="n">
        <v>23176.8699768519</v>
      </c>
      <c r="B3447" s="1" t="s">
        <v>314</v>
      </c>
      <c r="C3447" s="1" t="s">
        <v>315</v>
      </c>
      <c r="D3447" s="1" t="s">
        <v>316</v>
      </c>
    </row>
    <row r="3448" customFormat="false" ht="15" hidden="false" customHeight="true" outlineLevel="0" collapsed="false">
      <c r="A3448" s="106" t="n">
        <v>23183.4899884259</v>
      </c>
      <c r="B3448" s="1" t="s">
        <v>326</v>
      </c>
      <c r="C3448" s="1" t="s">
        <v>327</v>
      </c>
      <c r="D3448" s="1" t="s">
        <v>319</v>
      </c>
    </row>
    <row r="3449" customFormat="false" ht="15" hidden="false" customHeight="true" outlineLevel="0" collapsed="false">
      <c r="A3449" s="106" t="n">
        <v>23184.1277199074</v>
      </c>
      <c r="B3449" s="1" t="s">
        <v>328</v>
      </c>
      <c r="C3449" s="1" t="s">
        <v>331</v>
      </c>
      <c r="D3449" s="1" t="s">
        <v>332</v>
      </c>
    </row>
    <row r="3450" customFormat="false" ht="15" hidden="false" customHeight="true" outlineLevel="0" collapsed="false">
      <c r="A3450" s="106" t="n">
        <v>23190.8486574074</v>
      </c>
      <c r="B3450" s="1" t="s">
        <v>320</v>
      </c>
      <c r="C3450" s="1" t="s">
        <v>321</v>
      </c>
      <c r="D3450" s="1" t="s">
        <v>322</v>
      </c>
    </row>
    <row r="3451" customFormat="false" ht="15" hidden="false" customHeight="true" outlineLevel="0" collapsed="false">
      <c r="A3451" s="106" t="n">
        <v>23198.9129398148</v>
      </c>
      <c r="B3451" s="1" t="s">
        <v>333</v>
      </c>
      <c r="C3451" s="1" t="s">
        <v>334</v>
      </c>
      <c r="D3451" s="1" t="s">
        <v>325</v>
      </c>
    </row>
    <row r="3452" customFormat="false" ht="15" hidden="false" customHeight="true" outlineLevel="0" collapsed="false">
      <c r="A3452" s="106" t="n">
        <v>23206.081099537</v>
      </c>
      <c r="B3452" s="1" t="s">
        <v>314</v>
      </c>
      <c r="C3452" s="1" t="s">
        <v>315</v>
      </c>
      <c r="D3452" s="1" t="s">
        <v>316</v>
      </c>
    </row>
    <row r="3453" customFormat="false" ht="15" hidden="false" customHeight="true" outlineLevel="0" collapsed="false">
      <c r="A3453" s="106" t="n">
        <v>23212.8629166667</v>
      </c>
      <c r="B3453" s="1" t="s">
        <v>317</v>
      </c>
      <c r="C3453" s="1" t="s">
        <v>318</v>
      </c>
      <c r="D3453" s="1" t="s">
        <v>319</v>
      </c>
    </row>
    <row r="3454" customFormat="false" ht="15" hidden="false" customHeight="true" outlineLevel="0" collapsed="false">
      <c r="A3454" s="106" t="n">
        <v>23220.5499305556</v>
      </c>
      <c r="B3454" s="1" t="s">
        <v>320</v>
      </c>
      <c r="C3454" s="1" t="s">
        <v>321</v>
      </c>
      <c r="D3454" s="1" t="s">
        <v>322</v>
      </c>
    </row>
    <row r="3455" customFormat="false" ht="15" hidden="false" customHeight="true" outlineLevel="0" collapsed="false">
      <c r="A3455" s="106" t="n">
        <v>23228.3961689815</v>
      </c>
      <c r="B3455" s="1" t="s">
        <v>323</v>
      </c>
      <c r="C3455" s="1" t="s">
        <v>324</v>
      </c>
      <c r="D3455" s="1" t="s">
        <v>325</v>
      </c>
    </row>
    <row r="3456" customFormat="false" ht="15" hidden="false" customHeight="true" outlineLevel="0" collapsed="false">
      <c r="A3456" s="106" t="n">
        <v>23235.2646412037</v>
      </c>
      <c r="B3456" s="1" t="s">
        <v>314</v>
      </c>
      <c r="C3456" s="1" t="s">
        <v>315</v>
      </c>
      <c r="D3456" s="1" t="s">
        <v>316</v>
      </c>
    </row>
    <row r="3457" customFormat="false" ht="15" hidden="false" customHeight="true" outlineLevel="0" collapsed="false">
      <c r="A3457" s="106" t="n">
        <v>23242.3156134259</v>
      </c>
      <c r="B3457" s="1" t="s">
        <v>326</v>
      </c>
      <c r="C3457" s="1" t="s">
        <v>327</v>
      </c>
      <c r="D3457" s="1" t="s">
        <v>319</v>
      </c>
    </row>
    <row r="3458" customFormat="false" ht="15" hidden="false" customHeight="true" outlineLevel="0" collapsed="false">
      <c r="A3458" s="106" t="n">
        <v>23250.2871759259</v>
      </c>
      <c r="B3458" s="1" t="s">
        <v>320</v>
      </c>
      <c r="C3458" s="1" t="s">
        <v>321</v>
      </c>
      <c r="D3458" s="1" t="s">
        <v>322</v>
      </c>
    </row>
    <row r="3459" customFormat="false" ht="15" hidden="false" customHeight="true" outlineLevel="0" collapsed="false">
      <c r="A3459" s="106" t="n">
        <v>23257.8148958333</v>
      </c>
      <c r="B3459" s="1" t="s">
        <v>323</v>
      </c>
      <c r="C3459" s="1" t="s">
        <v>324</v>
      </c>
      <c r="D3459" s="1" t="s">
        <v>325</v>
      </c>
    </row>
    <row r="3460" customFormat="false" ht="15" hidden="false" customHeight="true" outlineLevel="0" collapsed="false">
      <c r="A3460" s="106" t="n">
        <v>23264.4876851852</v>
      </c>
      <c r="B3460" s="1" t="s">
        <v>314</v>
      </c>
      <c r="C3460" s="1" t="s">
        <v>315</v>
      </c>
      <c r="D3460" s="1" t="s">
        <v>316</v>
      </c>
    </row>
    <row r="3461" customFormat="false" ht="15" hidden="false" customHeight="true" outlineLevel="0" collapsed="false">
      <c r="A3461" s="106" t="n">
        <v>23271.8685069444</v>
      </c>
      <c r="B3461" s="1" t="s">
        <v>326</v>
      </c>
      <c r="C3461" s="1" t="s">
        <v>327</v>
      </c>
      <c r="D3461" s="1" t="s">
        <v>319</v>
      </c>
    </row>
    <row r="3462" customFormat="false" ht="15" hidden="false" customHeight="true" outlineLevel="0" collapsed="false">
      <c r="A3462" s="106" t="n">
        <v>23277.7662152778</v>
      </c>
      <c r="B3462" s="1" t="s">
        <v>328</v>
      </c>
      <c r="C3462" s="1" t="s">
        <v>335</v>
      </c>
      <c r="D3462" s="1" t="s">
        <v>336</v>
      </c>
    </row>
    <row r="3463" customFormat="false" ht="15" hidden="false" customHeight="true" outlineLevel="0" collapsed="false">
      <c r="A3463" s="106" t="n">
        <v>23280.0263078704</v>
      </c>
      <c r="B3463" s="1" t="s">
        <v>320</v>
      </c>
      <c r="C3463" s="1" t="s">
        <v>321</v>
      </c>
      <c r="D3463" s="1" t="s">
        <v>322</v>
      </c>
    </row>
    <row r="3464" customFormat="false" ht="15" hidden="false" customHeight="true" outlineLevel="0" collapsed="false">
      <c r="A3464" s="106" t="n">
        <v>23287.1974305556</v>
      </c>
      <c r="B3464" s="1" t="s">
        <v>323</v>
      </c>
      <c r="C3464" s="1" t="s">
        <v>324</v>
      </c>
      <c r="D3464" s="1" t="s">
        <v>325</v>
      </c>
    </row>
    <row r="3465" customFormat="false" ht="15" hidden="false" customHeight="true" outlineLevel="0" collapsed="false">
      <c r="A3465" s="106" t="n">
        <v>23293.8104398148</v>
      </c>
      <c r="B3465" s="1" t="s">
        <v>314</v>
      </c>
      <c r="C3465" s="1" t="s">
        <v>315</v>
      </c>
      <c r="D3465" s="1" t="s">
        <v>316</v>
      </c>
    </row>
    <row r="3466" customFormat="false" ht="15" hidden="false" customHeight="true" outlineLevel="0" collapsed="false">
      <c r="A3466" s="106" t="n">
        <v>23301.5294675926</v>
      </c>
      <c r="B3466" s="1" t="s">
        <v>326</v>
      </c>
      <c r="C3466" s="1" t="s">
        <v>327</v>
      </c>
      <c r="D3466" s="1" t="s">
        <v>319</v>
      </c>
    </row>
    <row r="3467" customFormat="false" ht="15" hidden="false" customHeight="true" outlineLevel="0" collapsed="false">
      <c r="A3467" s="106" t="n">
        <v>23309.7218171296</v>
      </c>
      <c r="B3467" s="1" t="s">
        <v>320</v>
      </c>
      <c r="C3467" s="1" t="s">
        <v>321</v>
      </c>
      <c r="D3467" s="1" t="s">
        <v>322</v>
      </c>
    </row>
    <row r="3468" customFormat="false" ht="15" hidden="false" customHeight="true" outlineLevel="0" collapsed="false">
      <c r="A3468" s="106" t="n">
        <v>23316.5805902778</v>
      </c>
      <c r="B3468" s="1" t="s">
        <v>323</v>
      </c>
      <c r="C3468" s="1" t="s">
        <v>324</v>
      </c>
      <c r="D3468" s="1" t="s">
        <v>325</v>
      </c>
    </row>
    <row r="3469" customFormat="false" ht="15" hidden="false" customHeight="true" outlineLevel="0" collapsed="false">
      <c r="A3469" s="106" t="n">
        <v>23323.2757060185</v>
      </c>
      <c r="B3469" s="1" t="s">
        <v>314</v>
      </c>
      <c r="C3469" s="1" t="s">
        <v>315</v>
      </c>
      <c r="D3469" s="1" t="s">
        <v>316</v>
      </c>
    </row>
    <row r="3470" customFormat="false" ht="15" hidden="false" customHeight="true" outlineLevel="0" collapsed="false">
      <c r="A3470" s="106" t="n">
        <v>23331.2847800926</v>
      </c>
      <c r="B3470" s="1" t="s">
        <v>326</v>
      </c>
      <c r="C3470" s="1" t="s">
        <v>327</v>
      </c>
      <c r="D3470" s="1" t="s">
        <v>319</v>
      </c>
    </row>
    <row r="3471" customFormat="false" ht="15" hidden="false" customHeight="true" outlineLevel="0" collapsed="false">
      <c r="A3471" s="106" t="n">
        <v>23339.3303009259</v>
      </c>
      <c r="B3471" s="1" t="s">
        <v>320</v>
      </c>
      <c r="C3471" s="1" t="s">
        <v>321</v>
      </c>
      <c r="D3471" s="1" t="s">
        <v>322</v>
      </c>
    </row>
    <row r="3472" customFormat="false" ht="15" hidden="false" customHeight="true" outlineLevel="0" collapsed="false">
      <c r="A3472" s="106" t="n">
        <v>23345.9963888889</v>
      </c>
      <c r="B3472" s="1" t="s">
        <v>323</v>
      </c>
      <c r="C3472" s="1" t="s">
        <v>324</v>
      </c>
      <c r="D3472" s="1" t="s">
        <v>325</v>
      </c>
    </row>
    <row r="3473" customFormat="false" ht="15" hidden="false" customHeight="true" outlineLevel="0" collapsed="false">
      <c r="A3473" s="106" t="n">
        <v>23352.8991319444</v>
      </c>
      <c r="B3473" s="1" t="s">
        <v>314</v>
      </c>
      <c r="C3473" s="1" t="s">
        <v>315</v>
      </c>
      <c r="D3473" s="1" t="s">
        <v>316</v>
      </c>
    </row>
    <row r="3474" customFormat="false" ht="15" hidden="false" customHeight="true" outlineLevel="0" collapsed="false">
      <c r="A3474" s="106" t="n">
        <v>23361.0877662037</v>
      </c>
      <c r="B3474" s="1" t="s">
        <v>326</v>
      </c>
      <c r="C3474" s="1" t="s">
        <v>327</v>
      </c>
      <c r="D3474" s="1" t="s">
        <v>319</v>
      </c>
    </row>
    <row r="3475" customFormat="false" ht="15" hidden="false" customHeight="true" outlineLevel="0" collapsed="false">
      <c r="A3475" s="106" t="n">
        <v>23367.5846759259</v>
      </c>
      <c r="B3475" s="1" t="s">
        <v>328</v>
      </c>
      <c r="C3475" s="1" t="s">
        <v>337</v>
      </c>
      <c r="D3475" s="1" t="s">
        <v>338</v>
      </c>
    </row>
    <row r="3476" customFormat="false" ht="15" hidden="false" customHeight="true" outlineLevel="0" collapsed="false">
      <c r="A3476" s="106" t="n">
        <v>23368.8295717593</v>
      </c>
      <c r="B3476" s="1" t="s">
        <v>320</v>
      </c>
      <c r="C3476" s="1" t="s">
        <v>321</v>
      </c>
      <c r="D3476" s="1" t="s">
        <v>322</v>
      </c>
    </row>
    <row r="3477" customFormat="false" ht="15" hidden="false" customHeight="true" outlineLevel="0" collapsed="false">
      <c r="A3477" s="106" t="n">
        <v>23375.4612152778</v>
      </c>
      <c r="B3477" s="1" t="s">
        <v>333</v>
      </c>
      <c r="C3477" s="1" t="s">
        <v>334</v>
      </c>
      <c r="D3477" s="1" t="s">
        <v>325</v>
      </c>
    </row>
    <row r="3478" customFormat="false" ht="15" hidden="false" customHeight="true" outlineLevel="0" collapsed="false">
      <c r="A3478" s="106" t="n">
        <v>23382.6657291667</v>
      </c>
      <c r="B3478" s="1" t="s">
        <v>314</v>
      </c>
      <c r="C3478" s="1" t="s">
        <v>315</v>
      </c>
      <c r="D3478" s="1" t="s">
        <v>316</v>
      </c>
    </row>
    <row r="3479" customFormat="false" ht="15" hidden="false" customHeight="true" outlineLevel="0" collapsed="false">
      <c r="A3479" s="106" t="n">
        <v>23390.8637037037</v>
      </c>
      <c r="B3479" s="1" t="s">
        <v>317</v>
      </c>
      <c r="C3479" s="1" t="s">
        <v>318</v>
      </c>
      <c r="D3479" s="1" t="s">
        <v>319</v>
      </c>
    </row>
    <row r="3480" customFormat="false" ht="15" hidden="false" customHeight="true" outlineLevel="0" collapsed="false">
      <c r="A3480" s="106" t="n">
        <v>23398.2282986111</v>
      </c>
      <c r="B3480" s="1" t="s">
        <v>320</v>
      </c>
      <c r="C3480" s="1" t="s">
        <v>321</v>
      </c>
      <c r="D3480" s="1" t="s">
        <v>322</v>
      </c>
    </row>
    <row r="3481" customFormat="false" ht="15" hidden="false" customHeight="true" outlineLevel="0" collapsed="false">
      <c r="A3481" s="106" t="n">
        <v>23404.974212963</v>
      </c>
      <c r="B3481" s="1" t="s">
        <v>323</v>
      </c>
      <c r="C3481" s="1" t="s">
        <v>324</v>
      </c>
      <c r="D3481" s="1" t="s">
        <v>325</v>
      </c>
    </row>
    <row r="3482" customFormat="false" ht="15" hidden="false" customHeight="true" outlineLevel="0" collapsed="false">
      <c r="A3482" s="106" t="n">
        <v>23412.5297337963</v>
      </c>
      <c r="B3482" s="1" t="s">
        <v>314</v>
      </c>
      <c r="C3482" s="1" t="s">
        <v>315</v>
      </c>
      <c r="D3482" s="1" t="s">
        <v>316</v>
      </c>
    </row>
    <row r="3483" customFormat="false" ht="15" hidden="false" customHeight="true" outlineLevel="0" collapsed="false">
      <c r="A3483" s="106" t="n">
        <v>23420.5426388889</v>
      </c>
      <c r="B3483" s="1" t="s">
        <v>326</v>
      </c>
      <c r="C3483" s="1" t="s">
        <v>327</v>
      </c>
      <c r="D3483" s="1" t="s">
        <v>319</v>
      </c>
    </row>
    <row r="3484" customFormat="false" ht="15" hidden="false" customHeight="true" outlineLevel="0" collapsed="false">
      <c r="A3484" s="106" t="n">
        <v>23427.5584490741</v>
      </c>
      <c r="B3484" s="1" t="s">
        <v>320</v>
      </c>
      <c r="C3484" s="1" t="s">
        <v>321</v>
      </c>
      <c r="D3484" s="1" t="s">
        <v>322</v>
      </c>
    </row>
    <row r="3485" customFormat="false" ht="15" hidden="false" customHeight="true" outlineLevel="0" collapsed="false">
      <c r="A3485" s="106" t="n">
        <v>23434.5274074074</v>
      </c>
      <c r="B3485" s="1" t="s">
        <v>323</v>
      </c>
      <c r="C3485" s="1" t="s">
        <v>324</v>
      </c>
      <c r="D3485" s="1" t="s">
        <v>325</v>
      </c>
    </row>
    <row r="3486" customFormat="false" ht="15" hidden="false" customHeight="true" outlineLevel="0" collapsed="false">
      <c r="A3486" s="106" t="n">
        <v>23442.416875</v>
      </c>
      <c r="B3486" s="1" t="s">
        <v>314</v>
      </c>
      <c r="C3486" s="1" t="s">
        <v>315</v>
      </c>
      <c r="D3486" s="1" t="s">
        <v>316</v>
      </c>
    </row>
    <row r="3487" customFormat="false" ht="15" hidden="false" customHeight="true" outlineLevel="0" collapsed="false">
      <c r="A3487" s="106" t="n">
        <v>23450.0930902778</v>
      </c>
      <c r="B3487" s="1" t="s">
        <v>326</v>
      </c>
      <c r="C3487" s="1" t="s">
        <v>327</v>
      </c>
      <c r="D3487" s="1" t="s">
        <v>319</v>
      </c>
    </row>
    <row r="3488" customFormat="false" ht="15" hidden="false" customHeight="true" outlineLevel="0" collapsed="false">
      <c r="A3488" s="106" t="n">
        <v>23456.590150463</v>
      </c>
      <c r="B3488" s="1" t="s">
        <v>328</v>
      </c>
      <c r="C3488" s="1" t="s">
        <v>329</v>
      </c>
      <c r="D3488" s="1" t="s">
        <v>330</v>
      </c>
    </row>
    <row r="3489" customFormat="false" ht="15" hidden="false" customHeight="true" outlineLevel="0" collapsed="false">
      <c r="A3489" s="106" t="n">
        <v>23456.8605439815</v>
      </c>
      <c r="B3489" s="1" t="s">
        <v>320</v>
      </c>
      <c r="C3489" s="1" t="s">
        <v>321</v>
      </c>
      <c r="D3489" s="1" t="s">
        <v>322</v>
      </c>
    </row>
    <row r="3490" customFormat="false" ht="15" hidden="false" customHeight="true" outlineLevel="0" collapsed="false">
      <c r="A3490" s="106" t="n">
        <v>23464.1170717593</v>
      </c>
      <c r="B3490" s="1" t="s">
        <v>323</v>
      </c>
      <c r="C3490" s="1" t="s">
        <v>324</v>
      </c>
      <c r="D3490" s="1" t="s">
        <v>325</v>
      </c>
    </row>
    <row r="3491" customFormat="false" ht="15" hidden="false" customHeight="true" outlineLevel="0" collapsed="false">
      <c r="A3491" s="106" t="n">
        <v>23472.2397800926</v>
      </c>
      <c r="B3491" s="1" t="s">
        <v>314</v>
      </c>
      <c r="C3491" s="1" t="s">
        <v>315</v>
      </c>
      <c r="D3491" s="1" t="s">
        <v>316</v>
      </c>
    </row>
    <row r="3492" customFormat="false" ht="15" hidden="false" customHeight="true" outlineLevel="0" collapsed="false">
      <c r="A3492" s="106" t="n">
        <v>23479.5260416667</v>
      </c>
      <c r="B3492" s="1" t="s">
        <v>326</v>
      </c>
      <c r="C3492" s="1" t="s">
        <v>327</v>
      </c>
      <c r="D3492" s="1" t="s">
        <v>319</v>
      </c>
    </row>
    <row r="3493" customFormat="false" ht="15" hidden="false" customHeight="true" outlineLevel="0" collapsed="false">
      <c r="A3493" s="106" t="n">
        <v>23486.1728935185</v>
      </c>
      <c r="B3493" s="1" t="s">
        <v>320</v>
      </c>
      <c r="C3493" s="1" t="s">
        <v>321</v>
      </c>
      <c r="D3493" s="1" t="s">
        <v>322</v>
      </c>
    </row>
    <row r="3494" customFormat="false" ht="15" hidden="false" customHeight="true" outlineLevel="0" collapsed="false">
      <c r="A3494" s="106" t="n">
        <v>23493.7425925926</v>
      </c>
      <c r="B3494" s="1" t="s">
        <v>323</v>
      </c>
      <c r="C3494" s="1" t="s">
        <v>324</v>
      </c>
      <c r="D3494" s="1" t="s">
        <v>325</v>
      </c>
    </row>
    <row r="3495" customFormat="false" ht="15" hidden="false" customHeight="true" outlineLevel="0" collapsed="false">
      <c r="A3495" s="106" t="n">
        <v>23501.9303356482</v>
      </c>
      <c r="B3495" s="1" t="s">
        <v>314</v>
      </c>
      <c r="C3495" s="1" t="s">
        <v>315</v>
      </c>
      <c r="D3495" s="1" t="s">
        <v>316</v>
      </c>
    </row>
    <row r="3496" customFormat="false" ht="15" hidden="false" customHeight="true" outlineLevel="0" collapsed="false">
      <c r="A3496" s="106" t="n">
        <v>23508.8760648148</v>
      </c>
      <c r="B3496" s="1" t="s">
        <v>326</v>
      </c>
      <c r="C3496" s="1" t="s">
        <v>327</v>
      </c>
      <c r="D3496" s="1" t="s">
        <v>319</v>
      </c>
    </row>
    <row r="3497" customFormat="false" ht="15" hidden="false" customHeight="true" outlineLevel="0" collapsed="false">
      <c r="A3497" s="106" t="n">
        <v>23515.5289351852</v>
      </c>
      <c r="B3497" s="1" t="s">
        <v>320</v>
      </c>
      <c r="C3497" s="1" t="s">
        <v>321</v>
      </c>
      <c r="D3497" s="1" t="s">
        <v>322</v>
      </c>
    </row>
    <row r="3498" customFormat="false" ht="15" hidden="false" customHeight="true" outlineLevel="0" collapsed="false">
      <c r="A3498" s="106" t="n">
        <v>23523.3945601852</v>
      </c>
      <c r="B3498" s="1" t="s">
        <v>323</v>
      </c>
      <c r="C3498" s="1" t="s">
        <v>324</v>
      </c>
      <c r="D3498" s="1" t="s">
        <v>325</v>
      </c>
    </row>
    <row r="3499" customFormat="false" ht="15" hidden="false" customHeight="true" outlineLevel="0" collapsed="false">
      <c r="A3499" s="106" t="n">
        <v>23531.4634143519</v>
      </c>
      <c r="B3499" s="1" t="s">
        <v>314</v>
      </c>
      <c r="C3499" s="1" t="s">
        <v>315</v>
      </c>
      <c r="D3499" s="1" t="s">
        <v>316</v>
      </c>
    </row>
    <row r="3500" customFormat="false" ht="15" hidden="false" customHeight="true" outlineLevel="0" collapsed="false">
      <c r="A3500" s="106" t="n">
        <v>23538.1821643519</v>
      </c>
      <c r="B3500" s="1" t="s">
        <v>317</v>
      </c>
      <c r="C3500" s="1" t="s">
        <v>318</v>
      </c>
      <c r="D3500" s="1" t="s">
        <v>319</v>
      </c>
    </row>
    <row r="3501" customFormat="false" ht="15" hidden="false" customHeight="true" outlineLevel="0" collapsed="false">
      <c r="A3501" s="106" t="n">
        <v>23544.959224537</v>
      </c>
      <c r="B3501" s="1" t="s">
        <v>320</v>
      </c>
      <c r="C3501" s="1" t="s">
        <v>321</v>
      </c>
      <c r="D3501" s="1" t="s">
        <v>322</v>
      </c>
    </row>
    <row r="3502" customFormat="false" ht="15" hidden="false" customHeight="true" outlineLevel="0" collapsed="false">
      <c r="A3502" s="106" t="n">
        <v>23549.3724421296</v>
      </c>
      <c r="B3502" s="1" t="s">
        <v>328</v>
      </c>
      <c r="C3502" s="1" t="s">
        <v>331</v>
      </c>
      <c r="D3502" s="1" t="s">
        <v>332</v>
      </c>
    </row>
    <row r="3503" customFormat="false" ht="15" hidden="false" customHeight="true" outlineLevel="0" collapsed="false">
      <c r="A3503" s="106" t="n">
        <v>23553.0469675926</v>
      </c>
      <c r="B3503" s="1" t="s">
        <v>333</v>
      </c>
      <c r="C3503" s="1" t="s">
        <v>334</v>
      </c>
      <c r="D3503" s="1" t="s">
        <v>325</v>
      </c>
    </row>
    <row r="3504" customFormat="false" ht="15" hidden="false" customHeight="true" outlineLevel="0" collapsed="false">
      <c r="A3504" s="106" t="n">
        <v>23560.8548611111</v>
      </c>
      <c r="B3504" s="1" t="s">
        <v>314</v>
      </c>
      <c r="C3504" s="1" t="s">
        <v>315</v>
      </c>
      <c r="D3504" s="1" t="s">
        <v>316</v>
      </c>
    </row>
    <row r="3505" customFormat="false" ht="15" hidden="false" customHeight="true" outlineLevel="0" collapsed="false">
      <c r="A3505" s="106" t="n">
        <v>23567.4799189815</v>
      </c>
      <c r="B3505" s="1" t="s">
        <v>317</v>
      </c>
      <c r="C3505" s="1" t="s">
        <v>318</v>
      </c>
      <c r="D3505" s="1" t="s">
        <v>319</v>
      </c>
    </row>
    <row r="3506" customFormat="false" ht="15" hidden="false" customHeight="true" outlineLevel="0" collapsed="false">
      <c r="A3506" s="106" t="n">
        <v>23574.4906365741</v>
      </c>
      <c r="B3506" s="1" t="s">
        <v>320</v>
      </c>
      <c r="C3506" s="1" t="s">
        <v>321</v>
      </c>
      <c r="D3506" s="1" t="s">
        <v>322</v>
      </c>
    </row>
    <row r="3507" customFormat="false" ht="15" hidden="false" customHeight="true" outlineLevel="0" collapsed="false">
      <c r="A3507" s="106" t="n">
        <v>23582.6650810185</v>
      </c>
      <c r="B3507" s="1" t="s">
        <v>323</v>
      </c>
      <c r="C3507" s="1" t="s">
        <v>324</v>
      </c>
      <c r="D3507" s="1" t="s">
        <v>325</v>
      </c>
    </row>
    <row r="3508" customFormat="false" ht="15" hidden="false" customHeight="true" outlineLevel="0" collapsed="false">
      <c r="A3508" s="106" t="n">
        <v>23590.1454976852</v>
      </c>
      <c r="B3508" s="1" t="s">
        <v>314</v>
      </c>
      <c r="C3508" s="1" t="s">
        <v>315</v>
      </c>
      <c r="D3508" s="1" t="s">
        <v>316</v>
      </c>
    </row>
    <row r="3509" customFormat="false" ht="15" hidden="false" customHeight="true" outlineLevel="0" collapsed="false">
      <c r="A3509" s="106" t="n">
        <v>23596.8034722222</v>
      </c>
      <c r="B3509" s="1" t="s">
        <v>326</v>
      </c>
      <c r="C3509" s="1" t="s">
        <v>327</v>
      </c>
      <c r="D3509" s="1" t="s">
        <v>319</v>
      </c>
    </row>
    <row r="3510" customFormat="false" ht="15" hidden="false" customHeight="true" outlineLevel="0" collapsed="false">
      <c r="A3510" s="106" t="n">
        <v>23604.1380787037</v>
      </c>
      <c r="B3510" s="1" t="s">
        <v>320</v>
      </c>
      <c r="C3510" s="1" t="s">
        <v>321</v>
      </c>
      <c r="D3510" s="1" t="s">
        <v>322</v>
      </c>
    </row>
    <row r="3511" customFormat="false" ht="15" hidden="false" customHeight="true" outlineLevel="0" collapsed="false">
      <c r="A3511" s="106" t="n">
        <v>23612.2256481482</v>
      </c>
      <c r="B3511" s="1" t="s">
        <v>323</v>
      </c>
      <c r="C3511" s="1" t="s">
        <v>324</v>
      </c>
      <c r="D3511" s="1" t="s">
        <v>325</v>
      </c>
    </row>
    <row r="3512" customFormat="false" ht="15" hidden="false" customHeight="true" outlineLevel="0" collapsed="false">
      <c r="A3512" s="106" t="n">
        <v>23619.3856018519</v>
      </c>
      <c r="B3512" s="1" t="s">
        <v>314</v>
      </c>
      <c r="C3512" s="1" t="s">
        <v>315</v>
      </c>
      <c r="D3512" s="1" t="s">
        <v>316</v>
      </c>
    </row>
    <row r="3513" customFormat="false" ht="15" hidden="false" customHeight="true" outlineLevel="0" collapsed="false">
      <c r="A3513" s="106" t="n">
        <v>23626.1903125</v>
      </c>
      <c r="B3513" s="1" t="s">
        <v>326</v>
      </c>
      <c r="C3513" s="1" t="s">
        <v>327</v>
      </c>
      <c r="D3513" s="1" t="s">
        <v>319</v>
      </c>
    </row>
    <row r="3514" customFormat="false" ht="15" hidden="false" customHeight="true" outlineLevel="0" collapsed="false">
      <c r="A3514" s="106" t="n">
        <v>23633.8912152778</v>
      </c>
      <c r="B3514" s="1" t="s">
        <v>320</v>
      </c>
      <c r="C3514" s="1" t="s">
        <v>321</v>
      </c>
      <c r="D3514" s="1" t="s">
        <v>322</v>
      </c>
    </row>
    <row r="3515" customFormat="false" ht="15" hidden="false" customHeight="true" outlineLevel="0" collapsed="false">
      <c r="A3515" s="106" t="n">
        <v>23641.7298032407</v>
      </c>
      <c r="B3515" s="1" t="s">
        <v>323</v>
      </c>
      <c r="C3515" s="1" t="s">
        <v>324</v>
      </c>
      <c r="D3515" s="1" t="s">
        <v>325</v>
      </c>
    </row>
    <row r="3516" customFormat="false" ht="15" hidden="false" customHeight="true" outlineLevel="0" collapsed="false">
      <c r="A3516" s="106" t="n">
        <v>23643.0115625</v>
      </c>
      <c r="B3516" s="1" t="s">
        <v>328</v>
      </c>
      <c r="C3516" s="1" t="s">
        <v>335</v>
      </c>
      <c r="D3516" s="1" t="s">
        <v>336</v>
      </c>
    </row>
    <row r="3517" customFormat="false" ht="15" hidden="false" customHeight="true" outlineLevel="0" collapsed="false">
      <c r="A3517" s="106" t="n">
        <v>23648.6262037037</v>
      </c>
      <c r="B3517" s="1" t="s">
        <v>314</v>
      </c>
      <c r="C3517" s="1" t="s">
        <v>315</v>
      </c>
      <c r="D3517" s="1" t="s">
        <v>316</v>
      </c>
    </row>
    <row r="3518" customFormat="false" ht="15" hidden="false" customHeight="true" outlineLevel="0" collapsed="false">
      <c r="A3518" s="106" t="n">
        <v>23655.6803240741</v>
      </c>
      <c r="B3518" s="1" t="s">
        <v>326</v>
      </c>
      <c r="C3518" s="1" t="s">
        <v>327</v>
      </c>
      <c r="D3518" s="1" t="s">
        <v>319</v>
      </c>
    </row>
    <row r="3519" customFormat="false" ht="15" hidden="false" customHeight="true" outlineLevel="0" collapsed="false">
      <c r="A3519" s="106" t="n">
        <v>23663.7056944444</v>
      </c>
      <c r="B3519" s="1" t="s">
        <v>320</v>
      </c>
      <c r="C3519" s="1" t="s">
        <v>321</v>
      </c>
      <c r="D3519" s="1" t="s">
        <v>322</v>
      </c>
    </row>
    <row r="3520" customFormat="false" ht="15" hidden="false" customHeight="true" outlineLevel="0" collapsed="false">
      <c r="A3520" s="106" t="n">
        <v>23671.1983101852</v>
      </c>
      <c r="B3520" s="1" t="s">
        <v>323</v>
      </c>
      <c r="C3520" s="1" t="s">
        <v>324</v>
      </c>
      <c r="D3520" s="1" t="s">
        <v>325</v>
      </c>
    </row>
    <row r="3521" customFormat="false" ht="15" hidden="false" customHeight="true" outlineLevel="0" collapsed="false">
      <c r="A3521" s="106" t="n">
        <v>23677.9158912037</v>
      </c>
      <c r="B3521" s="1" t="s">
        <v>314</v>
      </c>
      <c r="C3521" s="1" t="s">
        <v>315</v>
      </c>
      <c r="D3521" s="1" t="s">
        <v>316</v>
      </c>
    </row>
    <row r="3522" customFormat="false" ht="15" hidden="false" customHeight="true" outlineLevel="0" collapsed="false">
      <c r="A3522" s="106" t="n">
        <v>23685.3029050926</v>
      </c>
      <c r="B3522" s="1" t="s">
        <v>326</v>
      </c>
      <c r="C3522" s="1" t="s">
        <v>327</v>
      </c>
      <c r="D3522" s="1" t="s">
        <v>319</v>
      </c>
    </row>
    <row r="3523" customFormat="false" ht="15" hidden="false" customHeight="true" outlineLevel="0" collapsed="false">
      <c r="A3523" s="106" t="n">
        <v>23693.5136574074</v>
      </c>
      <c r="B3523" s="1" t="s">
        <v>320</v>
      </c>
      <c r="C3523" s="1" t="s">
        <v>321</v>
      </c>
      <c r="D3523" s="1" t="s">
        <v>322</v>
      </c>
    </row>
    <row r="3524" customFormat="false" ht="15" hidden="false" customHeight="true" outlineLevel="0" collapsed="false">
      <c r="A3524" s="106" t="n">
        <v>23700.655150463</v>
      </c>
      <c r="B3524" s="1" t="s">
        <v>323</v>
      </c>
      <c r="C3524" s="1" t="s">
        <v>324</v>
      </c>
      <c r="D3524" s="1" t="s">
        <v>325</v>
      </c>
    </row>
    <row r="3525" customFormat="false" ht="15" hidden="false" customHeight="true" outlineLevel="0" collapsed="false">
      <c r="A3525" s="106" t="n">
        <v>23707.2990046296</v>
      </c>
      <c r="B3525" s="1" t="s">
        <v>314</v>
      </c>
      <c r="C3525" s="1" t="s">
        <v>315</v>
      </c>
      <c r="D3525" s="1" t="s">
        <v>316</v>
      </c>
    </row>
    <row r="3526" customFormat="false" ht="15" hidden="false" customHeight="true" outlineLevel="0" collapsed="false">
      <c r="A3526" s="106" t="n">
        <v>23715.0540740741</v>
      </c>
      <c r="B3526" s="1" t="s">
        <v>317</v>
      </c>
      <c r="C3526" s="1" t="s">
        <v>318</v>
      </c>
      <c r="D3526" s="1" t="s">
        <v>319</v>
      </c>
    </row>
    <row r="3527" customFormat="false" ht="15" hidden="false" customHeight="true" outlineLevel="0" collapsed="false">
      <c r="A3527" s="106" t="n">
        <v>23723.2505324074</v>
      </c>
      <c r="B3527" s="1" t="s">
        <v>320</v>
      </c>
      <c r="C3527" s="1" t="s">
        <v>321</v>
      </c>
      <c r="D3527" s="1" t="s">
        <v>322</v>
      </c>
    </row>
    <row r="3528" customFormat="false" ht="15" hidden="false" customHeight="true" outlineLevel="0" collapsed="false">
      <c r="A3528" s="106" t="n">
        <v>23730.1121412037</v>
      </c>
      <c r="B3528" s="1" t="s">
        <v>333</v>
      </c>
      <c r="C3528" s="1" t="s">
        <v>334</v>
      </c>
      <c r="D3528" s="1" t="s">
        <v>325</v>
      </c>
    </row>
    <row r="3529" customFormat="false" ht="15" hidden="false" customHeight="true" outlineLevel="0" collapsed="false">
      <c r="A3529" s="106" t="n">
        <v>23732.8261342593</v>
      </c>
      <c r="B3529" s="1" t="s">
        <v>328</v>
      </c>
      <c r="C3529" s="1" t="s">
        <v>337</v>
      </c>
      <c r="D3529" s="1" t="s">
        <v>338</v>
      </c>
    </row>
    <row r="3530" customFormat="false" ht="15" hidden="false" customHeight="true" outlineLevel="0" collapsed="false">
      <c r="A3530" s="106" t="n">
        <v>23736.8103587963</v>
      </c>
      <c r="B3530" s="1" t="s">
        <v>314</v>
      </c>
      <c r="C3530" s="1" t="s">
        <v>315</v>
      </c>
      <c r="D3530" s="1" t="s">
        <v>316</v>
      </c>
    </row>
    <row r="3531" customFormat="false" ht="15" hidden="false" customHeight="true" outlineLevel="0" collapsed="false">
      <c r="A3531" s="106" t="n">
        <v>23744.8796759259</v>
      </c>
      <c r="B3531" s="1" t="s">
        <v>326</v>
      </c>
      <c r="C3531" s="1" t="s">
        <v>327</v>
      </c>
      <c r="D3531" s="1" t="s">
        <v>319</v>
      </c>
    </row>
    <row r="3532" customFormat="false" ht="15" hidden="false" customHeight="true" outlineLevel="0" collapsed="false">
      <c r="A3532" s="106" t="n">
        <v>23752.8744212963</v>
      </c>
      <c r="B3532" s="1" t="s">
        <v>320</v>
      </c>
      <c r="C3532" s="1" t="s">
        <v>321</v>
      </c>
      <c r="D3532" s="1" t="s">
        <v>322</v>
      </c>
    </row>
    <row r="3533" customFormat="false" ht="15" hidden="false" customHeight="true" outlineLevel="0" collapsed="false">
      <c r="A3533" s="106" t="n">
        <v>23759.567337963</v>
      </c>
      <c r="B3533" s="1" t="s">
        <v>323</v>
      </c>
      <c r="C3533" s="1" t="s">
        <v>324</v>
      </c>
      <c r="D3533" s="1" t="s">
        <v>325</v>
      </c>
    </row>
    <row r="3534" customFormat="false" ht="15" hidden="false" customHeight="true" outlineLevel="0" collapsed="false">
      <c r="A3534" s="106" t="n">
        <v>23766.4634722222</v>
      </c>
      <c r="B3534" s="1" t="s">
        <v>314</v>
      </c>
      <c r="C3534" s="1" t="s">
        <v>315</v>
      </c>
      <c r="D3534" s="1" t="s">
        <v>316</v>
      </c>
    </row>
    <row r="3535" customFormat="false" ht="15" hidden="false" customHeight="true" outlineLevel="0" collapsed="false">
      <c r="A3535" s="106" t="n">
        <v>23774.6914236111</v>
      </c>
      <c r="B3535" s="1" t="s">
        <v>326</v>
      </c>
      <c r="C3535" s="1" t="s">
        <v>327</v>
      </c>
      <c r="D3535" s="1" t="s">
        <v>319</v>
      </c>
    </row>
    <row r="3536" customFormat="false" ht="15" hidden="false" customHeight="true" outlineLevel="0" collapsed="false">
      <c r="A3536" s="106" t="n">
        <v>23782.369849537</v>
      </c>
      <c r="B3536" s="1" t="s">
        <v>320</v>
      </c>
      <c r="C3536" s="1" t="s">
        <v>321</v>
      </c>
      <c r="D3536" s="1" t="s">
        <v>322</v>
      </c>
    </row>
    <row r="3537" customFormat="false" ht="15" hidden="false" customHeight="true" outlineLevel="0" collapsed="false">
      <c r="A3537" s="106" t="n">
        <v>23789.0181944444</v>
      </c>
      <c r="B3537" s="1" t="s">
        <v>323</v>
      </c>
      <c r="C3537" s="1" t="s">
        <v>324</v>
      </c>
      <c r="D3537" s="1" t="s">
        <v>325</v>
      </c>
    </row>
    <row r="3538" customFormat="false" ht="15" hidden="false" customHeight="true" outlineLevel="0" collapsed="false">
      <c r="A3538" s="106" t="n">
        <v>23796.2360069444</v>
      </c>
      <c r="B3538" s="1" t="s">
        <v>314</v>
      </c>
      <c r="C3538" s="1" t="s">
        <v>315</v>
      </c>
      <c r="D3538" s="1" t="s">
        <v>316</v>
      </c>
    </row>
    <row r="3539" customFormat="false" ht="15" hidden="false" customHeight="true" outlineLevel="0" collapsed="false">
      <c r="A3539" s="106" t="n">
        <v>23804.4139236111</v>
      </c>
      <c r="B3539" s="1" t="s">
        <v>326</v>
      </c>
      <c r="C3539" s="1" t="s">
        <v>327</v>
      </c>
      <c r="D3539" s="1" t="s">
        <v>319</v>
      </c>
    </row>
    <row r="3540" customFormat="false" ht="15" hidden="false" customHeight="true" outlineLevel="0" collapsed="false">
      <c r="A3540" s="106" t="n">
        <v>23811.7448032407</v>
      </c>
      <c r="B3540" s="1" t="s">
        <v>320</v>
      </c>
      <c r="C3540" s="1" t="s">
        <v>321</v>
      </c>
      <c r="D3540" s="1" t="s">
        <v>322</v>
      </c>
    </row>
    <row r="3541" customFormat="false" ht="15" hidden="false" customHeight="true" outlineLevel="0" collapsed="false">
      <c r="A3541" s="106" t="n">
        <v>23818.4749652778</v>
      </c>
      <c r="B3541" s="1" t="s">
        <v>323</v>
      </c>
      <c r="C3541" s="1" t="s">
        <v>324</v>
      </c>
      <c r="D3541" s="1" t="s">
        <v>325</v>
      </c>
    </row>
    <row r="3542" customFormat="false" ht="15" hidden="false" customHeight="true" outlineLevel="0" collapsed="false">
      <c r="A3542" s="106" t="n">
        <v>23821.836724537</v>
      </c>
      <c r="B3542" s="1" t="s">
        <v>328</v>
      </c>
      <c r="C3542" s="1" t="s">
        <v>329</v>
      </c>
      <c r="D3542" s="1" t="s">
        <v>330</v>
      </c>
    </row>
    <row r="3543" customFormat="false" ht="15" hidden="false" customHeight="true" outlineLevel="0" collapsed="false">
      <c r="A3543" s="106" t="n">
        <v>23826.0674768519</v>
      </c>
      <c r="B3543" s="1" t="s">
        <v>314</v>
      </c>
      <c r="C3543" s="1" t="s">
        <v>315</v>
      </c>
      <c r="D3543" s="1" t="s">
        <v>316</v>
      </c>
    </row>
    <row r="3544" customFormat="false" ht="15" hidden="false" customHeight="true" outlineLevel="0" collapsed="false">
      <c r="A3544" s="106" t="n">
        <v>23834.0146180556</v>
      </c>
      <c r="B3544" s="1" t="s">
        <v>326</v>
      </c>
      <c r="C3544" s="1" t="s">
        <v>327</v>
      </c>
      <c r="D3544" s="1" t="s">
        <v>319</v>
      </c>
    </row>
    <row r="3545" customFormat="false" ht="15" hidden="false" customHeight="true" outlineLevel="0" collapsed="false">
      <c r="A3545" s="106" t="n">
        <v>23841.0277430556</v>
      </c>
      <c r="B3545" s="1" t="s">
        <v>320</v>
      </c>
      <c r="C3545" s="1" t="s">
        <v>321</v>
      </c>
      <c r="D3545" s="1" t="s">
        <v>322</v>
      </c>
    </row>
    <row r="3546" customFormat="false" ht="15" hidden="false" customHeight="true" outlineLevel="0" collapsed="false">
      <c r="A3546" s="106" t="n">
        <v>23847.9600925926</v>
      </c>
      <c r="B3546" s="1" t="s">
        <v>323</v>
      </c>
      <c r="C3546" s="1" t="s">
        <v>324</v>
      </c>
      <c r="D3546" s="1" t="s">
        <v>325</v>
      </c>
    </row>
    <row r="3547" customFormat="false" ht="15" hidden="false" customHeight="true" outlineLevel="0" collapsed="false">
      <c r="A3547" s="106" t="n">
        <v>23855.8800810185</v>
      </c>
      <c r="B3547" s="1" t="s">
        <v>314</v>
      </c>
      <c r="C3547" s="1" t="s">
        <v>315</v>
      </c>
      <c r="D3547" s="1" t="s">
        <v>316</v>
      </c>
    </row>
    <row r="3548" customFormat="false" ht="15" hidden="false" customHeight="true" outlineLevel="0" collapsed="false">
      <c r="A3548" s="106" t="n">
        <v>23863.497349537</v>
      </c>
      <c r="B3548" s="1" t="s">
        <v>326</v>
      </c>
      <c r="C3548" s="1" t="s">
        <v>327</v>
      </c>
      <c r="D3548" s="1" t="s">
        <v>319</v>
      </c>
    </row>
    <row r="3549" customFormat="false" ht="15" hidden="false" customHeight="true" outlineLevel="0" collapsed="false">
      <c r="A3549" s="106" t="n">
        <v>23870.26375</v>
      </c>
      <c r="B3549" s="1" t="s">
        <v>320</v>
      </c>
      <c r="C3549" s="1" t="s">
        <v>321</v>
      </c>
      <c r="D3549" s="1" t="s">
        <v>322</v>
      </c>
    </row>
    <row r="3550" customFormat="false" ht="15" hidden="false" customHeight="true" outlineLevel="0" collapsed="false">
      <c r="A3550" s="106" t="n">
        <v>23877.4946296296</v>
      </c>
      <c r="B3550" s="1" t="s">
        <v>323</v>
      </c>
      <c r="C3550" s="1" t="s">
        <v>324</v>
      </c>
      <c r="D3550" s="1" t="s">
        <v>325</v>
      </c>
    </row>
    <row r="3551" customFormat="false" ht="15" hidden="false" customHeight="true" outlineLevel="0" collapsed="false">
      <c r="A3551" s="106" t="n">
        <v>23885.6117476852</v>
      </c>
      <c r="B3551" s="1" t="s">
        <v>314</v>
      </c>
      <c r="C3551" s="1" t="s">
        <v>315</v>
      </c>
      <c r="D3551" s="1" t="s">
        <v>316</v>
      </c>
    </row>
    <row r="3552" customFormat="false" ht="15" hidden="false" customHeight="true" outlineLevel="0" collapsed="false">
      <c r="A3552" s="106" t="n">
        <v>23892.8839351852</v>
      </c>
      <c r="B3552" s="1" t="s">
        <v>317</v>
      </c>
      <c r="C3552" s="1" t="s">
        <v>318</v>
      </c>
      <c r="D3552" s="1" t="s">
        <v>319</v>
      </c>
    </row>
    <row r="3553" customFormat="false" ht="15" hidden="false" customHeight="true" outlineLevel="0" collapsed="false">
      <c r="A3553" s="106" t="n">
        <v>23899.5077662037</v>
      </c>
      <c r="B3553" s="1" t="s">
        <v>320</v>
      </c>
      <c r="C3553" s="1" t="s">
        <v>321</v>
      </c>
      <c r="D3553" s="1" t="s">
        <v>322</v>
      </c>
    </row>
    <row r="3554" customFormat="false" ht="15" hidden="false" customHeight="true" outlineLevel="0" collapsed="false">
      <c r="A3554" s="106" t="n">
        <v>23907.0830787037</v>
      </c>
      <c r="B3554" s="1" t="s">
        <v>333</v>
      </c>
      <c r="C3554" s="1" t="s">
        <v>334</v>
      </c>
      <c r="D3554" s="1" t="s">
        <v>325</v>
      </c>
    </row>
    <row r="3555" customFormat="false" ht="15" hidden="false" customHeight="true" outlineLevel="0" collapsed="false">
      <c r="A3555" s="106" t="n">
        <v>23914.6219212963</v>
      </c>
      <c r="B3555" s="1" t="s">
        <v>328</v>
      </c>
      <c r="C3555" s="1" t="s">
        <v>331</v>
      </c>
      <c r="D3555" s="1" t="s">
        <v>332</v>
      </c>
    </row>
    <row r="3556" customFormat="false" ht="15" hidden="false" customHeight="true" outlineLevel="0" collapsed="false">
      <c r="A3556" s="106" t="n">
        <v>23915.233912037</v>
      </c>
      <c r="B3556" s="1" t="s">
        <v>314</v>
      </c>
      <c r="C3556" s="1" t="s">
        <v>315</v>
      </c>
      <c r="D3556" s="1" t="s">
        <v>316</v>
      </c>
    </row>
    <row r="3557" customFormat="false" ht="15" hidden="false" customHeight="true" outlineLevel="0" collapsed="false">
      <c r="A3557" s="106" t="n">
        <v>23922.2032291667</v>
      </c>
      <c r="B3557" s="1" t="s">
        <v>326</v>
      </c>
      <c r="C3557" s="1" t="s">
        <v>327</v>
      </c>
      <c r="D3557" s="1" t="s">
        <v>319</v>
      </c>
    </row>
    <row r="3558" customFormat="false" ht="15" hidden="false" customHeight="true" outlineLevel="0" collapsed="false">
      <c r="A3558" s="106" t="n">
        <v>23928.8168287037</v>
      </c>
      <c r="B3558" s="1" t="s">
        <v>320</v>
      </c>
      <c r="C3558" s="1" t="s">
        <v>321</v>
      </c>
      <c r="D3558" s="1" t="s">
        <v>322</v>
      </c>
    </row>
    <row r="3559" customFormat="false" ht="15" hidden="false" customHeight="true" outlineLevel="0" collapsed="false">
      <c r="A3559" s="106" t="n">
        <v>23936.7096180556</v>
      </c>
      <c r="B3559" s="1" t="s">
        <v>323</v>
      </c>
      <c r="C3559" s="1" t="s">
        <v>324</v>
      </c>
      <c r="D3559" s="1" t="s">
        <v>325</v>
      </c>
    </row>
    <row r="3560" customFormat="false" ht="15" hidden="false" customHeight="true" outlineLevel="0" collapsed="false">
      <c r="A3560" s="106" t="n">
        <v>23944.7455092593</v>
      </c>
      <c r="B3560" s="1" t="s">
        <v>314</v>
      </c>
      <c r="C3560" s="1" t="s">
        <v>315</v>
      </c>
      <c r="D3560" s="1" t="s">
        <v>316</v>
      </c>
    </row>
    <row r="3561" customFormat="false" ht="15" hidden="false" customHeight="true" outlineLevel="0" collapsed="false">
      <c r="A3561" s="106" t="n">
        <v>23951.4897222222</v>
      </c>
      <c r="B3561" s="1" t="s">
        <v>326</v>
      </c>
      <c r="C3561" s="1" t="s">
        <v>327</v>
      </c>
      <c r="D3561" s="1" t="s">
        <v>319</v>
      </c>
    </row>
    <row r="3562" customFormat="false" ht="15" hidden="false" customHeight="true" outlineLevel="0" collapsed="false">
      <c r="A3562" s="106" t="n">
        <v>23958.2409606482</v>
      </c>
      <c r="B3562" s="1" t="s">
        <v>320</v>
      </c>
      <c r="C3562" s="1" t="s">
        <v>321</v>
      </c>
      <c r="D3562" s="1" t="s">
        <v>322</v>
      </c>
    </row>
    <row r="3563" customFormat="false" ht="15" hidden="false" customHeight="true" outlineLevel="0" collapsed="false">
      <c r="A3563" s="106" t="n">
        <v>23966.3489583333</v>
      </c>
      <c r="B3563" s="1" t="s">
        <v>323</v>
      </c>
      <c r="C3563" s="1" t="s">
        <v>324</v>
      </c>
      <c r="D3563" s="1" t="s">
        <v>325</v>
      </c>
    </row>
    <row r="3564" customFormat="false" ht="15" hidden="false" customHeight="true" outlineLevel="0" collapsed="false">
      <c r="A3564" s="106" t="n">
        <v>23974.1600810185</v>
      </c>
      <c r="B3564" s="1" t="s">
        <v>314</v>
      </c>
      <c r="C3564" s="1" t="s">
        <v>315</v>
      </c>
      <c r="D3564" s="1" t="s">
        <v>316</v>
      </c>
    </row>
    <row r="3565" customFormat="false" ht="15" hidden="false" customHeight="true" outlineLevel="0" collapsed="false">
      <c r="A3565" s="106" t="n">
        <v>23980.7852777778</v>
      </c>
      <c r="B3565" s="1" t="s">
        <v>326</v>
      </c>
      <c r="C3565" s="1" t="s">
        <v>327</v>
      </c>
      <c r="D3565" s="1" t="s">
        <v>319</v>
      </c>
    </row>
    <row r="3566" customFormat="false" ht="15" hidden="false" customHeight="true" outlineLevel="0" collapsed="false">
      <c r="A3566" s="106" t="n">
        <v>23987.810775463</v>
      </c>
      <c r="B3566" s="1" t="s">
        <v>320</v>
      </c>
      <c r="C3566" s="1" t="s">
        <v>321</v>
      </c>
      <c r="D3566" s="1" t="s">
        <v>322</v>
      </c>
    </row>
    <row r="3567" customFormat="false" ht="15" hidden="false" customHeight="true" outlineLevel="0" collapsed="false">
      <c r="A3567" s="106" t="n">
        <v>23995.9806018519</v>
      </c>
      <c r="B3567" s="1" t="s">
        <v>323</v>
      </c>
      <c r="C3567" s="1" t="s">
        <v>324</v>
      </c>
      <c r="D3567" s="1" t="s">
        <v>325</v>
      </c>
    </row>
    <row r="3568" customFormat="false" ht="15" hidden="false" customHeight="true" outlineLevel="0" collapsed="false">
      <c r="A3568" s="106" t="n">
        <v>24003.4988888889</v>
      </c>
      <c r="B3568" s="1" t="s">
        <v>314</v>
      </c>
      <c r="C3568" s="1" t="s">
        <v>315</v>
      </c>
      <c r="D3568" s="1" t="s">
        <v>316</v>
      </c>
    </row>
    <row r="3569" customFormat="false" ht="15" hidden="false" customHeight="true" outlineLevel="0" collapsed="false">
      <c r="A3569" s="106" t="n">
        <v>24008.2540740741</v>
      </c>
      <c r="B3569" s="1" t="s">
        <v>328</v>
      </c>
      <c r="C3569" s="1" t="s">
        <v>335</v>
      </c>
      <c r="D3569" s="1" t="s">
        <v>336</v>
      </c>
    </row>
    <row r="3570" customFormat="false" ht="15" hidden="false" customHeight="true" outlineLevel="0" collapsed="false">
      <c r="A3570" s="106" t="n">
        <v>24010.1374537037</v>
      </c>
      <c r="B3570" s="1" t="s">
        <v>326</v>
      </c>
      <c r="C3570" s="1" t="s">
        <v>327</v>
      </c>
      <c r="D3570" s="1" t="s">
        <v>319</v>
      </c>
    </row>
    <row r="3571" customFormat="false" ht="15" hidden="false" customHeight="true" outlineLevel="0" collapsed="false">
      <c r="A3571" s="106" t="n">
        <v>24017.5258564815</v>
      </c>
      <c r="B3571" s="1" t="s">
        <v>320</v>
      </c>
      <c r="C3571" s="1" t="s">
        <v>321</v>
      </c>
      <c r="D3571" s="1" t="s">
        <v>322</v>
      </c>
    </row>
    <row r="3572" customFormat="false" ht="15" hidden="false" customHeight="true" outlineLevel="0" collapsed="false">
      <c r="A3572" s="106" t="n">
        <v>24025.5929513889</v>
      </c>
      <c r="B3572" s="1" t="s">
        <v>323</v>
      </c>
      <c r="C3572" s="1" t="s">
        <v>324</v>
      </c>
      <c r="D3572" s="1" t="s">
        <v>325</v>
      </c>
    </row>
    <row r="3573" customFormat="false" ht="15" hidden="false" customHeight="true" outlineLevel="0" collapsed="false">
      <c r="A3573" s="106" t="n">
        <v>24032.7916435185</v>
      </c>
      <c r="B3573" s="1" t="s">
        <v>314</v>
      </c>
      <c r="C3573" s="1" t="s">
        <v>315</v>
      </c>
      <c r="D3573" s="1" t="s">
        <v>316</v>
      </c>
    </row>
    <row r="3574" customFormat="false" ht="15" hidden="false" customHeight="true" outlineLevel="0" collapsed="false">
      <c r="A3574" s="106" t="n">
        <v>24039.5912962963</v>
      </c>
      <c r="B3574" s="1" t="s">
        <v>326</v>
      </c>
      <c r="C3574" s="1" t="s">
        <v>327</v>
      </c>
      <c r="D3574" s="1" t="s">
        <v>319</v>
      </c>
    </row>
    <row r="3575" customFormat="false" ht="15" hidden="false" customHeight="true" outlineLevel="0" collapsed="false">
      <c r="A3575" s="106" t="n">
        <v>24047.3512731482</v>
      </c>
      <c r="B3575" s="1" t="s">
        <v>320</v>
      </c>
      <c r="C3575" s="1" t="s">
        <v>321</v>
      </c>
      <c r="D3575" s="1" t="s">
        <v>322</v>
      </c>
    </row>
    <row r="3576" customFormat="false" ht="15" hidden="false" customHeight="true" outlineLevel="0" collapsed="false">
      <c r="A3576" s="106" t="n">
        <v>24055.1775231482</v>
      </c>
      <c r="B3576" s="1" t="s">
        <v>323</v>
      </c>
      <c r="C3576" s="1" t="s">
        <v>324</v>
      </c>
      <c r="D3576" s="1" t="s">
        <v>325</v>
      </c>
    </row>
    <row r="3577" customFormat="false" ht="15" hidden="false" customHeight="true" outlineLevel="0" collapsed="false">
      <c r="A3577" s="106" t="n">
        <v>24062.0792939815</v>
      </c>
      <c r="B3577" s="1" t="s">
        <v>314</v>
      </c>
      <c r="C3577" s="1" t="s">
        <v>315</v>
      </c>
      <c r="D3577" s="1" t="s">
        <v>316</v>
      </c>
    </row>
    <row r="3578" customFormat="false" ht="15" hidden="false" customHeight="true" outlineLevel="0" collapsed="false">
      <c r="A3578" s="106" t="n">
        <v>24069.1737268519</v>
      </c>
      <c r="B3578" s="1" t="s">
        <v>317</v>
      </c>
      <c r="C3578" s="1" t="s">
        <v>318</v>
      </c>
      <c r="D3578" s="1" t="s">
        <v>319</v>
      </c>
    </row>
    <row r="3579" customFormat="false" ht="15" hidden="false" customHeight="true" outlineLevel="0" collapsed="false">
      <c r="A3579" s="106" t="n">
        <v>24077.225150463</v>
      </c>
      <c r="B3579" s="1" t="s">
        <v>320</v>
      </c>
      <c r="C3579" s="1" t="s">
        <v>321</v>
      </c>
      <c r="D3579" s="1" t="s">
        <v>322</v>
      </c>
    </row>
    <row r="3580" customFormat="false" ht="15" hidden="false" customHeight="true" outlineLevel="0" collapsed="false">
      <c r="A3580" s="106" t="n">
        <v>24084.7234143519</v>
      </c>
      <c r="B3580" s="1" t="s">
        <v>323</v>
      </c>
      <c r="C3580" s="1" t="s">
        <v>324</v>
      </c>
      <c r="D3580" s="1" t="s">
        <v>325</v>
      </c>
    </row>
    <row r="3581" customFormat="false" ht="15" hidden="false" customHeight="true" outlineLevel="0" collapsed="false">
      <c r="A3581" s="106" t="n">
        <v>24091.4111689815</v>
      </c>
      <c r="B3581" s="1" t="s">
        <v>314</v>
      </c>
      <c r="C3581" s="1" t="s">
        <v>315</v>
      </c>
      <c r="D3581" s="1" t="s">
        <v>316</v>
      </c>
    </row>
    <row r="3582" customFormat="false" ht="15" hidden="false" customHeight="true" outlineLevel="0" collapsed="false">
      <c r="A3582" s="106" t="n">
        <v>24098.0697569445</v>
      </c>
      <c r="B3582" s="1" t="s">
        <v>328</v>
      </c>
      <c r="C3582" s="1" t="s">
        <v>337</v>
      </c>
      <c r="D3582" s="1" t="s">
        <v>338</v>
      </c>
    </row>
    <row r="3583" customFormat="false" ht="15" hidden="false" customHeight="true" outlineLevel="0" collapsed="false">
      <c r="A3583" s="106" t="n">
        <v>24098.8771527778</v>
      </c>
      <c r="B3583" s="1" t="s">
        <v>326</v>
      </c>
      <c r="C3583" s="1" t="s">
        <v>327</v>
      </c>
      <c r="D3583" s="1" t="s">
        <v>319</v>
      </c>
    </row>
    <row r="3584" customFormat="false" ht="15" hidden="false" customHeight="true" outlineLevel="0" collapsed="false">
      <c r="A3584" s="106" t="n">
        <v>24107.0734143519</v>
      </c>
      <c r="B3584" s="1" t="s">
        <v>320</v>
      </c>
      <c r="C3584" s="1" t="s">
        <v>321</v>
      </c>
      <c r="D3584" s="1" t="s">
        <v>322</v>
      </c>
    </row>
    <row r="3585" customFormat="false" ht="15" hidden="false" customHeight="true" outlineLevel="0" collapsed="false">
      <c r="A3585" s="106" t="n">
        <v>24114.2197337963</v>
      </c>
      <c r="B3585" s="1" t="s">
        <v>323</v>
      </c>
      <c r="C3585" s="1" t="s">
        <v>324</v>
      </c>
      <c r="D3585" s="1" t="s">
        <v>325</v>
      </c>
    </row>
    <row r="3586" customFormat="false" ht="15" hidden="false" customHeight="true" outlineLevel="0" collapsed="false">
      <c r="A3586" s="106" t="n">
        <v>24120.8333101852</v>
      </c>
      <c r="B3586" s="1" t="s">
        <v>314</v>
      </c>
      <c r="C3586" s="1" t="s">
        <v>315</v>
      </c>
      <c r="D3586" s="1" t="s">
        <v>316</v>
      </c>
    </row>
    <row r="3587" customFormat="false" ht="15" hidden="false" customHeight="true" outlineLevel="0" collapsed="false">
      <c r="A3587" s="106" t="n">
        <v>24128.6573611111</v>
      </c>
      <c r="B3587" s="1" t="s">
        <v>326</v>
      </c>
      <c r="C3587" s="1" t="s">
        <v>327</v>
      </c>
      <c r="D3587" s="1" t="s">
        <v>319</v>
      </c>
    </row>
    <row r="3588" customFormat="false" ht="15" hidden="false" customHeight="true" outlineLevel="0" collapsed="false">
      <c r="A3588" s="106" t="n">
        <v>24136.8249768519</v>
      </c>
      <c r="B3588" s="1" t="s">
        <v>320</v>
      </c>
      <c r="C3588" s="1" t="s">
        <v>321</v>
      </c>
      <c r="D3588" s="1" t="s">
        <v>322</v>
      </c>
    </row>
    <row r="3589" customFormat="false" ht="15" hidden="false" customHeight="true" outlineLevel="0" collapsed="false">
      <c r="A3589" s="106" t="n">
        <v>24143.665150463</v>
      </c>
      <c r="B3589" s="1" t="s">
        <v>323</v>
      </c>
      <c r="C3589" s="1" t="s">
        <v>324</v>
      </c>
      <c r="D3589" s="1" t="s">
        <v>325</v>
      </c>
    </row>
    <row r="3590" customFormat="false" ht="15" hidden="false" customHeight="true" outlineLevel="0" collapsed="false">
      <c r="A3590" s="106" t="n">
        <v>24150.3705092593</v>
      </c>
      <c r="B3590" s="1" t="s">
        <v>314</v>
      </c>
      <c r="C3590" s="1" t="s">
        <v>315</v>
      </c>
      <c r="D3590" s="1" t="s">
        <v>316</v>
      </c>
    </row>
    <row r="3591" customFormat="false" ht="15" hidden="false" customHeight="true" outlineLevel="0" collapsed="false">
      <c r="A3591" s="106" t="n">
        <v>24158.4511342593</v>
      </c>
      <c r="B3591" s="1" t="s">
        <v>326</v>
      </c>
      <c r="C3591" s="1" t="s">
        <v>327</v>
      </c>
      <c r="D3591" s="1" t="s">
        <v>319</v>
      </c>
    </row>
    <row r="3592" customFormat="false" ht="15" hidden="false" customHeight="true" outlineLevel="0" collapsed="false">
      <c r="A3592" s="106" t="n">
        <v>24166.427337963</v>
      </c>
      <c r="B3592" s="1" t="s">
        <v>320</v>
      </c>
      <c r="C3592" s="1" t="s">
        <v>321</v>
      </c>
      <c r="D3592" s="1" t="s">
        <v>322</v>
      </c>
    </row>
    <row r="3593" customFormat="false" ht="15" hidden="false" customHeight="true" outlineLevel="0" collapsed="false">
      <c r="A3593" s="106" t="n">
        <v>24173.0730555556</v>
      </c>
      <c r="B3593" s="1" t="s">
        <v>323</v>
      </c>
      <c r="C3593" s="1" t="s">
        <v>324</v>
      </c>
      <c r="D3593" s="1" t="s">
        <v>325</v>
      </c>
    </row>
    <row r="3594" customFormat="false" ht="15" hidden="false" customHeight="true" outlineLevel="0" collapsed="false">
      <c r="A3594" s="106" t="n">
        <v>24180.0139467593</v>
      </c>
      <c r="B3594" s="1" t="s">
        <v>314</v>
      </c>
      <c r="C3594" s="1" t="s">
        <v>315</v>
      </c>
      <c r="D3594" s="1" t="s">
        <v>316</v>
      </c>
    </row>
    <row r="3595" customFormat="false" ht="15" hidden="false" customHeight="true" outlineLevel="0" collapsed="false">
      <c r="A3595" s="106" t="n">
        <v>24187.0781365741</v>
      </c>
      <c r="B3595" s="1" t="s">
        <v>328</v>
      </c>
      <c r="C3595" s="1" t="s">
        <v>329</v>
      </c>
      <c r="D3595" s="1" t="s">
        <v>330</v>
      </c>
    </row>
    <row r="3596" customFormat="false" ht="15" hidden="false" customHeight="true" outlineLevel="0" collapsed="false">
      <c r="A3596" s="106" t="n">
        <v>24188.1990277778</v>
      </c>
      <c r="B3596" s="1" t="s">
        <v>326</v>
      </c>
      <c r="C3596" s="1" t="s">
        <v>327</v>
      </c>
      <c r="D3596" s="1" t="s">
        <v>319</v>
      </c>
    </row>
    <row r="3597" customFormat="false" ht="15" hidden="false" customHeight="true" outlineLevel="0" collapsed="false">
      <c r="A3597" s="106" t="n">
        <v>24195.8636458333</v>
      </c>
      <c r="B3597" s="1" t="s">
        <v>320</v>
      </c>
      <c r="C3597" s="1" t="s">
        <v>321</v>
      </c>
      <c r="D3597" s="1" t="s">
        <v>322</v>
      </c>
    </row>
    <row r="3598" customFormat="false" ht="15" hidden="false" customHeight="true" outlineLevel="0" collapsed="false">
      <c r="A3598" s="106" t="n">
        <v>24202.4675578704</v>
      </c>
      <c r="B3598" s="1" t="s">
        <v>323</v>
      </c>
      <c r="C3598" s="1" t="s">
        <v>324</v>
      </c>
      <c r="D3598" s="1" t="s">
        <v>325</v>
      </c>
    </row>
    <row r="3599" customFormat="false" ht="15" hidden="false" customHeight="true" outlineLevel="0" collapsed="false">
      <c r="A3599" s="106" t="n">
        <v>24209.7282638889</v>
      </c>
      <c r="B3599" s="1" t="s">
        <v>314</v>
      </c>
      <c r="C3599" s="1" t="s">
        <v>315</v>
      </c>
      <c r="D3599" s="1" t="s">
        <v>316</v>
      </c>
    </row>
    <row r="3600" customFormat="false" ht="15" hidden="false" customHeight="true" outlineLevel="0" collapsed="false">
      <c r="A3600" s="106" t="n">
        <v>24217.8577893519</v>
      </c>
      <c r="B3600" s="1" t="s">
        <v>326</v>
      </c>
      <c r="C3600" s="1" t="s">
        <v>327</v>
      </c>
      <c r="D3600" s="1" t="s">
        <v>319</v>
      </c>
    </row>
    <row r="3601" customFormat="false" ht="15" hidden="false" customHeight="true" outlineLevel="0" collapsed="false">
      <c r="A3601" s="106" t="n">
        <v>24225.1590046296</v>
      </c>
      <c r="B3601" s="1" t="s">
        <v>320</v>
      </c>
      <c r="C3601" s="1" t="s">
        <v>321</v>
      </c>
      <c r="D3601" s="1" t="s">
        <v>322</v>
      </c>
    </row>
    <row r="3602" customFormat="false" ht="15" hidden="false" customHeight="true" outlineLevel="0" collapsed="false">
      <c r="A3602" s="106" t="n">
        <v>24231.875462963</v>
      </c>
      <c r="B3602" s="1" t="s">
        <v>323</v>
      </c>
      <c r="C3602" s="1" t="s">
        <v>324</v>
      </c>
      <c r="D3602" s="1" t="s">
        <v>325</v>
      </c>
    </row>
    <row r="3603" customFormat="false" ht="15" hidden="false" customHeight="true" outlineLevel="0" collapsed="false">
      <c r="A3603" s="106" t="n">
        <v>24239.4715046296</v>
      </c>
      <c r="B3603" s="1" t="s">
        <v>314</v>
      </c>
      <c r="C3603" s="1" t="s">
        <v>315</v>
      </c>
      <c r="D3603" s="1" t="s">
        <v>316</v>
      </c>
    </row>
    <row r="3604" customFormat="false" ht="15" hidden="false" customHeight="true" outlineLevel="0" collapsed="false">
      <c r="A3604" s="106" t="n">
        <v>24247.4043981482</v>
      </c>
      <c r="B3604" s="1" t="s">
        <v>317</v>
      </c>
      <c r="C3604" s="1" t="s">
        <v>318</v>
      </c>
      <c r="D3604" s="1" t="s">
        <v>319</v>
      </c>
    </row>
    <row r="3605" customFormat="false" ht="15" hidden="false" customHeight="true" outlineLevel="0" collapsed="false">
      <c r="A3605" s="106" t="n">
        <v>24254.368125</v>
      </c>
      <c r="B3605" s="1" t="s">
        <v>320</v>
      </c>
      <c r="C3605" s="1" t="s">
        <v>321</v>
      </c>
      <c r="D3605" s="1" t="s">
        <v>322</v>
      </c>
    </row>
    <row r="3606" customFormat="false" ht="15" hidden="false" customHeight="true" outlineLevel="0" collapsed="false">
      <c r="A3606" s="106" t="n">
        <v>24261.3196643519</v>
      </c>
      <c r="B3606" s="1" t="s">
        <v>323</v>
      </c>
      <c r="C3606" s="1" t="s">
        <v>324</v>
      </c>
      <c r="D3606" s="1" t="s">
        <v>325</v>
      </c>
    </row>
    <row r="3607" customFormat="false" ht="15" hidden="false" customHeight="true" outlineLevel="0" collapsed="false">
      <c r="A3607" s="106" t="n">
        <v>24269.2071990741</v>
      </c>
      <c r="B3607" s="1" t="s">
        <v>314</v>
      </c>
      <c r="C3607" s="1" t="s">
        <v>315</v>
      </c>
      <c r="D3607" s="1" t="s">
        <v>316</v>
      </c>
    </row>
    <row r="3608" customFormat="false" ht="15" hidden="false" customHeight="true" outlineLevel="0" collapsed="false">
      <c r="A3608" s="106" t="n">
        <v>24276.8392592593</v>
      </c>
      <c r="B3608" s="1" t="s">
        <v>326</v>
      </c>
      <c r="C3608" s="1" t="s">
        <v>327</v>
      </c>
      <c r="D3608" s="1" t="s">
        <v>319</v>
      </c>
    </row>
    <row r="3609" customFormat="false" ht="15" hidden="false" customHeight="true" outlineLevel="0" collapsed="false">
      <c r="A3609" s="106" t="n">
        <v>24279.8565046296</v>
      </c>
      <c r="B3609" s="1" t="s">
        <v>328</v>
      </c>
      <c r="C3609" s="1" t="s">
        <v>331</v>
      </c>
      <c r="D3609" s="1" t="s">
        <v>332</v>
      </c>
    </row>
    <row r="3610" customFormat="false" ht="15" hidden="false" customHeight="true" outlineLevel="0" collapsed="false">
      <c r="A3610" s="106" t="n">
        <v>24283.5571180556</v>
      </c>
      <c r="B3610" s="1" t="s">
        <v>320</v>
      </c>
      <c r="C3610" s="1" t="s">
        <v>321</v>
      </c>
      <c r="D3610" s="1" t="s">
        <v>322</v>
      </c>
    </row>
    <row r="3611" customFormat="false" ht="15" hidden="false" customHeight="true" outlineLevel="0" collapsed="false">
      <c r="A3611" s="106" t="n">
        <v>24290.8168981482</v>
      </c>
      <c r="B3611" s="1" t="s">
        <v>323</v>
      </c>
      <c r="C3611" s="1" t="s">
        <v>324</v>
      </c>
      <c r="D3611" s="1" t="s">
        <v>325</v>
      </c>
    </row>
    <row r="3612" customFormat="false" ht="15" hidden="false" customHeight="true" outlineLevel="0" collapsed="false">
      <c r="A3612" s="106" t="n">
        <v>24298.9048958333</v>
      </c>
      <c r="B3612" s="1" t="s">
        <v>314</v>
      </c>
      <c r="C3612" s="1" t="s">
        <v>315</v>
      </c>
      <c r="D3612" s="1" t="s">
        <v>316</v>
      </c>
    </row>
    <row r="3613" customFormat="false" ht="15" hidden="false" customHeight="true" outlineLevel="0" collapsed="false">
      <c r="A3613" s="106" t="n">
        <v>24306.1871412037</v>
      </c>
      <c r="B3613" s="1" t="s">
        <v>326</v>
      </c>
      <c r="C3613" s="1" t="s">
        <v>327</v>
      </c>
      <c r="D3613" s="1" t="s">
        <v>319</v>
      </c>
    </row>
    <row r="3614" customFormat="false" ht="15" hidden="false" customHeight="true" outlineLevel="0" collapsed="false">
      <c r="A3614" s="106" t="n">
        <v>24312.7910416667</v>
      </c>
      <c r="B3614" s="1" t="s">
        <v>320</v>
      </c>
      <c r="C3614" s="1" t="s">
        <v>321</v>
      </c>
      <c r="D3614" s="1" t="s">
        <v>322</v>
      </c>
    </row>
    <row r="3615" customFormat="false" ht="15" hidden="false" customHeight="true" outlineLevel="0" collapsed="false">
      <c r="A3615" s="106" t="n">
        <v>24320.3785069445</v>
      </c>
      <c r="B3615" s="1" t="s">
        <v>323</v>
      </c>
      <c r="C3615" s="1" t="s">
        <v>324</v>
      </c>
      <c r="D3615" s="1" t="s">
        <v>325</v>
      </c>
    </row>
    <row r="3616" customFormat="false" ht="15" hidden="false" customHeight="true" outlineLevel="0" collapsed="false">
      <c r="A3616" s="106" t="n">
        <v>24328.538287037</v>
      </c>
      <c r="B3616" s="1" t="s">
        <v>314</v>
      </c>
      <c r="C3616" s="1" t="s">
        <v>315</v>
      </c>
      <c r="D3616" s="1" t="s">
        <v>316</v>
      </c>
    </row>
    <row r="3617" customFormat="false" ht="15" hidden="false" customHeight="true" outlineLevel="0" collapsed="false">
      <c r="A3617" s="106" t="n">
        <v>24335.4909953704</v>
      </c>
      <c r="B3617" s="1" t="s">
        <v>326</v>
      </c>
      <c r="C3617" s="1" t="s">
        <v>327</v>
      </c>
      <c r="D3617" s="1" t="s">
        <v>319</v>
      </c>
    </row>
    <row r="3618" customFormat="false" ht="15" hidden="false" customHeight="true" outlineLevel="0" collapsed="false">
      <c r="A3618" s="106" t="n">
        <v>24342.1256018519</v>
      </c>
      <c r="B3618" s="1" t="s">
        <v>320</v>
      </c>
      <c r="C3618" s="1" t="s">
        <v>321</v>
      </c>
      <c r="D3618" s="1" t="s">
        <v>322</v>
      </c>
    </row>
    <row r="3619" customFormat="false" ht="15" hidden="false" customHeight="true" outlineLevel="0" collapsed="false">
      <c r="A3619" s="106" t="n">
        <v>24350.0090972222</v>
      </c>
      <c r="B3619" s="1" t="s">
        <v>323</v>
      </c>
      <c r="C3619" s="1" t="s">
        <v>324</v>
      </c>
      <c r="D3619" s="1" t="s">
        <v>325</v>
      </c>
    </row>
    <row r="3620" customFormat="false" ht="15" hidden="false" customHeight="true" outlineLevel="0" collapsed="false">
      <c r="A3620" s="106" t="n">
        <v>24358.0877893519</v>
      </c>
      <c r="B3620" s="1" t="s">
        <v>314</v>
      </c>
      <c r="C3620" s="1" t="s">
        <v>315</v>
      </c>
      <c r="D3620" s="1" t="s">
        <v>316</v>
      </c>
    </row>
    <row r="3621" customFormat="false" ht="15" hidden="false" customHeight="true" outlineLevel="0" collapsed="false">
      <c r="A3621" s="106" t="n">
        <v>24364.8006134259</v>
      </c>
      <c r="B3621" s="1" t="s">
        <v>326</v>
      </c>
      <c r="C3621" s="1" t="s">
        <v>327</v>
      </c>
      <c r="D3621" s="1" t="s">
        <v>319</v>
      </c>
    </row>
    <row r="3622" customFormat="false" ht="15" hidden="false" customHeight="true" outlineLevel="0" collapsed="false">
      <c r="A3622" s="106" t="n">
        <v>24371.6000694444</v>
      </c>
      <c r="B3622" s="1" t="s">
        <v>320</v>
      </c>
      <c r="C3622" s="1" t="s">
        <v>321</v>
      </c>
      <c r="D3622" s="1" t="s">
        <v>322</v>
      </c>
    </row>
    <row r="3623" customFormat="false" ht="15" hidden="false" customHeight="true" outlineLevel="0" collapsed="false">
      <c r="A3623" s="106" t="n">
        <v>24373.4883796296</v>
      </c>
      <c r="B3623" s="1" t="s">
        <v>328</v>
      </c>
      <c r="C3623" s="1" t="s">
        <v>335</v>
      </c>
      <c r="D3623" s="1" t="s">
        <v>336</v>
      </c>
    </row>
    <row r="3624" customFormat="false" ht="15" hidden="false" customHeight="true" outlineLevel="0" collapsed="false">
      <c r="A3624" s="106" t="n">
        <v>24379.6991435185</v>
      </c>
      <c r="B3624" s="1" t="s">
        <v>323</v>
      </c>
      <c r="C3624" s="1" t="s">
        <v>324</v>
      </c>
      <c r="D3624" s="1" t="s">
        <v>325</v>
      </c>
    </row>
    <row r="3625" customFormat="false" ht="15" hidden="false" customHeight="true" outlineLevel="0" collapsed="false">
      <c r="A3625" s="106" t="n">
        <v>24387.5470717593</v>
      </c>
      <c r="B3625" s="1" t="s">
        <v>314</v>
      </c>
      <c r="C3625" s="1" t="s">
        <v>315</v>
      </c>
      <c r="D3625" s="1" t="s">
        <v>316</v>
      </c>
    </row>
    <row r="3626" customFormat="false" ht="15" hidden="false" customHeight="true" outlineLevel="0" collapsed="false">
      <c r="A3626" s="106" t="n">
        <v>24394.1608217593</v>
      </c>
      <c r="B3626" s="1" t="s">
        <v>326</v>
      </c>
      <c r="C3626" s="1" t="s">
        <v>327</v>
      </c>
      <c r="D3626" s="1" t="s">
        <v>319</v>
      </c>
    </row>
    <row r="3627" customFormat="false" ht="15" hidden="false" customHeight="true" outlineLevel="0" collapsed="false">
      <c r="A3627" s="106" t="n">
        <v>24401.2321296296</v>
      </c>
      <c r="B3627" s="1" t="s">
        <v>320</v>
      </c>
      <c r="C3627" s="1" t="s">
        <v>321</v>
      </c>
      <c r="D3627" s="1" t="s">
        <v>322</v>
      </c>
    </row>
    <row r="3628" customFormat="false" ht="15" hidden="false" customHeight="true" outlineLevel="0" collapsed="false">
      <c r="A3628" s="106" t="n">
        <v>24409.4165393519</v>
      </c>
      <c r="B3628" s="1" t="s">
        <v>323</v>
      </c>
      <c r="C3628" s="1" t="s">
        <v>324</v>
      </c>
      <c r="D3628" s="1" t="s">
        <v>325</v>
      </c>
    </row>
    <row r="3629" customFormat="false" ht="15" hidden="false" customHeight="true" outlineLevel="0" collapsed="false">
      <c r="A3629" s="106" t="n">
        <v>24416.9291782407</v>
      </c>
      <c r="B3629" s="1" t="s">
        <v>314</v>
      </c>
      <c r="C3629" s="1" t="s">
        <v>315</v>
      </c>
      <c r="D3629" s="1" t="s">
        <v>316</v>
      </c>
    </row>
    <row r="3630" customFormat="false" ht="15" hidden="false" customHeight="true" outlineLevel="0" collapsed="false">
      <c r="A3630" s="106" t="n">
        <v>24423.6017824074</v>
      </c>
      <c r="B3630" s="1" t="s">
        <v>317</v>
      </c>
      <c r="C3630" s="1" t="s">
        <v>318</v>
      </c>
      <c r="D3630" s="1" t="s">
        <v>319</v>
      </c>
    </row>
    <row r="3631" customFormat="false" ht="15" hidden="false" customHeight="true" outlineLevel="0" collapsed="false">
      <c r="A3631" s="106" t="n">
        <v>24431.0136921296</v>
      </c>
      <c r="B3631" s="1" t="s">
        <v>320</v>
      </c>
      <c r="C3631" s="1" t="s">
        <v>321</v>
      </c>
      <c r="D3631" s="1" t="s">
        <v>322</v>
      </c>
    </row>
    <row r="3632" customFormat="false" ht="15" hidden="false" customHeight="true" outlineLevel="0" collapsed="false">
      <c r="A3632" s="106" t="n">
        <v>24439.1113657407</v>
      </c>
      <c r="B3632" s="1" t="s">
        <v>323</v>
      </c>
      <c r="C3632" s="1" t="s">
        <v>324</v>
      </c>
      <c r="D3632" s="1" t="s">
        <v>325</v>
      </c>
    </row>
    <row r="3633" customFormat="false" ht="15" hidden="false" customHeight="true" outlineLevel="0" collapsed="false">
      <c r="A3633" s="106" t="n">
        <v>24446.2654513889</v>
      </c>
      <c r="B3633" s="1" t="s">
        <v>314</v>
      </c>
      <c r="C3633" s="1" t="s">
        <v>315</v>
      </c>
      <c r="D3633" s="1" t="s">
        <v>316</v>
      </c>
    </row>
    <row r="3634" customFormat="false" ht="15" hidden="false" customHeight="true" outlineLevel="0" collapsed="false">
      <c r="A3634" s="106" t="n">
        <v>24453.134537037</v>
      </c>
      <c r="B3634" s="1" t="s">
        <v>326</v>
      </c>
      <c r="C3634" s="1" t="s">
        <v>327</v>
      </c>
      <c r="D3634" s="1" t="s">
        <v>319</v>
      </c>
    </row>
    <row r="3635" customFormat="false" ht="15" hidden="false" customHeight="true" outlineLevel="0" collapsed="false">
      <c r="A3635" s="106" t="n">
        <v>24460.9032060185</v>
      </c>
      <c r="B3635" s="1" t="s">
        <v>320</v>
      </c>
      <c r="C3635" s="1" t="s">
        <v>321</v>
      </c>
      <c r="D3635" s="1" t="s">
        <v>322</v>
      </c>
    </row>
    <row r="3636" customFormat="false" ht="15" hidden="false" customHeight="true" outlineLevel="0" collapsed="false">
      <c r="A3636" s="106" t="n">
        <v>24463.3110648148</v>
      </c>
      <c r="B3636" s="1" t="s">
        <v>328</v>
      </c>
      <c r="C3636" s="1" t="s">
        <v>337</v>
      </c>
      <c r="D3636" s="1" t="s">
        <v>338</v>
      </c>
    </row>
    <row r="3637" customFormat="false" ht="15" hidden="false" customHeight="true" outlineLevel="0" collapsed="false">
      <c r="A3637" s="106" t="n">
        <v>24468.7384490741</v>
      </c>
      <c r="B3637" s="1" t="s">
        <v>323</v>
      </c>
      <c r="C3637" s="1" t="s">
        <v>324</v>
      </c>
      <c r="D3637" s="1" t="s">
        <v>325</v>
      </c>
    </row>
    <row r="3638" customFormat="false" ht="15" hidden="false" customHeight="true" outlineLevel="0" collapsed="false">
      <c r="A3638" s="106" t="n">
        <v>24475.5966782407</v>
      </c>
      <c r="B3638" s="1" t="s">
        <v>314</v>
      </c>
      <c r="C3638" s="1" t="s">
        <v>315</v>
      </c>
      <c r="D3638" s="1" t="s">
        <v>316</v>
      </c>
    </row>
    <row r="3639" customFormat="false" ht="15" hidden="false" customHeight="true" outlineLevel="0" collapsed="false">
      <c r="A3639" s="106" t="n">
        <v>24482.7545949074</v>
      </c>
      <c r="B3639" s="1" t="s">
        <v>326</v>
      </c>
      <c r="C3639" s="1" t="s">
        <v>327</v>
      </c>
      <c r="D3639" s="1" t="s">
        <v>319</v>
      </c>
    </row>
    <row r="3640" customFormat="false" ht="15" hidden="false" customHeight="true" outlineLevel="0" collapsed="false">
      <c r="A3640" s="106" t="n">
        <v>24490.8202777778</v>
      </c>
      <c r="B3640" s="1" t="s">
        <v>320</v>
      </c>
      <c r="C3640" s="1" t="s">
        <v>321</v>
      </c>
      <c r="D3640" s="1" t="s">
        <v>322</v>
      </c>
    </row>
    <row r="3641" customFormat="false" ht="15" hidden="false" customHeight="true" outlineLevel="0" collapsed="false">
      <c r="A3641" s="106" t="n">
        <v>24498.2784027778</v>
      </c>
      <c r="B3641" s="1" t="s">
        <v>323</v>
      </c>
      <c r="C3641" s="1" t="s">
        <v>324</v>
      </c>
      <c r="D3641" s="1" t="s">
        <v>325</v>
      </c>
    </row>
    <row r="3642" customFormat="false" ht="15" hidden="false" customHeight="true" outlineLevel="0" collapsed="false">
      <c r="A3642" s="106" t="n">
        <v>24504.9606944445</v>
      </c>
      <c r="B3642" s="1" t="s">
        <v>314</v>
      </c>
      <c r="C3642" s="1" t="s">
        <v>315</v>
      </c>
      <c r="D3642" s="1" t="s">
        <v>316</v>
      </c>
    </row>
    <row r="3643" customFormat="false" ht="15" hidden="false" customHeight="true" outlineLevel="0" collapsed="false">
      <c r="A3643" s="106" t="n">
        <v>24512.4476388889</v>
      </c>
      <c r="B3643" s="1" t="s">
        <v>326</v>
      </c>
      <c r="C3643" s="1" t="s">
        <v>327</v>
      </c>
      <c r="D3643" s="1" t="s">
        <v>319</v>
      </c>
    </row>
    <row r="3644" customFormat="false" ht="15" hidden="false" customHeight="true" outlineLevel="0" collapsed="false">
      <c r="A3644" s="106" t="n">
        <v>24520.6638657407</v>
      </c>
      <c r="B3644" s="1" t="s">
        <v>320</v>
      </c>
      <c r="C3644" s="1" t="s">
        <v>321</v>
      </c>
      <c r="D3644" s="1" t="s">
        <v>322</v>
      </c>
    </row>
    <row r="3645" customFormat="false" ht="15" hidden="false" customHeight="true" outlineLevel="0" collapsed="false">
      <c r="A3645" s="106" t="n">
        <v>24527.7386342593</v>
      </c>
      <c r="B3645" s="1" t="s">
        <v>323</v>
      </c>
      <c r="C3645" s="1" t="s">
        <v>324</v>
      </c>
      <c r="D3645" s="1" t="s">
        <v>325</v>
      </c>
    </row>
    <row r="3646" customFormat="false" ht="15" hidden="false" customHeight="true" outlineLevel="0" collapsed="false">
      <c r="A3646" s="106" t="n">
        <v>24534.382662037</v>
      </c>
      <c r="B3646" s="1" t="s">
        <v>314</v>
      </c>
      <c r="C3646" s="1" t="s">
        <v>315</v>
      </c>
      <c r="D3646" s="1" t="s">
        <v>316</v>
      </c>
    </row>
    <row r="3647" customFormat="false" ht="15" hidden="false" customHeight="true" outlineLevel="0" collapsed="false">
      <c r="A3647" s="106" t="n">
        <v>24542.1875810185</v>
      </c>
      <c r="B3647" s="1" t="s">
        <v>326</v>
      </c>
      <c r="C3647" s="1" t="s">
        <v>327</v>
      </c>
      <c r="D3647" s="1" t="s">
        <v>319</v>
      </c>
    </row>
    <row r="3648" customFormat="false" ht="15" hidden="false" customHeight="true" outlineLevel="0" collapsed="false">
      <c r="A3648" s="106" t="n">
        <v>24550.3548958333</v>
      </c>
      <c r="B3648" s="1" t="s">
        <v>320</v>
      </c>
      <c r="C3648" s="1" t="s">
        <v>321</v>
      </c>
      <c r="D3648" s="1" t="s">
        <v>322</v>
      </c>
    </row>
    <row r="3649" customFormat="false" ht="15" hidden="false" customHeight="true" outlineLevel="0" collapsed="false">
      <c r="A3649" s="106" t="n">
        <v>24552.3173726852</v>
      </c>
      <c r="B3649" s="1" t="s">
        <v>328</v>
      </c>
      <c r="C3649" s="1" t="s">
        <v>329</v>
      </c>
      <c r="D3649" s="1" t="s">
        <v>330</v>
      </c>
    </row>
    <row r="3650" customFormat="false" ht="15" hidden="false" customHeight="true" outlineLevel="0" collapsed="false">
      <c r="A3650" s="106" t="n">
        <v>24557.1395023148</v>
      </c>
      <c r="B3650" s="1" t="s">
        <v>323</v>
      </c>
      <c r="C3650" s="1" t="s">
        <v>324</v>
      </c>
      <c r="D3650" s="1" t="s">
        <v>325</v>
      </c>
    </row>
    <row r="3651" customFormat="false" ht="15" hidden="false" customHeight="true" outlineLevel="0" collapsed="false">
      <c r="A3651" s="106" t="n">
        <v>24563.8742592593</v>
      </c>
      <c r="B3651" s="1" t="s">
        <v>314</v>
      </c>
      <c r="C3651" s="1" t="s">
        <v>315</v>
      </c>
      <c r="D3651" s="1" t="s">
        <v>316</v>
      </c>
    </row>
    <row r="3652" customFormat="false" ht="15" hidden="false" customHeight="true" outlineLevel="0" collapsed="false">
      <c r="A3652" s="106" t="n">
        <v>24571.9307175926</v>
      </c>
      <c r="B3652" s="1" t="s">
        <v>326</v>
      </c>
      <c r="C3652" s="1" t="s">
        <v>327</v>
      </c>
      <c r="D3652" s="1" t="s">
        <v>319</v>
      </c>
    </row>
    <row r="3653" customFormat="false" ht="15" hidden="false" customHeight="true" outlineLevel="0" collapsed="false">
      <c r="A3653" s="106" t="n">
        <v>24579.8664930556</v>
      </c>
      <c r="B3653" s="1" t="s">
        <v>320</v>
      </c>
      <c r="C3653" s="1" t="s">
        <v>321</v>
      </c>
      <c r="D3653" s="1" t="s">
        <v>322</v>
      </c>
    </row>
    <row r="3654" customFormat="false" ht="15" hidden="false" customHeight="true" outlineLevel="0" collapsed="false">
      <c r="A3654" s="106" t="n">
        <v>24586.5024537037</v>
      </c>
      <c r="B3654" s="1" t="s">
        <v>333</v>
      </c>
      <c r="C3654" s="1" t="s">
        <v>334</v>
      </c>
      <c r="D3654" s="1" t="s">
        <v>325</v>
      </c>
    </row>
    <row r="3655" customFormat="false" ht="15" hidden="false" customHeight="true" outlineLevel="0" collapsed="false">
      <c r="A3655" s="106" t="n">
        <v>24593.4396180556</v>
      </c>
      <c r="B3655" s="1" t="s">
        <v>314</v>
      </c>
      <c r="C3655" s="1" t="s">
        <v>315</v>
      </c>
      <c r="D3655" s="1" t="s">
        <v>316</v>
      </c>
    </row>
    <row r="3656" customFormat="false" ht="15" hidden="false" customHeight="true" outlineLevel="0" collapsed="false">
      <c r="A3656" s="106" t="n">
        <v>24601.6218171296</v>
      </c>
      <c r="B3656" s="1" t="s">
        <v>317</v>
      </c>
      <c r="C3656" s="1" t="s">
        <v>318</v>
      </c>
      <c r="D3656" s="1" t="s">
        <v>319</v>
      </c>
    </row>
    <row r="3657" customFormat="false" ht="15" hidden="false" customHeight="true" outlineLevel="0" collapsed="false">
      <c r="A3657" s="106" t="n">
        <v>24609.2206481482</v>
      </c>
      <c r="B3657" s="1" t="s">
        <v>320</v>
      </c>
      <c r="C3657" s="1" t="s">
        <v>321</v>
      </c>
      <c r="D3657" s="1" t="s">
        <v>322</v>
      </c>
    </row>
    <row r="3658" customFormat="false" ht="15" hidden="false" customHeight="true" outlineLevel="0" collapsed="false">
      <c r="A3658" s="106" t="n">
        <v>24615.8489814815</v>
      </c>
      <c r="B3658" s="1" t="s">
        <v>323</v>
      </c>
      <c r="C3658" s="1" t="s">
        <v>324</v>
      </c>
      <c r="D3658" s="1" t="s">
        <v>325</v>
      </c>
    </row>
    <row r="3659" customFormat="false" ht="15" hidden="false" customHeight="true" outlineLevel="0" collapsed="false">
      <c r="A3659" s="106" t="n">
        <v>24623.0778240741</v>
      </c>
      <c r="B3659" s="1" t="s">
        <v>314</v>
      </c>
      <c r="C3659" s="1" t="s">
        <v>315</v>
      </c>
      <c r="D3659" s="1" t="s">
        <v>316</v>
      </c>
    </row>
    <row r="3660" customFormat="false" ht="15" hidden="false" customHeight="true" outlineLevel="0" collapsed="false">
      <c r="A3660" s="106" t="n">
        <v>24631.217662037</v>
      </c>
      <c r="B3660" s="1" t="s">
        <v>326</v>
      </c>
      <c r="C3660" s="1" t="s">
        <v>327</v>
      </c>
      <c r="D3660" s="1" t="s">
        <v>319</v>
      </c>
    </row>
    <row r="3661" customFormat="false" ht="15" hidden="false" customHeight="true" outlineLevel="0" collapsed="false">
      <c r="A3661" s="106" t="n">
        <v>24638.4664351852</v>
      </c>
      <c r="B3661" s="1" t="s">
        <v>320</v>
      </c>
      <c r="C3661" s="1" t="s">
        <v>321</v>
      </c>
      <c r="D3661" s="1" t="s">
        <v>322</v>
      </c>
    </row>
    <row r="3662" customFormat="false" ht="15" hidden="false" customHeight="true" outlineLevel="0" collapsed="false">
      <c r="A3662" s="106" t="n">
        <v>24645.0993634259</v>
      </c>
      <c r="B3662" s="1" t="s">
        <v>328</v>
      </c>
      <c r="C3662" s="1" t="s">
        <v>331</v>
      </c>
      <c r="D3662" s="1" t="s">
        <v>332</v>
      </c>
    </row>
    <row r="3663" customFormat="false" ht="15" hidden="false" customHeight="true" outlineLevel="0" collapsed="false">
      <c r="A3663" s="106" t="n">
        <v>24645.2062615741</v>
      </c>
      <c r="B3663" s="1" t="s">
        <v>323</v>
      </c>
      <c r="C3663" s="1" t="s">
        <v>324</v>
      </c>
      <c r="D3663" s="1" t="s">
        <v>325</v>
      </c>
    </row>
    <row r="3664" customFormat="false" ht="15" hidden="false" customHeight="true" outlineLevel="0" collapsed="false">
      <c r="A3664" s="106" t="n">
        <v>24652.7775231482</v>
      </c>
      <c r="B3664" s="1" t="s">
        <v>314</v>
      </c>
      <c r="C3664" s="1" t="s">
        <v>315</v>
      </c>
      <c r="D3664" s="1" t="s">
        <v>316</v>
      </c>
    </row>
    <row r="3665" customFormat="false" ht="15" hidden="false" customHeight="true" outlineLevel="0" collapsed="false">
      <c r="A3665" s="106" t="n">
        <v>24660.7082060185</v>
      </c>
      <c r="B3665" s="1" t="s">
        <v>326</v>
      </c>
      <c r="C3665" s="1" t="s">
        <v>327</v>
      </c>
      <c r="D3665" s="1" t="s">
        <v>319</v>
      </c>
    </row>
    <row r="3666" customFormat="false" ht="15" hidden="false" customHeight="true" outlineLevel="0" collapsed="false">
      <c r="A3666" s="106" t="n">
        <v>24667.6615972222</v>
      </c>
      <c r="B3666" s="1" t="s">
        <v>320</v>
      </c>
      <c r="C3666" s="1" t="s">
        <v>321</v>
      </c>
      <c r="D3666" s="1" t="s">
        <v>322</v>
      </c>
    </row>
    <row r="3667" customFormat="false" ht="15" hidden="false" customHeight="true" outlineLevel="0" collapsed="false">
      <c r="A3667" s="106" t="n">
        <v>24674.6106481482</v>
      </c>
      <c r="B3667" s="1" t="s">
        <v>323</v>
      </c>
      <c r="C3667" s="1" t="s">
        <v>324</v>
      </c>
      <c r="D3667" s="1" t="s">
        <v>325</v>
      </c>
    </row>
    <row r="3668" customFormat="false" ht="15" hidden="false" customHeight="true" outlineLevel="0" collapsed="false">
      <c r="A3668" s="106" t="n">
        <v>24682.5100578704</v>
      </c>
      <c r="B3668" s="1" t="s">
        <v>314</v>
      </c>
      <c r="C3668" s="1" t="s">
        <v>315</v>
      </c>
      <c r="D3668" s="1" t="s">
        <v>316</v>
      </c>
    </row>
    <row r="3669" customFormat="false" ht="15" hidden="false" customHeight="true" outlineLevel="0" collapsed="false">
      <c r="A3669" s="106" t="n">
        <v>24690.1165972222</v>
      </c>
      <c r="B3669" s="1" t="s">
        <v>326</v>
      </c>
      <c r="C3669" s="1" t="s">
        <v>327</v>
      </c>
      <c r="D3669" s="1" t="s">
        <v>319</v>
      </c>
    </row>
    <row r="3670" customFormat="false" ht="15" hidden="false" customHeight="true" outlineLevel="0" collapsed="false">
      <c r="A3670" s="106" t="n">
        <v>24696.863912037</v>
      </c>
      <c r="B3670" s="1" t="s">
        <v>320</v>
      </c>
      <c r="C3670" s="1" t="s">
        <v>321</v>
      </c>
      <c r="D3670" s="1" t="s">
        <v>322</v>
      </c>
    </row>
    <row r="3671" customFormat="false" ht="15" hidden="false" customHeight="true" outlineLevel="0" collapsed="false">
      <c r="A3671" s="106" t="n">
        <v>24704.1019444444</v>
      </c>
      <c r="B3671" s="1" t="s">
        <v>323</v>
      </c>
      <c r="C3671" s="1" t="s">
        <v>324</v>
      </c>
      <c r="D3671" s="1" t="s">
        <v>325</v>
      </c>
    </row>
    <row r="3672" customFormat="false" ht="15" hidden="false" customHeight="true" outlineLevel="0" collapsed="false">
      <c r="A3672" s="106" t="n">
        <v>24712.2328240741</v>
      </c>
      <c r="B3672" s="1" t="s">
        <v>314</v>
      </c>
      <c r="C3672" s="1" t="s">
        <v>315</v>
      </c>
      <c r="D3672" s="1" t="s">
        <v>316</v>
      </c>
    </row>
    <row r="3673" customFormat="false" ht="15" hidden="false" customHeight="true" outlineLevel="0" collapsed="false">
      <c r="A3673" s="106" t="n">
        <v>24719.4837037037</v>
      </c>
      <c r="B3673" s="1" t="s">
        <v>326</v>
      </c>
      <c r="C3673" s="1" t="s">
        <v>327</v>
      </c>
      <c r="D3673" s="1" t="s">
        <v>319</v>
      </c>
    </row>
    <row r="3674" customFormat="false" ht="15" hidden="false" customHeight="true" outlineLevel="0" collapsed="false">
      <c r="A3674" s="106" t="n">
        <v>24726.1287037037</v>
      </c>
      <c r="B3674" s="1" t="s">
        <v>320</v>
      </c>
      <c r="C3674" s="1" t="s">
        <v>321</v>
      </c>
      <c r="D3674" s="1" t="s">
        <v>322</v>
      </c>
    </row>
    <row r="3675" customFormat="false" ht="15" hidden="false" customHeight="true" outlineLevel="0" collapsed="false">
      <c r="A3675" s="106" t="n">
        <v>24733.7078819444</v>
      </c>
      <c r="B3675" s="1" t="s">
        <v>323</v>
      </c>
      <c r="C3675" s="1" t="s">
        <v>324</v>
      </c>
      <c r="D3675" s="1" t="s">
        <v>325</v>
      </c>
    </row>
    <row r="3676" customFormat="false" ht="15" hidden="false" customHeight="true" outlineLevel="0" collapsed="false">
      <c r="A3676" s="106" t="n">
        <v>24738.7346180556</v>
      </c>
      <c r="B3676" s="1" t="s">
        <v>328</v>
      </c>
      <c r="C3676" s="1" t="s">
        <v>335</v>
      </c>
      <c r="D3676" s="1" t="s">
        <v>336</v>
      </c>
    </row>
    <row r="3677" customFormat="false" ht="15" hidden="false" customHeight="true" outlineLevel="0" collapsed="false">
      <c r="A3677" s="106" t="n">
        <v>24741.9053703704</v>
      </c>
      <c r="B3677" s="1" t="s">
        <v>314</v>
      </c>
      <c r="C3677" s="1" t="s">
        <v>315</v>
      </c>
      <c r="D3677" s="1" t="s">
        <v>316</v>
      </c>
    </row>
    <row r="3678" customFormat="false" ht="15" hidden="false" customHeight="true" outlineLevel="0" collapsed="false">
      <c r="A3678" s="106" t="n">
        <v>24748.8498148148</v>
      </c>
      <c r="B3678" s="1" t="s">
        <v>326</v>
      </c>
      <c r="C3678" s="1" t="s">
        <v>327</v>
      </c>
      <c r="D3678" s="1" t="s">
        <v>319</v>
      </c>
    </row>
    <row r="3679" customFormat="false" ht="15" hidden="false" customHeight="true" outlineLevel="0" collapsed="false">
      <c r="A3679" s="106" t="n">
        <v>24755.5072685185</v>
      </c>
      <c r="B3679" s="1" t="s">
        <v>320</v>
      </c>
      <c r="C3679" s="1" t="s">
        <v>321</v>
      </c>
      <c r="D3679" s="1" t="s">
        <v>322</v>
      </c>
    </row>
    <row r="3680" customFormat="false" ht="15" hidden="false" customHeight="true" outlineLevel="0" collapsed="false">
      <c r="A3680" s="106" t="n">
        <v>24763.4239699074</v>
      </c>
      <c r="B3680" s="1" t="s">
        <v>333</v>
      </c>
      <c r="C3680" s="1" t="s">
        <v>334</v>
      </c>
      <c r="D3680" s="1" t="s">
        <v>325</v>
      </c>
    </row>
    <row r="3681" customFormat="false" ht="15" hidden="false" customHeight="true" outlineLevel="0" collapsed="false">
      <c r="A3681" s="106" t="n">
        <v>24771.5025347222</v>
      </c>
      <c r="B3681" s="1" t="s">
        <v>314</v>
      </c>
      <c r="C3681" s="1" t="s">
        <v>315</v>
      </c>
      <c r="D3681" s="1" t="s">
        <v>316</v>
      </c>
    </row>
    <row r="3682" customFormat="false" ht="15" hidden="false" customHeight="true" outlineLevel="0" collapsed="false">
      <c r="A3682" s="106" t="n">
        <v>24778.2421296296</v>
      </c>
      <c r="B3682" s="1" t="s">
        <v>317</v>
      </c>
      <c r="C3682" s="1" t="s">
        <v>318</v>
      </c>
      <c r="D3682" s="1" t="s">
        <v>319</v>
      </c>
    </row>
    <row r="3683" customFormat="false" ht="15" hidden="false" customHeight="true" outlineLevel="0" collapsed="false">
      <c r="A3683" s="106" t="n">
        <v>24785.0412615741</v>
      </c>
      <c r="B3683" s="1" t="s">
        <v>320</v>
      </c>
      <c r="C3683" s="1" t="s">
        <v>321</v>
      </c>
      <c r="D3683" s="1" t="s">
        <v>322</v>
      </c>
    </row>
    <row r="3684" customFormat="false" ht="15" hidden="false" customHeight="true" outlineLevel="0" collapsed="false">
      <c r="A3684" s="106" t="n">
        <v>24793.2029398148</v>
      </c>
      <c r="B3684" s="1" t="s">
        <v>323</v>
      </c>
      <c r="C3684" s="1" t="s">
        <v>324</v>
      </c>
      <c r="D3684" s="1" t="s">
        <v>325</v>
      </c>
    </row>
    <row r="3685" customFormat="false" ht="15" hidden="false" customHeight="true" outlineLevel="0" collapsed="false">
      <c r="A3685" s="106" t="n">
        <v>24801.0159722222</v>
      </c>
      <c r="B3685" s="1" t="s">
        <v>314</v>
      </c>
      <c r="C3685" s="1" t="s">
        <v>315</v>
      </c>
      <c r="D3685" s="1" t="s">
        <v>316</v>
      </c>
    </row>
    <row r="3686" customFormat="false" ht="15" hidden="false" customHeight="true" outlineLevel="0" collapsed="false">
      <c r="A3686" s="106" t="n">
        <v>24807.6735763889</v>
      </c>
      <c r="B3686" s="1" t="s">
        <v>326</v>
      </c>
      <c r="C3686" s="1" t="s">
        <v>327</v>
      </c>
      <c r="D3686" s="1" t="s">
        <v>319</v>
      </c>
    </row>
    <row r="3687" customFormat="false" ht="15" hidden="false" customHeight="true" outlineLevel="0" collapsed="false">
      <c r="A3687" s="106" t="n">
        <v>24814.7477314815</v>
      </c>
      <c r="B3687" s="1" t="s">
        <v>320</v>
      </c>
      <c r="C3687" s="1" t="s">
        <v>321</v>
      </c>
      <c r="D3687" s="1" t="s">
        <v>322</v>
      </c>
    </row>
    <row r="3688" customFormat="false" ht="15" hidden="false" customHeight="true" outlineLevel="0" collapsed="false">
      <c r="A3688" s="106" t="n">
        <v>24822.9728240741</v>
      </c>
      <c r="B3688" s="1" t="s">
        <v>323</v>
      </c>
      <c r="C3688" s="1" t="s">
        <v>324</v>
      </c>
      <c r="D3688" s="1" t="s">
        <v>325</v>
      </c>
    </row>
    <row r="3689" customFormat="false" ht="15" hidden="false" customHeight="true" outlineLevel="0" collapsed="false">
      <c r="A3689" s="106" t="n">
        <v>24828.5531481482</v>
      </c>
      <c r="B3689" s="1" t="s">
        <v>328</v>
      </c>
      <c r="C3689" s="1" t="s">
        <v>337</v>
      </c>
      <c r="D3689" s="1" t="s">
        <v>338</v>
      </c>
    </row>
    <row r="3690" customFormat="false" ht="15" hidden="false" customHeight="true" outlineLevel="0" collapsed="false">
      <c r="A3690" s="106" t="n">
        <v>24830.4498842593</v>
      </c>
      <c r="B3690" s="1" t="s">
        <v>314</v>
      </c>
      <c r="C3690" s="1" t="s">
        <v>315</v>
      </c>
      <c r="D3690" s="1" t="s">
        <v>316</v>
      </c>
    </row>
    <row r="3691" customFormat="false" ht="15" hidden="false" customHeight="true" outlineLevel="0" collapsed="false">
      <c r="A3691" s="106" t="n">
        <v>24837.1517592593</v>
      </c>
      <c r="B3691" s="1" t="s">
        <v>326</v>
      </c>
      <c r="C3691" s="1" t="s">
        <v>327</v>
      </c>
      <c r="D3691" s="1" t="s">
        <v>319</v>
      </c>
    </row>
    <row r="3692" customFormat="false" ht="15" hidden="false" customHeight="true" outlineLevel="0" collapsed="false">
      <c r="A3692" s="106" t="n">
        <v>24844.5986111111</v>
      </c>
      <c r="B3692" s="1" t="s">
        <v>320</v>
      </c>
      <c r="C3692" s="1" t="s">
        <v>321</v>
      </c>
      <c r="D3692" s="1" t="s">
        <v>322</v>
      </c>
    </row>
    <row r="3693" customFormat="false" ht="15" hidden="false" customHeight="true" outlineLevel="0" collapsed="false">
      <c r="A3693" s="106" t="n">
        <v>24852.6743055556</v>
      </c>
      <c r="B3693" s="1" t="s">
        <v>323</v>
      </c>
      <c r="C3693" s="1" t="s">
        <v>324</v>
      </c>
      <c r="D3693" s="1" t="s">
        <v>325</v>
      </c>
    </row>
    <row r="3694" customFormat="false" ht="15" hidden="false" customHeight="true" outlineLevel="0" collapsed="false">
      <c r="A3694" s="106" t="n">
        <v>24859.8179398148</v>
      </c>
      <c r="B3694" s="1" t="s">
        <v>314</v>
      </c>
      <c r="C3694" s="1" t="s">
        <v>315</v>
      </c>
      <c r="D3694" s="1" t="s">
        <v>316</v>
      </c>
    </row>
    <row r="3695" customFormat="false" ht="15" hidden="false" customHeight="true" outlineLevel="0" collapsed="false">
      <c r="A3695" s="106" t="n">
        <v>24866.687037037</v>
      </c>
      <c r="B3695" s="1" t="s">
        <v>326</v>
      </c>
      <c r="C3695" s="1" t="s">
        <v>327</v>
      </c>
      <c r="D3695" s="1" t="s">
        <v>319</v>
      </c>
    </row>
    <row r="3696" customFormat="false" ht="15" hidden="false" customHeight="true" outlineLevel="0" collapsed="false">
      <c r="A3696" s="106" t="n">
        <v>24874.5136574074</v>
      </c>
      <c r="B3696" s="1" t="s">
        <v>320</v>
      </c>
      <c r="C3696" s="1" t="s">
        <v>321</v>
      </c>
      <c r="D3696" s="1" t="s">
        <v>322</v>
      </c>
    </row>
    <row r="3697" customFormat="false" ht="15" hidden="false" customHeight="true" outlineLevel="0" collapsed="false">
      <c r="A3697" s="106" t="n">
        <v>24882.2797916667</v>
      </c>
      <c r="B3697" s="1" t="s">
        <v>323</v>
      </c>
      <c r="C3697" s="1" t="s">
        <v>324</v>
      </c>
      <c r="D3697" s="1" t="s">
        <v>325</v>
      </c>
    </row>
    <row r="3698" customFormat="false" ht="15" hidden="false" customHeight="true" outlineLevel="0" collapsed="false">
      <c r="A3698" s="106" t="n">
        <v>24889.1442708333</v>
      </c>
      <c r="B3698" s="1" t="s">
        <v>314</v>
      </c>
      <c r="C3698" s="1" t="s">
        <v>315</v>
      </c>
      <c r="D3698" s="1" t="s">
        <v>316</v>
      </c>
    </row>
    <row r="3699" customFormat="false" ht="15" hidden="false" customHeight="true" outlineLevel="0" collapsed="false">
      <c r="A3699" s="106" t="n">
        <v>24896.2885300926</v>
      </c>
      <c r="B3699" s="1" t="s">
        <v>326</v>
      </c>
      <c r="C3699" s="1" t="s">
        <v>327</v>
      </c>
      <c r="D3699" s="1" t="s">
        <v>319</v>
      </c>
    </row>
    <row r="3700" customFormat="false" ht="15" hidden="false" customHeight="true" outlineLevel="0" collapsed="false">
      <c r="A3700" s="106" t="n">
        <v>24904.3885532407</v>
      </c>
      <c r="B3700" s="1" t="s">
        <v>320</v>
      </c>
      <c r="C3700" s="1" t="s">
        <v>321</v>
      </c>
      <c r="D3700" s="1" t="s">
        <v>322</v>
      </c>
    </row>
    <row r="3701" customFormat="false" ht="15" hidden="false" customHeight="true" outlineLevel="0" collapsed="false">
      <c r="A3701" s="106" t="n">
        <v>24911.7862962963</v>
      </c>
      <c r="B3701" s="1" t="s">
        <v>323</v>
      </c>
      <c r="C3701" s="1" t="s">
        <v>324</v>
      </c>
      <c r="D3701" s="1" t="s">
        <v>325</v>
      </c>
    </row>
    <row r="3702" customFormat="false" ht="15" hidden="false" customHeight="true" outlineLevel="0" collapsed="false">
      <c r="A3702" s="106" t="n">
        <v>24917.5567824074</v>
      </c>
      <c r="B3702" s="1" t="s">
        <v>328</v>
      </c>
      <c r="C3702" s="1" t="s">
        <v>329</v>
      </c>
      <c r="D3702" s="1" t="s">
        <v>330</v>
      </c>
    </row>
    <row r="3703" customFormat="false" ht="15" hidden="false" customHeight="true" outlineLevel="0" collapsed="false">
      <c r="A3703" s="106" t="n">
        <v>24918.4635185185</v>
      </c>
      <c r="B3703" s="1" t="s">
        <v>314</v>
      </c>
      <c r="C3703" s="1" t="s">
        <v>315</v>
      </c>
      <c r="D3703" s="1" t="s">
        <v>316</v>
      </c>
    </row>
    <row r="3704" customFormat="false" ht="15" hidden="false" customHeight="true" outlineLevel="0" collapsed="false">
      <c r="A3704" s="106" t="n">
        <v>24925.9496643519</v>
      </c>
      <c r="B3704" s="1" t="s">
        <v>317</v>
      </c>
      <c r="C3704" s="1" t="s">
        <v>318</v>
      </c>
      <c r="D3704" s="1" t="s">
        <v>319</v>
      </c>
    </row>
    <row r="3705" customFormat="false" ht="15" hidden="false" customHeight="true" outlineLevel="0" collapsed="false">
      <c r="A3705" s="106" t="n">
        <v>24934.1435185185</v>
      </c>
      <c r="B3705" s="1" t="s">
        <v>320</v>
      </c>
      <c r="C3705" s="1" t="s">
        <v>321</v>
      </c>
      <c r="D3705" s="1" t="s">
        <v>322</v>
      </c>
    </row>
    <row r="3706" customFormat="false" ht="15" hidden="false" customHeight="true" outlineLevel="0" collapsed="false">
      <c r="A3706" s="106" t="n">
        <v>24941.2024652778</v>
      </c>
      <c r="B3706" s="1" t="s">
        <v>333</v>
      </c>
      <c r="C3706" s="1" t="s">
        <v>334</v>
      </c>
      <c r="D3706" s="1" t="s">
        <v>325</v>
      </c>
    </row>
    <row r="3707" customFormat="false" ht="15" hidden="false" customHeight="true" outlineLevel="0" collapsed="false">
      <c r="A3707" s="106" t="n">
        <v>24947.8159722222</v>
      </c>
      <c r="B3707" s="1" t="s">
        <v>314</v>
      </c>
      <c r="C3707" s="1" t="s">
        <v>315</v>
      </c>
      <c r="D3707" s="1" t="s">
        <v>316</v>
      </c>
    </row>
    <row r="3708" customFormat="false" ht="15" hidden="false" customHeight="true" outlineLevel="0" collapsed="false">
      <c r="A3708" s="106" t="n">
        <v>24955.6393171296</v>
      </c>
      <c r="B3708" s="1" t="s">
        <v>326</v>
      </c>
      <c r="C3708" s="1" t="s">
        <v>327</v>
      </c>
      <c r="D3708" s="1" t="s">
        <v>319</v>
      </c>
    </row>
    <row r="3709" customFormat="false" ht="15" hidden="false" customHeight="true" outlineLevel="0" collapsed="false">
      <c r="A3709" s="106" t="n">
        <v>24963.7457291667</v>
      </c>
      <c r="B3709" s="1" t="s">
        <v>320</v>
      </c>
      <c r="C3709" s="1" t="s">
        <v>321</v>
      </c>
      <c r="D3709" s="1" t="s">
        <v>322</v>
      </c>
    </row>
    <row r="3710" customFormat="false" ht="15" hidden="false" customHeight="true" outlineLevel="0" collapsed="false">
      <c r="A3710" s="106" t="n">
        <v>24970.5450231482</v>
      </c>
      <c r="B3710" s="1" t="s">
        <v>323</v>
      </c>
      <c r="C3710" s="1" t="s">
        <v>324</v>
      </c>
      <c r="D3710" s="1" t="s">
        <v>325</v>
      </c>
    </row>
    <row r="3711" customFormat="false" ht="15" hidden="false" customHeight="true" outlineLevel="0" collapsed="false">
      <c r="A3711" s="106" t="n">
        <v>24977.2394675926</v>
      </c>
      <c r="B3711" s="1" t="s">
        <v>314</v>
      </c>
      <c r="C3711" s="1" t="s">
        <v>315</v>
      </c>
      <c r="D3711" s="1" t="s">
        <v>316</v>
      </c>
    </row>
    <row r="3712" customFormat="false" ht="15" hidden="false" customHeight="true" outlineLevel="0" collapsed="false">
      <c r="A3712" s="106" t="n">
        <v>24985.3123611111</v>
      </c>
      <c r="B3712" s="1" t="s">
        <v>326</v>
      </c>
      <c r="C3712" s="1" t="s">
        <v>327</v>
      </c>
      <c r="D3712" s="1" t="s">
        <v>319</v>
      </c>
    </row>
    <row r="3713" customFormat="false" ht="15" hidden="false" customHeight="true" outlineLevel="0" collapsed="false">
      <c r="A3713" s="106" t="n">
        <v>24993.1992013889</v>
      </c>
      <c r="B3713" s="1" t="s">
        <v>320</v>
      </c>
      <c r="C3713" s="1" t="s">
        <v>321</v>
      </c>
      <c r="D3713" s="1" t="s">
        <v>322</v>
      </c>
    </row>
    <row r="3714" customFormat="false" ht="15" hidden="false" customHeight="true" outlineLevel="0" collapsed="false">
      <c r="A3714" s="106" t="n">
        <v>24999.842662037</v>
      </c>
      <c r="B3714" s="1" t="s">
        <v>323</v>
      </c>
      <c r="C3714" s="1" t="s">
        <v>324</v>
      </c>
      <c r="D3714" s="1" t="s">
        <v>325</v>
      </c>
    </row>
    <row r="3715" customFormat="false" ht="15" hidden="false" customHeight="true" outlineLevel="0" collapsed="false">
      <c r="A3715" s="106" t="n">
        <v>25006.7599305556</v>
      </c>
      <c r="B3715" s="1" t="s">
        <v>314</v>
      </c>
      <c r="C3715" s="1" t="s">
        <v>315</v>
      </c>
      <c r="D3715" s="1" t="s">
        <v>316</v>
      </c>
    </row>
    <row r="3716" customFormat="false" ht="15" hidden="false" customHeight="true" outlineLevel="0" collapsed="false">
      <c r="A3716" s="106" t="n">
        <v>25010.3424305556</v>
      </c>
      <c r="B3716" s="1" t="s">
        <v>328</v>
      </c>
      <c r="C3716" s="1" t="s">
        <v>331</v>
      </c>
      <c r="D3716" s="1" t="s">
        <v>332</v>
      </c>
    </row>
    <row r="3717" customFormat="false" ht="15" hidden="false" customHeight="true" outlineLevel="0" collapsed="false">
      <c r="A3717" s="106" t="n">
        <v>25014.9338310185</v>
      </c>
      <c r="B3717" s="1" t="s">
        <v>326</v>
      </c>
      <c r="C3717" s="1" t="s">
        <v>327</v>
      </c>
      <c r="D3717" s="1" t="s">
        <v>319</v>
      </c>
    </row>
    <row r="3718" customFormat="false" ht="15" hidden="false" customHeight="true" outlineLevel="0" collapsed="false">
      <c r="A3718" s="106" t="n">
        <v>25022.5290972222</v>
      </c>
      <c r="B3718" s="1" t="s">
        <v>320</v>
      </c>
      <c r="C3718" s="1" t="s">
        <v>321</v>
      </c>
      <c r="D3718" s="1" t="s">
        <v>322</v>
      </c>
    </row>
    <row r="3719" customFormat="false" ht="15" hidden="false" customHeight="true" outlineLevel="0" collapsed="false">
      <c r="A3719" s="106" t="n">
        <v>25029.137662037</v>
      </c>
      <c r="B3719" s="1" t="s">
        <v>323</v>
      </c>
      <c r="C3719" s="1" t="s">
        <v>324</v>
      </c>
      <c r="D3719" s="1" t="s">
        <v>325</v>
      </c>
    </row>
    <row r="3720" customFormat="false" ht="15" hidden="false" customHeight="true" outlineLevel="0" collapsed="false">
      <c r="A3720" s="106" t="n">
        <v>25036.3833101852</v>
      </c>
      <c r="B3720" s="1" t="s">
        <v>314</v>
      </c>
      <c r="C3720" s="1" t="s">
        <v>315</v>
      </c>
      <c r="D3720" s="1" t="s">
        <v>316</v>
      </c>
    </row>
    <row r="3721" customFormat="false" ht="15" hidden="false" customHeight="true" outlineLevel="0" collapsed="false">
      <c r="A3721" s="106" t="n">
        <v>25044.4928935185</v>
      </c>
      <c r="B3721" s="1" t="s">
        <v>326</v>
      </c>
      <c r="C3721" s="1" t="s">
        <v>327</v>
      </c>
      <c r="D3721" s="1" t="s">
        <v>319</v>
      </c>
    </row>
    <row r="3722" customFormat="false" ht="15" hidden="false" customHeight="true" outlineLevel="0" collapsed="false">
      <c r="A3722" s="106" t="n">
        <v>25051.7738078704</v>
      </c>
      <c r="B3722" s="1" t="s">
        <v>320</v>
      </c>
      <c r="C3722" s="1" t="s">
        <v>321</v>
      </c>
      <c r="D3722" s="1" t="s">
        <v>322</v>
      </c>
    </row>
    <row r="3723" customFormat="false" ht="15" hidden="false" customHeight="true" outlineLevel="0" collapsed="false">
      <c r="A3723" s="106" t="n">
        <v>25058.4811458333</v>
      </c>
      <c r="B3723" s="1" t="s">
        <v>323</v>
      </c>
      <c r="C3723" s="1" t="s">
        <v>324</v>
      </c>
      <c r="D3723" s="1" t="s">
        <v>325</v>
      </c>
    </row>
    <row r="3724" customFormat="false" ht="15" hidden="false" customHeight="true" outlineLevel="0" collapsed="false">
      <c r="A3724" s="106" t="n">
        <v>25066.0931481482</v>
      </c>
      <c r="B3724" s="1" t="s">
        <v>314</v>
      </c>
      <c r="C3724" s="1" t="s">
        <v>315</v>
      </c>
      <c r="D3724" s="1" t="s">
        <v>316</v>
      </c>
    </row>
    <row r="3725" customFormat="false" ht="15" hidden="false" customHeight="true" outlineLevel="0" collapsed="false">
      <c r="A3725" s="106" t="n">
        <v>25073.9978356482</v>
      </c>
      <c r="B3725" s="1" t="s">
        <v>326</v>
      </c>
      <c r="C3725" s="1" t="s">
        <v>327</v>
      </c>
      <c r="D3725" s="1" t="s">
        <v>319</v>
      </c>
    </row>
    <row r="3726" customFormat="false" ht="15" hidden="false" customHeight="true" outlineLevel="0" collapsed="false">
      <c r="A3726" s="106" t="n">
        <v>25080.9825</v>
      </c>
      <c r="B3726" s="1" t="s">
        <v>320</v>
      </c>
      <c r="C3726" s="1" t="s">
        <v>321</v>
      </c>
      <c r="D3726" s="1" t="s">
        <v>322</v>
      </c>
    </row>
    <row r="3727" customFormat="false" ht="15" hidden="false" customHeight="true" outlineLevel="0" collapsed="false">
      <c r="A3727" s="106" t="n">
        <v>25087.9219791667</v>
      </c>
      <c r="B3727" s="1" t="s">
        <v>323</v>
      </c>
      <c r="C3727" s="1" t="s">
        <v>324</v>
      </c>
      <c r="D3727" s="1" t="s">
        <v>325</v>
      </c>
    </row>
    <row r="3728" customFormat="false" ht="15" hidden="false" customHeight="true" outlineLevel="0" collapsed="false">
      <c r="A3728" s="106" t="n">
        <v>25095.8556944444</v>
      </c>
      <c r="B3728" s="1" t="s">
        <v>314</v>
      </c>
      <c r="C3728" s="1" t="s">
        <v>315</v>
      </c>
      <c r="D3728" s="1" t="s">
        <v>316</v>
      </c>
    </row>
    <row r="3729" customFormat="false" ht="15" hidden="false" customHeight="true" outlineLevel="0" collapsed="false">
      <c r="A3729" s="106" t="n">
        <v>25103.4641435185</v>
      </c>
      <c r="B3729" s="1" t="s">
        <v>317</v>
      </c>
      <c r="C3729" s="1" t="s">
        <v>318</v>
      </c>
      <c r="D3729" s="1" t="s">
        <v>319</v>
      </c>
    </row>
    <row r="3730" customFormat="false" ht="15" hidden="false" customHeight="true" outlineLevel="0" collapsed="false">
      <c r="A3730" s="106" t="n">
        <v>25103.9765046296</v>
      </c>
      <c r="B3730" s="1" t="s">
        <v>328</v>
      </c>
      <c r="C3730" s="1" t="s">
        <v>335</v>
      </c>
      <c r="D3730" s="1" t="s">
        <v>336</v>
      </c>
    </row>
    <row r="3731" customFormat="false" ht="15" hidden="false" customHeight="true" outlineLevel="0" collapsed="false">
      <c r="A3731" s="106" t="n">
        <v>25110.2131365741</v>
      </c>
      <c r="B3731" s="1" t="s">
        <v>320</v>
      </c>
      <c r="C3731" s="1" t="s">
        <v>321</v>
      </c>
      <c r="D3731" s="1" t="s">
        <v>322</v>
      </c>
    </row>
    <row r="3732" customFormat="false" ht="15" hidden="false" customHeight="true" outlineLevel="0" collapsed="false">
      <c r="A3732" s="106" t="n">
        <v>25117.4905208333</v>
      </c>
      <c r="B3732" s="1" t="s">
        <v>333</v>
      </c>
      <c r="C3732" s="1" t="s">
        <v>334</v>
      </c>
      <c r="D3732" s="1" t="s">
        <v>325</v>
      </c>
    </row>
    <row r="3733" customFormat="false" ht="15" hidden="false" customHeight="true" outlineLevel="0" collapsed="false">
      <c r="A3733" s="106" t="n">
        <v>25125.6292939815</v>
      </c>
      <c r="B3733" s="1" t="s">
        <v>314</v>
      </c>
      <c r="C3733" s="1" t="s">
        <v>315</v>
      </c>
      <c r="D3733" s="1" t="s">
        <v>316</v>
      </c>
    </row>
    <row r="3734" customFormat="false" ht="15" hidden="false" customHeight="true" outlineLevel="0" collapsed="false">
      <c r="A3734" s="106" t="n">
        <v>25132.9059375</v>
      </c>
      <c r="B3734" s="1" t="s">
        <v>326</v>
      </c>
      <c r="C3734" s="1" t="s">
        <v>327</v>
      </c>
      <c r="D3734" s="1" t="s">
        <v>319</v>
      </c>
    </row>
    <row r="3735" customFormat="false" ht="15" hidden="false" customHeight="true" outlineLevel="0" collapsed="false">
      <c r="A3735" s="106" t="n">
        <v>25139.5274652778</v>
      </c>
      <c r="B3735" s="1" t="s">
        <v>320</v>
      </c>
      <c r="C3735" s="1" t="s">
        <v>321</v>
      </c>
      <c r="D3735" s="1" t="s">
        <v>322</v>
      </c>
    </row>
    <row r="3736" customFormat="false" ht="15" hidden="false" customHeight="true" outlineLevel="0" collapsed="false">
      <c r="A3736" s="106" t="n">
        <v>25147.1837037037</v>
      </c>
      <c r="B3736" s="1" t="s">
        <v>323</v>
      </c>
      <c r="C3736" s="1" t="s">
        <v>324</v>
      </c>
      <c r="D3736" s="1" t="s">
        <v>325</v>
      </c>
    </row>
    <row r="3737" customFormat="false" ht="15" hidden="false" customHeight="true" outlineLevel="0" collapsed="false">
      <c r="A3737" s="106" t="n">
        <v>25155.3702546296</v>
      </c>
      <c r="B3737" s="1" t="s">
        <v>314</v>
      </c>
      <c r="C3737" s="1" t="s">
        <v>315</v>
      </c>
      <c r="D3737" s="1" t="s">
        <v>316</v>
      </c>
    </row>
    <row r="3738" customFormat="false" ht="15" hidden="false" customHeight="true" outlineLevel="0" collapsed="false">
      <c r="A3738" s="106" t="n">
        <v>25162.3346412037</v>
      </c>
      <c r="B3738" s="1" t="s">
        <v>326</v>
      </c>
      <c r="C3738" s="1" t="s">
        <v>327</v>
      </c>
      <c r="D3738" s="1" t="s">
        <v>319</v>
      </c>
    </row>
    <row r="3739" customFormat="false" ht="15" hidden="false" customHeight="true" outlineLevel="0" collapsed="false">
      <c r="A3739" s="106" t="n">
        <v>25168.9790972222</v>
      </c>
      <c r="B3739" s="1" t="s">
        <v>320</v>
      </c>
      <c r="C3739" s="1" t="s">
        <v>321</v>
      </c>
      <c r="D3739" s="1" t="s">
        <v>322</v>
      </c>
    </row>
    <row r="3740" customFormat="false" ht="15" hidden="false" customHeight="true" outlineLevel="0" collapsed="false">
      <c r="A3740" s="106" t="n">
        <v>25176.9631597222</v>
      </c>
      <c r="B3740" s="1" t="s">
        <v>323</v>
      </c>
      <c r="C3740" s="1" t="s">
        <v>324</v>
      </c>
      <c r="D3740" s="1" t="s">
        <v>325</v>
      </c>
    </row>
    <row r="3741" customFormat="false" ht="15" hidden="false" customHeight="true" outlineLevel="0" collapsed="false">
      <c r="A3741" s="106" t="n">
        <v>25185.0342361111</v>
      </c>
      <c r="B3741" s="1" t="s">
        <v>314</v>
      </c>
      <c r="C3741" s="1" t="s">
        <v>315</v>
      </c>
      <c r="D3741" s="1" t="s">
        <v>316</v>
      </c>
    </row>
    <row r="3742" customFormat="false" ht="15" hidden="false" customHeight="true" outlineLevel="0" collapsed="false">
      <c r="A3742" s="106" t="n">
        <v>25191.7630092593</v>
      </c>
      <c r="B3742" s="1" t="s">
        <v>326</v>
      </c>
      <c r="C3742" s="1" t="s">
        <v>327</v>
      </c>
      <c r="D3742" s="1" t="s">
        <v>319</v>
      </c>
    </row>
    <row r="3743" customFormat="false" ht="15" hidden="false" customHeight="true" outlineLevel="0" collapsed="false">
      <c r="A3743" s="106" t="n">
        <v>25193.791724537</v>
      </c>
      <c r="B3743" s="1" t="s">
        <v>328</v>
      </c>
      <c r="C3743" s="1" t="s">
        <v>337</v>
      </c>
      <c r="D3743" s="1" t="s">
        <v>338</v>
      </c>
    </row>
    <row r="3744" customFormat="false" ht="15" hidden="false" customHeight="true" outlineLevel="0" collapsed="false">
      <c r="A3744" s="106" t="n">
        <v>25198.5932291667</v>
      </c>
      <c r="B3744" s="1" t="s">
        <v>320</v>
      </c>
      <c r="C3744" s="1" t="s">
        <v>321</v>
      </c>
      <c r="D3744" s="1" t="s">
        <v>322</v>
      </c>
    </row>
    <row r="3745" customFormat="false" ht="15" hidden="false" customHeight="true" outlineLevel="0" collapsed="false">
      <c r="A3745" s="106" t="n">
        <v>25206.7690046296</v>
      </c>
      <c r="B3745" s="1" t="s">
        <v>323</v>
      </c>
      <c r="C3745" s="1" t="s">
        <v>324</v>
      </c>
      <c r="D3745" s="1" t="s">
        <v>325</v>
      </c>
    </row>
    <row r="3746" customFormat="false" ht="15" hidden="false" customHeight="true" outlineLevel="0" collapsed="false">
      <c r="A3746" s="106" t="n">
        <v>25214.58375</v>
      </c>
      <c r="B3746" s="1" t="s">
        <v>314</v>
      </c>
      <c r="C3746" s="1" t="s">
        <v>315</v>
      </c>
      <c r="D3746" s="1" t="s">
        <v>316</v>
      </c>
    </row>
    <row r="3747" customFormat="false" ht="15" hidden="false" customHeight="true" outlineLevel="0" collapsed="false">
      <c r="A3747" s="106" t="n">
        <v>25221.2073611111</v>
      </c>
      <c r="B3747" s="1" t="s">
        <v>326</v>
      </c>
      <c r="C3747" s="1" t="s">
        <v>327</v>
      </c>
      <c r="D3747" s="1" t="s">
        <v>319</v>
      </c>
    </row>
    <row r="3748" customFormat="false" ht="15" hidden="false" customHeight="true" outlineLevel="0" collapsed="false">
      <c r="A3748" s="106" t="n">
        <v>25228.3492824074</v>
      </c>
      <c r="B3748" s="1" t="s">
        <v>320</v>
      </c>
      <c r="C3748" s="1" t="s">
        <v>321</v>
      </c>
      <c r="D3748" s="1" t="s">
        <v>322</v>
      </c>
    </row>
    <row r="3749" customFormat="false" ht="15" hidden="false" customHeight="true" outlineLevel="0" collapsed="false">
      <c r="A3749" s="106" t="n">
        <v>25236.5387268519</v>
      </c>
      <c r="B3749" s="1" t="s">
        <v>323</v>
      </c>
      <c r="C3749" s="1" t="s">
        <v>324</v>
      </c>
      <c r="D3749" s="1" t="s">
        <v>325</v>
      </c>
    </row>
    <row r="3750" customFormat="false" ht="15" hidden="false" customHeight="true" outlineLevel="0" collapsed="false">
      <c r="A3750" s="106" t="n">
        <v>25244.0057523148</v>
      </c>
      <c r="B3750" s="1" t="s">
        <v>314</v>
      </c>
      <c r="C3750" s="1" t="s">
        <v>315</v>
      </c>
      <c r="D3750" s="1" t="s">
        <v>316</v>
      </c>
    </row>
    <row r="3751" customFormat="false" ht="15" hidden="false" customHeight="true" outlineLevel="0" collapsed="false">
      <c r="A3751" s="106" t="n">
        <v>25250.6840277778</v>
      </c>
      <c r="B3751" s="1" t="s">
        <v>326</v>
      </c>
      <c r="C3751" s="1" t="s">
        <v>327</v>
      </c>
      <c r="D3751" s="1" t="s">
        <v>319</v>
      </c>
    </row>
    <row r="3752" customFormat="false" ht="15" hidden="false" customHeight="true" outlineLevel="0" collapsed="false">
      <c r="A3752" s="106" t="n">
        <v>25258.1870717593</v>
      </c>
      <c r="B3752" s="1" t="s">
        <v>320</v>
      </c>
      <c r="C3752" s="1" t="s">
        <v>321</v>
      </c>
      <c r="D3752" s="1" t="s">
        <v>322</v>
      </c>
    </row>
    <row r="3753" customFormat="false" ht="15" hidden="false" customHeight="true" outlineLevel="0" collapsed="false">
      <c r="A3753" s="106" t="n">
        <v>25266.2202430556</v>
      </c>
      <c r="B3753" s="1" t="s">
        <v>323</v>
      </c>
      <c r="C3753" s="1" t="s">
        <v>324</v>
      </c>
      <c r="D3753" s="1" t="s">
        <v>325</v>
      </c>
    </row>
    <row r="3754" customFormat="false" ht="15" hidden="false" customHeight="true" outlineLevel="0" collapsed="false">
      <c r="A3754" s="106" t="n">
        <v>25273.3224305556</v>
      </c>
      <c r="B3754" s="1" t="s">
        <v>314</v>
      </c>
      <c r="C3754" s="1" t="s">
        <v>315</v>
      </c>
      <c r="D3754" s="1" t="s">
        <v>316</v>
      </c>
    </row>
    <row r="3755" customFormat="false" ht="15" hidden="false" customHeight="true" outlineLevel="0" collapsed="false">
      <c r="A3755" s="106" t="n">
        <v>25280.2023611111</v>
      </c>
      <c r="B3755" s="1" t="s">
        <v>317</v>
      </c>
      <c r="C3755" s="1" t="s">
        <v>318</v>
      </c>
      <c r="D3755" s="1" t="s">
        <v>319</v>
      </c>
    </row>
    <row r="3756" customFormat="false" ht="15" hidden="false" customHeight="true" outlineLevel="0" collapsed="false">
      <c r="A3756" s="106" t="n">
        <v>25282.7971875</v>
      </c>
      <c r="B3756" s="1" t="s">
        <v>328</v>
      </c>
      <c r="C3756" s="1" t="s">
        <v>329</v>
      </c>
      <c r="D3756" s="1" t="s">
        <v>330</v>
      </c>
    </row>
    <row r="3757" customFormat="false" ht="15" hidden="false" customHeight="true" outlineLevel="0" collapsed="false">
      <c r="A3757" s="106" t="n">
        <v>25288.0328703704</v>
      </c>
      <c r="B3757" s="1" t="s">
        <v>320</v>
      </c>
      <c r="C3757" s="1" t="s">
        <v>321</v>
      </c>
      <c r="D3757" s="1" t="s">
        <v>322</v>
      </c>
    </row>
    <row r="3758" customFormat="false" ht="15" hidden="false" customHeight="true" outlineLevel="0" collapsed="false">
      <c r="A3758" s="106" t="n">
        <v>25295.7813657407</v>
      </c>
      <c r="B3758" s="1" t="s">
        <v>323</v>
      </c>
      <c r="C3758" s="1" t="s">
        <v>324</v>
      </c>
      <c r="D3758" s="1" t="s">
        <v>325</v>
      </c>
    </row>
    <row r="3759" customFormat="false" ht="15" hidden="false" customHeight="true" outlineLevel="0" collapsed="false">
      <c r="A3759" s="106" t="n">
        <v>25302.5821875</v>
      </c>
      <c r="B3759" s="1" t="s">
        <v>314</v>
      </c>
      <c r="C3759" s="1" t="s">
        <v>315</v>
      </c>
      <c r="D3759" s="1" t="s">
        <v>316</v>
      </c>
    </row>
    <row r="3760" customFormat="false" ht="15" hidden="false" customHeight="true" outlineLevel="0" collapsed="false">
      <c r="A3760" s="106" t="n">
        <v>25309.7609953704</v>
      </c>
      <c r="B3760" s="1" t="s">
        <v>326</v>
      </c>
      <c r="C3760" s="1" t="s">
        <v>327</v>
      </c>
      <c r="D3760" s="1" t="s">
        <v>319</v>
      </c>
    </row>
    <row r="3761" customFormat="false" ht="15" hidden="false" customHeight="true" outlineLevel="0" collapsed="false">
      <c r="A3761" s="106" t="n">
        <v>25317.8223958333</v>
      </c>
      <c r="B3761" s="1" t="s">
        <v>320</v>
      </c>
      <c r="C3761" s="1" t="s">
        <v>321</v>
      </c>
      <c r="D3761" s="1" t="s">
        <v>322</v>
      </c>
    </row>
    <row r="3762" customFormat="false" ht="15" hidden="false" customHeight="true" outlineLevel="0" collapsed="false">
      <c r="A3762" s="106" t="n">
        <v>25325.2178356482</v>
      </c>
      <c r="B3762" s="1" t="s">
        <v>323</v>
      </c>
      <c r="C3762" s="1" t="s">
        <v>324</v>
      </c>
      <c r="D3762" s="1" t="s">
        <v>325</v>
      </c>
    </row>
    <row r="3763" customFormat="false" ht="15" hidden="false" customHeight="true" outlineLevel="0" collapsed="false">
      <c r="A3763" s="106" t="n">
        <v>25331.8418055556</v>
      </c>
      <c r="B3763" s="1" t="s">
        <v>314</v>
      </c>
      <c r="C3763" s="1" t="s">
        <v>315</v>
      </c>
      <c r="D3763" s="1" t="s">
        <v>316</v>
      </c>
    </row>
    <row r="3764" customFormat="false" ht="15" hidden="false" customHeight="true" outlineLevel="0" collapsed="false">
      <c r="A3764" s="106" t="n">
        <v>25339.3514814815</v>
      </c>
      <c r="B3764" s="1" t="s">
        <v>326</v>
      </c>
      <c r="C3764" s="1" t="s">
        <v>327</v>
      </c>
      <c r="D3764" s="1" t="s">
        <v>319</v>
      </c>
    </row>
    <row r="3765" customFormat="false" ht="15" hidden="false" customHeight="true" outlineLevel="0" collapsed="false">
      <c r="A3765" s="106" t="n">
        <v>25347.5103356482</v>
      </c>
      <c r="B3765" s="1" t="s">
        <v>320</v>
      </c>
      <c r="C3765" s="1" t="s">
        <v>321</v>
      </c>
      <c r="D3765" s="1" t="s">
        <v>322</v>
      </c>
    </row>
    <row r="3766" customFormat="false" ht="15" hidden="false" customHeight="true" outlineLevel="0" collapsed="false">
      <c r="A3766" s="106" t="n">
        <v>25354.5545138889</v>
      </c>
      <c r="B3766" s="1" t="s">
        <v>323</v>
      </c>
      <c r="C3766" s="1" t="s">
        <v>324</v>
      </c>
      <c r="D3766" s="1" t="s">
        <v>325</v>
      </c>
    </row>
    <row r="3767" customFormat="false" ht="15" hidden="false" customHeight="true" outlineLevel="0" collapsed="false">
      <c r="A3767" s="106" t="n">
        <v>25361.1527546296</v>
      </c>
      <c r="B3767" s="1" t="s">
        <v>314</v>
      </c>
      <c r="C3767" s="1" t="s">
        <v>315</v>
      </c>
      <c r="D3767" s="1" t="s">
        <v>316</v>
      </c>
    </row>
    <row r="3768" customFormat="false" ht="15" hidden="false" customHeight="true" outlineLevel="0" collapsed="false">
      <c r="A3768" s="106" t="n">
        <v>25368.9644907407</v>
      </c>
      <c r="B3768" s="1" t="s">
        <v>326</v>
      </c>
      <c r="C3768" s="1" t="s">
        <v>327</v>
      </c>
      <c r="D3768" s="1" t="s">
        <v>319</v>
      </c>
    </row>
    <row r="3769" customFormat="false" ht="15" hidden="false" customHeight="true" outlineLevel="0" collapsed="false">
      <c r="A3769" s="106" t="n">
        <v>25375.579837963</v>
      </c>
      <c r="B3769" s="1" t="s">
        <v>328</v>
      </c>
      <c r="C3769" s="1" t="s">
        <v>331</v>
      </c>
      <c r="D3769" s="1" t="s">
        <v>332</v>
      </c>
    </row>
    <row r="3770" customFormat="false" ht="15" hidden="false" customHeight="true" outlineLevel="0" collapsed="false">
      <c r="A3770" s="106" t="n">
        <v>25377.0723611111</v>
      </c>
      <c r="B3770" s="1" t="s">
        <v>320</v>
      </c>
      <c r="C3770" s="1" t="s">
        <v>321</v>
      </c>
      <c r="D3770" s="1" t="s">
        <v>322</v>
      </c>
    </row>
    <row r="3771" customFormat="false" ht="15" hidden="false" customHeight="true" outlineLevel="0" collapsed="false">
      <c r="A3771" s="106" t="n">
        <v>25383.8362152778</v>
      </c>
      <c r="B3771" s="1" t="s">
        <v>323</v>
      </c>
      <c r="C3771" s="1" t="s">
        <v>324</v>
      </c>
      <c r="D3771" s="1" t="s">
        <v>325</v>
      </c>
    </row>
    <row r="3772" customFormat="false" ht="15" hidden="false" customHeight="true" outlineLevel="0" collapsed="false">
      <c r="A3772" s="106" t="n">
        <v>25390.5537847222</v>
      </c>
      <c r="B3772" s="1" t="s">
        <v>314</v>
      </c>
      <c r="C3772" s="1" t="s">
        <v>315</v>
      </c>
      <c r="D3772" s="1" t="s">
        <v>316</v>
      </c>
    </row>
    <row r="3773" customFormat="false" ht="15" hidden="false" customHeight="true" outlineLevel="0" collapsed="false">
      <c r="A3773" s="106" t="n">
        <v>25398.5914351852</v>
      </c>
      <c r="B3773" s="1" t="s">
        <v>326</v>
      </c>
      <c r="C3773" s="1" t="s">
        <v>327</v>
      </c>
      <c r="D3773" s="1" t="s">
        <v>319</v>
      </c>
    </row>
    <row r="3774" customFormat="false" ht="15" hidden="false" customHeight="true" outlineLevel="0" collapsed="false">
      <c r="A3774" s="106" t="n">
        <v>25406.5066782407</v>
      </c>
      <c r="B3774" s="1" t="s">
        <v>320</v>
      </c>
      <c r="C3774" s="1" t="s">
        <v>321</v>
      </c>
      <c r="D3774" s="1" t="s">
        <v>322</v>
      </c>
    </row>
    <row r="3775" customFormat="false" ht="15" hidden="false" customHeight="true" outlineLevel="0" collapsed="false">
      <c r="A3775" s="106" t="n">
        <v>25413.1148842593</v>
      </c>
      <c r="B3775" s="1" t="s">
        <v>323</v>
      </c>
      <c r="C3775" s="1" t="s">
        <v>324</v>
      </c>
      <c r="D3775" s="1" t="s">
        <v>325</v>
      </c>
    </row>
    <row r="3776" customFormat="false" ht="15" hidden="false" customHeight="true" outlineLevel="0" collapsed="false">
      <c r="A3776" s="106" t="n">
        <v>25420.06875</v>
      </c>
      <c r="B3776" s="1" t="s">
        <v>314</v>
      </c>
      <c r="C3776" s="1" t="s">
        <v>315</v>
      </c>
      <c r="D3776" s="1" t="s">
        <v>316</v>
      </c>
    </row>
    <row r="3777" customFormat="false" ht="15" hidden="false" customHeight="true" outlineLevel="0" collapsed="false">
      <c r="A3777" s="106" t="n">
        <v>25428.2200347222</v>
      </c>
      <c r="B3777" s="1" t="s">
        <v>326</v>
      </c>
      <c r="C3777" s="1" t="s">
        <v>327</v>
      </c>
      <c r="D3777" s="1" t="s">
        <v>319</v>
      </c>
    </row>
    <row r="3778" customFormat="false" ht="15" hidden="false" customHeight="true" outlineLevel="0" collapsed="false">
      <c r="A3778" s="106" t="n">
        <v>25435.8352662037</v>
      </c>
      <c r="B3778" s="1" t="s">
        <v>320</v>
      </c>
      <c r="C3778" s="1" t="s">
        <v>321</v>
      </c>
      <c r="D3778" s="1" t="s">
        <v>322</v>
      </c>
    </row>
    <row r="3779" customFormat="false" ht="15" hidden="false" customHeight="true" outlineLevel="0" collapsed="false">
      <c r="A3779" s="106" t="n">
        <v>25442.4392476852</v>
      </c>
      <c r="B3779" s="1" t="s">
        <v>323</v>
      </c>
      <c r="C3779" s="1" t="s">
        <v>324</v>
      </c>
      <c r="D3779" s="1" t="s">
        <v>325</v>
      </c>
    </row>
    <row r="3780" customFormat="false" ht="15" hidden="false" customHeight="true" outlineLevel="0" collapsed="false">
      <c r="A3780" s="106" t="n">
        <v>25449.7071759259</v>
      </c>
      <c r="B3780" s="1" t="s">
        <v>314</v>
      </c>
      <c r="C3780" s="1" t="s">
        <v>315</v>
      </c>
      <c r="D3780" s="1" t="s">
        <v>316</v>
      </c>
    </row>
    <row r="3781" customFormat="false" ht="15" hidden="false" customHeight="true" outlineLevel="0" collapsed="false">
      <c r="A3781" s="106" t="n">
        <v>25457.8306134259</v>
      </c>
      <c r="B3781" s="1" t="s">
        <v>317</v>
      </c>
      <c r="C3781" s="1" t="s">
        <v>318</v>
      </c>
      <c r="D3781" s="1" t="s">
        <v>319</v>
      </c>
    </row>
    <row r="3782" customFormat="false" ht="15" hidden="false" customHeight="true" outlineLevel="0" collapsed="false">
      <c r="A3782" s="106" t="n">
        <v>25465.1001967593</v>
      </c>
      <c r="B3782" s="1" t="s">
        <v>320</v>
      </c>
      <c r="C3782" s="1" t="s">
        <v>321</v>
      </c>
      <c r="D3782" s="1" t="s">
        <v>322</v>
      </c>
    </row>
    <row r="3783" customFormat="false" ht="15" hidden="false" customHeight="true" outlineLevel="0" collapsed="false">
      <c r="A3783" s="106" t="n">
        <v>25469.2128935185</v>
      </c>
      <c r="B3783" s="1" t="s">
        <v>328</v>
      </c>
      <c r="C3783" s="1" t="s">
        <v>335</v>
      </c>
      <c r="D3783" s="1" t="s">
        <v>336</v>
      </c>
    </row>
    <row r="3784" customFormat="false" ht="15" hidden="false" customHeight="true" outlineLevel="0" collapsed="false">
      <c r="A3784" s="106" t="n">
        <v>25471.8476157407</v>
      </c>
      <c r="B3784" s="1" t="s">
        <v>323</v>
      </c>
      <c r="C3784" s="1" t="s">
        <v>324</v>
      </c>
      <c r="D3784" s="1" t="s">
        <v>325</v>
      </c>
    </row>
    <row r="3785" customFormat="false" ht="15" hidden="false" customHeight="true" outlineLevel="0" collapsed="false">
      <c r="A3785" s="106" t="n">
        <v>25479.4620949074</v>
      </c>
      <c r="B3785" s="1" t="s">
        <v>314</v>
      </c>
      <c r="C3785" s="1" t="s">
        <v>315</v>
      </c>
      <c r="D3785" s="1" t="s">
        <v>316</v>
      </c>
    </row>
    <row r="3786" customFormat="false" ht="15" hidden="false" customHeight="true" outlineLevel="0" collapsed="false">
      <c r="A3786" s="106" t="n">
        <v>25487.4020486111</v>
      </c>
      <c r="B3786" s="1" t="s">
        <v>326</v>
      </c>
      <c r="C3786" s="1" t="s">
        <v>327</v>
      </c>
      <c r="D3786" s="1" t="s">
        <v>319</v>
      </c>
    </row>
    <row r="3787" customFormat="false" ht="15" hidden="false" customHeight="true" outlineLevel="0" collapsed="false">
      <c r="A3787" s="106" t="n">
        <v>25494.3552083333</v>
      </c>
      <c r="B3787" s="1" t="s">
        <v>320</v>
      </c>
      <c r="C3787" s="1" t="s">
        <v>321</v>
      </c>
      <c r="D3787" s="1" t="s">
        <v>322</v>
      </c>
    </row>
    <row r="3788" customFormat="false" ht="15" hidden="false" customHeight="true" outlineLevel="0" collapsed="false">
      <c r="A3788" s="106" t="n">
        <v>25501.3636226852</v>
      </c>
      <c r="B3788" s="1" t="s">
        <v>323</v>
      </c>
      <c r="C3788" s="1" t="s">
        <v>324</v>
      </c>
      <c r="D3788" s="1" t="s">
        <v>325</v>
      </c>
    </row>
    <row r="3789" customFormat="false" ht="15" hidden="false" customHeight="true" outlineLevel="0" collapsed="false">
      <c r="A3789" s="106" t="n">
        <v>25509.3012847222</v>
      </c>
      <c r="B3789" s="1" t="s">
        <v>314</v>
      </c>
      <c r="C3789" s="1" t="s">
        <v>315</v>
      </c>
      <c r="D3789" s="1" t="s">
        <v>316</v>
      </c>
    </row>
    <row r="3790" customFormat="false" ht="15" hidden="false" customHeight="true" outlineLevel="0" collapsed="false">
      <c r="A3790" s="106" t="n">
        <v>25516.9242361111</v>
      </c>
      <c r="B3790" s="1" t="s">
        <v>326</v>
      </c>
      <c r="C3790" s="1" t="s">
        <v>327</v>
      </c>
      <c r="D3790" s="1" t="s">
        <v>319</v>
      </c>
    </row>
    <row r="3791" customFormat="false" ht="15" hidden="false" customHeight="true" outlineLevel="0" collapsed="false">
      <c r="A3791" s="106" t="n">
        <v>25523.6558101852</v>
      </c>
      <c r="B3791" s="1" t="s">
        <v>320</v>
      </c>
      <c r="C3791" s="1" t="s">
        <v>321</v>
      </c>
      <c r="D3791" s="1" t="s">
        <v>322</v>
      </c>
    </row>
    <row r="3792" customFormat="false" ht="15" hidden="false" customHeight="true" outlineLevel="0" collapsed="false">
      <c r="A3792" s="106" t="n">
        <v>25530.9952546296</v>
      </c>
      <c r="B3792" s="1" t="s">
        <v>323</v>
      </c>
      <c r="C3792" s="1" t="s">
        <v>324</v>
      </c>
      <c r="D3792" s="1" t="s">
        <v>325</v>
      </c>
    </row>
    <row r="3793" customFormat="false" ht="15" hidden="false" customHeight="true" outlineLevel="0" collapsed="false">
      <c r="A3793" s="106" t="n">
        <v>25539.1597337963</v>
      </c>
      <c r="B3793" s="1" t="s">
        <v>314</v>
      </c>
      <c r="C3793" s="1" t="s">
        <v>315</v>
      </c>
      <c r="D3793" s="1" t="s">
        <v>316</v>
      </c>
    </row>
    <row r="3794" customFormat="false" ht="15" hidden="false" customHeight="true" outlineLevel="0" collapsed="false">
      <c r="A3794" s="106" t="n">
        <v>25546.4038773148</v>
      </c>
      <c r="B3794" s="1" t="s">
        <v>326</v>
      </c>
      <c r="C3794" s="1" t="s">
        <v>327</v>
      </c>
      <c r="D3794" s="1" t="s">
        <v>319</v>
      </c>
    </row>
    <row r="3795" customFormat="false" ht="15" hidden="false" customHeight="true" outlineLevel="0" collapsed="false">
      <c r="A3795" s="106" t="n">
        <v>25553.0475115741</v>
      </c>
      <c r="B3795" s="1" t="s">
        <v>320</v>
      </c>
      <c r="C3795" s="1" t="s">
        <v>321</v>
      </c>
      <c r="D3795" s="1" t="s">
        <v>322</v>
      </c>
    </row>
    <row r="3796" customFormat="false" ht="15" hidden="false" customHeight="true" outlineLevel="0" collapsed="false">
      <c r="A3796" s="106" t="n">
        <v>25559.0304282407</v>
      </c>
      <c r="B3796" s="1" t="s">
        <v>328</v>
      </c>
      <c r="C3796" s="1" t="s">
        <v>337</v>
      </c>
      <c r="D3796" s="1" t="s">
        <v>338</v>
      </c>
    </row>
    <row r="3797" customFormat="false" ht="15" hidden="false" customHeight="true" outlineLevel="0" collapsed="false">
      <c r="A3797" s="106" t="n">
        <v>25560.7323032407</v>
      </c>
      <c r="B3797" s="1" t="s">
        <v>323</v>
      </c>
      <c r="C3797" s="1" t="s">
        <v>324</v>
      </c>
      <c r="D3797" s="1" t="s">
        <v>325</v>
      </c>
    </row>
    <row r="3798" customFormat="false" ht="15" hidden="false" customHeight="true" outlineLevel="0" collapsed="false">
      <c r="A3798" s="106" t="n">
        <v>25568.9526273148</v>
      </c>
      <c r="B3798" s="1" t="s">
        <v>314</v>
      </c>
      <c r="C3798" s="1" t="s">
        <v>315</v>
      </c>
      <c r="D3798" s="1" t="s">
        <v>316</v>
      </c>
    </row>
    <row r="3799" customFormat="false" ht="15" hidden="false" customHeight="true" outlineLevel="0" collapsed="false">
      <c r="A3799" s="106" t="n">
        <v>25575.8577199074</v>
      </c>
      <c r="B3799" s="1" t="s">
        <v>326</v>
      </c>
      <c r="C3799" s="1" t="s">
        <v>327</v>
      </c>
      <c r="D3799" s="1" t="s">
        <v>319</v>
      </c>
    </row>
    <row r="3800" customFormat="false" ht="15" hidden="false" customHeight="true" outlineLevel="0" collapsed="false">
      <c r="A3800" s="106" t="n">
        <v>25582.5540509259</v>
      </c>
      <c r="B3800" s="1" t="s">
        <v>320</v>
      </c>
      <c r="C3800" s="1" t="s">
        <v>321</v>
      </c>
      <c r="D3800" s="1" t="s">
        <v>322</v>
      </c>
    </row>
    <row r="3801" customFormat="false" ht="15" hidden="false" customHeight="true" outlineLevel="0" collapsed="false">
      <c r="A3801" s="106" t="n">
        <v>25590.5383217593</v>
      </c>
      <c r="B3801" s="1" t="s">
        <v>323</v>
      </c>
      <c r="C3801" s="1" t="s">
        <v>324</v>
      </c>
      <c r="D3801" s="1" t="s">
        <v>325</v>
      </c>
    </row>
    <row r="3802" customFormat="false" ht="15" hidden="false" customHeight="true" outlineLevel="0" collapsed="false">
      <c r="A3802" s="106" t="n">
        <v>25598.6100925926</v>
      </c>
      <c r="B3802" s="1" t="s">
        <v>314</v>
      </c>
      <c r="C3802" s="1" t="s">
        <v>315</v>
      </c>
      <c r="D3802" s="1" t="s">
        <v>316</v>
      </c>
    </row>
    <row r="3803" customFormat="false" ht="15" hidden="false" customHeight="true" outlineLevel="0" collapsed="false">
      <c r="A3803" s="106" t="n">
        <v>25605.3003009259</v>
      </c>
      <c r="B3803" s="1" t="s">
        <v>326</v>
      </c>
      <c r="C3803" s="1" t="s">
        <v>327</v>
      </c>
      <c r="D3803" s="1" t="s">
        <v>319</v>
      </c>
    </row>
    <row r="3804" customFormat="false" ht="15" hidden="false" customHeight="true" outlineLevel="0" collapsed="false">
      <c r="A3804" s="106" t="n">
        <v>25612.17375</v>
      </c>
      <c r="B3804" s="1" t="s">
        <v>320</v>
      </c>
      <c r="C3804" s="1" t="s">
        <v>321</v>
      </c>
      <c r="D3804" s="1" t="s">
        <v>322</v>
      </c>
    </row>
    <row r="3805" customFormat="false" ht="15" hidden="false" customHeight="true" outlineLevel="0" collapsed="false">
      <c r="A3805" s="106" t="n">
        <v>25620.346412037</v>
      </c>
      <c r="B3805" s="1" t="s">
        <v>333</v>
      </c>
      <c r="C3805" s="1" t="s">
        <v>334</v>
      </c>
      <c r="D3805" s="1" t="s">
        <v>325</v>
      </c>
    </row>
    <row r="3806" customFormat="false" ht="15" hidden="false" customHeight="true" outlineLevel="0" collapsed="false">
      <c r="A3806" s="106" t="n">
        <v>25628.1064814815</v>
      </c>
      <c r="B3806" s="1" t="s">
        <v>314</v>
      </c>
      <c r="C3806" s="1" t="s">
        <v>315</v>
      </c>
      <c r="D3806" s="1" t="s">
        <v>316</v>
      </c>
    </row>
    <row r="3807" customFormat="false" ht="15" hidden="false" customHeight="true" outlineLevel="0" collapsed="false">
      <c r="A3807" s="106" t="n">
        <v>25634.7377662037</v>
      </c>
      <c r="B3807" s="1" t="s">
        <v>317</v>
      </c>
      <c r="C3807" s="1" t="s">
        <v>318</v>
      </c>
      <c r="D3807" s="1" t="s">
        <v>319</v>
      </c>
    </row>
    <row r="3808" customFormat="false" ht="15" hidden="false" customHeight="true" outlineLevel="0" collapsed="false">
      <c r="A3808" s="106" t="n">
        <v>25641.885625</v>
      </c>
      <c r="B3808" s="1" t="s">
        <v>320</v>
      </c>
      <c r="C3808" s="1" t="s">
        <v>321</v>
      </c>
      <c r="D3808" s="1" t="s">
        <v>322</v>
      </c>
    </row>
    <row r="3809" customFormat="false" ht="15" hidden="false" customHeight="true" outlineLevel="0" collapsed="false">
      <c r="A3809" s="106" t="n">
        <v>25648.0390509259</v>
      </c>
      <c r="B3809" s="1" t="s">
        <v>328</v>
      </c>
      <c r="C3809" s="1" t="s">
        <v>329</v>
      </c>
      <c r="D3809" s="1" t="s">
        <v>330</v>
      </c>
    </row>
    <row r="3810" customFormat="false" ht="15" hidden="false" customHeight="true" outlineLevel="0" collapsed="false">
      <c r="A3810" s="106" t="n">
        <v>25650.0782175926</v>
      </c>
      <c r="B3810" s="1" t="s">
        <v>323</v>
      </c>
      <c r="C3810" s="1" t="s">
        <v>324</v>
      </c>
      <c r="D3810" s="1" t="s">
        <v>325</v>
      </c>
    </row>
    <row r="3811" customFormat="false" ht="15" hidden="false" customHeight="true" outlineLevel="0" collapsed="false">
      <c r="A3811" s="106" t="n">
        <v>25657.4615625</v>
      </c>
      <c r="B3811" s="1" t="s">
        <v>314</v>
      </c>
      <c r="C3811" s="1" t="s">
        <v>315</v>
      </c>
      <c r="D3811" s="1" t="s">
        <v>316</v>
      </c>
    </row>
    <row r="3812" customFormat="false" ht="15" hidden="false" customHeight="true" outlineLevel="0" collapsed="false">
      <c r="A3812" s="106" t="n">
        <v>25664.1734259259</v>
      </c>
      <c r="B3812" s="1" t="s">
        <v>326</v>
      </c>
      <c r="C3812" s="1" t="s">
        <v>327</v>
      </c>
      <c r="D3812" s="1" t="s">
        <v>319</v>
      </c>
    </row>
    <row r="3813" customFormat="false" ht="15" hidden="false" customHeight="true" outlineLevel="0" collapsed="false">
      <c r="A3813" s="106" t="n">
        <v>25671.6549537037</v>
      </c>
      <c r="B3813" s="1" t="s">
        <v>320</v>
      </c>
      <c r="C3813" s="1" t="s">
        <v>321</v>
      </c>
      <c r="D3813" s="1" t="s">
        <v>322</v>
      </c>
    </row>
    <row r="3814" customFormat="false" ht="15" hidden="false" customHeight="true" outlineLevel="0" collapsed="false">
      <c r="A3814" s="106" t="n">
        <v>25679.6816203704</v>
      </c>
      <c r="B3814" s="1" t="s">
        <v>323</v>
      </c>
      <c r="C3814" s="1" t="s">
        <v>324</v>
      </c>
      <c r="D3814" s="1" t="s">
        <v>325</v>
      </c>
    </row>
    <row r="3815" customFormat="false" ht="15" hidden="false" customHeight="true" outlineLevel="0" collapsed="false">
      <c r="A3815" s="106" t="n">
        <v>25686.7211805556</v>
      </c>
      <c r="B3815" s="1" t="s">
        <v>314</v>
      </c>
      <c r="C3815" s="1" t="s">
        <v>315</v>
      </c>
      <c r="D3815" s="1" t="s">
        <v>316</v>
      </c>
    </row>
    <row r="3816" customFormat="false" ht="15" hidden="false" customHeight="true" outlineLevel="0" collapsed="false">
      <c r="A3816" s="106" t="n">
        <v>25693.6190509259</v>
      </c>
      <c r="B3816" s="1" t="s">
        <v>326</v>
      </c>
      <c r="C3816" s="1" t="s">
        <v>327</v>
      </c>
      <c r="D3816" s="1" t="s">
        <v>319</v>
      </c>
    </row>
    <row r="3817" customFormat="false" ht="15" hidden="false" customHeight="true" outlineLevel="0" collapsed="false">
      <c r="A3817" s="106" t="n">
        <v>25701.4346412037</v>
      </c>
      <c r="B3817" s="1" t="s">
        <v>320</v>
      </c>
      <c r="C3817" s="1" t="s">
        <v>321</v>
      </c>
      <c r="D3817" s="1" t="s">
        <v>322</v>
      </c>
    </row>
    <row r="3818" customFormat="false" ht="15" hidden="false" customHeight="true" outlineLevel="0" collapsed="false">
      <c r="A3818" s="106" t="n">
        <v>25709.1512962963</v>
      </c>
      <c r="B3818" s="1" t="s">
        <v>323</v>
      </c>
      <c r="C3818" s="1" t="s">
        <v>324</v>
      </c>
      <c r="D3818" s="1" t="s">
        <v>325</v>
      </c>
    </row>
    <row r="3819" customFormat="false" ht="15" hidden="false" customHeight="true" outlineLevel="0" collapsed="false">
      <c r="A3819" s="106" t="n">
        <v>25715.9389814815</v>
      </c>
      <c r="B3819" s="1" t="s">
        <v>314</v>
      </c>
      <c r="C3819" s="1" t="s">
        <v>315</v>
      </c>
      <c r="D3819" s="1" t="s">
        <v>316</v>
      </c>
    </row>
    <row r="3820" customFormat="false" ht="15" hidden="false" customHeight="true" outlineLevel="0" collapsed="false">
      <c r="A3820" s="106" t="n">
        <v>25723.0983680556</v>
      </c>
      <c r="B3820" s="1" t="s">
        <v>326</v>
      </c>
      <c r="C3820" s="1" t="s">
        <v>327</v>
      </c>
      <c r="D3820" s="1" t="s">
        <v>319</v>
      </c>
    </row>
    <row r="3821" customFormat="false" ht="15" hidden="false" customHeight="true" outlineLevel="0" collapsed="false">
      <c r="A3821" s="106" t="n">
        <v>25731.1711689815</v>
      </c>
      <c r="B3821" s="1" t="s">
        <v>320</v>
      </c>
      <c r="C3821" s="1" t="s">
        <v>321</v>
      </c>
      <c r="D3821" s="1" t="s">
        <v>322</v>
      </c>
    </row>
    <row r="3822" customFormat="false" ht="15" hidden="false" customHeight="true" outlineLevel="0" collapsed="false">
      <c r="A3822" s="106" t="n">
        <v>25738.5191666667</v>
      </c>
      <c r="B3822" s="1" t="s">
        <v>323</v>
      </c>
      <c r="C3822" s="1" t="s">
        <v>324</v>
      </c>
      <c r="D3822" s="1" t="s">
        <v>325</v>
      </c>
    </row>
    <row r="3823" customFormat="false" ht="15" hidden="false" customHeight="true" outlineLevel="0" collapsed="false">
      <c r="A3823" s="106" t="n">
        <v>25740.8213657407</v>
      </c>
      <c r="B3823" s="1" t="s">
        <v>328</v>
      </c>
      <c r="C3823" s="1" t="s">
        <v>331</v>
      </c>
      <c r="D3823" s="1" t="s">
        <v>332</v>
      </c>
    </row>
    <row r="3824" customFormat="false" ht="15" hidden="false" customHeight="true" outlineLevel="0" collapsed="false">
      <c r="A3824" s="106" t="n">
        <v>25745.1678356482</v>
      </c>
      <c r="B3824" s="1" t="s">
        <v>314</v>
      </c>
      <c r="C3824" s="1" t="s">
        <v>315</v>
      </c>
      <c r="D3824" s="1" t="s">
        <v>316</v>
      </c>
    </row>
    <row r="3825" customFormat="false" ht="15" hidden="false" customHeight="true" outlineLevel="0" collapsed="false">
      <c r="A3825" s="106" t="n">
        <v>25752.6375694444</v>
      </c>
      <c r="B3825" s="1" t="s">
        <v>326</v>
      </c>
      <c r="C3825" s="1" t="s">
        <v>327</v>
      </c>
      <c r="D3825" s="1" t="s">
        <v>319</v>
      </c>
    </row>
    <row r="3826" customFormat="false" ht="15" hidden="false" customHeight="true" outlineLevel="0" collapsed="false">
      <c r="A3826" s="106" t="n">
        <v>25760.8215162037</v>
      </c>
      <c r="B3826" s="1" t="s">
        <v>320</v>
      </c>
      <c r="C3826" s="1" t="s">
        <v>321</v>
      </c>
      <c r="D3826" s="1" t="s">
        <v>322</v>
      </c>
    </row>
    <row r="3827" customFormat="false" ht="15" hidden="false" customHeight="true" outlineLevel="0" collapsed="false">
      <c r="A3827" s="106" t="n">
        <v>25767.8323842593</v>
      </c>
      <c r="B3827" s="1" t="s">
        <v>323</v>
      </c>
      <c r="C3827" s="1" t="s">
        <v>324</v>
      </c>
      <c r="D3827" s="1" t="s">
        <v>325</v>
      </c>
    </row>
    <row r="3828" customFormat="false" ht="15" hidden="false" customHeight="true" outlineLevel="0" collapsed="false">
      <c r="A3828" s="106" t="n">
        <v>25774.4582175926</v>
      </c>
      <c r="B3828" s="1" t="s">
        <v>314</v>
      </c>
      <c r="C3828" s="1" t="s">
        <v>315</v>
      </c>
      <c r="D3828" s="1" t="s">
        <v>316</v>
      </c>
    </row>
    <row r="3829" customFormat="false" ht="15" hidden="false" customHeight="true" outlineLevel="0" collapsed="false">
      <c r="A3829" s="106" t="n">
        <v>25782.2489236111</v>
      </c>
      <c r="B3829" s="1" t="s">
        <v>326</v>
      </c>
      <c r="C3829" s="1" t="s">
        <v>327</v>
      </c>
      <c r="D3829" s="1" t="s">
        <v>319</v>
      </c>
    </row>
    <row r="3830" customFormat="false" ht="15" hidden="false" customHeight="true" outlineLevel="0" collapsed="false">
      <c r="A3830" s="106" t="n">
        <v>25790.3679166667</v>
      </c>
      <c r="B3830" s="1" t="s">
        <v>320</v>
      </c>
      <c r="C3830" s="1" t="s">
        <v>321</v>
      </c>
      <c r="D3830" s="1" t="s">
        <v>322</v>
      </c>
    </row>
    <row r="3831" customFormat="false" ht="15" hidden="false" customHeight="true" outlineLevel="0" collapsed="false">
      <c r="A3831" s="106" t="n">
        <v>25797.1358333333</v>
      </c>
      <c r="B3831" s="1" t="s">
        <v>333</v>
      </c>
      <c r="C3831" s="1" t="s">
        <v>334</v>
      </c>
      <c r="D3831" s="1" t="s">
        <v>325</v>
      </c>
    </row>
    <row r="3832" customFormat="false" ht="15" hidden="false" customHeight="true" outlineLevel="0" collapsed="false">
      <c r="A3832" s="106" t="n">
        <v>25803.8574652778</v>
      </c>
      <c r="B3832" s="1" t="s">
        <v>314</v>
      </c>
      <c r="C3832" s="1" t="s">
        <v>315</v>
      </c>
      <c r="D3832" s="1" t="s">
        <v>316</v>
      </c>
    </row>
    <row r="3833" customFormat="false" ht="15" hidden="false" customHeight="true" outlineLevel="0" collapsed="false">
      <c r="A3833" s="106" t="n">
        <v>25811.9179166667</v>
      </c>
      <c r="B3833" s="1" t="s">
        <v>317</v>
      </c>
      <c r="C3833" s="1" t="s">
        <v>318</v>
      </c>
      <c r="D3833" s="1" t="s">
        <v>319</v>
      </c>
    </row>
    <row r="3834" customFormat="false" ht="15" hidden="false" customHeight="true" outlineLevel="0" collapsed="false">
      <c r="A3834" s="106" t="n">
        <v>25819.8181481482</v>
      </c>
      <c r="B3834" s="1" t="s">
        <v>320</v>
      </c>
      <c r="C3834" s="1" t="s">
        <v>321</v>
      </c>
      <c r="D3834" s="1" t="s">
        <v>322</v>
      </c>
    </row>
    <row r="3835" customFormat="false" ht="15" hidden="false" customHeight="true" outlineLevel="0" collapsed="false">
      <c r="A3835" s="106" t="n">
        <v>25826.4650115741</v>
      </c>
      <c r="B3835" s="1" t="s">
        <v>323</v>
      </c>
      <c r="C3835" s="1" t="s">
        <v>324</v>
      </c>
      <c r="D3835" s="1" t="s">
        <v>325</v>
      </c>
    </row>
    <row r="3836" customFormat="false" ht="15" hidden="false" customHeight="true" outlineLevel="0" collapsed="false">
      <c r="A3836" s="106" t="n">
        <v>25833.4046412037</v>
      </c>
      <c r="B3836" s="1" t="s">
        <v>314</v>
      </c>
      <c r="C3836" s="1" t="s">
        <v>315</v>
      </c>
      <c r="D3836" s="1" t="s">
        <v>316</v>
      </c>
    </row>
    <row r="3837" customFormat="false" ht="15" hidden="false" customHeight="true" outlineLevel="0" collapsed="false">
      <c r="A3837" s="106" t="n">
        <v>25834.4576041667</v>
      </c>
      <c r="B3837" s="1" t="s">
        <v>328</v>
      </c>
      <c r="C3837" s="1" t="s">
        <v>335</v>
      </c>
      <c r="D3837" s="1" t="s">
        <v>336</v>
      </c>
    </row>
    <row r="3838" customFormat="false" ht="15" hidden="false" customHeight="true" outlineLevel="0" collapsed="false">
      <c r="A3838" s="106" t="n">
        <v>25841.6054398148</v>
      </c>
      <c r="B3838" s="1" t="s">
        <v>326</v>
      </c>
      <c r="C3838" s="1" t="s">
        <v>327</v>
      </c>
      <c r="D3838" s="1" t="s">
        <v>319</v>
      </c>
    </row>
    <row r="3839" customFormat="false" ht="15" hidden="false" customHeight="true" outlineLevel="0" collapsed="false">
      <c r="A3839" s="106" t="n">
        <v>25849.1962037037</v>
      </c>
      <c r="B3839" s="1" t="s">
        <v>320</v>
      </c>
      <c r="C3839" s="1" t="s">
        <v>321</v>
      </c>
      <c r="D3839" s="1" t="s">
        <v>322</v>
      </c>
    </row>
    <row r="3840" customFormat="false" ht="15" hidden="false" customHeight="true" outlineLevel="0" collapsed="false">
      <c r="A3840" s="106" t="n">
        <v>25855.8480092593</v>
      </c>
      <c r="B3840" s="1" t="s">
        <v>323</v>
      </c>
      <c r="C3840" s="1" t="s">
        <v>324</v>
      </c>
      <c r="D3840" s="1" t="s">
        <v>325</v>
      </c>
    </row>
    <row r="3841" customFormat="false" ht="15" hidden="false" customHeight="true" outlineLevel="0" collapsed="false">
      <c r="A3841" s="106" t="n">
        <v>25863.1164814815</v>
      </c>
      <c r="B3841" s="1" t="s">
        <v>314</v>
      </c>
      <c r="C3841" s="1" t="s">
        <v>315</v>
      </c>
      <c r="D3841" s="1" t="s">
        <v>316</v>
      </c>
    </row>
    <row r="3842" customFormat="false" ht="15" hidden="false" customHeight="true" outlineLevel="0" collapsed="false">
      <c r="A3842" s="106" t="n">
        <v>25871.2691550926</v>
      </c>
      <c r="B3842" s="1" t="s">
        <v>326</v>
      </c>
      <c r="C3842" s="1" t="s">
        <v>327</v>
      </c>
      <c r="D3842" s="1" t="s">
        <v>319</v>
      </c>
    </row>
    <row r="3843" customFormat="false" ht="15" hidden="false" customHeight="true" outlineLevel="0" collapsed="false">
      <c r="A3843" s="106" t="n">
        <v>25878.532337963</v>
      </c>
      <c r="B3843" s="1" t="s">
        <v>320</v>
      </c>
      <c r="C3843" s="1" t="s">
        <v>321</v>
      </c>
      <c r="D3843" s="1" t="s">
        <v>322</v>
      </c>
    </row>
    <row r="3844" customFormat="false" ht="15" hidden="false" customHeight="true" outlineLevel="0" collapsed="false">
      <c r="A3844" s="106" t="n">
        <v>25885.3108564815</v>
      </c>
      <c r="B3844" s="1" t="s">
        <v>323</v>
      </c>
      <c r="C3844" s="1" t="s">
        <v>324</v>
      </c>
      <c r="D3844" s="1" t="s">
        <v>325</v>
      </c>
    </row>
    <row r="3845" customFormat="false" ht="15" hidden="false" customHeight="true" outlineLevel="0" collapsed="false">
      <c r="A3845" s="106" t="n">
        <v>25892.9675694444</v>
      </c>
      <c r="B3845" s="1" t="s">
        <v>314</v>
      </c>
      <c r="C3845" s="1" t="s">
        <v>315</v>
      </c>
      <c r="D3845" s="1" t="s">
        <v>316</v>
      </c>
    </row>
    <row r="3846" customFormat="false" ht="15" hidden="false" customHeight="true" outlineLevel="0" collapsed="false">
      <c r="A3846" s="106" t="n">
        <v>25900.8844907407</v>
      </c>
      <c r="B3846" s="1" t="s">
        <v>326</v>
      </c>
      <c r="C3846" s="1" t="s">
        <v>327</v>
      </c>
      <c r="D3846" s="1" t="s">
        <v>319</v>
      </c>
    </row>
    <row r="3847" customFormat="false" ht="15" hidden="false" customHeight="true" outlineLevel="0" collapsed="false">
      <c r="A3847" s="106" t="n">
        <v>25907.8578587963</v>
      </c>
      <c r="B3847" s="1" t="s">
        <v>320</v>
      </c>
      <c r="C3847" s="1" t="s">
        <v>321</v>
      </c>
      <c r="D3847" s="1" t="s">
        <v>322</v>
      </c>
    </row>
    <row r="3848" customFormat="false" ht="15" hidden="false" customHeight="true" outlineLevel="0" collapsed="false">
      <c r="A3848" s="106" t="n">
        <v>25914.8772222222</v>
      </c>
      <c r="B3848" s="1" t="s">
        <v>323</v>
      </c>
      <c r="C3848" s="1" t="s">
        <v>324</v>
      </c>
      <c r="D3848" s="1" t="s">
        <v>325</v>
      </c>
    </row>
    <row r="3849" customFormat="false" ht="15" hidden="false" customHeight="true" outlineLevel="0" collapsed="false">
      <c r="A3849" s="106" t="n">
        <v>25922.8813078704</v>
      </c>
      <c r="B3849" s="1" t="s">
        <v>314</v>
      </c>
      <c r="C3849" s="1" t="s">
        <v>315</v>
      </c>
      <c r="D3849" s="1" t="s">
        <v>316</v>
      </c>
    </row>
    <row r="3850" customFormat="false" ht="15" hidden="false" customHeight="true" outlineLevel="0" collapsed="false">
      <c r="A3850" s="106" t="n">
        <v>25924.2746643519</v>
      </c>
      <c r="B3850" s="1" t="s">
        <v>328</v>
      </c>
      <c r="C3850" s="1" t="s">
        <v>337</v>
      </c>
      <c r="D3850" s="1" t="s">
        <v>338</v>
      </c>
    </row>
    <row r="3851" customFormat="false" ht="15" hidden="false" customHeight="true" outlineLevel="0" collapsed="false">
      <c r="A3851" s="106" t="n">
        <v>25930.4459606482</v>
      </c>
      <c r="B3851" s="1" t="s">
        <v>326</v>
      </c>
      <c r="C3851" s="1" t="s">
        <v>327</v>
      </c>
      <c r="D3851" s="1" t="s">
        <v>319</v>
      </c>
    </row>
    <row r="3852" customFormat="false" ht="15" hidden="false" customHeight="true" outlineLevel="0" collapsed="false">
      <c r="A3852" s="106" t="n">
        <v>25937.2045949074</v>
      </c>
      <c r="B3852" s="1" t="s">
        <v>320</v>
      </c>
      <c r="C3852" s="1" t="s">
        <v>321</v>
      </c>
      <c r="D3852" s="1" t="s">
        <v>322</v>
      </c>
    </row>
    <row r="3853" customFormat="false" ht="15" hidden="false" customHeight="true" outlineLevel="0" collapsed="false">
      <c r="A3853" s="106" t="n">
        <v>25944.5556365741</v>
      </c>
      <c r="B3853" s="1" t="s">
        <v>323</v>
      </c>
      <c r="C3853" s="1" t="s">
        <v>324</v>
      </c>
      <c r="D3853" s="1" t="s">
        <v>325</v>
      </c>
    </row>
    <row r="3854" customFormat="false" ht="15" hidden="false" customHeight="true" outlineLevel="0" collapsed="false">
      <c r="A3854" s="106" t="n">
        <v>25952.7555671296</v>
      </c>
      <c r="B3854" s="1" t="s">
        <v>314</v>
      </c>
      <c r="C3854" s="1" t="s">
        <v>315</v>
      </c>
      <c r="D3854" s="1" t="s">
        <v>316</v>
      </c>
    </row>
    <row r="3855" customFormat="false" ht="15" hidden="false" customHeight="true" outlineLevel="0" collapsed="false">
      <c r="A3855" s="106" t="n">
        <v>25959.9544791667</v>
      </c>
      <c r="B3855" s="1" t="s">
        <v>317</v>
      </c>
      <c r="C3855" s="1" t="s">
        <v>318</v>
      </c>
      <c r="D3855" s="1" t="s">
        <v>319</v>
      </c>
    </row>
    <row r="3856" customFormat="false" ht="15" hidden="false" customHeight="true" outlineLevel="0" collapsed="false">
      <c r="A3856" s="106" t="n">
        <v>25966.6041898148</v>
      </c>
      <c r="B3856" s="1" t="s">
        <v>320</v>
      </c>
      <c r="C3856" s="1" t="s">
        <v>321</v>
      </c>
      <c r="D3856" s="1" t="s">
        <v>322</v>
      </c>
    </row>
    <row r="3857" customFormat="false" ht="15" hidden="false" customHeight="true" outlineLevel="0" collapsed="false">
      <c r="A3857" s="106" t="n">
        <v>25974.3201273148</v>
      </c>
      <c r="B3857" s="1" t="s">
        <v>333</v>
      </c>
      <c r="C3857" s="1" t="s">
        <v>334</v>
      </c>
      <c r="D3857" s="1" t="s">
        <v>325</v>
      </c>
    </row>
    <row r="3858" customFormat="false" ht="15" hidden="false" customHeight="true" outlineLevel="0" collapsed="false">
      <c r="A3858" s="106" t="n">
        <v>25982.5090393519</v>
      </c>
      <c r="B3858" s="1" t="s">
        <v>314</v>
      </c>
      <c r="C3858" s="1" t="s">
        <v>315</v>
      </c>
      <c r="D3858" s="1" t="s">
        <v>316</v>
      </c>
    </row>
    <row r="3859" customFormat="false" ht="15" hidden="false" customHeight="true" outlineLevel="0" collapsed="false">
      <c r="A3859" s="106" t="n">
        <v>25989.4081365741</v>
      </c>
      <c r="B3859" s="1" t="s">
        <v>317</v>
      </c>
      <c r="C3859" s="1" t="s">
        <v>318</v>
      </c>
      <c r="D3859" s="1" t="s">
        <v>319</v>
      </c>
    </row>
    <row r="3860" customFormat="false" ht="15" hidden="false" customHeight="true" outlineLevel="0" collapsed="false">
      <c r="A3860" s="106" t="n">
        <v>25996.0836342593</v>
      </c>
      <c r="B3860" s="1" t="s">
        <v>320</v>
      </c>
      <c r="C3860" s="1" t="s">
        <v>321</v>
      </c>
      <c r="D3860" s="1" t="s">
        <v>322</v>
      </c>
    </row>
    <row r="3861" customFormat="false" ht="15" hidden="false" customHeight="true" outlineLevel="0" collapsed="false">
      <c r="A3861" s="106" t="n">
        <v>26004.106400463</v>
      </c>
      <c r="B3861" s="1" t="s">
        <v>323</v>
      </c>
      <c r="C3861" s="1" t="s">
        <v>324</v>
      </c>
      <c r="D3861" s="1" t="s">
        <v>325</v>
      </c>
    </row>
    <row r="3862" customFormat="false" ht="15" hidden="false" customHeight="true" outlineLevel="0" collapsed="false">
      <c r="A3862" s="106" t="n">
        <v>26012.1038194444</v>
      </c>
      <c r="B3862" s="1" t="s">
        <v>314</v>
      </c>
      <c r="C3862" s="1" t="s">
        <v>315</v>
      </c>
      <c r="D3862" s="1" t="s">
        <v>316</v>
      </c>
    </row>
    <row r="3863" customFormat="false" ht="15" hidden="false" customHeight="true" outlineLevel="0" collapsed="false">
      <c r="A3863" s="106" t="n">
        <v>26013.2765046296</v>
      </c>
      <c r="B3863" s="1" t="s">
        <v>328</v>
      </c>
      <c r="C3863" s="1" t="s">
        <v>329</v>
      </c>
      <c r="D3863" s="1" t="s">
        <v>330</v>
      </c>
    </row>
    <row r="3864" customFormat="false" ht="15" hidden="false" customHeight="true" outlineLevel="0" collapsed="false">
      <c r="A3864" s="106" t="n">
        <v>26018.8075231482</v>
      </c>
      <c r="B3864" s="1" t="s">
        <v>326</v>
      </c>
      <c r="C3864" s="1" t="s">
        <v>327</v>
      </c>
      <c r="D3864" s="1" t="s">
        <v>319</v>
      </c>
    </row>
    <row r="3865" customFormat="false" ht="15" hidden="false" customHeight="true" outlineLevel="0" collapsed="false">
      <c r="A3865" s="106" t="n">
        <v>26025.6564699074</v>
      </c>
      <c r="B3865" s="1" t="s">
        <v>320</v>
      </c>
      <c r="C3865" s="1" t="s">
        <v>321</v>
      </c>
      <c r="D3865" s="1" t="s">
        <v>322</v>
      </c>
    </row>
    <row r="3866" customFormat="false" ht="15" hidden="false" customHeight="true" outlineLevel="0" collapsed="false">
      <c r="A3866" s="106" t="n">
        <v>26033.8398958333</v>
      </c>
      <c r="B3866" s="1" t="s">
        <v>323</v>
      </c>
      <c r="C3866" s="1" t="s">
        <v>324</v>
      </c>
      <c r="D3866" s="1" t="s">
        <v>325</v>
      </c>
    </row>
    <row r="3867" customFormat="false" ht="15" hidden="false" customHeight="true" outlineLevel="0" collapsed="false">
      <c r="A3867" s="106" t="n">
        <v>26041.5399884259</v>
      </c>
      <c r="B3867" s="1" t="s">
        <v>314</v>
      </c>
      <c r="C3867" s="1" t="s">
        <v>315</v>
      </c>
      <c r="D3867" s="1" t="s">
        <v>316</v>
      </c>
    </row>
    <row r="3868" customFormat="false" ht="15" hidden="false" customHeight="true" outlineLevel="0" collapsed="false">
      <c r="A3868" s="106" t="n">
        <v>26048.1676851852</v>
      </c>
      <c r="B3868" s="1" t="s">
        <v>326</v>
      </c>
      <c r="C3868" s="1" t="s">
        <v>327</v>
      </c>
      <c r="D3868" s="1" t="s">
        <v>319</v>
      </c>
    </row>
    <row r="3869" customFormat="false" ht="15" hidden="false" customHeight="true" outlineLevel="0" collapsed="false">
      <c r="A3869" s="106" t="n">
        <v>26055.3146180556</v>
      </c>
      <c r="B3869" s="1" t="s">
        <v>320</v>
      </c>
      <c r="C3869" s="1" t="s">
        <v>321</v>
      </c>
      <c r="D3869" s="1" t="s">
        <v>322</v>
      </c>
    </row>
    <row r="3870" customFormat="false" ht="15" hidden="false" customHeight="true" outlineLevel="0" collapsed="false">
      <c r="A3870" s="106" t="n">
        <v>26063.4741782407</v>
      </c>
      <c r="B3870" s="1" t="s">
        <v>323</v>
      </c>
      <c r="C3870" s="1" t="s">
        <v>324</v>
      </c>
      <c r="D3870" s="1" t="s">
        <v>325</v>
      </c>
    </row>
    <row r="3871" customFormat="false" ht="15" hidden="false" customHeight="true" outlineLevel="0" collapsed="false">
      <c r="A3871" s="106" t="n">
        <v>26070.8435069445</v>
      </c>
      <c r="B3871" s="1" t="s">
        <v>314</v>
      </c>
      <c r="C3871" s="1" t="s">
        <v>315</v>
      </c>
      <c r="D3871" s="1" t="s">
        <v>316</v>
      </c>
    </row>
    <row r="3872" customFormat="false" ht="15" hidden="false" customHeight="true" outlineLevel="0" collapsed="false">
      <c r="A3872" s="106" t="n">
        <v>26077.5220601852</v>
      </c>
      <c r="B3872" s="1" t="s">
        <v>326</v>
      </c>
      <c r="C3872" s="1" t="s">
        <v>327</v>
      </c>
      <c r="D3872" s="1" t="s">
        <v>319</v>
      </c>
    </row>
    <row r="3873" customFormat="false" ht="15" hidden="false" customHeight="true" outlineLevel="0" collapsed="false">
      <c r="A3873" s="106" t="n">
        <v>26085.0284606482</v>
      </c>
      <c r="B3873" s="1" t="s">
        <v>320</v>
      </c>
      <c r="C3873" s="1" t="s">
        <v>321</v>
      </c>
      <c r="D3873" s="1" t="s">
        <v>322</v>
      </c>
    </row>
    <row r="3874" customFormat="false" ht="15" hidden="false" customHeight="true" outlineLevel="0" collapsed="false">
      <c r="A3874" s="106" t="n">
        <v>26093.0020486111</v>
      </c>
      <c r="B3874" s="1" t="s">
        <v>323</v>
      </c>
      <c r="C3874" s="1" t="s">
        <v>324</v>
      </c>
      <c r="D3874" s="1" t="s">
        <v>325</v>
      </c>
    </row>
    <row r="3875" customFormat="false" ht="15" hidden="false" customHeight="true" outlineLevel="0" collapsed="false">
      <c r="A3875" s="106" t="n">
        <v>26100.0582407407</v>
      </c>
      <c r="B3875" s="1" t="s">
        <v>314</v>
      </c>
      <c r="C3875" s="1" t="s">
        <v>315</v>
      </c>
      <c r="D3875" s="1" t="s">
        <v>316</v>
      </c>
    </row>
    <row r="3876" customFormat="false" ht="15" hidden="false" customHeight="true" outlineLevel="0" collapsed="false">
      <c r="A3876" s="106" t="n">
        <v>26106.0549652778</v>
      </c>
      <c r="B3876" s="1" t="s">
        <v>328</v>
      </c>
      <c r="C3876" s="1" t="s">
        <v>331</v>
      </c>
      <c r="D3876" s="1" t="s">
        <v>332</v>
      </c>
    </row>
    <row r="3877" customFormat="false" ht="15" hidden="false" customHeight="true" outlineLevel="0" collapsed="false">
      <c r="A3877" s="106" t="n">
        <v>26106.9147453704</v>
      </c>
      <c r="B3877" s="1" t="s">
        <v>326</v>
      </c>
      <c r="C3877" s="1" t="s">
        <v>327</v>
      </c>
      <c r="D3877" s="1" t="s">
        <v>319</v>
      </c>
    </row>
    <row r="3878" customFormat="false" ht="15" hidden="false" customHeight="true" outlineLevel="0" collapsed="false">
      <c r="A3878" s="106" t="n">
        <v>26114.7570949074</v>
      </c>
      <c r="B3878" s="1" t="s">
        <v>320</v>
      </c>
      <c r="C3878" s="1" t="s">
        <v>321</v>
      </c>
      <c r="D3878" s="1" t="s">
        <v>322</v>
      </c>
    </row>
    <row r="3879" customFormat="false" ht="15" hidden="false" customHeight="true" outlineLevel="0" collapsed="false">
      <c r="A3879" s="106" t="n">
        <v>26122.4417824074</v>
      </c>
      <c r="B3879" s="1" t="s">
        <v>323</v>
      </c>
      <c r="C3879" s="1" t="s">
        <v>324</v>
      </c>
      <c r="D3879" s="1" t="s">
        <v>325</v>
      </c>
    </row>
    <row r="3880" customFormat="false" ht="15" hidden="false" customHeight="true" outlineLevel="0" collapsed="false">
      <c r="A3880" s="106" t="n">
        <v>26129.240775463</v>
      </c>
      <c r="B3880" s="1" t="s">
        <v>314</v>
      </c>
      <c r="C3880" s="1" t="s">
        <v>315</v>
      </c>
      <c r="D3880" s="1" t="s">
        <v>316</v>
      </c>
    </row>
    <row r="3881" customFormat="false" ht="15" hidden="false" customHeight="true" outlineLevel="0" collapsed="false">
      <c r="A3881" s="106" t="n">
        <v>26136.3854166667</v>
      </c>
      <c r="B3881" s="1" t="s">
        <v>317</v>
      </c>
      <c r="C3881" s="1" t="s">
        <v>318</v>
      </c>
      <c r="D3881" s="1" t="s">
        <v>319</v>
      </c>
    </row>
    <row r="3882" customFormat="false" ht="15" hidden="false" customHeight="true" outlineLevel="0" collapsed="false">
      <c r="A3882" s="106" t="n">
        <v>26144.4632060185</v>
      </c>
      <c r="B3882" s="1" t="s">
        <v>320</v>
      </c>
      <c r="C3882" s="1" t="s">
        <v>321</v>
      </c>
      <c r="D3882" s="1" t="s">
        <v>322</v>
      </c>
    </row>
    <row r="3883" customFormat="false" ht="15" hidden="false" customHeight="true" outlineLevel="0" collapsed="false">
      <c r="A3883" s="106" t="n">
        <v>26151.8210300926</v>
      </c>
      <c r="B3883" s="1" t="s">
        <v>333</v>
      </c>
      <c r="C3883" s="1" t="s">
        <v>334</v>
      </c>
      <c r="D3883" s="1" t="s">
        <v>325</v>
      </c>
    </row>
    <row r="3884" customFormat="false" ht="15" hidden="false" customHeight="true" outlineLevel="0" collapsed="false">
      <c r="A3884" s="106" t="n">
        <v>26158.4551157407</v>
      </c>
      <c r="B3884" s="1" t="s">
        <v>314</v>
      </c>
      <c r="C3884" s="1" t="s">
        <v>315</v>
      </c>
      <c r="D3884" s="1" t="s">
        <v>316</v>
      </c>
    </row>
    <row r="3885" customFormat="false" ht="15" hidden="false" customHeight="true" outlineLevel="0" collapsed="false">
      <c r="A3885" s="106" t="n">
        <v>26165.9539930556</v>
      </c>
      <c r="B3885" s="1" t="s">
        <v>317</v>
      </c>
      <c r="C3885" s="1" t="s">
        <v>318</v>
      </c>
      <c r="D3885" s="1" t="s">
        <v>319</v>
      </c>
    </row>
    <row r="3886" customFormat="false" ht="15" hidden="false" customHeight="true" outlineLevel="0" collapsed="false">
      <c r="A3886" s="106" t="n">
        <v>26174.1223263889</v>
      </c>
      <c r="B3886" s="1" t="s">
        <v>320</v>
      </c>
      <c r="C3886" s="1" t="s">
        <v>321</v>
      </c>
      <c r="D3886" s="1" t="s">
        <v>322</v>
      </c>
    </row>
    <row r="3887" customFormat="false" ht="15" hidden="false" customHeight="true" outlineLevel="0" collapsed="false">
      <c r="A3887" s="106" t="n">
        <v>26181.168599537</v>
      </c>
      <c r="B3887" s="1" t="s">
        <v>323</v>
      </c>
      <c r="C3887" s="1" t="s">
        <v>324</v>
      </c>
      <c r="D3887" s="1" t="s">
        <v>325</v>
      </c>
    </row>
    <row r="3888" customFormat="false" ht="15" hidden="false" customHeight="true" outlineLevel="0" collapsed="false">
      <c r="A3888" s="106" t="n">
        <v>26187.7662731482</v>
      </c>
      <c r="B3888" s="1" t="s">
        <v>314</v>
      </c>
      <c r="C3888" s="1" t="s">
        <v>315</v>
      </c>
      <c r="D3888" s="1" t="s">
        <v>316</v>
      </c>
    </row>
    <row r="3889" customFormat="false" ht="15" hidden="false" customHeight="true" outlineLevel="0" collapsed="false">
      <c r="A3889" s="106" t="n">
        <v>26195.6130555556</v>
      </c>
      <c r="B3889" s="1" t="s">
        <v>326</v>
      </c>
      <c r="C3889" s="1" t="s">
        <v>327</v>
      </c>
      <c r="D3889" s="1" t="s">
        <v>319</v>
      </c>
    </row>
    <row r="3890" customFormat="false" ht="15" hidden="false" customHeight="true" outlineLevel="0" collapsed="false">
      <c r="A3890" s="106" t="n">
        <v>26199.6975</v>
      </c>
      <c r="B3890" s="1" t="s">
        <v>328</v>
      </c>
      <c r="C3890" s="1" t="s">
        <v>335</v>
      </c>
      <c r="D3890" s="1" t="s">
        <v>336</v>
      </c>
    </row>
    <row r="3891" customFormat="false" ht="15" hidden="false" customHeight="true" outlineLevel="0" collapsed="false">
      <c r="A3891" s="106" t="n">
        <v>26203.7202314815</v>
      </c>
      <c r="B3891" s="1" t="s">
        <v>320</v>
      </c>
      <c r="C3891" s="1" t="s">
        <v>321</v>
      </c>
      <c r="D3891" s="1" t="s">
        <v>322</v>
      </c>
    </row>
    <row r="3892" customFormat="false" ht="15" hidden="false" customHeight="true" outlineLevel="0" collapsed="false">
      <c r="A3892" s="106" t="n">
        <v>26210.5140046296</v>
      </c>
      <c r="B3892" s="1" t="s">
        <v>323</v>
      </c>
      <c r="C3892" s="1" t="s">
        <v>324</v>
      </c>
      <c r="D3892" s="1" t="s">
        <v>325</v>
      </c>
    </row>
    <row r="3893" customFormat="false" ht="15" hidden="false" customHeight="true" outlineLevel="0" collapsed="false">
      <c r="A3893" s="106" t="n">
        <v>26217.2290740741</v>
      </c>
      <c r="B3893" s="1" t="s">
        <v>314</v>
      </c>
      <c r="C3893" s="1" t="s">
        <v>315</v>
      </c>
      <c r="D3893" s="1" t="s">
        <v>316</v>
      </c>
    </row>
    <row r="3894" customFormat="false" ht="15" hidden="false" customHeight="true" outlineLevel="0" collapsed="false">
      <c r="A3894" s="106" t="n">
        <v>26225.3328587963</v>
      </c>
      <c r="B3894" s="1" t="s">
        <v>326</v>
      </c>
      <c r="C3894" s="1" t="s">
        <v>327</v>
      </c>
      <c r="D3894" s="1" t="s">
        <v>319</v>
      </c>
    </row>
    <row r="3895" customFormat="false" ht="15" hidden="false" customHeight="true" outlineLevel="0" collapsed="false">
      <c r="A3895" s="106" t="n">
        <v>26233.2459722222</v>
      </c>
      <c r="B3895" s="1" t="s">
        <v>320</v>
      </c>
      <c r="C3895" s="1" t="s">
        <v>321</v>
      </c>
      <c r="D3895" s="1" t="s">
        <v>322</v>
      </c>
    </row>
    <row r="3896" customFormat="false" ht="15" hidden="false" customHeight="true" outlineLevel="0" collapsed="false">
      <c r="A3896" s="106" t="n">
        <v>26239.8889814815</v>
      </c>
      <c r="B3896" s="1" t="s">
        <v>323</v>
      </c>
      <c r="C3896" s="1" t="s">
        <v>324</v>
      </c>
      <c r="D3896" s="1" t="s">
        <v>325</v>
      </c>
    </row>
    <row r="3897" customFormat="false" ht="15" hidden="false" customHeight="true" outlineLevel="0" collapsed="false">
      <c r="A3897" s="106" t="n">
        <v>26246.8697106482</v>
      </c>
      <c r="B3897" s="1" t="s">
        <v>314</v>
      </c>
      <c r="C3897" s="1" t="s">
        <v>315</v>
      </c>
      <c r="D3897" s="1" t="s">
        <v>316</v>
      </c>
    </row>
    <row r="3898" customFormat="false" ht="15" hidden="false" customHeight="true" outlineLevel="0" collapsed="false">
      <c r="A3898" s="106" t="n">
        <v>26255.0735416667</v>
      </c>
      <c r="B3898" s="1" t="s">
        <v>326</v>
      </c>
      <c r="C3898" s="1" t="s">
        <v>327</v>
      </c>
      <c r="D3898" s="1" t="s">
        <v>319</v>
      </c>
    </row>
    <row r="3899" customFormat="false" ht="15" hidden="false" customHeight="true" outlineLevel="0" collapsed="false">
      <c r="A3899" s="106" t="n">
        <v>26262.6922916667</v>
      </c>
      <c r="B3899" s="1" t="s">
        <v>320</v>
      </c>
      <c r="C3899" s="1" t="s">
        <v>321</v>
      </c>
      <c r="D3899" s="1" t="s">
        <v>322</v>
      </c>
    </row>
    <row r="3900" customFormat="false" ht="15" hidden="false" customHeight="true" outlineLevel="0" collapsed="false">
      <c r="A3900" s="106" t="n">
        <v>26269.3253935185</v>
      </c>
      <c r="B3900" s="1" t="s">
        <v>323</v>
      </c>
      <c r="C3900" s="1" t="s">
        <v>324</v>
      </c>
      <c r="D3900" s="1" t="s">
        <v>325</v>
      </c>
    </row>
    <row r="3901" customFormat="false" ht="15" hidden="false" customHeight="true" outlineLevel="0" collapsed="false">
      <c r="A3901" s="106" t="n">
        <v>26276.6689236111</v>
      </c>
      <c r="B3901" s="1" t="s">
        <v>314</v>
      </c>
      <c r="C3901" s="1" t="s">
        <v>315</v>
      </c>
      <c r="D3901" s="1" t="s">
        <v>316</v>
      </c>
    </row>
    <row r="3902" customFormat="false" ht="15" hidden="false" customHeight="true" outlineLevel="0" collapsed="false">
      <c r="A3902" s="106" t="n">
        <v>26284.7935069444</v>
      </c>
      <c r="B3902" s="1" t="s">
        <v>326</v>
      </c>
      <c r="C3902" s="1" t="s">
        <v>327</v>
      </c>
      <c r="D3902" s="1" t="s">
        <v>319</v>
      </c>
    </row>
    <row r="3903" customFormat="false" ht="15" hidden="false" customHeight="true" outlineLevel="0" collapsed="false">
      <c r="A3903" s="106" t="n">
        <v>26289.5164467593</v>
      </c>
      <c r="B3903" s="1" t="s">
        <v>328</v>
      </c>
      <c r="C3903" s="1" t="s">
        <v>337</v>
      </c>
      <c r="D3903" s="1" t="s">
        <v>338</v>
      </c>
    </row>
    <row r="3904" customFormat="false" ht="15" hidden="false" customHeight="true" outlineLevel="0" collapsed="false">
      <c r="A3904" s="106" t="n">
        <v>26292.0658796296</v>
      </c>
      <c r="B3904" s="1" t="s">
        <v>320</v>
      </c>
      <c r="C3904" s="1" t="s">
        <v>321</v>
      </c>
      <c r="D3904" s="1" t="s">
        <v>322</v>
      </c>
    </row>
    <row r="3905" customFormat="false" ht="15" hidden="false" customHeight="true" outlineLevel="0" collapsed="false">
      <c r="A3905" s="106" t="n">
        <v>26298.8469212963</v>
      </c>
      <c r="B3905" s="1" t="s">
        <v>323</v>
      </c>
      <c r="C3905" s="1" t="s">
        <v>324</v>
      </c>
      <c r="D3905" s="1" t="s">
        <v>325</v>
      </c>
    </row>
    <row r="3906" customFormat="false" ht="15" hidden="false" customHeight="true" outlineLevel="0" collapsed="false">
      <c r="A3906" s="106" t="n">
        <v>26306.563287037</v>
      </c>
      <c r="B3906" s="1" t="s">
        <v>314</v>
      </c>
      <c r="C3906" s="1" t="s">
        <v>315</v>
      </c>
      <c r="D3906" s="1" t="s">
        <v>316</v>
      </c>
    </row>
    <row r="3907" customFormat="false" ht="15" hidden="false" customHeight="true" outlineLevel="0" collapsed="false">
      <c r="A3907" s="106" t="n">
        <v>26314.4528009259</v>
      </c>
      <c r="B3907" s="1" t="s">
        <v>317</v>
      </c>
      <c r="C3907" s="1" t="s">
        <v>318</v>
      </c>
      <c r="D3907" s="1" t="s">
        <v>319</v>
      </c>
    </row>
    <row r="3908" customFormat="false" ht="15" hidden="false" customHeight="true" outlineLevel="0" collapsed="false">
      <c r="A3908" s="106" t="n">
        <v>26321.3947569444</v>
      </c>
      <c r="B3908" s="1" t="s">
        <v>320</v>
      </c>
      <c r="C3908" s="1" t="s">
        <v>321</v>
      </c>
      <c r="D3908" s="1" t="s">
        <v>322</v>
      </c>
    </row>
    <row r="3909" customFormat="false" ht="15" hidden="false" customHeight="true" outlineLevel="0" collapsed="false">
      <c r="A3909" s="106" t="n">
        <v>26328.4569328704</v>
      </c>
      <c r="B3909" s="1" t="s">
        <v>333</v>
      </c>
      <c r="C3909" s="1" t="s">
        <v>334</v>
      </c>
      <c r="D3909" s="1" t="s">
        <v>325</v>
      </c>
    </row>
    <row r="3910" customFormat="false" ht="15" hidden="false" customHeight="true" outlineLevel="0" collapsed="false">
      <c r="A3910" s="106" t="n">
        <v>26336.4663078704</v>
      </c>
      <c r="B3910" s="1" t="s">
        <v>314</v>
      </c>
      <c r="C3910" s="1" t="s">
        <v>315</v>
      </c>
      <c r="D3910" s="1" t="s">
        <v>316</v>
      </c>
    </row>
    <row r="3911" customFormat="false" ht="15" hidden="false" customHeight="true" outlineLevel="0" collapsed="false">
      <c r="A3911" s="106" t="n">
        <v>26344.0196064815</v>
      </c>
      <c r="B3911" s="1" t="s">
        <v>326</v>
      </c>
      <c r="C3911" s="1" t="s">
        <v>327</v>
      </c>
      <c r="D3911" s="1" t="s">
        <v>319</v>
      </c>
    </row>
    <row r="3912" customFormat="false" ht="15" hidden="false" customHeight="true" outlineLevel="0" collapsed="false">
      <c r="A3912" s="106" t="n">
        <v>26350.7220949074</v>
      </c>
      <c r="B3912" s="1" t="s">
        <v>320</v>
      </c>
      <c r="C3912" s="1" t="s">
        <v>321</v>
      </c>
      <c r="D3912" s="1" t="s">
        <v>322</v>
      </c>
    </row>
    <row r="3913" customFormat="false" ht="15" hidden="false" customHeight="true" outlineLevel="0" collapsed="false">
      <c r="A3913" s="106" t="n">
        <v>26358.1330555556</v>
      </c>
      <c r="B3913" s="1" t="s">
        <v>323</v>
      </c>
      <c r="C3913" s="1" t="s">
        <v>324</v>
      </c>
      <c r="D3913" s="1" t="s">
        <v>325</v>
      </c>
    </row>
    <row r="3914" customFormat="false" ht="15" hidden="false" customHeight="true" outlineLevel="0" collapsed="false">
      <c r="A3914" s="106" t="n">
        <v>26366.2950810185</v>
      </c>
      <c r="B3914" s="1" t="s">
        <v>314</v>
      </c>
      <c r="C3914" s="1" t="s">
        <v>315</v>
      </c>
      <c r="D3914" s="1" t="s">
        <v>316</v>
      </c>
    </row>
    <row r="3915" customFormat="false" ht="15" hidden="false" customHeight="true" outlineLevel="0" collapsed="false">
      <c r="A3915" s="106" t="n">
        <v>26373.4819560185</v>
      </c>
      <c r="B3915" s="1" t="s">
        <v>326</v>
      </c>
      <c r="C3915" s="1" t="s">
        <v>327</v>
      </c>
      <c r="D3915" s="1" t="s">
        <v>319</v>
      </c>
    </row>
    <row r="3916" customFormat="false" ht="15" hidden="false" customHeight="true" outlineLevel="0" collapsed="false">
      <c r="A3916" s="106" t="n">
        <v>26378.5145833333</v>
      </c>
      <c r="B3916" s="1" t="s">
        <v>328</v>
      </c>
      <c r="C3916" s="1" t="s">
        <v>329</v>
      </c>
      <c r="D3916" s="1" t="s">
        <v>330</v>
      </c>
    </row>
    <row r="3917" customFormat="false" ht="15" hidden="false" customHeight="true" outlineLevel="0" collapsed="false">
      <c r="A3917" s="106" t="n">
        <v>26380.0911342593</v>
      </c>
      <c r="B3917" s="1" t="s">
        <v>320</v>
      </c>
      <c r="C3917" s="1" t="s">
        <v>321</v>
      </c>
      <c r="D3917" s="1" t="s">
        <v>322</v>
      </c>
    </row>
    <row r="3918" customFormat="false" ht="15" hidden="false" customHeight="true" outlineLevel="0" collapsed="false">
      <c r="A3918" s="106" t="n">
        <v>26387.8369097222</v>
      </c>
      <c r="B3918" s="1" t="s">
        <v>323</v>
      </c>
      <c r="C3918" s="1" t="s">
        <v>324</v>
      </c>
      <c r="D3918" s="1" t="s">
        <v>325</v>
      </c>
    </row>
    <row r="3919" customFormat="false" ht="15" hidden="false" customHeight="true" outlineLevel="0" collapsed="false">
      <c r="A3919" s="106" t="n">
        <v>26395.9888078704</v>
      </c>
      <c r="B3919" s="1" t="s">
        <v>314</v>
      </c>
      <c r="C3919" s="1" t="s">
        <v>315</v>
      </c>
      <c r="D3919" s="1" t="s">
        <v>316</v>
      </c>
    </row>
    <row r="3920" customFormat="false" ht="15" hidden="false" customHeight="true" outlineLevel="0" collapsed="false">
      <c r="A3920" s="106" t="n">
        <v>26402.8544328704</v>
      </c>
      <c r="B3920" s="1" t="s">
        <v>326</v>
      </c>
      <c r="C3920" s="1" t="s">
        <v>327</v>
      </c>
      <c r="D3920" s="1" t="s">
        <v>319</v>
      </c>
    </row>
    <row r="3921" customFormat="false" ht="15" hidden="false" customHeight="true" outlineLevel="0" collapsed="false">
      <c r="A3921" s="106" t="n">
        <v>26409.5311689815</v>
      </c>
      <c r="B3921" s="1" t="s">
        <v>320</v>
      </c>
      <c r="C3921" s="1" t="s">
        <v>321</v>
      </c>
      <c r="D3921" s="1" t="s">
        <v>322</v>
      </c>
    </row>
    <row r="3922" customFormat="false" ht="15" hidden="false" customHeight="true" outlineLevel="0" collapsed="false">
      <c r="A3922" s="106" t="n">
        <v>26417.5305555556</v>
      </c>
      <c r="B3922" s="1" t="s">
        <v>323</v>
      </c>
      <c r="C3922" s="1" t="s">
        <v>324</v>
      </c>
      <c r="D3922" s="1" t="s">
        <v>325</v>
      </c>
    </row>
    <row r="3923" customFormat="false" ht="15" hidden="false" customHeight="true" outlineLevel="0" collapsed="false">
      <c r="A3923" s="106" t="n">
        <v>26425.518275463</v>
      </c>
      <c r="B3923" s="1" t="s">
        <v>314</v>
      </c>
      <c r="C3923" s="1" t="s">
        <v>315</v>
      </c>
      <c r="D3923" s="1" t="s">
        <v>316</v>
      </c>
    </row>
    <row r="3924" customFormat="false" ht="15" hidden="false" customHeight="true" outlineLevel="0" collapsed="false">
      <c r="A3924" s="106" t="n">
        <v>26432.1721643519</v>
      </c>
      <c r="B3924" s="1" t="s">
        <v>326</v>
      </c>
      <c r="C3924" s="1" t="s">
        <v>327</v>
      </c>
      <c r="D3924" s="1" t="s">
        <v>319</v>
      </c>
    </row>
    <row r="3925" customFormat="false" ht="15" hidden="false" customHeight="true" outlineLevel="0" collapsed="false">
      <c r="A3925" s="106" t="n">
        <v>26439.0526967593</v>
      </c>
      <c r="B3925" s="1" t="s">
        <v>320</v>
      </c>
      <c r="C3925" s="1" t="s">
        <v>321</v>
      </c>
      <c r="D3925" s="1" t="s">
        <v>322</v>
      </c>
    </row>
    <row r="3926" customFormat="false" ht="15" hidden="false" customHeight="true" outlineLevel="0" collapsed="false">
      <c r="A3926" s="106" t="n">
        <v>26447.1854166667</v>
      </c>
      <c r="B3926" s="1" t="s">
        <v>323</v>
      </c>
      <c r="C3926" s="1" t="s">
        <v>324</v>
      </c>
      <c r="D3926" s="1" t="s">
        <v>325</v>
      </c>
    </row>
    <row r="3927" customFormat="false" ht="15" hidden="false" customHeight="true" outlineLevel="0" collapsed="false">
      <c r="A3927" s="106" t="n">
        <v>26454.8900231482</v>
      </c>
      <c r="B3927" s="1" t="s">
        <v>314</v>
      </c>
      <c r="C3927" s="1" t="s">
        <v>315</v>
      </c>
      <c r="D3927" s="1" t="s">
        <v>316</v>
      </c>
    </row>
    <row r="3928" customFormat="false" ht="15" hidden="false" customHeight="true" outlineLevel="0" collapsed="false">
      <c r="A3928" s="106" t="n">
        <v>26461.4792592593</v>
      </c>
      <c r="B3928" s="1" t="s">
        <v>326</v>
      </c>
      <c r="C3928" s="1" t="s">
        <v>327</v>
      </c>
      <c r="D3928" s="1" t="s">
        <v>319</v>
      </c>
    </row>
    <row r="3929" customFormat="false" ht="15" hidden="false" customHeight="true" outlineLevel="0" collapsed="false">
      <c r="A3929" s="106" t="n">
        <v>26468.6529166667</v>
      </c>
      <c r="B3929" s="1" t="s">
        <v>320</v>
      </c>
      <c r="C3929" s="1" t="s">
        <v>321</v>
      </c>
      <c r="D3929" s="1" t="s">
        <v>322</v>
      </c>
    </row>
    <row r="3930" customFormat="false" ht="15" hidden="false" customHeight="true" outlineLevel="0" collapsed="false">
      <c r="A3930" s="106" t="n">
        <v>26471.2955902778</v>
      </c>
      <c r="B3930" s="1" t="s">
        <v>328</v>
      </c>
      <c r="C3930" s="1" t="s">
        <v>331</v>
      </c>
      <c r="D3930" s="1" t="s">
        <v>332</v>
      </c>
    </row>
    <row r="3931" customFormat="false" ht="15" hidden="false" customHeight="true" outlineLevel="0" collapsed="false">
      <c r="A3931" s="106" t="n">
        <v>26476.7817708333</v>
      </c>
      <c r="B3931" s="1" t="s">
        <v>323</v>
      </c>
      <c r="C3931" s="1" t="s">
        <v>324</v>
      </c>
      <c r="D3931" s="1" t="s">
        <v>325</v>
      </c>
    </row>
    <row r="3932" customFormat="false" ht="15" hidden="false" customHeight="true" outlineLevel="0" collapsed="false">
      <c r="A3932" s="106" t="n">
        <v>26484.1427083333</v>
      </c>
      <c r="B3932" s="1" t="s">
        <v>314</v>
      </c>
      <c r="C3932" s="1" t="s">
        <v>315</v>
      </c>
      <c r="D3932" s="1" t="s">
        <v>316</v>
      </c>
    </row>
    <row r="3933" customFormat="false" ht="15" hidden="false" customHeight="true" outlineLevel="0" collapsed="false">
      <c r="A3933" s="106" t="n">
        <v>26490.8187731482</v>
      </c>
      <c r="B3933" s="1" t="s">
        <v>317</v>
      </c>
      <c r="C3933" s="1" t="s">
        <v>318</v>
      </c>
      <c r="D3933" s="1" t="s">
        <v>319</v>
      </c>
    </row>
    <row r="3934" customFormat="false" ht="15" hidden="false" customHeight="true" outlineLevel="0" collapsed="false">
      <c r="A3934" s="106" t="n">
        <v>26498.3230324074</v>
      </c>
      <c r="B3934" s="1" t="s">
        <v>320</v>
      </c>
      <c r="C3934" s="1" t="s">
        <v>321</v>
      </c>
      <c r="D3934" s="1" t="s">
        <v>322</v>
      </c>
    </row>
    <row r="3935" customFormat="false" ht="15" hidden="false" customHeight="true" outlineLevel="0" collapsed="false">
      <c r="A3935" s="106" t="n">
        <v>26506.3079861111</v>
      </c>
      <c r="B3935" s="1" t="s">
        <v>333</v>
      </c>
      <c r="C3935" s="1" t="s">
        <v>334</v>
      </c>
      <c r="D3935" s="1" t="s">
        <v>325</v>
      </c>
    </row>
    <row r="3936" customFormat="false" ht="15" hidden="false" customHeight="true" outlineLevel="0" collapsed="false">
      <c r="A3936" s="106" t="n">
        <v>26513.3351388889</v>
      </c>
      <c r="B3936" s="1" t="s">
        <v>314</v>
      </c>
      <c r="C3936" s="1" t="s">
        <v>315</v>
      </c>
      <c r="D3936" s="1" t="s">
        <v>316</v>
      </c>
    </row>
    <row r="3937" customFormat="false" ht="15" hidden="false" customHeight="true" outlineLevel="0" collapsed="false">
      <c r="A3937" s="106" t="n">
        <v>26520.2264814815</v>
      </c>
      <c r="B3937" s="1" t="s">
        <v>326</v>
      </c>
      <c r="C3937" s="1" t="s">
        <v>327</v>
      </c>
      <c r="D3937" s="1" t="s">
        <v>319</v>
      </c>
    </row>
    <row r="3938" customFormat="false" ht="15" hidden="false" customHeight="true" outlineLevel="0" collapsed="false">
      <c r="A3938" s="106" t="n">
        <v>26528.0481134259</v>
      </c>
      <c r="B3938" s="1" t="s">
        <v>320</v>
      </c>
      <c r="C3938" s="1" t="s">
        <v>321</v>
      </c>
      <c r="D3938" s="1" t="s">
        <v>322</v>
      </c>
    </row>
    <row r="3939" customFormat="false" ht="15" hidden="false" customHeight="true" outlineLevel="0" collapsed="false">
      <c r="A3939" s="106" t="n">
        <v>26535.765162037</v>
      </c>
      <c r="B3939" s="1" t="s">
        <v>323</v>
      </c>
      <c r="C3939" s="1" t="s">
        <v>324</v>
      </c>
      <c r="D3939" s="1" t="s">
        <v>325</v>
      </c>
    </row>
    <row r="3940" customFormat="false" ht="15" hidden="false" customHeight="true" outlineLevel="0" collapsed="false">
      <c r="A3940" s="106" t="n">
        <v>26542.5337615741</v>
      </c>
      <c r="B3940" s="1" t="s">
        <v>314</v>
      </c>
      <c r="C3940" s="1" t="s">
        <v>315</v>
      </c>
      <c r="D3940" s="1" t="s">
        <v>316</v>
      </c>
    </row>
    <row r="3941" customFormat="false" ht="15" hidden="false" customHeight="true" outlineLevel="0" collapsed="false">
      <c r="A3941" s="106" t="n">
        <v>26549.7283101852</v>
      </c>
      <c r="B3941" s="1" t="s">
        <v>326</v>
      </c>
      <c r="C3941" s="1" t="s">
        <v>327</v>
      </c>
      <c r="D3941" s="1" t="s">
        <v>319</v>
      </c>
    </row>
    <row r="3942" customFormat="false" ht="15" hidden="false" customHeight="true" outlineLevel="0" collapsed="false">
      <c r="A3942" s="106" t="n">
        <v>26557.8007291667</v>
      </c>
      <c r="B3942" s="1" t="s">
        <v>320</v>
      </c>
      <c r="C3942" s="1" t="s">
        <v>321</v>
      </c>
      <c r="D3942" s="1" t="s">
        <v>322</v>
      </c>
    </row>
    <row r="3943" customFormat="false" ht="15" hidden="false" customHeight="true" outlineLevel="0" collapsed="false">
      <c r="A3943" s="106" t="n">
        <v>26564.9391782407</v>
      </c>
      <c r="B3943" s="1" t="s">
        <v>328</v>
      </c>
      <c r="C3943" s="1" t="s">
        <v>335</v>
      </c>
      <c r="D3943" s="1" t="s">
        <v>336</v>
      </c>
    </row>
    <row r="3944" customFormat="false" ht="15" hidden="false" customHeight="true" outlineLevel="0" collapsed="false">
      <c r="A3944" s="106" t="n">
        <v>26565.1716550926</v>
      </c>
      <c r="B3944" s="1" t="s">
        <v>323</v>
      </c>
      <c r="C3944" s="1" t="s">
        <v>324</v>
      </c>
      <c r="D3944" s="1" t="s">
        <v>325</v>
      </c>
    </row>
    <row r="3945" customFormat="false" ht="15" hidden="false" customHeight="true" outlineLevel="0" collapsed="false">
      <c r="A3945" s="106" t="n">
        <v>26571.8029861111</v>
      </c>
      <c r="B3945" s="1" t="s">
        <v>314</v>
      </c>
      <c r="C3945" s="1" t="s">
        <v>315</v>
      </c>
      <c r="D3945" s="1" t="s">
        <v>316</v>
      </c>
    </row>
    <row r="3946" customFormat="false" ht="15" hidden="false" customHeight="true" outlineLevel="0" collapsed="false">
      <c r="A3946" s="106" t="n">
        <v>26579.3389930556</v>
      </c>
      <c r="B3946" s="1" t="s">
        <v>326</v>
      </c>
      <c r="C3946" s="1" t="s">
        <v>327</v>
      </c>
      <c r="D3946" s="1" t="s">
        <v>319</v>
      </c>
    </row>
    <row r="3947" customFormat="false" ht="15" hidden="false" customHeight="true" outlineLevel="0" collapsed="false">
      <c r="A3947" s="106" t="n">
        <v>26587.5377199074</v>
      </c>
      <c r="B3947" s="1" t="s">
        <v>320</v>
      </c>
      <c r="C3947" s="1" t="s">
        <v>321</v>
      </c>
      <c r="D3947" s="1" t="s">
        <v>322</v>
      </c>
    </row>
    <row r="3948" customFormat="false" ht="15" hidden="false" customHeight="true" outlineLevel="0" collapsed="false">
      <c r="A3948" s="106" t="n">
        <v>26594.5596296296</v>
      </c>
      <c r="B3948" s="1" t="s">
        <v>323</v>
      </c>
      <c r="C3948" s="1" t="s">
        <v>324</v>
      </c>
      <c r="D3948" s="1" t="s">
        <v>325</v>
      </c>
    </row>
    <row r="3949" customFormat="false" ht="15" hidden="false" customHeight="true" outlineLevel="0" collapsed="false">
      <c r="A3949" s="106" t="n">
        <v>26601.1951851852</v>
      </c>
      <c r="B3949" s="1" t="s">
        <v>314</v>
      </c>
      <c r="C3949" s="1" t="s">
        <v>315</v>
      </c>
      <c r="D3949" s="1" t="s">
        <v>316</v>
      </c>
    </row>
    <row r="3950" customFormat="false" ht="15" hidden="false" customHeight="true" outlineLevel="0" collapsed="false">
      <c r="A3950" s="106" t="n">
        <v>26609.056400463</v>
      </c>
      <c r="B3950" s="1" t="s">
        <v>326</v>
      </c>
      <c r="C3950" s="1" t="s">
        <v>327</v>
      </c>
      <c r="D3950" s="1" t="s">
        <v>319</v>
      </c>
    </row>
    <row r="3951" customFormat="false" ht="15" hidden="false" customHeight="true" outlineLevel="0" collapsed="false">
      <c r="A3951" s="106" t="n">
        <v>26617.2085532407</v>
      </c>
      <c r="B3951" s="1" t="s">
        <v>320</v>
      </c>
      <c r="C3951" s="1" t="s">
        <v>321</v>
      </c>
      <c r="D3951" s="1" t="s">
        <v>322</v>
      </c>
    </row>
    <row r="3952" customFormat="false" ht="15" hidden="false" customHeight="true" outlineLevel="0" collapsed="false">
      <c r="A3952" s="106" t="n">
        <v>26623.9633796296</v>
      </c>
      <c r="B3952" s="1" t="s">
        <v>323</v>
      </c>
      <c r="C3952" s="1" t="s">
        <v>324</v>
      </c>
      <c r="D3952" s="1" t="s">
        <v>325</v>
      </c>
    </row>
    <row r="3953" customFormat="false" ht="15" hidden="false" customHeight="true" outlineLevel="0" collapsed="false">
      <c r="A3953" s="106" t="n">
        <v>26630.7396875</v>
      </c>
      <c r="B3953" s="1" t="s">
        <v>314</v>
      </c>
      <c r="C3953" s="1" t="s">
        <v>315</v>
      </c>
      <c r="D3953" s="1" t="s">
        <v>316</v>
      </c>
    </row>
    <row r="3954" customFormat="false" ht="15" hidden="false" customHeight="true" outlineLevel="0" collapsed="false">
      <c r="A3954" s="106" t="n">
        <v>26638.8498726852</v>
      </c>
      <c r="B3954" s="1" t="s">
        <v>326</v>
      </c>
      <c r="C3954" s="1" t="s">
        <v>327</v>
      </c>
      <c r="D3954" s="1" t="s">
        <v>319</v>
      </c>
    </row>
    <row r="3955" customFormat="false" ht="15" hidden="false" customHeight="true" outlineLevel="0" collapsed="false">
      <c r="A3955" s="106" t="n">
        <v>26646.7745717593</v>
      </c>
      <c r="B3955" s="1" t="s">
        <v>320</v>
      </c>
      <c r="C3955" s="1" t="s">
        <v>321</v>
      </c>
      <c r="D3955" s="1" t="s">
        <v>322</v>
      </c>
    </row>
    <row r="3956" customFormat="false" ht="15" hidden="false" customHeight="true" outlineLevel="0" collapsed="false">
      <c r="A3956" s="106" t="n">
        <v>26653.4062615741</v>
      </c>
      <c r="B3956" s="1" t="s">
        <v>323</v>
      </c>
      <c r="C3956" s="1" t="s">
        <v>324</v>
      </c>
      <c r="D3956" s="1" t="s">
        <v>325</v>
      </c>
    </row>
    <row r="3957" customFormat="false" ht="15" hidden="false" customHeight="true" outlineLevel="0" collapsed="false">
      <c r="A3957" s="106" t="n">
        <v>26654.7589236111</v>
      </c>
      <c r="B3957" s="1" t="s">
        <v>328</v>
      </c>
      <c r="C3957" s="1" t="s">
        <v>337</v>
      </c>
      <c r="D3957" s="1" t="s">
        <v>338</v>
      </c>
    </row>
    <row r="3958" customFormat="false" ht="15" hidden="false" customHeight="true" outlineLevel="0" collapsed="false">
      <c r="A3958" s="106" t="n">
        <v>26660.4359722222</v>
      </c>
      <c r="B3958" s="1" t="s">
        <v>314</v>
      </c>
      <c r="C3958" s="1" t="s">
        <v>315</v>
      </c>
      <c r="D3958" s="1" t="s">
        <v>316</v>
      </c>
    </row>
    <row r="3959" customFormat="false" ht="15" hidden="false" customHeight="true" outlineLevel="0" collapsed="false">
      <c r="A3959" s="106" t="n">
        <v>26668.6542361111</v>
      </c>
      <c r="B3959" s="1" t="s">
        <v>317</v>
      </c>
      <c r="C3959" s="1" t="s">
        <v>318</v>
      </c>
      <c r="D3959" s="1" t="s">
        <v>319</v>
      </c>
    </row>
    <row r="3960" customFormat="false" ht="15" hidden="false" customHeight="true" outlineLevel="0" collapsed="false">
      <c r="A3960" s="106" t="n">
        <v>26676.2267476852</v>
      </c>
      <c r="B3960" s="1" t="s">
        <v>320</v>
      </c>
      <c r="C3960" s="1" t="s">
        <v>321</v>
      </c>
      <c r="D3960" s="1" t="s">
        <v>322</v>
      </c>
    </row>
    <row r="3961" customFormat="false" ht="15" hidden="false" customHeight="true" outlineLevel="0" collapsed="false">
      <c r="A3961" s="106" t="n">
        <v>26682.8941898148</v>
      </c>
      <c r="B3961" s="1" t="s">
        <v>323</v>
      </c>
      <c r="C3961" s="1" t="s">
        <v>324</v>
      </c>
      <c r="D3961" s="1" t="s">
        <v>325</v>
      </c>
    </row>
    <row r="3962" customFormat="false" ht="15" hidden="false" customHeight="true" outlineLevel="0" collapsed="false">
      <c r="A3962" s="106" t="n">
        <v>26690.253275463</v>
      </c>
      <c r="B3962" s="1" t="s">
        <v>314</v>
      </c>
      <c r="C3962" s="1" t="s">
        <v>315</v>
      </c>
      <c r="D3962" s="1" t="s">
        <v>316</v>
      </c>
    </row>
    <row r="3963" customFormat="false" ht="15" hidden="false" customHeight="true" outlineLevel="0" collapsed="false">
      <c r="A3963" s="106" t="n">
        <v>26698.3903819445</v>
      </c>
      <c r="B3963" s="1" t="s">
        <v>326</v>
      </c>
      <c r="C3963" s="1" t="s">
        <v>327</v>
      </c>
      <c r="D3963" s="1" t="s">
        <v>319</v>
      </c>
    </row>
    <row r="3964" customFormat="false" ht="15" hidden="false" customHeight="true" outlineLevel="0" collapsed="false">
      <c r="A3964" s="106" t="n">
        <v>26705.5865162037</v>
      </c>
      <c r="B3964" s="1" t="s">
        <v>320</v>
      </c>
      <c r="C3964" s="1" t="s">
        <v>321</v>
      </c>
      <c r="D3964" s="1" t="s">
        <v>322</v>
      </c>
    </row>
    <row r="3965" customFormat="false" ht="15" hidden="false" customHeight="true" outlineLevel="0" collapsed="false">
      <c r="A3965" s="106" t="n">
        <v>26712.4209143519</v>
      </c>
      <c r="B3965" s="1" t="s">
        <v>323</v>
      </c>
      <c r="C3965" s="1" t="s">
        <v>324</v>
      </c>
      <c r="D3965" s="1" t="s">
        <v>325</v>
      </c>
    </row>
    <row r="3966" customFormat="false" ht="15" hidden="false" customHeight="true" outlineLevel="0" collapsed="false">
      <c r="A3966" s="106" t="n">
        <v>26720.1318981482</v>
      </c>
      <c r="B3966" s="1" t="s">
        <v>314</v>
      </c>
      <c r="C3966" s="1" t="s">
        <v>315</v>
      </c>
      <c r="D3966" s="1" t="s">
        <v>316</v>
      </c>
    </row>
    <row r="3967" customFormat="false" ht="15" hidden="false" customHeight="true" outlineLevel="0" collapsed="false">
      <c r="A3967" s="106" t="n">
        <v>26728.0047106482</v>
      </c>
      <c r="B3967" s="1" t="s">
        <v>326</v>
      </c>
      <c r="C3967" s="1" t="s">
        <v>327</v>
      </c>
      <c r="D3967" s="1" t="s">
        <v>319</v>
      </c>
    </row>
    <row r="3968" customFormat="false" ht="15" hidden="false" customHeight="true" outlineLevel="0" collapsed="false">
      <c r="A3968" s="106" t="n">
        <v>26734.8923611111</v>
      </c>
      <c r="B3968" s="1" t="s">
        <v>320</v>
      </c>
      <c r="C3968" s="1" t="s">
        <v>321</v>
      </c>
      <c r="D3968" s="1" t="s">
        <v>322</v>
      </c>
    </row>
    <row r="3969" customFormat="false" ht="15" hidden="false" customHeight="true" outlineLevel="0" collapsed="false">
      <c r="A3969" s="106" t="n">
        <v>26741.9811689815</v>
      </c>
      <c r="B3969" s="1" t="s">
        <v>323</v>
      </c>
      <c r="C3969" s="1" t="s">
        <v>324</v>
      </c>
      <c r="D3969" s="1" t="s">
        <v>325</v>
      </c>
    </row>
    <row r="3970" customFormat="false" ht="15" hidden="false" customHeight="true" outlineLevel="0" collapsed="false">
      <c r="A3970" s="106" t="n">
        <v>26743.7587268519</v>
      </c>
      <c r="B3970" s="1" t="s">
        <v>328</v>
      </c>
      <c r="C3970" s="1" t="s">
        <v>329</v>
      </c>
      <c r="D3970" s="1" t="s">
        <v>330</v>
      </c>
    </row>
    <row r="3971" customFormat="false" ht="15" hidden="false" customHeight="true" outlineLevel="0" collapsed="false">
      <c r="A3971" s="106" t="n">
        <v>26749.9902314815</v>
      </c>
      <c r="B3971" s="1" t="s">
        <v>314</v>
      </c>
      <c r="C3971" s="1" t="s">
        <v>315</v>
      </c>
      <c r="D3971" s="1" t="s">
        <v>316</v>
      </c>
    </row>
    <row r="3972" customFormat="false" ht="15" hidden="false" customHeight="true" outlineLevel="0" collapsed="false">
      <c r="A3972" s="106" t="n">
        <v>26757.4893171296</v>
      </c>
      <c r="B3972" s="1" t="s">
        <v>326</v>
      </c>
      <c r="C3972" s="1" t="s">
        <v>327</v>
      </c>
      <c r="D3972" s="1" t="s">
        <v>319</v>
      </c>
    </row>
    <row r="3973" customFormat="false" ht="15" hidden="false" customHeight="true" outlineLevel="0" collapsed="false">
      <c r="A3973" s="106" t="n">
        <v>26764.185775463</v>
      </c>
      <c r="B3973" s="1" t="s">
        <v>320</v>
      </c>
      <c r="C3973" s="1" t="s">
        <v>321</v>
      </c>
      <c r="D3973" s="1" t="s">
        <v>322</v>
      </c>
    </row>
    <row r="3974" customFormat="false" ht="15" hidden="false" customHeight="true" outlineLevel="0" collapsed="false">
      <c r="A3974" s="106" t="n">
        <v>26771.5764930556</v>
      </c>
      <c r="B3974" s="1" t="s">
        <v>323</v>
      </c>
      <c r="C3974" s="1" t="s">
        <v>324</v>
      </c>
      <c r="D3974" s="1" t="s">
        <v>325</v>
      </c>
    </row>
    <row r="3975" customFormat="false" ht="15" hidden="false" customHeight="true" outlineLevel="0" collapsed="false">
      <c r="A3975" s="106" t="n">
        <v>26779.7488194444</v>
      </c>
      <c r="B3975" s="1" t="s">
        <v>314</v>
      </c>
      <c r="C3975" s="1" t="s">
        <v>315</v>
      </c>
      <c r="D3975" s="1" t="s">
        <v>316</v>
      </c>
    </row>
    <row r="3976" customFormat="false" ht="15" hidden="false" customHeight="true" outlineLevel="0" collapsed="false">
      <c r="A3976" s="106" t="n">
        <v>26786.8712152778</v>
      </c>
      <c r="B3976" s="1" t="s">
        <v>326</v>
      </c>
      <c r="C3976" s="1" t="s">
        <v>327</v>
      </c>
      <c r="D3976" s="1" t="s">
        <v>319</v>
      </c>
    </row>
    <row r="3977" customFormat="false" ht="15" hidden="false" customHeight="true" outlineLevel="0" collapsed="false">
      <c r="A3977" s="106" t="n">
        <v>26793.5043981482</v>
      </c>
      <c r="B3977" s="1" t="s">
        <v>320</v>
      </c>
      <c r="C3977" s="1" t="s">
        <v>321</v>
      </c>
      <c r="D3977" s="1" t="s">
        <v>322</v>
      </c>
    </row>
    <row r="3978" customFormat="false" ht="15" hidden="false" customHeight="true" outlineLevel="0" collapsed="false">
      <c r="A3978" s="106" t="n">
        <v>26801.2066782407</v>
      </c>
      <c r="B3978" s="1" t="s">
        <v>323</v>
      </c>
      <c r="C3978" s="1" t="s">
        <v>324</v>
      </c>
      <c r="D3978" s="1" t="s">
        <v>325</v>
      </c>
    </row>
    <row r="3979" customFormat="false" ht="15" hidden="false" customHeight="true" outlineLevel="0" collapsed="false">
      <c r="A3979" s="106" t="n">
        <v>26809.3609953704</v>
      </c>
      <c r="B3979" s="1" t="s">
        <v>314</v>
      </c>
      <c r="C3979" s="1" t="s">
        <v>315</v>
      </c>
      <c r="D3979" s="1" t="s">
        <v>316</v>
      </c>
    </row>
    <row r="3980" customFormat="false" ht="15" hidden="false" customHeight="true" outlineLevel="0" collapsed="false">
      <c r="A3980" s="106" t="n">
        <v>26816.1903587963</v>
      </c>
      <c r="B3980" s="1" t="s">
        <v>326</v>
      </c>
      <c r="C3980" s="1" t="s">
        <v>327</v>
      </c>
      <c r="D3980" s="1" t="s">
        <v>319</v>
      </c>
    </row>
    <row r="3981" customFormat="false" ht="15" hidden="false" customHeight="true" outlineLevel="0" collapsed="false">
      <c r="A3981" s="106" t="n">
        <v>26822.8822800926</v>
      </c>
      <c r="B3981" s="1" t="s">
        <v>320</v>
      </c>
      <c r="C3981" s="1" t="s">
        <v>321</v>
      </c>
      <c r="D3981" s="1" t="s">
        <v>322</v>
      </c>
    </row>
    <row r="3982" customFormat="false" ht="15" hidden="false" customHeight="true" outlineLevel="0" collapsed="false">
      <c r="A3982" s="106" t="n">
        <v>26830.8571875</v>
      </c>
      <c r="B3982" s="1" t="s">
        <v>323</v>
      </c>
      <c r="C3982" s="1" t="s">
        <v>324</v>
      </c>
      <c r="D3982" s="1" t="s">
        <v>325</v>
      </c>
    </row>
    <row r="3983" customFormat="false" ht="15" hidden="false" customHeight="true" outlineLevel="0" collapsed="false">
      <c r="A3983" s="106" t="n">
        <v>26836.542025463</v>
      </c>
      <c r="B3983" s="1" t="s">
        <v>328</v>
      </c>
      <c r="C3983" s="1" t="s">
        <v>331</v>
      </c>
      <c r="D3983" s="1" t="s">
        <v>332</v>
      </c>
    </row>
    <row r="3984" customFormat="false" ht="15" hidden="false" customHeight="true" outlineLevel="0" collapsed="false">
      <c r="A3984" s="106" t="n">
        <v>26838.8233564815</v>
      </c>
      <c r="B3984" s="1" t="s">
        <v>314</v>
      </c>
      <c r="C3984" s="1" t="s">
        <v>315</v>
      </c>
      <c r="D3984" s="1" t="s">
        <v>316</v>
      </c>
    </row>
    <row r="3985" customFormat="false" ht="15" hidden="false" customHeight="true" outlineLevel="0" collapsed="false">
      <c r="A3985" s="106" t="n">
        <v>26845.4854166667</v>
      </c>
      <c r="B3985" s="1" t="s">
        <v>317</v>
      </c>
      <c r="C3985" s="1" t="s">
        <v>318</v>
      </c>
      <c r="D3985" s="1" t="s">
        <v>319</v>
      </c>
    </row>
    <row r="3986" customFormat="false" ht="15" hidden="false" customHeight="true" outlineLevel="0" collapsed="false">
      <c r="A3986" s="106" t="n">
        <v>26852.3510416667</v>
      </c>
      <c r="B3986" s="1" t="s">
        <v>320</v>
      </c>
      <c r="C3986" s="1" t="s">
        <v>321</v>
      </c>
      <c r="D3986" s="1" t="s">
        <v>322</v>
      </c>
    </row>
    <row r="3987" customFormat="false" ht="15" hidden="false" customHeight="true" outlineLevel="0" collapsed="false">
      <c r="A3987" s="106" t="n">
        <v>26860.4972685185</v>
      </c>
      <c r="B3987" s="1" t="s">
        <v>323</v>
      </c>
      <c r="C3987" s="1" t="s">
        <v>324</v>
      </c>
      <c r="D3987" s="1" t="s">
        <v>325</v>
      </c>
    </row>
    <row r="3988" customFormat="false" ht="15" hidden="false" customHeight="true" outlineLevel="0" collapsed="false">
      <c r="A3988" s="106" t="n">
        <v>26868.1652199074</v>
      </c>
      <c r="B3988" s="1" t="s">
        <v>314</v>
      </c>
      <c r="C3988" s="1" t="s">
        <v>315</v>
      </c>
      <c r="D3988" s="1" t="s">
        <v>316</v>
      </c>
    </row>
    <row r="3989" customFormat="false" ht="15" hidden="false" customHeight="true" outlineLevel="0" collapsed="false">
      <c r="A3989" s="106" t="n">
        <v>26874.7911111111</v>
      </c>
      <c r="B3989" s="1" t="s">
        <v>326</v>
      </c>
      <c r="C3989" s="1" t="s">
        <v>327</v>
      </c>
      <c r="D3989" s="1" t="s">
        <v>319</v>
      </c>
    </row>
    <row r="3990" customFormat="false" ht="15" hidden="false" customHeight="true" outlineLevel="0" collapsed="false">
      <c r="A3990" s="106" t="n">
        <v>26881.9351736111</v>
      </c>
      <c r="B3990" s="1" t="s">
        <v>320</v>
      </c>
      <c r="C3990" s="1" t="s">
        <v>321</v>
      </c>
      <c r="D3990" s="1" t="s">
        <v>322</v>
      </c>
    </row>
    <row r="3991" customFormat="false" ht="15" hidden="false" customHeight="true" outlineLevel="0" collapsed="false">
      <c r="A3991" s="106" t="n">
        <v>26890.0949189815</v>
      </c>
      <c r="B3991" s="1" t="s">
        <v>323</v>
      </c>
      <c r="C3991" s="1" t="s">
        <v>324</v>
      </c>
      <c r="D3991" s="1" t="s">
        <v>325</v>
      </c>
    </row>
    <row r="3992" customFormat="false" ht="15" hidden="false" customHeight="true" outlineLevel="0" collapsed="false">
      <c r="A3992" s="106" t="n">
        <v>26897.4322337963</v>
      </c>
      <c r="B3992" s="1" t="s">
        <v>314</v>
      </c>
      <c r="C3992" s="1" t="s">
        <v>315</v>
      </c>
      <c r="D3992" s="1" t="s">
        <v>316</v>
      </c>
    </row>
    <row r="3993" customFormat="false" ht="15" hidden="false" customHeight="true" outlineLevel="0" collapsed="false">
      <c r="A3993" s="106" t="n">
        <v>26904.1427314815</v>
      </c>
      <c r="B3993" s="1" t="s">
        <v>326</v>
      </c>
      <c r="C3993" s="1" t="s">
        <v>327</v>
      </c>
      <c r="D3993" s="1" t="s">
        <v>319</v>
      </c>
    </row>
    <row r="3994" customFormat="false" ht="15" hidden="false" customHeight="true" outlineLevel="0" collapsed="false">
      <c r="A3994" s="106" t="n">
        <v>26911.6401041667</v>
      </c>
      <c r="B3994" s="1" t="s">
        <v>320</v>
      </c>
      <c r="C3994" s="1" t="s">
        <v>321</v>
      </c>
      <c r="D3994" s="1" t="s">
        <v>322</v>
      </c>
    </row>
    <row r="3995" customFormat="false" ht="15" hidden="false" customHeight="true" outlineLevel="0" collapsed="false">
      <c r="A3995" s="106" t="n">
        <v>26919.636400463</v>
      </c>
      <c r="B3995" s="1" t="s">
        <v>323</v>
      </c>
      <c r="C3995" s="1" t="s">
        <v>324</v>
      </c>
      <c r="D3995" s="1" t="s">
        <v>325</v>
      </c>
    </row>
    <row r="3996" customFormat="false" ht="15" hidden="false" customHeight="true" outlineLevel="0" collapsed="false">
      <c r="A3996" s="106" t="n">
        <v>26926.674212963</v>
      </c>
      <c r="B3996" s="1" t="s">
        <v>314</v>
      </c>
      <c r="C3996" s="1" t="s">
        <v>315</v>
      </c>
      <c r="D3996" s="1" t="s">
        <v>316</v>
      </c>
    </row>
    <row r="3997" customFormat="false" ht="15" hidden="false" customHeight="true" outlineLevel="0" collapsed="false">
      <c r="A3997" s="106" t="n">
        <v>26930.1811921296</v>
      </c>
      <c r="B3997" s="1" t="s">
        <v>328</v>
      </c>
      <c r="C3997" s="1" t="s">
        <v>335</v>
      </c>
      <c r="D3997" s="1" t="s">
        <v>336</v>
      </c>
    </row>
    <row r="3998" customFormat="false" ht="15" hidden="false" customHeight="true" outlineLevel="0" collapsed="false">
      <c r="A3998" s="106" t="n">
        <v>26933.5791666667</v>
      </c>
      <c r="B3998" s="1" t="s">
        <v>326</v>
      </c>
      <c r="C3998" s="1" t="s">
        <v>327</v>
      </c>
      <c r="D3998" s="1" t="s">
        <v>319</v>
      </c>
    </row>
    <row r="3999" customFormat="false" ht="15" hidden="false" customHeight="true" outlineLevel="0" collapsed="false">
      <c r="A3999" s="106" t="n">
        <v>26941.4388310185</v>
      </c>
      <c r="B3999" s="1" t="s">
        <v>320</v>
      </c>
      <c r="C3999" s="1" t="s">
        <v>321</v>
      </c>
      <c r="D3999" s="1" t="s">
        <v>322</v>
      </c>
    </row>
    <row r="4000" customFormat="false" ht="15" hidden="false" customHeight="true" outlineLevel="0" collapsed="false">
      <c r="A4000" s="106" t="n">
        <v>26949.1315509259</v>
      </c>
      <c r="B4000" s="1" t="s">
        <v>323</v>
      </c>
      <c r="C4000" s="1" t="s">
        <v>324</v>
      </c>
      <c r="D4000" s="1" t="s">
        <v>325</v>
      </c>
    </row>
    <row r="4001" customFormat="false" ht="15" hidden="false" customHeight="true" outlineLevel="0" collapsed="false">
      <c r="A4001" s="106" t="n">
        <v>26955.9397337963</v>
      </c>
      <c r="B4001" s="1" t="s">
        <v>314</v>
      </c>
      <c r="C4001" s="1" t="s">
        <v>315</v>
      </c>
      <c r="D4001" s="1" t="s">
        <v>316</v>
      </c>
    </row>
    <row r="4002" customFormat="false" ht="15" hidden="false" customHeight="true" outlineLevel="0" collapsed="false">
      <c r="A4002" s="106" t="n">
        <v>26963.1366782407</v>
      </c>
      <c r="B4002" s="1" t="s">
        <v>326</v>
      </c>
      <c r="C4002" s="1" t="s">
        <v>327</v>
      </c>
      <c r="D4002" s="1" t="s">
        <v>319</v>
      </c>
    </row>
    <row r="4003" customFormat="false" ht="15" hidden="false" customHeight="true" outlineLevel="0" collapsed="false">
      <c r="A4003" s="106" t="n">
        <v>26971.2703819444</v>
      </c>
      <c r="B4003" s="1" t="s">
        <v>320</v>
      </c>
      <c r="C4003" s="1" t="s">
        <v>321</v>
      </c>
      <c r="D4003" s="1" t="s">
        <v>322</v>
      </c>
    </row>
    <row r="4004" customFormat="false" ht="15" hidden="false" customHeight="true" outlineLevel="0" collapsed="false">
      <c r="A4004" s="106" t="n">
        <v>26978.6025231482</v>
      </c>
      <c r="B4004" s="1" t="s">
        <v>323</v>
      </c>
      <c r="C4004" s="1" t="s">
        <v>324</v>
      </c>
      <c r="D4004" s="1" t="s">
        <v>325</v>
      </c>
    </row>
    <row r="4005" customFormat="false" ht="15" hidden="false" customHeight="true" outlineLevel="0" collapsed="false">
      <c r="A4005" s="106" t="n">
        <v>26985.2743171296</v>
      </c>
      <c r="B4005" s="1" t="s">
        <v>314</v>
      </c>
      <c r="C4005" s="1" t="s">
        <v>315</v>
      </c>
      <c r="D4005" s="1" t="s">
        <v>316</v>
      </c>
    </row>
    <row r="4006" customFormat="false" ht="15" hidden="false" customHeight="true" outlineLevel="0" collapsed="false">
      <c r="A4006" s="106" t="n">
        <v>26992.830150463</v>
      </c>
      <c r="B4006" s="1" t="s">
        <v>326</v>
      </c>
      <c r="C4006" s="1" t="s">
        <v>327</v>
      </c>
      <c r="D4006" s="1" t="s">
        <v>319</v>
      </c>
    </row>
    <row r="4007" customFormat="false" ht="15" hidden="false" customHeight="true" outlineLevel="0" collapsed="false">
      <c r="A4007" s="106" t="n">
        <v>27001.0615046296</v>
      </c>
      <c r="B4007" s="1" t="s">
        <v>320</v>
      </c>
      <c r="C4007" s="1" t="s">
        <v>321</v>
      </c>
      <c r="D4007" s="1" t="s">
        <v>322</v>
      </c>
    </row>
    <row r="4008" customFormat="false" ht="15" hidden="false" customHeight="true" outlineLevel="0" collapsed="false">
      <c r="A4008" s="106" t="n">
        <v>27008.0663194445</v>
      </c>
      <c r="B4008" s="1" t="s">
        <v>333</v>
      </c>
      <c r="C4008" s="1" t="s">
        <v>334</v>
      </c>
      <c r="D4008" s="1" t="s">
        <v>325</v>
      </c>
    </row>
    <row r="4009" customFormat="false" ht="15" hidden="false" customHeight="true" outlineLevel="0" collapsed="false">
      <c r="A4009" s="106" t="n">
        <v>27014.7175</v>
      </c>
      <c r="B4009" s="1" t="s">
        <v>314</v>
      </c>
      <c r="C4009" s="1" t="s">
        <v>315</v>
      </c>
      <c r="D4009" s="1" t="s">
        <v>316</v>
      </c>
    </row>
    <row r="4010" customFormat="false" ht="15" hidden="false" customHeight="true" outlineLevel="0" collapsed="false">
      <c r="A4010" s="106" t="n">
        <v>27020.0055324074</v>
      </c>
      <c r="B4010" s="1" t="s">
        <v>328</v>
      </c>
      <c r="C4010" s="1" t="s">
        <v>337</v>
      </c>
      <c r="D4010" s="1" t="s">
        <v>338</v>
      </c>
    </row>
    <row r="4011" customFormat="false" ht="15" hidden="false" customHeight="true" outlineLevel="0" collapsed="false">
      <c r="A4011" s="106" t="n">
        <v>27022.630150463</v>
      </c>
      <c r="B4011" s="1" t="s">
        <v>317</v>
      </c>
      <c r="C4011" s="1" t="s">
        <v>318</v>
      </c>
      <c r="D4011" s="1" t="s">
        <v>319</v>
      </c>
    </row>
    <row r="4012" customFormat="false" ht="15" hidden="false" customHeight="true" outlineLevel="0" collapsed="false">
      <c r="A4012" s="106" t="n">
        <v>27030.7543981482</v>
      </c>
      <c r="B4012" s="1" t="s">
        <v>320</v>
      </c>
      <c r="C4012" s="1" t="s">
        <v>321</v>
      </c>
      <c r="D4012" s="1" t="s">
        <v>322</v>
      </c>
    </row>
    <row r="4013" customFormat="false" ht="15" hidden="false" customHeight="true" outlineLevel="0" collapsed="false">
      <c r="A4013" s="106" t="n">
        <v>27037.5253703704</v>
      </c>
      <c r="B4013" s="1" t="s">
        <v>323</v>
      </c>
      <c r="C4013" s="1" t="s">
        <v>324</v>
      </c>
      <c r="D4013" s="1" t="s">
        <v>325</v>
      </c>
    </row>
    <row r="4014" customFormat="false" ht="15" hidden="false" customHeight="true" outlineLevel="0" collapsed="false">
      <c r="A4014" s="106" t="n">
        <v>27044.2946412037</v>
      </c>
      <c r="B4014" s="1" t="s">
        <v>314</v>
      </c>
      <c r="C4014" s="1" t="s">
        <v>315</v>
      </c>
      <c r="D4014" s="1" t="s">
        <v>316</v>
      </c>
    </row>
    <row r="4015" customFormat="false" ht="15" hidden="false" customHeight="true" outlineLevel="0" collapsed="false">
      <c r="A4015" s="106" t="n">
        <v>27052.4600231482</v>
      </c>
      <c r="B4015" s="1" t="s">
        <v>326</v>
      </c>
      <c r="C4015" s="1" t="s">
        <v>327</v>
      </c>
      <c r="D4015" s="1" t="s">
        <v>319</v>
      </c>
    </row>
    <row r="4016" customFormat="false" ht="15" hidden="false" customHeight="true" outlineLevel="0" collapsed="false">
      <c r="A4016" s="106" t="n">
        <v>27060.3189467593</v>
      </c>
      <c r="B4016" s="1" t="s">
        <v>320</v>
      </c>
      <c r="C4016" s="1" t="s">
        <v>321</v>
      </c>
      <c r="D4016" s="1" t="s">
        <v>322</v>
      </c>
    </row>
    <row r="4017" customFormat="false" ht="15" hidden="false" customHeight="true" outlineLevel="0" collapsed="false">
      <c r="A4017" s="106" t="n">
        <v>27066.974849537</v>
      </c>
      <c r="B4017" s="1" t="s">
        <v>323</v>
      </c>
      <c r="C4017" s="1" t="s">
        <v>324</v>
      </c>
      <c r="D4017" s="1" t="s">
        <v>325</v>
      </c>
    </row>
    <row r="4018" customFormat="false" ht="15" hidden="false" customHeight="true" outlineLevel="0" collapsed="false">
      <c r="A4018" s="106" t="n">
        <v>27074.003125</v>
      </c>
      <c r="B4018" s="1" t="s">
        <v>314</v>
      </c>
      <c r="C4018" s="1" t="s">
        <v>315</v>
      </c>
      <c r="D4018" s="1" t="s">
        <v>316</v>
      </c>
    </row>
    <row r="4019" customFormat="false" ht="15" hidden="false" customHeight="true" outlineLevel="0" collapsed="false">
      <c r="A4019" s="106" t="n">
        <v>27082.2319560185</v>
      </c>
      <c r="B4019" s="1" t="s">
        <v>326</v>
      </c>
      <c r="C4019" s="1" t="s">
        <v>327</v>
      </c>
      <c r="D4019" s="1" t="s">
        <v>319</v>
      </c>
    </row>
    <row r="4020" customFormat="false" ht="15" hidden="false" customHeight="true" outlineLevel="0" collapsed="false">
      <c r="A4020" s="106" t="n">
        <v>27089.7516782407</v>
      </c>
      <c r="B4020" s="1" t="s">
        <v>320</v>
      </c>
      <c r="C4020" s="1" t="s">
        <v>321</v>
      </c>
      <c r="D4020" s="1" t="s">
        <v>322</v>
      </c>
    </row>
    <row r="4021" customFormat="false" ht="15" hidden="false" customHeight="true" outlineLevel="0" collapsed="false">
      <c r="A4021" s="106" t="n">
        <v>27096.4183796296</v>
      </c>
      <c r="B4021" s="1" t="s">
        <v>323</v>
      </c>
      <c r="C4021" s="1" t="s">
        <v>324</v>
      </c>
      <c r="D4021" s="1" t="s">
        <v>325</v>
      </c>
    </row>
    <row r="4022" customFormat="false" ht="15" hidden="false" customHeight="true" outlineLevel="0" collapsed="false">
      <c r="A4022" s="106" t="n">
        <v>27103.8024537037</v>
      </c>
      <c r="B4022" s="1" t="s">
        <v>314</v>
      </c>
      <c r="C4022" s="1" t="s">
        <v>315</v>
      </c>
      <c r="D4022" s="1" t="s">
        <v>316</v>
      </c>
    </row>
    <row r="4023" customFormat="false" ht="15" hidden="false" customHeight="true" outlineLevel="0" collapsed="false">
      <c r="A4023" s="106" t="n">
        <v>27109.0044560185</v>
      </c>
      <c r="B4023" s="1" t="s">
        <v>328</v>
      </c>
      <c r="C4023" s="1" t="s">
        <v>329</v>
      </c>
      <c r="D4023" s="1" t="s">
        <v>330</v>
      </c>
    </row>
    <row r="4024" customFormat="false" ht="15" hidden="false" customHeight="true" outlineLevel="0" collapsed="false">
      <c r="A4024" s="106" t="n">
        <v>27111.8916203704</v>
      </c>
      <c r="B4024" s="1" t="s">
        <v>326</v>
      </c>
      <c r="C4024" s="1" t="s">
        <v>327</v>
      </c>
      <c r="D4024" s="1" t="s">
        <v>319</v>
      </c>
    </row>
    <row r="4025" customFormat="false" ht="15" hidden="false" customHeight="true" outlineLevel="0" collapsed="false">
      <c r="A4025" s="106" t="n">
        <v>27119.0719791667</v>
      </c>
      <c r="B4025" s="1" t="s">
        <v>320</v>
      </c>
      <c r="C4025" s="1" t="s">
        <v>321</v>
      </c>
      <c r="D4025" s="1" t="s">
        <v>322</v>
      </c>
    </row>
    <row r="4026" customFormat="false" ht="15" hidden="false" customHeight="true" outlineLevel="0" collapsed="false">
      <c r="A4026" s="106" t="n">
        <v>27125.8749884259</v>
      </c>
      <c r="B4026" s="1" t="s">
        <v>323</v>
      </c>
      <c r="C4026" s="1" t="s">
        <v>324</v>
      </c>
      <c r="D4026" s="1" t="s">
        <v>325</v>
      </c>
    </row>
    <row r="4027" customFormat="false" ht="15" hidden="false" customHeight="true" outlineLevel="0" collapsed="false">
      <c r="A4027" s="106" t="n">
        <v>27133.6231134259</v>
      </c>
      <c r="B4027" s="1" t="s">
        <v>314</v>
      </c>
      <c r="C4027" s="1" t="s">
        <v>315</v>
      </c>
      <c r="D4027" s="1" t="s">
        <v>316</v>
      </c>
    </row>
    <row r="4028" customFormat="false" ht="15" hidden="false" customHeight="true" outlineLevel="0" collapsed="false">
      <c r="A4028" s="106" t="n">
        <v>27141.4278703704</v>
      </c>
      <c r="B4028" s="1" t="s">
        <v>326</v>
      </c>
      <c r="C4028" s="1" t="s">
        <v>327</v>
      </c>
      <c r="D4028" s="1" t="s">
        <v>319</v>
      </c>
    </row>
    <row r="4029" customFormat="false" ht="15" hidden="false" customHeight="true" outlineLevel="0" collapsed="false">
      <c r="A4029" s="106" t="n">
        <v>27148.3184837963</v>
      </c>
      <c r="B4029" s="1" t="s">
        <v>320</v>
      </c>
      <c r="C4029" s="1" t="s">
        <v>321</v>
      </c>
      <c r="D4029" s="1" t="s">
        <v>322</v>
      </c>
    </row>
    <row r="4030" customFormat="false" ht="15" hidden="false" customHeight="true" outlineLevel="0" collapsed="false">
      <c r="A4030" s="106" t="n">
        <v>27155.3708101852</v>
      </c>
      <c r="B4030" s="1" t="s">
        <v>323</v>
      </c>
      <c r="C4030" s="1" t="s">
        <v>324</v>
      </c>
      <c r="D4030" s="1" t="s">
        <v>325</v>
      </c>
    </row>
    <row r="4031" customFormat="false" ht="15" hidden="false" customHeight="true" outlineLevel="0" collapsed="false">
      <c r="A4031" s="106" t="n">
        <v>27163.3946875</v>
      </c>
      <c r="B4031" s="1" t="s">
        <v>314</v>
      </c>
      <c r="C4031" s="1" t="s">
        <v>315</v>
      </c>
      <c r="D4031" s="1" t="s">
        <v>316</v>
      </c>
    </row>
    <row r="4032" customFormat="false" ht="15" hidden="false" customHeight="true" outlineLevel="0" collapsed="false">
      <c r="A4032" s="106" t="n">
        <v>27170.8566319444</v>
      </c>
      <c r="B4032" s="1" t="s">
        <v>326</v>
      </c>
      <c r="C4032" s="1" t="s">
        <v>327</v>
      </c>
      <c r="D4032" s="1" t="s">
        <v>319</v>
      </c>
    </row>
    <row r="4033" customFormat="false" ht="15" hidden="false" customHeight="true" outlineLevel="0" collapsed="false">
      <c r="A4033" s="106" t="n">
        <v>27177.5433796296</v>
      </c>
      <c r="B4033" s="1" t="s">
        <v>320</v>
      </c>
      <c r="C4033" s="1" t="s">
        <v>321</v>
      </c>
      <c r="D4033" s="1" t="s">
        <v>322</v>
      </c>
    </row>
    <row r="4034" customFormat="false" ht="15" hidden="false" customHeight="true" outlineLevel="0" collapsed="false">
      <c r="A4034" s="106" t="n">
        <v>27184.9228356482</v>
      </c>
      <c r="B4034" s="1" t="s">
        <v>333</v>
      </c>
      <c r="C4034" s="1" t="s">
        <v>334</v>
      </c>
      <c r="D4034" s="1" t="s">
        <v>325</v>
      </c>
    </row>
    <row r="4035" customFormat="false" ht="15" hidden="false" customHeight="true" outlineLevel="0" collapsed="false">
      <c r="A4035" s="106" t="n">
        <v>27193.0728703704</v>
      </c>
      <c r="B4035" s="1" t="s">
        <v>314</v>
      </c>
      <c r="C4035" s="1" t="s">
        <v>315</v>
      </c>
      <c r="D4035" s="1" t="s">
        <v>316</v>
      </c>
    </row>
    <row r="4036" customFormat="false" ht="15" hidden="false" customHeight="true" outlineLevel="0" collapsed="false">
      <c r="A4036" s="106" t="n">
        <v>27200.2047222222</v>
      </c>
      <c r="B4036" s="1" t="s">
        <v>317</v>
      </c>
      <c r="C4036" s="1" t="s">
        <v>318</v>
      </c>
      <c r="D4036" s="1" t="s">
        <v>319</v>
      </c>
    </row>
    <row r="4037" customFormat="false" ht="15" hidden="false" customHeight="true" outlineLevel="0" collapsed="false">
      <c r="A4037" s="106" t="n">
        <v>27201.7759375</v>
      </c>
      <c r="B4037" s="1" t="s">
        <v>328</v>
      </c>
      <c r="C4037" s="1" t="s">
        <v>331</v>
      </c>
      <c r="D4037" s="1" t="s">
        <v>332</v>
      </c>
    </row>
    <row r="4038" customFormat="false" ht="15" hidden="false" customHeight="true" outlineLevel="0" collapsed="false">
      <c r="A4038" s="106" t="n">
        <v>27206.8049768519</v>
      </c>
      <c r="B4038" s="1" t="s">
        <v>320</v>
      </c>
      <c r="C4038" s="1" t="s">
        <v>321</v>
      </c>
      <c r="D4038" s="1" t="s">
        <v>322</v>
      </c>
    </row>
    <row r="4039" customFormat="false" ht="15" hidden="false" customHeight="true" outlineLevel="0" collapsed="false">
      <c r="A4039" s="106" t="n">
        <v>27214.5275925926</v>
      </c>
      <c r="B4039" s="1" t="s">
        <v>323</v>
      </c>
      <c r="C4039" s="1" t="s">
        <v>324</v>
      </c>
      <c r="D4039" s="1" t="s">
        <v>325</v>
      </c>
    </row>
    <row r="4040" customFormat="false" ht="15" hidden="false" customHeight="true" outlineLevel="0" collapsed="false">
      <c r="A4040" s="106" t="n">
        <v>27222.6441782407</v>
      </c>
      <c r="B4040" s="1" t="s">
        <v>314</v>
      </c>
      <c r="C4040" s="1" t="s">
        <v>315</v>
      </c>
      <c r="D4040" s="1" t="s">
        <v>316</v>
      </c>
    </row>
    <row r="4041" customFormat="false" ht="15" hidden="false" customHeight="true" outlineLevel="0" collapsed="false">
      <c r="A4041" s="106" t="n">
        <v>27229.5039814815</v>
      </c>
      <c r="B4041" s="1" t="s">
        <v>326</v>
      </c>
      <c r="C4041" s="1" t="s">
        <v>327</v>
      </c>
      <c r="D4041" s="1" t="s">
        <v>319</v>
      </c>
    </row>
    <row r="4042" customFormat="false" ht="15" hidden="false" customHeight="true" outlineLevel="0" collapsed="false">
      <c r="A4042" s="106" t="n">
        <v>27236.1596990741</v>
      </c>
      <c r="B4042" s="1" t="s">
        <v>320</v>
      </c>
      <c r="C4042" s="1" t="s">
        <v>321</v>
      </c>
      <c r="D4042" s="1" t="s">
        <v>322</v>
      </c>
    </row>
    <row r="4043" customFormat="false" ht="15" hidden="false" customHeight="true" outlineLevel="0" collapsed="false">
      <c r="A4043" s="106" t="n">
        <v>27244.1642824074</v>
      </c>
      <c r="B4043" s="1" t="s">
        <v>323</v>
      </c>
      <c r="C4043" s="1" t="s">
        <v>324</v>
      </c>
      <c r="D4043" s="1" t="s">
        <v>325</v>
      </c>
    </row>
    <row r="4044" customFormat="false" ht="15" hidden="false" customHeight="true" outlineLevel="0" collapsed="false">
      <c r="A4044" s="106" t="n">
        <v>27252.1148032407</v>
      </c>
      <c r="B4044" s="1" t="s">
        <v>314</v>
      </c>
      <c r="C4044" s="1" t="s">
        <v>315</v>
      </c>
      <c r="D4044" s="1" t="s">
        <v>316</v>
      </c>
    </row>
    <row r="4045" customFormat="false" ht="15" hidden="false" customHeight="true" outlineLevel="0" collapsed="false">
      <c r="A4045" s="106" t="n">
        <v>27258.7923726852</v>
      </c>
      <c r="B4045" s="1" t="s">
        <v>326</v>
      </c>
      <c r="C4045" s="1" t="s">
        <v>327</v>
      </c>
      <c r="D4045" s="1" t="s">
        <v>319</v>
      </c>
    </row>
    <row r="4046" customFormat="false" ht="15" hidden="false" customHeight="true" outlineLevel="0" collapsed="false">
      <c r="A4046" s="106" t="n">
        <v>27265.6511574074</v>
      </c>
      <c r="B4046" s="1" t="s">
        <v>320</v>
      </c>
      <c r="C4046" s="1" t="s">
        <v>321</v>
      </c>
      <c r="D4046" s="1" t="s">
        <v>322</v>
      </c>
    </row>
    <row r="4047" customFormat="false" ht="15" hidden="false" customHeight="true" outlineLevel="0" collapsed="false">
      <c r="A4047" s="106" t="n">
        <v>27273.8085532407</v>
      </c>
      <c r="B4047" s="1" t="s">
        <v>323</v>
      </c>
      <c r="C4047" s="1" t="s">
        <v>324</v>
      </c>
      <c r="D4047" s="1" t="s">
        <v>325</v>
      </c>
    </row>
    <row r="4048" customFormat="false" ht="15" hidden="false" customHeight="true" outlineLevel="0" collapsed="false">
      <c r="A4048" s="106" t="n">
        <v>27281.5002893519</v>
      </c>
      <c r="B4048" s="1" t="s">
        <v>314</v>
      </c>
      <c r="C4048" s="1" t="s">
        <v>315</v>
      </c>
      <c r="D4048" s="1" t="s">
        <v>316</v>
      </c>
    </row>
    <row r="4049" customFormat="false" ht="15" hidden="false" customHeight="true" outlineLevel="0" collapsed="false">
      <c r="A4049" s="106" t="n">
        <v>27288.1144907407</v>
      </c>
      <c r="B4049" s="1" t="s">
        <v>326</v>
      </c>
      <c r="C4049" s="1" t="s">
        <v>327</v>
      </c>
      <c r="D4049" s="1" t="s">
        <v>319</v>
      </c>
    </row>
    <row r="4050" customFormat="false" ht="15" hidden="false" customHeight="true" outlineLevel="0" collapsed="false">
      <c r="A4050" s="106" t="n">
        <v>27295.2967013889</v>
      </c>
      <c r="B4050" s="1" t="s">
        <v>320</v>
      </c>
      <c r="C4050" s="1" t="s">
        <v>321</v>
      </c>
      <c r="D4050" s="1" t="s">
        <v>322</v>
      </c>
    </row>
    <row r="4051" customFormat="false" ht="15" hidden="false" customHeight="true" outlineLevel="0" collapsed="false">
      <c r="A4051" s="106" t="n">
        <v>27295.4157291667</v>
      </c>
      <c r="B4051" s="1" t="s">
        <v>328</v>
      </c>
      <c r="C4051" s="1" t="s">
        <v>335</v>
      </c>
      <c r="D4051" s="1" t="s">
        <v>336</v>
      </c>
    </row>
    <row r="4052" customFormat="false" ht="15" hidden="false" customHeight="true" outlineLevel="0" collapsed="false">
      <c r="A4052" s="106" t="n">
        <v>27303.4427430556</v>
      </c>
      <c r="B4052" s="1" t="s">
        <v>323</v>
      </c>
      <c r="C4052" s="1" t="s">
        <v>324</v>
      </c>
      <c r="D4052" s="1" t="s">
        <v>325</v>
      </c>
    </row>
    <row r="4053" customFormat="false" ht="15" hidden="false" customHeight="true" outlineLevel="0" collapsed="false">
      <c r="A4053" s="106" t="n">
        <v>27310.8231597222</v>
      </c>
      <c r="B4053" s="1" t="s">
        <v>314</v>
      </c>
      <c r="C4053" s="1" t="s">
        <v>315</v>
      </c>
      <c r="D4053" s="1" t="s">
        <v>316</v>
      </c>
    </row>
    <row r="4054" customFormat="false" ht="15" hidden="false" customHeight="true" outlineLevel="0" collapsed="false">
      <c r="A4054" s="106" t="n">
        <v>27317.5171064815</v>
      </c>
      <c r="B4054" s="1" t="s">
        <v>326</v>
      </c>
      <c r="C4054" s="1" t="s">
        <v>327</v>
      </c>
      <c r="D4054" s="1" t="s">
        <v>319</v>
      </c>
    </row>
    <row r="4055" customFormat="false" ht="15" hidden="false" customHeight="true" outlineLevel="0" collapsed="false">
      <c r="A4055" s="106" t="n">
        <v>27325.0782407407</v>
      </c>
      <c r="B4055" s="1" t="s">
        <v>320</v>
      </c>
      <c r="C4055" s="1" t="s">
        <v>321</v>
      </c>
      <c r="D4055" s="1" t="s">
        <v>322</v>
      </c>
    </row>
    <row r="4056" customFormat="false" ht="15" hidden="false" customHeight="true" outlineLevel="0" collapsed="false">
      <c r="A4056" s="106" t="n">
        <v>27333.0548842593</v>
      </c>
      <c r="B4056" s="1" t="s">
        <v>323</v>
      </c>
      <c r="C4056" s="1" t="s">
        <v>324</v>
      </c>
      <c r="D4056" s="1" t="s">
        <v>325</v>
      </c>
    </row>
    <row r="4057" customFormat="false" ht="15" hidden="false" customHeight="true" outlineLevel="0" collapsed="false">
      <c r="A4057" s="106" t="n">
        <v>27340.1162847222</v>
      </c>
      <c r="B4057" s="1" t="s">
        <v>314</v>
      </c>
      <c r="C4057" s="1" t="s">
        <v>315</v>
      </c>
      <c r="D4057" s="1" t="s">
        <v>316</v>
      </c>
    </row>
    <row r="4058" customFormat="false" ht="15" hidden="false" customHeight="true" outlineLevel="0" collapsed="false">
      <c r="A4058" s="106" t="n">
        <v>27347.0371296296</v>
      </c>
      <c r="B4058" s="1" t="s">
        <v>326</v>
      </c>
      <c r="C4058" s="1" t="s">
        <v>327</v>
      </c>
      <c r="D4058" s="1" t="s">
        <v>319</v>
      </c>
    </row>
    <row r="4059" customFormat="false" ht="15" hidden="false" customHeight="true" outlineLevel="0" collapsed="false">
      <c r="A4059" s="106" t="n">
        <v>27354.9441666667</v>
      </c>
      <c r="B4059" s="1" t="s">
        <v>320</v>
      </c>
      <c r="C4059" s="1" t="s">
        <v>321</v>
      </c>
      <c r="D4059" s="1" t="s">
        <v>322</v>
      </c>
    </row>
    <row r="4060" customFormat="false" ht="15" hidden="false" customHeight="true" outlineLevel="0" collapsed="false">
      <c r="A4060" s="106" t="n">
        <v>27362.6324074074</v>
      </c>
      <c r="B4060" s="1" t="s">
        <v>333</v>
      </c>
      <c r="C4060" s="1" t="s">
        <v>334</v>
      </c>
      <c r="D4060" s="1" t="s">
        <v>325</v>
      </c>
    </row>
    <row r="4061" customFormat="false" ht="15" hidden="false" customHeight="true" outlineLevel="0" collapsed="false">
      <c r="A4061" s="106" t="n">
        <v>27369.4240162037</v>
      </c>
      <c r="B4061" s="1" t="s">
        <v>314</v>
      </c>
      <c r="C4061" s="1" t="s">
        <v>315</v>
      </c>
      <c r="D4061" s="1" t="s">
        <v>316</v>
      </c>
    </row>
    <row r="4062" customFormat="false" ht="15" hidden="false" customHeight="true" outlineLevel="0" collapsed="false">
      <c r="A4062" s="106" t="n">
        <v>27376.6843518519</v>
      </c>
      <c r="B4062" s="1" t="s">
        <v>317</v>
      </c>
      <c r="C4062" s="1" t="s">
        <v>318</v>
      </c>
      <c r="D4062" s="1" t="s">
        <v>319</v>
      </c>
    </row>
    <row r="4063" customFormat="false" ht="15" hidden="false" customHeight="true" outlineLevel="0" collapsed="false">
      <c r="A4063" s="106" t="n">
        <v>27384.8219675926</v>
      </c>
      <c r="B4063" s="1" t="s">
        <v>320</v>
      </c>
      <c r="C4063" s="1" t="s">
        <v>321</v>
      </c>
      <c r="D4063" s="1" t="s">
        <v>322</v>
      </c>
    </row>
    <row r="4064" customFormat="false" ht="15" hidden="false" customHeight="true" outlineLevel="0" collapsed="false">
      <c r="A4064" s="106" t="n">
        <v>27385.2469212963</v>
      </c>
      <c r="B4064" s="1" t="s">
        <v>328</v>
      </c>
      <c r="C4064" s="1" t="s">
        <v>337</v>
      </c>
      <c r="D4064" s="1" t="s">
        <v>338</v>
      </c>
    </row>
    <row r="4065" customFormat="false" ht="15" hidden="false" customHeight="true" outlineLevel="0" collapsed="false">
      <c r="A4065" s="106" t="n">
        <v>27392.1608796296</v>
      </c>
      <c r="B4065" s="1" t="s">
        <v>323</v>
      </c>
      <c r="C4065" s="1" t="s">
        <v>324</v>
      </c>
      <c r="D4065" s="1" t="s">
        <v>325</v>
      </c>
    </row>
    <row r="4066" customFormat="false" ht="15" hidden="false" customHeight="true" outlineLevel="0" collapsed="false">
      <c r="A4066" s="106" t="n">
        <v>27398.7949768519</v>
      </c>
      <c r="B4066" s="1" t="s">
        <v>314</v>
      </c>
      <c r="C4066" s="1" t="s">
        <v>315</v>
      </c>
      <c r="D4066" s="1" t="s">
        <v>316</v>
      </c>
    </row>
    <row r="4067" customFormat="false" ht="15" hidden="false" customHeight="true" outlineLevel="0" collapsed="false">
      <c r="A4067" s="106" t="n">
        <v>27406.4309837963</v>
      </c>
      <c r="B4067" s="1" t="s">
        <v>326</v>
      </c>
      <c r="C4067" s="1" t="s">
        <v>327</v>
      </c>
      <c r="D4067" s="1" t="s">
        <v>319</v>
      </c>
    </row>
    <row r="4068" customFormat="false" ht="15" hidden="false" customHeight="true" outlineLevel="0" collapsed="false">
      <c r="A4068" s="106" t="n">
        <v>27414.6350347222</v>
      </c>
      <c r="B4068" s="1" t="s">
        <v>320</v>
      </c>
      <c r="C4068" s="1" t="s">
        <v>321</v>
      </c>
      <c r="D4068" s="1" t="s">
        <v>322</v>
      </c>
    </row>
    <row r="4069" customFormat="false" ht="15" hidden="false" customHeight="true" outlineLevel="0" collapsed="false">
      <c r="A4069" s="106" t="n">
        <v>27421.6318634259</v>
      </c>
      <c r="B4069" s="1" t="s">
        <v>323</v>
      </c>
      <c r="C4069" s="1" t="s">
        <v>324</v>
      </c>
      <c r="D4069" s="1" t="s">
        <v>325</v>
      </c>
    </row>
    <row r="4070" customFormat="false" ht="15" hidden="false" customHeight="true" outlineLevel="0" collapsed="false">
      <c r="A4070" s="106" t="n">
        <v>27428.2664699074</v>
      </c>
      <c r="B4070" s="1" t="s">
        <v>314</v>
      </c>
      <c r="C4070" s="1" t="s">
        <v>315</v>
      </c>
      <c r="D4070" s="1" t="s">
        <v>316</v>
      </c>
    </row>
    <row r="4071" customFormat="false" ht="15" hidden="false" customHeight="true" outlineLevel="0" collapsed="false">
      <c r="A4071" s="106" t="n">
        <v>27436.2207986111</v>
      </c>
      <c r="B4071" s="1" t="s">
        <v>326</v>
      </c>
      <c r="C4071" s="1" t="s">
        <v>327</v>
      </c>
      <c r="D4071" s="1" t="s">
        <v>319</v>
      </c>
    </row>
    <row r="4072" customFormat="false" ht="15" hidden="false" customHeight="true" outlineLevel="0" collapsed="false">
      <c r="A4072" s="106" t="n">
        <v>27444.3186458333</v>
      </c>
      <c r="B4072" s="1" t="s">
        <v>320</v>
      </c>
      <c r="C4072" s="1" t="s">
        <v>321</v>
      </c>
      <c r="D4072" s="1" t="s">
        <v>322</v>
      </c>
    </row>
    <row r="4073" customFormat="false" ht="15" hidden="false" customHeight="true" outlineLevel="0" collapsed="false">
      <c r="A4073" s="106" t="n">
        <v>27451.0517592593</v>
      </c>
      <c r="B4073" s="1" t="s">
        <v>323</v>
      </c>
      <c r="C4073" s="1" t="s">
        <v>324</v>
      </c>
      <c r="D4073" s="1" t="s">
        <v>325</v>
      </c>
    </row>
    <row r="4074" customFormat="false" ht="15" hidden="false" customHeight="true" outlineLevel="0" collapsed="false">
      <c r="A4074" s="106" t="n">
        <v>27457.8479050926</v>
      </c>
      <c r="B4074" s="1" t="s">
        <v>314</v>
      </c>
      <c r="C4074" s="1" t="s">
        <v>315</v>
      </c>
      <c r="D4074" s="1" t="s">
        <v>316</v>
      </c>
    </row>
    <row r="4075" customFormat="false" ht="15" hidden="false" customHeight="true" outlineLevel="0" collapsed="false">
      <c r="A4075" s="106" t="n">
        <v>27465.9917476852</v>
      </c>
      <c r="B4075" s="1" t="s">
        <v>326</v>
      </c>
      <c r="C4075" s="1" t="s">
        <v>327</v>
      </c>
      <c r="D4075" s="1" t="s">
        <v>319</v>
      </c>
    </row>
    <row r="4076" customFormat="false" ht="15" hidden="false" customHeight="true" outlineLevel="0" collapsed="false">
      <c r="A4076" s="106" t="n">
        <v>27473.8367824074</v>
      </c>
      <c r="B4076" s="1" t="s">
        <v>320</v>
      </c>
      <c r="C4076" s="1" t="s">
        <v>321</v>
      </c>
      <c r="D4076" s="1" t="s">
        <v>322</v>
      </c>
    </row>
    <row r="4077" customFormat="false" ht="15" hidden="false" customHeight="true" outlineLevel="0" collapsed="false">
      <c r="A4077" s="106" t="n">
        <v>27474.2478009259</v>
      </c>
      <c r="B4077" s="1" t="s">
        <v>328</v>
      </c>
      <c r="C4077" s="1" t="s">
        <v>329</v>
      </c>
      <c r="D4077" s="1" t="s">
        <v>330</v>
      </c>
    </row>
    <row r="4078" customFormat="false" ht="15" hidden="false" customHeight="true" outlineLevel="0" collapsed="false">
      <c r="A4078" s="106" t="n">
        <v>27480.4415740741</v>
      </c>
      <c r="B4078" s="1" t="s">
        <v>323</v>
      </c>
      <c r="C4078" s="1" t="s">
        <v>324</v>
      </c>
      <c r="D4078" s="1" t="s">
        <v>325</v>
      </c>
    </row>
    <row r="4079" customFormat="false" ht="15" hidden="false" customHeight="true" outlineLevel="0" collapsed="false">
      <c r="A4079" s="106" t="n">
        <v>27487.5176388889</v>
      </c>
      <c r="B4079" s="1" t="s">
        <v>314</v>
      </c>
      <c r="C4079" s="1" t="s">
        <v>315</v>
      </c>
      <c r="D4079" s="1" t="s">
        <v>316</v>
      </c>
    </row>
    <row r="4080" customFormat="false" ht="15" hidden="false" customHeight="true" outlineLevel="0" collapsed="false">
      <c r="A4080" s="106" t="n">
        <v>27495.6936921296</v>
      </c>
      <c r="B4080" s="1" t="s">
        <v>326</v>
      </c>
      <c r="C4080" s="1" t="s">
        <v>327</v>
      </c>
      <c r="D4080" s="1" t="s">
        <v>319</v>
      </c>
    </row>
    <row r="4081" customFormat="false" ht="15" hidden="false" customHeight="true" outlineLevel="0" collapsed="false">
      <c r="A4081" s="106" t="n">
        <v>27503.1950231482</v>
      </c>
      <c r="B4081" s="1" t="s">
        <v>320</v>
      </c>
      <c r="C4081" s="1" t="s">
        <v>321</v>
      </c>
      <c r="D4081" s="1" t="s">
        <v>322</v>
      </c>
    </row>
    <row r="4082" customFormat="false" ht="15" hidden="false" customHeight="true" outlineLevel="0" collapsed="false">
      <c r="A4082" s="106" t="n">
        <v>27509.829537037</v>
      </c>
      <c r="B4082" s="1" t="s">
        <v>323</v>
      </c>
      <c r="C4082" s="1" t="s">
        <v>324</v>
      </c>
      <c r="D4082" s="1" t="s">
        <v>325</v>
      </c>
    </row>
    <row r="4083" customFormat="false" ht="15" hidden="false" customHeight="true" outlineLevel="0" collapsed="false">
      <c r="A4083" s="106" t="n">
        <v>27517.2383217593</v>
      </c>
      <c r="B4083" s="1" t="s">
        <v>314</v>
      </c>
      <c r="C4083" s="1" t="s">
        <v>315</v>
      </c>
      <c r="D4083" s="1" t="s">
        <v>316</v>
      </c>
    </row>
    <row r="4084" customFormat="false" ht="15" hidden="false" customHeight="true" outlineLevel="0" collapsed="false">
      <c r="A4084" s="106" t="n">
        <v>27525.2946412037</v>
      </c>
      <c r="B4084" s="1" t="s">
        <v>317</v>
      </c>
      <c r="C4084" s="1" t="s">
        <v>318</v>
      </c>
      <c r="D4084" s="1" t="s">
        <v>319</v>
      </c>
    </row>
    <row r="4085" customFormat="false" ht="15" hidden="false" customHeight="true" outlineLevel="0" collapsed="false">
      <c r="A4085" s="106" t="n">
        <v>27532.43625</v>
      </c>
      <c r="B4085" s="1" t="s">
        <v>320</v>
      </c>
      <c r="C4085" s="1" t="s">
        <v>321</v>
      </c>
      <c r="D4085" s="1" t="s">
        <v>322</v>
      </c>
    </row>
    <row r="4086" customFormat="false" ht="15" hidden="false" customHeight="true" outlineLevel="0" collapsed="false">
      <c r="A4086" s="106" t="n">
        <v>27539.2430439815</v>
      </c>
      <c r="B4086" s="1" t="s">
        <v>333</v>
      </c>
      <c r="C4086" s="1" t="s">
        <v>334</v>
      </c>
      <c r="D4086" s="1" t="s">
        <v>325</v>
      </c>
    </row>
    <row r="4087" customFormat="false" ht="15" hidden="false" customHeight="true" outlineLevel="0" collapsed="false">
      <c r="A4087" s="106" t="n">
        <v>27546.973587963</v>
      </c>
      <c r="B4087" s="1" t="s">
        <v>314</v>
      </c>
      <c r="C4087" s="1" t="s">
        <v>315</v>
      </c>
      <c r="D4087" s="1" t="s">
        <v>316</v>
      </c>
    </row>
    <row r="4088" customFormat="false" ht="15" hidden="false" customHeight="true" outlineLevel="0" collapsed="false">
      <c r="A4088" s="106" t="n">
        <v>27554.7835185185</v>
      </c>
      <c r="B4088" s="1" t="s">
        <v>317</v>
      </c>
      <c r="C4088" s="1" t="s">
        <v>318</v>
      </c>
      <c r="D4088" s="1" t="s">
        <v>319</v>
      </c>
    </row>
    <row r="4089" customFormat="false" ht="15" hidden="false" customHeight="true" outlineLevel="0" collapsed="false">
      <c r="A4089" s="106" t="n">
        <v>27561.6233101852</v>
      </c>
      <c r="B4089" s="1" t="s">
        <v>320</v>
      </c>
      <c r="C4089" s="1" t="s">
        <v>321</v>
      </c>
      <c r="D4089" s="1" t="s">
        <v>322</v>
      </c>
    </row>
    <row r="4090" customFormat="false" ht="15" hidden="false" customHeight="true" outlineLevel="0" collapsed="false">
      <c r="A4090" s="106" t="n">
        <v>27567.0180439815</v>
      </c>
      <c r="B4090" s="1" t="s">
        <v>328</v>
      </c>
      <c r="C4090" s="1" t="s">
        <v>331</v>
      </c>
      <c r="D4090" s="1" t="s">
        <v>332</v>
      </c>
    </row>
    <row r="4091" customFormat="false" ht="15" hidden="false" customHeight="true" outlineLevel="0" collapsed="false">
      <c r="A4091" s="106" t="n">
        <v>27568.7039236111</v>
      </c>
      <c r="B4091" s="1" t="s">
        <v>323</v>
      </c>
      <c r="C4091" s="1" t="s">
        <v>324</v>
      </c>
      <c r="D4091" s="1" t="s">
        <v>325</v>
      </c>
    </row>
    <row r="4092" customFormat="false" ht="15" hidden="false" customHeight="true" outlineLevel="0" collapsed="false">
      <c r="A4092" s="106" t="n">
        <v>27576.6924421296</v>
      </c>
      <c r="B4092" s="1" t="s">
        <v>314</v>
      </c>
      <c r="C4092" s="1" t="s">
        <v>315</v>
      </c>
      <c r="D4092" s="1" t="s">
        <v>316</v>
      </c>
    </row>
    <row r="4093" customFormat="false" ht="15" hidden="false" customHeight="true" outlineLevel="0" collapsed="false">
      <c r="A4093" s="106" t="n">
        <v>27584.1729861111</v>
      </c>
      <c r="B4093" s="1" t="s">
        <v>326</v>
      </c>
      <c r="C4093" s="1" t="s">
        <v>327</v>
      </c>
      <c r="D4093" s="1" t="s">
        <v>319</v>
      </c>
    </row>
    <row r="4094" customFormat="false" ht="15" hidden="false" customHeight="true" outlineLevel="0" collapsed="false">
      <c r="A4094" s="106" t="n">
        <v>27590.8235416667</v>
      </c>
      <c r="B4094" s="1" t="s">
        <v>320</v>
      </c>
      <c r="C4094" s="1" t="s">
        <v>321</v>
      </c>
      <c r="D4094" s="1" t="s">
        <v>322</v>
      </c>
    </row>
    <row r="4095" customFormat="false" ht="15" hidden="false" customHeight="true" outlineLevel="0" collapsed="false">
      <c r="A4095" s="106" t="n">
        <v>27598.2278356482</v>
      </c>
      <c r="B4095" s="1" t="s">
        <v>323</v>
      </c>
      <c r="C4095" s="1" t="s">
        <v>324</v>
      </c>
      <c r="D4095" s="1" t="s">
        <v>325</v>
      </c>
    </row>
    <row r="4096" customFormat="false" ht="15" hidden="false" customHeight="true" outlineLevel="0" collapsed="false">
      <c r="A4096" s="106" t="n">
        <v>27606.3668055556</v>
      </c>
      <c r="B4096" s="1" t="s">
        <v>314</v>
      </c>
      <c r="C4096" s="1" t="s">
        <v>315</v>
      </c>
      <c r="D4096" s="1" t="s">
        <v>316</v>
      </c>
    </row>
    <row r="4097" customFormat="false" ht="15" hidden="false" customHeight="true" outlineLevel="0" collapsed="false">
      <c r="A4097" s="106" t="n">
        <v>27613.4975231482</v>
      </c>
      <c r="B4097" s="1" t="s">
        <v>326</v>
      </c>
      <c r="C4097" s="1" t="s">
        <v>327</v>
      </c>
      <c r="D4097" s="1" t="s">
        <v>319</v>
      </c>
    </row>
    <row r="4098" customFormat="false" ht="15" hidden="false" customHeight="true" outlineLevel="0" collapsed="false">
      <c r="A4098" s="106" t="n">
        <v>27620.0989930556</v>
      </c>
      <c r="B4098" s="1" t="s">
        <v>320</v>
      </c>
      <c r="C4098" s="1" t="s">
        <v>321</v>
      </c>
      <c r="D4098" s="1" t="s">
        <v>322</v>
      </c>
    </row>
    <row r="4099" customFormat="false" ht="15" hidden="false" customHeight="true" outlineLevel="0" collapsed="false">
      <c r="A4099" s="106" t="n">
        <v>27627.824537037</v>
      </c>
      <c r="B4099" s="1" t="s">
        <v>323</v>
      </c>
      <c r="C4099" s="1" t="s">
        <v>324</v>
      </c>
      <c r="D4099" s="1" t="s">
        <v>325</v>
      </c>
    </row>
    <row r="4100" customFormat="false" ht="15" hidden="false" customHeight="true" outlineLevel="0" collapsed="false">
      <c r="A4100" s="106" t="n">
        <v>27635.9715972222</v>
      </c>
      <c r="B4100" s="1" t="s">
        <v>314</v>
      </c>
      <c r="C4100" s="1" t="s">
        <v>315</v>
      </c>
      <c r="D4100" s="1" t="s">
        <v>316</v>
      </c>
    </row>
    <row r="4101" customFormat="false" ht="15" hidden="false" customHeight="true" outlineLevel="0" collapsed="false">
      <c r="A4101" s="106" t="n">
        <v>27642.8043287037</v>
      </c>
      <c r="B4101" s="1" t="s">
        <v>326</v>
      </c>
      <c r="C4101" s="1" t="s">
        <v>327</v>
      </c>
      <c r="D4101" s="1" t="s">
        <v>319</v>
      </c>
    </row>
    <row r="4102" customFormat="false" ht="15" hidden="false" customHeight="true" outlineLevel="0" collapsed="false">
      <c r="A4102" s="106" t="n">
        <v>27649.4987731482</v>
      </c>
      <c r="B4102" s="1" t="s">
        <v>320</v>
      </c>
      <c r="C4102" s="1" t="s">
        <v>321</v>
      </c>
      <c r="D4102" s="1" t="s">
        <v>322</v>
      </c>
    </row>
    <row r="4103" customFormat="false" ht="15" hidden="false" customHeight="true" outlineLevel="0" collapsed="false">
      <c r="A4103" s="106" t="n">
        <v>27657.4931018519</v>
      </c>
      <c r="B4103" s="1" t="s">
        <v>323</v>
      </c>
      <c r="C4103" s="1" t="s">
        <v>324</v>
      </c>
      <c r="D4103" s="1" t="s">
        <v>325</v>
      </c>
    </row>
    <row r="4104" customFormat="false" ht="15" hidden="false" customHeight="true" outlineLevel="0" collapsed="false">
      <c r="A4104" s="106" t="n">
        <v>27660.662974537</v>
      </c>
      <c r="B4104" s="1" t="s">
        <v>328</v>
      </c>
      <c r="C4104" s="1" t="s">
        <v>335</v>
      </c>
      <c r="D4104" s="1" t="s">
        <v>336</v>
      </c>
    </row>
    <row r="4105" customFormat="false" ht="15" hidden="false" customHeight="true" outlineLevel="0" collapsed="false">
      <c r="A4105" s="106" t="n">
        <v>27665.4899652778</v>
      </c>
      <c r="B4105" s="1" t="s">
        <v>314</v>
      </c>
      <c r="C4105" s="1" t="s">
        <v>315</v>
      </c>
      <c r="D4105" s="1" t="s">
        <v>316</v>
      </c>
    </row>
    <row r="4106" customFormat="false" ht="15" hidden="false" customHeight="true" outlineLevel="0" collapsed="false">
      <c r="A4106" s="106" t="n">
        <v>27672.1411574074</v>
      </c>
      <c r="B4106" s="1" t="s">
        <v>326</v>
      </c>
      <c r="C4106" s="1" t="s">
        <v>327</v>
      </c>
      <c r="D4106" s="1" t="s">
        <v>319</v>
      </c>
    </row>
    <row r="4107" customFormat="false" ht="15" hidden="false" customHeight="true" outlineLevel="0" collapsed="false">
      <c r="A4107" s="106" t="n">
        <v>27679.0522106482</v>
      </c>
      <c r="B4107" s="1" t="s">
        <v>320</v>
      </c>
      <c r="C4107" s="1" t="s">
        <v>321</v>
      </c>
      <c r="D4107" s="1" t="s">
        <v>322</v>
      </c>
    </row>
    <row r="4108" customFormat="false" ht="15" hidden="false" customHeight="true" outlineLevel="0" collapsed="false">
      <c r="A4108" s="106" t="n">
        <v>27687.2121990741</v>
      </c>
      <c r="B4108" s="1" t="s">
        <v>323</v>
      </c>
      <c r="C4108" s="1" t="s">
        <v>324</v>
      </c>
      <c r="D4108" s="1" t="s">
        <v>325</v>
      </c>
    </row>
    <row r="4109" customFormat="false" ht="15" hidden="false" customHeight="true" outlineLevel="0" collapsed="false">
      <c r="A4109" s="106" t="n">
        <v>27694.921412037</v>
      </c>
      <c r="B4109" s="1" t="s">
        <v>314</v>
      </c>
      <c r="C4109" s="1" t="s">
        <v>315</v>
      </c>
      <c r="D4109" s="1" t="s">
        <v>316</v>
      </c>
    </row>
    <row r="4110" customFormat="false" ht="15" hidden="false" customHeight="true" outlineLevel="0" collapsed="false">
      <c r="A4110" s="106" t="n">
        <v>27701.5450694444</v>
      </c>
      <c r="B4110" s="1" t="s">
        <v>317</v>
      </c>
      <c r="C4110" s="1" t="s">
        <v>318</v>
      </c>
      <c r="D4110" s="1" t="s">
        <v>319</v>
      </c>
    </row>
    <row r="4111" customFormat="false" ht="15" hidden="false" customHeight="true" outlineLevel="0" collapsed="false">
      <c r="A4111" s="106" t="n">
        <v>27708.7642939815</v>
      </c>
      <c r="B4111" s="1" t="s">
        <v>320</v>
      </c>
      <c r="C4111" s="1" t="s">
        <v>321</v>
      </c>
      <c r="D4111" s="1" t="s">
        <v>322</v>
      </c>
    </row>
    <row r="4112" customFormat="false" ht="15" hidden="false" customHeight="true" outlineLevel="0" collapsed="false">
      <c r="A4112" s="106" t="n">
        <v>27716.9361458333</v>
      </c>
      <c r="B4112" s="1" t="s">
        <v>333</v>
      </c>
      <c r="C4112" s="1" t="s">
        <v>334</v>
      </c>
      <c r="D4112" s="1" t="s">
        <v>325</v>
      </c>
    </row>
    <row r="4113" customFormat="false" ht="15" hidden="false" customHeight="true" outlineLevel="0" collapsed="false">
      <c r="A4113" s="106" t="n">
        <v>27724.2860069444</v>
      </c>
      <c r="B4113" s="1" t="s">
        <v>314</v>
      </c>
      <c r="C4113" s="1" t="s">
        <v>315</v>
      </c>
      <c r="D4113" s="1" t="s">
        <v>316</v>
      </c>
    </row>
    <row r="4114" customFormat="false" ht="15" hidden="false" customHeight="true" outlineLevel="0" collapsed="false">
      <c r="A4114" s="106" t="n">
        <v>27731.0348611111</v>
      </c>
      <c r="B4114" s="1" t="s">
        <v>326</v>
      </c>
      <c r="C4114" s="1" t="s">
        <v>327</v>
      </c>
      <c r="D4114" s="1" t="s">
        <v>319</v>
      </c>
    </row>
    <row r="4115" customFormat="false" ht="15" hidden="false" customHeight="true" outlineLevel="0" collapsed="false">
      <c r="A4115" s="106" t="n">
        <v>27738.610162037</v>
      </c>
      <c r="B4115" s="1" t="s">
        <v>320</v>
      </c>
      <c r="C4115" s="1" t="s">
        <v>321</v>
      </c>
      <c r="D4115" s="1" t="s">
        <v>322</v>
      </c>
    </row>
    <row r="4116" customFormat="false" ht="15" hidden="false" customHeight="true" outlineLevel="0" collapsed="false">
      <c r="A4116" s="106" t="n">
        <v>27746.610625</v>
      </c>
      <c r="B4116" s="1" t="s">
        <v>323</v>
      </c>
      <c r="C4116" s="1" t="s">
        <v>324</v>
      </c>
      <c r="D4116" s="1" t="s">
        <v>325</v>
      </c>
    </row>
    <row r="4117" customFormat="false" ht="15" hidden="false" customHeight="true" outlineLevel="0" collapsed="false">
      <c r="A4117" s="106" t="n">
        <v>27750.4899537037</v>
      </c>
      <c r="B4117" s="1" t="s">
        <v>328</v>
      </c>
      <c r="C4117" s="1" t="s">
        <v>337</v>
      </c>
      <c r="D4117" s="1" t="s">
        <v>338</v>
      </c>
    </row>
    <row r="4118" customFormat="false" ht="15" hidden="false" customHeight="true" outlineLevel="0" collapsed="false">
      <c r="A4118" s="106" t="n">
        <v>27753.6193981482</v>
      </c>
      <c r="B4118" s="1" t="s">
        <v>314</v>
      </c>
      <c r="C4118" s="1" t="s">
        <v>315</v>
      </c>
      <c r="D4118" s="1" t="s">
        <v>316</v>
      </c>
    </row>
    <row r="4119" customFormat="false" ht="15" hidden="false" customHeight="true" outlineLevel="0" collapsed="false">
      <c r="A4119" s="106" t="n">
        <v>27760.6113541667</v>
      </c>
      <c r="B4119" s="1" t="s">
        <v>326</v>
      </c>
      <c r="C4119" s="1" t="s">
        <v>327</v>
      </c>
      <c r="D4119" s="1" t="s">
        <v>319</v>
      </c>
    </row>
    <row r="4120" customFormat="false" ht="15" hidden="false" customHeight="true" outlineLevel="0" collapsed="false">
      <c r="A4120" s="106" t="n">
        <v>27768.5272453704</v>
      </c>
      <c r="B4120" s="1" t="s">
        <v>320</v>
      </c>
      <c r="C4120" s="1" t="s">
        <v>321</v>
      </c>
      <c r="D4120" s="1" t="s">
        <v>322</v>
      </c>
    </row>
    <row r="4121" customFormat="false" ht="15" hidden="false" customHeight="true" outlineLevel="0" collapsed="false">
      <c r="A4121" s="106" t="n">
        <v>27776.1993171296</v>
      </c>
      <c r="B4121" s="1" t="s">
        <v>323</v>
      </c>
      <c r="C4121" s="1" t="s">
        <v>324</v>
      </c>
      <c r="D4121" s="1" t="s">
        <v>325</v>
      </c>
    </row>
    <row r="4122" customFormat="false" ht="15" hidden="false" customHeight="true" outlineLevel="0" collapsed="false">
      <c r="A4122" s="106" t="n">
        <v>27782.9614814815</v>
      </c>
      <c r="B4122" s="1" t="s">
        <v>314</v>
      </c>
      <c r="C4122" s="1" t="s">
        <v>315</v>
      </c>
      <c r="D4122" s="1" t="s">
        <v>316</v>
      </c>
    </row>
    <row r="4123" customFormat="false" ht="15" hidden="false" customHeight="true" outlineLevel="0" collapsed="false">
      <c r="A4123" s="106" t="n">
        <v>27790.2643865741</v>
      </c>
      <c r="B4123" s="1" t="s">
        <v>326</v>
      </c>
      <c r="C4123" s="1" t="s">
        <v>327</v>
      </c>
      <c r="D4123" s="1" t="s">
        <v>319</v>
      </c>
    </row>
    <row r="4124" customFormat="false" ht="15" hidden="false" customHeight="true" outlineLevel="0" collapsed="false">
      <c r="A4124" s="106" t="n">
        <v>27798.4198032407</v>
      </c>
      <c r="B4124" s="1" t="s">
        <v>320</v>
      </c>
      <c r="C4124" s="1" t="s">
        <v>321</v>
      </c>
      <c r="D4124" s="1" t="s">
        <v>322</v>
      </c>
    </row>
    <row r="4125" customFormat="false" ht="15" hidden="false" customHeight="true" outlineLevel="0" collapsed="false">
      <c r="A4125" s="106" t="n">
        <v>27805.6968171296</v>
      </c>
      <c r="B4125" s="1" t="s">
        <v>323</v>
      </c>
      <c r="C4125" s="1" t="s">
        <v>324</v>
      </c>
      <c r="D4125" s="1" t="s">
        <v>325</v>
      </c>
    </row>
    <row r="4126" customFormat="false" ht="15" hidden="false" customHeight="true" outlineLevel="0" collapsed="false">
      <c r="A4126" s="106" t="n">
        <v>27812.3446064815</v>
      </c>
      <c r="B4126" s="1" t="s">
        <v>314</v>
      </c>
      <c r="C4126" s="1" t="s">
        <v>315</v>
      </c>
      <c r="D4126" s="1" t="s">
        <v>316</v>
      </c>
    </row>
    <row r="4127" customFormat="false" ht="15" hidden="false" customHeight="true" outlineLevel="0" collapsed="false">
      <c r="A4127" s="106" t="n">
        <v>27819.975787037</v>
      </c>
      <c r="B4127" s="1" t="s">
        <v>326</v>
      </c>
      <c r="C4127" s="1" t="s">
        <v>327</v>
      </c>
      <c r="D4127" s="1" t="s">
        <v>319</v>
      </c>
    </row>
    <row r="4128" customFormat="false" ht="15" hidden="false" customHeight="true" outlineLevel="0" collapsed="false">
      <c r="A4128" s="106" t="n">
        <v>27828.1927662037</v>
      </c>
      <c r="B4128" s="1" t="s">
        <v>320</v>
      </c>
      <c r="C4128" s="1" t="s">
        <v>321</v>
      </c>
      <c r="D4128" s="1" t="s">
        <v>322</v>
      </c>
    </row>
    <row r="4129" customFormat="false" ht="15" hidden="false" customHeight="true" outlineLevel="0" collapsed="false">
      <c r="A4129" s="106" t="n">
        <v>27835.1198842593</v>
      </c>
      <c r="B4129" s="1" t="s">
        <v>323</v>
      </c>
      <c r="C4129" s="1" t="s">
        <v>324</v>
      </c>
      <c r="D4129" s="1" t="s">
        <v>325</v>
      </c>
    </row>
    <row r="4130" customFormat="false" ht="15" hidden="false" customHeight="true" outlineLevel="0" collapsed="false">
      <c r="A4130" s="106" t="n">
        <v>27839.4926967593</v>
      </c>
      <c r="B4130" s="1" t="s">
        <v>328</v>
      </c>
      <c r="C4130" s="1" t="s">
        <v>329</v>
      </c>
      <c r="D4130" s="1" t="s">
        <v>330</v>
      </c>
    </row>
    <row r="4131" customFormat="false" ht="15" hidden="false" customHeight="true" outlineLevel="0" collapsed="false">
      <c r="A4131" s="106" t="n">
        <v>27841.7880555556</v>
      </c>
      <c r="B4131" s="1" t="s">
        <v>314</v>
      </c>
      <c r="C4131" s="1" t="s">
        <v>315</v>
      </c>
      <c r="D4131" s="1" t="s">
        <v>316</v>
      </c>
    </row>
    <row r="4132" customFormat="false" ht="15" hidden="false" customHeight="true" outlineLevel="0" collapsed="false">
      <c r="A4132" s="106" t="n">
        <v>27849.71375</v>
      </c>
      <c r="B4132" s="1" t="s">
        <v>326</v>
      </c>
      <c r="C4132" s="1" t="s">
        <v>327</v>
      </c>
      <c r="D4132" s="1" t="s">
        <v>319</v>
      </c>
    </row>
    <row r="4133" customFormat="false" ht="15" hidden="false" customHeight="true" outlineLevel="0" collapsed="false">
      <c r="A4133" s="106" t="n">
        <v>27857.7927199074</v>
      </c>
      <c r="B4133" s="1" t="s">
        <v>320</v>
      </c>
      <c r="C4133" s="1" t="s">
        <v>321</v>
      </c>
      <c r="D4133" s="1" t="s">
        <v>322</v>
      </c>
    </row>
    <row r="4134" customFormat="false" ht="15" hidden="false" customHeight="true" outlineLevel="0" collapsed="false">
      <c r="A4134" s="106" t="n">
        <v>27864.4919675926</v>
      </c>
      <c r="B4134" s="1" t="s">
        <v>323</v>
      </c>
      <c r="C4134" s="1" t="s">
        <v>324</v>
      </c>
      <c r="D4134" s="1" t="s">
        <v>325</v>
      </c>
    </row>
    <row r="4135" customFormat="false" ht="15" hidden="false" customHeight="true" outlineLevel="0" collapsed="false">
      <c r="A4135" s="106" t="n">
        <v>27871.3015856482</v>
      </c>
      <c r="B4135" s="1" t="s">
        <v>314</v>
      </c>
      <c r="C4135" s="1" t="s">
        <v>315</v>
      </c>
      <c r="D4135" s="1" t="s">
        <v>316</v>
      </c>
    </row>
    <row r="4136" customFormat="false" ht="15" hidden="false" customHeight="true" outlineLevel="0" collapsed="false">
      <c r="A4136" s="106" t="n">
        <v>27879.4299537037</v>
      </c>
      <c r="B4136" s="1" t="s">
        <v>317</v>
      </c>
      <c r="C4136" s="1" t="s">
        <v>318</v>
      </c>
      <c r="D4136" s="1" t="s">
        <v>319</v>
      </c>
    </row>
    <row r="4137" customFormat="false" ht="15" hidden="false" customHeight="true" outlineLevel="0" collapsed="false">
      <c r="A4137" s="106" t="n">
        <v>27887.220150463</v>
      </c>
      <c r="B4137" s="1" t="s">
        <v>320</v>
      </c>
      <c r="C4137" s="1" t="s">
        <v>321</v>
      </c>
      <c r="D4137" s="1" t="s">
        <v>322</v>
      </c>
    </row>
    <row r="4138" customFormat="false" ht="15" hidden="false" customHeight="true" outlineLevel="0" collapsed="false">
      <c r="A4138" s="106" t="n">
        <v>27893.8359606482</v>
      </c>
      <c r="B4138" s="1" t="s">
        <v>333</v>
      </c>
      <c r="C4138" s="1" t="s">
        <v>334</v>
      </c>
      <c r="D4138" s="1" t="s">
        <v>325</v>
      </c>
    </row>
    <row r="4139" customFormat="false" ht="15" hidden="false" customHeight="true" outlineLevel="0" collapsed="false">
      <c r="A4139" s="106" t="n">
        <v>27900.8902546296</v>
      </c>
      <c r="B4139" s="1" t="s">
        <v>314</v>
      </c>
      <c r="C4139" s="1" t="s">
        <v>315</v>
      </c>
      <c r="D4139" s="1" t="s">
        <v>316</v>
      </c>
    </row>
    <row r="4140" customFormat="false" ht="15" hidden="false" customHeight="true" outlineLevel="0" collapsed="false">
      <c r="A4140" s="106" t="n">
        <v>27909.0738541667</v>
      </c>
      <c r="B4140" s="1" t="s">
        <v>326</v>
      </c>
      <c r="C4140" s="1" t="s">
        <v>327</v>
      </c>
      <c r="D4140" s="1" t="s">
        <v>319</v>
      </c>
    </row>
    <row r="4141" customFormat="false" ht="15" hidden="false" customHeight="true" outlineLevel="0" collapsed="false">
      <c r="A4141" s="106" t="n">
        <v>27916.5135648148</v>
      </c>
      <c r="B4141" s="1" t="s">
        <v>320</v>
      </c>
      <c r="C4141" s="1" t="s">
        <v>321</v>
      </c>
      <c r="D4141" s="1" t="s">
        <v>322</v>
      </c>
    </row>
    <row r="4142" customFormat="false" ht="15" hidden="false" customHeight="true" outlineLevel="0" collapsed="false">
      <c r="A4142" s="106" t="n">
        <v>27923.1769444444</v>
      </c>
      <c r="B4142" s="1" t="s">
        <v>323</v>
      </c>
      <c r="C4142" s="1" t="s">
        <v>324</v>
      </c>
      <c r="D4142" s="1" t="s">
        <v>325</v>
      </c>
    </row>
    <row r="4143" customFormat="false" ht="15" hidden="false" customHeight="true" outlineLevel="0" collapsed="false">
      <c r="A4143" s="106" t="n">
        <v>27930.5521990741</v>
      </c>
      <c r="B4143" s="1" t="s">
        <v>314</v>
      </c>
      <c r="C4143" s="1" t="s">
        <v>315</v>
      </c>
      <c r="D4143" s="1" t="s">
        <v>316</v>
      </c>
    </row>
    <row r="4144" customFormat="false" ht="15" hidden="false" customHeight="true" outlineLevel="0" collapsed="false">
      <c r="A4144" s="106" t="n">
        <v>27932.2665972222</v>
      </c>
      <c r="B4144" s="1" t="s">
        <v>328</v>
      </c>
      <c r="C4144" s="1" t="s">
        <v>331</v>
      </c>
      <c r="D4144" s="1" t="s">
        <v>332</v>
      </c>
    </row>
    <row r="4145" customFormat="false" ht="15" hidden="false" customHeight="true" outlineLevel="0" collapsed="false">
      <c r="A4145" s="106" t="n">
        <v>27938.6176851852</v>
      </c>
      <c r="B4145" s="1" t="s">
        <v>326</v>
      </c>
      <c r="C4145" s="1" t="s">
        <v>327</v>
      </c>
      <c r="D4145" s="1" t="s">
        <v>319</v>
      </c>
    </row>
    <row r="4146" customFormat="false" ht="15" hidden="false" customHeight="true" outlineLevel="0" collapsed="false">
      <c r="A4146" s="106" t="n">
        <v>27945.7278125</v>
      </c>
      <c r="B4146" s="1" t="s">
        <v>320</v>
      </c>
      <c r="C4146" s="1" t="s">
        <v>321</v>
      </c>
      <c r="D4146" s="1" t="s">
        <v>322</v>
      </c>
    </row>
    <row r="4147" customFormat="false" ht="15" hidden="false" customHeight="true" outlineLevel="0" collapsed="false">
      <c r="A4147" s="106" t="n">
        <v>27952.5477893519</v>
      </c>
      <c r="B4147" s="1" t="s">
        <v>323</v>
      </c>
      <c r="C4147" s="1" t="s">
        <v>324</v>
      </c>
      <c r="D4147" s="1" t="s">
        <v>325</v>
      </c>
    </row>
    <row r="4148" customFormat="false" ht="15" hidden="false" customHeight="true" outlineLevel="0" collapsed="false">
      <c r="A4148" s="106" t="n">
        <v>27960.2705208333</v>
      </c>
      <c r="B4148" s="1" t="s">
        <v>314</v>
      </c>
      <c r="C4148" s="1" t="s">
        <v>315</v>
      </c>
      <c r="D4148" s="1" t="s">
        <v>316</v>
      </c>
    </row>
    <row r="4149" customFormat="false" ht="15" hidden="false" customHeight="true" outlineLevel="0" collapsed="false">
      <c r="A4149" s="106" t="n">
        <v>27968.0682291667</v>
      </c>
      <c r="B4149" s="1" t="s">
        <v>326</v>
      </c>
      <c r="C4149" s="1" t="s">
        <v>327</v>
      </c>
      <c r="D4149" s="1" t="s">
        <v>319</v>
      </c>
    </row>
    <row r="4150" customFormat="false" ht="15" hidden="false" customHeight="true" outlineLevel="0" collapsed="false">
      <c r="A4150" s="106" t="n">
        <v>27974.9209606482</v>
      </c>
      <c r="B4150" s="1" t="s">
        <v>320</v>
      </c>
      <c r="C4150" s="1" t="s">
        <v>321</v>
      </c>
      <c r="D4150" s="1" t="s">
        <v>322</v>
      </c>
    </row>
    <row r="4151" customFormat="false" ht="15" hidden="false" customHeight="true" outlineLevel="0" collapsed="false">
      <c r="A4151" s="106" t="n">
        <v>27981.9886342593</v>
      </c>
      <c r="B4151" s="1" t="s">
        <v>323</v>
      </c>
      <c r="C4151" s="1" t="s">
        <v>324</v>
      </c>
      <c r="D4151" s="1" t="s">
        <v>325</v>
      </c>
    </row>
    <row r="4152" customFormat="false" ht="15" hidden="false" customHeight="true" outlineLevel="0" collapsed="false">
      <c r="A4152" s="106" t="n">
        <v>27990.0091087963</v>
      </c>
      <c r="B4152" s="1" t="s">
        <v>314</v>
      </c>
      <c r="C4152" s="1" t="s">
        <v>315</v>
      </c>
      <c r="D4152" s="1" t="s">
        <v>316</v>
      </c>
    </row>
    <row r="4153" customFormat="false" ht="15" hidden="false" customHeight="true" outlineLevel="0" collapsed="false">
      <c r="A4153" s="106" t="n">
        <v>27997.4584837963</v>
      </c>
      <c r="B4153" s="1" t="s">
        <v>326</v>
      </c>
      <c r="C4153" s="1" t="s">
        <v>327</v>
      </c>
      <c r="D4153" s="1" t="s">
        <v>319</v>
      </c>
    </row>
    <row r="4154" customFormat="false" ht="15" hidden="false" customHeight="true" outlineLevel="0" collapsed="false">
      <c r="A4154" s="106" t="n">
        <v>28004.1494791667</v>
      </c>
      <c r="B4154" s="1" t="s">
        <v>320</v>
      </c>
      <c r="C4154" s="1" t="s">
        <v>321</v>
      </c>
      <c r="D4154" s="1" t="s">
        <v>322</v>
      </c>
    </row>
    <row r="4155" customFormat="false" ht="15" hidden="false" customHeight="true" outlineLevel="0" collapsed="false">
      <c r="A4155" s="106" t="n">
        <v>28011.5363541667</v>
      </c>
      <c r="B4155" s="1" t="s">
        <v>323</v>
      </c>
      <c r="C4155" s="1" t="s">
        <v>324</v>
      </c>
      <c r="D4155" s="1" t="s">
        <v>325</v>
      </c>
    </row>
    <row r="4156" customFormat="false" ht="15" hidden="false" customHeight="true" outlineLevel="0" collapsed="false">
      <c r="A4156" s="106" t="n">
        <v>28019.7227083333</v>
      </c>
      <c r="B4156" s="1" t="s">
        <v>314</v>
      </c>
      <c r="C4156" s="1" t="s">
        <v>315</v>
      </c>
      <c r="D4156" s="1" t="s">
        <v>316</v>
      </c>
    </row>
    <row r="4157" customFormat="false" ht="15" hidden="false" customHeight="true" outlineLevel="0" collapsed="false">
      <c r="A4157" s="106" t="n">
        <v>28025.908599537</v>
      </c>
      <c r="B4157" s="1" t="s">
        <v>328</v>
      </c>
      <c r="C4157" s="1" t="s">
        <v>335</v>
      </c>
      <c r="D4157" s="1" t="s">
        <v>336</v>
      </c>
    </row>
    <row r="4158" customFormat="false" ht="15" hidden="false" customHeight="true" outlineLevel="0" collapsed="false">
      <c r="A4158" s="106" t="n">
        <v>28026.8298032407</v>
      </c>
      <c r="B4158" s="1" t="s">
        <v>326</v>
      </c>
      <c r="C4158" s="1" t="s">
        <v>327</v>
      </c>
      <c r="D4158" s="1" t="s">
        <v>319</v>
      </c>
    </row>
    <row r="4159" customFormat="false" ht="15" hidden="false" customHeight="true" outlineLevel="0" collapsed="false">
      <c r="A4159" s="106" t="n">
        <v>28033.4667939815</v>
      </c>
      <c r="B4159" s="1" t="s">
        <v>320</v>
      </c>
      <c r="C4159" s="1" t="s">
        <v>321</v>
      </c>
      <c r="D4159" s="1" t="s">
        <v>322</v>
      </c>
    </row>
    <row r="4160" customFormat="false" ht="15" hidden="false" customHeight="true" outlineLevel="0" collapsed="false">
      <c r="A4160" s="106" t="n">
        <v>28041.2052430556</v>
      </c>
      <c r="B4160" s="1" t="s">
        <v>323</v>
      </c>
      <c r="C4160" s="1" t="s">
        <v>324</v>
      </c>
      <c r="D4160" s="1" t="s">
        <v>325</v>
      </c>
    </row>
    <row r="4161" customFormat="false" ht="15" hidden="false" customHeight="true" outlineLevel="0" collapsed="false">
      <c r="A4161" s="106" t="n">
        <v>28049.3743055556</v>
      </c>
      <c r="B4161" s="1" t="s">
        <v>314</v>
      </c>
      <c r="C4161" s="1" t="s">
        <v>315</v>
      </c>
      <c r="D4161" s="1" t="s">
        <v>316</v>
      </c>
    </row>
    <row r="4162" customFormat="false" ht="15" hidden="false" customHeight="true" outlineLevel="0" collapsed="false">
      <c r="A4162" s="106" t="n">
        <v>28056.2153587963</v>
      </c>
      <c r="B4162" s="1" t="s">
        <v>317</v>
      </c>
      <c r="C4162" s="1" t="s">
        <v>318</v>
      </c>
      <c r="D4162" s="1" t="s">
        <v>319</v>
      </c>
    </row>
    <row r="4163" customFormat="false" ht="15" hidden="false" customHeight="true" outlineLevel="0" collapsed="false">
      <c r="A4163" s="106" t="n">
        <v>28062.9201851852</v>
      </c>
      <c r="B4163" s="1" t="s">
        <v>320</v>
      </c>
      <c r="C4163" s="1" t="s">
        <v>321</v>
      </c>
      <c r="D4163" s="1" t="s">
        <v>322</v>
      </c>
    </row>
    <row r="4164" customFormat="false" ht="15" hidden="false" customHeight="true" outlineLevel="0" collapsed="false">
      <c r="A4164" s="106" t="n">
        <v>28070.9684953704</v>
      </c>
      <c r="B4164" s="1" t="s">
        <v>323</v>
      </c>
      <c r="C4164" s="1" t="s">
        <v>324</v>
      </c>
      <c r="D4164" s="1" t="s">
        <v>325</v>
      </c>
    </row>
    <row r="4165" customFormat="false" ht="15" hidden="false" customHeight="true" outlineLevel="0" collapsed="false">
      <c r="A4165" s="106" t="n">
        <v>28078.9438078704</v>
      </c>
      <c r="B4165" s="1" t="s">
        <v>314</v>
      </c>
      <c r="C4165" s="1" t="s">
        <v>315</v>
      </c>
      <c r="D4165" s="1" t="s">
        <v>316</v>
      </c>
    </row>
    <row r="4166" customFormat="false" ht="15" hidden="false" customHeight="true" outlineLevel="0" collapsed="false">
      <c r="A4166" s="106" t="n">
        <v>28085.6327430556</v>
      </c>
      <c r="B4166" s="1" t="s">
        <v>326</v>
      </c>
      <c r="C4166" s="1" t="s">
        <v>327</v>
      </c>
      <c r="D4166" s="1" t="s">
        <v>319</v>
      </c>
    </row>
    <row r="4167" customFormat="false" ht="15" hidden="false" customHeight="true" outlineLevel="0" collapsed="false">
      <c r="A4167" s="106" t="n">
        <v>28092.5408449074</v>
      </c>
      <c r="B4167" s="1" t="s">
        <v>320</v>
      </c>
      <c r="C4167" s="1" t="s">
        <v>321</v>
      </c>
      <c r="D4167" s="1" t="s">
        <v>322</v>
      </c>
    </row>
    <row r="4168" customFormat="false" ht="15" hidden="false" customHeight="true" outlineLevel="0" collapsed="false">
      <c r="A4168" s="106" t="n">
        <v>28100.76</v>
      </c>
      <c r="B4168" s="1" t="s">
        <v>323</v>
      </c>
      <c r="C4168" s="1" t="s">
        <v>324</v>
      </c>
      <c r="D4168" s="1" t="s">
        <v>325</v>
      </c>
    </row>
    <row r="4169" customFormat="false" ht="15" hidden="false" customHeight="true" outlineLevel="0" collapsed="false">
      <c r="A4169" s="106" t="n">
        <v>28108.4266898148</v>
      </c>
      <c r="B4169" s="1" t="s">
        <v>314</v>
      </c>
      <c r="C4169" s="1" t="s">
        <v>315</v>
      </c>
      <c r="D4169" s="1" t="s">
        <v>316</v>
      </c>
    </row>
    <row r="4170" customFormat="false" ht="15" hidden="false" customHeight="true" outlineLevel="0" collapsed="false">
      <c r="A4170" s="106" t="n">
        <v>28115.0889236111</v>
      </c>
      <c r="B4170" s="1" t="s">
        <v>326</v>
      </c>
      <c r="C4170" s="1" t="s">
        <v>327</v>
      </c>
      <c r="D4170" s="1" t="s">
        <v>319</v>
      </c>
    </row>
    <row r="4171" customFormat="false" ht="15" hidden="false" customHeight="true" outlineLevel="0" collapsed="false">
      <c r="A4171" s="106" t="n">
        <v>28115.7327430556</v>
      </c>
      <c r="B4171" s="1" t="s">
        <v>328</v>
      </c>
      <c r="C4171" s="1" t="s">
        <v>337</v>
      </c>
      <c r="D4171" s="1" t="s">
        <v>338</v>
      </c>
    </row>
    <row r="4172" customFormat="false" ht="15" hidden="false" customHeight="true" outlineLevel="0" collapsed="false">
      <c r="A4172" s="106" t="n">
        <v>28122.3246759259</v>
      </c>
      <c r="B4172" s="1" t="s">
        <v>320</v>
      </c>
      <c r="C4172" s="1" t="s">
        <v>321</v>
      </c>
      <c r="D4172" s="1" t="s">
        <v>322</v>
      </c>
    </row>
    <row r="4173" customFormat="false" ht="15" hidden="false" customHeight="true" outlineLevel="0" collapsed="false">
      <c r="A4173" s="106" t="n">
        <v>28130.5071180556</v>
      </c>
      <c r="B4173" s="1" t="s">
        <v>323</v>
      </c>
      <c r="C4173" s="1" t="s">
        <v>324</v>
      </c>
      <c r="D4173" s="1" t="s">
        <v>325</v>
      </c>
    </row>
    <row r="4174" customFormat="false" ht="15" hidden="false" customHeight="true" outlineLevel="0" collapsed="false">
      <c r="A4174" s="106" t="n">
        <v>28137.83</v>
      </c>
      <c r="B4174" s="1" t="s">
        <v>314</v>
      </c>
      <c r="C4174" s="1" t="s">
        <v>315</v>
      </c>
      <c r="D4174" s="1" t="s">
        <v>316</v>
      </c>
    </row>
    <row r="4175" customFormat="false" ht="15" hidden="false" customHeight="true" outlineLevel="0" collapsed="false">
      <c r="A4175" s="106" t="n">
        <v>28144.5912962963</v>
      </c>
      <c r="B4175" s="1" t="s">
        <v>326</v>
      </c>
      <c r="C4175" s="1" t="s">
        <v>327</v>
      </c>
      <c r="D4175" s="1" t="s">
        <v>319</v>
      </c>
    </row>
    <row r="4176" customFormat="false" ht="15" hidden="false" customHeight="true" outlineLevel="0" collapsed="false">
      <c r="A4176" s="106" t="n">
        <v>28152.216087963</v>
      </c>
      <c r="B4176" s="1" t="s">
        <v>320</v>
      </c>
      <c r="C4176" s="1" t="s">
        <v>321</v>
      </c>
      <c r="D4176" s="1" t="s">
        <v>322</v>
      </c>
    </row>
    <row r="4177" customFormat="false" ht="15" hidden="false" customHeight="true" outlineLevel="0" collapsed="false">
      <c r="A4177" s="106" t="n">
        <v>28160.1643055556</v>
      </c>
      <c r="B4177" s="1" t="s">
        <v>323</v>
      </c>
      <c r="C4177" s="1" t="s">
        <v>324</v>
      </c>
      <c r="D4177" s="1" t="s">
        <v>325</v>
      </c>
    </row>
    <row r="4178" customFormat="false" ht="15" hidden="false" customHeight="true" outlineLevel="0" collapsed="false">
      <c r="A4178" s="106" t="n">
        <v>28167.1718981482</v>
      </c>
      <c r="B4178" s="1" t="s">
        <v>314</v>
      </c>
      <c r="C4178" s="1" t="s">
        <v>315</v>
      </c>
      <c r="D4178" s="1" t="s">
        <v>316</v>
      </c>
    </row>
    <row r="4179" customFormat="false" ht="15" hidden="false" customHeight="true" outlineLevel="0" collapsed="false">
      <c r="A4179" s="106" t="n">
        <v>28174.1510416667</v>
      </c>
      <c r="B4179" s="1" t="s">
        <v>326</v>
      </c>
      <c r="C4179" s="1" t="s">
        <v>327</v>
      </c>
      <c r="D4179" s="1" t="s">
        <v>319</v>
      </c>
    </row>
    <row r="4180" customFormat="false" ht="15" hidden="false" customHeight="true" outlineLevel="0" collapsed="false">
      <c r="A4180" s="106" t="n">
        <v>28182.1180555556</v>
      </c>
      <c r="B4180" s="1" t="s">
        <v>320</v>
      </c>
      <c r="C4180" s="1" t="s">
        <v>321</v>
      </c>
      <c r="D4180" s="1" t="s">
        <v>322</v>
      </c>
    </row>
    <row r="4181" customFormat="false" ht="15" hidden="false" customHeight="true" outlineLevel="0" collapsed="false">
      <c r="A4181" s="106" t="n">
        <v>28189.717962963</v>
      </c>
      <c r="B4181" s="1" t="s">
        <v>323</v>
      </c>
      <c r="C4181" s="1" t="s">
        <v>324</v>
      </c>
      <c r="D4181" s="1" t="s">
        <v>325</v>
      </c>
    </row>
    <row r="4182" customFormat="false" ht="15" hidden="false" customHeight="true" outlineLevel="0" collapsed="false">
      <c r="A4182" s="106" t="n">
        <v>28196.4827199074</v>
      </c>
      <c r="B4182" s="1" t="s">
        <v>314</v>
      </c>
      <c r="C4182" s="1" t="s">
        <v>315</v>
      </c>
      <c r="D4182" s="1" t="s">
        <v>316</v>
      </c>
    </row>
    <row r="4183" customFormat="false" ht="15" hidden="false" customHeight="true" outlineLevel="0" collapsed="false">
      <c r="A4183" s="106" t="n">
        <v>28203.7729861111</v>
      </c>
      <c r="B4183" s="1" t="s">
        <v>326</v>
      </c>
      <c r="C4183" s="1" t="s">
        <v>327</v>
      </c>
      <c r="D4183" s="1" t="s">
        <v>319</v>
      </c>
    </row>
    <row r="4184" customFormat="false" ht="15" hidden="false" customHeight="true" outlineLevel="0" collapsed="false">
      <c r="A4184" s="106" t="n">
        <v>28204.7378587963</v>
      </c>
      <c r="B4184" s="1" t="s">
        <v>328</v>
      </c>
      <c r="C4184" s="1" t="s">
        <v>329</v>
      </c>
      <c r="D4184" s="1" t="s">
        <v>330</v>
      </c>
    </row>
    <row r="4185" customFormat="false" ht="15" hidden="false" customHeight="true" outlineLevel="0" collapsed="false">
      <c r="A4185" s="106" t="n">
        <v>28211.9351736111</v>
      </c>
      <c r="B4185" s="1" t="s">
        <v>320</v>
      </c>
      <c r="C4185" s="1" t="s">
        <v>321</v>
      </c>
      <c r="D4185" s="1" t="s">
        <v>322</v>
      </c>
    </row>
    <row r="4186" customFormat="false" ht="15" hidden="false" customHeight="true" outlineLevel="0" collapsed="false">
      <c r="A4186" s="106" t="n">
        <v>28219.1732523148</v>
      </c>
      <c r="B4186" s="1" t="s">
        <v>333</v>
      </c>
      <c r="C4186" s="1" t="s">
        <v>334</v>
      </c>
      <c r="D4186" s="1" t="s">
        <v>325</v>
      </c>
    </row>
    <row r="4187" customFormat="false" ht="15" hidden="false" customHeight="true" outlineLevel="0" collapsed="false">
      <c r="A4187" s="106" t="n">
        <v>28225.8023148148</v>
      </c>
      <c r="B4187" s="1" t="s">
        <v>314</v>
      </c>
      <c r="C4187" s="1" t="s">
        <v>315</v>
      </c>
      <c r="D4187" s="1" t="s">
        <v>316</v>
      </c>
    </row>
    <row r="4188" customFormat="false" ht="15" hidden="false" customHeight="true" outlineLevel="0" collapsed="false">
      <c r="A4188" s="106" t="n">
        <v>28233.4414351852</v>
      </c>
      <c r="B4188" s="1" t="s">
        <v>317</v>
      </c>
      <c r="C4188" s="1" t="s">
        <v>318</v>
      </c>
      <c r="D4188" s="1" t="s">
        <v>319</v>
      </c>
    </row>
    <row r="4189" customFormat="false" ht="15" hidden="false" customHeight="true" outlineLevel="0" collapsed="false">
      <c r="A4189" s="106" t="n">
        <v>28241.6127083333</v>
      </c>
      <c r="B4189" s="1" t="s">
        <v>320</v>
      </c>
      <c r="C4189" s="1" t="s">
        <v>321</v>
      </c>
      <c r="D4189" s="1" t="s">
        <v>322</v>
      </c>
    </row>
    <row r="4190" customFormat="false" ht="15" hidden="false" customHeight="true" outlineLevel="0" collapsed="false">
      <c r="A4190" s="106" t="n">
        <v>28248.5443402778</v>
      </c>
      <c r="B4190" s="1" t="s">
        <v>323</v>
      </c>
      <c r="C4190" s="1" t="s">
        <v>324</v>
      </c>
      <c r="D4190" s="1" t="s">
        <v>325</v>
      </c>
    </row>
    <row r="4191" customFormat="false" ht="15" hidden="false" customHeight="true" outlineLevel="0" collapsed="false">
      <c r="A4191" s="106" t="n">
        <v>28255.172962963</v>
      </c>
      <c r="B4191" s="1" t="s">
        <v>314</v>
      </c>
      <c r="C4191" s="1" t="s">
        <v>315</v>
      </c>
      <c r="D4191" s="1" t="s">
        <v>316</v>
      </c>
    </row>
    <row r="4192" customFormat="false" ht="15" hidden="false" customHeight="true" outlineLevel="0" collapsed="false">
      <c r="A4192" s="106" t="n">
        <v>28263.1192476852</v>
      </c>
      <c r="B4192" s="1" t="s">
        <v>326</v>
      </c>
      <c r="C4192" s="1" t="s">
        <v>327</v>
      </c>
      <c r="D4192" s="1" t="s">
        <v>319</v>
      </c>
    </row>
    <row r="4193" customFormat="false" ht="15" hidden="false" customHeight="true" outlineLevel="0" collapsed="false">
      <c r="A4193" s="106" t="n">
        <v>28271.1391550926</v>
      </c>
      <c r="B4193" s="1" t="s">
        <v>320</v>
      </c>
      <c r="C4193" s="1" t="s">
        <v>321</v>
      </c>
      <c r="D4193" s="1" t="s">
        <v>322</v>
      </c>
    </row>
    <row r="4194" customFormat="false" ht="15" hidden="false" customHeight="true" outlineLevel="0" collapsed="false">
      <c r="A4194" s="106" t="n">
        <v>28277.8549884259</v>
      </c>
      <c r="B4194" s="1" t="s">
        <v>323</v>
      </c>
      <c r="C4194" s="1" t="s">
        <v>324</v>
      </c>
      <c r="D4194" s="1" t="s">
        <v>325</v>
      </c>
    </row>
    <row r="4195" customFormat="false" ht="15" hidden="false" customHeight="true" outlineLevel="0" collapsed="false">
      <c r="A4195" s="106" t="n">
        <v>28284.6303703704</v>
      </c>
      <c r="B4195" s="1" t="s">
        <v>314</v>
      </c>
      <c r="C4195" s="1" t="s">
        <v>315</v>
      </c>
      <c r="D4195" s="1" t="s">
        <v>316</v>
      </c>
    </row>
    <row r="4196" customFormat="false" ht="15" hidden="false" customHeight="true" outlineLevel="0" collapsed="false">
      <c r="A4196" s="106" t="n">
        <v>28292.7659143519</v>
      </c>
      <c r="B4196" s="1" t="s">
        <v>326</v>
      </c>
      <c r="C4196" s="1" t="s">
        <v>327</v>
      </c>
      <c r="D4196" s="1" t="s">
        <v>319</v>
      </c>
    </row>
    <row r="4197" customFormat="false" ht="15" hidden="false" customHeight="true" outlineLevel="0" collapsed="false">
      <c r="A4197" s="106" t="n">
        <v>28297.5095486111</v>
      </c>
      <c r="B4197" s="1" t="s">
        <v>328</v>
      </c>
      <c r="C4197" s="1" t="s">
        <v>331</v>
      </c>
      <c r="D4197" s="1" t="s">
        <v>332</v>
      </c>
    </row>
    <row r="4198" customFormat="false" ht="15" hidden="false" customHeight="true" outlineLevel="0" collapsed="false">
      <c r="A4198" s="106" t="n">
        <v>28300.530462963</v>
      </c>
      <c r="B4198" s="1" t="s">
        <v>320</v>
      </c>
      <c r="C4198" s="1" t="s">
        <v>321</v>
      </c>
      <c r="D4198" s="1" t="s">
        <v>322</v>
      </c>
    </row>
    <row r="4199" customFormat="false" ht="15" hidden="false" customHeight="true" outlineLevel="0" collapsed="false">
      <c r="A4199" s="106" t="n">
        <v>28307.1418287037</v>
      </c>
      <c r="B4199" s="1" t="s">
        <v>323</v>
      </c>
      <c r="C4199" s="1" t="s">
        <v>324</v>
      </c>
      <c r="D4199" s="1" t="s">
        <v>325</v>
      </c>
    </row>
    <row r="4200" customFormat="false" ht="15" hidden="false" customHeight="true" outlineLevel="0" collapsed="false">
      <c r="A4200" s="106" t="n">
        <v>28314.1941203704</v>
      </c>
      <c r="B4200" s="1" t="s">
        <v>314</v>
      </c>
      <c r="C4200" s="1" t="s">
        <v>315</v>
      </c>
      <c r="D4200" s="1" t="s">
        <v>316</v>
      </c>
    </row>
    <row r="4201" customFormat="false" ht="15" hidden="false" customHeight="true" outlineLevel="0" collapsed="false">
      <c r="A4201" s="106" t="n">
        <v>28322.3585648148</v>
      </c>
      <c r="B4201" s="1" t="s">
        <v>326</v>
      </c>
      <c r="C4201" s="1" t="s">
        <v>327</v>
      </c>
      <c r="D4201" s="1" t="s">
        <v>319</v>
      </c>
    </row>
    <row r="4202" customFormat="false" ht="15" hidden="false" customHeight="true" outlineLevel="0" collapsed="false">
      <c r="A4202" s="106" t="n">
        <v>28329.817962963</v>
      </c>
      <c r="B4202" s="1" t="s">
        <v>320</v>
      </c>
      <c r="C4202" s="1" t="s">
        <v>321</v>
      </c>
      <c r="D4202" s="1" t="s">
        <v>322</v>
      </c>
    </row>
    <row r="4203" customFormat="false" ht="15" hidden="false" customHeight="true" outlineLevel="0" collapsed="false">
      <c r="A4203" s="106" t="n">
        <v>28336.4529050926</v>
      </c>
      <c r="B4203" s="1" t="s">
        <v>323</v>
      </c>
      <c r="C4203" s="1" t="s">
        <v>324</v>
      </c>
      <c r="D4203" s="1" t="s">
        <v>325</v>
      </c>
    </row>
    <row r="4204" customFormat="false" ht="15" hidden="false" customHeight="true" outlineLevel="0" collapsed="false">
      <c r="A4204" s="106" t="n">
        <v>28343.8611689815</v>
      </c>
      <c r="B4204" s="1" t="s">
        <v>314</v>
      </c>
      <c r="C4204" s="1" t="s">
        <v>315</v>
      </c>
      <c r="D4204" s="1" t="s">
        <v>316</v>
      </c>
    </row>
    <row r="4205" customFormat="false" ht="15" hidden="false" customHeight="true" outlineLevel="0" collapsed="false">
      <c r="A4205" s="106" t="n">
        <v>28351.8962731482</v>
      </c>
      <c r="B4205" s="1" t="s">
        <v>326</v>
      </c>
      <c r="C4205" s="1" t="s">
        <v>327</v>
      </c>
      <c r="D4205" s="1" t="s">
        <v>319</v>
      </c>
    </row>
    <row r="4206" customFormat="false" ht="15" hidden="false" customHeight="true" outlineLevel="0" collapsed="false">
      <c r="A4206" s="106" t="n">
        <v>28359.0443402778</v>
      </c>
      <c r="B4206" s="1" t="s">
        <v>320</v>
      </c>
      <c r="C4206" s="1" t="s">
        <v>321</v>
      </c>
      <c r="D4206" s="1" t="s">
        <v>322</v>
      </c>
    </row>
    <row r="4207" customFormat="false" ht="15" hidden="false" customHeight="true" outlineLevel="0" collapsed="false">
      <c r="A4207" s="106" t="n">
        <v>28365.8400925926</v>
      </c>
      <c r="B4207" s="1" t="s">
        <v>323</v>
      </c>
      <c r="C4207" s="1" t="s">
        <v>324</v>
      </c>
      <c r="D4207" s="1" t="s">
        <v>325</v>
      </c>
    </row>
    <row r="4208" customFormat="false" ht="15" hidden="false" customHeight="true" outlineLevel="0" collapsed="false">
      <c r="A4208" s="106" t="n">
        <v>28373.6063194444</v>
      </c>
      <c r="B4208" s="1" t="s">
        <v>314</v>
      </c>
      <c r="C4208" s="1" t="s">
        <v>315</v>
      </c>
      <c r="D4208" s="1" t="s">
        <v>316</v>
      </c>
    </row>
    <row r="4209" customFormat="false" ht="15" hidden="false" customHeight="true" outlineLevel="0" collapsed="false">
      <c r="A4209" s="106" t="n">
        <v>28381.3904861111</v>
      </c>
      <c r="B4209" s="1" t="s">
        <v>326</v>
      </c>
      <c r="C4209" s="1" t="s">
        <v>327</v>
      </c>
      <c r="D4209" s="1" t="s">
        <v>319</v>
      </c>
    </row>
    <row r="4210" customFormat="false" ht="15" hidden="false" customHeight="true" outlineLevel="0" collapsed="false">
      <c r="A4210" s="106" t="n">
        <v>28388.2622685185</v>
      </c>
      <c r="B4210" s="1" t="s">
        <v>320</v>
      </c>
      <c r="C4210" s="1" t="s">
        <v>321</v>
      </c>
      <c r="D4210" s="1" t="s">
        <v>322</v>
      </c>
    </row>
    <row r="4211" customFormat="false" ht="15" hidden="false" customHeight="true" outlineLevel="0" collapsed="false">
      <c r="A4211" s="106" t="n">
        <v>28391.1453009259</v>
      </c>
      <c r="B4211" s="1" t="s">
        <v>328</v>
      </c>
      <c r="C4211" s="1" t="s">
        <v>335</v>
      </c>
      <c r="D4211" s="1" t="s">
        <v>336</v>
      </c>
    </row>
    <row r="4212" customFormat="false" ht="15" hidden="false" customHeight="true" outlineLevel="0" collapsed="false">
      <c r="A4212" s="106" t="n">
        <v>28395.3451388889</v>
      </c>
      <c r="B4212" s="1" t="s">
        <v>323</v>
      </c>
      <c r="C4212" s="1" t="s">
        <v>324</v>
      </c>
      <c r="D4212" s="1" t="s">
        <v>325</v>
      </c>
    </row>
    <row r="4213" customFormat="false" ht="15" hidden="false" customHeight="true" outlineLevel="0" collapsed="false">
      <c r="A4213" s="106" t="n">
        <v>28403.3897222222</v>
      </c>
      <c r="B4213" s="1" t="s">
        <v>314</v>
      </c>
      <c r="C4213" s="1" t="s">
        <v>315</v>
      </c>
      <c r="D4213" s="1" t="s">
        <v>316</v>
      </c>
    </row>
    <row r="4214" customFormat="false" ht="15" hidden="false" customHeight="true" outlineLevel="0" collapsed="false">
      <c r="A4214" s="106" t="n">
        <v>28410.8544097222</v>
      </c>
      <c r="B4214" s="1" t="s">
        <v>317</v>
      </c>
      <c r="C4214" s="1" t="s">
        <v>318</v>
      </c>
      <c r="D4214" s="1" t="s">
        <v>319</v>
      </c>
    </row>
    <row r="4215" customFormat="false" ht="15" hidden="false" customHeight="true" outlineLevel="0" collapsed="false">
      <c r="A4215" s="106" t="n">
        <v>28417.5315277778</v>
      </c>
      <c r="B4215" s="1" t="s">
        <v>320</v>
      </c>
      <c r="C4215" s="1" t="s">
        <v>321</v>
      </c>
      <c r="D4215" s="1" t="s">
        <v>322</v>
      </c>
    </row>
    <row r="4216" customFormat="false" ht="15" hidden="false" customHeight="true" outlineLevel="0" collapsed="false">
      <c r="A4216" s="106" t="n">
        <v>28424.9825810185</v>
      </c>
      <c r="B4216" s="1" t="s">
        <v>323</v>
      </c>
      <c r="C4216" s="1" t="s">
        <v>324</v>
      </c>
      <c r="D4216" s="1" t="s">
        <v>325</v>
      </c>
    </row>
    <row r="4217" customFormat="false" ht="15" hidden="false" customHeight="true" outlineLevel="0" collapsed="false">
      <c r="A4217" s="106" t="n">
        <v>28433.1655671296</v>
      </c>
      <c r="B4217" s="1" t="s">
        <v>314</v>
      </c>
      <c r="C4217" s="1" t="s">
        <v>315</v>
      </c>
      <c r="D4217" s="1" t="s">
        <v>316</v>
      </c>
    </row>
    <row r="4218" customFormat="false" ht="15" hidden="false" customHeight="true" outlineLevel="0" collapsed="false">
      <c r="A4218" s="106" t="n">
        <v>28440.2981481482</v>
      </c>
      <c r="B4218" s="1" t="s">
        <v>326</v>
      </c>
      <c r="C4218" s="1" t="s">
        <v>327</v>
      </c>
      <c r="D4218" s="1" t="s">
        <v>319</v>
      </c>
    </row>
    <row r="4219" customFormat="false" ht="15" hidden="false" customHeight="true" outlineLevel="0" collapsed="false">
      <c r="A4219" s="106" t="n">
        <v>28446.9109722222</v>
      </c>
      <c r="B4219" s="1" t="s">
        <v>320</v>
      </c>
      <c r="C4219" s="1" t="s">
        <v>321</v>
      </c>
      <c r="D4219" s="1" t="s">
        <v>322</v>
      </c>
    </row>
    <row r="4220" customFormat="false" ht="15" hidden="false" customHeight="true" outlineLevel="0" collapsed="false">
      <c r="A4220" s="106" t="n">
        <v>28454.7298148148</v>
      </c>
      <c r="B4220" s="1" t="s">
        <v>323</v>
      </c>
      <c r="C4220" s="1" t="s">
        <v>324</v>
      </c>
      <c r="D4220" s="1" t="s">
        <v>325</v>
      </c>
    </row>
    <row r="4221" customFormat="false" ht="15" hidden="false" customHeight="true" outlineLevel="0" collapsed="false">
      <c r="A4221" s="106" t="n">
        <v>28462.8859722222</v>
      </c>
      <c r="B4221" s="1" t="s">
        <v>314</v>
      </c>
      <c r="C4221" s="1" t="s">
        <v>315</v>
      </c>
      <c r="D4221" s="1" t="s">
        <v>316</v>
      </c>
    </row>
    <row r="4222" customFormat="false" ht="15" hidden="false" customHeight="true" outlineLevel="0" collapsed="false">
      <c r="A4222" s="106" t="n">
        <v>28469.7311111111</v>
      </c>
      <c r="B4222" s="1" t="s">
        <v>326</v>
      </c>
      <c r="C4222" s="1" t="s">
        <v>327</v>
      </c>
      <c r="D4222" s="1" t="s">
        <v>319</v>
      </c>
    </row>
    <row r="4223" customFormat="false" ht="15" hidden="false" customHeight="true" outlineLevel="0" collapsed="false">
      <c r="A4223" s="106" t="n">
        <v>28476.4419212963</v>
      </c>
      <c r="B4223" s="1" t="s">
        <v>320</v>
      </c>
      <c r="C4223" s="1" t="s">
        <v>321</v>
      </c>
      <c r="D4223" s="1" t="s">
        <v>322</v>
      </c>
    </row>
    <row r="4224" customFormat="false" ht="15" hidden="false" customHeight="true" outlineLevel="0" collapsed="false">
      <c r="A4224" s="106" t="n">
        <v>28480.9741666667</v>
      </c>
      <c r="B4224" s="1" t="s">
        <v>328</v>
      </c>
      <c r="C4224" s="1" t="s">
        <v>337</v>
      </c>
      <c r="D4224" s="1" t="s">
        <v>338</v>
      </c>
    </row>
    <row r="4225" customFormat="false" ht="15" hidden="false" customHeight="true" outlineLevel="0" collapsed="false">
      <c r="A4225" s="106" t="n">
        <v>28484.533900463</v>
      </c>
      <c r="B4225" s="1" t="s">
        <v>323</v>
      </c>
      <c r="C4225" s="1" t="s">
        <v>324</v>
      </c>
      <c r="D4225" s="1" t="s">
        <v>325</v>
      </c>
    </row>
    <row r="4226" customFormat="false" ht="15" hidden="false" customHeight="true" outlineLevel="0" collapsed="false">
      <c r="A4226" s="106" t="n">
        <v>28492.5051967593</v>
      </c>
      <c r="B4226" s="1" t="s">
        <v>314</v>
      </c>
      <c r="C4226" s="1" t="s">
        <v>315</v>
      </c>
      <c r="D4226" s="1" t="s">
        <v>316</v>
      </c>
    </row>
    <row r="4227" customFormat="false" ht="15" hidden="false" customHeight="true" outlineLevel="0" collapsed="false">
      <c r="A4227" s="106" t="n">
        <v>28499.1665046296</v>
      </c>
      <c r="B4227" s="1" t="s">
        <v>326</v>
      </c>
      <c r="C4227" s="1" t="s">
        <v>327</v>
      </c>
      <c r="D4227" s="1" t="s">
        <v>319</v>
      </c>
    </row>
    <row r="4228" customFormat="false" ht="15" hidden="false" customHeight="true" outlineLevel="0" collapsed="false">
      <c r="A4228" s="106" t="n">
        <v>28506.1270601852</v>
      </c>
      <c r="B4228" s="1" t="s">
        <v>320</v>
      </c>
      <c r="C4228" s="1" t="s">
        <v>321</v>
      </c>
      <c r="D4228" s="1" t="s">
        <v>322</v>
      </c>
    </row>
    <row r="4229" customFormat="false" ht="15" hidden="false" customHeight="true" outlineLevel="0" collapsed="false">
      <c r="A4229" s="106" t="n">
        <v>28514.3303703704</v>
      </c>
      <c r="B4229" s="1" t="s">
        <v>323</v>
      </c>
      <c r="C4229" s="1" t="s">
        <v>324</v>
      </c>
      <c r="D4229" s="1" t="s">
        <v>325</v>
      </c>
    </row>
    <row r="4230" customFormat="false" ht="15" hidden="false" customHeight="true" outlineLevel="0" collapsed="false">
      <c r="A4230" s="106" t="n">
        <v>28521.9940972222</v>
      </c>
      <c r="B4230" s="1" t="s">
        <v>314</v>
      </c>
      <c r="C4230" s="1" t="s">
        <v>315</v>
      </c>
      <c r="D4230" s="1" t="s">
        <v>316</v>
      </c>
    </row>
    <row r="4231" customFormat="false" ht="15" hidden="false" customHeight="true" outlineLevel="0" collapsed="false">
      <c r="A4231" s="106" t="n">
        <v>28528.6209837963</v>
      </c>
      <c r="B4231" s="1" t="s">
        <v>326</v>
      </c>
      <c r="C4231" s="1" t="s">
        <v>327</v>
      </c>
      <c r="D4231" s="1" t="s">
        <v>319</v>
      </c>
    </row>
    <row r="4232" customFormat="false" ht="15" hidden="false" customHeight="true" outlineLevel="0" collapsed="false">
      <c r="A4232" s="106" t="n">
        <v>28535.9239583333</v>
      </c>
      <c r="B4232" s="1" t="s">
        <v>320</v>
      </c>
      <c r="C4232" s="1" t="s">
        <v>321</v>
      </c>
      <c r="D4232" s="1" t="s">
        <v>322</v>
      </c>
    </row>
    <row r="4233" customFormat="false" ht="15" hidden="false" customHeight="true" outlineLevel="0" collapsed="false">
      <c r="A4233" s="106" t="n">
        <v>28544.0603125</v>
      </c>
      <c r="B4233" s="1" t="s">
        <v>323</v>
      </c>
      <c r="C4233" s="1" t="s">
        <v>324</v>
      </c>
      <c r="D4233" s="1" t="s">
        <v>325</v>
      </c>
    </row>
    <row r="4234" customFormat="false" ht="15" hidden="false" customHeight="true" outlineLevel="0" collapsed="false">
      <c r="A4234" s="106" t="n">
        <v>28551.3571875</v>
      </c>
      <c r="B4234" s="1" t="s">
        <v>314</v>
      </c>
      <c r="C4234" s="1" t="s">
        <v>315</v>
      </c>
      <c r="D4234" s="1" t="s">
        <v>316</v>
      </c>
    </row>
    <row r="4235" customFormat="false" ht="15" hidden="false" customHeight="true" outlineLevel="0" collapsed="false">
      <c r="A4235" s="106" t="n">
        <v>28558.1088425926</v>
      </c>
      <c r="B4235" s="1" t="s">
        <v>326</v>
      </c>
      <c r="C4235" s="1" t="s">
        <v>327</v>
      </c>
      <c r="D4235" s="1" t="s">
        <v>319</v>
      </c>
    </row>
    <row r="4236" customFormat="false" ht="15" hidden="false" customHeight="true" outlineLevel="0" collapsed="false">
      <c r="A4236" s="106" t="n">
        <v>28565.764375</v>
      </c>
      <c r="B4236" s="1" t="s">
        <v>320</v>
      </c>
      <c r="C4236" s="1" t="s">
        <v>321</v>
      </c>
      <c r="D4236" s="1" t="s">
        <v>322</v>
      </c>
    </row>
    <row r="4237" customFormat="false" ht="15" hidden="false" customHeight="true" outlineLevel="0" collapsed="false">
      <c r="A4237" s="106" t="n">
        <v>28569.9815625</v>
      </c>
      <c r="B4237" s="1" t="s">
        <v>328</v>
      </c>
      <c r="C4237" s="1" t="s">
        <v>329</v>
      </c>
      <c r="D4237" s="1" t="s">
        <v>330</v>
      </c>
    </row>
    <row r="4238" customFormat="false" ht="15" hidden="false" customHeight="true" outlineLevel="0" collapsed="false">
      <c r="A4238" s="106" t="n">
        <v>28573.6810648148</v>
      </c>
      <c r="B4238" s="1" t="s">
        <v>333</v>
      </c>
      <c r="C4238" s="1" t="s">
        <v>334</v>
      </c>
      <c r="D4238" s="1" t="s">
        <v>325</v>
      </c>
    </row>
    <row r="4239" customFormat="false" ht="15" hidden="false" customHeight="true" outlineLevel="0" collapsed="false">
      <c r="A4239" s="106" t="n">
        <v>28580.6328356482</v>
      </c>
      <c r="B4239" s="1" t="s">
        <v>314</v>
      </c>
      <c r="C4239" s="1" t="s">
        <v>315</v>
      </c>
      <c r="D4239" s="1" t="s">
        <v>316</v>
      </c>
    </row>
    <row r="4240" customFormat="false" ht="15" hidden="false" customHeight="true" outlineLevel="0" collapsed="false">
      <c r="A4240" s="106" t="n">
        <v>28587.6359722222</v>
      </c>
      <c r="B4240" s="1" t="s">
        <v>317</v>
      </c>
      <c r="C4240" s="1" t="s">
        <v>318</v>
      </c>
      <c r="D4240" s="1" t="s">
        <v>319</v>
      </c>
    </row>
    <row r="4241" customFormat="false" ht="15" hidden="false" customHeight="true" outlineLevel="0" collapsed="false">
      <c r="A4241" s="106" t="n">
        <v>28595.5804050926</v>
      </c>
      <c r="B4241" s="1" t="s">
        <v>320</v>
      </c>
      <c r="C4241" s="1" t="s">
        <v>321</v>
      </c>
      <c r="D4241" s="1" t="s">
        <v>322</v>
      </c>
    </row>
    <row r="4242" customFormat="false" ht="15" hidden="false" customHeight="true" outlineLevel="0" collapsed="false">
      <c r="A4242" s="106" t="n">
        <v>28603.174849537</v>
      </c>
      <c r="B4242" s="1" t="s">
        <v>323</v>
      </c>
      <c r="C4242" s="1" t="s">
        <v>324</v>
      </c>
      <c r="D4242" s="1" t="s">
        <v>325</v>
      </c>
    </row>
    <row r="4243" customFormat="false" ht="15" hidden="false" customHeight="true" outlineLevel="0" collapsed="false">
      <c r="A4243" s="106" t="n">
        <v>28609.8769791667</v>
      </c>
      <c r="B4243" s="1" t="s">
        <v>314</v>
      </c>
      <c r="C4243" s="1" t="s">
        <v>315</v>
      </c>
      <c r="D4243" s="1" t="s">
        <v>316</v>
      </c>
    </row>
    <row r="4244" customFormat="false" ht="15" hidden="false" customHeight="true" outlineLevel="0" collapsed="false">
      <c r="A4244" s="106" t="n">
        <v>28617.199537037</v>
      </c>
      <c r="B4244" s="1" t="s">
        <v>326</v>
      </c>
      <c r="C4244" s="1" t="s">
        <v>327</v>
      </c>
      <c r="D4244" s="1" t="s">
        <v>319</v>
      </c>
    </row>
    <row r="4245" customFormat="false" ht="15" hidden="false" customHeight="true" outlineLevel="0" collapsed="false">
      <c r="A4245" s="106" t="n">
        <v>28625.3193518519</v>
      </c>
      <c r="B4245" s="1" t="s">
        <v>320</v>
      </c>
      <c r="C4245" s="1" t="s">
        <v>321</v>
      </c>
      <c r="D4245" s="1" t="s">
        <v>322</v>
      </c>
    </row>
    <row r="4246" customFormat="false" ht="15" hidden="false" customHeight="true" outlineLevel="0" collapsed="false">
      <c r="A4246" s="106" t="n">
        <v>28632.5536574074</v>
      </c>
      <c r="B4246" s="1" t="s">
        <v>323</v>
      </c>
      <c r="C4246" s="1" t="s">
        <v>324</v>
      </c>
      <c r="D4246" s="1" t="s">
        <v>325</v>
      </c>
    </row>
    <row r="4247" customFormat="false" ht="15" hidden="false" customHeight="true" outlineLevel="0" collapsed="false">
      <c r="A4247" s="106" t="n">
        <v>28639.1465625</v>
      </c>
      <c r="B4247" s="1" t="s">
        <v>314</v>
      </c>
      <c r="C4247" s="1" t="s">
        <v>315</v>
      </c>
      <c r="D4247" s="1" t="s">
        <v>316</v>
      </c>
    </row>
    <row r="4248" customFormat="false" ht="15" hidden="false" customHeight="true" outlineLevel="0" collapsed="false">
      <c r="A4248" s="106" t="n">
        <v>28646.7930324074</v>
      </c>
      <c r="B4248" s="1" t="s">
        <v>326</v>
      </c>
      <c r="C4248" s="1" t="s">
        <v>327</v>
      </c>
      <c r="D4248" s="1" t="s">
        <v>319</v>
      </c>
    </row>
    <row r="4249" customFormat="false" ht="15" hidden="false" customHeight="true" outlineLevel="0" collapsed="false">
      <c r="A4249" s="106" t="n">
        <v>28654.9473611111</v>
      </c>
      <c r="B4249" s="1" t="s">
        <v>320</v>
      </c>
      <c r="C4249" s="1" t="s">
        <v>321</v>
      </c>
      <c r="D4249" s="1" t="s">
        <v>322</v>
      </c>
    </row>
    <row r="4250" customFormat="false" ht="15" hidden="false" customHeight="true" outlineLevel="0" collapsed="false">
      <c r="A4250" s="106" t="n">
        <v>28661.8547685185</v>
      </c>
      <c r="B4250" s="1" t="s">
        <v>323</v>
      </c>
      <c r="C4250" s="1" t="s">
        <v>324</v>
      </c>
      <c r="D4250" s="1" t="s">
        <v>325</v>
      </c>
    </row>
    <row r="4251" customFormat="false" ht="15" hidden="false" customHeight="true" outlineLevel="0" collapsed="false">
      <c r="A4251" s="106" t="n">
        <v>28662.7568518519</v>
      </c>
      <c r="B4251" s="1" t="s">
        <v>328</v>
      </c>
      <c r="C4251" s="1" t="s">
        <v>331</v>
      </c>
      <c r="D4251" s="1" t="s">
        <v>332</v>
      </c>
    </row>
    <row r="4252" customFormat="false" ht="15" hidden="false" customHeight="true" outlineLevel="0" collapsed="false">
      <c r="A4252" s="106" t="n">
        <v>28668.489212963</v>
      </c>
      <c r="B4252" s="1" t="s">
        <v>314</v>
      </c>
      <c r="C4252" s="1" t="s">
        <v>315</v>
      </c>
      <c r="D4252" s="1" t="s">
        <v>316</v>
      </c>
    </row>
    <row r="4253" customFormat="false" ht="15" hidden="false" customHeight="true" outlineLevel="0" collapsed="false">
      <c r="A4253" s="106" t="n">
        <v>28676.4100925926</v>
      </c>
      <c r="B4253" s="1" t="s">
        <v>326</v>
      </c>
      <c r="C4253" s="1" t="s">
        <v>327</v>
      </c>
      <c r="D4253" s="1" t="s">
        <v>319</v>
      </c>
    </row>
    <row r="4254" customFormat="false" ht="15" hidden="false" customHeight="true" outlineLevel="0" collapsed="false">
      <c r="A4254" s="106" t="n">
        <v>28684.4506018519</v>
      </c>
      <c r="B4254" s="1" t="s">
        <v>320</v>
      </c>
      <c r="C4254" s="1" t="s">
        <v>321</v>
      </c>
      <c r="D4254" s="1" t="s">
        <v>322</v>
      </c>
    </row>
    <row r="4255" customFormat="false" ht="15" hidden="false" customHeight="true" outlineLevel="0" collapsed="false">
      <c r="A4255" s="106" t="n">
        <v>28691.1284837963</v>
      </c>
      <c r="B4255" s="1" t="s">
        <v>323</v>
      </c>
      <c r="C4255" s="1" t="s">
        <v>324</v>
      </c>
      <c r="D4255" s="1" t="s">
        <v>325</v>
      </c>
    </row>
    <row r="4256" customFormat="false" ht="15" hidden="false" customHeight="true" outlineLevel="0" collapsed="false">
      <c r="A4256" s="106" t="n">
        <v>28697.9383680556</v>
      </c>
      <c r="B4256" s="1" t="s">
        <v>314</v>
      </c>
      <c r="C4256" s="1" t="s">
        <v>315</v>
      </c>
      <c r="D4256" s="1" t="s">
        <v>316</v>
      </c>
    </row>
    <row r="4257" customFormat="false" ht="15" hidden="false" customHeight="true" outlineLevel="0" collapsed="false">
      <c r="A4257" s="106" t="n">
        <v>28706.0421759259</v>
      </c>
      <c r="B4257" s="1" t="s">
        <v>326</v>
      </c>
      <c r="C4257" s="1" t="s">
        <v>327</v>
      </c>
      <c r="D4257" s="1" t="s">
        <v>319</v>
      </c>
    </row>
    <row r="4258" customFormat="false" ht="15" hidden="false" customHeight="true" outlineLevel="0" collapsed="false">
      <c r="A4258" s="106" t="n">
        <v>28713.8375</v>
      </c>
      <c r="B4258" s="1" t="s">
        <v>320</v>
      </c>
      <c r="C4258" s="1" t="s">
        <v>321</v>
      </c>
      <c r="D4258" s="1" t="s">
        <v>322</v>
      </c>
    </row>
    <row r="4259" customFormat="false" ht="15" hidden="false" customHeight="true" outlineLevel="0" collapsed="false">
      <c r="A4259" s="106" t="n">
        <v>28720.4262962963</v>
      </c>
      <c r="B4259" s="1" t="s">
        <v>323</v>
      </c>
      <c r="C4259" s="1" t="s">
        <v>324</v>
      </c>
      <c r="D4259" s="1" t="s">
        <v>325</v>
      </c>
    </row>
    <row r="4260" customFormat="false" ht="15" hidden="false" customHeight="true" outlineLevel="0" collapsed="false">
      <c r="A4260" s="106" t="n">
        <v>28727.5122916667</v>
      </c>
      <c r="B4260" s="1" t="s">
        <v>314</v>
      </c>
      <c r="C4260" s="1" t="s">
        <v>315</v>
      </c>
      <c r="D4260" s="1" t="s">
        <v>316</v>
      </c>
    </row>
    <row r="4261" customFormat="false" ht="15" hidden="false" customHeight="true" outlineLevel="0" collapsed="false">
      <c r="A4261" s="106" t="n">
        <v>28735.6728240741</v>
      </c>
      <c r="B4261" s="1" t="s">
        <v>317</v>
      </c>
      <c r="C4261" s="1" t="s">
        <v>318</v>
      </c>
      <c r="D4261" s="1" t="s">
        <v>319</v>
      </c>
    </row>
    <row r="4262" customFormat="false" ht="15" hidden="false" customHeight="true" outlineLevel="0" collapsed="false">
      <c r="A4262" s="106" t="n">
        <v>28743.1386574074</v>
      </c>
      <c r="B4262" s="1" t="s">
        <v>320</v>
      </c>
      <c r="C4262" s="1" t="s">
        <v>321</v>
      </c>
      <c r="D4262" s="1" t="s">
        <v>322</v>
      </c>
    </row>
    <row r="4263" customFormat="false" ht="15" hidden="false" customHeight="true" outlineLevel="0" collapsed="false">
      <c r="A4263" s="106" t="n">
        <v>28749.7921064815</v>
      </c>
      <c r="B4263" s="1" t="s">
        <v>333</v>
      </c>
      <c r="C4263" s="1" t="s">
        <v>334</v>
      </c>
      <c r="D4263" s="1" t="s">
        <v>325</v>
      </c>
    </row>
    <row r="4264" customFormat="false" ht="15" hidden="false" customHeight="true" outlineLevel="0" collapsed="false">
      <c r="A4264" s="106" t="n">
        <v>28756.3928240741</v>
      </c>
      <c r="B4264" s="1" t="s">
        <v>328</v>
      </c>
      <c r="C4264" s="1" t="s">
        <v>335</v>
      </c>
      <c r="D4264" s="1" t="s">
        <v>336</v>
      </c>
    </row>
    <row r="4265" customFormat="false" ht="15" hidden="false" customHeight="true" outlineLevel="0" collapsed="false">
      <c r="A4265" s="106" t="n">
        <v>28757.2136574074</v>
      </c>
      <c r="B4265" s="1" t="s">
        <v>314</v>
      </c>
      <c r="C4265" s="1" t="s">
        <v>315</v>
      </c>
      <c r="D4265" s="1" t="s">
        <v>316</v>
      </c>
    </row>
    <row r="4266" customFormat="false" ht="15" hidden="false" customHeight="true" outlineLevel="0" collapsed="false">
      <c r="A4266" s="106" t="n">
        <v>28765.2780555556</v>
      </c>
      <c r="B4266" s="1" t="s">
        <v>317</v>
      </c>
      <c r="C4266" s="1" t="s">
        <v>318</v>
      </c>
      <c r="D4266" s="1" t="s">
        <v>319</v>
      </c>
    </row>
    <row r="4267" customFormat="false" ht="15" hidden="false" customHeight="true" outlineLevel="0" collapsed="false">
      <c r="A4267" s="106" t="n">
        <v>28772.401087963</v>
      </c>
      <c r="B4267" s="1" t="s">
        <v>320</v>
      </c>
      <c r="C4267" s="1" t="s">
        <v>321</v>
      </c>
      <c r="D4267" s="1" t="s">
        <v>322</v>
      </c>
    </row>
    <row r="4268" customFormat="false" ht="15" hidden="false" customHeight="true" outlineLevel="0" collapsed="false">
      <c r="A4268" s="106" t="n">
        <v>28779.2562384259</v>
      </c>
      <c r="B4268" s="1" t="s">
        <v>323</v>
      </c>
      <c r="C4268" s="1" t="s">
        <v>324</v>
      </c>
      <c r="D4268" s="1" t="s">
        <v>325</v>
      </c>
    </row>
    <row r="4269" customFormat="false" ht="15" hidden="false" customHeight="true" outlineLevel="0" collapsed="false">
      <c r="A4269" s="106" t="n">
        <v>28787.0237731482</v>
      </c>
      <c r="B4269" s="1" t="s">
        <v>314</v>
      </c>
      <c r="C4269" s="1" t="s">
        <v>315</v>
      </c>
      <c r="D4269" s="1" t="s">
        <v>316</v>
      </c>
    </row>
    <row r="4270" customFormat="false" ht="15" hidden="false" customHeight="true" outlineLevel="0" collapsed="false">
      <c r="A4270" s="106" t="n">
        <v>28794.8376157407</v>
      </c>
      <c r="B4270" s="1" t="s">
        <v>326</v>
      </c>
      <c r="C4270" s="1" t="s">
        <v>327</v>
      </c>
      <c r="D4270" s="1" t="s">
        <v>319</v>
      </c>
    </row>
    <row r="4271" customFormat="false" ht="15" hidden="false" customHeight="true" outlineLevel="0" collapsed="false">
      <c r="A4271" s="106" t="n">
        <v>28801.6790740741</v>
      </c>
      <c r="B4271" s="1" t="s">
        <v>320</v>
      </c>
      <c r="C4271" s="1" t="s">
        <v>321</v>
      </c>
      <c r="D4271" s="1" t="s">
        <v>322</v>
      </c>
    </row>
    <row r="4272" customFormat="false" ht="15" hidden="false" customHeight="true" outlineLevel="0" collapsed="false">
      <c r="A4272" s="106" t="n">
        <v>28808.8332060185</v>
      </c>
      <c r="B4272" s="1" t="s">
        <v>323</v>
      </c>
      <c r="C4272" s="1" t="s">
        <v>324</v>
      </c>
      <c r="D4272" s="1" t="s">
        <v>325</v>
      </c>
    </row>
    <row r="4273" customFormat="false" ht="15" hidden="false" customHeight="true" outlineLevel="0" collapsed="false">
      <c r="A4273" s="106" t="n">
        <v>28816.8920833333</v>
      </c>
      <c r="B4273" s="1" t="s">
        <v>314</v>
      </c>
      <c r="C4273" s="1" t="s">
        <v>315</v>
      </c>
      <c r="D4273" s="1" t="s">
        <v>316</v>
      </c>
    </row>
    <row r="4274" customFormat="false" ht="15" hidden="false" customHeight="true" outlineLevel="0" collapsed="false">
      <c r="A4274" s="106" t="n">
        <v>28824.3467708333</v>
      </c>
      <c r="B4274" s="1" t="s">
        <v>326</v>
      </c>
      <c r="C4274" s="1" t="s">
        <v>327</v>
      </c>
      <c r="D4274" s="1" t="s">
        <v>319</v>
      </c>
    </row>
    <row r="4275" customFormat="false" ht="15" hidden="false" customHeight="true" outlineLevel="0" collapsed="false">
      <c r="A4275" s="106" t="n">
        <v>28831.0233333333</v>
      </c>
      <c r="B4275" s="1" t="s">
        <v>320</v>
      </c>
      <c r="C4275" s="1" t="s">
        <v>321</v>
      </c>
      <c r="D4275" s="1" t="s">
        <v>322</v>
      </c>
    </row>
    <row r="4276" customFormat="false" ht="15" hidden="false" customHeight="true" outlineLevel="0" collapsed="false">
      <c r="A4276" s="106" t="n">
        <v>28838.5213310185</v>
      </c>
      <c r="B4276" s="1" t="s">
        <v>323</v>
      </c>
      <c r="C4276" s="1" t="s">
        <v>324</v>
      </c>
      <c r="D4276" s="1" t="s">
        <v>325</v>
      </c>
    </row>
    <row r="4277" customFormat="false" ht="15" hidden="false" customHeight="true" outlineLevel="0" collapsed="false">
      <c r="A4277" s="106" t="n">
        <v>28846.222662037</v>
      </c>
      <c r="B4277" s="1" t="s">
        <v>328</v>
      </c>
      <c r="C4277" s="1" t="s">
        <v>337</v>
      </c>
      <c r="D4277" s="1" t="s">
        <v>338</v>
      </c>
    </row>
    <row r="4278" customFormat="false" ht="15" hidden="false" customHeight="true" outlineLevel="0" collapsed="false">
      <c r="A4278" s="106" t="n">
        <v>28846.7372569445</v>
      </c>
      <c r="B4278" s="1" t="s">
        <v>314</v>
      </c>
      <c r="C4278" s="1" t="s">
        <v>315</v>
      </c>
      <c r="D4278" s="1" t="s">
        <v>316</v>
      </c>
    </row>
    <row r="4279" customFormat="false" ht="15" hidden="false" customHeight="true" outlineLevel="0" collapsed="false">
      <c r="A4279" s="106" t="n">
        <v>28853.8166666667</v>
      </c>
      <c r="B4279" s="1" t="s">
        <v>326</v>
      </c>
      <c r="C4279" s="1" t="s">
        <v>327</v>
      </c>
      <c r="D4279" s="1" t="s">
        <v>319</v>
      </c>
    </row>
    <row r="4280" customFormat="false" ht="15" hidden="false" customHeight="true" outlineLevel="0" collapsed="false">
      <c r="A4280" s="106" t="n">
        <v>28860.4685416667</v>
      </c>
      <c r="B4280" s="1" t="s">
        <v>320</v>
      </c>
      <c r="C4280" s="1" t="s">
        <v>321</v>
      </c>
      <c r="D4280" s="1" t="s">
        <v>322</v>
      </c>
    </row>
    <row r="4281" customFormat="false" ht="15" hidden="false" customHeight="true" outlineLevel="0" collapsed="false">
      <c r="A4281" s="106" t="n">
        <v>28868.2978009259</v>
      </c>
      <c r="B4281" s="1" t="s">
        <v>323</v>
      </c>
      <c r="C4281" s="1" t="s">
        <v>324</v>
      </c>
      <c r="D4281" s="1" t="s">
        <v>325</v>
      </c>
    </row>
    <row r="4282" customFormat="false" ht="15" hidden="false" customHeight="true" outlineLevel="0" collapsed="false">
      <c r="A4282" s="106" t="n">
        <v>28876.4746875</v>
      </c>
      <c r="B4282" s="1" t="s">
        <v>314</v>
      </c>
      <c r="C4282" s="1" t="s">
        <v>315</v>
      </c>
      <c r="D4282" s="1" t="s">
        <v>316</v>
      </c>
    </row>
    <row r="4283" customFormat="false" ht="15" hidden="false" customHeight="true" outlineLevel="0" collapsed="false">
      <c r="A4283" s="106" t="n">
        <v>28883.2634606482</v>
      </c>
      <c r="B4283" s="1" t="s">
        <v>326</v>
      </c>
      <c r="C4283" s="1" t="s">
        <v>327</v>
      </c>
      <c r="D4283" s="1" t="s">
        <v>319</v>
      </c>
    </row>
    <row r="4284" customFormat="false" ht="15" hidden="false" customHeight="true" outlineLevel="0" collapsed="false">
      <c r="A4284" s="106" t="n">
        <v>28890.0252199074</v>
      </c>
      <c r="B4284" s="1" t="s">
        <v>320</v>
      </c>
      <c r="C4284" s="1" t="s">
        <v>321</v>
      </c>
      <c r="D4284" s="1" t="s">
        <v>322</v>
      </c>
    </row>
    <row r="4285" customFormat="false" ht="15" hidden="false" customHeight="true" outlineLevel="0" collapsed="false">
      <c r="A4285" s="106" t="n">
        <v>28898.1108101852</v>
      </c>
      <c r="B4285" s="1" t="s">
        <v>323</v>
      </c>
      <c r="C4285" s="1" t="s">
        <v>324</v>
      </c>
      <c r="D4285" s="1" t="s">
        <v>325</v>
      </c>
    </row>
    <row r="4286" customFormat="false" ht="15" hidden="false" customHeight="true" outlineLevel="0" collapsed="false">
      <c r="A4286" s="106" t="n">
        <v>28906.0537268519</v>
      </c>
      <c r="B4286" s="1" t="s">
        <v>314</v>
      </c>
      <c r="C4286" s="1" t="s">
        <v>315</v>
      </c>
      <c r="D4286" s="1" t="s">
        <v>316</v>
      </c>
    </row>
    <row r="4287" customFormat="false" ht="15" hidden="false" customHeight="true" outlineLevel="0" collapsed="false">
      <c r="A4287" s="106" t="n">
        <v>28912.6978587963</v>
      </c>
      <c r="B4287" s="1" t="s">
        <v>317</v>
      </c>
      <c r="C4287" s="1" t="s">
        <v>318</v>
      </c>
      <c r="D4287" s="1" t="s">
        <v>319</v>
      </c>
    </row>
    <row r="4288" customFormat="false" ht="15" hidden="false" customHeight="true" outlineLevel="0" collapsed="false">
      <c r="A4288" s="106" t="n">
        <v>28919.6822685185</v>
      </c>
      <c r="B4288" s="1" t="s">
        <v>320</v>
      </c>
      <c r="C4288" s="1" t="s">
        <v>321</v>
      </c>
      <c r="D4288" s="1" t="s">
        <v>322</v>
      </c>
    </row>
    <row r="4289" customFormat="false" ht="15" hidden="false" customHeight="true" outlineLevel="0" collapsed="false">
      <c r="A4289" s="106" t="n">
        <v>28927.8848958333</v>
      </c>
      <c r="B4289" s="1" t="s">
        <v>333</v>
      </c>
      <c r="C4289" s="1" t="s">
        <v>334</v>
      </c>
      <c r="D4289" s="1" t="s">
        <v>325</v>
      </c>
    </row>
    <row r="4290" customFormat="false" ht="15" hidden="false" customHeight="true" outlineLevel="0" collapsed="false">
      <c r="A4290" s="106" t="n">
        <v>28935.2235185185</v>
      </c>
      <c r="B4290" s="1" t="s">
        <v>328</v>
      </c>
      <c r="C4290" s="1" t="s">
        <v>329</v>
      </c>
      <c r="D4290" s="1" t="s">
        <v>330</v>
      </c>
    </row>
    <row r="4291" customFormat="false" ht="15" hidden="false" customHeight="true" outlineLevel="0" collapsed="false">
      <c r="A4291" s="106" t="n">
        <v>28935.4736689815</v>
      </c>
      <c r="B4291" s="1" t="s">
        <v>314</v>
      </c>
      <c r="C4291" s="1" t="s">
        <v>315</v>
      </c>
      <c r="D4291" s="1" t="s">
        <v>316</v>
      </c>
    </row>
    <row r="4292" customFormat="false" ht="15" hidden="false" customHeight="true" outlineLevel="0" collapsed="false">
      <c r="A4292" s="106" t="n">
        <v>28942.1246180556</v>
      </c>
      <c r="B4292" s="1" t="s">
        <v>326</v>
      </c>
      <c r="C4292" s="1" t="s">
        <v>327</v>
      </c>
      <c r="D4292" s="1" t="s">
        <v>319</v>
      </c>
    </row>
    <row r="4293" customFormat="false" ht="15" hidden="false" customHeight="true" outlineLevel="0" collapsed="false">
      <c r="A4293" s="106" t="n">
        <v>28949.4142476852</v>
      </c>
      <c r="B4293" s="1" t="s">
        <v>320</v>
      </c>
      <c r="C4293" s="1" t="s">
        <v>321</v>
      </c>
      <c r="D4293" s="1" t="s">
        <v>322</v>
      </c>
    </row>
    <row r="4294" customFormat="false" ht="15" hidden="false" customHeight="true" outlineLevel="0" collapsed="false">
      <c r="A4294" s="106" t="n">
        <v>28957.5519791667</v>
      </c>
      <c r="B4294" s="1" t="s">
        <v>323</v>
      </c>
      <c r="C4294" s="1" t="s">
        <v>324</v>
      </c>
      <c r="D4294" s="1" t="s">
        <v>325</v>
      </c>
    </row>
    <row r="4295" customFormat="false" ht="15" hidden="false" customHeight="true" outlineLevel="0" collapsed="false">
      <c r="A4295" s="106" t="n">
        <v>28964.7709722222</v>
      </c>
      <c r="B4295" s="1" t="s">
        <v>314</v>
      </c>
      <c r="C4295" s="1" t="s">
        <v>315</v>
      </c>
      <c r="D4295" s="1" t="s">
        <v>316</v>
      </c>
    </row>
    <row r="4296" customFormat="false" ht="15" hidden="false" customHeight="true" outlineLevel="0" collapsed="false">
      <c r="A4296" s="106" t="n">
        <v>28971.552025463</v>
      </c>
      <c r="B4296" s="1" t="s">
        <v>326</v>
      </c>
      <c r="C4296" s="1" t="s">
        <v>327</v>
      </c>
      <c r="D4296" s="1" t="s">
        <v>319</v>
      </c>
    </row>
    <row r="4297" customFormat="false" ht="15" hidden="false" customHeight="true" outlineLevel="0" collapsed="false">
      <c r="A4297" s="106" t="n">
        <v>28979.1837615741</v>
      </c>
      <c r="B4297" s="1" t="s">
        <v>320</v>
      </c>
      <c r="C4297" s="1" t="s">
        <v>321</v>
      </c>
      <c r="D4297" s="1" t="s">
        <v>322</v>
      </c>
    </row>
    <row r="4298" customFormat="false" ht="15" hidden="false" customHeight="true" outlineLevel="0" collapsed="false">
      <c r="A4298" s="106" t="n">
        <v>28987.0838657407</v>
      </c>
      <c r="B4298" s="1" t="s">
        <v>323</v>
      </c>
      <c r="C4298" s="1" t="s">
        <v>324</v>
      </c>
      <c r="D4298" s="1" t="s">
        <v>325</v>
      </c>
    </row>
    <row r="4299" customFormat="false" ht="15" hidden="false" customHeight="true" outlineLevel="0" collapsed="false">
      <c r="A4299" s="106" t="n">
        <v>28993.9979050926</v>
      </c>
      <c r="B4299" s="1" t="s">
        <v>314</v>
      </c>
      <c r="C4299" s="1" t="s">
        <v>315</v>
      </c>
      <c r="D4299" s="1" t="s">
        <v>316</v>
      </c>
    </row>
    <row r="4300" customFormat="false" ht="15" hidden="false" customHeight="true" outlineLevel="0" collapsed="false">
      <c r="A4300" s="106" t="n">
        <v>29001.0004050926</v>
      </c>
      <c r="B4300" s="1" t="s">
        <v>326</v>
      </c>
      <c r="C4300" s="1" t="s">
        <v>327</v>
      </c>
      <c r="D4300" s="1" t="s">
        <v>319</v>
      </c>
    </row>
    <row r="4301" customFormat="false" ht="15" hidden="false" customHeight="true" outlineLevel="0" collapsed="false">
      <c r="A4301" s="106" t="n">
        <v>29008.9424768519</v>
      </c>
      <c r="B4301" s="1" t="s">
        <v>320</v>
      </c>
      <c r="C4301" s="1" t="s">
        <v>321</v>
      </c>
      <c r="D4301" s="1" t="s">
        <v>322</v>
      </c>
    </row>
    <row r="4302" customFormat="false" ht="15" hidden="false" customHeight="true" outlineLevel="0" collapsed="false">
      <c r="A4302" s="106" t="n">
        <v>29016.4966898148</v>
      </c>
      <c r="B4302" s="1" t="s">
        <v>323</v>
      </c>
      <c r="C4302" s="1" t="s">
        <v>324</v>
      </c>
      <c r="D4302" s="1" t="s">
        <v>325</v>
      </c>
    </row>
    <row r="4303" customFormat="false" ht="15" hidden="false" customHeight="true" outlineLevel="0" collapsed="false">
      <c r="A4303" s="106" t="n">
        <v>29023.2091666667</v>
      </c>
      <c r="B4303" s="1" t="s">
        <v>314</v>
      </c>
      <c r="C4303" s="1" t="s">
        <v>315</v>
      </c>
      <c r="D4303" s="1" t="s">
        <v>316</v>
      </c>
    </row>
    <row r="4304" customFormat="false" ht="15" hidden="false" customHeight="true" outlineLevel="0" collapsed="false">
      <c r="A4304" s="106" t="n">
        <v>29027.997337963</v>
      </c>
      <c r="B4304" s="1" t="s">
        <v>328</v>
      </c>
      <c r="C4304" s="1" t="s">
        <v>331</v>
      </c>
      <c r="D4304" s="1" t="s">
        <v>332</v>
      </c>
    </row>
    <row r="4305" customFormat="false" ht="15" hidden="false" customHeight="true" outlineLevel="0" collapsed="false">
      <c r="A4305" s="106" t="n">
        <v>29030.498587963</v>
      </c>
      <c r="B4305" s="1" t="s">
        <v>326</v>
      </c>
      <c r="C4305" s="1" t="s">
        <v>327</v>
      </c>
      <c r="D4305" s="1" t="s">
        <v>319</v>
      </c>
    </row>
    <row r="4306" customFormat="false" ht="15" hidden="false" customHeight="true" outlineLevel="0" collapsed="false">
      <c r="A4306" s="106" t="n">
        <v>29038.6412384259</v>
      </c>
      <c r="B4306" s="1" t="s">
        <v>320</v>
      </c>
      <c r="C4306" s="1" t="s">
        <v>321</v>
      </c>
      <c r="D4306" s="1" t="s">
        <v>322</v>
      </c>
    </row>
    <row r="4307" customFormat="false" ht="15" hidden="false" customHeight="true" outlineLevel="0" collapsed="false">
      <c r="A4307" s="106" t="n">
        <v>29045.8327893519</v>
      </c>
      <c r="B4307" s="1" t="s">
        <v>323</v>
      </c>
      <c r="C4307" s="1" t="s">
        <v>324</v>
      </c>
      <c r="D4307" s="1" t="s">
        <v>325</v>
      </c>
    </row>
    <row r="4308" customFormat="false" ht="15" hidden="false" customHeight="true" outlineLevel="0" collapsed="false">
      <c r="A4308" s="106" t="n">
        <v>29052.4574537037</v>
      </c>
      <c r="B4308" s="1" t="s">
        <v>314</v>
      </c>
      <c r="C4308" s="1" t="s">
        <v>315</v>
      </c>
      <c r="D4308" s="1" t="s">
        <v>316</v>
      </c>
    </row>
    <row r="4309" customFormat="false" ht="15" hidden="false" customHeight="true" outlineLevel="0" collapsed="false">
      <c r="A4309" s="106" t="n">
        <v>29060.0698958333</v>
      </c>
      <c r="B4309" s="1" t="s">
        <v>326</v>
      </c>
      <c r="C4309" s="1" t="s">
        <v>327</v>
      </c>
      <c r="D4309" s="1" t="s">
        <v>319</v>
      </c>
    </row>
    <row r="4310" customFormat="false" ht="15" hidden="false" customHeight="true" outlineLevel="0" collapsed="false">
      <c r="A4310" s="106" t="n">
        <v>29068.2479166667</v>
      </c>
      <c r="B4310" s="1" t="s">
        <v>320</v>
      </c>
      <c r="C4310" s="1" t="s">
        <v>321</v>
      </c>
      <c r="D4310" s="1" t="s">
        <v>322</v>
      </c>
    </row>
    <row r="4311" customFormat="false" ht="15" hidden="false" customHeight="true" outlineLevel="0" collapsed="false">
      <c r="A4311" s="106" t="n">
        <v>29075.1396759259</v>
      </c>
      <c r="B4311" s="1" t="s">
        <v>323</v>
      </c>
      <c r="C4311" s="1" t="s">
        <v>324</v>
      </c>
      <c r="D4311" s="1" t="s">
        <v>325</v>
      </c>
    </row>
    <row r="4312" customFormat="false" ht="15" hidden="false" customHeight="true" outlineLevel="0" collapsed="false">
      <c r="A4312" s="106" t="n">
        <v>29081.7929513889</v>
      </c>
      <c r="B4312" s="1" t="s">
        <v>314</v>
      </c>
      <c r="C4312" s="1" t="s">
        <v>315</v>
      </c>
      <c r="D4312" s="1" t="s">
        <v>316</v>
      </c>
    </row>
    <row r="4313" customFormat="false" ht="15" hidden="false" customHeight="true" outlineLevel="0" collapsed="false">
      <c r="A4313" s="106" t="n">
        <v>29089.7157060185</v>
      </c>
      <c r="B4313" s="1" t="s">
        <v>317</v>
      </c>
      <c r="C4313" s="1" t="s">
        <v>318</v>
      </c>
      <c r="D4313" s="1" t="s">
        <v>319</v>
      </c>
    </row>
    <row r="4314" customFormat="false" ht="15" hidden="false" customHeight="true" outlineLevel="0" collapsed="false">
      <c r="A4314" s="106" t="n">
        <v>29097.7560648148</v>
      </c>
      <c r="B4314" s="1" t="s">
        <v>320</v>
      </c>
      <c r="C4314" s="1" t="s">
        <v>321</v>
      </c>
      <c r="D4314" s="1" t="s">
        <v>322</v>
      </c>
    </row>
    <row r="4315" customFormat="false" ht="15" hidden="false" customHeight="true" outlineLevel="0" collapsed="false">
      <c r="A4315" s="106" t="n">
        <v>29104.4574305556</v>
      </c>
      <c r="B4315" s="1" t="s">
        <v>333</v>
      </c>
      <c r="C4315" s="1" t="s">
        <v>334</v>
      </c>
      <c r="D4315" s="1" t="s">
        <v>325</v>
      </c>
    </row>
    <row r="4316" customFormat="false" ht="15" hidden="false" customHeight="true" outlineLevel="0" collapsed="false">
      <c r="A4316" s="106" t="n">
        <v>29111.2608796296</v>
      </c>
      <c r="B4316" s="1" t="s">
        <v>314</v>
      </c>
      <c r="C4316" s="1" t="s">
        <v>315</v>
      </c>
      <c r="D4316" s="1" t="s">
        <v>316</v>
      </c>
    </row>
    <row r="4317" customFormat="false" ht="15" hidden="false" customHeight="true" outlineLevel="0" collapsed="false">
      <c r="A4317" s="106" t="n">
        <v>29119.4075694444</v>
      </c>
      <c r="B4317" s="1" t="s">
        <v>326</v>
      </c>
      <c r="C4317" s="1" t="s">
        <v>327</v>
      </c>
      <c r="D4317" s="1" t="s">
        <v>319</v>
      </c>
    </row>
    <row r="4318" customFormat="false" ht="15" hidden="false" customHeight="true" outlineLevel="0" collapsed="false">
      <c r="A4318" s="106" t="n">
        <v>29121.6362152778</v>
      </c>
      <c r="B4318" s="1" t="s">
        <v>328</v>
      </c>
      <c r="C4318" s="1" t="s">
        <v>335</v>
      </c>
      <c r="D4318" s="1" t="s">
        <v>336</v>
      </c>
    </row>
    <row r="4319" customFormat="false" ht="15" hidden="false" customHeight="true" outlineLevel="0" collapsed="false">
      <c r="A4319" s="106" t="n">
        <v>29127.180162037</v>
      </c>
      <c r="B4319" s="1" t="s">
        <v>320</v>
      </c>
      <c r="C4319" s="1" t="s">
        <v>321</v>
      </c>
      <c r="D4319" s="1" t="s">
        <v>322</v>
      </c>
    </row>
    <row r="4320" customFormat="false" ht="15" hidden="false" customHeight="true" outlineLevel="0" collapsed="false">
      <c r="A4320" s="106" t="n">
        <v>29133.8162384259</v>
      </c>
      <c r="B4320" s="1" t="s">
        <v>323</v>
      </c>
      <c r="C4320" s="1" t="s">
        <v>324</v>
      </c>
      <c r="D4320" s="1" t="s">
        <v>325</v>
      </c>
    </row>
    <row r="4321" customFormat="false" ht="15" hidden="false" customHeight="true" outlineLevel="0" collapsed="false">
      <c r="A4321" s="106" t="n">
        <v>29140.8918981482</v>
      </c>
      <c r="B4321" s="1" t="s">
        <v>314</v>
      </c>
      <c r="C4321" s="1" t="s">
        <v>315</v>
      </c>
      <c r="D4321" s="1" t="s">
        <v>316</v>
      </c>
    </row>
    <row r="4322" customFormat="false" ht="15" hidden="false" customHeight="true" outlineLevel="0" collapsed="false">
      <c r="A4322" s="106" t="n">
        <v>29149.0992939815</v>
      </c>
      <c r="B4322" s="1" t="s">
        <v>326</v>
      </c>
      <c r="C4322" s="1" t="s">
        <v>327</v>
      </c>
      <c r="D4322" s="1" t="s">
        <v>319</v>
      </c>
    </row>
    <row r="4323" customFormat="false" ht="15" hidden="false" customHeight="true" outlineLevel="0" collapsed="false">
      <c r="A4323" s="106" t="n">
        <v>29156.5455787037</v>
      </c>
      <c r="B4323" s="1" t="s">
        <v>320</v>
      </c>
      <c r="C4323" s="1" t="s">
        <v>321</v>
      </c>
      <c r="D4323" s="1" t="s">
        <v>322</v>
      </c>
    </row>
    <row r="4324" customFormat="false" ht="15" hidden="false" customHeight="true" outlineLevel="0" collapsed="false">
      <c r="A4324" s="106" t="n">
        <v>29163.2409606482</v>
      </c>
      <c r="B4324" s="1" t="s">
        <v>323</v>
      </c>
      <c r="C4324" s="1" t="s">
        <v>324</v>
      </c>
      <c r="D4324" s="1" t="s">
        <v>325</v>
      </c>
    </row>
    <row r="4325" customFormat="false" ht="15" hidden="false" customHeight="true" outlineLevel="0" collapsed="false">
      <c r="A4325" s="106" t="n">
        <v>29170.6836689815</v>
      </c>
      <c r="B4325" s="1" t="s">
        <v>314</v>
      </c>
      <c r="C4325" s="1" t="s">
        <v>315</v>
      </c>
      <c r="D4325" s="1" t="s">
        <v>316</v>
      </c>
    </row>
    <row r="4326" customFormat="false" ht="15" hidden="false" customHeight="true" outlineLevel="0" collapsed="false">
      <c r="A4326" s="106" t="n">
        <v>29178.752349537</v>
      </c>
      <c r="B4326" s="1" t="s">
        <v>326</v>
      </c>
      <c r="C4326" s="1" t="s">
        <v>327</v>
      </c>
      <c r="D4326" s="1" t="s">
        <v>319</v>
      </c>
    </row>
    <row r="4327" customFormat="false" ht="15" hidden="false" customHeight="true" outlineLevel="0" collapsed="false">
      <c r="A4327" s="106" t="n">
        <v>29185.8809606482</v>
      </c>
      <c r="B4327" s="1" t="s">
        <v>320</v>
      </c>
      <c r="C4327" s="1" t="s">
        <v>321</v>
      </c>
      <c r="D4327" s="1" t="s">
        <v>322</v>
      </c>
    </row>
    <row r="4328" customFormat="false" ht="15" hidden="false" customHeight="true" outlineLevel="0" collapsed="false">
      <c r="A4328" s="106" t="n">
        <v>29192.7554513889</v>
      </c>
      <c r="B4328" s="1" t="s">
        <v>323</v>
      </c>
      <c r="C4328" s="1" t="s">
        <v>324</v>
      </c>
      <c r="D4328" s="1" t="s">
        <v>325</v>
      </c>
    </row>
    <row r="4329" customFormat="false" ht="15" hidden="false" customHeight="true" outlineLevel="0" collapsed="false">
      <c r="A4329" s="106" t="n">
        <v>29200.5830671296</v>
      </c>
      <c r="B4329" s="1" t="s">
        <v>314</v>
      </c>
      <c r="C4329" s="1" t="s">
        <v>315</v>
      </c>
      <c r="D4329" s="1" t="s">
        <v>316</v>
      </c>
    </row>
    <row r="4330" customFormat="false" ht="15" hidden="false" customHeight="true" outlineLevel="0" collapsed="false">
      <c r="A4330" s="106" t="n">
        <v>29208.3495949074</v>
      </c>
      <c r="B4330" s="1" t="s">
        <v>326</v>
      </c>
      <c r="C4330" s="1" t="s">
        <v>327</v>
      </c>
      <c r="D4330" s="1" t="s">
        <v>319</v>
      </c>
    </row>
    <row r="4331" customFormat="false" ht="15" hidden="false" customHeight="true" outlineLevel="0" collapsed="false">
      <c r="A4331" s="106" t="n">
        <v>29211.465162037</v>
      </c>
      <c r="B4331" s="1" t="s">
        <v>328</v>
      </c>
      <c r="C4331" s="1" t="s">
        <v>337</v>
      </c>
      <c r="D4331" s="1" t="s">
        <v>338</v>
      </c>
    </row>
    <row r="4332" customFormat="false" ht="15" hidden="false" customHeight="true" outlineLevel="0" collapsed="false">
      <c r="A4332" s="106" t="n">
        <v>29215.2160763889</v>
      </c>
      <c r="B4332" s="1" t="s">
        <v>320</v>
      </c>
      <c r="C4332" s="1" t="s">
        <v>321</v>
      </c>
      <c r="D4332" s="1" t="s">
        <v>322</v>
      </c>
    </row>
    <row r="4333" customFormat="false" ht="15" hidden="false" customHeight="true" outlineLevel="0" collapsed="false">
      <c r="A4333" s="106" t="n">
        <v>29222.3768634259</v>
      </c>
      <c r="B4333" s="1" t="s">
        <v>323</v>
      </c>
      <c r="C4333" s="1" t="s">
        <v>324</v>
      </c>
      <c r="D4333" s="1" t="s">
        <v>325</v>
      </c>
    </row>
    <row r="4334" customFormat="false" ht="15" hidden="false" customHeight="true" outlineLevel="0" collapsed="false">
      <c r="A4334" s="106" t="n">
        <v>29230.4932291667</v>
      </c>
      <c r="B4334" s="1" t="s">
        <v>314</v>
      </c>
      <c r="C4334" s="1" t="s">
        <v>315</v>
      </c>
      <c r="D4334" s="1" t="s">
        <v>316</v>
      </c>
    </row>
    <row r="4335" customFormat="false" ht="15" hidden="false" customHeight="true" outlineLevel="0" collapsed="false">
      <c r="A4335" s="106" t="n">
        <v>29237.8885416667</v>
      </c>
      <c r="B4335" s="1" t="s">
        <v>326</v>
      </c>
      <c r="C4335" s="1" t="s">
        <v>327</v>
      </c>
      <c r="D4335" s="1" t="s">
        <v>319</v>
      </c>
    </row>
    <row r="4336" customFormat="false" ht="15" hidden="false" customHeight="true" outlineLevel="0" collapsed="false">
      <c r="A4336" s="106" t="n">
        <v>29244.5821527778</v>
      </c>
      <c r="B4336" s="1" t="s">
        <v>320</v>
      </c>
      <c r="C4336" s="1" t="s">
        <v>321</v>
      </c>
      <c r="D4336" s="1" t="s">
        <v>322</v>
      </c>
    </row>
    <row r="4337" customFormat="false" ht="15" hidden="false" customHeight="true" outlineLevel="0" collapsed="false">
      <c r="A4337" s="106" t="n">
        <v>29252.0983796296</v>
      </c>
      <c r="B4337" s="1" t="s">
        <v>323</v>
      </c>
      <c r="C4337" s="1" t="s">
        <v>324</v>
      </c>
      <c r="D4337" s="1" t="s">
        <v>325</v>
      </c>
    </row>
    <row r="4338" customFormat="false" ht="15" hidden="false" customHeight="true" outlineLevel="0" collapsed="false">
      <c r="A4338" s="106" t="n">
        <v>29260.31625</v>
      </c>
      <c r="B4338" s="1" t="s">
        <v>314</v>
      </c>
      <c r="C4338" s="1" t="s">
        <v>315</v>
      </c>
      <c r="D4338" s="1" t="s">
        <v>316</v>
      </c>
    </row>
    <row r="4339" customFormat="false" ht="15" hidden="false" customHeight="true" outlineLevel="0" collapsed="false">
      <c r="A4339" s="106" t="n">
        <v>29267.3686111111</v>
      </c>
      <c r="B4339" s="1" t="s">
        <v>317</v>
      </c>
      <c r="C4339" s="1" t="s">
        <v>318</v>
      </c>
      <c r="D4339" s="1" t="s">
        <v>319</v>
      </c>
    </row>
    <row r="4340" customFormat="false" ht="15" hidden="false" customHeight="true" outlineLevel="0" collapsed="false">
      <c r="A4340" s="106" t="n">
        <v>29274.0097106482</v>
      </c>
      <c r="B4340" s="1" t="s">
        <v>320</v>
      </c>
      <c r="C4340" s="1" t="s">
        <v>321</v>
      </c>
      <c r="D4340" s="1" t="s">
        <v>322</v>
      </c>
    </row>
    <row r="4341" customFormat="false" ht="15" hidden="false" customHeight="true" outlineLevel="0" collapsed="false">
      <c r="A4341" s="106" t="n">
        <v>29281.8749537037</v>
      </c>
      <c r="B4341" s="1" t="s">
        <v>323</v>
      </c>
      <c r="C4341" s="1" t="s">
        <v>324</v>
      </c>
      <c r="D4341" s="1" t="s">
        <v>325</v>
      </c>
    </row>
    <row r="4342" customFormat="false" ht="15" hidden="false" customHeight="true" outlineLevel="0" collapsed="false">
      <c r="A4342" s="106" t="n">
        <v>29289.9922222222</v>
      </c>
      <c r="B4342" s="1" t="s">
        <v>314</v>
      </c>
      <c r="C4342" s="1" t="s">
        <v>315</v>
      </c>
      <c r="D4342" s="1" t="s">
        <v>316</v>
      </c>
    </row>
    <row r="4343" customFormat="false" ht="15" hidden="false" customHeight="true" outlineLevel="0" collapsed="false">
      <c r="A4343" s="106" t="n">
        <v>29296.7887384259</v>
      </c>
      <c r="B4343" s="1" t="s">
        <v>326</v>
      </c>
      <c r="C4343" s="1" t="s">
        <v>327</v>
      </c>
      <c r="D4343" s="1" t="s">
        <v>319</v>
      </c>
    </row>
    <row r="4344" customFormat="false" ht="15" hidden="false" customHeight="true" outlineLevel="0" collapsed="false">
      <c r="A4344" s="106" t="n">
        <v>29300.4649305556</v>
      </c>
      <c r="B4344" s="1" t="s">
        <v>328</v>
      </c>
      <c r="C4344" s="1" t="s">
        <v>329</v>
      </c>
      <c r="D4344" s="1" t="s">
        <v>330</v>
      </c>
    </row>
    <row r="4345" customFormat="false" ht="15" hidden="false" customHeight="true" outlineLevel="0" collapsed="false">
      <c r="A4345" s="106" t="n">
        <v>29303.5218171296</v>
      </c>
      <c r="B4345" s="1" t="s">
        <v>320</v>
      </c>
      <c r="C4345" s="1" t="s">
        <v>321</v>
      </c>
      <c r="D4345" s="1" t="s">
        <v>322</v>
      </c>
    </row>
    <row r="4346" customFormat="false" ht="15" hidden="false" customHeight="true" outlineLevel="0" collapsed="false">
      <c r="A4346" s="106" t="n">
        <v>29311.6347800926</v>
      </c>
      <c r="B4346" s="1" t="s">
        <v>323</v>
      </c>
      <c r="C4346" s="1" t="s">
        <v>324</v>
      </c>
      <c r="D4346" s="1" t="s">
        <v>325</v>
      </c>
    </row>
    <row r="4347" customFormat="false" ht="15" hidden="false" customHeight="true" outlineLevel="0" collapsed="false">
      <c r="A4347" s="106" t="n">
        <v>29319.5047222222</v>
      </c>
      <c r="B4347" s="1" t="s">
        <v>314</v>
      </c>
      <c r="C4347" s="1" t="s">
        <v>315</v>
      </c>
      <c r="D4347" s="1" t="s">
        <v>316</v>
      </c>
    </row>
    <row r="4348" customFormat="false" ht="15" hidden="false" customHeight="true" outlineLevel="0" collapsed="false">
      <c r="A4348" s="106" t="n">
        <v>29326.1573032407</v>
      </c>
      <c r="B4348" s="1" t="s">
        <v>326</v>
      </c>
      <c r="C4348" s="1" t="s">
        <v>327</v>
      </c>
      <c r="D4348" s="1" t="s">
        <v>319</v>
      </c>
    </row>
    <row r="4349" customFormat="false" ht="15" hidden="false" customHeight="true" outlineLevel="0" collapsed="false">
      <c r="A4349" s="106" t="n">
        <v>29333.1247106482</v>
      </c>
      <c r="B4349" s="1" t="s">
        <v>320</v>
      </c>
      <c r="C4349" s="1" t="s">
        <v>321</v>
      </c>
      <c r="D4349" s="1" t="s">
        <v>322</v>
      </c>
    </row>
    <row r="4350" customFormat="false" ht="15" hidden="false" customHeight="true" outlineLevel="0" collapsed="false">
      <c r="A4350" s="106" t="n">
        <v>29341.3162037037</v>
      </c>
      <c r="B4350" s="1" t="s">
        <v>323</v>
      </c>
      <c r="C4350" s="1" t="s">
        <v>324</v>
      </c>
      <c r="D4350" s="1" t="s">
        <v>325</v>
      </c>
    </row>
    <row r="4351" customFormat="false" ht="15" hidden="false" customHeight="true" outlineLevel="0" collapsed="false">
      <c r="A4351" s="106" t="n">
        <v>29348.8688657407</v>
      </c>
      <c r="B4351" s="1" t="s">
        <v>314</v>
      </c>
      <c r="C4351" s="1" t="s">
        <v>315</v>
      </c>
      <c r="D4351" s="1" t="s">
        <v>316</v>
      </c>
    </row>
    <row r="4352" customFormat="false" ht="15" hidden="false" customHeight="true" outlineLevel="0" collapsed="false">
      <c r="A4352" s="106" t="n">
        <v>29355.5006481482</v>
      </c>
      <c r="B4352" s="1" t="s">
        <v>326</v>
      </c>
      <c r="C4352" s="1" t="s">
        <v>327</v>
      </c>
      <c r="D4352" s="1" t="s">
        <v>319</v>
      </c>
    </row>
    <row r="4353" customFormat="false" ht="15" hidden="false" customHeight="true" outlineLevel="0" collapsed="false">
      <c r="A4353" s="106" t="n">
        <v>29362.8026041667</v>
      </c>
      <c r="B4353" s="1" t="s">
        <v>320</v>
      </c>
      <c r="C4353" s="1" t="s">
        <v>321</v>
      </c>
      <c r="D4353" s="1" t="s">
        <v>322</v>
      </c>
    </row>
    <row r="4354" customFormat="false" ht="15" hidden="false" customHeight="true" outlineLevel="0" collapsed="false">
      <c r="A4354" s="106" t="n">
        <v>29370.8942476852</v>
      </c>
      <c r="B4354" s="1" t="s">
        <v>323</v>
      </c>
      <c r="C4354" s="1" t="s">
        <v>324</v>
      </c>
      <c r="D4354" s="1" t="s">
        <v>325</v>
      </c>
    </row>
    <row r="4355" customFormat="false" ht="15" hidden="false" customHeight="true" outlineLevel="0" collapsed="false">
      <c r="A4355" s="106" t="n">
        <v>29378.1206597222</v>
      </c>
      <c r="B4355" s="1" t="s">
        <v>314</v>
      </c>
      <c r="C4355" s="1" t="s">
        <v>315</v>
      </c>
      <c r="D4355" s="1" t="s">
        <v>316</v>
      </c>
    </row>
    <row r="4356" customFormat="false" ht="15" hidden="false" customHeight="true" outlineLevel="0" collapsed="false">
      <c r="A4356" s="106" t="n">
        <v>29384.8605439815</v>
      </c>
      <c r="B4356" s="1" t="s">
        <v>326</v>
      </c>
      <c r="C4356" s="1" t="s">
        <v>327</v>
      </c>
      <c r="D4356" s="1" t="s">
        <v>319</v>
      </c>
    </row>
    <row r="4357" customFormat="false" ht="15" hidden="false" customHeight="true" outlineLevel="0" collapsed="false">
      <c r="A4357" s="106" t="n">
        <v>29392.5219560185</v>
      </c>
      <c r="B4357" s="1" t="s">
        <v>320</v>
      </c>
      <c r="C4357" s="1" t="s">
        <v>321</v>
      </c>
      <c r="D4357" s="1" t="s">
        <v>322</v>
      </c>
    </row>
    <row r="4358" customFormat="false" ht="15" hidden="false" customHeight="true" outlineLevel="0" collapsed="false">
      <c r="A4358" s="106" t="n">
        <v>29393.2407060185</v>
      </c>
      <c r="B4358" s="1" t="s">
        <v>328</v>
      </c>
      <c r="C4358" s="1" t="s">
        <v>331</v>
      </c>
      <c r="D4358" s="1" t="s">
        <v>332</v>
      </c>
    </row>
    <row r="4359" customFormat="false" ht="15" hidden="false" customHeight="true" outlineLevel="0" collapsed="false">
      <c r="A4359" s="106" t="n">
        <v>29400.376724537</v>
      </c>
      <c r="B4359" s="1" t="s">
        <v>323</v>
      </c>
      <c r="C4359" s="1" t="s">
        <v>324</v>
      </c>
      <c r="D4359" s="1" t="s">
        <v>325</v>
      </c>
    </row>
    <row r="4360" customFormat="false" ht="15" hidden="false" customHeight="true" outlineLevel="0" collapsed="false">
      <c r="A4360" s="106" t="n">
        <v>29407.3109490741</v>
      </c>
      <c r="B4360" s="1" t="s">
        <v>314</v>
      </c>
      <c r="C4360" s="1" t="s">
        <v>315</v>
      </c>
      <c r="D4360" s="1" t="s">
        <v>316</v>
      </c>
    </row>
    <row r="4361" customFormat="false" ht="15" hidden="false" customHeight="true" outlineLevel="0" collapsed="false">
      <c r="A4361" s="106" t="n">
        <v>29414.2822685185</v>
      </c>
      <c r="B4361" s="1" t="s">
        <v>326</v>
      </c>
      <c r="C4361" s="1" t="s">
        <v>327</v>
      </c>
      <c r="D4361" s="1" t="s">
        <v>319</v>
      </c>
    </row>
    <row r="4362" customFormat="false" ht="15" hidden="false" customHeight="true" outlineLevel="0" collapsed="false">
      <c r="A4362" s="106" t="n">
        <v>29422.2437731482</v>
      </c>
      <c r="B4362" s="1" t="s">
        <v>320</v>
      </c>
      <c r="C4362" s="1" t="s">
        <v>321</v>
      </c>
      <c r="D4362" s="1" t="s">
        <v>322</v>
      </c>
    </row>
    <row r="4363" customFormat="false" ht="15" hidden="false" customHeight="true" outlineLevel="0" collapsed="false">
      <c r="A4363" s="106" t="n">
        <v>29429.7875925926</v>
      </c>
      <c r="B4363" s="1" t="s">
        <v>323</v>
      </c>
      <c r="C4363" s="1" t="s">
        <v>324</v>
      </c>
      <c r="D4363" s="1" t="s">
        <v>325</v>
      </c>
    </row>
    <row r="4364" customFormat="false" ht="15" hidden="false" customHeight="true" outlineLevel="0" collapsed="false">
      <c r="A4364" s="106" t="n">
        <v>29436.5007060185</v>
      </c>
      <c r="B4364" s="1" t="s">
        <v>314</v>
      </c>
      <c r="C4364" s="1" t="s">
        <v>315</v>
      </c>
      <c r="D4364" s="1" t="s">
        <v>316</v>
      </c>
    </row>
    <row r="4365" customFormat="false" ht="15" hidden="false" customHeight="true" outlineLevel="0" collapsed="false">
      <c r="A4365" s="106" t="n">
        <v>29443.7986342593</v>
      </c>
      <c r="B4365" s="1" t="s">
        <v>317</v>
      </c>
      <c r="C4365" s="1" t="s">
        <v>318</v>
      </c>
      <c r="D4365" s="1" t="s">
        <v>319</v>
      </c>
    </row>
    <row r="4366" customFormat="false" ht="15" hidden="false" customHeight="true" outlineLevel="0" collapsed="false">
      <c r="A4366" s="106" t="n">
        <v>29451.9363657407</v>
      </c>
      <c r="B4366" s="1" t="s">
        <v>320</v>
      </c>
      <c r="C4366" s="1" t="s">
        <v>321</v>
      </c>
      <c r="D4366" s="1" t="s">
        <v>322</v>
      </c>
    </row>
    <row r="4367" customFormat="false" ht="15" hidden="false" customHeight="true" outlineLevel="0" collapsed="false">
      <c r="A4367" s="106" t="n">
        <v>29459.1546643519</v>
      </c>
      <c r="B4367" s="1" t="s">
        <v>323</v>
      </c>
      <c r="C4367" s="1" t="s">
        <v>324</v>
      </c>
      <c r="D4367" s="1" t="s">
        <v>325</v>
      </c>
    </row>
    <row r="4368" customFormat="false" ht="15" hidden="false" customHeight="true" outlineLevel="0" collapsed="false">
      <c r="A4368" s="106" t="n">
        <v>29465.7555439815</v>
      </c>
      <c r="B4368" s="1" t="s">
        <v>314</v>
      </c>
      <c r="C4368" s="1" t="s">
        <v>315</v>
      </c>
      <c r="D4368" s="1" t="s">
        <v>316</v>
      </c>
    </row>
    <row r="4369" customFormat="false" ht="15" hidden="false" customHeight="true" outlineLevel="0" collapsed="false">
      <c r="A4369" s="106" t="n">
        <v>29473.4171064815</v>
      </c>
      <c r="B4369" s="1" t="s">
        <v>326</v>
      </c>
      <c r="C4369" s="1" t="s">
        <v>327</v>
      </c>
      <c r="D4369" s="1" t="s">
        <v>319</v>
      </c>
    </row>
    <row r="4370" customFormat="false" ht="15" hidden="false" customHeight="true" outlineLevel="0" collapsed="false">
      <c r="A4370" s="106" t="n">
        <v>29481.579212963</v>
      </c>
      <c r="B4370" s="1" t="s">
        <v>320</v>
      </c>
      <c r="C4370" s="1" t="s">
        <v>321</v>
      </c>
      <c r="D4370" s="1" t="s">
        <v>322</v>
      </c>
    </row>
    <row r="4371" customFormat="false" ht="15" hidden="false" customHeight="true" outlineLevel="0" collapsed="false">
      <c r="A4371" s="106" t="n">
        <v>29486.8807986111</v>
      </c>
      <c r="B4371" s="1" t="s">
        <v>328</v>
      </c>
      <c r="C4371" s="1" t="s">
        <v>335</v>
      </c>
      <c r="D4371" s="1" t="s">
        <v>336</v>
      </c>
    </row>
    <row r="4372" customFormat="false" ht="15" hidden="false" customHeight="true" outlineLevel="0" collapsed="false">
      <c r="A4372" s="106" t="n">
        <v>29488.5056365741</v>
      </c>
      <c r="B4372" s="1" t="s">
        <v>323</v>
      </c>
      <c r="C4372" s="1" t="s">
        <v>324</v>
      </c>
      <c r="D4372" s="1" t="s">
        <v>325</v>
      </c>
    </row>
    <row r="4373" customFormat="false" ht="15" hidden="false" customHeight="true" outlineLevel="0" collapsed="false">
      <c r="A4373" s="106" t="n">
        <v>29495.1374537037</v>
      </c>
      <c r="B4373" s="1" t="s">
        <v>314</v>
      </c>
      <c r="C4373" s="1" t="s">
        <v>315</v>
      </c>
      <c r="D4373" s="1" t="s">
        <v>316</v>
      </c>
    </row>
    <row r="4374" customFormat="false" ht="15" hidden="false" customHeight="true" outlineLevel="0" collapsed="false">
      <c r="A4374" s="106" t="n">
        <v>29503.1176967593</v>
      </c>
      <c r="B4374" s="1" t="s">
        <v>326</v>
      </c>
      <c r="C4374" s="1" t="s">
        <v>327</v>
      </c>
      <c r="D4374" s="1" t="s">
        <v>319</v>
      </c>
    </row>
    <row r="4375" customFormat="false" ht="15" hidden="false" customHeight="true" outlineLevel="0" collapsed="false">
      <c r="A4375" s="106" t="n">
        <v>29511.1572453704</v>
      </c>
      <c r="B4375" s="1" t="s">
        <v>320</v>
      </c>
      <c r="C4375" s="1" t="s">
        <v>321</v>
      </c>
      <c r="D4375" s="1" t="s">
        <v>322</v>
      </c>
    </row>
    <row r="4376" customFormat="false" ht="15" hidden="false" customHeight="true" outlineLevel="0" collapsed="false">
      <c r="A4376" s="106" t="n">
        <v>29517.8695138889</v>
      </c>
      <c r="B4376" s="1" t="s">
        <v>323</v>
      </c>
      <c r="C4376" s="1" t="s">
        <v>324</v>
      </c>
      <c r="D4376" s="1" t="s">
        <v>325</v>
      </c>
    </row>
    <row r="4377" customFormat="false" ht="15" hidden="false" customHeight="true" outlineLevel="0" collapsed="false">
      <c r="A4377" s="106" t="n">
        <v>29524.689525463</v>
      </c>
      <c r="B4377" s="1" t="s">
        <v>314</v>
      </c>
      <c r="C4377" s="1" t="s">
        <v>315</v>
      </c>
      <c r="D4377" s="1" t="s">
        <v>316</v>
      </c>
    </row>
    <row r="4378" customFormat="false" ht="15" hidden="false" customHeight="true" outlineLevel="0" collapsed="false">
      <c r="A4378" s="106" t="n">
        <v>29532.8623842593</v>
      </c>
      <c r="B4378" s="1" t="s">
        <v>326</v>
      </c>
      <c r="C4378" s="1" t="s">
        <v>327</v>
      </c>
      <c r="D4378" s="1" t="s">
        <v>319</v>
      </c>
    </row>
    <row r="4379" customFormat="false" ht="15" hidden="false" customHeight="true" outlineLevel="0" collapsed="false">
      <c r="A4379" s="106" t="n">
        <v>29540.657037037</v>
      </c>
      <c r="B4379" s="1" t="s">
        <v>320</v>
      </c>
      <c r="C4379" s="1" t="s">
        <v>321</v>
      </c>
      <c r="D4379" s="1" t="s">
        <v>322</v>
      </c>
    </row>
    <row r="4380" customFormat="false" ht="15" hidden="false" customHeight="true" outlineLevel="0" collapsed="false">
      <c r="A4380" s="106" t="n">
        <v>29547.2769328704</v>
      </c>
      <c r="B4380" s="1" t="s">
        <v>323</v>
      </c>
      <c r="C4380" s="1" t="s">
        <v>324</v>
      </c>
      <c r="D4380" s="1" t="s">
        <v>325</v>
      </c>
    </row>
    <row r="4381" customFormat="false" ht="15" hidden="false" customHeight="true" outlineLevel="0" collapsed="false">
      <c r="A4381" s="106" t="n">
        <v>29554.4157986111</v>
      </c>
      <c r="B4381" s="1" t="s">
        <v>314</v>
      </c>
      <c r="C4381" s="1" t="s">
        <v>315</v>
      </c>
      <c r="D4381" s="1" t="s">
        <v>316</v>
      </c>
    </row>
    <row r="4382" customFormat="false" ht="15" hidden="false" customHeight="true" outlineLevel="0" collapsed="false">
      <c r="A4382" s="106" t="n">
        <v>29562.6071064815</v>
      </c>
      <c r="B4382" s="1" t="s">
        <v>326</v>
      </c>
      <c r="C4382" s="1" t="s">
        <v>327</v>
      </c>
      <c r="D4382" s="1" t="s">
        <v>319</v>
      </c>
    </row>
    <row r="4383" customFormat="false" ht="15" hidden="false" customHeight="true" outlineLevel="0" collapsed="false">
      <c r="A4383" s="106" t="n">
        <v>29570.0738657407</v>
      </c>
      <c r="B4383" s="1" t="s">
        <v>320</v>
      </c>
      <c r="C4383" s="1" t="s">
        <v>321</v>
      </c>
      <c r="D4383" s="1" t="s">
        <v>322</v>
      </c>
    </row>
    <row r="4384" customFormat="false" ht="15" hidden="false" customHeight="true" outlineLevel="0" collapsed="false">
      <c r="A4384" s="106" t="n">
        <v>29576.7055787037</v>
      </c>
      <c r="B4384" s="1" t="s">
        <v>328</v>
      </c>
      <c r="C4384" s="1" t="s">
        <v>337</v>
      </c>
      <c r="D4384" s="1" t="s">
        <v>338</v>
      </c>
    </row>
    <row r="4385" customFormat="false" ht="15" hidden="false" customHeight="true" outlineLevel="0" collapsed="false">
      <c r="A4385" s="106" t="n">
        <v>29576.7553356482</v>
      </c>
      <c r="B4385" s="1" t="s">
        <v>323</v>
      </c>
      <c r="C4385" s="1" t="s">
        <v>324</v>
      </c>
      <c r="D4385" s="1" t="s">
        <v>325</v>
      </c>
    </row>
    <row r="4386" customFormat="false" ht="15" hidden="false" customHeight="true" outlineLevel="0" collapsed="false">
      <c r="A4386" s="106" t="n">
        <v>29584.2721759259</v>
      </c>
      <c r="B4386" s="1" t="s">
        <v>314</v>
      </c>
      <c r="C4386" s="1" t="s">
        <v>315</v>
      </c>
      <c r="D4386" s="1" t="s">
        <v>316</v>
      </c>
    </row>
    <row r="4387" customFormat="false" ht="15" hidden="false" customHeight="true" outlineLevel="0" collapsed="false">
      <c r="A4387" s="106" t="n">
        <v>29592.3079050926</v>
      </c>
      <c r="B4387" s="1" t="s">
        <v>326</v>
      </c>
      <c r="C4387" s="1" t="s">
        <v>327</v>
      </c>
      <c r="D4387" s="1" t="s">
        <v>319</v>
      </c>
    </row>
    <row r="4388" customFormat="false" ht="15" hidden="false" customHeight="true" outlineLevel="0" collapsed="false">
      <c r="A4388" s="106" t="n">
        <v>29599.4233101852</v>
      </c>
      <c r="B4388" s="1" t="s">
        <v>320</v>
      </c>
      <c r="C4388" s="1" t="s">
        <v>321</v>
      </c>
      <c r="D4388" s="1" t="s">
        <v>322</v>
      </c>
    </row>
    <row r="4389" customFormat="false" ht="15" hidden="false" customHeight="true" outlineLevel="0" collapsed="false">
      <c r="A4389" s="106" t="n">
        <v>29606.3185300926</v>
      </c>
      <c r="B4389" s="1" t="s">
        <v>323</v>
      </c>
      <c r="C4389" s="1" t="s">
        <v>324</v>
      </c>
      <c r="D4389" s="1" t="s">
        <v>325</v>
      </c>
    </row>
    <row r="4390" customFormat="false" ht="15" hidden="false" customHeight="true" outlineLevel="0" collapsed="false">
      <c r="A4390" s="106" t="n">
        <v>29614.1797453704</v>
      </c>
      <c r="B4390" s="1" t="s">
        <v>314</v>
      </c>
      <c r="C4390" s="1" t="s">
        <v>315</v>
      </c>
      <c r="D4390" s="1" t="s">
        <v>316</v>
      </c>
    </row>
    <row r="4391" customFormat="false" ht="15" hidden="false" customHeight="true" outlineLevel="0" collapsed="false">
      <c r="A4391" s="106" t="n">
        <v>29621.9259837963</v>
      </c>
      <c r="B4391" s="1" t="s">
        <v>317</v>
      </c>
      <c r="C4391" s="1" t="s">
        <v>318</v>
      </c>
      <c r="D4391" s="1" t="s">
        <v>319</v>
      </c>
    </row>
    <row r="4392" customFormat="false" ht="15" hidden="false" customHeight="true" outlineLevel="0" collapsed="false">
      <c r="A4392" s="106" t="n">
        <v>29628.7422916667</v>
      </c>
      <c r="B4392" s="1" t="s">
        <v>320</v>
      </c>
      <c r="C4392" s="1" t="s">
        <v>321</v>
      </c>
      <c r="D4392" s="1" t="s">
        <v>322</v>
      </c>
    </row>
    <row r="4393" customFormat="false" ht="15" hidden="false" customHeight="true" outlineLevel="0" collapsed="false">
      <c r="A4393" s="106" t="n">
        <v>29635.9570833333</v>
      </c>
      <c r="B4393" s="1" t="s">
        <v>323</v>
      </c>
      <c r="C4393" s="1" t="s">
        <v>324</v>
      </c>
      <c r="D4393" s="1" t="s">
        <v>325</v>
      </c>
    </row>
    <row r="4394" customFormat="false" ht="15" hidden="false" customHeight="true" outlineLevel="0" collapsed="false">
      <c r="A4394" s="106" t="n">
        <v>29644.0514814815</v>
      </c>
      <c r="B4394" s="1" t="s">
        <v>314</v>
      </c>
      <c r="C4394" s="1" t="s">
        <v>315</v>
      </c>
      <c r="D4394" s="1" t="s">
        <v>316</v>
      </c>
    </row>
    <row r="4395" customFormat="false" ht="15" hidden="false" customHeight="true" outlineLevel="0" collapsed="false">
      <c r="A4395" s="106" t="n">
        <v>29651.4381018519</v>
      </c>
      <c r="B4395" s="1" t="s">
        <v>326</v>
      </c>
      <c r="C4395" s="1" t="s">
        <v>327</v>
      </c>
      <c r="D4395" s="1" t="s">
        <v>319</v>
      </c>
    </row>
    <row r="4396" customFormat="false" ht="15" hidden="false" customHeight="true" outlineLevel="0" collapsed="false">
      <c r="A4396" s="106" t="n">
        <v>29658.0767592593</v>
      </c>
      <c r="B4396" s="1" t="s">
        <v>320</v>
      </c>
      <c r="C4396" s="1" t="s">
        <v>321</v>
      </c>
      <c r="D4396" s="1" t="s">
        <v>322</v>
      </c>
    </row>
    <row r="4397" customFormat="false" ht="15" hidden="false" customHeight="true" outlineLevel="0" collapsed="false">
      <c r="A4397" s="106" t="n">
        <v>29665.6407523148</v>
      </c>
      <c r="B4397" s="1" t="s">
        <v>323</v>
      </c>
      <c r="C4397" s="1" t="s">
        <v>324</v>
      </c>
      <c r="D4397" s="1" t="s">
        <v>325</v>
      </c>
    </row>
    <row r="4398" customFormat="false" ht="15" hidden="false" customHeight="true" outlineLevel="0" collapsed="false">
      <c r="A4398" s="106" t="n">
        <v>29665.7102199074</v>
      </c>
      <c r="B4398" s="1" t="s">
        <v>328</v>
      </c>
      <c r="C4398" s="1" t="s">
        <v>329</v>
      </c>
      <c r="D4398" s="1" t="s">
        <v>330</v>
      </c>
    </row>
    <row r="4399" customFormat="false" ht="15" hidden="false" customHeight="true" outlineLevel="0" collapsed="false">
      <c r="A4399" s="106" t="n">
        <v>29673.8154050926</v>
      </c>
      <c r="B4399" s="1" t="s">
        <v>314</v>
      </c>
      <c r="C4399" s="1" t="s">
        <v>315</v>
      </c>
      <c r="D4399" s="1" t="s">
        <v>316</v>
      </c>
    </row>
    <row r="4400" customFormat="false" ht="15" hidden="false" customHeight="true" outlineLevel="0" collapsed="false">
      <c r="A4400" s="106" t="n">
        <v>29680.8469212963</v>
      </c>
      <c r="B4400" s="1" t="s">
        <v>326</v>
      </c>
      <c r="C4400" s="1" t="s">
        <v>327</v>
      </c>
      <c r="D4400" s="1" t="s">
        <v>319</v>
      </c>
    </row>
    <row r="4401" customFormat="false" ht="15" hidden="false" customHeight="true" outlineLevel="0" collapsed="false">
      <c r="A4401" s="106" t="n">
        <v>29687.4659259259</v>
      </c>
      <c r="B4401" s="1" t="s">
        <v>320</v>
      </c>
      <c r="C4401" s="1" t="s">
        <v>321</v>
      </c>
      <c r="D4401" s="1" t="s">
        <v>322</v>
      </c>
    </row>
    <row r="4402" customFormat="false" ht="15" hidden="false" customHeight="true" outlineLevel="0" collapsed="false">
      <c r="A4402" s="106" t="n">
        <v>29695.3328356482</v>
      </c>
      <c r="B4402" s="1" t="s">
        <v>323</v>
      </c>
      <c r="C4402" s="1" t="s">
        <v>324</v>
      </c>
      <c r="D4402" s="1" t="s">
        <v>325</v>
      </c>
    </row>
    <row r="4403" customFormat="false" ht="15" hidden="false" customHeight="true" outlineLevel="0" collapsed="false">
      <c r="A4403" s="106" t="n">
        <v>29703.4271527778</v>
      </c>
      <c r="B4403" s="1" t="s">
        <v>314</v>
      </c>
      <c r="C4403" s="1" t="s">
        <v>315</v>
      </c>
      <c r="D4403" s="1" t="s">
        <v>316</v>
      </c>
    </row>
    <row r="4404" customFormat="false" ht="15" hidden="false" customHeight="true" outlineLevel="0" collapsed="false">
      <c r="A4404" s="106" t="n">
        <v>29710.1803935185</v>
      </c>
      <c r="B4404" s="1" t="s">
        <v>326</v>
      </c>
      <c r="C4404" s="1" t="s">
        <v>327</v>
      </c>
      <c r="D4404" s="1" t="s">
        <v>319</v>
      </c>
    </row>
    <row r="4405" customFormat="false" ht="15" hidden="false" customHeight="true" outlineLevel="0" collapsed="false">
      <c r="A4405" s="106" t="n">
        <v>29716.9322337963</v>
      </c>
      <c r="B4405" s="1" t="s">
        <v>320</v>
      </c>
      <c r="C4405" s="1" t="s">
        <v>321</v>
      </c>
      <c r="D4405" s="1" t="s">
        <v>322</v>
      </c>
    </row>
    <row r="4406" customFormat="false" ht="15" hidden="false" customHeight="true" outlineLevel="0" collapsed="false">
      <c r="A4406" s="106" t="n">
        <v>29725.0027314815</v>
      </c>
      <c r="B4406" s="1" t="s">
        <v>323</v>
      </c>
      <c r="C4406" s="1" t="s">
        <v>324</v>
      </c>
      <c r="D4406" s="1" t="s">
        <v>325</v>
      </c>
    </row>
    <row r="4407" customFormat="false" ht="15" hidden="false" customHeight="true" outlineLevel="0" collapsed="false">
      <c r="A4407" s="106" t="n">
        <v>29732.8758333333</v>
      </c>
      <c r="B4407" s="1" t="s">
        <v>314</v>
      </c>
      <c r="C4407" s="1" t="s">
        <v>315</v>
      </c>
      <c r="D4407" s="1" t="s">
        <v>316</v>
      </c>
    </row>
    <row r="4408" customFormat="false" ht="15" hidden="false" customHeight="true" outlineLevel="0" collapsed="false">
      <c r="A4408" s="106" t="n">
        <v>29739.4810763889</v>
      </c>
      <c r="B4408" s="1" t="s">
        <v>326</v>
      </c>
      <c r="C4408" s="1" t="s">
        <v>327</v>
      </c>
      <c r="D4408" s="1" t="s">
        <v>319</v>
      </c>
    </row>
    <row r="4409" customFormat="false" ht="15" hidden="false" customHeight="true" outlineLevel="0" collapsed="false">
      <c r="A4409" s="106" t="n">
        <v>29746.4816898148</v>
      </c>
      <c r="B4409" s="1" t="s">
        <v>320</v>
      </c>
      <c r="C4409" s="1" t="s">
        <v>321</v>
      </c>
      <c r="D4409" s="1" t="s">
        <v>322</v>
      </c>
    </row>
    <row r="4410" customFormat="false" ht="15" hidden="false" customHeight="true" outlineLevel="0" collapsed="false">
      <c r="A4410" s="106" t="n">
        <v>29754.6284143519</v>
      </c>
      <c r="B4410" s="1" t="s">
        <v>323</v>
      </c>
      <c r="C4410" s="1" t="s">
        <v>324</v>
      </c>
      <c r="D4410" s="1" t="s">
        <v>325</v>
      </c>
    </row>
    <row r="4411" customFormat="false" ht="15" hidden="false" customHeight="true" outlineLevel="0" collapsed="false">
      <c r="A4411" s="106" t="n">
        <v>29758.4892708333</v>
      </c>
      <c r="B4411" s="1" t="s">
        <v>328</v>
      </c>
      <c r="C4411" s="1" t="s">
        <v>331</v>
      </c>
      <c r="D4411" s="1" t="s">
        <v>332</v>
      </c>
    </row>
    <row r="4412" customFormat="false" ht="15" hidden="false" customHeight="true" outlineLevel="0" collapsed="false">
      <c r="A4412" s="106" t="n">
        <v>29762.1847222222</v>
      </c>
      <c r="B4412" s="1" t="s">
        <v>314</v>
      </c>
      <c r="C4412" s="1" t="s">
        <v>315</v>
      </c>
      <c r="D4412" s="1" t="s">
        <v>316</v>
      </c>
    </row>
    <row r="4413" customFormat="false" ht="15" hidden="false" customHeight="true" outlineLevel="0" collapsed="false">
      <c r="A4413" s="106" t="n">
        <v>29768.7946643519</v>
      </c>
      <c r="B4413" s="1" t="s">
        <v>326</v>
      </c>
      <c r="C4413" s="1" t="s">
        <v>327</v>
      </c>
      <c r="D4413" s="1" t="s">
        <v>319</v>
      </c>
    </row>
    <row r="4414" customFormat="false" ht="15" hidden="false" customHeight="true" outlineLevel="0" collapsed="false">
      <c r="A4414" s="106" t="n">
        <v>29776.1108217593</v>
      </c>
      <c r="B4414" s="1" t="s">
        <v>320</v>
      </c>
      <c r="C4414" s="1" t="s">
        <v>321</v>
      </c>
      <c r="D4414" s="1" t="s">
        <v>322</v>
      </c>
    </row>
    <row r="4415" customFormat="false" ht="15" hidden="false" customHeight="true" outlineLevel="0" collapsed="false">
      <c r="A4415" s="106" t="n">
        <v>29784.1941550926</v>
      </c>
      <c r="B4415" s="1" t="s">
        <v>333</v>
      </c>
      <c r="C4415" s="1" t="s">
        <v>334</v>
      </c>
      <c r="D4415" s="1" t="s">
        <v>325</v>
      </c>
    </row>
    <row r="4416" customFormat="false" ht="15" hidden="false" customHeight="true" outlineLevel="0" collapsed="false">
      <c r="A4416" s="106" t="n">
        <v>29791.4033449074</v>
      </c>
      <c r="B4416" s="1" t="s">
        <v>314</v>
      </c>
      <c r="C4416" s="1" t="s">
        <v>315</v>
      </c>
      <c r="D4416" s="1" t="s">
        <v>316</v>
      </c>
    </row>
    <row r="4417" customFormat="false" ht="15" hidden="false" customHeight="true" outlineLevel="0" collapsed="false">
      <c r="A4417" s="106" t="n">
        <v>29798.1618518519</v>
      </c>
      <c r="B4417" s="1" t="s">
        <v>317</v>
      </c>
      <c r="C4417" s="1" t="s">
        <v>318</v>
      </c>
      <c r="D4417" s="1" t="s">
        <v>319</v>
      </c>
    </row>
    <row r="4418" customFormat="false" ht="15" hidden="false" customHeight="true" outlineLevel="0" collapsed="false">
      <c r="A4418" s="106" t="n">
        <v>29805.810162037</v>
      </c>
      <c r="B4418" s="1" t="s">
        <v>320</v>
      </c>
      <c r="C4418" s="1" t="s">
        <v>321</v>
      </c>
      <c r="D4418" s="1" t="s">
        <v>322</v>
      </c>
    </row>
    <row r="4419" customFormat="false" ht="15" hidden="false" customHeight="true" outlineLevel="0" collapsed="false">
      <c r="A4419" s="106" t="n">
        <v>29813.692662037</v>
      </c>
      <c r="B4419" s="1" t="s">
        <v>323</v>
      </c>
      <c r="C4419" s="1" t="s">
        <v>324</v>
      </c>
      <c r="D4419" s="1" t="s">
        <v>325</v>
      </c>
    </row>
    <row r="4420" customFormat="false" ht="15" hidden="false" customHeight="true" outlineLevel="0" collapsed="false">
      <c r="A4420" s="106" t="n">
        <v>29820.5948148148</v>
      </c>
      <c r="B4420" s="1" t="s">
        <v>314</v>
      </c>
      <c r="C4420" s="1" t="s">
        <v>315</v>
      </c>
      <c r="D4420" s="1" t="s">
        <v>316</v>
      </c>
    </row>
    <row r="4421" customFormat="false" ht="15" hidden="false" customHeight="true" outlineLevel="0" collapsed="false">
      <c r="A4421" s="106" t="n">
        <v>29827.6140393519</v>
      </c>
      <c r="B4421" s="1" t="s">
        <v>326</v>
      </c>
      <c r="C4421" s="1" t="s">
        <v>327</v>
      </c>
      <c r="D4421" s="1" t="s">
        <v>319</v>
      </c>
    </row>
    <row r="4422" customFormat="false" ht="15" hidden="false" customHeight="true" outlineLevel="0" collapsed="false">
      <c r="A4422" s="106" t="n">
        <v>29835.559837963</v>
      </c>
      <c r="B4422" s="1" t="s">
        <v>320</v>
      </c>
      <c r="C4422" s="1" t="s">
        <v>321</v>
      </c>
      <c r="D4422" s="1" t="s">
        <v>322</v>
      </c>
    </row>
    <row r="4423" customFormat="false" ht="15" hidden="false" customHeight="true" outlineLevel="0" collapsed="false">
      <c r="A4423" s="106" t="n">
        <v>29843.1314699074</v>
      </c>
      <c r="B4423" s="1" t="s">
        <v>323</v>
      </c>
      <c r="C4423" s="1" t="s">
        <v>324</v>
      </c>
      <c r="D4423" s="1" t="s">
        <v>325</v>
      </c>
    </row>
    <row r="4424" customFormat="false" ht="15" hidden="false" customHeight="true" outlineLevel="0" collapsed="false">
      <c r="A4424" s="106" t="n">
        <v>29849.8250231482</v>
      </c>
      <c r="B4424" s="1" t="s">
        <v>314</v>
      </c>
      <c r="C4424" s="1" t="s">
        <v>315</v>
      </c>
      <c r="D4424" s="1" t="s">
        <v>316</v>
      </c>
    </row>
    <row r="4425" customFormat="false" ht="15" hidden="false" customHeight="true" outlineLevel="0" collapsed="false">
      <c r="A4425" s="106" t="n">
        <v>29852.1281597222</v>
      </c>
      <c r="B4425" s="1" t="s">
        <v>328</v>
      </c>
      <c r="C4425" s="1" t="s">
        <v>335</v>
      </c>
      <c r="D4425" s="1" t="s">
        <v>336</v>
      </c>
    </row>
    <row r="4426" customFormat="false" ht="15" hidden="false" customHeight="true" outlineLevel="0" collapsed="false">
      <c r="A4426" s="106" t="n">
        <v>29857.171875</v>
      </c>
      <c r="B4426" s="1" t="s">
        <v>326</v>
      </c>
      <c r="C4426" s="1" t="s">
        <v>327</v>
      </c>
      <c r="D4426" s="1" t="s">
        <v>319</v>
      </c>
    </row>
    <row r="4427" customFormat="false" ht="15" hidden="false" customHeight="true" outlineLevel="0" collapsed="false">
      <c r="A4427" s="106" t="n">
        <v>29865.3228935185</v>
      </c>
      <c r="B4427" s="1" t="s">
        <v>320</v>
      </c>
      <c r="C4427" s="1" t="s">
        <v>321</v>
      </c>
      <c r="D4427" s="1" t="s">
        <v>322</v>
      </c>
    </row>
    <row r="4428" customFormat="false" ht="15" hidden="false" customHeight="true" outlineLevel="0" collapsed="false">
      <c r="A4428" s="106" t="n">
        <v>29872.5347453704</v>
      </c>
      <c r="B4428" s="1" t="s">
        <v>323</v>
      </c>
      <c r="C4428" s="1" t="s">
        <v>324</v>
      </c>
      <c r="D4428" s="1" t="s">
        <v>325</v>
      </c>
    </row>
    <row r="4429" customFormat="false" ht="15" hidden="false" customHeight="true" outlineLevel="0" collapsed="false">
      <c r="A4429" s="106" t="n">
        <v>29879.1531828704</v>
      </c>
      <c r="B4429" s="1" t="s">
        <v>314</v>
      </c>
      <c r="C4429" s="1" t="s">
        <v>315</v>
      </c>
      <c r="D4429" s="1" t="s">
        <v>316</v>
      </c>
    </row>
    <row r="4430" customFormat="false" ht="15" hidden="false" customHeight="true" outlineLevel="0" collapsed="false">
      <c r="A4430" s="106" t="n">
        <v>29886.842337963</v>
      </c>
      <c r="B4430" s="1" t="s">
        <v>326</v>
      </c>
      <c r="C4430" s="1" t="s">
        <v>327</v>
      </c>
      <c r="D4430" s="1" t="s">
        <v>319</v>
      </c>
    </row>
    <row r="4431" customFormat="false" ht="15" hidden="false" customHeight="true" outlineLevel="0" collapsed="false">
      <c r="A4431" s="106" t="n">
        <v>29895.0472685185</v>
      </c>
      <c r="B4431" s="1" t="s">
        <v>320</v>
      </c>
      <c r="C4431" s="1" t="s">
        <v>321</v>
      </c>
      <c r="D4431" s="1" t="s">
        <v>322</v>
      </c>
    </row>
    <row r="4432" customFormat="false" ht="15" hidden="false" customHeight="true" outlineLevel="0" collapsed="false">
      <c r="A4432" s="106" t="n">
        <v>29901.9355092593</v>
      </c>
      <c r="B4432" s="1" t="s">
        <v>323</v>
      </c>
      <c r="C4432" s="1" t="s">
        <v>324</v>
      </c>
      <c r="D4432" s="1" t="s">
        <v>325</v>
      </c>
    </row>
    <row r="4433" customFormat="false" ht="15" hidden="false" customHeight="true" outlineLevel="0" collapsed="false">
      <c r="A4433" s="106" t="n">
        <v>29908.6206828704</v>
      </c>
      <c r="B4433" s="1" t="s">
        <v>314</v>
      </c>
      <c r="C4433" s="1" t="s">
        <v>315</v>
      </c>
      <c r="D4433" s="1" t="s">
        <v>316</v>
      </c>
    </row>
    <row r="4434" customFormat="false" ht="15" hidden="false" customHeight="true" outlineLevel="0" collapsed="false">
      <c r="A4434" s="106" t="n">
        <v>29916.6095023148</v>
      </c>
      <c r="B4434" s="1" t="s">
        <v>326</v>
      </c>
      <c r="C4434" s="1" t="s">
        <v>327</v>
      </c>
      <c r="D4434" s="1" t="s">
        <v>319</v>
      </c>
    </row>
    <row r="4435" customFormat="false" ht="15" hidden="false" customHeight="true" outlineLevel="0" collapsed="false">
      <c r="A4435" s="106" t="n">
        <v>29924.6816782407</v>
      </c>
      <c r="B4435" s="1" t="s">
        <v>320</v>
      </c>
      <c r="C4435" s="1" t="s">
        <v>321</v>
      </c>
      <c r="D4435" s="1" t="s">
        <v>322</v>
      </c>
    </row>
    <row r="4436" customFormat="false" ht="15" hidden="false" customHeight="true" outlineLevel="0" collapsed="false">
      <c r="A4436" s="106" t="n">
        <v>29931.3621759259</v>
      </c>
      <c r="B4436" s="1" t="s">
        <v>323</v>
      </c>
      <c r="C4436" s="1" t="s">
        <v>324</v>
      </c>
      <c r="D4436" s="1" t="s">
        <v>325</v>
      </c>
    </row>
    <row r="4437" customFormat="false" ht="15" hidden="false" customHeight="true" outlineLevel="0" collapsed="false">
      <c r="A4437" s="106" t="n">
        <v>29938.2413310185</v>
      </c>
      <c r="B4437" s="1" t="s">
        <v>314</v>
      </c>
      <c r="C4437" s="1" t="s">
        <v>315</v>
      </c>
      <c r="D4437" s="1" t="s">
        <v>316</v>
      </c>
    </row>
    <row r="4438" customFormat="false" ht="15" hidden="false" customHeight="true" outlineLevel="0" collapsed="false">
      <c r="A4438" s="106" t="n">
        <v>29941.9517939815</v>
      </c>
      <c r="B4438" s="1" t="s">
        <v>328</v>
      </c>
      <c r="C4438" s="1" t="s">
        <v>337</v>
      </c>
      <c r="D4438" s="1" t="s">
        <v>338</v>
      </c>
    </row>
    <row r="4439" customFormat="false" ht="15" hidden="false" customHeight="true" outlineLevel="0" collapsed="false">
      <c r="A4439" s="106" t="n">
        <v>29946.423275463</v>
      </c>
      <c r="B4439" s="1" t="s">
        <v>326</v>
      </c>
      <c r="C4439" s="1" t="s">
        <v>327</v>
      </c>
      <c r="D4439" s="1" t="s">
        <v>319</v>
      </c>
    </row>
    <row r="4440" customFormat="false" ht="15" hidden="false" customHeight="true" outlineLevel="0" collapsed="false">
      <c r="A4440" s="106" t="n">
        <v>29954.1980208333</v>
      </c>
      <c r="B4440" s="1" t="s">
        <v>320</v>
      </c>
      <c r="C4440" s="1" t="s">
        <v>321</v>
      </c>
      <c r="D4440" s="1" t="s">
        <v>322</v>
      </c>
    </row>
    <row r="4441" customFormat="false" ht="15" hidden="false" customHeight="true" outlineLevel="0" collapsed="false">
      <c r="A4441" s="106" t="n">
        <v>29960.8280671296</v>
      </c>
      <c r="B4441" s="1" t="s">
        <v>333</v>
      </c>
      <c r="C4441" s="1" t="s">
        <v>334</v>
      </c>
      <c r="D4441" s="1" t="s">
        <v>325</v>
      </c>
    </row>
    <row r="4442" customFormat="false" ht="15" hidden="false" customHeight="true" outlineLevel="0" collapsed="false">
      <c r="A4442" s="106" t="n">
        <v>29967.9987152778</v>
      </c>
      <c r="B4442" s="1" t="s">
        <v>314</v>
      </c>
      <c r="C4442" s="1" t="s">
        <v>315</v>
      </c>
      <c r="D4442" s="1" t="s">
        <v>316</v>
      </c>
    </row>
    <row r="4443" customFormat="false" ht="15" hidden="false" customHeight="true" outlineLevel="0" collapsed="false">
      <c r="A4443" s="106" t="n">
        <v>29976.2053240741</v>
      </c>
      <c r="B4443" s="1" t="s">
        <v>317</v>
      </c>
      <c r="C4443" s="1" t="s">
        <v>318</v>
      </c>
      <c r="D4443" s="1" t="s">
        <v>319</v>
      </c>
    </row>
    <row r="4444" customFormat="false" ht="15" hidden="false" customHeight="true" outlineLevel="0" collapsed="false">
      <c r="A4444" s="106" t="n">
        <v>29983.6024074074</v>
      </c>
      <c r="B4444" s="1" t="s">
        <v>320</v>
      </c>
      <c r="C4444" s="1" t="s">
        <v>321</v>
      </c>
      <c r="D4444" s="1" t="s">
        <v>322</v>
      </c>
    </row>
    <row r="4445" customFormat="false" ht="15" hidden="false" customHeight="true" outlineLevel="0" collapsed="false">
      <c r="A4445" s="106" t="n">
        <v>29990.3310416667</v>
      </c>
      <c r="B4445" s="1" t="s">
        <v>323</v>
      </c>
      <c r="C4445" s="1" t="s">
        <v>324</v>
      </c>
      <c r="D4445" s="1" t="s">
        <v>325</v>
      </c>
    </row>
    <row r="4446" customFormat="false" ht="15" hidden="false" customHeight="true" outlineLevel="0" collapsed="false">
      <c r="A4446" s="106" t="n">
        <v>29997.847962963</v>
      </c>
      <c r="B4446" s="1" t="s">
        <v>314</v>
      </c>
      <c r="C4446" s="1" t="s">
        <v>315</v>
      </c>
      <c r="D4446" s="1" t="s">
        <v>316</v>
      </c>
    </row>
    <row r="4447" customFormat="false" ht="15" hidden="false" customHeight="true" outlineLevel="0" collapsed="false">
      <c r="A4447" s="106" t="n">
        <v>30005.8840740741</v>
      </c>
      <c r="B4447" s="1" t="s">
        <v>326</v>
      </c>
      <c r="C4447" s="1" t="s">
        <v>327</v>
      </c>
      <c r="D4447" s="1" t="s">
        <v>319</v>
      </c>
    </row>
    <row r="4448" customFormat="false" ht="15" hidden="false" customHeight="true" outlineLevel="0" collapsed="false">
      <c r="A4448" s="106" t="n">
        <v>30012.9269907407</v>
      </c>
      <c r="B4448" s="1" t="s">
        <v>320</v>
      </c>
      <c r="C4448" s="1" t="s">
        <v>321</v>
      </c>
      <c r="D4448" s="1" t="s">
        <v>322</v>
      </c>
    </row>
    <row r="4449" customFormat="false" ht="15" hidden="false" customHeight="true" outlineLevel="0" collapsed="false">
      <c r="A4449" s="106" t="n">
        <v>30019.8646527778</v>
      </c>
      <c r="B4449" s="1" t="s">
        <v>323</v>
      </c>
      <c r="C4449" s="1" t="s">
        <v>324</v>
      </c>
      <c r="D4449" s="1" t="s">
        <v>325</v>
      </c>
    </row>
    <row r="4450" customFormat="false" ht="15" hidden="false" customHeight="true" outlineLevel="0" collapsed="false">
      <c r="A4450" s="106" t="n">
        <v>30027.7188078704</v>
      </c>
      <c r="B4450" s="1" t="s">
        <v>314</v>
      </c>
      <c r="C4450" s="1" t="s">
        <v>315</v>
      </c>
      <c r="D4450" s="1" t="s">
        <v>316</v>
      </c>
    </row>
    <row r="4451" customFormat="false" ht="15" hidden="false" customHeight="true" outlineLevel="0" collapsed="false">
      <c r="A4451" s="106" t="n">
        <v>30030.9551041667</v>
      </c>
      <c r="B4451" s="1" t="s">
        <v>328</v>
      </c>
      <c r="C4451" s="1" t="s">
        <v>329</v>
      </c>
      <c r="D4451" s="1" t="s">
        <v>330</v>
      </c>
    </row>
    <row r="4452" customFormat="false" ht="15" hidden="false" customHeight="true" outlineLevel="0" collapsed="false">
      <c r="A4452" s="106" t="n">
        <v>30035.4289467593</v>
      </c>
      <c r="B4452" s="1" t="s">
        <v>326</v>
      </c>
      <c r="C4452" s="1" t="s">
        <v>327</v>
      </c>
      <c r="D4452" s="1" t="s">
        <v>319</v>
      </c>
    </row>
    <row r="4453" customFormat="false" ht="15" hidden="false" customHeight="true" outlineLevel="0" collapsed="false">
      <c r="A4453" s="106" t="n">
        <v>30042.2140625</v>
      </c>
      <c r="B4453" s="1" t="s">
        <v>320</v>
      </c>
      <c r="C4453" s="1" t="s">
        <v>321</v>
      </c>
      <c r="D4453" s="1" t="s">
        <v>322</v>
      </c>
    </row>
    <row r="4454" customFormat="false" ht="15" hidden="false" customHeight="true" outlineLevel="0" collapsed="false">
      <c r="A4454" s="106" t="n">
        <v>30049.4295138889</v>
      </c>
      <c r="B4454" s="1" t="s">
        <v>323</v>
      </c>
      <c r="C4454" s="1" t="s">
        <v>324</v>
      </c>
      <c r="D4454" s="1" t="s">
        <v>325</v>
      </c>
    </row>
    <row r="4455" customFormat="false" ht="15" hidden="false" customHeight="true" outlineLevel="0" collapsed="false">
      <c r="A4455" s="106" t="n">
        <v>30057.5295833333</v>
      </c>
      <c r="B4455" s="1" t="s">
        <v>314</v>
      </c>
      <c r="C4455" s="1" t="s">
        <v>315</v>
      </c>
      <c r="D4455" s="1" t="s">
        <v>316</v>
      </c>
    </row>
    <row r="4456" customFormat="false" ht="15" hidden="false" customHeight="true" outlineLevel="0" collapsed="false">
      <c r="A4456" s="106" t="n">
        <v>30064.8533564815</v>
      </c>
      <c r="B4456" s="1" t="s">
        <v>326</v>
      </c>
      <c r="C4456" s="1" t="s">
        <v>327</v>
      </c>
      <c r="D4456" s="1" t="s">
        <v>319</v>
      </c>
    </row>
    <row r="4457" customFormat="false" ht="15" hidden="false" customHeight="true" outlineLevel="0" collapsed="false">
      <c r="A4457" s="106" t="n">
        <v>30071.5051041667</v>
      </c>
      <c r="B4457" s="1" t="s">
        <v>320</v>
      </c>
      <c r="C4457" s="1" t="s">
        <v>321</v>
      </c>
      <c r="D4457" s="1" t="s">
        <v>322</v>
      </c>
    </row>
    <row r="4458" customFormat="false" ht="15" hidden="false" customHeight="true" outlineLevel="0" collapsed="false">
      <c r="A4458" s="106" t="n">
        <v>30079.0309606482</v>
      </c>
      <c r="B4458" s="1" t="s">
        <v>323</v>
      </c>
      <c r="C4458" s="1" t="s">
        <v>324</v>
      </c>
      <c r="D4458" s="1" t="s">
        <v>325</v>
      </c>
    </row>
    <row r="4459" customFormat="false" ht="15" hidden="false" customHeight="true" outlineLevel="0" collapsed="false">
      <c r="A4459" s="106" t="n">
        <v>30087.2162152778</v>
      </c>
      <c r="B4459" s="1" t="s">
        <v>314</v>
      </c>
      <c r="C4459" s="1" t="s">
        <v>315</v>
      </c>
      <c r="D4459" s="1" t="s">
        <v>316</v>
      </c>
    </row>
    <row r="4460" customFormat="false" ht="15" hidden="false" customHeight="true" outlineLevel="0" collapsed="false">
      <c r="A4460" s="106" t="n">
        <v>30094.1946643519</v>
      </c>
      <c r="B4460" s="1" t="s">
        <v>326</v>
      </c>
      <c r="C4460" s="1" t="s">
        <v>327</v>
      </c>
      <c r="D4460" s="1" t="s">
        <v>319</v>
      </c>
    </row>
    <row r="4461" customFormat="false" ht="15" hidden="false" customHeight="true" outlineLevel="0" collapsed="false">
      <c r="A4461" s="106" t="n">
        <v>30100.8377662037</v>
      </c>
      <c r="B4461" s="1" t="s">
        <v>320</v>
      </c>
      <c r="C4461" s="1" t="s">
        <v>321</v>
      </c>
      <c r="D4461" s="1" t="s">
        <v>322</v>
      </c>
    </row>
    <row r="4462" customFormat="false" ht="15" hidden="false" customHeight="true" outlineLevel="0" collapsed="false">
      <c r="A4462" s="106" t="n">
        <v>30108.6659953704</v>
      </c>
      <c r="B4462" s="1" t="s">
        <v>323</v>
      </c>
      <c r="C4462" s="1" t="s">
        <v>324</v>
      </c>
      <c r="D4462" s="1" t="s">
        <v>325</v>
      </c>
    </row>
    <row r="4463" customFormat="false" ht="15" hidden="false" customHeight="true" outlineLevel="0" collapsed="false">
      <c r="A4463" s="106" t="n">
        <v>30116.7542708333</v>
      </c>
      <c r="B4463" s="1" t="s">
        <v>314</v>
      </c>
      <c r="C4463" s="1" t="s">
        <v>315</v>
      </c>
      <c r="D4463" s="1" t="s">
        <v>316</v>
      </c>
    </row>
    <row r="4464" customFormat="false" ht="15" hidden="false" customHeight="true" outlineLevel="0" collapsed="false">
      <c r="A4464" s="106" t="n">
        <v>30123.4943518519</v>
      </c>
      <c r="B4464" s="1" t="s">
        <v>317</v>
      </c>
      <c r="C4464" s="1" t="s">
        <v>318</v>
      </c>
      <c r="D4464" s="1" t="s">
        <v>319</v>
      </c>
    </row>
    <row r="4465" customFormat="false" ht="15" hidden="false" customHeight="true" outlineLevel="0" collapsed="false">
      <c r="A4465" s="106" t="n">
        <v>30123.7242592593</v>
      </c>
      <c r="B4465" s="1" t="s">
        <v>328</v>
      </c>
      <c r="C4465" s="1" t="s">
        <v>331</v>
      </c>
      <c r="D4465" s="1" t="s">
        <v>332</v>
      </c>
    </row>
    <row r="4466" customFormat="false" ht="15" hidden="false" customHeight="true" outlineLevel="0" collapsed="false">
      <c r="A4466" s="106" t="n">
        <v>30130.2472685185</v>
      </c>
      <c r="B4466" s="1" t="s">
        <v>320</v>
      </c>
      <c r="C4466" s="1" t="s">
        <v>321</v>
      </c>
      <c r="D4466" s="1" t="s">
        <v>322</v>
      </c>
    </row>
    <row r="4467" customFormat="false" ht="15" hidden="false" customHeight="true" outlineLevel="0" collapsed="false">
      <c r="A4467" s="106" t="n">
        <v>30138.3135532407</v>
      </c>
      <c r="B4467" s="1" t="s">
        <v>333</v>
      </c>
      <c r="C4467" s="1" t="s">
        <v>334</v>
      </c>
      <c r="D4467" s="1" t="s">
        <v>325</v>
      </c>
    </row>
    <row r="4468" customFormat="false" ht="15" hidden="false" customHeight="true" outlineLevel="0" collapsed="false">
      <c r="A4468" s="106" t="n">
        <v>30146.1577083333</v>
      </c>
      <c r="B4468" s="1" t="s">
        <v>314</v>
      </c>
      <c r="C4468" s="1" t="s">
        <v>315</v>
      </c>
      <c r="D4468" s="1" t="s">
        <v>316</v>
      </c>
    </row>
    <row r="4469" customFormat="false" ht="15" hidden="false" customHeight="true" outlineLevel="0" collapsed="false">
      <c r="A4469" s="106" t="n">
        <v>30152.7895601852</v>
      </c>
      <c r="B4469" s="1" t="s">
        <v>317</v>
      </c>
      <c r="C4469" s="1" t="s">
        <v>318</v>
      </c>
      <c r="D4469" s="1" t="s">
        <v>319</v>
      </c>
    </row>
    <row r="4470" customFormat="false" ht="15" hidden="false" customHeight="true" outlineLevel="0" collapsed="false">
      <c r="A4470" s="106" t="n">
        <v>30159.7648842593</v>
      </c>
      <c r="B4470" s="1" t="s">
        <v>320</v>
      </c>
      <c r="C4470" s="1" t="s">
        <v>321</v>
      </c>
      <c r="D4470" s="1" t="s">
        <v>322</v>
      </c>
    </row>
    <row r="4471" customFormat="false" ht="15" hidden="false" customHeight="true" outlineLevel="0" collapsed="false">
      <c r="A4471" s="106" t="n">
        <v>30167.9401967593</v>
      </c>
      <c r="B4471" s="1" t="s">
        <v>323</v>
      </c>
      <c r="C4471" s="1" t="s">
        <v>324</v>
      </c>
      <c r="D4471" s="1" t="s">
        <v>325</v>
      </c>
    </row>
    <row r="4472" customFormat="false" ht="15" hidden="false" customHeight="true" outlineLevel="0" collapsed="false">
      <c r="A4472" s="106" t="n">
        <v>30175.4643865741</v>
      </c>
      <c r="B4472" s="1" t="s">
        <v>314</v>
      </c>
      <c r="C4472" s="1" t="s">
        <v>315</v>
      </c>
      <c r="D4472" s="1" t="s">
        <v>316</v>
      </c>
    </row>
    <row r="4473" customFormat="false" ht="15" hidden="false" customHeight="true" outlineLevel="0" collapsed="false">
      <c r="A4473" s="106" t="n">
        <v>30182.1146875</v>
      </c>
      <c r="B4473" s="1" t="s">
        <v>326</v>
      </c>
      <c r="C4473" s="1" t="s">
        <v>327</v>
      </c>
      <c r="D4473" s="1" t="s">
        <v>319</v>
      </c>
    </row>
    <row r="4474" customFormat="false" ht="15" hidden="false" customHeight="true" outlineLevel="0" collapsed="false">
      <c r="A4474" s="106" t="n">
        <v>30189.4090972222</v>
      </c>
      <c r="B4474" s="1" t="s">
        <v>320</v>
      </c>
      <c r="C4474" s="1" t="s">
        <v>321</v>
      </c>
      <c r="D4474" s="1" t="s">
        <v>322</v>
      </c>
    </row>
    <row r="4475" customFormat="false" ht="15" hidden="false" customHeight="true" outlineLevel="0" collapsed="false">
      <c r="A4475" s="106" t="n">
        <v>30197.5196296296</v>
      </c>
      <c r="B4475" s="1" t="s">
        <v>323</v>
      </c>
      <c r="C4475" s="1" t="s">
        <v>324</v>
      </c>
      <c r="D4475" s="1" t="s">
        <v>325</v>
      </c>
    </row>
    <row r="4476" customFormat="false" ht="15" hidden="false" customHeight="true" outlineLevel="0" collapsed="false">
      <c r="A4476" s="106" t="n">
        <v>30204.7214583333</v>
      </c>
      <c r="B4476" s="1" t="s">
        <v>314</v>
      </c>
      <c r="C4476" s="1" t="s">
        <v>315</v>
      </c>
      <c r="D4476" s="1" t="s">
        <v>316</v>
      </c>
    </row>
    <row r="4477" customFormat="false" ht="15" hidden="false" customHeight="true" outlineLevel="0" collapsed="false">
      <c r="A4477" s="106" t="n">
        <v>30211.5063425926</v>
      </c>
      <c r="B4477" s="1" t="s">
        <v>326</v>
      </c>
      <c r="C4477" s="1" t="s">
        <v>327</v>
      </c>
      <c r="D4477" s="1" t="s">
        <v>319</v>
      </c>
    </row>
    <row r="4478" customFormat="false" ht="15" hidden="false" customHeight="true" outlineLevel="0" collapsed="false">
      <c r="A4478" s="106" t="n">
        <v>30217.3653009259</v>
      </c>
      <c r="B4478" s="1" t="s">
        <v>328</v>
      </c>
      <c r="C4478" s="1" t="s">
        <v>335</v>
      </c>
      <c r="D4478" s="1" t="s">
        <v>336</v>
      </c>
    </row>
    <row r="4479" customFormat="false" ht="15" hidden="false" customHeight="true" outlineLevel="0" collapsed="false">
      <c r="A4479" s="106" t="n">
        <v>30219.1712962963</v>
      </c>
      <c r="B4479" s="1" t="s">
        <v>320</v>
      </c>
      <c r="C4479" s="1" t="s">
        <v>321</v>
      </c>
      <c r="D4479" s="1" t="s">
        <v>322</v>
      </c>
    </row>
    <row r="4480" customFormat="false" ht="15" hidden="false" customHeight="true" outlineLevel="0" collapsed="false">
      <c r="A4480" s="106" t="n">
        <v>30227.0476851852</v>
      </c>
      <c r="B4480" s="1" t="s">
        <v>323</v>
      </c>
      <c r="C4480" s="1" t="s">
        <v>324</v>
      </c>
      <c r="D4480" s="1" t="s">
        <v>325</v>
      </c>
    </row>
    <row r="4481" customFormat="false" ht="15" hidden="false" customHeight="true" outlineLevel="0" collapsed="false">
      <c r="A4481" s="106" t="n">
        <v>30233.9768865741</v>
      </c>
      <c r="B4481" s="1" t="s">
        <v>314</v>
      </c>
      <c r="C4481" s="1" t="s">
        <v>315</v>
      </c>
      <c r="D4481" s="1" t="s">
        <v>316</v>
      </c>
    </row>
    <row r="4482" customFormat="false" ht="15" hidden="false" customHeight="true" outlineLevel="0" collapsed="false">
      <c r="A4482" s="106" t="n">
        <v>30241.0028587963</v>
      </c>
      <c r="B4482" s="1" t="s">
        <v>326</v>
      </c>
      <c r="C4482" s="1" t="s">
        <v>327</v>
      </c>
      <c r="D4482" s="1" t="s">
        <v>319</v>
      </c>
    </row>
    <row r="4483" customFormat="false" ht="15" hidden="false" customHeight="true" outlineLevel="0" collapsed="false">
      <c r="A4483" s="106" t="n">
        <v>30249.0052314815</v>
      </c>
      <c r="B4483" s="1" t="s">
        <v>320</v>
      </c>
      <c r="C4483" s="1" t="s">
        <v>321</v>
      </c>
      <c r="D4483" s="1" t="s">
        <v>322</v>
      </c>
    </row>
    <row r="4484" customFormat="false" ht="15" hidden="false" customHeight="true" outlineLevel="0" collapsed="false">
      <c r="A4484" s="106" t="n">
        <v>30256.5397222222</v>
      </c>
      <c r="B4484" s="1" t="s">
        <v>323</v>
      </c>
      <c r="C4484" s="1" t="s">
        <v>324</v>
      </c>
      <c r="D4484" s="1" t="s">
        <v>325</v>
      </c>
    </row>
    <row r="4485" customFormat="false" ht="15" hidden="false" customHeight="true" outlineLevel="0" collapsed="false">
      <c r="A4485" s="106" t="n">
        <v>30263.2764467593</v>
      </c>
      <c r="B4485" s="1" t="s">
        <v>314</v>
      </c>
      <c r="C4485" s="1" t="s">
        <v>315</v>
      </c>
      <c r="D4485" s="1" t="s">
        <v>316</v>
      </c>
    </row>
    <row r="4486" customFormat="false" ht="15" hidden="false" customHeight="true" outlineLevel="0" collapsed="false">
      <c r="A4486" s="106" t="n">
        <v>30270.6318518519</v>
      </c>
      <c r="B4486" s="1" t="s">
        <v>326</v>
      </c>
      <c r="C4486" s="1" t="s">
        <v>327</v>
      </c>
      <c r="D4486" s="1" t="s">
        <v>319</v>
      </c>
    </row>
    <row r="4487" customFormat="false" ht="15" hidden="false" customHeight="true" outlineLevel="0" collapsed="false">
      <c r="A4487" s="106" t="n">
        <v>30278.8368865741</v>
      </c>
      <c r="B4487" s="1" t="s">
        <v>320</v>
      </c>
      <c r="C4487" s="1" t="s">
        <v>321</v>
      </c>
      <c r="D4487" s="1" t="s">
        <v>322</v>
      </c>
    </row>
    <row r="4488" customFormat="false" ht="15" hidden="false" customHeight="true" outlineLevel="0" collapsed="false">
      <c r="A4488" s="106" t="n">
        <v>30286.0148611111</v>
      </c>
      <c r="B4488" s="1" t="s">
        <v>323</v>
      </c>
      <c r="C4488" s="1" t="s">
        <v>324</v>
      </c>
      <c r="D4488" s="1" t="s">
        <v>325</v>
      </c>
    </row>
    <row r="4489" customFormat="false" ht="15" hidden="false" customHeight="true" outlineLevel="0" collapsed="false">
      <c r="A4489" s="106" t="n">
        <v>30292.6620601852</v>
      </c>
      <c r="B4489" s="1" t="s">
        <v>314</v>
      </c>
      <c r="C4489" s="1" t="s">
        <v>315</v>
      </c>
      <c r="D4489" s="1" t="s">
        <v>316</v>
      </c>
    </row>
    <row r="4490" customFormat="false" ht="15" hidden="false" customHeight="true" outlineLevel="0" collapsed="false">
      <c r="A4490" s="106" t="n">
        <v>30300.3874074074</v>
      </c>
      <c r="B4490" s="1" t="s">
        <v>317</v>
      </c>
      <c r="C4490" s="1" t="s">
        <v>318</v>
      </c>
      <c r="D4490" s="1" t="s">
        <v>319</v>
      </c>
    </row>
    <row r="4491" customFormat="false" ht="15" hidden="false" customHeight="true" outlineLevel="0" collapsed="false">
      <c r="A4491" s="106" t="n">
        <v>30307.1930671296</v>
      </c>
      <c r="B4491" s="1" t="s">
        <v>328</v>
      </c>
      <c r="C4491" s="1" t="s">
        <v>337</v>
      </c>
      <c r="D4491" s="1" t="s">
        <v>338</v>
      </c>
    </row>
    <row r="4492" customFormat="false" ht="15" hidden="false" customHeight="true" outlineLevel="0" collapsed="false">
      <c r="A4492" s="106" t="n">
        <v>30308.5944675926</v>
      </c>
      <c r="B4492" s="1" t="s">
        <v>320</v>
      </c>
      <c r="C4492" s="1" t="s">
        <v>321</v>
      </c>
      <c r="D4492" s="1" t="s">
        <v>322</v>
      </c>
    </row>
    <row r="4493" customFormat="false" ht="15" hidden="false" customHeight="true" outlineLevel="0" collapsed="false">
      <c r="A4493" s="106" t="n">
        <v>30315.4811226852</v>
      </c>
      <c r="B4493" s="1" t="s">
        <v>333</v>
      </c>
      <c r="C4493" s="1" t="s">
        <v>334</v>
      </c>
      <c r="D4493" s="1" t="s">
        <v>325</v>
      </c>
    </row>
    <row r="4494" customFormat="false" ht="15" hidden="false" customHeight="true" outlineLevel="0" collapsed="false">
      <c r="A4494" s="106" t="n">
        <v>30322.1667361111</v>
      </c>
      <c r="B4494" s="1" t="s">
        <v>314</v>
      </c>
      <c r="C4494" s="1" t="s">
        <v>315</v>
      </c>
      <c r="D4494" s="1" t="s">
        <v>316</v>
      </c>
    </row>
    <row r="4495" customFormat="false" ht="15" hidden="false" customHeight="true" outlineLevel="0" collapsed="false">
      <c r="A4495" s="106" t="n">
        <v>30330.2137384259</v>
      </c>
      <c r="B4495" s="1" t="s">
        <v>326</v>
      </c>
      <c r="C4495" s="1" t="s">
        <v>327</v>
      </c>
      <c r="D4495" s="1" t="s">
        <v>319</v>
      </c>
    </row>
    <row r="4496" customFormat="false" ht="15" hidden="false" customHeight="true" outlineLevel="0" collapsed="false">
      <c r="A4496" s="106" t="n">
        <v>30338.2313078704</v>
      </c>
      <c r="B4496" s="1" t="s">
        <v>320</v>
      </c>
      <c r="C4496" s="1" t="s">
        <v>321</v>
      </c>
      <c r="D4496" s="1" t="s">
        <v>322</v>
      </c>
    </row>
    <row r="4497" customFormat="false" ht="15" hidden="false" customHeight="true" outlineLevel="0" collapsed="false">
      <c r="A4497" s="106" t="n">
        <v>30344.9346064815</v>
      </c>
      <c r="B4497" s="1" t="s">
        <v>323</v>
      </c>
      <c r="C4497" s="1" t="s">
        <v>324</v>
      </c>
      <c r="D4497" s="1" t="s">
        <v>325</v>
      </c>
    </row>
    <row r="4498" customFormat="false" ht="15" hidden="false" customHeight="true" outlineLevel="0" collapsed="false">
      <c r="A4498" s="106" t="n">
        <v>30351.8036342593</v>
      </c>
      <c r="B4498" s="1" t="s">
        <v>314</v>
      </c>
      <c r="C4498" s="1" t="s">
        <v>315</v>
      </c>
      <c r="D4498" s="1" t="s">
        <v>316</v>
      </c>
    </row>
    <row r="4499" customFormat="false" ht="15" hidden="false" customHeight="true" outlineLevel="0" collapsed="false">
      <c r="A4499" s="106" t="n">
        <v>30360.0221875</v>
      </c>
      <c r="B4499" s="1" t="s">
        <v>326</v>
      </c>
      <c r="C4499" s="1" t="s">
        <v>327</v>
      </c>
      <c r="D4499" s="1" t="s">
        <v>319</v>
      </c>
    </row>
    <row r="4500" customFormat="false" ht="15" hidden="false" customHeight="true" outlineLevel="0" collapsed="false">
      <c r="A4500" s="106" t="n">
        <v>30367.7304861111</v>
      </c>
      <c r="B4500" s="1" t="s">
        <v>320</v>
      </c>
      <c r="C4500" s="1" t="s">
        <v>321</v>
      </c>
      <c r="D4500" s="1" t="s">
        <v>322</v>
      </c>
    </row>
    <row r="4501" customFormat="false" ht="15" hidden="false" customHeight="true" outlineLevel="0" collapsed="false">
      <c r="A4501" s="106" t="n">
        <v>30374.3733101852</v>
      </c>
      <c r="B4501" s="1" t="s">
        <v>323</v>
      </c>
      <c r="C4501" s="1" t="s">
        <v>324</v>
      </c>
      <c r="D4501" s="1" t="s">
        <v>325</v>
      </c>
    </row>
    <row r="4502" customFormat="false" ht="15" hidden="false" customHeight="true" outlineLevel="0" collapsed="false">
      <c r="A4502" s="106" t="n">
        <v>30381.5528819444</v>
      </c>
      <c r="B4502" s="1" t="s">
        <v>314</v>
      </c>
      <c r="C4502" s="1" t="s">
        <v>315</v>
      </c>
      <c r="D4502" s="1" t="s">
        <v>316</v>
      </c>
    </row>
    <row r="4503" customFormat="false" ht="15" hidden="false" customHeight="true" outlineLevel="0" collapsed="false">
      <c r="A4503" s="106" t="n">
        <v>30389.7385532407</v>
      </c>
      <c r="B4503" s="1" t="s">
        <v>326</v>
      </c>
      <c r="C4503" s="1" t="s">
        <v>327</v>
      </c>
      <c r="D4503" s="1" t="s">
        <v>319</v>
      </c>
    </row>
    <row r="4504" customFormat="false" ht="15" hidden="false" customHeight="true" outlineLevel="0" collapsed="false">
      <c r="A4504" s="106" t="n">
        <v>30396.1934722222</v>
      </c>
      <c r="B4504" s="1" t="s">
        <v>328</v>
      </c>
      <c r="C4504" s="1" t="s">
        <v>329</v>
      </c>
      <c r="D4504" s="1" t="s">
        <v>330</v>
      </c>
    </row>
    <row r="4505" customFormat="false" ht="15" hidden="false" customHeight="true" outlineLevel="0" collapsed="false">
      <c r="A4505" s="106" t="n">
        <v>30397.1009606482</v>
      </c>
      <c r="B4505" s="1" t="s">
        <v>320</v>
      </c>
      <c r="C4505" s="1" t="s">
        <v>321</v>
      </c>
      <c r="D4505" s="1" t="s">
        <v>322</v>
      </c>
    </row>
    <row r="4506" customFormat="false" ht="15" hidden="false" customHeight="true" outlineLevel="0" collapsed="false">
      <c r="A4506" s="106" t="n">
        <v>30403.8100694444</v>
      </c>
      <c r="B4506" s="1" t="s">
        <v>323</v>
      </c>
      <c r="C4506" s="1" t="s">
        <v>324</v>
      </c>
      <c r="D4506" s="1" t="s">
        <v>325</v>
      </c>
    </row>
    <row r="4507" customFormat="false" ht="15" hidden="false" customHeight="true" outlineLevel="0" collapsed="false">
      <c r="A4507" s="106" t="n">
        <v>30411.3600462963</v>
      </c>
      <c r="B4507" s="1" t="s">
        <v>314</v>
      </c>
      <c r="C4507" s="1" t="s">
        <v>315</v>
      </c>
      <c r="D4507" s="1" t="s">
        <v>316</v>
      </c>
    </row>
    <row r="4508" customFormat="false" ht="15" hidden="false" customHeight="true" outlineLevel="0" collapsed="false">
      <c r="A4508" s="106" t="n">
        <v>30419.3322222222</v>
      </c>
      <c r="B4508" s="1" t="s">
        <v>326</v>
      </c>
      <c r="C4508" s="1" t="s">
        <v>327</v>
      </c>
      <c r="D4508" s="1" t="s">
        <v>319</v>
      </c>
    </row>
    <row r="4509" customFormat="false" ht="15" hidden="false" customHeight="true" outlineLevel="0" collapsed="false">
      <c r="A4509" s="106" t="n">
        <v>30426.3733101852</v>
      </c>
      <c r="B4509" s="1" t="s">
        <v>320</v>
      </c>
      <c r="C4509" s="1" t="s">
        <v>321</v>
      </c>
      <c r="D4509" s="1" t="s">
        <v>322</v>
      </c>
    </row>
    <row r="4510" customFormat="false" ht="15" hidden="false" customHeight="true" outlineLevel="0" collapsed="false">
      <c r="A4510" s="106" t="n">
        <v>30433.2712615741</v>
      </c>
      <c r="B4510" s="1" t="s">
        <v>323</v>
      </c>
      <c r="C4510" s="1" t="s">
        <v>324</v>
      </c>
      <c r="D4510" s="1" t="s">
        <v>325</v>
      </c>
    </row>
    <row r="4511" customFormat="false" ht="15" hidden="false" customHeight="true" outlineLevel="0" collapsed="false">
      <c r="A4511" s="106" t="n">
        <v>30441.1548842593</v>
      </c>
      <c r="B4511" s="1" t="s">
        <v>314</v>
      </c>
      <c r="C4511" s="1" t="s">
        <v>315</v>
      </c>
      <c r="D4511" s="1" t="s">
        <v>316</v>
      </c>
    </row>
    <row r="4512" customFormat="false" ht="15" hidden="false" customHeight="true" outlineLevel="0" collapsed="false">
      <c r="A4512" s="106" t="n">
        <v>30448.8090393519</v>
      </c>
      <c r="B4512" s="1" t="s">
        <v>326</v>
      </c>
      <c r="C4512" s="1" t="s">
        <v>327</v>
      </c>
      <c r="D4512" s="1" t="s">
        <v>319</v>
      </c>
    </row>
    <row r="4513" customFormat="false" ht="15" hidden="false" customHeight="true" outlineLevel="0" collapsed="false">
      <c r="A4513" s="106" t="n">
        <v>30455.5949652778</v>
      </c>
      <c r="B4513" s="1" t="s">
        <v>320</v>
      </c>
      <c r="C4513" s="1" t="s">
        <v>321</v>
      </c>
      <c r="D4513" s="1" t="s">
        <v>322</v>
      </c>
    </row>
    <row r="4514" customFormat="false" ht="15" hidden="false" customHeight="true" outlineLevel="0" collapsed="false">
      <c r="A4514" s="106" t="n">
        <v>30462.782974537</v>
      </c>
      <c r="B4514" s="1" t="s">
        <v>323</v>
      </c>
      <c r="C4514" s="1" t="s">
        <v>324</v>
      </c>
      <c r="D4514" s="1" t="s">
        <v>325</v>
      </c>
    </row>
    <row r="4515" customFormat="false" ht="15" hidden="false" customHeight="true" outlineLevel="0" collapsed="false">
      <c r="A4515" s="106" t="n">
        <v>30470.8802777778</v>
      </c>
      <c r="B4515" s="1" t="s">
        <v>314</v>
      </c>
      <c r="C4515" s="1" t="s">
        <v>315</v>
      </c>
      <c r="D4515" s="1" t="s">
        <v>316</v>
      </c>
    </row>
    <row r="4516" customFormat="false" ht="15" hidden="false" customHeight="true" outlineLevel="0" collapsed="false">
      <c r="A4516" s="106" t="n">
        <v>30478.1925462963</v>
      </c>
      <c r="B4516" s="1" t="s">
        <v>317</v>
      </c>
      <c r="C4516" s="1" t="s">
        <v>318</v>
      </c>
      <c r="D4516" s="1" t="s">
        <v>319</v>
      </c>
    </row>
    <row r="4517" customFormat="false" ht="15" hidden="false" customHeight="true" outlineLevel="0" collapsed="false">
      <c r="A4517" s="106" t="n">
        <v>30484.8233101852</v>
      </c>
      <c r="B4517" s="1" t="s">
        <v>320</v>
      </c>
      <c r="C4517" s="1" t="s">
        <v>321</v>
      </c>
      <c r="D4517" s="1" t="s">
        <v>322</v>
      </c>
    </row>
    <row r="4518" customFormat="false" ht="15" hidden="false" customHeight="true" outlineLevel="0" collapsed="false">
      <c r="A4518" s="106" t="n">
        <v>30488.9640856482</v>
      </c>
      <c r="B4518" s="1" t="s">
        <v>328</v>
      </c>
      <c r="C4518" s="1" t="s">
        <v>331</v>
      </c>
      <c r="D4518" s="1" t="s">
        <v>332</v>
      </c>
    </row>
    <row r="4519" customFormat="false" ht="15" hidden="false" customHeight="true" outlineLevel="0" collapsed="false">
      <c r="A4519" s="106" t="n">
        <v>30492.3553240741</v>
      </c>
      <c r="B4519" s="1" t="s">
        <v>333</v>
      </c>
      <c r="C4519" s="1" t="s">
        <v>334</v>
      </c>
      <c r="D4519" s="1" t="s">
        <v>325</v>
      </c>
    </row>
    <row r="4520" customFormat="false" ht="15" hidden="false" customHeight="true" outlineLevel="0" collapsed="false">
      <c r="A4520" s="106" t="n">
        <v>30500.5085185185</v>
      </c>
      <c r="B4520" s="1" t="s">
        <v>314</v>
      </c>
      <c r="C4520" s="1" t="s">
        <v>315</v>
      </c>
      <c r="D4520" s="1" t="s">
        <v>316</v>
      </c>
    </row>
    <row r="4521" customFormat="false" ht="15" hidden="false" customHeight="true" outlineLevel="0" collapsed="false">
      <c r="A4521" s="106" t="n">
        <v>30507.5127314815</v>
      </c>
      <c r="B4521" s="1" t="s">
        <v>326</v>
      </c>
      <c r="C4521" s="1" t="s">
        <v>327</v>
      </c>
      <c r="D4521" s="1" t="s">
        <v>319</v>
      </c>
    </row>
    <row r="4522" customFormat="false" ht="15" hidden="false" customHeight="true" outlineLevel="0" collapsed="false">
      <c r="A4522" s="106" t="n">
        <v>30514.118125</v>
      </c>
      <c r="B4522" s="1" t="s">
        <v>320</v>
      </c>
      <c r="C4522" s="1" t="s">
        <v>321</v>
      </c>
      <c r="D4522" s="1" t="s">
        <v>322</v>
      </c>
    </row>
    <row r="4523" customFormat="false" ht="15" hidden="false" customHeight="true" outlineLevel="0" collapsed="false">
      <c r="A4523" s="106" t="n">
        <v>30521.9771412037</v>
      </c>
      <c r="B4523" s="1" t="s">
        <v>323</v>
      </c>
      <c r="C4523" s="1" t="s">
        <v>324</v>
      </c>
      <c r="D4523" s="1" t="s">
        <v>325</v>
      </c>
    </row>
    <row r="4524" customFormat="false" ht="15" hidden="false" customHeight="true" outlineLevel="0" collapsed="false">
      <c r="A4524" s="106" t="n">
        <v>30530.0365277778</v>
      </c>
      <c r="B4524" s="1" t="s">
        <v>314</v>
      </c>
      <c r="C4524" s="1" t="s">
        <v>315</v>
      </c>
      <c r="D4524" s="1" t="s">
        <v>316</v>
      </c>
    </row>
    <row r="4525" customFormat="false" ht="15" hidden="false" customHeight="true" outlineLevel="0" collapsed="false">
      <c r="A4525" s="106" t="n">
        <v>30536.8042013889</v>
      </c>
      <c r="B4525" s="1" t="s">
        <v>326</v>
      </c>
      <c r="C4525" s="1" t="s">
        <v>327</v>
      </c>
      <c r="D4525" s="1" t="s">
        <v>319</v>
      </c>
    </row>
    <row r="4526" customFormat="false" ht="15" hidden="false" customHeight="true" outlineLevel="0" collapsed="false">
      <c r="A4526" s="106" t="n">
        <v>30543.5325347222</v>
      </c>
      <c r="B4526" s="1" t="s">
        <v>320</v>
      </c>
      <c r="C4526" s="1" t="s">
        <v>321</v>
      </c>
      <c r="D4526" s="1" t="s">
        <v>322</v>
      </c>
    </row>
    <row r="4527" customFormat="false" ht="15" hidden="false" customHeight="true" outlineLevel="0" collapsed="false">
      <c r="A4527" s="106" t="n">
        <v>30551.6247222222</v>
      </c>
      <c r="B4527" s="1" t="s">
        <v>323</v>
      </c>
      <c r="C4527" s="1" t="s">
        <v>324</v>
      </c>
      <c r="D4527" s="1" t="s">
        <v>325</v>
      </c>
    </row>
    <row r="4528" customFormat="false" ht="15" hidden="false" customHeight="true" outlineLevel="0" collapsed="false">
      <c r="A4528" s="106" t="n">
        <v>30559.4740277778</v>
      </c>
      <c r="B4528" s="1" t="s">
        <v>314</v>
      </c>
      <c r="C4528" s="1" t="s">
        <v>315</v>
      </c>
      <c r="D4528" s="1" t="s">
        <v>316</v>
      </c>
    </row>
    <row r="4529" customFormat="false" ht="15" hidden="false" customHeight="true" outlineLevel="0" collapsed="false">
      <c r="A4529" s="106" t="n">
        <v>30566.1079166667</v>
      </c>
      <c r="B4529" s="1" t="s">
        <v>326</v>
      </c>
      <c r="C4529" s="1" t="s">
        <v>327</v>
      </c>
      <c r="D4529" s="1" t="s">
        <v>319</v>
      </c>
    </row>
    <row r="4530" customFormat="false" ht="15" hidden="false" customHeight="true" outlineLevel="0" collapsed="false">
      <c r="A4530" s="106" t="n">
        <v>30573.1</v>
      </c>
      <c r="B4530" s="1" t="s">
        <v>320</v>
      </c>
      <c r="C4530" s="1" t="s">
        <v>321</v>
      </c>
      <c r="D4530" s="1" t="s">
        <v>322</v>
      </c>
    </row>
    <row r="4531" customFormat="false" ht="15" hidden="false" customHeight="true" outlineLevel="0" collapsed="false">
      <c r="A4531" s="106" t="n">
        <v>30581.2753356482</v>
      </c>
      <c r="B4531" s="1" t="s">
        <v>323</v>
      </c>
      <c r="C4531" s="1" t="s">
        <v>324</v>
      </c>
      <c r="D4531" s="1" t="s">
        <v>325</v>
      </c>
    </row>
    <row r="4532" customFormat="false" ht="15" hidden="false" customHeight="true" outlineLevel="0" collapsed="false">
      <c r="A4532" s="106" t="n">
        <v>30582.6119791667</v>
      </c>
      <c r="B4532" s="1" t="s">
        <v>328</v>
      </c>
      <c r="C4532" s="1" t="s">
        <v>335</v>
      </c>
      <c r="D4532" s="1" t="s">
        <v>336</v>
      </c>
    </row>
    <row r="4533" customFormat="false" ht="15" hidden="false" customHeight="true" outlineLevel="0" collapsed="false">
      <c r="A4533" s="106" t="n">
        <v>30588.8372800926</v>
      </c>
      <c r="B4533" s="1" t="s">
        <v>314</v>
      </c>
      <c r="C4533" s="1" t="s">
        <v>315</v>
      </c>
      <c r="D4533" s="1" t="s">
        <v>316</v>
      </c>
    </row>
    <row r="4534" customFormat="false" ht="15" hidden="false" customHeight="true" outlineLevel="0" collapsed="false">
      <c r="A4534" s="106" t="n">
        <v>30595.4695601852</v>
      </c>
      <c r="B4534" s="1" t="s">
        <v>326</v>
      </c>
      <c r="C4534" s="1" t="s">
        <v>327</v>
      </c>
      <c r="D4534" s="1" t="s">
        <v>319</v>
      </c>
    </row>
    <row r="4535" customFormat="false" ht="15" hidden="false" customHeight="true" outlineLevel="0" collapsed="false">
      <c r="A4535" s="106" t="n">
        <v>30602.8211458333</v>
      </c>
      <c r="B4535" s="1" t="s">
        <v>320</v>
      </c>
      <c r="C4535" s="1" t="s">
        <v>321</v>
      </c>
      <c r="D4535" s="1" t="s">
        <v>322</v>
      </c>
    </row>
    <row r="4536" customFormat="false" ht="15" hidden="false" customHeight="true" outlineLevel="0" collapsed="false">
      <c r="A4536" s="106" t="n">
        <v>30610.9122569444</v>
      </c>
      <c r="B4536" s="1" t="s">
        <v>323</v>
      </c>
      <c r="C4536" s="1" t="s">
        <v>324</v>
      </c>
      <c r="D4536" s="1" t="s">
        <v>325</v>
      </c>
    </row>
    <row r="4537" customFormat="false" ht="15" hidden="false" customHeight="true" outlineLevel="0" collapsed="false">
      <c r="A4537" s="106" t="n">
        <v>30618.1508912037</v>
      </c>
      <c r="B4537" s="1" t="s">
        <v>314</v>
      </c>
      <c r="C4537" s="1" t="s">
        <v>315</v>
      </c>
      <c r="D4537" s="1" t="s">
        <v>316</v>
      </c>
    </row>
    <row r="4538" customFormat="false" ht="15" hidden="false" customHeight="true" outlineLevel="0" collapsed="false">
      <c r="A4538" s="106" t="n">
        <v>30624.9316203704</v>
      </c>
      <c r="B4538" s="1" t="s">
        <v>326</v>
      </c>
      <c r="C4538" s="1" t="s">
        <v>327</v>
      </c>
      <c r="D4538" s="1" t="s">
        <v>319</v>
      </c>
    </row>
    <row r="4539" customFormat="false" ht="15" hidden="false" customHeight="true" outlineLevel="0" collapsed="false">
      <c r="A4539" s="106" t="n">
        <v>30632.6591319445</v>
      </c>
      <c r="B4539" s="1" t="s">
        <v>320</v>
      </c>
      <c r="C4539" s="1" t="s">
        <v>321</v>
      </c>
      <c r="D4539" s="1" t="s">
        <v>322</v>
      </c>
    </row>
    <row r="4540" customFormat="false" ht="15" hidden="false" customHeight="true" outlineLevel="0" collapsed="false">
      <c r="A4540" s="106" t="n">
        <v>30640.5206828704</v>
      </c>
      <c r="B4540" s="1" t="s">
        <v>323</v>
      </c>
      <c r="C4540" s="1" t="s">
        <v>324</v>
      </c>
      <c r="D4540" s="1" t="s">
        <v>325</v>
      </c>
    </row>
    <row r="4541" customFormat="false" ht="15" hidden="false" customHeight="true" outlineLevel="0" collapsed="false">
      <c r="A4541" s="106" t="n">
        <v>30647.4517013889</v>
      </c>
      <c r="B4541" s="1" t="s">
        <v>314</v>
      </c>
      <c r="C4541" s="1" t="s">
        <v>315</v>
      </c>
      <c r="D4541" s="1" t="s">
        <v>316</v>
      </c>
    </row>
    <row r="4542" customFormat="false" ht="15" hidden="false" customHeight="true" outlineLevel="0" collapsed="false">
      <c r="A4542" s="106" t="n">
        <v>30654.5180902778</v>
      </c>
      <c r="B4542" s="1" t="s">
        <v>317</v>
      </c>
      <c r="C4542" s="1" t="s">
        <v>318</v>
      </c>
      <c r="D4542" s="1" t="s">
        <v>319</v>
      </c>
    </row>
    <row r="4543" customFormat="false" ht="15" hidden="false" customHeight="true" outlineLevel="0" collapsed="false">
      <c r="A4543" s="106" t="n">
        <v>30662.5476851852</v>
      </c>
      <c r="B4543" s="1" t="s">
        <v>320</v>
      </c>
      <c r="C4543" s="1" t="s">
        <v>321</v>
      </c>
      <c r="D4543" s="1" t="s">
        <v>322</v>
      </c>
    </row>
    <row r="4544" customFormat="false" ht="15" hidden="false" customHeight="true" outlineLevel="0" collapsed="false">
      <c r="A4544" s="106" t="n">
        <v>30670.0836689815</v>
      </c>
      <c r="B4544" s="1" t="s">
        <v>323</v>
      </c>
      <c r="C4544" s="1" t="s">
        <v>324</v>
      </c>
      <c r="D4544" s="1" t="s">
        <v>325</v>
      </c>
    </row>
    <row r="4545" customFormat="false" ht="15" hidden="false" customHeight="true" outlineLevel="0" collapsed="false">
      <c r="A4545" s="106" t="n">
        <v>30672.4375231482</v>
      </c>
      <c r="B4545" s="1" t="s">
        <v>328</v>
      </c>
      <c r="C4545" s="1" t="s">
        <v>337</v>
      </c>
      <c r="D4545" s="1" t="s">
        <v>338</v>
      </c>
    </row>
    <row r="4546" customFormat="false" ht="15" hidden="false" customHeight="true" outlineLevel="0" collapsed="false">
      <c r="A4546" s="106" t="n">
        <v>30676.786400463</v>
      </c>
      <c r="B4546" s="1" t="s">
        <v>314</v>
      </c>
      <c r="C4546" s="1" t="s">
        <v>315</v>
      </c>
      <c r="D4546" s="1" t="s">
        <v>316</v>
      </c>
    </row>
    <row r="4547" customFormat="false" ht="15" hidden="false" customHeight="true" outlineLevel="0" collapsed="false">
      <c r="A4547" s="106" t="n">
        <v>30684.2190972222</v>
      </c>
      <c r="B4547" s="1" t="s">
        <v>326</v>
      </c>
      <c r="C4547" s="1" t="s">
        <v>327</v>
      </c>
      <c r="D4547" s="1" t="s">
        <v>319</v>
      </c>
    </row>
    <row r="4548" customFormat="false" ht="15" hidden="false" customHeight="true" outlineLevel="0" collapsed="false">
      <c r="A4548" s="106" t="n">
        <v>30692.4078009259</v>
      </c>
      <c r="B4548" s="1" t="s">
        <v>320</v>
      </c>
      <c r="C4548" s="1" t="s">
        <v>321</v>
      </c>
      <c r="D4548" s="1" t="s">
        <v>322</v>
      </c>
    </row>
    <row r="4549" customFormat="false" ht="15" hidden="false" customHeight="true" outlineLevel="0" collapsed="false">
      <c r="A4549" s="106" t="n">
        <v>30699.5866435185</v>
      </c>
      <c r="B4549" s="1" t="s">
        <v>323</v>
      </c>
      <c r="C4549" s="1" t="s">
        <v>324</v>
      </c>
      <c r="D4549" s="1" t="s">
        <v>325</v>
      </c>
    </row>
    <row r="4550" customFormat="false" ht="15" hidden="false" customHeight="true" outlineLevel="0" collapsed="false">
      <c r="A4550" s="106" t="n">
        <v>30706.1995601852</v>
      </c>
      <c r="B4550" s="1" t="s">
        <v>314</v>
      </c>
      <c r="C4550" s="1" t="s">
        <v>315</v>
      </c>
      <c r="D4550" s="1" t="s">
        <v>316</v>
      </c>
    </row>
    <row r="4551" customFormat="false" ht="15" hidden="false" customHeight="true" outlineLevel="0" collapsed="false">
      <c r="A4551" s="106" t="n">
        <v>30713.9902893519</v>
      </c>
      <c r="B4551" s="1" t="s">
        <v>326</v>
      </c>
      <c r="C4551" s="1" t="s">
        <v>327</v>
      </c>
      <c r="D4551" s="1" t="s">
        <v>319</v>
      </c>
    </row>
    <row r="4552" customFormat="false" ht="15" hidden="false" customHeight="true" outlineLevel="0" collapsed="false">
      <c r="A4552" s="106" t="n">
        <v>30722.1655787037</v>
      </c>
      <c r="B4552" s="1" t="s">
        <v>320</v>
      </c>
      <c r="C4552" s="1" t="s">
        <v>321</v>
      </c>
      <c r="D4552" s="1" t="s">
        <v>322</v>
      </c>
    </row>
    <row r="4553" customFormat="false" ht="15" hidden="false" customHeight="true" outlineLevel="0" collapsed="false">
      <c r="A4553" s="106" t="n">
        <v>30729.0278356482</v>
      </c>
      <c r="B4553" s="1" t="s">
        <v>323</v>
      </c>
      <c r="C4553" s="1" t="s">
        <v>324</v>
      </c>
      <c r="D4553" s="1" t="s">
        <v>325</v>
      </c>
    </row>
    <row r="4554" customFormat="false" ht="15" hidden="false" customHeight="true" outlineLevel="0" collapsed="false">
      <c r="A4554" s="106" t="n">
        <v>30735.7165162037</v>
      </c>
      <c r="B4554" s="1" t="s">
        <v>314</v>
      </c>
      <c r="C4554" s="1" t="s">
        <v>315</v>
      </c>
      <c r="D4554" s="1" t="s">
        <v>316</v>
      </c>
    </row>
    <row r="4555" customFormat="false" ht="15" hidden="false" customHeight="true" outlineLevel="0" collapsed="false">
      <c r="A4555" s="106" t="n">
        <v>30743.771099537</v>
      </c>
      <c r="B4555" s="1" t="s">
        <v>326</v>
      </c>
      <c r="C4555" s="1" t="s">
        <v>327</v>
      </c>
      <c r="D4555" s="1" t="s">
        <v>319</v>
      </c>
    </row>
    <row r="4556" customFormat="false" ht="15" hidden="false" customHeight="true" outlineLevel="0" collapsed="false">
      <c r="A4556" s="106" t="n">
        <v>30751.7686689815</v>
      </c>
      <c r="B4556" s="1" t="s">
        <v>320</v>
      </c>
      <c r="C4556" s="1" t="s">
        <v>321</v>
      </c>
      <c r="D4556" s="1" t="s">
        <v>322</v>
      </c>
    </row>
    <row r="4557" customFormat="false" ht="15" hidden="false" customHeight="true" outlineLevel="0" collapsed="false">
      <c r="A4557" s="106" t="n">
        <v>30758.4227314815</v>
      </c>
      <c r="B4557" s="1" t="s">
        <v>323</v>
      </c>
      <c r="C4557" s="1" t="s">
        <v>324</v>
      </c>
      <c r="D4557" s="1" t="s">
        <v>325</v>
      </c>
    </row>
    <row r="4558" customFormat="false" ht="15" hidden="false" customHeight="true" outlineLevel="0" collapsed="false">
      <c r="A4558" s="106" t="n">
        <v>30761.433275463</v>
      </c>
      <c r="B4558" s="1" t="s">
        <v>328</v>
      </c>
      <c r="C4558" s="1" t="s">
        <v>329</v>
      </c>
      <c r="D4558" s="1" t="s">
        <v>330</v>
      </c>
    </row>
    <row r="4559" customFormat="false" ht="15" hidden="false" customHeight="true" outlineLevel="0" collapsed="false">
      <c r="A4559" s="106" t="n">
        <v>30765.3321527778</v>
      </c>
      <c r="B4559" s="1" t="s">
        <v>314</v>
      </c>
      <c r="C4559" s="1" t="s">
        <v>315</v>
      </c>
      <c r="D4559" s="1" t="s">
        <v>316</v>
      </c>
    </row>
    <row r="4560" customFormat="false" ht="15" hidden="false" customHeight="true" outlineLevel="0" collapsed="false">
      <c r="A4560" s="106" t="n">
        <v>30773.5062037037</v>
      </c>
      <c r="B4560" s="1" t="s">
        <v>326</v>
      </c>
      <c r="C4560" s="1" t="s">
        <v>327</v>
      </c>
      <c r="D4560" s="1" t="s">
        <v>319</v>
      </c>
    </row>
    <row r="4561" customFormat="false" ht="15" hidden="false" customHeight="true" outlineLevel="0" collapsed="false">
      <c r="A4561" s="106" t="n">
        <v>30781.2020601852</v>
      </c>
      <c r="B4561" s="1" t="s">
        <v>320</v>
      </c>
      <c r="C4561" s="1" t="s">
        <v>321</v>
      </c>
      <c r="D4561" s="1" t="s">
        <v>322</v>
      </c>
    </row>
    <row r="4562" customFormat="false" ht="15" hidden="false" customHeight="true" outlineLevel="0" collapsed="false">
      <c r="A4562" s="106" t="n">
        <v>30787.7987037037</v>
      </c>
      <c r="B4562" s="1" t="s">
        <v>323</v>
      </c>
      <c r="C4562" s="1" t="s">
        <v>324</v>
      </c>
      <c r="D4562" s="1" t="s">
        <v>325</v>
      </c>
    </row>
    <row r="4563" customFormat="false" ht="15" hidden="false" customHeight="true" outlineLevel="0" collapsed="false">
      <c r="A4563" s="106" t="n">
        <v>30795.0178819444</v>
      </c>
      <c r="B4563" s="1" t="s">
        <v>314</v>
      </c>
      <c r="C4563" s="1" t="s">
        <v>315</v>
      </c>
      <c r="D4563" s="1" t="s">
        <v>316</v>
      </c>
    </row>
    <row r="4564" customFormat="false" ht="15" hidden="false" customHeight="true" outlineLevel="0" collapsed="false">
      <c r="A4564" s="106" t="n">
        <v>30803.1560416667</v>
      </c>
      <c r="B4564" s="1" t="s">
        <v>326</v>
      </c>
      <c r="C4564" s="1" t="s">
        <v>327</v>
      </c>
      <c r="D4564" s="1" t="s">
        <v>319</v>
      </c>
    </row>
    <row r="4565" customFormat="false" ht="15" hidden="false" customHeight="true" outlineLevel="0" collapsed="false">
      <c r="A4565" s="106" t="n">
        <v>30810.4924305556</v>
      </c>
      <c r="B4565" s="1" t="s">
        <v>320</v>
      </c>
      <c r="C4565" s="1" t="s">
        <v>321</v>
      </c>
      <c r="D4565" s="1" t="s">
        <v>322</v>
      </c>
    </row>
    <row r="4566" customFormat="false" ht="15" hidden="false" customHeight="true" outlineLevel="0" collapsed="false">
      <c r="A4566" s="106" t="n">
        <v>30817.1863194444</v>
      </c>
      <c r="B4566" s="1" t="s">
        <v>323</v>
      </c>
      <c r="C4566" s="1" t="s">
        <v>324</v>
      </c>
      <c r="D4566" s="1" t="s">
        <v>325</v>
      </c>
    </row>
    <row r="4567" customFormat="false" ht="15" hidden="false" customHeight="true" outlineLevel="0" collapsed="false">
      <c r="A4567" s="106" t="n">
        <v>30824.7391782407</v>
      </c>
      <c r="B4567" s="1" t="s">
        <v>314</v>
      </c>
      <c r="C4567" s="1" t="s">
        <v>315</v>
      </c>
      <c r="D4567" s="1" t="s">
        <v>316</v>
      </c>
    </row>
    <row r="4568" customFormat="false" ht="15" hidden="false" customHeight="true" outlineLevel="0" collapsed="false">
      <c r="A4568" s="106" t="n">
        <v>30832.6996759259</v>
      </c>
      <c r="B4568" s="1" t="s">
        <v>317</v>
      </c>
      <c r="C4568" s="1" t="s">
        <v>318</v>
      </c>
      <c r="D4568" s="1" t="s">
        <v>319</v>
      </c>
    </row>
    <row r="4569" customFormat="false" ht="15" hidden="false" customHeight="true" outlineLevel="0" collapsed="false">
      <c r="A4569" s="106" t="n">
        <v>30839.6953935185</v>
      </c>
      <c r="B4569" s="1" t="s">
        <v>320</v>
      </c>
      <c r="C4569" s="1" t="s">
        <v>321</v>
      </c>
      <c r="D4569" s="1" t="s">
        <v>322</v>
      </c>
    </row>
    <row r="4570" customFormat="false" ht="15" hidden="false" customHeight="true" outlineLevel="0" collapsed="false">
      <c r="A4570" s="106" t="n">
        <v>30846.6123842593</v>
      </c>
      <c r="B4570" s="1" t="s">
        <v>323</v>
      </c>
      <c r="C4570" s="1" t="s">
        <v>324</v>
      </c>
      <c r="D4570" s="1" t="s">
        <v>325</v>
      </c>
    </row>
    <row r="4571" customFormat="false" ht="15" hidden="false" customHeight="true" outlineLevel="0" collapsed="false">
      <c r="A4571" s="106" t="n">
        <v>30854.2099305556</v>
      </c>
      <c r="B4571" s="1" t="s">
        <v>328</v>
      </c>
      <c r="C4571" s="1" t="s">
        <v>331</v>
      </c>
      <c r="D4571" s="1" t="s">
        <v>332</v>
      </c>
    </row>
    <row r="4572" customFormat="false" ht="15" hidden="false" customHeight="true" outlineLevel="0" collapsed="false">
      <c r="A4572" s="106" t="n">
        <v>30854.4653356482</v>
      </c>
      <c r="B4572" s="1" t="s">
        <v>314</v>
      </c>
      <c r="C4572" s="1" t="s">
        <v>315</v>
      </c>
      <c r="D4572" s="1" t="s">
        <v>316</v>
      </c>
    </row>
    <row r="4573" customFormat="false" ht="15" hidden="false" customHeight="true" outlineLevel="0" collapsed="false">
      <c r="A4573" s="106" t="n">
        <v>30862.1377083333</v>
      </c>
      <c r="B4573" s="1" t="s">
        <v>326</v>
      </c>
      <c r="C4573" s="1" t="s">
        <v>327</v>
      </c>
      <c r="D4573" s="1" t="s">
        <v>319</v>
      </c>
    </row>
    <row r="4574" customFormat="false" ht="15" hidden="false" customHeight="true" outlineLevel="0" collapsed="false">
      <c r="A4574" s="106" t="n">
        <v>30868.8778587963</v>
      </c>
      <c r="B4574" s="1" t="s">
        <v>320</v>
      </c>
      <c r="C4574" s="1" t="s">
        <v>321</v>
      </c>
      <c r="D4574" s="1" t="s">
        <v>322</v>
      </c>
    </row>
    <row r="4575" customFormat="false" ht="15" hidden="false" customHeight="true" outlineLevel="0" collapsed="false">
      <c r="A4575" s="106" t="n">
        <v>30876.0973032407</v>
      </c>
      <c r="B4575" s="1" t="s">
        <v>323</v>
      </c>
      <c r="C4575" s="1" t="s">
        <v>324</v>
      </c>
      <c r="D4575" s="1" t="s">
        <v>325</v>
      </c>
    </row>
    <row r="4576" customFormat="false" ht="15" hidden="false" customHeight="true" outlineLevel="0" collapsed="false">
      <c r="A4576" s="106" t="n">
        <v>30884.1682407407</v>
      </c>
      <c r="B4576" s="1" t="s">
        <v>314</v>
      </c>
      <c r="C4576" s="1" t="s">
        <v>315</v>
      </c>
      <c r="D4576" s="1" t="s">
        <v>316</v>
      </c>
    </row>
    <row r="4577" customFormat="false" ht="15" hidden="false" customHeight="true" outlineLevel="0" collapsed="false">
      <c r="A4577" s="106" t="n">
        <v>30891.4938310185</v>
      </c>
      <c r="B4577" s="1" t="s">
        <v>326</v>
      </c>
      <c r="C4577" s="1" t="s">
        <v>327</v>
      </c>
      <c r="D4577" s="1" t="s">
        <v>319</v>
      </c>
    </row>
    <row r="4578" customFormat="false" ht="15" hidden="false" customHeight="true" outlineLevel="0" collapsed="false">
      <c r="A4578" s="106" t="n">
        <v>30898.1060763889</v>
      </c>
      <c r="B4578" s="1" t="s">
        <v>320</v>
      </c>
      <c r="C4578" s="1" t="s">
        <v>321</v>
      </c>
      <c r="D4578" s="1" t="s">
        <v>322</v>
      </c>
    </row>
    <row r="4579" customFormat="false" ht="15" hidden="false" customHeight="true" outlineLevel="0" collapsed="false">
      <c r="A4579" s="106" t="n">
        <v>30905.6553935185</v>
      </c>
      <c r="B4579" s="1" t="s">
        <v>323</v>
      </c>
      <c r="C4579" s="1" t="s">
        <v>324</v>
      </c>
      <c r="D4579" s="1" t="s">
        <v>325</v>
      </c>
    </row>
    <row r="4580" customFormat="false" ht="15" hidden="false" customHeight="true" outlineLevel="0" collapsed="false">
      <c r="A4580" s="106" t="n">
        <v>30913.8202199074</v>
      </c>
      <c r="B4580" s="1" t="s">
        <v>314</v>
      </c>
      <c r="C4580" s="1" t="s">
        <v>315</v>
      </c>
      <c r="D4580" s="1" t="s">
        <v>316</v>
      </c>
    </row>
    <row r="4581" customFormat="false" ht="15" hidden="false" customHeight="true" outlineLevel="0" collapsed="false">
      <c r="A4581" s="106" t="n">
        <v>30920.809525463</v>
      </c>
      <c r="B4581" s="1" t="s">
        <v>326</v>
      </c>
      <c r="C4581" s="1" t="s">
        <v>327</v>
      </c>
      <c r="D4581" s="1" t="s">
        <v>319</v>
      </c>
    </row>
    <row r="4582" customFormat="false" ht="15" hidden="false" customHeight="true" outlineLevel="0" collapsed="false">
      <c r="A4582" s="106" t="n">
        <v>30927.4372685185</v>
      </c>
      <c r="B4582" s="1" t="s">
        <v>320</v>
      </c>
      <c r="C4582" s="1" t="s">
        <v>321</v>
      </c>
      <c r="D4582" s="1" t="s">
        <v>322</v>
      </c>
    </row>
    <row r="4583" customFormat="false" ht="15" hidden="false" customHeight="true" outlineLevel="0" collapsed="false">
      <c r="A4583" s="106" t="n">
        <v>30935.2927662037</v>
      </c>
      <c r="B4583" s="1" t="s">
        <v>323</v>
      </c>
      <c r="C4583" s="1" t="s">
        <v>324</v>
      </c>
      <c r="D4583" s="1" t="s">
        <v>325</v>
      </c>
    </row>
    <row r="4584" customFormat="false" ht="15" hidden="false" customHeight="true" outlineLevel="0" collapsed="false">
      <c r="A4584" s="106" t="n">
        <v>30943.3968634259</v>
      </c>
      <c r="B4584" s="1" t="s">
        <v>314</v>
      </c>
      <c r="C4584" s="1" t="s">
        <v>315</v>
      </c>
      <c r="D4584" s="1" t="s">
        <v>316</v>
      </c>
    </row>
    <row r="4585" customFormat="false" ht="15" hidden="false" customHeight="true" outlineLevel="0" collapsed="false">
      <c r="A4585" s="106" t="n">
        <v>30947.8563194444</v>
      </c>
      <c r="B4585" s="1" t="s">
        <v>328</v>
      </c>
      <c r="C4585" s="1" t="s">
        <v>335</v>
      </c>
      <c r="D4585" s="1" t="s">
        <v>336</v>
      </c>
    </row>
    <row r="4586" customFormat="false" ht="15" hidden="false" customHeight="true" outlineLevel="0" collapsed="false">
      <c r="A4586" s="106" t="n">
        <v>30950.1328935185</v>
      </c>
      <c r="B4586" s="1" t="s">
        <v>326</v>
      </c>
      <c r="C4586" s="1" t="s">
        <v>327</v>
      </c>
      <c r="D4586" s="1" t="s">
        <v>319</v>
      </c>
    </row>
    <row r="4587" customFormat="false" ht="15" hidden="false" customHeight="true" outlineLevel="0" collapsed="false">
      <c r="A4587" s="106" t="n">
        <v>30956.9118518519</v>
      </c>
      <c r="B4587" s="1" t="s">
        <v>320</v>
      </c>
      <c r="C4587" s="1" t="s">
        <v>321</v>
      </c>
      <c r="D4587" s="1" t="s">
        <v>322</v>
      </c>
    </row>
    <row r="4588" customFormat="false" ht="15" hidden="false" customHeight="true" outlineLevel="0" collapsed="false">
      <c r="A4588" s="106" t="n">
        <v>30964.9990972222</v>
      </c>
      <c r="B4588" s="1" t="s">
        <v>323</v>
      </c>
      <c r="C4588" s="1" t="s">
        <v>324</v>
      </c>
      <c r="D4588" s="1" t="s">
        <v>325</v>
      </c>
    </row>
    <row r="4589" customFormat="false" ht="15" hidden="false" customHeight="true" outlineLevel="0" collapsed="false">
      <c r="A4589" s="106" t="n">
        <v>30972.8851273148</v>
      </c>
      <c r="B4589" s="1" t="s">
        <v>314</v>
      </c>
      <c r="C4589" s="1" t="s">
        <v>315</v>
      </c>
      <c r="D4589" s="1" t="s">
        <v>316</v>
      </c>
    </row>
    <row r="4590" customFormat="false" ht="15" hidden="false" customHeight="true" outlineLevel="0" collapsed="false">
      <c r="A4590" s="106" t="n">
        <v>30979.5063310185</v>
      </c>
      <c r="B4590" s="1" t="s">
        <v>326</v>
      </c>
      <c r="C4590" s="1" t="s">
        <v>327</v>
      </c>
      <c r="D4590" s="1" t="s">
        <v>319</v>
      </c>
    </row>
    <row r="4591" customFormat="false" ht="15" hidden="false" customHeight="true" outlineLevel="0" collapsed="false">
      <c r="A4591" s="106" t="n">
        <v>30986.547337963</v>
      </c>
      <c r="B4591" s="1" t="s">
        <v>320</v>
      </c>
      <c r="C4591" s="1" t="s">
        <v>321</v>
      </c>
      <c r="D4591" s="1" t="s">
        <v>322</v>
      </c>
    </row>
    <row r="4592" customFormat="false" ht="15" hidden="false" customHeight="true" outlineLevel="0" collapsed="false">
      <c r="A4592" s="106" t="n">
        <v>30994.7383101852</v>
      </c>
      <c r="B4592" s="1" t="s">
        <v>323</v>
      </c>
      <c r="C4592" s="1" t="s">
        <v>324</v>
      </c>
      <c r="D4592" s="1" t="s">
        <v>325</v>
      </c>
    </row>
    <row r="4593" customFormat="false" ht="15" hidden="false" customHeight="true" outlineLevel="0" collapsed="false">
      <c r="A4593" s="106" t="n">
        <v>31002.2915277778</v>
      </c>
      <c r="B4593" s="1" t="s">
        <v>314</v>
      </c>
      <c r="C4593" s="1" t="s">
        <v>315</v>
      </c>
      <c r="D4593" s="1" t="s">
        <v>316</v>
      </c>
    </row>
    <row r="4594" customFormat="false" ht="15" hidden="false" customHeight="true" outlineLevel="0" collapsed="false">
      <c r="A4594" s="106" t="n">
        <v>31008.9565625</v>
      </c>
      <c r="B4594" s="1" t="s">
        <v>317</v>
      </c>
      <c r="C4594" s="1" t="s">
        <v>318</v>
      </c>
      <c r="D4594" s="1" t="s">
        <v>319</v>
      </c>
    </row>
    <row r="4595" customFormat="false" ht="15" hidden="false" customHeight="true" outlineLevel="0" collapsed="false">
      <c r="A4595" s="106" t="n">
        <v>31016.3337962963</v>
      </c>
      <c r="B4595" s="1" t="s">
        <v>320</v>
      </c>
      <c r="C4595" s="1" t="s">
        <v>321</v>
      </c>
      <c r="D4595" s="1" t="s">
        <v>322</v>
      </c>
    </row>
    <row r="4596" customFormat="false" ht="15" hidden="false" customHeight="true" outlineLevel="0" collapsed="false">
      <c r="A4596" s="106" t="n">
        <v>31024.4538888889</v>
      </c>
      <c r="B4596" s="1" t="s">
        <v>323</v>
      </c>
      <c r="C4596" s="1" t="s">
        <v>324</v>
      </c>
      <c r="D4596" s="1" t="s">
        <v>325</v>
      </c>
    </row>
    <row r="4597" customFormat="false" ht="15" hidden="false" customHeight="true" outlineLevel="0" collapsed="false">
      <c r="A4597" s="106" t="n">
        <v>31031.6427546296</v>
      </c>
      <c r="B4597" s="1" t="s">
        <v>314</v>
      </c>
      <c r="C4597" s="1" t="s">
        <v>315</v>
      </c>
      <c r="D4597" s="1" t="s">
        <v>316</v>
      </c>
    </row>
    <row r="4598" customFormat="false" ht="15" hidden="false" customHeight="true" outlineLevel="0" collapsed="false">
      <c r="A4598" s="106" t="n">
        <v>31037.6826736111</v>
      </c>
      <c r="B4598" s="1" t="s">
        <v>328</v>
      </c>
      <c r="C4598" s="1" t="s">
        <v>337</v>
      </c>
      <c r="D4598" s="1" t="s">
        <v>338</v>
      </c>
    </row>
    <row r="4599" customFormat="false" ht="15" hidden="false" customHeight="true" outlineLevel="0" collapsed="false">
      <c r="A4599" s="106" t="n">
        <v>31038.4909953704</v>
      </c>
      <c r="B4599" s="1" t="s">
        <v>326</v>
      </c>
      <c r="C4599" s="1" t="s">
        <v>327</v>
      </c>
      <c r="D4599" s="1" t="s">
        <v>319</v>
      </c>
    </row>
    <row r="4600" customFormat="false" ht="15" hidden="false" customHeight="true" outlineLevel="0" collapsed="false">
      <c r="A4600" s="106" t="n">
        <v>31046.2269907407</v>
      </c>
      <c r="B4600" s="1" t="s">
        <v>320</v>
      </c>
      <c r="C4600" s="1" t="s">
        <v>321</v>
      </c>
      <c r="D4600" s="1" t="s">
        <v>322</v>
      </c>
    </row>
    <row r="4601" customFormat="false" ht="15" hidden="false" customHeight="true" outlineLevel="0" collapsed="false">
      <c r="A4601" s="106" t="n">
        <v>31054.094537037</v>
      </c>
      <c r="B4601" s="1" t="s">
        <v>323</v>
      </c>
      <c r="C4601" s="1" t="s">
        <v>324</v>
      </c>
      <c r="D4601" s="1" t="s">
        <v>325</v>
      </c>
    </row>
    <row r="4602" customFormat="false" ht="15" hidden="false" customHeight="true" outlineLevel="0" collapsed="false">
      <c r="A4602" s="106" t="n">
        <v>31060.9769212963</v>
      </c>
      <c r="B4602" s="1" t="s">
        <v>314</v>
      </c>
      <c r="C4602" s="1" t="s">
        <v>315</v>
      </c>
      <c r="D4602" s="1" t="s">
        <v>316</v>
      </c>
    </row>
    <row r="4603" customFormat="false" ht="15" hidden="false" customHeight="true" outlineLevel="0" collapsed="false">
      <c r="A4603" s="106" t="n">
        <v>31068.1030787037</v>
      </c>
      <c r="B4603" s="1" t="s">
        <v>326</v>
      </c>
      <c r="C4603" s="1" t="s">
        <v>327</v>
      </c>
      <c r="D4603" s="1" t="s">
        <v>319</v>
      </c>
    </row>
    <row r="4604" customFormat="false" ht="15" hidden="false" customHeight="true" outlineLevel="0" collapsed="false">
      <c r="A4604" s="106" t="n">
        <v>31076.1446527778</v>
      </c>
      <c r="B4604" s="1" t="s">
        <v>320</v>
      </c>
      <c r="C4604" s="1" t="s">
        <v>321</v>
      </c>
      <c r="D4604" s="1" t="s">
        <v>322</v>
      </c>
    </row>
    <row r="4605" customFormat="false" ht="15" hidden="false" customHeight="true" outlineLevel="0" collapsed="false">
      <c r="A4605" s="106" t="n">
        <v>31083.6379398148</v>
      </c>
      <c r="B4605" s="1" t="s">
        <v>323</v>
      </c>
      <c r="C4605" s="1" t="s">
        <v>324</v>
      </c>
      <c r="D4605" s="1" t="s">
        <v>325</v>
      </c>
    </row>
    <row r="4606" customFormat="false" ht="15" hidden="false" customHeight="true" outlineLevel="0" collapsed="false">
      <c r="A4606" s="106" t="n">
        <v>31090.3310532407</v>
      </c>
      <c r="B4606" s="1" t="s">
        <v>314</v>
      </c>
      <c r="C4606" s="1" t="s">
        <v>315</v>
      </c>
      <c r="D4606" s="1" t="s">
        <v>316</v>
      </c>
    </row>
    <row r="4607" customFormat="false" ht="15" hidden="false" customHeight="true" outlineLevel="0" collapsed="false">
      <c r="A4607" s="106" t="n">
        <v>31097.7795717593</v>
      </c>
      <c r="B4607" s="1" t="s">
        <v>326</v>
      </c>
      <c r="C4607" s="1" t="s">
        <v>327</v>
      </c>
      <c r="D4607" s="1" t="s">
        <v>319</v>
      </c>
    </row>
    <row r="4608" customFormat="false" ht="15" hidden="false" customHeight="true" outlineLevel="0" collapsed="false">
      <c r="A4608" s="106" t="n">
        <v>31105.9859143519</v>
      </c>
      <c r="B4608" s="1" t="s">
        <v>320</v>
      </c>
      <c r="C4608" s="1" t="s">
        <v>321</v>
      </c>
      <c r="D4608" s="1" t="s">
        <v>322</v>
      </c>
    </row>
    <row r="4609" customFormat="false" ht="15" hidden="false" customHeight="true" outlineLevel="0" collapsed="false">
      <c r="A4609" s="106" t="n">
        <v>31113.0921875</v>
      </c>
      <c r="B4609" s="1" t="s">
        <v>323</v>
      </c>
      <c r="C4609" s="1" t="s">
        <v>324</v>
      </c>
      <c r="D4609" s="1" t="s">
        <v>325</v>
      </c>
    </row>
    <row r="4610" customFormat="false" ht="15" hidden="false" customHeight="true" outlineLevel="0" collapsed="false">
      <c r="A4610" s="106" t="n">
        <v>31119.7319444444</v>
      </c>
      <c r="B4610" s="1" t="s">
        <v>314</v>
      </c>
      <c r="C4610" s="1" t="s">
        <v>315</v>
      </c>
      <c r="D4610" s="1" t="s">
        <v>316</v>
      </c>
    </row>
    <row r="4611" customFormat="false" ht="15" hidden="false" customHeight="true" outlineLevel="0" collapsed="false">
      <c r="A4611" s="106" t="n">
        <v>31126.6764467593</v>
      </c>
      <c r="B4611" s="1" t="s">
        <v>328</v>
      </c>
      <c r="C4611" s="1" t="s">
        <v>329</v>
      </c>
      <c r="D4611" s="1" t="s">
        <v>330</v>
      </c>
    </row>
    <row r="4612" customFormat="false" ht="15" hidden="false" customHeight="true" outlineLevel="0" collapsed="false">
      <c r="A4612" s="106" t="n">
        <v>31127.4987037037</v>
      </c>
      <c r="B4612" s="1" t="s">
        <v>326</v>
      </c>
      <c r="C4612" s="1" t="s">
        <v>327</v>
      </c>
      <c r="D4612" s="1" t="s">
        <v>319</v>
      </c>
    </row>
    <row r="4613" customFormat="false" ht="15" hidden="false" customHeight="true" outlineLevel="0" collapsed="false">
      <c r="A4613" s="106" t="n">
        <v>31135.6739236111</v>
      </c>
      <c r="B4613" s="1" t="s">
        <v>320</v>
      </c>
      <c r="C4613" s="1" t="s">
        <v>321</v>
      </c>
      <c r="D4613" s="1" t="s">
        <v>322</v>
      </c>
    </row>
    <row r="4614" customFormat="false" ht="15" hidden="false" customHeight="true" outlineLevel="0" collapsed="false">
      <c r="A4614" s="106" t="n">
        <v>31142.4805208333</v>
      </c>
      <c r="B4614" s="1" t="s">
        <v>323</v>
      </c>
      <c r="C4614" s="1" t="s">
        <v>324</v>
      </c>
      <c r="D4614" s="1" t="s">
        <v>325</v>
      </c>
    </row>
    <row r="4615" customFormat="false" ht="15" hidden="false" customHeight="true" outlineLevel="0" collapsed="false">
      <c r="A4615" s="106" t="n">
        <v>31149.195474537</v>
      </c>
      <c r="B4615" s="1" t="s">
        <v>314</v>
      </c>
      <c r="C4615" s="1" t="s">
        <v>315</v>
      </c>
      <c r="D4615" s="1" t="s">
        <v>316</v>
      </c>
    </row>
    <row r="4616" customFormat="false" ht="15" hidden="false" customHeight="true" outlineLevel="0" collapsed="false">
      <c r="A4616" s="106" t="n">
        <v>31157.2231365741</v>
      </c>
      <c r="B4616" s="1" t="s">
        <v>326</v>
      </c>
      <c r="C4616" s="1" t="s">
        <v>327</v>
      </c>
      <c r="D4616" s="1" t="s">
        <v>319</v>
      </c>
    </row>
    <row r="4617" customFormat="false" ht="15" hidden="false" customHeight="true" outlineLevel="0" collapsed="false">
      <c r="A4617" s="106" t="n">
        <v>31165.1839351852</v>
      </c>
      <c r="B4617" s="1" t="s">
        <v>320</v>
      </c>
      <c r="C4617" s="1" t="s">
        <v>321</v>
      </c>
      <c r="D4617" s="1" t="s">
        <v>322</v>
      </c>
    </row>
    <row r="4618" customFormat="false" ht="15" hidden="false" customHeight="true" outlineLevel="0" collapsed="false">
      <c r="A4618" s="106" t="n">
        <v>31171.8281597222</v>
      </c>
      <c r="B4618" s="1" t="s">
        <v>333</v>
      </c>
      <c r="C4618" s="1" t="s">
        <v>334</v>
      </c>
      <c r="D4618" s="1" t="s">
        <v>325</v>
      </c>
    </row>
    <row r="4619" customFormat="false" ht="15" hidden="false" customHeight="true" outlineLevel="0" collapsed="false">
      <c r="A4619" s="106" t="n">
        <v>31178.7318055556</v>
      </c>
      <c r="B4619" s="1" t="s">
        <v>314</v>
      </c>
      <c r="C4619" s="1" t="s">
        <v>315</v>
      </c>
      <c r="D4619" s="1" t="s">
        <v>316</v>
      </c>
    </row>
    <row r="4620" customFormat="false" ht="15" hidden="false" customHeight="true" outlineLevel="0" collapsed="false">
      <c r="A4620" s="106" t="n">
        <v>31186.9033333333</v>
      </c>
      <c r="B4620" s="1" t="s">
        <v>317</v>
      </c>
      <c r="C4620" s="1" t="s">
        <v>318</v>
      </c>
      <c r="D4620" s="1" t="s">
        <v>319</v>
      </c>
    </row>
    <row r="4621" customFormat="false" ht="15" hidden="false" customHeight="true" outlineLevel="0" collapsed="false">
      <c r="A4621" s="106" t="n">
        <v>31194.5386111111</v>
      </c>
      <c r="B4621" s="1" t="s">
        <v>320</v>
      </c>
      <c r="C4621" s="1" t="s">
        <v>321</v>
      </c>
      <c r="D4621" s="1" t="s">
        <v>322</v>
      </c>
    </row>
    <row r="4622" customFormat="false" ht="15" hidden="false" customHeight="true" outlineLevel="0" collapsed="false">
      <c r="A4622" s="106" t="n">
        <v>31201.1600578704</v>
      </c>
      <c r="B4622" s="1" t="s">
        <v>323</v>
      </c>
      <c r="C4622" s="1" t="s">
        <v>324</v>
      </c>
      <c r="D4622" s="1" t="s">
        <v>325</v>
      </c>
    </row>
    <row r="4623" customFormat="false" ht="15" hidden="false" customHeight="true" outlineLevel="0" collapsed="false">
      <c r="A4623" s="106" t="n">
        <v>31208.3465856482</v>
      </c>
      <c r="B4623" s="1" t="s">
        <v>314</v>
      </c>
      <c r="C4623" s="1" t="s">
        <v>315</v>
      </c>
      <c r="D4623" s="1" t="s">
        <v>316</v>
      </c>
    </row>
    <row r="4624" customFormat="false" ht="15" hidden="false" customHeight="true" outlineLevel="0" collapsed="false">
      <c r="A4624" s="106" t="n">
        <v>31216.4984606482</v>
      </c>
      <c r="B4624" s="1" t="s">
        <v>326</v>
      </c>
      <c r="C4624" s="1" t="s">
        <v>327</v>
      </c>
      <c r="D4624" s="1" t="s">
        <v>319</v>
      </c>
    </row>
    <row r="4625" customFormat="false" ht="15" hidden="false" customHeight="true" outlineLevel="0" collapsed="false">
      <c r="A4625" s="106" t="n">
        <v>31219.4473148148</v>
      </c>
      <c r="B4625" s="1" t="s">
        <v>328</v>
      </c>
      <c r="C4625" s="1" t="s">
        <v>331</v>
      </c>
      <c r="D4625" s="1" t="s">
        <v>332</v>
      </c>
    </row>
    <row r="4626" customFormat="false" ht="15" hidden="false" customHeight="true" outlineLevel="0" collapsed="false">
      <c r="A4626" s="106" t="n">
        <v>31223.7866898148</v>
      </c>
      <c r="B4626" s="1" t="s">
        <v>320</v>
      </c>
      <c r="C4626" s="1" t="s">
        <v>321</v>
      </c>
      <c r="D4626" s="1" t="s">
        <v>322</v>
      </c>
    </row>
    <row r="4627" customFormat="false" ht="15" hidden="false" customHeight="true" outlineLevel="0" collapsed="false">
      <c r="A4627" s="106" t="n">
        <v>31230.5058680556</v>
      </c>
      <c r="B4627" s="1" t="s">
        <v>323</v>
      </c>
      <c r="C4627" s="1" t="s">
        <v>324</v>
      </c>
      <c r="D4627" s="1" t="s">
        <v>325</v>
      </c>
    </row>
    <row r="4628" customFormat="false" ht="15" hidden="false" customHeight="true" outlineLevel="0" collapsed="false">
      <c r="A4628" s="106" t="n">
        <v>31238.0344097222</v>
      </c>
      <c r="B4628" s="1" t="s">
        <v>314</v>
      </c>
      <c r="C4628" s="1" t="s">
        <v>315</v>
      </c>
      <c r="D4628" s="1" t="s">
        <v>316</v>
      </c>
    </row>
    <row r="4629" customFormat="false" ht="15" hidden="false" customHeight="true" outlineLevel="0" collapsed="false">
      <c r="A4629" s="106" t="n">
        <v>31245.9972916667</v>
      </c>
      <c r="B4629" s="1" t="s">
        <v>326</v>
      </c>
      <c r="C4629" s="1" t="s">
        <v>327</v>
      </c>
      <c r="D4629" s="1" t="s">
        <v>319</v>
      </c>
    </row>
    <row r="4630" customFormat="false" ht="15" hidden="false" customHeight="true" outlineLevel="0" collapsed="false">
      <c r="A4630" s="106" t="n">
        <v>31252.9852546296</v>
      </c>
      <c r="B4630" s="1" t="s">
        <v>320</v>
      </c>
      <c r="C4630" s="1" t="s">
        <v>321</v>
      </c>
      <c r="D4630" s="1" t="s">
        <v>322</v>
      </c>
    </row>
    <row r="4631" customFormat="false" ht="15" hidden="false" customHeight="true" outlineLevel="0" collapsed="false">
      <c r="A4631" s="106" t="n">
        <v>31259.9034722222</v>
      </c>
      <c r="B4631" s="1" t="s">
        <v>323</v>
      </c>
      <c r="C4631" s="1" t="s">
        <v>324</v>
      </c>
      <c r="D4631" s="1" t="s">
        <v>325</v>
      </c>
    </row>
    <row r="4632" customFormat="false" ht="15" hidden="false" customHeight="true" outlineLevel="0" collapsed="false">
      <c r="A4632" s="106" t="n">
        <v>31267.7703356482</v>
      </c>
      <c r="B4632" s="1" t="s">
        <v>314</v>
      </c>
      <c r="C4632" s="1" t="s">
        <v>315</v>
      </c>
      <c r="D4632" s="1" t="s">
        <v>316</v>
      </c>
    </row>
    <row r="4633" customFormat="false" ht="15" hidden="false" customHeight="true" outlineLevel="0" collapsed="false">
      <c r="A4633" s="106" t="n">
        <v>31275.4202199074</v>
      </c>
      <c r="B4633" s="1" t="s">
        <v>326</v>
      </c>
      <c r="C4633" s="1" t="s">
        <v>327</v>
      </c>
      <c r="D4633" s="1" t="s">
        <v>319</v>
      </c>
    </row>
    <row r="4634" customFormat="false" ht="15" hidden="false" customHeight="true" outlineLevel="0" collapsed="false">
      <c r="A4634" s="106" t="n">
        <v>31282.1915046296</v>
      </c>
      <c r="B4634" s="1" t="s">
        <v>320</v>
      </c>
      <c r="C4634" s="1" t="s">
        <v>321</v>
      </c>
      <c r="D4634" s="1" t="s">
        <v>322</v>
      </c>
    </row>
    <row r="4635" customFormat="false" ht="15" hidden="false" customHeight="true" outlineLevel="0" collapsed="false">
      <c r="A4635" s="106" t="n">
        <v>31289.3938773148</v>
      </c>
      <c r="B4635" s="1" t="s">
        <v>323</v>
      </c>
      <c r="C4635" s="1" t="s">
        <v>324</v>
      </c>
      <c r="D4635" s="1" t="s">
        <v>325</v>
      </c>
    </row>
    <row r="4636" customFormat="false" ht="15" hidden="false" customHeight="true" outlineLevel="0" collapsed="false">
      <c r="A4636" s="106" t="n">
        <v>31297.5112037037</v>
      </c>
      <c r="B4636" s="1" t="s">
        <v>314</v>
      </c>
      <c r="C4636" s="1" t="s">
        <v>315</v>
      </c>
      <c r="D4636" s="1" t="s">
        <v>316</v>
      </c>
    </row>
    <row r="4637" customFormat="false" ht="15" hidden="false" customHeight="true" outlineLevel="0" collapsed="false">
      <c r="A4637" s="106" t="n">
        <v>31304.8052777778</v>
      </c>
      <c r="B4637" s="1" t="s">
        <v>326</v>
      </c>
      <c r="C4637" s="1" t="s">
        <v>327</v>
      </c>
      <c r="D4637" s="1" t="s">
        <v>319</v>
      </c>
    </row>
    <row r="4638" customFormat="false" ht="15" hidden="false" customHeight="true" outlineLevel="0" collapsed="false">
      <c r="A4638" s="106" t="n">
        <v>31311.4601967593</v>
      </c>
      <c r="B4638" s="1" t="s">
        <v>320</v>
      </c>
      <c r="C4638" s="1" t="s">
        <v>321</v>
      </c>
      <c r="D4638" s="1" t="s">
        <v>322</v>
      </c>
    </row>
    <row r="4639" customFormat="false" ht="15" hidden="false" customHeight="true" outlineLevel="0" collapsed="false">
      <c r="A4639" s="106" t="n">
        <v>31313.0884375</v>
      </c>
      <c r="B4639" s="1" t="s">
        <v>328</v>
      </c>
      <c r="C4639" s="1" t="s">
        <v>335</v>
      </c>
      <c r="D4639" s="1" t="s">
        <v>336</v>
      </c>
    </row>
    <row r="4640" customFormat="false" ht="15" hidden="false" customHeight="true" outlineLevel="0" collapsed="false">
      <c r="A4640" s="106" t="n">
        <v>31319.005775463</v>
      </c>
      <c r="B4640" s="1" t="s">
        <v>323</v>
      </c>
      <c r="C4640" s="1" t="s">
        <v>324</v>
      </c>
      <c r="D4640" s="1" t="s">
        <v>325</v>
      </c>
    </row>
    <row r="4641" customFormat="false" ht="15" hidden="false" customHeight="true" outlineLevel="0" collapsed="false">
      <c r="A4641" s="106" t="n">
        <v>31327.2112962963</v>
      </c>
      <c r="B4641" s="1" t="s">
        <v>314</v>
      </c>
      <c r="C4641" s="1" t="s">
        <v>315</v>
      </c>
      <c r="D4641" s="1" t="s">
        <v>316</v>
      </c>
    </row>
    <row r="4642" customFormat="false" ht="15" hidden="false" customHeight="true" outlineLevel="0" collapsed="false">
      <c r="A4642" s="106" t="n">
        <v>31334.1898958333</v>
      </c>
      <c r="B4642" s="1" t="s">
        <v>326</v>
      </c>
      <c r="C4642" s="1" t="s">
        <v>327</v>
      </c>
      <c r="D4642" s="1" t="s">
        <v>319</v>
      </c>
    </row>
    <row r="4643" customFormat="false" ht="15" hidden="false" customHeight="true" outlineLevel="0" collapsed="false">
      <c r="A4643" s="106" t="n">
        <v>31340.8419791667</v>
      </c>
      <c r="B4643" s="1" t="s">
        <v>320</v>
      </c>
      <c r="C4643" s="1" t="s">
        <v>321</v>
      </c>
      <c r="D4643" s="1" t="s">
        <v>322</v>
      </c>
    </row>
    <row r="4644" customFormat="false" ht="15" hidden="false" customHeight="true" outlineLevel="0" collapsed="false">
      <c r="A4644" s="106" t="n">
        <v>31348.7342476852</v>
      </c>
      <c r="B4644" s="1" t="s">
        <v>333</v>
      </c>
      <c r="C4644" s="1" t="s">
        <v>334</v>
      </c>
      <c r="D4644" s="1" t="s">
        <v>325</v>
      </c>
    </row>
    <row r="4645" customFormat="false" ht="15" hidden="false" customHeight="true" outlineLevel="0" collapsed="false">
      <c r="A4645" s="106" t="n">
        <v>31356.8380092593</v>
      </c>
      <c r="B4645" s="1" t="s">
        <v>314</v>
      </c>
      <c r="C4645" s="1" t="s">
        <v>315</v>
      </c>
      <c r="D4645" s="1" t="s">
        <v>316</v>
      </c>
    </row>
    <row r="4646" customFormat="false" ht="15" hidden="false" customHeight="true" outlineLevel="0" collapsed="false">
      <c r="A4646" s="106" t="n">
        <v>31363.5978240741</v>
      </c>
      <c r="B4646" s="1" t="s">
        <v>317</v>
      </c>
      <c r="C4646" s="1" t="s">
        <v>318</v>
      </c>
      <c r="D4646" s="1" t="s">
        <v>319</v>
      </c>
    </row>
    <row r="4647" customFormat="false" ht="15" hidden="false" customHeight="true" outlineLevel="0" collapsed="false">
      <c r="A4647" s="106" t="n">
        <v>31370.3773958333</v>
      </c>
      <c r="B4647" s="1" t="s">
        <v>320</v>
      </c>
      <c r="C4647" s="1" t="s">
        <v>321</v>
      </c>
      <c r="D4647" s="1" t="s">
        <v>322</v>
      </c>
    </row>
    <row r="4648" customFormat="false" ht="15" hidden="false" customHeight="true" outlineLevel="0" collapsed="false">
      <c r="A4648" s="106" t="n">
        <v>31378.5289467593</v>
      </c>
      <c r="B4648" s="1" t="s">
        <v>323</v>
      </c>
      <c r="C4648" s="1" t="s">
        <v>324</v>
      </c>
      <c r="D4648" s="1" t="s">
        <v>325</v>
      </c>
    </row>
    <row r="4649" customFormat="false" ht="15" hidden="false" customHeight="true" outlineLevel="0" collapsed="false">
      <c r="A4649" s="106" t="n">
        <v>31386.3760648148</v>
      </c>
      <c r="B4649" s="1" t="s">
        <v>314</v>
      </c>
      <c r="C4649" s="1" t="s">
        <v>315</v>
      </c>
      <c r="D4649" s="1" t="s">
        <v>316</v>
      </c>
    </row>
    <row r="4650" customFormat="false" ht="15" hidden="false" customHeight="true" outlineLevel="0" collapsed="false">
      <c r="A4650" s="106" t="n">
        <v>31393.038125</v>
      </c>
      <c r="B4650" s="1" t="s">
        <v>326</v>
      </c>
      <c r="C4650" s="1" t="s">
        <v>327</v>
      </c>
      <c r="D4650" s="1" t="s">
        <v>319</v>
      </c>
    </row>
    <row r="4651" customFormat="false" ht="15" hidden="false" customHeight="true" outlineLevel="0" collapsed="false">
      <c r="A4651" s="106" t="n">
        <v>31400.0818171296</v>
      </c>
      <c r="B4651" s="1" t="s">
        <v>320</v>
      </c>
      <c r="C4651" s="1" t="s">
        <v>321</v>
      </c>
      <c r="D4651" s="1" t="s">
        <v>322</v>
      </c>
    </row>
    <row r="4652" customFormat="false" ht="15" hidden="false" customHeight="true" outlineLevel="0" collapsed="false">
      <c r="A4652" s="106" t="n">
        <v>31402.9220833333</v>
      </c>
      <c r="B4652" s="1" t="s">
        <v>328</v>
      </c>
      <c r="C4652" s="1" t="s">
        <v>337</v>
      </c>
      <c r="D4652" s="1" t="s">
        <v>338</v>
      </c>
    </row>
    <row r="4653" customFormat="false" ht="15" hidden="false" customHeight="true" outlineLevel="0" collapsed="false">
      <c r="A4653" s="106" t="n">
        <v>31408.3126736111</v>
      </c>
      <c r="B4653" s="1" t="s">
        <v>323</v>
      </c>
      <c r="C4653" s="1" t="s">
        <v>324</v>
      </c>
      <c r="D4653" s="1" t="s">
        <v>325</v>
      </c>
    </row>
    <row r="4654" customFormat="false" ht="15" hidden="false" customHeight="true" outlineLevel="0" collapsed="false">
      <c r="A4654" s="106" t="n">
        <v>31415.8246643519</v>
      </c>
      <c r="B4654" s="1" t="s">
        <v>314</v>
      </c>
      <c r="C4654" s="1" t="s">
        <v>315</v>
      </c>
      <c r="D4654" s="1" t="s">
        <v>316</v>
      </c>
    </row>
    <row r="4655" customFormat="false" ht="15" hidden="false" customHeight="true" outlineLevel="0" collapsed="false">
      <c r="A4655" s="106" t="n">
        <v>31422.5152777778</v>
      </c>
      <c r="B4655" s="1" t="s">
        <v>326</v>
      </c>
      <c r="C4655" s="1" t="s">
        <v>327</v>
      </c>
      <c r="D4655" s="1" t="s">
        <v>319</v>
      </c>
    </row>
    <row r="4656" customFormat="false" ht="15" hidden="false" customHeight="true" outlineLevel="0" collapsed="false">
      <c r="A4656" s="106" t="n">
        <v>31429.9257175926</v>
      </c>
      <c r="B4656" s="1" t="s">
        <v>320</v>
      </c>
      <c r="C4656" s="1" t="s">
        <v>321</v>
      </c>
      <c r="D4656" s="1" t="s">
        <v>322</v>
      </c>
    </row>
    <row r="4657" customFormat="false" ht="15" hidden="false" customHeight="true" outlineLevel="0" collapsed="false">
      <c r="A4657" s="106" t="n">
        <v>31438.0216666667</v>
      </c>
      <c r="B4657" s="1" t="s">
        <v>323</v>
      </c>
      <c r="C4657" s="1" t="s">
        <v>324</v>
      </c>
      <c r="D4657" s="1" t="s">
        <v>325</v>
      </c>
    </row>
    <row r="4658" customFormat="false" ht="15" hidden="false" customHeight="true" outlineLevel="0" collapsed="false">
      <c r="A4658" s="106" t="n">
        <v>31445.1951736111</v>
      </c>
      <c r="B4658" s="1" t="s">
        <v>314</v>
      </c>
      <c r="C4658" s="1" t="s">
        <v>315</v>
      </c>
      <c r="D4658" s="1" t="s">
        <v>316</v>
      </c>
    </row>
    <row r="4659" customFormat="false" ht="15" hidden="false" customHeight="true" outlineLevel="0" collapsed="false">
      <c r="A4659" s="106" t="n">
        <v>31452.0386689815</v>
      </c>
      <c r="B4659" s="1" t="s">
        <v>326</v>
      </c>
      <c r="C4659" s="1" t="s">
        <v>327</v>
      </c>
      <c r="D4659" s="1" t="s">
        <v>319</v>
      </c>
    </row>
    <row r="4660" customFormat="false" ht="15" hidden="false" customHeight="true" outlineLevel="0" collapsed="false">
      <c r="A4660" s="106" t="n">
        <v>31459.8296875</v>
      </c>
      <c r="B4660" s="1" t="s">
        <v>320</v>
      </c>
      <c r="C4660" s="1" t="s">
        <v>321</v>
      </c>
      <c r="D4660" s="1" t="s">
        <v>322</v>
      </c>
    </row>
    <row r="4661" customFormat="false" ht="15" hidden="false" customHeight="true" outlineLevel="0" collapsed="false">
      <c r="A4661" s="106" t="n">
        <v>31467.6268055556</v>
      </c>
      <c r="B4661" s="1" t="s">
        <v>323</v>
      </c>
      <c r="C4661" s="1" t="s">
        <v>324</v>
      </c>
      <c r="D4661" s="1" t="s">
        <v>325</v>
      </c>
    </row>
    <row r="4662" customFormat="false" ht="15" hidden="false" customHeight="true" outlineLevel="0" collapsed="false">
      <c r="A4662" s="106" t="n">
        <v>31474.5121180556</v>
      </c>
      <c r="B4662" s="1" t="s">
        <v>314</v>
      </c>
      <c r="C4662" s="1" t="s">
        <v>315</v>
      </c>
      <c r="D4662" s="1" t="s">
        <v>316</v>
      </c>
    </row>
    <row r="4663" customFormat="false" ht="15" hidden="false" customHeight="true" outlineLevel="0" collapsed="false">
      <c r="A4663" s="106" t="n">
        <v>31481.619212963</v>
      </c>
      <c r="B4663" s="1" t="s">
        <v>326</v>
      </c>
      <c r="C4663" s="1" t="s">
        <v>327</v>
      </c>
      <c r="D4663" s="1" t="s">
        <v>319</v>
      </c>
    </row>
    <row r="4664" customFormat="false" ht="15" hidden="false" customHeight="true" outlineLevel="0" collapsed="false">
      <c r="A4664" s="106" t="n">
        <v>31489.693125</v>
      </c>
      <c r="B4664" s="1" t="s">
        <v>320</v>
      </c>
      <c r="C4664" s="1" t="s">
        <v>321</v>
      </c>
      <c r="D4664" s="1" t="s">
        <v>322</v>
      </c>
    </row>
    <row r="4665" customFormat="false" ht="15" hidden="false" customHeight="true" outlineLevel="0" collapsed="false">
      <c r="A4665" s="106" t="n">
        <v>31491.9185416667</v>
      </c>
      <c r="B4665" s="1" t="s">
        <v>328</v>
      </c>
      <c r="C4665" s="1" t="s">
        <v>329</v>
      </c>
      <c r="D4665" s="1" t="s">
        <v>330</v>
      </c>
    </row>
    <row r="4666" customFormat="false" ht="15" hidden="false" customHeight="true" outlineLevel="0" collapsed="false">
      <c r="A4666" s="106" t="n">
        <v>31497.126400463</v>
      </c>
      <c r="B4666" s="1" t="s">
        <v>323</v>
      </c>
      <c r="C4666" s="1" t="s">
        <v>324</v>
      </c>
      <c r="D4666" s="1" t="s">
        <v>325</v>
      </c>
    </row>
    <row r="4667" customFormat="false" ht="15" hidden="false" customHeight="true" outlineLevel="0" collapsed="false">
      <c r="A4667" s="106" t="n">
        <v>31503.8125115741</v>
      </c>
      <c r="B4667" s="1" t="s">
        <v>314</v>
      </c>
      <c r="C4667" s="1" t="s">
        <v>315</v>
      </c>
      <c r="D4667" s="1" t="s">
        <v>316</v>
      </c>
    </row>
    <row r="4668" customFormat="false" ht="15" hidden="false" customHeight="true" outlineLevel="0" collapsed="false">
      <c r="A4668" s="106" t="n">
        <v>31511.2553472222</v>
      </c>
      <c r="B4668" s="1" t="s">
        <v>317</v>
      </c>
      <c r="C4668" s="1" t="s">
        <v>318</v>
      </c>
      <c r="D4668" s="1" t="s">
        <v>319</v>
      </c>
    </row>
    <row r="4669" customFormat="false" ht="15" hidden="false" customHeight="true" outlineLevel="0" collapsed="false">
      <c r="A4669" s="106" t="n">
        <v>31519.4404050926</v>
      </c>
      <c r="B4669" s="1" t="s">
        <v>320</v>
      </c>
      <c r="C4669" s="1" t="s">
        <v>321</v>
      </c>
      <c r="D4669" s="1" t="s">
        <v>322</v>
      </c>
    </row>
    <row r="4670" customFormat="false" ht="15" hidden="false" customHeight="true" outlineLevel="0" collapsed="false">
      <c r="A4670" s="106" t="n">
        <v>31526.5321875</v>
      </c>
      <c r="B4670" s="1" t="s">
        <v>333</v>
      </c>
      <c r="C4670" s="1" t="s">
        <v>334</v>
      </c>
      <c r="D4670" s="1" t="s">
        <v>325</v>
      </c>
    </row>
    <row r="4671" customFormat="false" ht="15" hidden="false" customHeight="true" outlineLevel="0" collapsed="false">
      <c r="A4671" s="106" t="n">
        <v>31533.1403009259</v>
      </c>
      <c r="B4671" s="1" t="s">
        <v>314</v>
      </c>
      <c r="C4671" s="1" t="s">
        <v>315</v>
      </c>
      <c r="D4671" s="1" t="s">
        <v>316</v>
      </c>
    </row>
    <row r="4672" customFormat="false" ht="15" hidden="false" customHeight="true" outlineLevel="0" collapsed="false">
      <c r="A4672" s="106" t="n">
        <v>31540.9230208333</v>
      </c>
      <c r="B4672" s="1" t="s">
        <v>326</v>
      </c>
      <c r="C4672" s="1" t="s">
        <v>327</v>
      </c>
      <c r="D4672" s="1" t="s">
        <v>319</v>
      </c>
    </row>
    <row r="4673" customFormat="false" ht="15" hidden="false" customHeight="true" outlineLevel="0" collapsed="false">
      <c r="A4673" s="106" t="n">
        <v>31549.0411921296</v>
      </c>
      <c r="B4673" s="1" t="s">
        <v>320</v>
      </c>
      <c r="C4673" s="1" t="s">
        <v>321</v>
      </c>
      <c r="D4673" s="1" t="s">
        <v>322</v>
      </c>
    </row>
    <row r="4674" customFormat="false" ht="15" hidden="false" customHeight="true" outlineLevel="0" collapsed="false">
      <c r="A4674" s="106" t="n">
        <v>31555.8643402778</v>
      </c>
      <c r="B4674" s="1" t="s">
        <v>323</v>
      </c>
      <c r="C4674" s="1" t="s">
        <v>324</v>
      </c>
      <c r="D4674" s="1" t="s">
        <v>325</v>
      </c>
    </row>
    <row r="4675" customFormat="false" ht="15" hidden="false" customHeight="true" outlineLevel="0" collapsed="false">
      <c r="A4675" s="106" t="n">
        <v>31562.537974537</v>
      </c>
      <c r="B4675" s="1" t="s">
        <v>314</v>
      </c>
      <c r="C4675" s="1" t="s">
        <v>315</v>
      </c>
      <c r="D4675" s="1" t="s">
        <v>316</v>
      </c>
    </row>
    <row r="4676" customFormat="false" ht="15" hidden="false" customHeight="true" outlineLevel="0" collapsed="false">
      <c r="A4676" s="106" t="n">
        <v>31570.5835069444</v>
      </c>
      <c r="B4676" s="1" t="s">
        <v>326</v>
      </c>
      <c r="C4676" s="1" t="s">
        <v>327</v>
      </c>
      <c r="D4676" s="1" t="s">
        <v>319</v>
      </c>
    </row>
    <row r="4677" customFormat="false" ht="15" hidden="false" customHeight="true" outlineLevel="0" collapsed="false">
      <c r="A4677" s="106" t="n">
        <v>31578.4998148148</v>
      </c>
      <c r="B4677" s="1" t="s">
        <v>320</v>
      </c>
      <c r="C4677" s="1" t="s">
        <v>321</v>
      </c>
      <c r="D4677" s="1" t="s">
        <v>322</v>
      </c>
    </row>
    <row r="4678" customFormat="false" ht="15" hidden="false" customHeight="true" outlineLevel="0" collapsed="false">
      <c r="A4678" s="106" t="n">
        <v>31584.6873842593</v>
      </c>
      <c r="B4678" s="1" t="s">
        <v>328</v>
      </c>
      <c r="C4678" s="1" t="s">
        <v>331</v>
      </c>
      <c r="D4678" s="1" t="s">
        <v>332</v>
      </c>
    </row>
    <row r="4679" customFormat="false" ht="15" hidden="false" customHeight="true" outlineLevel="0" collapsed="false">
      <c r="A4679" s="106" t="n">
        <v>31585.1540162037</v>
      </c>
      <c r="B4679" s="1" t="s">
        <v>323</v>
      </c>
      <c r="C4679" s="1" t="s">
        <v>324</v>
      </c>
      <c r="D4679" s="1" t="s">
        <v>325</v>
      </c>
    </row>
    <row r="4680" customFormat="false" ht="15" hidden="false" customHeight="true" outlineLevel="0" collapsed="false">
      <c r="A4680" s="106" t="n">
        <v>31592.037037037</v>
      </c>
      <c r="B4680" s="1" t="s">
        <v>314</v>
      </c>
      <c r="C4680" s="1" t="s">
        <v>315</v>
      </c>
      <c r="D4680" s="1" t="s">
        <v>316</v>
      </c>
    </row>
    <row r="4681" customFormat="false" ht="15" hidden="false" customHeight="true" outlineLevel="0" collapsed="false">
      <c r="A4681" s="106" t="n">
        <v>31600.2046875</v>
      </c>
      <c r="B4681" s="1" t="s">
        <v>326</v>
      </c>
      <c r="C4681" s="1" t="s">
        <v>327</v>
      </c>
      <c r="D4681" s="1" t="s">
        <v>319</v>
      </c>
    </row>
    <row r="4682" customFormat="false" ht="15" hidden="false" customHeight="true" outlineLevel="0" collapsed="false">
      <c r="A4682" s="106" t="n">
        <v>31607.8401157407</v>
      </c>
      <c r="B4682" s="1" t="s">
        <v>320</v>
      </c>
      <c r="C4682" s="1" t="s">
        <v>321</v>
      </c>
      <c r="D4682" s="1" t="s">
        <v>322</v>
      </c>
    </row>
    <row r="4683" customFormat="false" ht="15" hidden="false" customHeight="true" outlineLevel="0" collapsed="false">
      <c r="A4683" s="106" t="n">
        <v>31614.4446296296</v>
      </c>
      <c r="B4683" s="1" t="s">
        <v>323</v>
      </c>
      <c r="C4683" s="1" t="s">
        <v>324</v>
      </c>
      <c r="D4683" s="1" t="s">
        <v>325</v>
      </c>
    </row>
    <row r="4684" customFormat="false" ht="15" hidden="false" customHeight="true" outlineLevel="0" collapsed="false">
      <c r="A4684" s="106" t="n">
        <v>31621.6488194444</v>
      </c>
      <c r="B4684" s="1" t="s">
        <v>314</v>
      </c>
      <c r="C4684" s="1" t="s">
        <v>315</v>
      </c>
      <c r="D4684" s="1" t="s">
        <v>316</v>
      </c>
    </row>
    <row r="4685" customFormat="false" ht="15" hidden="false" customHeight="true" outlineLevel="0" collapsed="false">
      <c r="A4685" s="106" t="n">
        <v>31629.7747453704</v>
      </c>
      <c r="B4685" s="1" t="s">
        <v>326</v>
      </c>
      <c r="C4685" s="1" t="s">
        <v>327</v>
      </c>
      <c r="D4685" s="1" t="s">
        <v>319</v>
      </c>
    </row>
    <row r="4686" customFormat="false" ht="15" hidden="false" customHeight="true" outlineLevel="0" collapsed="false">
      <c r="A4686" s="106" t="n">
        <v>31637.0980324074</v>
      </c>
      <c r="B4686" s="1" t="s">
        <v>320</v>
      </c>
      <c r="C4686" s="1" t="s">
        <v>321</v>
      </c>
      <c r="D4686" s="1" t="s">
        <v>322</v>
      </c>
    </row>
    <row r="4687" customFormat="false" ht="15" hidden="false" customHeight="true" outlineLevel="0" collapsed="false">
      <c r="A4687" s="106" t="n">
        <v>31643.7875694444</v>
      </c>
      <c r="B4687" s="1" t="s">
        <v>323</v>
      </c>
      <c r="C4687" s="1" t="s">
        <v>324</v>
      </c>
      <c r="D4687" s="1" t="s">
        <v>325</v>
      </c>
    </row>
    <row r="4688" customFormat="false" ht="15" hidden="false" customHeight="true" outlineLevel="0" collapsed="false">
      <c r="A4688" s="106" t="n">
        <v>31651.3602777778</v>
      </c>
      <c r="B4688" s="1" t="s">
        <v>314</v>
      </c>
      <c r="C4688" s="1" t="s">
        <v>315</v>
      </c>
      <c r="D4688" s="1" t="s">
        <v>316</v>
      </c>
    </row>
    <row r="4689" customFormat="false" ht="15" hidden="false" customHeight="true" outlineLevel="0" collapsed="false">
      <c r="A4689" s="106" t="n">
        <v>31659.2988078704</v>
      </c>
      <c r="B4689" s="1" t="s">
        <v>326</v>
      </c>
      <c r="C4689" s="1" t="s">
        <v>327</v>
      </c>
      <c r="D4689" s="1" t="s">
        <v>319</v>
      </c>
    </row>
    <row r="4690" customFormat="false" ht="15" hidden="false" customHeight="true" outlineLevel="0" collapsed="false">
      <c r="A4690" s="106" t="n">
        <v>31666.3199421296</v>
      </c>
      <c r="B4690" s="1" t="s">
        <v>320</v>
      </c>
      <c r="C4690" s="1" t="s">
        <v>321</v>
      </c>
      <c r="D4690" s="1" t="s">
        <v>322</v>
      </c>
    </row>
    <row r="4691" customFormat="false" ht="15" hidden="false" customHeight="true" outlineLevel="0" collapsed="false">
      <c r="A4691" s="106" t="n">
        <v>31673.2316435185</v>
      </c>
      <c r="B4691" s="1" t="s">
        <v>323</v>
      </c>
      <c r="C4691" s="1" t="s">
        <v>324</v>
      </c>
      <c r="D4691" s="1" t="s">
        <v>325</v>
      </c>
    </row>
    <row r="4692" customFormat="false" ht="15" hidden="false" customHeight="true" outlineLevel="0" collapsed="false">
      <c r="A4692" s="106" t="n">
        <v>31678.3325578704</v>
      </c>
      <c r="B4692" s="1" t="s">
        <v>328</v>
      </c>
      <c r="C4692" s="1" t="s">
        <v>335</v>
      </c>
      <c r="D4692" s="1" t="s">
        <v>336</v>
      </c>
    </row>
    <row r="4693" customFormat="false" ht="15" hidden="false" customHeight="true" outlineLevel="0" collapsed="false">
      <c r="A4693" s="106" t="n">
        <v>31681.1375925926</v>
      </c>
      <c r="B4693" s="1" t="s">
        <v>314</v>
      </c>
      <c r="C4693" s="1" t="s">
        <v>315</v>
      </c>
      <c r="D4693" s="1" t="s">
        <v>316</v>
      </c>
    </row>
    <row r="4694" customFormat="false" ht="15" hidden="false" customHeight="true" outlineLevel="0" collapsed="false">
      <c r="A4694" s="106" t="n">
        <v>31688.7880208333</v>
      </c>
      <c r="B4694" s="1" t="s">
        <v>317</v>
      </c>
      <c r="C4694" s="1" t="s">
        <v>318</v>
      </c>
      <c r="D4694" s="1" t="s">
        <v>319</v>
      </c>
    </row>
    <row r="4695" customFormat="false" ht="15" hidden="false" customHeight="true" outlineLevel="0" collapsed="false">
      <c r="A4695" s="106" t="n">
        <v>31695.5614351852</v>
      </c>
      <c r="B4695" s="1" t="s">
        <v>320</v>
      </c>
      <c r="C4695" s="1" t="s">
        <v>321</v>
      </c>
      <c r="D4695" s="1" t="s">
        <v>322</v>
      </c>
    </row>
    <row r="4696" customFormat="false" ht="15" hidden="false" customHeight="true" outlineLevel="0" collapsed="false">
      <c r="A4696" s="106" t="n">
        <v>31702.8066666667</v>
      </c>
      <c r="B4696" s="1" t="s">
        <v>333</v>
      </c>
      <c r="C4696" s="1" t="s">
        <v>334</v>
      </c>
      <c r="D4696" s="1" t="s">
        <v>325</v>
      </c>
    </row>
    <row r="4697" customFormat="false" ht="15" hidden="false" customHeight="true" outlineLevel="0" collapsed="false">
      <c r="A4697" s="106" t="n">
        <v>31710.9349652778</v>
      </c>
      <c r="B4697" s="1" t="s">
        <v>314</v>
      </c>
      <c r="C4697" s="1" t="s">
        <v>315</v>
      </c>
      <c r="D4697" s="1" t="s">
        <v>316</v>
      </c>
    </row>
    <row r="4698" customFormat="false" ht="15" hidden="false" customHeight="true" outlineLevel="0" collapsed="false">
      <c r="A4698" s="106" t="n">
        <v>31718.2517013889</v>
      </c>
      <c r="B4698" s="1" t="s">
        <v>326</v>
      </c>
      <c r="C4698" s="1" t="s">
        <v>327</v>
      </c>
      <c r="D4698" s="1" t="s">
        <v>319</v>
      </c>
    </row>
    <row r="4699" customFormat="false" ht="15" hidden="false" customHeight="true" outlineLevel="0" collapsed="false">
      <c r="A4699" s="106" t="n">
        <v>31724.8822800926</v>
      </c>
      <c r="B4699" s="1" t="s">
        <v>320</v>
      </c>
      <c r="C4699" s="1" t="s">
        <v>321</v>
      </c>
      <c r="D4699" s="1" t="s">
        <v>322</v>
      </c>
    </row>
    <row r="4700" customFormat="false" ht="15" hidden="false" customHeight="true" outlineLevel="0" collapsed="false">
      <c r="A4700" s="106" t="n">
        <v>31732.5080555556</v>
      </c>
      <c r="B4700" s="1" t="s">
        <v>323</v>
      </c>
      <c r="C4700" s="1" t="s">
        <v>324</v>
      </c>
      <c r="D4700" s="1" t="s">
        <v>325</v>
      </c>
    </row>
    <row r="4701" customFormat="false" ht="15" hidden="false" customHeight="true" outlineLevel="0" collapsed="false">
      <c r="A4701" s="106" t="n">
        <v>31740.7019097222</v>
      </c>
      <c r="B4701" s="1" t="s">
        <v>314</v>
      </c>
      <c r="C4701" s="1" t="s">
        <v>315</v>
      </c>
      <c r="D4701" s="1" t="s">
        <v>316</v>
      </c>
    </row>
    <row r="4702" customFormat="false" ht="15" hidden="false" customHeight="true" outlineLevel="0" collapsed="false">
      <c r="A4702" s="106" t="n">
        <v>31747.6966435185</v>
      </c>
      <c r="B4702" s="1" t="s">
        <v>326</v>
      </c>
      <c r="C4702" s="1" t="s">
        <v>327</v>
      </c>
      <c r="D4702" s="1" t="s">
        <v>319</v>
      </c>
    </row>
    <row r="4703" customFormat="false" ht="15" hidden="false" customHeight="true" outlineLevel="0" collapsed="false">
      <c r="A4703" s="106" t="n">
        <v>31754.3342708333</v>
      </c>
      <c r="B4703" s="1" t="s">
        <v>320</v>
      </c>
      <c r="C4703" s="1" t="s">
        <v>321</v>
      </c>
      <c r="D4703" s="1" t="s">
        <v>322</v>
      </c>
    </row>
    <row r="4704" customFormat="false" ht="15" hidden="false" customHeight="true" outlineLevel="0" collapsed="false">
      <c r="A4704" s="106" t="n">
        <v>31762.2949074074</v>
      </c>
      <c r="B4704" s="1" t="s">
        <v>323</v>
      </c>
      <c r="C4704" s="1" t="s">
        <v>324</v>
      </c>
      <c r="D4704" s="1" t="s">
        <v>325</v>
      </c>
    </row>
    <row r="4705" customFormat="false" ht="15" hidden="false" customHeight="true" outlineLevel="0" collapsed="false">
      <c r="A4705" s="106" t="n">
        <v>31768.1677777778</v>
      </c>
      <c r="B4705" s="1" t="s">
        <v>328</v>
      </c>
      <c r="C4705" s="1" t="s">
        <v>337</v>
      </c>
      <c r="D4705" s="1" t="s">
        <v>338</v>
      </c>
    </row>
    <row r="4706" customFormat="false" ht="15" hidden="false" customHeight="true" outlineLevel="0" collapsed="false">
      <c r="A4706" s="106" t="n">
        <v>31770.3871527778</v>
      </c>
      <c r="B4706" s="1" t="s">
        <v>314</v>
      </c>
      <c r="C4706" s="1" t="s">
        <v>315</v>
      </c>
      <c r="D4706" s="1" t="s">
        <v>316</v>
      </c>
    </row>
    <row r="4707" customFormat="false" ht="15" hidden="false" customHeight="true" outlineLevel="0" collapsed="false">
      <c r="A4707" s="106" t="n">
        <v>31777.1320949074</v>
      </c>
      <c r="B4707" s="1" t="s">
        <v>326</v>
      </c>
      <c r="C4707" s="1" t="s">
        <v>327</v>
      </c>
      <c r="D4707" s="1" t="s">
        <v>319</v>
      </c>
    </row>
    <row r="4708" customFormat="false" ht="15" hidden="false" customHeight="true" outlineLevel="0" collapsed="false">
      <c r="A4708" s="106" t="n">
        <v>31783.9408333333</v>
      </c>
      <c r="B4708" s="1" t="s">
        <v>320</v>
      </c>
      <c r="C4708" s="1" t="s">
        <v>321</v>
      </c>
      <c r="D4708" s="1" t="s">
        <v>322</v>
      </c>
    </row>
    <row r="4709" customFormat="false" ht="15" hidden="false" customHeight="true" outlineLevel="0" collapsed="false">
      <c r="A4709" s="106" t="n">
        <v>31792.1047569445</v>
      </c>
      <c r="B4709" s="1" t="s">
        <v>323</v>
      </c>
      <c r="C4709" s="1" t="s">
        <v>324</v>
      </c>
      <c r="D4709" s="1" t="s">
        <v>325</v>
      </c>
    </row>
    <row r="4710" customFormat="false" ht="15" hidden="false" customHeight="true" outlineLevel="0" collapsed="false">
      <c r="A4710" s="106" t="n">
        <v>31799.9486574074</v>
      </c>
      <c r="B4710" s="1" t="s">
        <v>314</v>
      </c>
      <c r="C4710" s="1" t="s">
        <v>315</v>
      </c>
      <c r="D4710" s="1" t="s">
        <v>316</v>
      </c>
    </row>
    <row r="4711" customFormat="false" ht="15" hidden="false" customHeight="true" outlineLevel="0" collapsed="false">
      <c r="A4711" s="106" t="n">
        <v>31806.5726967593</v>
      </c>
      <c r="B4711" s="1" t="s">
        <v>326</v>
      </c>
      <c r="C4711" s="1" t="s">
        <v>327</v>
      </c>
      <c r="D4711" s="1" t="s">
        <v>319</v>
      </c>
    </row>
    <row r="4712" customFormat="false" ht="15" hidden="false" customHeight="true" outlineLevel="0" collapsed="false">
      <c r="A4712" s="106" t="n">
        <v>31813.6811574074</v>
      </c>
      <c r="B4712" s="1" t="s">
        <v>320</v>
      </c>
      <c r="C4712" s="1" t="s">
        <v>321</v>
      </c>
      <c r="D4712" s="1" t="s">
        <v>322</v>
      </c>
    </row>
    <row r="4713" customFormat="false" ht="15" hidden="false" customHeight="true" outlineLevel="0" collapsed="false">
      <c r="A4713" s="106" t="n">
        <v>31821.87375</v>
      </c>
      <c r="B4713" s="1" t="s">
        <v>323</v>
      </c>
      <c r="C4713" s="1" t="s">
        <v>324</v>
      </c>
      <c r="D4713" s="1" t="s">
        <v>325</v>
      </c>
    </row>
    <row r="4714" customFormat="false" ht="15" hidden="false" customHeight="true" outlineLevel="0" collapsed="false">
      <c r="A4714" s="106" t="n">
        <v>31829.3722337963</v>
      </c>
      <c r="B4714" s="1" t="s">
        <v>314</v>
      </c>
      <c r="C4714" s="1" t="s">
        <v>315</v>
      </c>
      <c r="D4714" s="1" t="s">
        <v>316</v>
      </c>
    </row>
    <row r="4715" customFormat="false" ht="15" hidden="false" customHeight="true" outlineLevel="0" collapsed="false">
      <c r="A4715" s="106" t="n">
        <v>31836.0350925926</v>
      </c>
      <c r="B4715" s="1" t="s">
        <v>326</v>
      </c>
      <c r="C4715" s="1" t="s">
        <v>327</v>
      </c>
      <c r="D4715" s="1" t="s">
        <v>319</v>
      </c>
    </row>
    <row r="4716" customFormat="false" ht="15" hidden="false" customHeight="true" outlineLevel="0" collapsed="false">
      <c r="A4716" s="106" t="n">
        <v>31843.4980787037</v>
      </c>
      <c r="B4716" s="1" t="s">
        <v>320</v>
      </c>
      <c r="C4716" s="1" t="s">
        <v>321</v>
      </c>
      <c r="D4716" s="1" t="s">
        <v>322</v>
      </c>
    </row>
    <row r="4717" customFormat="false" ht="15" hidden="false" customHeight="true" outlineLevel="0" collapsed="false">
      <c r="A4717" s="106" t="n">
        <v>31851.5504166667</v>
      </c>
      <c r="B4717" s="1" t="s">
        <v>323</v>
      </c>
      <c r="C4717" s="1" t="s">
        <v>324</v>
      </c>
      <c r="D4717" s="1" t="s">
        <v>325</v>
      </c>
    </row>
    <row r="4718" customFormat="false" ht="15" hidden="false" customHeight="true" outlineLevel="0" collapsed="false">
      <c r="A4718" s="106" t="n">
        <v>31857.1611458333</v>
      </c>
      <c r="B4718" s="1" t="s">
        <v>328</v>
      </c>
      <c r="C4718" s="1" t="s">
        <v>329</v>
      </c>
      <c r="D4718" s="1" t="s">
        <v>330</v>
      </c>
    </row>
    <row r="4719" customFormat="false" ht="15" hidden="false" customHeight="true" outlineLevel="0" collapsed="false">
      <c r="A4719" s="106" t="n">
        <v>31858.681412037</v>
      </c>
      <c r="B4719" s="1" t="s">
        <v>314</v>
      </c>
      <c r="C4719" s="1" t="s">
        <v>315</v>
      </c>
      <c r="D4719" s="1" t="s">
        <v>316</v>
      </c>
    </row>
    <row r="4720" customFormat="false" ht="15" hidden="false" customHeight="true" outlineLevel="0" collapsed="false">
      <c r="A4720" s="106" t="n">
        <v>31865.5313078704</v>
      </c>
      <c r="B4720" s="1" t="s">
        <v>317</v>
      </c>
      <c r="C4720" s="1" t="s">
        <v>318</v>
      </c>
      <c r="D4720" s="1" t="s">
        <v>319</v>
      </c>
    </row>
    <row r="4721" customFormat="false" ht="15" hidden="false" customHeight="true" outlineLevel="0" collapsed="false">
      <c r="A4721" s="106" t="n">
        <v>31873.3238541667</v>
      </c>
      <c r="B4721" s="1" t="s">
        <v>320</v>
      </c>
      <c r="C4721" s="1" t="s">
        <v>321</v>
      </c>
      <c r="D4721" s="1" t="s">
        <v>322</v>
      </c>
    </row>
    <row r="4722" customFormat="false" ht="15" hidden="false" customHeight="true" outlineLevel="0" collapsed="false">
      <c r="A4722" s="106" t="n">
        <v>31881.1045717593</v>
      </c>
      <c r="B4722" s="1" t="s">
        <v>323</v>
      </c>
      <c r="C4722" s="1" t="s">
        <v>324</v>
      </c>
      <c r="D4722" s="1" t="s">
        <v>325</v>
      </c>
    </row>
    <row r="4723" customFormat="false" ht="15" hidden="false" customHeight="true" outlineLevel="0" collapsed="false">
      <c r="A4723" s="106" t="n">
        <v>31887.9268402778</v>
      </c>
      <c r="B4723" s="1" t="s">
        <v>314</v>
      </c>
      <c r="C4723" s="1" t="s">
        <v>315</v>
      </c>
      <c r="D4723" s="1" t="s">
        <v>316</v>
      </c>
    </row>
    <row r="4724" customFormat="false" ht="15" hidden="false" customHeight="true" outlineLevel="0" collapsed="false">
      <c r="A4724" s="106" t="n">
        <v>31895.0649537037</v>
      </c>
      <c r="B4724" s="1" t="s">
        <v>326</v>
      </c>
      <c r="C4724" s="1" t="s">
        <v>327</v>
      </c>
      <c r="D4724" s="1" t="s">
        <v>319</v>
      </c>
    </row>
    <row r="4725" customFormat="false" ht="15" hidden="false" customHeight="true" outlineLevel="0" collapsed="false">
      <c r="A4725" s="106" t="n">
        <v>31903.1002777778</v>
      </c>
      <c r="B4725" s="1" t="s">
        <v>320</v>
      </c>
      <c r="C4725" s="1" t="s">
        <v>321</v>
      </c>
      <c r="D4725" s="1" t="s">
        <v>322</v>
      </c>
    </row>
    <row r="4726" customFormat="false" ht="15" hidden="false" customHeight="true" outlineLevel="0" collapsed="false">
      <c r="A4726" s="106" t="n">
        <v>31910.5344097222</v>
      </c>
      <c r="B4726" s="1" t="s">
        <v>323</v>
      </c>
      <c r="C4726" s="1" t="s">
        <v>324</v>
      </c>
      <c r="D4726" s="1" t="s">
        <v>325</v>
      </c>
    </row>
    <row r="4727" customFormat="false" ht="15" hidden="false" customHeight="true" outlineLevel="0" collapsed="false">
      <c r="A4727" s="106" t="n">
        <v>31917.167962963</v>
      </c>
      <c r="B4727" s="1" t="s">
        <v>314</v>
      </c>
      <c r="C4727" s="1" t="s">
        <v>315</v>
      </c>
      <c r="D4727" s="1" t="s">
        <v>316</v>
      </c>
    </row>
    <row r="4728" customFormat="false" ht="15" hidden="false" customHeight="true" outlineLevel="0" collapsed="false">
      <c r="A4728" s="106" t="n">
        <v>31924.6336111111</v>
      </c>
      <c r="B4728" s="1" t="s">
        <v>326</v>
      </c>
      <c r="C4728" s="1" t="s">
        <v>327</v>
      </c>
      <c r="D4728" s="1" t="s">
        <v>319</v>
      </c>
    </row>
    <row r="4729" customFormat="false" ht="15" hidden="false" customHeight="true" outlineLevel="0" collapsed="false">
      <c r="A4729" s="106" t="n">
        <v>31932.785775463</v>
      </c>
      <c r="B4729" s="1" t="s">
        <v>320</v>
      </c>
      <c r="C4729" s="1" t="s">
        <v>321</v>
      </c>
      <c r="D4729" s="1" t="s">
        <v>322</v>
      </c>
    </row>
    <row r="4730" customFormat="false" ht="15" hidden="false" customHeight="true" outlineLevel="0" collapsed="false">
      <c r="A4730" s="106" t="n">
        <v>31939.8666435185</v>
      </c>
      <c r="B4730" s="1" t="s">
        <v>323</v>
      </c>
      <c r="C4730" s="1" t="s">
        <v>324</v>
      </c>
      <c r="D4730" s="1" t="s">
        <v>325</v>
      </c>
    </row>
    <row r="4731" customFormat="false" ht="15" hidden="false" customHeight="true" outlineLevel="0" collapsed="false">
      <c r="A4731" s="106" t="n">
        <v>31946.4596180556</v>
      </c>
      <c r="B4731" s="1" t="s">
        <v>314</v>
      </c>
      <c r="C4731" s="1" t="s">
        <v>315</v>
      </c>
      <c r="D4731" s="1" t="s">
        <v>316</v>
      </c>
    </row>
    <row r="4732" customFormat="false" ht="15" hidden="false" customHeight="true" outlineLevel="0" collapsed="false">
      <c r="A4732" s="106" t="n">
        <v>31949.9240277778</v>
      </c>
      <c r="B4732" s="1" t="s">
        <v>328</v>
      </c>
      <c r="C4732" s="1" t="s">
        <v>331</v>
      </c>
      <c r="D4732" s="1" t="s">
        <v>332</v>
      </c>
    </row>
    <row r="4733" customFormat="false" ht="15" hidden="false" customHeight="true" outlineLevel="0" collapsed="false">
      <c r="A4733" s="106" t="n">
        <v>31954.2333449074</v>
      </c>
      <c r="B4733" s="1" t="s">
        <v>326</v>
      </c>
      <c r="C4733" s="1" t="s">
        <v>327</v>
      </c>
      <c r="D4733" s="1" t="s">
        <v>319</v>
      </c>
    </row>
    <row r="4734" customFormat="false" ht="15" hidden="false" customHeight="true" outlineLevel="0" collapsed="false">
      <c r="A4734" s="106" t="n">
        <v>31962.356400463</v>
      </c>
      <c r="B4734" s="1" t="s">
        <v>320</v>
      </c>
      <c r="C4734" s="1" t="s">
        <v>321</v>
      </c>
      <c r="D4734" s="1" t="s">
        <v>322</v>
      </c>
    </row>
    <row r="4735" customFormat="false" ht="15" hidden="false" customHeight="true" outlineLevel="0" collapsed="false">
      <c r="A4735" s="106" t="n">
        <v>31969.1472453704</v>
      </c>
      <c r="B4735" s="1" t="s">
        <v>323</v>
      </c>
      <c r="C4735" s="1" t="s">
        <v>324</v>
      </c>
      <c r="D4735" s="1" t="s">
        <v>325</v>
      </c>
    </row>
    <row r="4736" customFormat="false" ht="15" hidden="false" customHeight="true" outlineLevel="0" collapsed="false">
      <c r="A4736" s="106" t="n">
        <v>31975.8446643519</v>
      </c>
      <c r="B4736" s="1" t="s">
        <v>314</v>
      </c>
      <c r="C4736" s="1" t="s">
        <v>315</v>
      </c>
      <c r="D4736" s="1" t="s">
        <v>316</v>
      </c>
    </row>
    <row r="4737" customFormat="false" ht="15" hidden="false" customHeight="true" outlineLevel="0" collapsed="false">
      <c r="A4737" s="106" t="n">
        <v>31983.8590393519</v>
      </c>
      <c r="B4737" s="1" t="s">
        <v>326</v>
      </c>
      <c r="C4737" s="1" t="s">
        <v>327</v>
      </c>
      <c r="D4737" s="1" t="s">
        <v>319</v>
      </c>
    </row>
    <row r="4738" customFormat="false" ht="15" hidden="false" customHeight="true" outlineLevel="0" collapsed="false">
      <c r="A4738" s="106" t="n">
        <v>31991.8078703704</v>
      </c>
      <c r="B4738" s="1" t="s">
        <v>320</v>
      </c>
      <c r="C4738" s="1" t="s">
        <v>321</v>
      </c>
      <c r="D4738" s="1" t="s">
        <v>322</v>
      </c>
    </row>
    <row r="4739" customFormat="false" ht="15" hidden="false" customHeight="true" outlineLevel="0" collapsed="false">
      <c r="A4739" s="106" t="n">
        <v>31998.4285300926</v>
      </c>
      <c r="B4739" s="1" t="s">
        <v>323</v>
      </c>
      <c r="C4739" s="1" t="s">
        <v>324</v>
      </c>
      <c r="D4739" s="1" t="s">
        <v>325</v>
      </c>
    </row>
    <row r="4740" customFormat="false" ht="15" hidden="false" customHeight="true" outlineLevel="0" collapsed="false">
      <c r="A4740" s="106" t="n">
        <v>32005.3507291667</v>
      </c>
      <c r="B4740" s="1" t="s">
        <v>314</v>
      </c>
      <c r="C4740" s="1" t="s">
        <v>315</v>
      </c>
      <c r="D4740" s="1" t="s">
        <v>316</v>
      </c>
    </row>
    <row r="4741" customFormat="false" ht="15" hidden="false" customHeight="true" outlineLevel="0" collapsed="false">
      <c r="A4741" s="106" t="n">
        <v>32013.4990740741</v>
      </c>
      <c r="B4741" s="1" t="s">
        <v>326</v>
      </c>
      <c r="C4741" s="1" t="s">
        <v>327</v>
      </c>
      <c r="D4741" s="1" t="s">
        <v>319</v>
      </c>
    </row>
    <row r="4742" customFormat="false" ht="15" hidden="false" customHeight="true" outlineLevel="0" collapsed="false">
      <c r="A4742" s="106" t="n">
        <v>32021.1578356482</v>
      </c>
      <c r="B4742" s="1" t="s">
        <v>320</v>
      </c>
      <c r="C4742" s="1" t="s">
        <v>321</v>
      </c>
      <c r="D4742" s="1" t="s">
        <v>322</v>
      </c>
    </row>
    <row r="4743" customFormat="false" ht="15" hidden="false" customHeight="true" outlineLevel="0" collapsed="false">
      <c r="A4743" s="106" t="n">
        <v>32027.7588773148</v>
      </c>
      <c r="B4743" s="1" t="s">
        <v>323</v>
      </c>
      <c r="C4743" s="1" t="s">
        <v>324</v>
      </c>
      <c r="D4743" s="1" t="s">
        <v>325</v>
      </c>
    </row>
    <row r="4744" customFormat="false" ht="15" hidden="false" customHeight="true" outlineLevel="0" collapsed="false">
      <c r="A4744" s="106" t="n">
        <v>32034.9896064815</v>
      </c>
      <c r="B4744" s="1" t="s">
        <v>314</v>
      </c>
      <c r="C4744" s="1" t="s">
        <v>315</v>
      </c>
      <c r="D4744" s="1" t="s">
        <v>316</v>
      </c>
    </row>
    <row r="4745" customFormat="false" ht="15" hidden="false" customHeight="true" outlineLevel="0" collapsed="false">
      <c r="A4745" s="106" t="n">
        <v>32043.1309837963</v>
      </c>
      <c r="B4745" s="1" t="s">
        <v>317</v>
      </c>
      <c r="C4745" s="1" t="s">
        <v>318</v>
      </c>
      <c r="D4745" s="1" t="s">
        <v>319</v>
      </c>
    </row>
    <row r="4746" customFormat="false" ht="15" hidden="false" customHeight="true" outlineLevel="0" collapsed="false">
      <c r="A4746" s="106" t="n">
        <v>32043.5728819444</v>
      </c>
      <c r="B4746" s="1" t="s">
        <v>328</v>
      </c>
      <c r="C4746" s="1" t="s">
        <v>335</v>
      </c>
      <c r="D4746" s="1" t="s">
        <v>336</v>
      </c>
    </row>
    <row r="4747" customFormat="false" ht="15" hidden="false" customHeight="true" outlineLevel="0" collapsed="false">
      <c r="A4747" s="106" t="n">
        <v>32050.4437731482</v>
      </c>
      <c r="B4747" s="1" t="s">
        <v>320</v>
      </c>
      <c r="C4747" s="1" t="s">
        <v>321</v>
      </c>
      <c r="D4747" s="1" t="s">
        <v>322</v>
      </c>
    </row>
    <row r="4748" customFormat="false" ht="15" hidden="false" customHeight="true" outlineLevel="0" collapsed="false">
      <c r="A4748" s="106" t="n">
        <v>32057.1751736111</v>
      </c>
      <c r="B4748" s="1" t="s">
        <v>323</v>
      </c>
      <c r="C4748" s="1" t="s">
        <v>324</v>
      </c>
      <c r="D4748" s="1" t="s">
        <v>325</v>
      </c>
    </row>
    <row r="4749" customFormat="false" ht="15" hidden="false" customHeight="true" outlineLevel="0" collapsed="false">
      <c r="A4749" s="106" t="n">
        <v>32064.7544907407</v>
      </c>
      <c r="B4749" s="1" t="s">
        <v>314</v>
      </c>
      <c r="C4749" s="1" t="s">
        <v>315</v>
      </c>
      <c r="D4749" s="1" t="s">
        <v>316</v>
      </c>
    </row>
    <row r="4750" customFormat="false" ht="15" hidden="false" customHeight="true" outlineLevel="0" collapsed="false">
      <c r="A4750" s="106" t="n">
        <v>32072.7278819444</v>
      </c>
      <c r="B4750" s="1" t="s">
        <v>326</v>
      </c>
      <c r="C4750" s="1" t="s">
        <v>327</v>
      </c>
      <c r="D4750" s="1" t="s">
        <v>319</v>
      </c>
    </row>
    <row r="4751" customFormat="false" ht="15" hidden="false" customHeight="true" outlineLevel="0" collapsed="false">
      <c r="A4751" s="106" t="n">
        <v>32079.7156134259</v>
      </c>
      <c r="B4751" s="1" t="s">
        <v>320</v>
      </c>
      <c r="C4751" s="1" t="s">
        <v>321</v>
      </c>
      <c r="D4751" s="1" t="s">
        <v>322</v>
      </c>
    </row>
    <row r="4752" customFormat="false" ht="15" hidden="false" customHeight="true" outlineLevel="0" collapsed="false">
      <c r="A4752" s="106" t="n">
        <v>32086.6985648148</v>
      </c>
      <c r="B4752" s="1" t="s">
        <v>323</v>
      </c>
      <c r="C4752" s="1" t="s">
        <v>324</v>
      </c>
      <c r="D4752" s="1" t="s">
        <v>325</v>
      </c>
    </row>
    <row r="4753" customFormat="false" ht="15" hidden="false" customHeight="true" outlineLevel="0" collapsed="false">
      <c r="A4753" s="106" t="n">
        <v>32094.6105439815</v>
      </c>
      <c r="B4753" s="1" t="s">
        <v>314</v>
      </c>
      <c r="C4753" s="1" t="s">
        <v>315</v>
      </c>
      <c r="D4753" s="1" t="s">
        <v>316</v>
      </c>
    </row>
    <row r="4754" customFormat="false" ht="15" hidden="false" customHeight="true" outlineLevel="0" collapsed="false">
      <c r="A4754" s="106" t="n">
        <v>32102.2729976852</v>
      </c>
      <c r="B4754" s="1" t="s">
        <v>326</v>
      </c>
      <c r="C4754" s="1" t="s">
        <v>327</v>
      </c>
      <c r="D4754" s="1" t="s">
        <v>319</v>
      </c>
    </row>
    <row r="4755" customFormat="false" ht="15" hidden="false" customHeight="true" outlineLevel="0" collapsed="false">
      <c r="A4755" s="106" t="n">
        <v>32109.025787037</v>
      </c>
      <c r="B4755" s="1" t="s">
        <v>320</v>
      </c>
      <c r="C4755" s="1" t="s">
        <v>321</v>
      </c>
      <c r="D4755" s="1" t="s">
        <v>322</v>
      </c>
    </row>
    <row r="4756" customFormat="false" ht="15" hidden="false" customHeight="true" outlineLevel="0" collapsed="false">
      <c r="A4756" s="106" t="n">
        <v>32116.3342708333</v>
      </c>
      <c r="B4756" s="1" t="s">
        <v>323</v>
      </c>
      <c r="C4756" s="1" t="s">
        <v>324</v>
      </c>
      <c r="D4756" s="1" t="s">
        <v>325</v>
      </c>
    </row>
    <row r="4757" customFormat="false" ht="15" hidden="false" customHeight="true" outlineLevel="0" collapsed="false">
      <c r="A4757" s="106" t="n">
        <v>32124.4874652778</v>
      </c>
      <c r="B4757" s="1" t="s">
        <v>314</v>
      </c>
      <c r="C4757" s="1" t="s">
        <v>315</v>
      </c>
      <c r="D4757" s="1" t="s">
        <v>316</v>
      </c>
    </row>
    <row r="4758" customFormat="false" ht="15" hidden="false" customHeight="true" outlineLevel="0" collapsed="false">
      <c r="A4758" s="106" t="n">
        <v>32131.7677893519</v>
      </c>
      <c r="B4758" s="1" t="s">
        <v>326</v>
      </c>
      <c r="C4758" s="1" t="s">
        <v>327</v>
      </c>
      <c r="D4758" s="1" t="s">
        <v>319</v>
      </c>
    </row>
    <row r="4759" customFormat="false" ht="15" hidden="false" customHeight="true" outlineLevel="0" collapsed="false">
      <c r="A4759" s="106" t="n">
        <v>32133.4069907407</v>
      </c>
      <c r="B4759" s="1" t="s">
        <v>328</v>
      </c>
      <c r="C4759" s="1" t="s">
        <v>337</v>
      </c>
      <c r="D4759" s="1" t="s">
        <v>338</v>
      </c>
    </row>
    <row r="4760" customFormat="false" ht="15" hidden="false" customHeight="true" outlineLevel="0" collapsed="false">
      <c r="A4760" s="106" t="n">
        <v>32138.4172337963</v>
      </c>
      <c r="B4760" s="1" t="s">
        <v>320</v>
      </c>
      <c r="C4760" s="1" t="s">
        <v>321</v>
      </c>
      <c r="D4760" s="1" t="s">
        <v>322</v>
      </c>
    </row>
    <row r="4761" customFormat="false" ht="15" hidden="false" customHeight="true" outlineLevel="0" collapsed="false">
      <c r="A4761" s="106" t="n">
        <v>32146.0700925926</v>
      </c>
      <c r="B4761" s="1" t="s">
        <v>323</v>
      </c>
      <c r="C4761" s="1" t="s">
        <v>324</v>
      </c>
      <c r="D4761" s="1" t="s">
        <v>325</v>
      </c>
    </row>
    <row r="4762" customFormat="false" ht="15" hidden="false" customHeight="true" outlineLevel="0" collapsed="false">
      <c r="A4762" s="106" t="n">
        <v>32154.2946527778</v>
      </c>
      <c r="B4762" s="1" t="s">
        <v>314</v>
      </c>
      <c r="C4762" s="1" t="s">
        <v>315</v>
      </c>
      <c r="D4762" s="1" t="s">
        <v>316</v>
      </c>
    </row>
    <row r="4763" customFormat="false" ht="15" hidden="false" customHeight="true" outlineLevel="0" collapsed="false">
      <c r="A4763" s="106" t="n">
        <v>32161.2262384259</v>
      </c>
      <c r="B4763" s="1" t="s">
        <v>326</v>
      </c>
      <c r="C4763" s="1" t="s">
        <v>327</v>
      </c>
      <c r="D4763" s="1" t="s">
        <v>319</v>
      </c>
    </row>
    <row r="4764" customFormat="false" ht="15" hidden="false" customHeight="true" outlineLevel="0" collapsed="false">
      <c r="A4764" s="106" t="n">
        <v>32167.912337963</v>
      </c>
      <c r="B4764" s="1" t="s">
        <v>320</v>
      </c>
      <c r="C4764" s="1" t="s">
        <v>321</v>
      </c>
      <c r="D4764" s="1" t="s">
        <v>322</v>
      </c>
    </row>
    <row r="4765" customFormat="false" ht="15" hidden="false" customHeight="true" outlineLevel="0" collapsed="false">
      <c r="A4765" s="106" t="n">
        <v>32175.8694675926</v>
      </c>
      <c r="B4765" s="1" t="s">
        <v>323</v>
      </c>
      <c r="C4765" s="1" t="s">
        <v>324</v>
      </c>
      <c r="D4765" s="1" t="s">
        <v>325</v>
      </c>
    </row>
    <row r="4766" customFormat="false" ht="15" hidden="false" customHeight="true" outlineLevel="0" collapsed="false">
      <c r="A4766" s="106" t="n">
        <v>32183.9592708333</v>
      </c>
      <c r="B4766" s="1" t="s">
        <v>314</v>
      </c>
      <c r="C4766" s="1" t="s">
        <v>315</v>
      </c>
      <c r="D4766" s="1" t="s">
        <v>316</v>
      </c>
    </row>
    <row r="4767" customFormat="false" ht="15" hidden="false" customHeight="true" outlineLevel="0" collapsed="false">
      <c r="A4767" s="106" t="n">
        <v>32190.6625810185</v>
      </c>
      <c r="B4767" s="1" t="s">
        <v>326</v>
      </c>
      <c r="C4767" s="1" t="s">
        <v>327</v>
      </c>
      <c r="D4767" s="1" t="s">
        <v>319</v>
      </c>
    </row>
    <row r="4768" customFormat="false" ht="15" hidden="false" customHeight="true" outlineLevel="0" collapsed="false">
      <c r="A4768" s="106" t="n">
        <v>32197.5105671296</v>
      </c>
      <c r="B4768" s="1" t="s">
        <v>320</v>
      </c>
      <c r="C4768" s="1" t="s">
        <v>321</v>
      </c>
      <c r="D4768" s="1" t="s">
        <v>322</v>
      </c>
    </row>
    <row r="4769" customFormat="false" ht="15" hidden="false" customHeight="true" outlineLevel="0" collapsed="false">
      <c r="A4769" s="106" t="n">
        <v>32205.667662037</v>
      </c>
      <c r="B4769" s="1" t="s">
        <v>333</v>
      </c>
      <c r="C4769" s="1" t="s">
        <v>334</v>
      </c>
      <c r="D4769" s="1" t="s">
        <v>325</v>
      </c>
    </row>
    <row r="4770" customFormat="false" ht="15" hidden="false" customHeight="true" outlineLevel="0" collapsed="false">
      <c r="A4770" s="106" t="n">
        <v>32213.4559490741</v>
      </c>
      <c r="B4770" s="1" t="s">
        <v>314</v>
      </c>
      <c r="C4770" s="1" t="s">
        <v>315</v>
      </c>
      <c r="D4770" s="1" t="s">
        <v>316</v>
      </c>
    </row>
    <row r="4771" customFormat="false" ht="15" hidden="false" customHeight="true" outlineLevel="0" collapsed="false">
      <c r="A4771" s="106" t="n">
        <v>32220.0848726852</v>
      </c>
      <c r="B4771" s="1" t="s">
        <v>317</v>
      </c>
      <c r="C4771" s="1" t="s">
        <v>318</v>
      </c>
      <c r="D4771" s="1" t="s">
        <v>319</v>
      </c>
    </row>
    <row r="4772" customFormat="false" ht="15" hidden="false" customHeight="true" outlineLevel="0" collapsed="false">
      <c r="A4772" s="106" t="n">
        <v>32222.4019675926</v>
      </c>
      <c r="B4772" s="1" t="s">
        <v>328</v>
      </c>
      <c r="C4772" s="1" t="s">
        <v>329</v>
      </c>
      <c r="D4772" s="1" t="s">
        <v>330</v>
      </c>
    </row>
    <row r="4773" customFormat="false" ht="15" hidden="false" customHeight="true" outlineLevel="0" collapsed="false">
      <c r="A4773" s="106" t="n">
        <v>32227.1951851852</v>
      </c>
      <c r="B4773" s="1" t="s">
        <v>320</v>
      </c>
      <c r="C4773" s="1" t="s">
        <v>321</v>
      </c>
      <c r="D4773" s="1" t="s">
        <v>322</v>
      </c>
    </row>
    <row r="4774" customFormat="false" ht="15" hidden="false" customHeight="true" outlineLevel="0" collapsed="false">
      <c r="A4774" s="106" t="n">
        <v>32235.3897569445</v>
      </c>
      <c r="B4774" s="1" t="s">
        <v>323</v>
      </c>
      <c r="C4774" s="1" t="s">
        <v>324</v>
      </c>
      <c r="D4774" s="1" t="s">
        <v>325</v>
      </c>
    </row>
    <row r="4775" customFormat="false" ht="15" hidden="false" customHeight="true" outlineLevel="0" collapsed="false">
      <c r="A4775" s="106" t="n">
        <v>32242.8061226852</v>
      </c>
      <c r="B4775" s="1" t="s">
        <v>314</v>
      </c>
      <c r="C4775" s="1" t="s">
        <v>315</v>
      </c>
      <c r="D4775" s="1" t="s">
        <v>316</v>
      </c>
    </row>
    <row r="4776" customFormat="false" ht="15" hidden="false" customHeight="true" outlineLevel="0" collapsed="false">
      <c r="A4776" s="106" t="n">
        <v>32249.5000231482</v>
      </c>
      <c r="B4776" s="1" t="s">
        <v>326</v>
      </c>
      <c r="C4776" s="1" t="s">
        <v>327</v>
      </c>
      <c r="D4776" s="1" t="s">
        <v>319</v>
      </c>
    </row>
    <row r="4777" customFormat="false" ht="15" hidden="false" customHeight="true" outlineLevel="0" collapsed="false">
      <c r="A4777" s="106" t="n">
        <v>32256.9382175926</v>
      </c>
      <c r="B4777" s="1" t="s">
        <v>320</v>
      </c>
      <c r="C4777" s="1" t="s">
        <v>321</v>
      </c>
      <c r="D4777" s="1" t="s">
        <v>322</v>
      </c>
    </row>
    <row r="4778" customFormat="false" ht="15" hidden="false" customHeight="true" outlineLevel="0" collapsed="false">
      <c r="A4778" s="106" t="n">
        <v>32264.9864351852</v>
      </c>
      <c r="B4778" s="1" t="s">
        <v>323</v>
      </c>
      <c r="C4778" s="1" t="s">
        <v>324</v>
      </c>
      <c r="D4778" s="1" t="s">
        <v>325</v>
      </c>
    </row>
    <row r="4779" customFormat="false" ht="15" hidden="false" customHeight="true" outlineLevel="0" collapsed="false">
      <c r="A4779" s="106" t="n">
        <v>32272.057337963</v>
      </c>
      <c r="B4779" s="1" t="s">
        <v>314</v>
      </c>
      <c r="C4779" s="1" t="s">
        <v>315</v>
      </c>
      <c r="D4779" s="1" t="s">
        <v>316</v>
      </c>
    </row>
    <row r="4780" customFormat="false" ht="15" hidden="false" customHeight="true" outlineLevel="0" collapsed="false">
      <c r="A4780" s="106" t="n">
        <v>32278.9239583333</v>
      </c>
      <c r="B4780" s="1" t="s">
        <v>326</v>
      </c>
      <c r="C4780" s="1" t="s">
        <v>327</v>
      </c>
      <c r="D4780" s="1" t="s">
        <v>319</v>
      </c>
    </row>
    <row r="4781" customFormat="false" ht="15" hidden="false" customHeight="true" outlineLevel="0" collapsed="false">
      <c r="A4781" s="106" t="n">
        <v>32286.7000462963</v>
      </c>
      <c r="B4781" s="1" t="s">
        <v>320</v>
      </c>
      <c r="C4781" s="1" t="s">
        <v>321</v>
      </c>
      <c r="D4781" s="1" t="s">
        <v>322</v>
      </c>
    </row>
    <row r="4782" customFormat="false" ht="15" hidden="false" customHeight="true" outlineLevel="0" collapsed="false">
      <c r="A4782" s="106" t="n">
        <v>32294.4535416667</v>
      </c>
      <c r="B4782" s="1" t="s">
        <v>323</v>
      </c>
      <c r="C4782" s="1" t="s">
        <v>324</v>
      </c>
      <c r="D4782" s="1" t="s">
        <v>325</v>
      </c>
    </row>
    <row r="4783" customFormat="false" ht="15" hidden="false" customHeight="true" outlineLevel="0" collapsed="false">
      <c r="A4783" s="106" t="n">
        <v>32301.2648611111</v>
      </c>
      <c r="B4783" s="1" t="s">
        <v>314</v>
      </c>
      <c r="C4783" s="1" t="s">
        <v>315</v>
      </c>
      <c r="D4783" s="1" t="s">
        <v>316</v>
      </c>
    </row>
    <row r="4784" customFormat="false" ht="15" hidden="false" customHeight="true" outlineLevel="0" collapsed="false">
      <c r="A4784" s="106" t="n">
        <v>32308.3844791667</v>
      </c>
      <c r="B4784" s="1" t="s">
        <v>326</v>
      </c>
      <c r="C4784" s="1" t="s">
        <v>327</v>
      </c>
      <c r="D4784" s="1" t="s">
        <v>319</v>
      </c>
    </row>
    <row r="4785" customFormat="false" ht="15" hidden="false" customHeight="true" outlineLevel="0" collapsed="false">
      <c r="A4785" s="106" t="n">
        <v>32315.1640046296</v>
      </c>
      <c r="B4785" s="1" t="s">
        <v>328</v>
      </c>
      <c r="C4785" s="1" t="s">
        <v>331</v>
      </c>
      <c r="D4785" s="1" t="s">
        <v>332</v>
      </c>
    </row>
    <row r="4786" customFormat="false" ht="15" hidden="false" customHeight="true" outlineLevel="0" collapsed="false">
      <c r="A4786" s="106" t="n">
        <v>32316.4324074074</v>
      </c>
      <c r="B4786" s="1" t="s">
        <v>320</v>
      </c>
      <c r="C4786" s="1" t="s">
        <v>321</v>
      </c>
      <c r="D4786" s="1" t="s">
        <v>322</v>
      </c>
    </row>
    <row r="4787" customFormat="false" ht="15" hidden="false" customHeight="true" outlineLevel="0" collapsed="false">
      <c r="A4787" s="106" t="n">
        <v>32323.8231712963</v>
      </c>
      <c r="B4787" s="1" t="s">
        <v>323</v>
      </c>
      <c r="C4787" s="1" t="s">
        <v>324</v>
      </c>
      <c r="D4787" s="1" t="s">
        <v>325</v>
      </c>
    </row>
    <row r="4788" customFormat="false" ht="15" hidden="false" customHeight="true" outlineLevel="0" collapsed="false">
      <c r="A4788" s="106" t="n">
        <v>32330.4834027778</v>
      </c>
      <c r="B4788" s="1" t="s">
        <v>314</v>
      </c>
      <c r="C4788" s="1" t="s">
        <v>315</v>
      </c>
      <c r="D4788" s="1" t="s">
        <v>316</v>
      </c>
    </row>
    <row r="4789" customFormat="false" ht="15" hidden="false" customHeight="true" outlineLevel="0" collapsed="false">
      <c r="A4789" s="106" t="n">
        <v>32337.9117013889</v>
      </c>
      <c r="B4789" s="1" t="s">
        <v>326</v>
      </c>
      <c r="C4789" s="1" t="s">
        <v>327</v>
      </c>
      <c r="D4789" s="1" t="s">
        <v>319</v>
      </c>
    </row>
    <row r="4790" customFormat="false" ht="15" hidden="false" customHeight="true" outlineLevel="0" collapsed="false">
      <c r="A4790" s="106" t="n">
        <v>32346.0929282407</v>
      </c>
      <c r="B4790" s="1" t="s">
        <v>320</v>
      </c>
      <c r="C4790" s="1" t="s">
        <v>321</v>
      </c>
      <c r="D4790" s="1" t="s">
        <v>322</v>
      </c>
    </row>
    <row r="4791" customFormat="false" ht="15" hidden="false" customHeight="true" outlineLevel="0" collapsed="false">
      <c r="A4791" s="106" t="n">
        <v>32353.1423263889</v>
      </c>
      <c r="B4791" s="1" t="s">
        <v>323</v>
      </c>
      <c r="C4791" s="1" t="s">
        <v>324</v>
      </c>
      <c r="D4791" s="1" t="s">
        <v>325</v>
      </c>
    </row>
    <row r="4792" customFormat="false" ht="15" hidden="false" customHeight="true" outlineLevel="0" collapsed="false">
      <c r="A4792" s="106" t="n">
        <v>32359.7654050926</v>
      </c>
      <c r="B4792" s="1" t="s">
        <v>314</v>
      </c>
      <c r="C4792" s="1" t="s">
        <v>315</v>
      </c>
      <c r="D4792" s="1" t="s">
        <v>316</v>
      </c>
    </row>
    <row r="4793" customFormat="false" ht="15" hidden="false" customHeight="true" outlineLevel="0" collapsed="false">
      <c r="A4793" s="106" t="n">
        <v>32367.5214814815</v>
      </c>
      <c r="B4793" s="1" t="s">
        <v>326</v>
      </c>
      <c r="C4793" s="1" t="s">
        <v>327</v>
      </c>
      <c r="D4793" s="1" t="s">
        <v>319</v>
      </c>
    </row>
    <row r="4794" customFormat="false" ht="15" hidden="false" customHeight="true" outlineLevel="0" collapsed="false">
      <c r="A4794" s="106" t="n">
        <v>32375.660462963</v>
      </c>
      <c r="B4794" s="1" t="s">
        <v>320</v>
      </c>
      <c r="C4794" s="1" t="s">
        <v>321</v>
      </c>
      <c r="D4794" s="1" t="s">
        <v>322</v>
      </c>
    </row>
    <row r="4795" customFormat="false" ht="15" hidden="false" customHeight="true" outlineLevel="0" collapsed="false">
      <c r="A4795" s="106" t="n">
        <v>32382.455462963</v>
      </c>
      <c r="B4795" s="1" t="s">
        <v>333</v>
      </c>
      <c r="C4795" s="1" t="s">
        <v>334</v>
      </c>
      <c r="D4795" s="1" t="s">
        <v>325</v>
      </c>
    </row>
    <row r="4796" customFormat="false" ht="15" hidden="false" customHeight="true" outlineLevel="0" collapsed="false">
      <c r="A4796" s="106" t="n">
        <v>32389.1600347222</v>
      </c>
      <c r="B4796" s="1" t="s">
        <v>314</v>
      </c>
      <c r="C4796" s="1" t="s">
        <v>315</v>
      </c>
      <c r="D4796" s="1" t="s">
        <v>316</v>
      </c>
    </row>
    <row r="4797" customFormat="false" ht="15" hidden="false" customHeight="true" outlineLevel="0" collapsed="false">
      <c r="A4797" s="106" t="n">
        <v>32397.2010300926</v>
      </c>
      <c r="B4797" s="1" t="s">
        <v>317</v>
      </c>
      <c r="C4797" s="1" t="s">
        <v>318</v>
      </c>
      <c r="D4797" s="1" t="s">
        <v>319</v>
      </c>
    </row>
    <row r="4798" customFormat="false" ht="15" hidden="false" customHeight="true" outlineLevel="0" collapsed="false">
      <c r="A4798" s="106" t="n">
        <v>32405.1374305556</v>
      </c>
      <c r="B4798" s="1" t="s">
        <v>320</v>
      </c>
      <c r="C4798" s="1" t="s">
        <v>321</v>
      </c>
      <c r="D4798" s="1" t="s">
        <v>322</v>
      </c>
    </row>
    <row r="4799" customFormat="false" ht="15" hidden="false" customHeight="true" outlineLevel="0" collapsed="false">
      <c r="A4799" s="106" t="n">
        <v>32408.8118287037</v>
      </c>
      <c r="B4799" s="1" t="s">
        <v>328</v>
      </c>
      <c r="C4799" s="1" t="s">
        <v>335</v>
      </c>
      <c r="D4799" s="1" t="s">
        <v>336</v>
      </c>
    </row>
    <row r="4800" customFormat="false" ht="15" hidden="false" customHeight="true" outlineLevel="0" collapsed="false">
      <c r="A4800" s="106" t="n">
        <v>32411.7966898148</v>
      </c>
      <c r="B4800" s="1" t="s">
        <v>323</v>
      </c>
      <c r="C4800" s="1" t="s">
        <v>324</v>
      </c>
      <c r="D4800" s="1" t="s">
        <v>325</v>
      </c>
    </row>
    <row r="4801" customFormat="false" ht="15" hidden="false" customHeight="true" outlineLevel="0" collapsed="false">
      <c r="A4801" s="106" t="n">
        <v>32418.7076157407</v>
      </c>
      <c r="B4801" s="1" t="s">
        <v>314</v>
      </c>
      <c r="C4801" s="1" t="s">
        <v>315</v>
      </c>
      <c r="D4801" s="1" t="s">
        <v>316</v>
      </c>
    </row>
    <row r="4802" customFormat="false" ht="15" hidden="false" customHeight="true" outlineLevel="0" collapsed="false">
      <c r="A4802" s="106" t="n">
        <v>32426.9089583333</v>
      </c>
      <c r="B4802" s="1" t="s">
        <v>326</v>
      </c>
      <c r="C4802" s="1" t="s">
        <v>327</v>
      </c>
      <c r="D4802" s="1" t="s">
        <v>319</v>
      </c>
    </row>
    <row r="4803" customFormat="false" ht="15" hidden="false" customHeight="true" outlineLevel="0" collapsed="false">
      <c r="A4803" s="106" t="n">
        <v>32434.5420486111</v>
      </c>
      <c r="B4803" s="1" t="s">
        <v>320</v>
      </c>
      <c r="C4803" s="1" t="s">
        <v>321</v>
      </c>
      <c r="D4803" s="1" t="s">
        <v>322</v>
      </c>
    </row>
    <row r="4804" customFormat="false" ht="15" hidden="false" customHeight="true" outlineLevel="0" collapsed="false">
      <c r="A4804" s="106" t="n">
        <v>32441.1912962963</v>
      </c>
      <c r="B4804" s="1" t="s">
        <v>323</v>
      </c>
      <c r="C4804" s="1" t="s">
        <v>324</v>
      </c>
      <c r="D4804" s="1" t="s">
        <v>325</v>
      </c>
    </row>
    <row r="4805" customFormat="false" ht="15" hidden="false" customHeight="true" outlineLevel="0" collapsed="false">
      <c r="A4805" s="106" t="n">
        <v>32448.4249421296</v>
      </c>
      <c r="B4805" s="1" t="s">
        <v>314</v>
      </c>
      <c r="C4805" s="1" t="s">
        <v>315</v>
      </c>
      <c r="D4805" s="1" t="s">
        <v>316</v>
      </c>
    </row>
    <row r="4806" customFormat="false" ht="15" hidden="false" customHeight="true" outlineLevel="0" collapsed="false">
      <c r="A4806" s="106" t="n">
        <v>32456.5968171296</v>
      </c>
      <c r="B4806" s="1" t="s">
        <v>326</v>
      </c>
      <c r="C4806" s="1" t="s">
        <v>327</v>
      </c>
      <c r="D4806" s="1" t="s">
        <v>319</v>
      </c>
    </row>
    <row r="4807" customFormat="false" ht="15" hidden="false" customHeight="true" outlineLevel="0" collapsed="false">
      <c r="A4807" s="106" t="n">
        <v>32463.8992708333</v>
      </c>
      <c r="B4807" s="1" t="s">
        <v>320</v>
      </c>
      <c r="C4807" s="1" t="s">
        <v>321</v>
      </c>
      <c r="D4807" s="1" t="s">
        <v>322</v>
      </c>
    </row>
    <row r="4808" customFormat="false" ht="15" hidden="false" customHeight="true" outlineLevel="0" collapsed="false">
      <c r="A4808" s="106" t="n">
        <v>32470.661724537</v>
      </c>
      <c r="B4808" s="1" t="s">
        <v>323</v>
      </c>
      <c r="C4808" s="1" t="s">
        <v>324</v>
      </c>
      <c r="D4808" s="1" t="s">
        <v>325</v>
      </c>
    </row>
    <row r="4809" customFormat="false" ht="15" hidden="false" customHeight="true" outlineLevel="0" collapsed="false">
      <c r="A4809" s="106" t="n">
        <v>32478.2845601852</v>
      </c>
      <c r="B4809" s="1" t="s">
        <v>314</v>
      </c>
      <c r="C4809" s="1" t="s">
        <v>315</v>
      </c>
      <c r="D4809" s="1" t="s">
        <v>316</v>
      </c>
    </row>
    <row r="4810" customFormat="false" ht="15" hidden="false" customHeight="true" outlineLevel="0" collapsed="false">
      <c r="A4810" s="106" t="n">
        <v>32486.2330324074</v>
      </c>
      <c r="B4810" s="1" t="s">
        <v>326</v>
      </c>
      <c r="C4810" s="1" t="s">
        <v>327</v>
      </c>
      <c r="D4810" s="1" t="s">
        <v>319</v>
      </c>
    </row>
    <row r="4811" customFormat="false" ht="15" hidden="false" customHeight="true" outlineLevel="0" collapsed="false">
      <c r="A4811" s="106" t="n">
        <v>32493.2361921296</v>
      </c>
      <c r="B4811" s="1" t="s">
        <v>320</v>
      </c>
      <c r="C4811" s="1" t="s">
        <v>321</v>
      </c>
      <c r="D4811" s="1" t="s">
        <v>322</v>
      </c>
    </row>
    <row r="4812" customFormat="false" ht="15" hidden="false" customHeight="true" outlineLevel="0" collapsed="false">
      <c r="A4812" s="106" t="n">
        <v>32498.6444212963</v>
      </c>
      <c r="B4812" s="1" t="s">
        <v>328</v>
      </c>
      <c r="C4812" s="1" t="s">
        <v>337</v>
      </c>
      <c r="D4812" s="1" t="s">
        <v>338</v>
      </c>
    </row>
    <row r="4813" customFormat="false" ht="15" hidden="false" customHeight="true" outlineLevel="0" collapsed="false">
      <c r="A4813" s="106" t="n">
        <v>32500.2284375</v>
      </c>
      <c r="B4813" s="1" t="s">
        <v>323</v>
      </c>
      <c r="C4813" s="1" t="s">
        <v>324</v>
      </c>
      <c r="D4813" s="1" t="s">
        <v>325</v>
      </c>
    </row>
    <row r="4814" customFormat="false" ht="15" hidden="false" customHeight="true" outlineLevel="0" collapsed="false">
      <c r="A4814" s="106" t="n">
        <v>32508.2062847222</v>
      </c>
      <c r="B4814" s="1" t="s">
        <v>314</v>
      </c>
      <c r="C4814" s="1" t="s">
        <v>315</v>
      </c>
      <c r="D4814" s="1" t="s">
        <v>316</v>
      </c>
    </row>
    <row r="4815" customFormat="false" ht="15" hidden="false" customHeight="true" outlineLevel="0" collapsed="false">
      <c r="A4815" s="106" t="n">
        <v>32515.8069097222</v>
      </c>
      <c r="B4815" s="1" t="s">
        <v>326</v>
      </c>
      <c r="C4815" s="1" t="s">
        <v>327</v>
      </c>
      <c r="D4815" s="1" t="s">
        <v>319</v>
      </c>
    </row>
    <row r="4816" customFormat="false" ht="15" hidden="false" customHeight="true" outlineLevel="0" collapsed="false">
      <c r="A4816" s="106" t="n">
        <v>32522.5821412037</v>
      </c>
      <c r="B4816" s="1" t="s">
        <v>320</v>
      </c>
      <c r="C4816" s="1" t="s">
        <v>321</v>
      </c>
      <c r="D4816" s="1" t="s">
        <v>322</v>
      </c>
    </row>
    <row r="4817" customFormat="false" ht="15" hidden="false" customHeight="true" outlineLevel="0" collapsed="false">
      <c r="A4817" s="106" t="n">
        <v>32529.8984490741</v>
      </c>
      <c r="B4817" s="1" t="s">
        <v>323</v>
      </c>
      <c r="C4817" s="1" t="s">
        <v>324</v>
      </c>
      <c r="D4817" s="1" t="s">
        <v>325</v>
      </c>
    </row>
    <row r="4818" customFormat="false" ht="15" hidden="false" customHeight="true" outlineLevel="0" collapsed="false">
      <c r="A4818" s="106" t="n">
        <v>32538.085</v>
      </c>
      <c r="B4818" s="1" t="s">
        <v>314</v>
      </c>
      <c r="C4818" s="1" t="s">
        <v>315</v>
      </c>
      <c r="D4818" s="1" t="s">
        <v>316</v>
      </c>
    </row>
    <row r="4819" customFormat="false" ht="15" hidden="false" customHeight="true" outlineLevel="0" collapsed="false">
      <c r="A4819" s="106" t="n">
        <v>32545.3171643519</v>
      </c>
      <c r="B4819" s="1" t="s">
        <v>317</v>
      </c>
      <c r="C4819" s="1" t="s">
        <v>318</v>
      </c>
      <c r="D4819" s="1" t="s">
        <v>319</v>
      </c>
    </row>
    <row r="4820" customFormat="false" ht="15" hidden="false" customHeight="true" outlineLevel="0" collapsed="false">
      <c r="A4820" s="106" t="n">
        <v>32551.9685069445</v>
      </c>
      <c r="B4820" s="1" t="s">
        <v>320</v>
      </c>
      <c r="C4820" s="1" t="s">
        <v>321</v>
      </c>
      <c r="D4820" s="1" t="s">
        <v>322</v>
      </c>
    </row>
    <row r="4821" customFormat="false" ht="15" hidden="false" customHeight="true" outlineLevel="0" collapsed="false">
      <c r="A4821" s="106" t="n">
        <v>32559.6473148148</v>
      </c>
      <c r="B4821" s="1" t="s">
        <v>333</v>
      </c>
      <c r="C4821" s="1" t="s">
        <v>334</v>
      </c>
      <c r="D4821" s="1" t="s">
        <v>325</v>
      </c>
    </row>
    <row r="4822" customFormat="false" ht="15" hidden="false" customHeight="true" outlineLevel="0" collapsed="false">
      <c r="A4822" s="106" t="n">
        <v>32567.8389351852</v>
      </c>
      <c r="B4822" s="1" t="s">
        <v>314</v>
      </c>
      <c r="C4822" s="1" t="s">
        <v>315</v>
      </c>
      <c r="D4822" s="1" t="s">
        <v>316</v>
      </c>
    </row>
    <row r="4823" customFormat="false" ht="15" hidden="false" customHeight="true" outlineLevel="0" collapsed="false">
      <c r="A4823" s="106" t="n">
        <v>32574.7628935185</v>
      </c>
      <c r="B4823" s="1" t="s">
        <v>317</v>
      </c>
      <c r="C4823" s="1" t="s">
        <v>318</v>
      </c>
      <c r="D4823" s="1" t="s">
        <v>319</v>
      </c>
    </row>
    <row r="4824" customFormat="false" ht="15" hidden="false" customHeight="true" outlineLevel="0" collapsed="false">
      <c r="A4824" s="106" t="n">
        <v>32581.4242939815</v>
      </c>
      <c r="B4824" s="1" t="s">
        <v>320</v>
      </c>
      <c r="C4824" s="1" t="s">
        <v>321</v>
      </c>
      <c r="D4824" s="1" t="s">
        <v>322</v>
      </c>
    </row>
    <row r="4825" customFormat="false" ht="15" hidden="false" customHeight="true" outlineLevel="0" collapsed="false">
      <c r="A4825" s="106" t="n">
        <v>32587.6446527778</v>
      </c>
      <c r="B4825" s="1" t="s">
        <v>328</v>
      </c>
      <c r="C4825" s="1" t="s">
        <v>329</v>
      </c>
      <c r="D4825" s="1" t="s">
        <v>330</v>
      </c>
    </row>
    <row r="4826" customFormat="false" ht="15" hidden="false" customHeight="true" outlineLevel="0" collapsed="false">
      <c r="A4826" s="106" t="n">
        <v>32589.4155902778</v>
      </c>
      <c r="B4826" s="1" t="s">
        <v>323</v>
      </c>
      <c r="C4826" s="1" t="s">
        <v>324</v>
      </c>
      <c r="D4826" s="1" t="s">
        <v>325</v>
      </c>
    </row>
    <row r="4827" customFormat="false" ht="15" hidden="false" customHeight="true" outlineLevel="0" collapsed="false">
      <c r="A4827" s="106" t="n">
        <v>32597.431875</v>
      </c>
      <c r="B4827" s="1" t="s">
        <v>314</v>
      </c>
      <c r="C4827" s="1" t="s">
        <v>315</v>
      </c>
      <c r="D4827" s="1" t="s">
        <v>316</v>
      </c>
    </row>
    <row r="4828" customFormat="false" ht="15" hidden="false" customHeight="true" outlineLevel="0" collapsed="false">
      <c r="A4828" s="106" t="n">
        <v>32604.1479282407</v>
      </c>
      <c r="B4828" s="1" t="s">
        <v>326</v>
      </c>
      <c r="C4828" s="1" t="s">
        <v>327</v>
      </c>
      <c r="D4828" s="1" t="s">
        <v>319</v>
      </c>
    </row>
    <row r="4829" customFormat="false" ht="15" hidden="false" customHeight="true" outlineLevel="0" collapsed="false">
      <c r="A4829" s="106" t="n">
        <v>32610.9675578704</v>
      </c>
      <c r="B4829" s="1" t="s">
        <v>320</v>
      </c>
      <c r="C4829" s="1" t="s">
        <v>321</v>
      </c>
      <c r="D4829" s="1" t="s">
        <v>322</v>
      </c>
    </row>
    <row r="4830" customFormat="false" ht="15" hidden="false" customHeight="true" outlineLevel="0" collapsed="false">
      <c r="A4830" s="106" t="n">
        <v>32619.1345717593</v>
      </c>
      <c r="B4830" s="1" t="s">
        <v>323</v>
      </c>
      <c r="C4830" s="1" t="s">
        <v>324</v>
      </c>
      <c r="D4830" s="1" t="s">
        <v>325</v>
      </c>
    </row>
    <row r="4831" customFormat="false" ht="15" hidden="false" customHeight="true" outlineLevel="0" collapsed="false">
      <c r="A4831" s="106" t="n">
        <v>32626.8657638889</v>
      </c>
      <c r="B4831" s="1" t="s">
        <v>314</v>
      </c>
      <c r="C4831" s="1" t="s">
        <v>315</v>
      </c>
      <c r="D4831" s="1" t="s">
        <v>316</v>
      </c>
    </row>
    <row r="4832" customFormat="false" ht="15" hidden="false" customHeight="true" outlineLevel="0" collapsed="false">
      <c r="A4832" s="106" t="n">
        <v>32633.4910648148</v>
      </c>
      <c r="B4832" s="1" t="s">
        <v>326</v>
      </c>
      <c r="C4832" s="1" t="s">
        <v>327</v>
      </c>
      <c r="D4832" s="1" t="s">
        <v>319</v>
      </c>
    </row>
    <row r="4833" customFormat="false" ht="15" hidden="false" customHeight="true" outlineLevel="0" collapsed="false">
      <c r="A4833" s="106" t="n">
        <v>32640.5970601852</v>
      </c>
      <c r="B4833" s="1" t="s">
        <v>320</v>
      </c>
      <c r="C4833" s="1" t="s">
        <v>321</v>
      </c>
      <c r="D4833" s="1" t="s">
        <v>322</v>
      </c>
    </row>
    <row r="4834" customFormat="false" ht="15" hidden="false" customHeight="true" outlineLevel="0" collapsed="false">
      <c r="A4834" s="106" t="n">
        <v>32648.7614583333</v>
      </c>
      <c r="B4834" s="1" t="s">
        <v>323</v>
      </c>
      <c r="C4834" s="1" t="s">
        <v>324</v>
      </c>
      <c r="D4834" s="1" t="s">
        <v>325</v>
      </c>
    </row>
    <row r="4835" customFormat="false" ht="15" hidden="false" customHeight="true" outlineLevel="0" collapsed="false">
      <c r="A4835" s="106" t="n">
        <v>32656.1676041667</v>
      </c>
      <c r="B4835" s="1" t="s">
        <v>314</v>
      </c>
      <c r="C4835" s="1" t="s">
        <v>315</v>
      </c>
      <c r="D4835" s="1" t="s">
        <v>316</v>
      </c>
    </row>
    <row r="4836" customFormat="false" ht="15" hidden="false" customHeight="true" outlineLevel="0" collapsed="false">
      <c r="A4836" s="106" t="n">
        <v>32662.828900463</v>
      </c>
      <c r="B4836" s="1" t="s">
        <v>326</v>
      </c>
      <c r="C4836" s="1" t="s">
        <v>327</v>
      </c>
      <c r="D4836" s="1" t="s">
        <v>319</v>
      </c>
    </row>
    <row r="4837" customFormat="false" ht="15" hidden="false" customHeight="true" outlineLevel="0" collapsed="false">
      <c r="A4837" s="106" t="n">
        <v>32670.2906944444</v>
      </c>
      <c r="B4837" s="1" t="s">
        <v>320</v>
      </c>
      <c r="C4837" s="1" t="s">
        <v>321</v>
      </c>
      <c r="D4837" s="1" t="s">
        <v>322</v>
      </c>
    </row>
    <row r="4838" customFormat="false" ht="15" hidden="false" customHeight="true" outlineLevel="0" collapsed="false">
      <c r="A4838" s="106" t="n">
        <v>32678.2898842593</v>
      </c>
      <c r="B4838" s="1" t="s">
        <v>323</v>
      </c>
      <c r="C4838" s="1" t="s">
        <v>324</v>
      </c>
      <c r="D4838" s="1" t="s">
        <v>325</v>
      </c>
    </row>
    <row r="4839" customFormat="false" ht="15" hidden="false" customHeight="true" outlineLevel="0" collapsed="false">
      <c r="A4839" s="106" t="n">
        <v>32680.4116435185</v>
      </c>
      <c r="B4839" s="1" t="s">
        <v>328</v>
      </c>
      <c r="C4839" s="1" t="s">
        <v>331</v>
      </c>
      <c r="D4839" s="1" t="s">
        <v>332</v>
      </c>
    </row>
    <row r="4840" customFormat="false" ht="15" hidden="false" customHeight="true" outlineLevel="0" collapsed="false">
      <c r="A4840" s="106" t="n">
        <v>32685.3814351852</v>
      </c>
      <c r="B4840" s="1" t="s">
        <v>314</v>
      </c>
      <c r="C4840" s="1" t="s">
        <v>315</v>
      </c>
      <c r="D4840" s="1" t="s">
        <v>316</v>
      </c>
    </row>
    <row r="4841" customFormat="false" ht="15" hidden="false" customHeight="true" outlineLevel="0" collapsed="false">
      <c r="A4841" s="106" t="n">
        <v>32692.2080555556</v>
      </c>
      <c r="B4841" s="1" t="s">
        <v>326</v>
      </c>
      <c r="C4841" s="1" t="s">
        <v>327</v>
      </c>
      <c r="D4841" s="1" t="s">
        <v>319</v>
      </c>
    </row>
    <row r="4842" customFormat="false" ht="15" hidden="false" customHeight="true" outlineLevel="0" collapsed="false">
      <c r="A4842" s="106" t="n">
        <v>32700.0131018519</v>
      </c>
      <c r="B4842" s="1" t="s">
        <v>320</v>
      </c>
      <c r="C4842" s="1" t="s">
        <v>321</v>
      </c>
      <c r="D4842" s="1" t="s">
        <v>322</v>
      </c>
    </row>
    <row r="4843" customFormat="false" ht="15" hidden="false" customHeight="true" outlineLevel="0" collapsed="false">
      <c r="A4843" s="106" t="n">
        <v>32707.7372800926</v>
      </c>
      <c r="B4843" s="1" t="s">
        <v>323</v>
      </c>
      <c r="C4843" s="1" t="s">
        <v>324</v>
      </c>
      <c r="D4843" s="1" t="s">
        <v>325</v>
      </c>
    </row>
    <row r="4844" customFormat="false" ht="15" hidden="false" customHeight="true" outlineLevel="0" collapsed="false">
      <c r="A4844" s="106" t="n">
        <v>32714.5636111111</v>
      </c>
      <c r="B4844" s="1" t="s">
        <v>314</v>
      </c>
      <c r="C4844" s="1" t="s">
        <v>315</v>
      </c>
      <c r="D4844" s="1" t="s">
        <v>316</v>
      </c>
    </row>
    <row r="4845" customFormat="false" ht="15" hidden="false" customHeight="true" outlineLevel="0" collapsed="false">
      <c r="A4845" s="106" t="n">
        <v>32721.670787037</v>
      </c>
      <c r="B4845" s="1" t="s">
        <v>317</v>
      </c>
      <c r="C4845" s="1" t="s">
        <v>318</v>
      </c>
      <c r="D4845" s="1" t="s">
        <v>319</v>
      </c>
    </row>
    <row r="4846" customFormat="false" ht="15" hidden="false" customHeight="true" outlineLevel="0" collapsed="false">
      <c r="A4846" s="106" t="n">
        <v>32729.7283217593</v>
      </c>
      <c r="B4846" s="1" t="s">
        <v>320</v>
      </c>
      <c r="C4846" s="1" t="s">
        <v>321</v>
      </c>
      <c r="D4846" s="1" t="s">
        <v>322</v>
      </c>
    </row>
    <row r="4847" customFormat="false" ht="15" hidden="false" customHeight="true" outlineLevel="0" collapsed="false">
      <c r="A4847" s="106" t="n">
        <v>32737.1296759259</v>
      </c>
      <c r="B4847" s="1" t="s">
        <v>333</v>
      </c>
      <c r="C4847" s="1" t="s">
        <v>334</v>
      </c>
      <c r="D4847" s="1" t="s">
        <v>325</v>
      </c>
    </row>
    <row r="4848" customFormat="false" ht="15" hidden="false" customHeight="true" outlineLevel="0" collapsed="false">
      <c r="A4848" s="106" t="n">
        <v>32743.7781134259</v>
      </c>
      <c r="B4848" s="1" t="s">
        <v>314</v>
      </c>
      <c r="C4848" s="1" t="s">
        <v>315</v>
      </c>
      <c r="D4848" s="1" t="s">
        <v>316</v>
      </c>
    </row>
    <row r="4849" customFormat="false" ht="15" hidden="false" customHeight="true" outlineLevel="0" collapsed="false">
      <c r="A4849" s="106" t="n">
        <v>32751.2394560185</v>
      </c>
      <c r="B4849" s="1" t="s">
        <v>317</v>
      </c>
      <c r="C4849" s="1" t="s">
        <v>318</v>
      </c>
      <c r="D4849" s="1" t="s">
        <v>319</v>
      </c>
    </row>
    <row r="4850" customFormat="false" ht="15" hidden="false" customHeight="true" outlineLevel="0" collapsed="false">
      <c r="A4850" s="106" t="n">
        <v>32759.4091203704</v>
      </c>
      <c r="B4850" s="1" t="s">
        <v>320</v>
      </c>
      <c r="C4850" s="1" t="s">
        <v>321</v>
      </c>
      <c r="D4850" s="1" t="s">
        <v>322</v>
      </c>
    </row>
    <row r="4851" customFormat="false" ht="15" hidden="false" customHeight="true" outlineLevel="0" collapsed="false">
      <c r="A4851" s="106" t="n">
        <v>32766.4936342593</v>
      </c>
      <c r="B4851" s="1" t="s">
        <v>323</v>
      </c>
      <c r="C4851" s="1" t="s">
        <v>324</v>
      </c>
      <c r="D4851" s="1" t="s">
        <v>325</v>
      </c>
    </row>
    <row r="4852" customFormat="false" ht="15" hidden="false" customHeight="true" outlineLevel="0" collapsed="false">
      <c r="A4852" s="106" t="n">
        <v>32773.0901851852</v>
      </c>
      <c r="B4852" s="1" t="s">
        <v>314</v>
      </c>
      <c r="C4852" s="1" t="s">
        <v>315</v>
      </c>
      <c r="D4852" s="1" t="s">
        <v>316</v>
      </c>
    </row>
    <row r="4853" customFormat="false" ht="15" hidden="false" customHeight="true" outlineLevel="0" collapsed="false">
      <c r="A4853" s="106" t="n">
        <v>32774.0550925926</v>
      </c>
      <c r="B4853" s="1" t="s">
        <v>328</v>
      </c>
      <c r="C4853" s="1" t="s">
        <v>335</v>
      </c>
      <c r="D4853" s="1" t="s">
        <v>336</v>
      </c>
    </row>
    <row r="4854" customFormat="false" ht="15" hidden="false" customHeight="true" outlineLevel="0" collapsed="false">
      <c r="A4854" s="106" t="n">
        <v>32780.9076388889</v>
      </c>
      <c r="B4854" s="1" t="s">
        <v>326</v>
      </c>
      <c r="C4854" s="1" t="s">
        <v>327</v>
      </c>
      <c r="D4854" s="1" t="s">
        <v>319</v>
      </c>
    </row>
    <row r="4855" customFormat="false" ht="15" hidden="false" customHeight="true" outlineLevel="0" collapsed="false">
      <c r="A4855" s="106" t="n">
        <v>32789.0358217593</v>
      </c>
      <c r="B4855" s="1" t="s">
        <v>320</v>
      </c>
      <c r="C4855" s="1" t="s">
        <v>321</v>
      </c>
      <c r="D4855" s="1" t="s">
        <v>322</v>
      </c>
    </row>
    <row r="4856" customFormat="false" ht="15" hidden="false" customHeight="true" outlineLevel="0" collapsed="false">
      <c r="A4856" s="106" t="n">
        <v>32795.8557523148</v>
      </c>
      <c r="B4856" s="1" t="s">
        <v>323</v>
      </c>
      <c r="C4856" s="1" t="s">
        <v>324</v>
      </c>
      <c r="D4856" s="1" t="s">
        <v>325</v>
      </c>
    </row>
    <row r="4857" customFormat="false" ht="15" hidden="false" customHeight="true" outlineLevel="0" collapsed="false">
      <c r="A4857" s="106" t="n">
        <v>32802.5548148148</v>
      </c>
      <c r="B4857" s="1" t="s">
        <v>314</v>
      </c>
      <c r="C4857" s="1" t="s">
        <v>315</v>
      </c>
      <c r="D4857" s="1" t="s">
        <v>316</v>
      </c>
    </row>
    <row r="4858" customFormat="false" ht="15" hidden="false" customHeight="true" outlineLevel="0" collapsed="false">
      <c r="A4858" s="106" t="n">
        <v>32810.6437037037</v>
      </c>
      <c r="B4858" s="1" t="s">
        <v>326</v>
      </c>
      <c r="C4858" s="1" t="s">
        <v>327</v>
      </c>
      <c r="D4858" s="1" t="s">
        <v>319</v>
      </c>
    </row>
    <row r="4859" customFormat="false" ht="15" hidden="false" customHeight="true" outlineLevel="0" collapsed="false">
      <c r="A4859" s="106" t="n">
        <v>32818.5906018519</v>
      </c>
      <c r="B4859" s="1" t="s">
        <v>320</v>
      </c>
      <c r="C4859" s="1" t="s">
        <v>321</v>
      </c>
      <c r="D4859" s="1" t="s">
        <v>322</v>
      </c>
    </row>
    <row r="4860" customFormat="false" ht="15" hidden="false" customHeight="true" outlineLevel="0" collapsed="false">
      <c r="A4860" s="106" t="n">
        <v>32825.2443055556</v>
      </c>
      <c r="B4860" s="1" t="s">
        <v>323</v>
      </c>
      <c r="C4860" s="1" t="s">
        <v>324</v>
      </c>
      <c r="D4860" s="1" t="s">
        <v>325</v>
      </c>
    </row>
    <row r="4861" customFormat="false" ht="15" hidden="false" customHeight="true" outlineLevel="0" collapsed="false">
      <c r="A4861" s="106" t="n">
        <v>32832.1974189815</v>
      </c>
      <c r="B4861" s="1" t="s">
        <v>314</v>
      </c>
      <c r="C4861" s="1" t="s">
        <v>315</v>
      </c>
      <c r="D4861" s="1" t="s">
        <v>316</v>
      </c>
    </row>
    <row r="4862" customFormat="false" ht="15" hidden="false" customHeight="true" outlineLevel="0" collapsed="false">
      <c r="A4862" s="106" t="n">
        <v>32840.4030902778</v>
      </c>
      <c r="B4862" s="1" t="s">
        <v>326</v>
      </c>
      <c r="C4862" s="1" t="s">
        <v>327</v>
      </c>
      <c r="D4862" s="1" t="s">
        <v>319</v>
      </c>
    </row>
    <row r="4863" customFormat="false" ht="15" hidden="false" customHeight="true" outlineLevel="0" collapsed="false">
      <c r="A4863" s="106" t="n">
        <v>32848.0595138889</v>
      </c>
      <c r="B4863" s="1" t="s">
        <v>320</v>
      </c>
      <c r="C4863" s="1" t="s">
        <v>321</v>
      </c>
      <c r="D4863" s="1" t="s">
        <v>322</v>
      </c>
    </row>
    <row r="4864" customFormat="false" ht="15" hidden="false" customHeight="true" outlineLevel="0" collapsed="false">
      <c r="A4864" s="106" t="n">
        <v>32854.6875462963</v>
      </c>
      <c r="B4864" s="1" t="s">
        <v>323</v>
      </c>
      <c r="C4864" s="1" t="s">
        <v>324</v>
      </c>
      <c r="D4864" s="1" t="s">
        <v>325</v>
      </c>
    </row>
    <row r="4865" customFormat="false" ht="15" hidden="false" customHeight="true" outlineLevel="0" collapsed="false">
      <c r="A4865" s="106" t="n">
        <v>32861.9966898148</v>
      </c>
      <c r="B4865" s="1" t="s">
        <v>314</v>
      </c>
      <c r="C4865" s="1" t="s">
        <v>315</v>
      </c>
      <c r="D4865" s="1" t="s">
        <v>316</v>
      </c>
    </row>
    <row r="4866" customFormat="false" ht="15" hidden="false" customHeight="true" outlineLevel="0" collapsed="false">
      <c r="A4866" s="106" t="n">
        <v>32863.8901041667</v>
      </c>
      <c r="B4866" s="1" t="s">
        <v>328</v>
      </c>
      <c r="C4866" s="1" t="s">
        <v>337</v>
      </c>
      <c r="D4866" s="1" t="s">
        <v>338</v>
      </c>
    </row>
    <row r="4867" customFormat="false" ht="15" hidden="false" customHeight="true" outlineLevel="0" collapsed="false">
      <c r="A4867" s="106" t="n">
        <v>32870.1384953704</v>
      </c>
      <c r="B4867" s="1" t="s">
        <v>326</v>
      </c>
      <c r="C4867" s="1" t="s">
        <v>327</v>
      </c>
      <c r="D4867" s="1" t="s">
        <v>319</v>
      </c>
    </row>
    <row r="4868" customFormat="false" ht="15" hidden="false" customHeight="true" outlineLevel="0" collapsed="false">
      <c r="A4868" s="106" t="n">
        <v>32877.4446759259</v>
      </c>
      <c r="B4868" s="1" t="s">
        <v>320</v>
      </c>
      <c r="C4868" s="1" t="s">
        <v>321</v>
      </c>
      <c r="D4868" s="1" t="s">
        <v>322</v>
      </c>
    </row>
    <row r="4869" customFormat="false" ht="15" hidden="false" customHeight="true" outlineLevel="0" collapsed="false">
      <c r="A4869" s="106" t="n">
        <v>32884.2061921296</v>
      </c>
      <c r="B4869" s="1" t="s">
        <v>323</v>
      </c>
      <c r="C4869" s="1" t="s">
        <v>324</v>
      </c>
      <c r="D4869" s="1" t="s">
        <v>325</v>
      </c>
    </row>
    <row r="4870" customFormat="false" ht="15" hidden="false" customHeight="true" outlineLevel="0" collapsed="false">
      <c r="A4870" s="106" t="n">
        <v>32891.8873958333</v>
      </c>
      <c r="B4870" s="1" t="s">
        <v>314</v>
      </c>
      <c r="C4870" s="1" t="s">
        <v>315</v>
      </c>
      <c r="D4870" s="1" t="s">
        <v>316</v>
      </c>
    </row>
    <row r="4871" customFormat="false" ht="15" hidden="false" customHeight="true" outlineLevel="0" collapsed="false">
      <c r="A4871" s="106" t="n">
        <v>32899.8055787037</v>
      </c>
      <c r="B4871" s="1" t="s">
        <v>317</v>
      </c>
      <c r="C4871" s="1" t="s">
        <v>318</v>
      </c>
      <c r="D4871" s="1" t="s">
        <v>319</v>
      </c>
    </row>
    <row r="4872" customFormat="false" ht="15" hidden="false" customHeight="true" outlineLevel="0" collapsed="false">
      <c r="A4872" s="106" t="n">
        <v>32906.7725347222</v>
      </c>
      <c r="B4872" s="1" t="s">
        <v>320</v>
      </c>
      <c r="C4872" s="1" t="s">
        <v>321</v>
      </c>
      <c r="D4872" s="1" t="s">
        <v>322</v>
      </c>
    </row>
    <row r="4873" customFormat="false" ht="15" hidden="false" customHeight="true" outlineLevel="0" collapsed="false">
      <c r="A4873" s="106" t="n">
        <v>32913.8027430556</v>
      </c>
      <c r="B4873" s="1" t="s">
        <v>333</v>
      </c>
      <c r="C4873" s="1" t="s">
        <v>334</v>
      </c>
      <c r="D4873" s="1" t="s">
        <v>325</v>
      </c>
    </row>
    <row r="4874" customFormat="false" ht="15" hidden="false" customHeight="true" outlineLevel="0" collapsed="false">
      <c r="A4874" s="106" t="n">
        <v>32921.7834722222</v>
      </c>
      <c r="B4874" s="1" t="s">
        <v>314</v>
      </c>
      <c r="C4874" s="1" t="s">
        <v>315</v>
      </c>
      <c r="D4874" s="1" t="s">
        <v>316</v>
      </c>
    </row>
    <row r="4875" customFormat="false" ht="15" hidden="false" customHeight="true" outlineLevel="0" collapsed="false">
      <c r="A4875" s="106" t="n">
        <v>32929.3712037037</v>
      </c>
      <c r="B4875" s="1" t="s">
        <v>326</v>
      </c>
      <c r="C4875" s="1" t="s">
        <v>327</v>
      </c>
      <c r="D4875" s="1" t="s">
        <v>319</v>
      </c>
    </row>
    <row r="4876" customFormat="false" ht="15" hidden="false" customHeight="true" outlineLevel="0" collapsed="false">
      <c r="A4876" s="106" t="n">
        <v>32936.0869444445</v>
      </c>
      <c r="B4876" s="1" t="s">
        <v>320</v>
      </c>
      <c r="C4876" s="1" t="s">
        <v>321</v>
      </c>
      <c r="D4876" s="1" t="s">
        <v>322</v>
      </c>
    </row>
    <row r="4877" customFormat="false" ht="15" hidden="false" customHeight="true" outlineLevel="0" collapsed="false">
      <c r="A4877" s="106" t="n">
        <v>32943.4575462963</v>
      </c>
      <c r="B4877" s="1" t="s">
        <v>323</v>
      </c>
      <c r="C4877" s="1" t="s">
        <v>324</v>
      </c>
      <c r="D4877" s="1" t="s">
        <v>325</v>
      </c>
    </row>
    <row r="4878" customFormat="false" ht="15" hidden="false" customHeight="true" outlineLevel="0" collapsed="false">
      <c r="A4878" s="106" t="n">
        <v>32951.6046875</v>
      </c>
      <c r="B4878" s="1" t="s">
        <v>314</v>
      </c>
      <c r="C4878" s="1" t="s">
        <v>315</v>
      </c>
      <c r="D4878" s="1" t="s">
        <v>316</v>
      </c>
    </row>
    <row r="4879" customFormat="false" ht="15" hidden="false" customHeight="true" outlineLevel="0" collapsed="false">
      <c r="A4879" s="106" t="n">
        <v>32952.8880324074</v>
      </c>
      <c r="B4879" s="1" t="s">
        <v>328</v>
      </c>
      <c r="C4879" s="1" t="s">
        <v>329</v>
      </c>
      <c r="D4879" s="1" t="s">
        <v>330</v>
      </c>
    </row>
    <row r="4880" customFormat="false" ht="15" hidden="false" customHeight="true" outlineLevel="0" collapsed="false">
      <c r="A4880" s="106" t="n">
        <v>32958.8253240741</v>
      </c>
      <c r="B4880" s="1" t="s">
        <v>326</v>
      </c>
      <c r="C4880" s="1" t="s">
        <v>327</v>
      </c>
      <c r="D4880" s="1" t="s">
        <v>319</v>
      </c>
    </row>
    <row r="4881" customFormat="false" ht="15" hidden="false" customHeight="true" outlineLevel="0" collapsed="false">
      <c r="A4881" s="106" t="n">
        <v>32965.4335069444</v>
      </c>
      <c r="B4881" s="1" t="s">
        <v>320</v>
      </c>
      <c r="C4881" s="1" t="s">
        <v>321</v>
      </c>
      <c r="D4881" s="1" t="s">
        <v>322</v>
      </c>
    </row>
    <row r="4882" customFormat="false" ht="15" hidden="false" customHeight="true" outlineLevel="0" collapsed="false">
      <c r="A4882" s="106" t="n">
        <v>32973.1380902778</v>
      </c>
      <c r="B4882" s="1" t="s">
        <v>323</v>
      </c>
      <c r="C4882" s="1" t="s">
        <v>324</v>
      </c>
      <c r="D4882" s="1" t="s">
        <v>325</v>
      </c>
    </row>
    <row r="4883" customFormat="false" ht="15" hidden="false" customHeight="true" outlineLevel="0" collapsed="false">
      <c r="A4883" s="106" t="n">
        <v>32981.293599537</v>
      </c>
      <c r="B4883" s="1" t="s">
        <v>314</v>
      </c>
      <c r="C4883" s="1" t="s">
        <v>315</v>
      </c>
      <c r="D4883" s="1" t="s">
        <v>316</v>
      </c>
    </row>
    <row r="4884" customFormat="false" ht="15" hidden="false" customHeight="true" outlineLevel="0" collapsed="false">
      <c r="A4884" s="106" t="n">
        <v>32988.1858564815</v>
      </c>
      <c r="B4884" s="1" t="s">
        <v>326</v>
      </c>
      <c r="C4884" s="1" t="s">
        <v>327</v>
      </c>
      <c r="D4884" s="1" t="s">
        <v>319</v>
      </c>
    </row>
    <row r="4885" customFormat="false" ht="15" hidden="false" customHeight="true" outlineLevel="0" collapsed="false">
      <c r="A4885" s="106" t="n">
        <v>32994.8458912037</v>
      </c>
      <c r="B4885" s="1" t="s">
        <v>320</v>
      </c>
      <c r="C4885" s="1" t="s">
        <v>321</v>
      </c>
      <c r="D4885" s="1" t="s">
        <v>322</v>
      </c>
    </row>
    <row r="4886" customFormat="false" ht="15" hidden="false" customHeight="true" outlineLevel="0" collapsed="false">
      <c r="A4886" s="106" t="n">
        <v>33002.8130671296</v>
      </c>
      <c r="B4886" s="1" t="s">
        <v>323</v>
      </c>
      <c r="C4886" s="1" t="s">
        <v>324</v>
      </c>
      <c r="D4886" s="1" t="s">
        <v>325</v>
      </c>
    </row>
    <row r="4887" customFormat="false" ht="15" hidden="false" customHeight="true" outlineLevel="0" collapsed="false">
      <c r="A4887" s="106" t="n">
        <v>33010.8231597222</v>
      </c>
      <c r="B4887" s="1" t="s">
        <v>314</v>
      </c>
      <c r="C4887" s="1" t="s">
        <v>315</v>
      </c>
      <c r="D4887" s="1" t="s">
        <v>316</v>
      </c>
    </row>
    <row r="4888" customFormat="false" ht="15" hidden="false" customHeight="true" outlineLevel="0" collapsed="false">
      <c r="A4888" s="106" t="n">
        <v>33017.4912268519</v>
      </c>
      <c r="B4888" s="1" t="s">
        <v>326</v>
      </c>
      <c r="C4888" s="1" t="s">
        <v>327</v>
      </c>
      <c r="D4888" s="1" t="s">
        <v>319</v>
      </c>
    </row>
    <row r="4889" customFormat="false" ht="15" hidden="false" customHeight="true" outlineLevel="0" collapsed="false">
      <c r="A4889" s="106" t="n">
        <v>33024.3406712963</v>
      </c>
      <c r="B4889" s="1" t="s">
        <v>320</v>
      </c>
      <c r="C4889" s="1" t="s">
        <v>321</v>
      </c>
      <c r="D4889" s="1" t="s">
        <v>322</v>
      </c>
    </row>
    <row r="4890" customFormat="false" ht="15" hidden="false" customHeight="true" outlineLevel="0" collapsed="false">
      <c r="A4890" s="106" t="n">
        <v>33032.4588310185</v>
      </c>
      <c r="B4890" s="1" t="s">
        <v>323</v>
      </c>
      <c r="C4890" s="1" t="s">
        <v>324</v>
      </c>
      <c r="D4890" s="1" t="s">
        <v>325</v>
      </c>
    </row>
    <row r="4891" customFormat="false" ht="15" hidden="false" customHeight="true" outlineLevel="0" collapsed="false">
      <c r="A4891" s="106" t="n">
        <v>33040.1998842593</v>
      </c>
      <c r="B4891" s="1" t="s">
        <v>314</v>
      </c>
      <c r="C4891" s="1" t="s">
        <v>315</v>
      </c>
      <c r="D4891" s="1" t="s">
        <v>316</v>
      </c>
    </row>
    <row r="4892" customFormat="false" ht="15" hidden="false" customHeight="true" outlineLevel="0" collapsed="false">
      <c r="A4892" s="106" t="n">
        <v>33045.6475</v>
      </c>
      <c r="B4892" s="1" t="s">
        <v>328</v>
      </c>
      <c r="C4892" s="1" t="s">
        <v>331</v>
      </c>
      <c r="D4892" s="1" t="s">
        <v>332</v>
      </c>
    </row>
    <row r="4893" customFormat="false" ht="15" hidden="false" customHeight="true" outlineLevel="0" collapsed="false">
      <c r="A4893" s="106" t="n">
        <v>33046.7879861111</v>
      </c>
      <c r="B4893" s="1" t="s">
        <v>326</v>
      </c>
      <c r="C4893" s="1" t="s">
        <v>327</v>
      </c>
      <c r="D4893" s="1" t="s">
        <v>319</v>
      </c>
    </row>
    <row r="4894" customFormat="false" ht="15" hidden="false" customHeight="true" outlineLevel="0" collapsed="false">
      <c r="A4894" s="106" t="n">
        <v>33053.9212615741</v>
      </c>
      <c r="B4894" s="1" t="s">
        <v>320</v>
      </c>
      <c r="C4894" s="1" t="s">
        <v>321</v>
      </c>
      <c r="D4894" s="1" t="s">
        <v>322</v>
      </c>
    </row>
    <row r="4895" customFormat="false" ht="15" hidden="false" customHeight="true" outlineLevel="0" collapsed="false">
      <c r="A4895" s="106" t="n">
        <v>33062.0575578704</v>
      </c>
      <c r="B4895" s="1" t="s">
        <v>323</v>
      </c>
      <c r="C4895" s="1" t="s">
        <v>324</v>
      </c>
      <c r="D4895" s="1" t="s">
        <v>325</v>
      </c>
    </row>
    <row r="4896" customFormat="false" ht="15" hidden="false" customHeight="true" outlineLevel="0" collapsed="false">
      <c r="A4896" s="106" t="n">
        <v>33069.4607523148</v>
      </c>
      <c r="B4896" s="1" t="s">
        <v>314</v>
      </c>
      <c r="C4896" s="1" t="s">
        <v>315</v>
      </c>
      <c r="D4896" s="1" t="s">
        <v>316</v>
      </c>
    </row>
    <row r="4897" customFormat="false" ht="15" hidden="false" customHeight="true" outlineLevel="0" collapsed="false">
      <c r="A4897" s="106" t="n">
        <v>33076.1208796296</v>
      </c>
      <c r="B4897" s="1" t="s">
        <v>317</v>
      </c>
      <c r="C4897" s="1" t="s">
        <v>318</v>
      </c>
      <c r="D4897" s="1" t="s">
        <v>319</v>
      </c>
    </row>
    <row r="4898" customFormat="false" ht="15" hidden="false" customHeight="true" outlineLevel="0" collapsed="false">
      <c r="A4898" s="106" t="n">
        <v>33083.5835532407</v>
      </c>
      <c r="B4898" s="1" t="s">
        <v>320</v>
      </c>
      <c r="C4898" s="1" t="s">
        <v>321</v>
      </c>
      <c r="D4898" s="1" t="s">
        <v>322</v>
      </c>
    </row>
    <row r="4899" customFormat="false" ht="15" hidden="false" customHeight="true" outlineLevel="0" collapsed="false">
      <c r="A4899" s="106" t="n">
        <v>33091.5964236111</v>
      </c>
      <c r="B4899" s="1" t="s">
        <v>333</v>
      </c>
      <c r="C4899" s="1" t="s">
        <v>334</v>
      </c>
      <c r="D4899" s="1" t="s">
        <v>325</v>
      </c>
    </row>
    <row r="4900" customFormat="false" ht="15" hidden="false" customHeight="true" outlineLevel="0" collapsed="false">
      <c r="A4900" s="106" t="n">
        <v>33098.6625462963</v>
      </c>
      <c r="B4900" s="1" t="s">
        <v>314</v>
      </c>
      <c r="C4900" s="1" t="s">
        <v>315</v>
      </c>
      <c r="D4900" s="1" t="s">
        <v>316</v>
      </c>
    </row>
    <row r="4901" customFormat="false" ht="15" hidden="false" customHeight="true" outlineLevel="0" collapsed="false">
      <c r="A4901" s="106" t="n">
        <v>33105.5267476852</v>
      </c>
      <c r="B4901" s="1" t="s">
        <v>326</v>
      </c>
      <c r="C4901" s="1" t="s">
        <v>327</v>
      </c>
      <c r="D4901" s="1" t="s">
        <v>319</v>
      </c>
    </row>
    <row r="4902" customFormat="false" ht="15" hidden="false" customHeight="true" outlineLevel="0" collapsed="false">
      <c r="A4902" s="106" t="n">
        <v>33113.314849537</v>
      </c>
      <c r="B4902" s="1" t="s">
        <v>320</v>
      </c>
      <c r="C4902" s="1" t="s">
        <v>321</v>
      </c>
      <c r="D4902" s="1" t="s">
        <v>322</v>
      </c>
    </row>
    <row r="4903" customFormat="false" ht="15" hidden="false" customHeight="true" outlineLevel="0" collapsed="false">
      <c r="A4903" s="106" t="n">
        <v>33121.0729513889</v>
      </c>
      <c r="B4903" s="1" t="s">
        <v>323</v>
      </c>
      <c r="C4903" s="1" t="s">
        <v>324</v>
      </c>
      <c r="D4903" s="1" t="s">
        <v>325</v>
      </c>
    </row>
    <row r="4904" customFormat="false" ht="15" hidden="false" customHeight="true" outlineLevel="0" collapsed="false">
      <c r="A4904" s="106" t="n">
        <v>33127.8701041667</v>
      </c>
      <c r="B4904" s="1" t="s">
        <v>314</v>
      </c>
      <c r="C4904" s="1" t="s">
        <v>315</v>
      </c>
      <c r="D4904" s="1" t="s">
        <v>316</v>
      </c>
    </row>
    <row r="4905" customFormat="false" ht="15" hidden="false" customHeight="true" outlineLevel="0" collapsed="false">
      <c r="A4905" s="106" t="n">
        <v>33135.0317824074</v>
      </c>
      <c r="B4905" s="1" t="s">
        <v>326</v>
      </c>
      <c r="C4905" s="1" t="s">
        <v>327</v>
      </c>
      <c r="D4905" s="1" t="s">
        <v>319</v>
      </c>
    </row>
    <row r="4906" customFormat="false" ht="15" hidden="false" customHeight="true" outlineLevel="0" collapsed="false">
      <c r="A4906" s="106" t="n">
        <v>33139.2883796296</v>
      </c>
      <c r="B4906" s="1" t="s">
        <v>328</v>
      </c>
      <c r="C4906" s="1" t="s">
        <v>335</v>
      </c>
      <c r="D4906" s="1" t="s">
        <v>336</v>
      </c>
    </row>
    <row r="4907" customFormat="false" ht="15" hidden="false" customHeight="true" outlineLevel="0" collapsed="false">
      <c r="A4907" s="106" t="n">
        <v>33143.086712963</v>
      </c>
      <c r="B4907" s="1" t="s">
        <v>320</v>
      </c>
      <c r="C4907" s="1" t="s">
        <v>321</v>
      </c>
      <c r="D4907" s="1" t="s">
        <v>322</v>
      </c>
    </row>
    <row r="4908" customFormat="false" ht="15" hidden="false" customHeight="true" outlineLevel="0" collapsed="false">
      <c r="A4908" s="106" t="n">
        <v>33150.501087963</v>
      </c>
      <c r="B4908" s="1" t="s">
        <v>323</v>
      </c>
      <c r="C4908" s="1" t="s">
        <v>324</v>
      </c>
      <c r="D4908" s="1" t="s">
        <v>325</v>
      </c>
    </row>
    <row r="4909" customFormat="false" ht="15" hidden="false" customHeight="true" outlineLevel="0" collapsed="false">
      <c r="A4909" s="106" t="n">
        <v>33157.1465162037</v>
      </c>
      <c r="B4909" s="1" t="s">
        <v>314</v>
      </c>
      <c r="C4909" s="1" t="s">
        <v>315</v>
      </c>
      <c r="D4909" s="1" t="s">
        <v>316</v>
      </c>
    </row>
    <row r="4910" customFormat="false" ht="15" hidden="false" customHeight="true" outlineLevel="0" collapsed="false">
      <c r="A4910" s="106" t="n">
        <v>33164.6501041667</v>
      </c>
      <c r="B4910" s="1" t="s">
        <v>326</v>
      </c>
      <c r="C4910" s="1" t="s">
        <v>327</v>
      </c>
      <c r="D4910" s="1" t="s">
        <v>319</v>
      </c>
    </row>
    <row r="4911" customFormat="false" ht="15" hidden="false" customHeight="true" outlineLevel="0" collapsed="false">
      <c r="A4911" s="106" t="n">
        <v>33172.8509490741</v>
      </c>
      <c r="B4911" s="1" t="s">
        <v>320</v>
      </c>
      <c r="C4911" s="1" t="s">
        <v>321</v>
      </c>
      <c r="D4911" s="1" t="s">
        <v>322</v>
      </c>
    </row>
    <row r="4912" customFormat="false" ht="15" hidden="false" customHeight="true" outlineLevel="0" collapsed="false">
      <c r="A4912" s="106" t="n">
        <v>33179.9087962963</v>
      </c>
      <c r="B4912" s="1" t="s">
        <v>323</v>
      </c>
      <c r="C4912" s="1" t="s">
        <v>324</v>
      </c>
      <c r="D4912" s="1" t="s">
        <v>325</v>
      </c>
    </row>
    <row r="4913" customFormat="false" ht="15" hidden="false" customHeight="true" outlineLevel="0" collapsed="false">
      <c r="A4913" s="106" t="n">
        <v>33186.5428009259</v>
      </c>
      <c r="B4913" s="1" t="s">
        <v>314</v>
      </c>
      <c r="C4913" s="1" t="s">
        <v>315</v>
      </c>
      <c r="D4913" s="1" t="s">
        <v>316</v>
      </c>
    </row>
    <row r="4914" customFormat="false" ht="15" hidden="false" customHeight="true" outlineLevel="0" collapsed="false">
      <c r="A4914" s="106" t="n">
        <v>33194.3779050926</v>
      </c>
      <c r="B4914" s="1" t="s">
        <v>326</v>
      </c>
      <c r="C4914" s="1" t="s">
        <v>327</v>
      </c>
      <c r="D4914" s="1" t="s">
        <v>319</v>
      </c>
    </row>
    <row r="4915" customFormat="false" ht="15" hidden="false" customHeight="true" outlineLevel="0" collapsed="false">
      <c r="A4915" s="106" t="n">
        <v>33202.5492708333</v>
      </c>
      <c r="B4915" s="1" t="s">
        <v>320</v>
      </c>
      <c r="C4915" s="1" t="s">
        <v>321</v>
      </c>
      <c r="D4915" s="1" t="s">
        <v>322</v>
      </c>
    </row>
    <row r="4916" customFormat="false" ht="15" hidden="false" customHeight="true" outlineLevel="0" collapsed="false">
      <c r="A4916" s="106" t="n">
        <v>33209.3265856481</v>
      </c>
      <c r="B4916" s="1" t="s">
        <v>323</v>
      </c>
      <c r="C4916" s="1" t="s">
        <v>324</v>
      </c>
      <c r="D4916" s="1" t="s">
        <v>325</v>
      </c>
    </row>
    <row r="4917" customFormat="false" ht="15" hidden="false" customHeight="true" outlineLevel="0" collapsed="false">
      <c r="A4917" s="106" t="n">
        <v>33216.0864467593</v>
      </c>
      <c r="B4917" s="1" t="s">
        <v>314</v>
      </c>
      <c r="C4917" s="1" t="s">
        <v>315</v>
      </c>
      <c r="D4917" s="1" t="s">
        <v>316</v>
      </c>
    </row>
    <row r="4918" customFormat="false" ht="15" hidden="false" customHeight="true" outlineLevel="0" collapsed="false">
      <c r="A4918" s="106" t="n">
        <v>33224.181712963</v>
      </c>
      <c r="B4918" s="1" t="s">
        <v>326</v>
      </c>
      <c r="C4918" s="1" t="s">
        <v>327</v>
      </c>
      <c r="D4918" s="1" t="s">
        <v>319</v>
      </c>
    </row>
    <row r="4919" customFormat="false" ht="15" hidden="false" customHeight="true" outlineLevel="0" collapsed="false">
      <c r="A4919" s="106" t="n">
        <v>33229.1297337963</v>
      </c>
      <c r="B4919" s="1" t="s">
        <v>328</v>
      </c>
      <c r="C4919" s="1" t="s">
        <v>337</v>
      </c>
      <c r="D4919" s="1" t="s">
        <v>338</v>
      </c>
    </row>
    <row r="4920" customFormat="false" ht="15" hidden="false" customHeight="true" outlineLevel="0" collapsed="false">
      <c r="A4920" s="106" t="n">
        <v>33232.1360416667</v>
      </c>
      <c r="B4920" s="1" t="s">
        <v>320</v>
      </c>
      <c r="C4920" s="1" t="s">
        <v>321</v>
      </c>
      <c r="D4920" s="1" t="s">
        <v>322</v>
      </c>
    </row>
    <row r="4921" customFormat="false" ht="15" hidden="false" customHeight="true" outlineLevel="0" collapsed="false">
      <c r="A4921" s="106" t="n">
        <v>33238.7745717593</v>
      </c>
      <c r="B4921" s="1" t="s">
        <v>323</v>
      </c>
      <c r="C4921" s="1" t="s">
        <v>324</v>
      </c>
      <c r="D4921" s="1" t="s">
        <v>325</v>
      </c>
    </row>
    <row r="4922" customFormat="false" ht="15" hidden="false" customHeight="true" outlineLevel="0" collapsed="false">
      <c r="A4922" s="106" t="n">
        <v>33245.7752314815</v>
      </c>
      <c r="B4922" s="1" t="s">
        <v>314</v>
      </c>
      <c r="C4922" s="1" t="s">
        <v>315</v>
      </c>
      <c r="D4922" s="1" t="s">
        <v>316</v>
      </c>
    </row>
    <row r="4923" customFormat="false" ht="15" hidden="false" customHeight="true" outlineLevel="0" collapsed="false">
      <c r="A4923" s="106" t="n">
        <v>33253.9930092593</v>
      </c>
      <c r="B4923" s="1" t="s">
        <v>317</v>
      </c>
      <c r="C4923" s="1" t="s">
        <v>318</v>
      </c>
      <c r="D4923" s="1" t="s">
        <v>319</v>
      </c>
    </row>
    <row r="4924" customFormat="false" ht="15" hidden="false" customHeight="true" outlineLevel="0" collapsed="false">
      <c r="A4924" s="106" t="n">
        <v>33261.5983796296</v>
      </c>
      <c r="B4924" s="1" t="s">
        <v>320</v>
      </c>
      <c r="C4924" s="1" t="s">
        <v>321</v>
      </c>
      <c r="D4924" s="1" t="s">
        <v>322</v>
      </c>
    </row>
    <row r="4925" customFormat="false" ht="15" hidden="false" customHeight="true" outlineLevel="0" collapsed="false">
      <c r="A4925" s="106" t="n">
        <v>33268.2566435185</v>
      </c>
      <c r="B4925" s="1" t="s">
        <v>323</v>
      </c>
      <c r="C4925" s="1" t="s">
        <v>324</v>
      </c>
      <c r="D4925" s="1" t="s">
        <v>325</v>
      </c>
    </row>
    <row r="4926" customFormat="false" ht="15" hidden="false" customHeight="true" outlineLevel="0" collapsed="false">
      <c r="A4926" s="106" t="n">
        <v>33275.5783680556</v>
      </c>
      <c r="B4926" s="1" t="s">
        <v>314</v>
      </c>
      <c r="C4926" s="1" t="s">
        <v>315</v>
      </c>
      <c r="D4926" s="1" t="s">
        <v>316</v>
      </c>
    </row>
    <row r="4927" customFormat="false" ht="15" hidden="false" customHeight="true" outlineLevel="0" collapsed="false">
      <c r="A4927" s="106" t="n">
        <v>33283.7305208333</v>
      </c>
      <c r="B4927" s="1" t="s">
        <v>326</v>
      </c>
      <c r="C4927" s="1" t="s">
        <v>327</v>
      </c>
      <c r="D4927" s="1" t="s">
        <v>319</v>
      </c>
    </row>
    <row r="4928" customFormat="false" ht="15" hidden="false" customHeight="true" outlineLevel="0" collapsed="false">
      <c r="A4928" s="106" t="n">
        <v>33290.9570717593</v>
      </c>
      <c r="B4928" s="1" t="s">
        <v>320</v>
      </c>
      <c r="C4928" s="1" t="s">
        <v>321</v>
      </c>
      <c r="D4928" s="1" t="s">
        <v>322</v>
      </c>
    </row>
    <row r="4929" customFormat="false" ht="15" hidden="false" customHeight="true" outlineLevel="0" collapsed="false">
      <c r="A4929" s="106" t="n">
        <v>33297.767037037</v>
      </c>
      <c r="B4929" s="1" t="s">
        <v>323</v>
      </c>
      <c r="C4929" s="1" t="s">
        <v>324</v>
      </c>
      <c r="D4929" s="1" t="s">
        <v>325</v>
      </c>
    </row>
    <row r="4930" customFormat="false" ht="15" hidden="false" customHeight="true" outlineLevel="0" collapsed="false">
      <c r="A4930" s="106" t="n">
        <v>33305.439212963</v>
      </c>
      <c r="B4930" s="1" t="s">
        <v>314</v>
      </c>
      <c r="C4930" s="1" t="s">
        <v>315</v>
      </c>
      <c r="D4930" s="1" t="s">
        <v>316</v>
      </c>
    </row>
    <row r="4931" customFormat="false" ht="15" hidden="false" customHeight="true" outlineLevel="0" collapsed="false">
      <c r="A4931" s="106" t="n">
        <v>33313.3408101852</v>
      </c>
      <c r="B4931" s="1" t="s">
        <v>326</v>
      </c>
      <c r="C4931" s="1" t="s">
        <v>327</v>
      </c>
      <c r="D4931" s="1" t="s">
        <v>319</v>
      </c>
    </row>
    <row r="4932" customFormat="false" ht="15" hidden="false" customHeight="true" outlineLevel="0" collapsed="false">
      <c r="A4932" s="106" t="n">
        <v>33318.1263310185</v>
      </c>
      <c r="B4932" s="1" t="s">
        <v>328</v>
      </c>
      <c r="C4932" s="1" t="s">
        <v>329</v>
      </c>
      <c r="D4932" s="1" t="s">
        <v>330</v>
      </c>
    </row>
    <row r="4933" customFormat="false" ht="15" hidden="false" customHeight="true" outlineLevel="0" collapsed="false">
      <c r="A4933" s="106" t="n">
        <v>33320.2518981482</v>
      </c>
      <c r="B4933" s="1" t="s">
        <v>320</v>
      </c>
      <c r="C4933" s="1" t="s">
        <v>321</v>
      </c>
      <c r="D4933" s="1" t="s">
        <v>322</v>
      </c>
    </row>
    <row r="4934" customFormat="false" ht="15" hidden="false" customHeight="true" outlineLevel="0" collapsed="false">
      <c r="A4934" s="106" t="n">
        <v>33327.3038888889</v>
      </c>
      <c r="B4934" s="1" t="s">
        <v>323</v>
      </c>
      <c r="C4934" s="1" t="s">
        <v>324</v>
      </c>
      <c r="D4934" s="1" t="s">
        <v>325</v>
      </c>
    </row>
    <row r="4935" customFormat="false" ht="15" hidden="false" customHeight="true" outlineLevel="0" collapsed="false">
      <c r="A4935" s="106" t="n">
        <v>33335.2818634259</v>
      </c>
      <c r="B4935" s="1" t="s">
        <v>314</v>
      </c>
      <c r="C4935" s="1" t="s">
        <v>315</v>
      </c>
      <c r="D4935" s="1" t="s">
        <v>316</v>
      </c>
    </row>
    <row r="4936" customFormat="false" ht="15" hidden="false" customHeight="true" outlineLevel="0" collapsed="false">
      <c r="A4936" s="106" t="n">
        <v>33342.8179513889</v>
      </c>
      <c r="B4936" s="1" t="s">
        <v>326</v>
      </c>
      <c r="C4936" s="1" t="s">
        <v>327</v>
      </c>
      <c r="D4936" s="1" t="s">
        <v>319</v>
      </c>
    </row>
    <row r="4937" customFormat="false" ht="15" hidden="false" customHeight="true" outlineLevel="0" collapsed="false">
      <c r="A4937" s="106" t="n">
        <v>33349.5269212963</v>
      </c>
      <c r="B4937" s="1" t="s">
        <v>320</v>
      </c>
      <c r="C4937" s="1" t="s">
        <v>321</v>
      </c>
      <c r="D4937" s="1" t="s">
        <v>322</v>
      </c>
    </row>
    <row r="4938" customFormat="false" ht="15" hidden="false" customHeight="true" outlineLevel="0" collapsed="false">
      <c r="A4938" s="106" t="n">
        <v>33356.8740740741</v>
      </c>
      <c r="B4938" s="1" t="s">
        <v>323</v>
      </c>
      <c r="C4938" s="1" t="s">
        <v>324</v>
      </c>
      <c r="D4938" s="1" t="s">
        <v>325</v>
      </c>
    </row>
    <row r="4939" customFormat="false" ht="15" hidden="false" customHeight="true" outlineLevel="0" collapsed="false">
      <c r="A4939" s="106" t="n">
        <v>33365.0322569445</v>
      </c>
      <c r="B4939" s="1" t="s">
        <v>314</v>
      </c>
      <c r="C4939" s="1" t="s">
        <v>315</v>
      </c>
      <c r="D4939" s="1" t="s">
        <v>316</v>
      </c>
    </row>
    <row r="4940" customFormat="false" ht="15" hidden="false" customHeight="true" outlineLevel="0" collapsed="false">
      <c r="A4940" s="106" t="n">
        <v>33372.1915393519</v>
      </c>
      <c r="B4940" s="1" t="s">
        <v>326</v>
      </c>
      <c r="C4940" s="1" t="s">
        <v>327</v>
      </c>
      <c r="D4940" s="1" t="s">
        <v>319</v>
      </c>
    </row>
    <row r="4941" customFormat="false" ht="15" hidden="false" customHeight="true" outlineLevel="0" collapsed="false">
      <c r="A4941" s="106" t="n">
        <v>33378.8234490741</v>
      </c>
      <c r="B4941" s="1" t="s">
        <v>320</v>
      </c>
      <c r="C4941" s="1" t="s">
        <v>321</v>
      </c>
      <c r="D4941" s="1" t="s">
        <v>322</v>
      </c>
    </row>
    <row r="4942" customFormat="false" ht="15" hidden="false" customHeight="true" outlineLevel="0" collapsed="false">
      <c r="A4942" s="106" t="n">
        <v>33386.4836111111</v>
      </c>
      <c r="B4942" s="1" t="s">
        <v>323</v>
      </c>
      <c r="C4942" s="1" t="s">
        <v>324</v>
      </c>
      <c r="D4942" s="1" t="s">
        <v>325</v>
      </c>
    </row>
    <row r="4943" customFormat="false" ht="15" hidden="false" customHeight="true" outlineLevel="0" collapsed="false">
      <c r="A4943" s="106" t="n">
        <v>33394.6459143519</v>
      </c>
      <c r="B4943" s="1" t="s">
        <v>314</v>
      </c>
      <c r="C4943" s="1" t="s">
        <v>315</v>
      </c>
      <c r="D4943" s="1" t="s">
        <v>316</v>
      </c>
    </row>
    <row r="4944" customFormat="false" ht="15" hidden="false" customHeight="true" outlineLevel="0" collapsed="false">
      <c r="A4944" s="106" t="n">
        <v>33401.5040162037</v>
      </c>
      <c r="B4944" s="1" t="s">
        <v>326</v>
      </c>
      <c r="C4944" s="1" t="s">
        <v>327</v>
      </c>
      <c r="D4944" s="1" t="s">
        <v>319</v>
      </c>
    </row>
    <row r="4945" customFormat="false" ht="15" hidden="false" customHeight="true" outlineLevel="0" collapsed="false">
      <c r="A4945" s="106" t="n">
        <v>33408.1798611111</v>
      </c>
      <c r="B4945" s="1" t="s">
        <v>320</v>
      </c>
      <c r="C4945" s="1" t="s">
        <v>321</v>
      </c>
      <c r="D4945" s="1" t="s">
        <v>322</v>
      </c>
    </row>
    <row r="4946" customFormat="false" ht="15" hidden="false" customHeight="true" outlineLevel="0" collapsed="false">
      <c r="A4946" s="106" t="n">
        <v>33410.8877546296</v>
      </c>
      <c r="B4946" s="1" t="s">
        <v>328</v>
      </c>
      <c r="C4946" s="1" t="s">
        <v>331</v>
      </c>
      <c r="D4946" s="1" t="s">
        <v>332</v>
      </c>
    </row>
    <row r="4947" customFormat="false" ht="15" hidden="false" customHeight="true" outlineLevel="0" collapsed="false">
      <c r="A4947" s="106" t="n">
        <v>33416.1237384259</v>
      </c>
      <c r="B4947" s="1" t="s">
        <v>323</v>
      </c>
      <c r="C4947" s="1" t="s">
        <v>324</v>
      </c>
      <c r="D4947" s="1" t="s">
        <v>325</v>
      </c>
    </row>
    <row r="4948" customFormat="false" ht="15" hidden="false" customHeight="true" outlineLevel="0" collapsed="false">
      <c r="A4948" s="106" t="n">
        <v>33424.1183680556</v>
      </c>
      <c r="B4948" s="1" t="s">
        <v>314</v>
      </c>
      <c r="C4948" s="1" t="s">
        <v>315</v>
      </c>
      <c r="D4948" s="1" t="s">
        <v>316</v>
      </c>
    </row>
    <row r="4949" customFormat="false" ht="15" hidden="false" customHeight="true" outlineLevel="0" collapsed="false">
      <c r="A4949" s="106" t="n">
        <v>33430.7958680556</v>
      </c>
      <c r="B4949" s="1" t="s">
        <v>317</v>
      </c>
      <c r="C4949" s="1" t="s">
        <v>318</v>
      </c>
      <c r="D4949" s="1" t="s">
        <v>319</v>
      </c>
    </row>
    <row r="4950" customFormat="false" ht="15" hidden="false" customHeight="true" outlineLevel="0" collapsed="false">
      <c r="A4950" s="106" t="n">
        <v>33437.6321412037</v>
      </c>
      <c r="B4950" s="1" t="s">
        <v>320</v>
      </c>
      <c r="C4950" s="1" t="s">
        <v>321</v>
      </c>
      <c r="D4950" s="1" t="s">
        <v>322</v>
      </c>
    </row>
    <row r="4951" customFormat="false" ht="15" hidden="false" customHeight="true" outlineLevel="0" collapsed="false">
      <c r="A4951" s="106" t="n">
        <v>33445.766875</v>
      </c>
      <c r="B4951" s="1" t="s">
        <v>323</v>
      </c>
      <c r="C4951" s="1" t="s">
        <v>324</v>
      </c>
      <c r="D4951" s="1" t="s">
        <v>325</v>
      </c>
    </row>
    <row r="4952" customFormat="false" ht="15" hidden="false" customHeight="true" outlineLevel="0" collapsed="false">
      <c r="A4952" s="106" t="n">
        <v>33453.4760648148</v>
      </c>
      <c r="B4952" s="1" t="s">
        <v>314</v>
      </c>
      <c r="C4952" s="1" t="s">
        <v>315</v>
      </c>
      <c r="D4952" s="1" t="s">
        <v>316</v>
      </c>
    </row>
    <row r="4953" customFormat="false" ht="15" hidden="false" customHeight="true" outlineLevel="0" collapsed="false">
      <c r="A4953" s="106" t="n">
        <v>33460.1025462963</v>
      </c>
      <c r="B4953" s="1" t="s">
        <v>326</v>
      </c>
      <c r="C4953" s="1" t="s">
        <v>327</v>
      </c>
      <c r="D4953" s="1" t="s">
        <v>319</v>
      </c>
    </row>
    <row r="4954" customFormat="false" ht="15" hidden="false" customHeight="true" outlineLevel="0" collapsed="false">
      <c r="A4954" s="106" t="n">
        <v>33467.2085532407</v>
      </c>
      <c r="B4954" s="1" t="s">
        <v>320</v>
      </c>
      <c r="C4954" s="1" t="s">
        <v>321</v>
      </c>
      <c r="D4954" s="1" t="s">
        <v>322</v>
      </c>
    </row>
    <row r="4955" customFormat="false" ht="15" hidden="false" customHeight="true" outlineLevel="0" collapsed="false">
      <c r="A4955" s="106" t="n">
        <v>33475.379849537</v>
      </c>
      <c r="B4955" s="1" t="s">
        <v>323</v>
      </c>
      <c r="C4955" s="1" t="s">
        <v>324</v>
      </c>
      <c r="D4955" s="1" t="s">
        <v>325</v>
      </c>
    </row>
    <row r="4956" customFormat="false" ht="15" hidden="false" customHeight="true" outlineLevel="0" collapsed="false">
      <c r="A4956" s="106" t="n">
        <v>33482.7612731482</v>
      </c>
      <c r="B4956" s="1" t="s">
        <v>314</v>
      </c>
      <c r="C4956" s="1" t="s">
        <v>315</v>
      </c>
      <c r="D4956" s="1" t="s">
        <v>316</v>
      </c>
    </row>
    <row r="4957" customFormat="false" ht="15" hidden="false" customHeight="true" outlineLevel="0" collapsed="false">
      <c r="A4957" s="106" t="n">
        <v>33489.4587152778</v>
      </c>
      <c r="B4957" s="1" t="s">
        <v>326</v>
      </c>
      <c r="C4957" s="1" t="s">
        <v>327</v>
      </c>
      <c r="D4957" s="1" t="s">
        <v>319</v>
      </c>
    </row>
    <row r="4958" customFormat="false" ht="15" hidden="false" customHeight="true" outlineLevel="0" collapsed="false">
      <c r="A4958" s="106" t="n">
        <v>33496.9171180556</v>
      </c>
      <c r="B4958" s="1" t="s">
        <v>320</v>
      </c>
      <c r="C4958" s="1" t="s">
        <v>321</v>
      </c>
      <c r="D4958" s="1" t="s">
        <v>322</v>
      </c>
    </row>
    <row r="4959" customFormat="false" ht="15" hidden="false" customHeight="true" outlineLevel="0" collapsed="false">
      <c r="A4959" s="106" t="n">
        <v>33504.5331134259</v>
      </c>
      <c r="B4959" s="1" t="s">
        <v>328</v>
      </c>
      <c r="C4959" s="1" t="s">
        <v>335</v>
      </c>
      <c r="D4959" s="1" t="s">
        <v>336</v>
      </c>
    </row>
    <row r="4960" customFormat="false" ht="15" hidden="false" customHeight="true" outlineLevel="0" collapsed="false">
      <c r="A4960" s="106" t="n">
        <v>33504.9441898148</v>
      </c>
      <c r="B4960" s="1" t="s">
        <v>323</v>
      </c>
      <c r="C4960" s="1" t="s">
        <v>324</v>
      </c>
      <c r="D4960" s="1" t="s">
        <v>325</v>
      </c>
    </row>
    <row r="4961" customFormat="false" ht="15" hidden="false" customHeight="true" outlineLevel="0" collapsed="false">
      <c r="A4961" s="106" t="n">
        <v>33512.0204513889</v>
      </c>
      <c r="B4961" s="1" t="s">
        <v>314</v>
      </c>
      <c r="C4961" s="1" t="s">
        <v>315</v>
      </c>
      <c r="D4961" s="1" t="s">
        <v>316</v>
      </c>
    </row>
    <row r="4962" customFormat="false" ht="15" hidden="false" customHeight="true" outlineLevel="0" collapsed="false">
      <c r="A4962" s="106" t="n">
        <v>33518.9016898148</v>
      </c>
      <c r="B4962" s="1" t="s">
        <v>326</v>
      </c>
      <c r="C4962" s="1" t="s">
        <v>327</v>
      </c>
      <c r="D4962" s="1" t="s">
        <v>319</v>
      </c>
    </row>
    <row r="4963" customFormat="false" ht="15" hidden="false" customHeight="true" outlineLevel="0" collapsed="false">
      <c r="A4963" s="106" t="n">
        <v>33526.7307060185</v>
      </c>
      <c r="B4963" s="1" t="s">
        <v>320</v>
      </c>
      <c r="C4963" s="1" t="s">
        <v>321</v>
      </c>
      <c r="D4963" s="1" t="s">
        <v>322</v>
      </c>
    </row>
    <row r="4964" customFormat="false" ht="15" hidden="false" customHeight="true" outlineLevel="0" collapsed="false">
      <c r="A4964" s="106" t="n">
        <v>33534.4639814815</v>
      </c>
      <c r="B4964" s="1" t="s">
        <v>323</v>
      </c>
      <c r="C4964" s="1" t="s">
        <v>324</v>
      </c>
      <c r="D4964" s="1" t="s">
        <v>325</v>
      </c>
    </row>
    <row r="4965" customFormat="false" ht="15" hidden="false" customHeight="true" outlineLevel="0" collapsed="false">
      <c r="A4965" s="106" t="n">
        <v>33541.2990046296</v>
      </c>
      <c r="B4965" s="1" t="s">
        <v>314</v>
      </c>
      <c r="C4965" s="1" t="s">
        <v>315</v>
      </c>
      <c r="D4965" s="1" t="s">
        <v>316</v>
      </c>
    </row>
    <row r="4966" customFormat="false" ht="15" hidden="false" customHeight="true" outlineLevel="0" collapsed="false">
      <c r="A4966" s="106" t="n">
        <v>33548.4658217593</v>
      </c>
      <c r="B4966" s="1" t="s">
        <v>326</v>
      </c>
      <c r="C4966" s="1" t="s">
        <v>327</v>
      </c>
      <c r="D4966" s="1" t="s">
        <v>319</v>
      </c>
    </row>
    <row r="4967" customFormat="false" ht="15" hidden="false" customHeight="true" outlineLevel="0" collapsed="false">
      <c r="A4967" s="106" t="n">
        <v>33556.5840162037</v>
      </c>
      <c r="B4967" s="1" t="s">
        <v>320</v>
      </c>
      <c r="C4967" s="1" t="s">
        <v>321</v>
      </c>
      <c r="D4967" s="1" t="s">
        <v>322</v>
      </c>
    </row>
    <row r="4968" customFormat="false" ht="15" hidden="false" customHeight="true" outlineLevel="0" collapsed="false">
      <c r="A4968" s="106" t="n">
        <v>33563.9560185185</v>
      </c>
      <c r="B4968" s="1" t="s">
        <v>323</v>
      </c>
      <c r="C4968" s="1" t="s">
        <v>324</v>
      </c>
      <c r="D4968" s="1" t="s">
        <v>325</v>
      </c>
    </row>
    <row r="4969" customFormat="false" ht="15" hidden="false" customHeight="true" outlineLevel="0" collapsed="false">
      <c r="A4969" s="106" t="n">
        <v>33570.6396759259</v>
      </c>
      <c r="B4969" s="1" t="s">
        <v>314</v>
      </c>
      <c r="C4969" s="1" t="s">
        <v>315</v>
      </c>
      <c r="D4969" s="1" t="s">
        <v>316</v>
      </c>
    </row>
    <row r="4970" customFormat="false" ht="15" hidden="false" customHeight="true" outlineLevel="0" collapsed="false">
      <c r="A4970" s="106" t="n">
        <v>33578.1639351852</v>
      </c>
      <c r="B4970" s="1" t="s">
        <v>326</v>
      </c>
      <c r="C4970" s="1" t="s">
        <v>327</v>
      </c>
      <c r="D4970" s="1" t="s">
        <v>319</v>
      </c>
    </row>
    <row r="4971" customFormat="false" ht="15" hidden="false" customHeight="true" outlineLevel="0" collapsed="false">
      <c r="A4971" s="106" t="n">
        <v>33586.3967361111</v>
      </c>
      <c r="B4971" s="1" t="s">
        <v>320</v>
      </c>
      <c r="C4971" s="1" t="s">
        <v>321</v>
      </c>
      <c r="D4971" s="1" t="s">
        <v>322</v>
      </c>
    </row>
    <row r="4972" customFormat="false" ht="15" hidden="false" customHeight="true" outlineLevel="0" collapsed="false">
      <c r="A4972" s="106" t="n">
        <v>33593.4329398148</v>
      </c>
      <c r="B4972" s="1" t="s">
        <v>333</v>
      </c>
      <c r="C4972" s="1" t="s">
        <v>334</v>
      </c>
      <c r="D4972" s="1" t="s">
        <v>325</v>
      </c>
    </row>
    <row r="4973" customFormat="false" ht="15" hidden="false" customHeight="true" outlineLevel="0" collapsed="false">
      <c r="A4973" s="106" t="n">
        <v>33594.3705902778</v>
      </c>
      <c r="B4973" s="1" t="s">
        <v>328</v>
      </c>
      <c r="C4973" s="1" t="s">
        <v>337</v>
      </c>
      <c r="D4973" s="1" t="s">
        <v>338</v>
      </c>
    </row>
    <row r="4974" customFormat="false" ht="15" hidden="false" customHeight="true" outlineLevel="0" collapsed="false">
      <c r="A4974" s="106" t="n">
        <v>33600.0798842593</v>
      </c>
      <c r="B4974" s="1" t="s">
        <v>314</v>
      </c>
      <c r="C4974" s="1" t="s">
        <v>315</v>
      </c>
      <c r="D4974" s="1" t="s">
        <v>316</v>
      </c>
    </row>
    <row r="4975" customFormat="false" ht="15" hidden="false" customHeight="true" outlineLevel="0" collapsed="false">
      <c r="A4975" s="106" t="n">
        <v>33607.9648842593</v>
      </c>
      <c r="B4975" s="1" t="s">
        <v>317</v>
      </c>
      <c r="C4975" s="1" t="s">
        <v>318</v>
      </c>
      <c r="D4975" s="1" t="s">
        <v>319</v>
      </c>
    </row>
    <row r="4976" customFormat="false" ht="15" hidden="false" customHeight="true" outlineLevel="0" collapsed="false">
      <c r="A4976" s="106" t="n">
        <v>33616.105162037</v>
      </c>
      <c r="B4976" s="1" t="s">
        <v>320</v>
      </c>
      <c r="C4976" s="1" t="s">
        <v>321</v>
      </c>
      <c r="D4976" s="1" t="s">
        <v>322</v>
      </c>
    </row>
    <row r="4977" customFormat="false" ht="15" hidden="false" customHeight="true" outlineLevel="0" collapsed="false">
      <c r="A4977" s="106" t="n">
        <v>33622.8944907407</v>
      </c>
      <c r="B4977" s="1" t="s">
        <v>323</v>
      </c>
      <c r="C4977" s="1" t="s">
        <v>324</v>
      </c>
      <c r="D4977" s="1" t="s">
        <v>325</v>
      </c>
    </row>
    <row r="4978" customFormat="false" ht="15" hidden="false" customHeight="true" outlineLevel="0" collapsed="false">
      <c r="A4978" s="106" t="n">
        <v>33629.6439699074</v>
      </c>
      <c r="B4978" s="1" t="s">
        <v>314</v>
      </c>
      <c r="C4978" s="1" t="s">
        <v>315</v>
      </c>
      <c r="D4978" s="1" t="s">
        <v>316</v>
      </c>
    </row>
    <row r="4979" customFormat="false" ht="15" hidden="false" customHeight="true" outlineLevel="0" collapsed="false">
      <c r="A4979" s="106" t="n">
        <v>33637.7914699074</v>
      </c>
      <c r="B4979" s="1" t="s">
        <v>326</v>
      </c>
      <c r="C4979" s="1" t="s">
        <v>327</v>
      </c>
      <c r="D4979" s="1" t="s">
        <v>319</v>
      </c>
    </row>
    <row r="4980" customFormat="false" ht="15" hidden="false" customHeight="true" outlineLevel="0" collapsed="false">
      <c r="A4980" s="106" t="n">
        <v>33645.6766550926</v>
      </c>
      <c r="B4980" s="1" t="s">
        <v>320</v>
      </c>
      <c r="C4980" s="1" t="s">
        <v>321</v>
      </c>
      <c r="D4980" s="1" t="s">
        <v>322</v>
      </c>
    </row>
    <row r="4981" customFormat="false" ht="15" hidden="false" customHeight="true" outlineLevel="0" collapsed="false">
      <c r="A4981" s="106" t="n">
        <v>33652.3356018519</v>
      </c>
      <c r="B4981" s="1" t="s">
        <v>323</v>
      </c>
      <c r="C4981" s="1" t="s">
        <v>324</v>
      </c>
      <c r="D4981" s="1" t="s">
        <v>325</v>
      </c>
    </row>
    <row r="4982" customFormat="false" ht="15" hidden="false" customHeight="true" outlineLevel="0" collapsed="false">
      <c r="A4982" s="106" t="n">
        <v>33659.3306712963</v>
      </c>
      <c r="B4982" s="1" t="s">
        <v>314</v>
      </c>
      <c r="C4982" s="1" t="s">
        <v>315</v>
      </c>
      <c r="D4982" s="1" t="s">
        <v>316</v>
      </c>
    </row>
    <row r="4983" customFormat="false" ht="15" hidden="false" customHeight="true" outlineLevel="0" collapsed="false">
      <c r="A4983" s="106" t="n">
        <v>33667.557037037</v>
      </c>
      <c r="B4983" s="1" t="s">
        <v>326</v>
      </c>
      <c r="C4983" s="1" t="s">
        <v>327</v>
      </c>
      <c r="D4983" s="1" t="s">
        <v>319</v>
      </c>
    </row>
    <row r="4984" customFormat="false" ht="15" hidden="false" customHeight="true" outlineLevel="0" collapsed="false">
      <c r="A4984" s="106" t="n">
        <v>33675.1080671296</v>
      </c>
      <c r="B4984" s="1" t="s">
        <v>320</v>
      </c>
      <c r="C4984" s="1" t="s">
        <v>321</v>
      </c>
      <c r="D4984" s="1" t="s">
        <v>322</v>
      </c>
    </row>
    <row r="4985" customFormat="false" ht="15" hidden="false" customHeight="true" outlineLevel="0" collapsed="false">
      <c r="A4985" s="106" t="n">
        <v>33681.7619444444</v>
      </c>
      <c r="B4985" s="1" t="s">
        <v>323</v>
      </c>
      <c r="C4985" s="1" t="s">
        <v>324</v>
      </c>
      <c r="D4985" s="1" t="s">
        <v>325</v>
      </c>
    </row>
    <row r="4986" customFormat="false" ht="15" hidden="false" customHeight="true" outlineLevel="0" collapsed="false">
      <c r="A4986" s="106" t="n">
        <v>33683.3665856482</v>
      </c>
      <c r="B4986" s="1" t="s">
        <v>328</v>
      </c>
      <c r="C4986" s="1" t="s">
        <v>329</v>
      </c>
      <c r="D4986" s="1" t="s">
        <v>330</v>
      </c>
    </row>
    <row r="4987" customFormat="false" ht="15" hidden="false" customHeight="true" outlineLevel="0" collapsed="false">
      <c r="A4987" s="106" t="n">
        <v>33689.1042476852</v>
      </c>
      <c r="B4987" s="1" t="s">
        <v>314</v>
      </c>
      <c r="C4987" s="1" t="s">
        <v>315</v>
      </c>
      <c r="D4987" s="1" t="s">
        <v>316</v>
      </c>
    </row>
    <row r="4988" customFormat="false" ht="15" hidden="false" customHeight="true" outlineLevel="0" collapsed="false">
      <c r="A4988" s="106" t="n">
        <v>33697.2092824074</v>
      </c>
      <c r="B4988" s="1" t="s">
        <v>326</v>
      </c>
      <c r="C4988" s="1" t="s">
        <v>327</v>
      </c>
      <c r="D4988" s="1" t="s">
        <v>319</v>
      </c>
    </row>
    <row r="4989" customFormat="false" ht="15" hidden="false" customHeight="true" outlineLevel="0" collapsed="false">
      <c r="A4989" s="106" t="n">
        <v>33704.4205902778</v>
      </c>
      <c r="B4989" s="1" t="s">
        <v>320</v>
      </c>
      <c r="C4989" s="1" t="s">
        <v>321</v>
      </c>
      <c r="D4989" s="1" t="s">
        <v>322</v>
      </c>
    </row>
    <row r="4990" customFormat="false" ht="15" hidden="false" customHeight="true" outlineLevel="0" collapsed="false">
      <c r="A4990" s="106" t="n">
        <v>33711.1960300926</v>
      </c>
      <c r="B4990" s="1" t="s">
        <v>323</v>
      </c>
      <c r="C4990" s="1" t="s">
        <v>324</v>
      </c>
      <c r="D4990" s="1" t="s">
        <v>325</v>
      </c>
    </row>
    <row r="4991" customFormat="false" ht="15" hidden="false" customHeight="true" outlineLevel="0" collapsed="false">
      <c r="A4991" s="106" t="n">
        <v>33718.9027083333</v>
      </c>
      <c r="B4991" s="1" t="s">
        <v>314</v>
      </c>
      <c r="C4991" s="1" t="s">
        <v>315</v>
      </c>
      <c r="D4991" s="1" t="s">
        <v>316</v>
      </c>
    </row>
    <row r="4992" customFormat="false" ht="15" hidden="false" customHeight="true" outlineLevel="0" collapsed="false">
      <c r="A4992" s="106" t="n">
        <v>33726.7391435185</v>
      </c>
      <c r="B4992" s="1" t="s">
        <v>326</v>
      </c>
      <c r="C4992" s="1" t="s">
        <v>327</v>
      </c>
      <c r="D4992" s="1" t="s">
        <v>319</v>
      </c>
    </row>
    <row r="4993" customFormat="false" ht="15" hidden="false" customHeight="true" outlineLevel="0" collapsed="false">
      <c r="A4993" s="106" t="n">
        <v>33733.6550347222</v>
      </c>
      <c r="B4993" s="1" t="s">
        <v>320</v>
      </c>
      <c r="C4993" s="1" t="s">
        <v>321</v>
      </c>
      <c r="D4993" s="1" t="s">
        <v>322</v>
      </c>
    </row>
    <row r="4994" customFormat="false" ht="15" hidden="false" customHeight="true" outlineLevel="0" collapsed="false">
      <c r="A4994" s="106" t="n">
        <v>33740.6684259259</v>
      </c>
      <c r="B4994" s="1" t="s">
        <v>323</v>
      </c>
      <c r="C4994" s="1" t="s">
        <v>324</v>
      </c>
      <c r="D4994" s="1" t="s">
        <v>325</v>
      </c>
    </row>
    <row r="4995" customFormat="false" ht="15" hidden="false" customHeight="true" outlineLevel="0" collapsed="false">
      <c r="A4995" s="106" t="n">
        <v>33748.662349537</v>
      </c>
      <c r="B4995" s="1" t="s">
        <v>314</v>
      </c>
      <c r="C4995" s="1" t="s">
        <v>315</v>
      </c>
      <c r="D4995" s="1" t="s">
        <v>316</v>
      </c>
    </row>
    <row r="4996" customFormat="false" ht="15" hidden="false" customHeight="true" outlineLevel="0" collapsed="false">
      <c r="A4996" s="106" t="n">
        <v>33756.1642013889</v>
      </c>
      <c r="B4996" s="1" t="s">
        <v>326</v>
      </c>
      <c r="C4996" s="1" t="s">
        <v>327</v>
      </c>
      <c r="D4996" s="1" t="s">
        <v>319</v>
      </c>
    </row>
    <row r="4997" customFormat="false" ht="15" hidden="false" customHeight="true" outlineLevel="0" collapsed="false">
      <c r="A4997" s="106" t="n">
        <v>33762.865787037</v>
      </c>
      <c r="B4997" s="1" t="s">
        <v>320</v>
      </c>
      <c r="C4997" s="1" t="s">
        <v>321</v>
      </c>
      <c r="D4997" s="1" t="s">
        <v>322</v>
      </c>
    </row>
    <row r="4998" customFormat="false" ht="15" hidden="false" customHeight="true" outlineLevel="0" collapsed="false">
      <c r="A4998" s="106" t="n">
        <v>33770.2013078704</v>
      </c>
      <c r="B4998" s="1" t="s">
        <v>333</v>
      </c>
      <c r="C4998" s="1" t="s">
        <v>334</v>
      </c>
      <c r="D4998" s="1" t="s">
        <v>325</v>
      </c>
    </row>
    <row r="4999" customFormat="false" ht="15" hidden="false" customHeight="true" outlineLevel="0" collapsed="false">
      <c r="A4999" s="106" t="n">
        <v>33776.1347569445</v>
      </c>
      <c r="B4999" s="1" t="s">
        <v>328</v>
      </c>
      <c r="C4999" s="1" t="s">
        <v>331</v>
      </c>
      <c r="D4999" s="1" t="s">
        <v>332</v>
      </c>
    </row>
    <row r="5000" customFormat="false" ht="15" hidden="false" customHeight="true" outlineLevel="0" collapsed="false">
      <c r="A5000" s="106" t="n">
        <v>33778.3414930556</v>
      </c>
      <c r="B5000" s="1" t="s">
        <v>314</v>
      </c>
      <c r="C5000" s="1" t="s">
        <v>315</v>
      </c>
      <c r="D5000" s="1" t="s">
        <v>316</v>
      </c>
    </row>
    <row r="5001" customFormat="false" ht="15" hidden="false" customHeight="true" outlineLevel="0" collapsed="false">
      <c r="A5001" s="106" t="n">
        <v>33785.5124537037</v>
      </c>
      <c r="B5001" s="1" t="s">
        <v>317</v>
      </c>
      <c r="C5001" s="1" t="s">
        <v>318</v>
      </c>
      <c r="D5001" s="1" t="s">
        <v>319</v>
      </c>
    </row>
    <row r="5002" customFormat="false" ht="15" hidden="false" customHeight="true" outlineLevel="0" collapsed="false">
      <c r="A5002" s="106" t="n">
        <v>33792.1134953704</v>
      </c>
      <c r="B5002" s="1" t="s">
        <v>320</v>
      </c>
      <c r="C5002" s="1" t="s">
        <v>321</v>
      </c>
      <c r="D5002" s="1" t="s">
        <v>322</v>
      </c>
    </row>
    <row r="5003" customFormat="false" ht="15" hidden="false" customHeight="true" outlineLevel="0" collapsed="false">
      <c r="A5003" s="106" t="n">
        <v>33799.7963657407</v>
      </c>
      <c r="B5003" s="1" t="s">
        <v>323</v>
      </c>
      <c r="C5003" s="1" t="s">
        <v>324</v>
      </c>
      <c r="D5003" s="1" t="s">
        <v>325</v>
      </c>
    </row>
    <row r="5004" customFormat="false" ht="15" hidden="false" customHeight="true" outlineLevel="0" collapsed="false">
      <c r="A5004" s="106" t="n">
        <v>33807.9256365741</v>
      </c>
      <c r="B5004" s="1" t="s">
        <v>314</v>
      </c>
      <c r="C5004" s="1" t="s">
        <v>315</v>
      </c>
      <c r="D5004" s="1" t="s">
        <v>316</v>
      </c>
    </row>
    <row r="5005" customFormat="false" ht="15" hidden="false" customHeight="true" outlineLevel="0" collapsed="false">
      <c r="A5005" s="106" t="n">
        <v>33814.8161458333</v>
      </c>
      <c r="B5005" s="1" t="s">
        <v>326</v>
      </c>
      <c r="C5005" s="1" t="s">
        <v>327</v>
      </c>
      <c r="D5005" s="1" t="s">
        <v>319</v>
      </c>
    </row>
    <row r="5006" customFormat="false" ht="15" hidden="false" customHeight="true" outlineLevel="0" collapsed="false">
      <c r="A5006" s="106" t="n">
        <v>33821.4572685185</v>
      </c>
      <c r="B5006" s="1" t="s">
        <v>320</v>
      </c>
      <c r="C5006" s="1" t="s">
        <v>321</v>
      </c>
      <c r="D5006" s="1" t="s">
        <v>322</v>
      </c>
    </row>
    <row r="5007" customFormat="false" ht="15" hidden="false" customHeight="true" outlineLevel="0" collapsed="false">
      <c r="A5007" s="106" t="n">
        <v>33829.4359027778</v>
      </c>
      <c r="B5007" s="1" t="s">
        <v>323</v>
      </c>
      <c r="C5007" s="1" t="s">
        <v>324</v>
      </c>
      <c r="D5007" s="1" t="s">
        <v>325</v>
      </c>
    </row>
    <row r="5008" customFormat="false" ht="15" hidden="false" customHeight="true" outlineLevel="0" collapsed="false">
      <c r="A5008" s="106" t="n">
        <v>33837.4177083333</v>
      </c>
      <c r="B5008" s="1" t="s">
        <v>314</v>
      </c>
      <c r="C5008" s="1" t="s">
        <v>315</v>
      </c>
      <c r="D5008" s="1" t="s">
        <v>316</v>
      </c>
    </row>
    <row r="5009" customFormat="false" ht="15" hidden="false" customHeight="true" outlineLevel="0" collapsed="false">
      <c r="A5009" s="106" t="n">
        <v>33844.1125578704</v>
      </c>
      <c r="B5009" s="1" t="s">
        <v>326</v>
      </c>
      <c r="C5009" s="1" t="s">
        <v>327</v>
      </c>
      <c r="D5009" s="1" t="s">
        <v>319</v>
      </c>
    </row>
    <row r="5010" customFormat="false" ht="15" hidden="false" customHeight="true" outlineLevel="0" collapsed="false">
      <c r="A5010" s="106" t="n">
        <v>33850.9435532407</v>
      </c>
      <c r="B5010" s="1" t="s">
        <v>320</v>
      </c>
      <c r="C5010" s="1" t="s">
        <v>321</v>
      </c>
      <c r="D5010" s="1" t="s">
        <v>322</v>
      </c>
    </row>
    <row r="5011" customFormat="false" ht="15" hidden="false" customHeight="true" outlineLevel="0" collapsed="false">
      <c r="A5011" s="106" t="n">
        <v>33859.0950231482</v>
      </c>
      <c r="B5011" s="1" t="s">
        <v>323</v>
      </c>
      <c r="C5011" s="1" t="s">
        <v>324</v>
      </c>
      <c r="D5011" s="1" t="s">
        <v>325</v>
      </c>
    </row>
    <row r="5012" customFormat="false" ht="15" hidden="false" customHeight="true" outlineLevel="0" collapsed="false">
      <c r="A5012" s="106" t="n">
        <v>33866.8285069445</v>
      </c>
      <c r="B5012" s="1" t="s">
        <v>314</v>
      </c>
      <c r="C5012" s="1" t="s">
        <v>315</v>
      </c>
      <c r="D5012" s="1" t="s">
        <v>316</v>
      </c>
    </row>
    <row r="5013" customFormat="false" ht="15" hidden="false" customHeight="true" outlineLevel="0" collapsed="false">
      <c r="A5013" s="106" t="n">
        <v>33869.7795601852</v>
      </c>
      <c r="B5013" s="1" t="s">
        <v>328</v>
      </c>
      <c r="C5013" s="1" t="s">
        <v>335</v>
      </c>
      <c r="D5013" s="1" t="s">
        <v>336</v>
      </c>
    </row>
    <row r="5014" customFormat="false" ht="15" hidden="false" customHeight="true" outlineLevel="0" collapsed="false">
      <c r="A5014" s="106" t="n">
        <v>33873.4446875</v>
      </c>
      <c r="B5014" s="1" t="s">
        <v>326</v>
      </c>
      <c r="C5014" s="1" t="s">
        <v>327</v>
      </c>
      <c r="D5014" s="1" t="s">
        <v>319</v>
      </c>
    </row>
    <row r="5015" customFormat="false" ht="15" hidden="false" customHeight="true" outlineLevel="0" collapsed="false">
      <c r="A5015" s="106" t="n">
        <v>33880.5915393519</v>
      </c>
      <c r="B5015" s="1" t="s">
        <v>320</v>
      </c>
      <c r="C5015" s="1" t="s">
        <v>321</v>
      </c>
      <c r="D5015" s="1" t="s">
        <v>322</v>
      </c>
    </row>
    <row r="5016" customFormat="false" ht="15" hidden="false" customHeight="true" outlineLevel="0" collapsed="false">
      <c r="A5016" s="106" t="n">
        <v>33888.752037037</v>
      </c>
      <c r="B5016" s="1" t="s">
        <v>323</v>
      </c>
      <c r="C5016" s="1" t="s">
        <v>324</v>
      </c>
      <c r="D5016" s="1" t="s">
        <v>325</v>
      </c>
    </row>
    <row r="5017" customFormat="false" ht="15" hidden="false" customHeight="true" outlineLevel="0" collapsed="false">
      <c r="A5017" s="106" t="n">
        <v>33896.1750925926</v>
      </c>
      <c r="B5017" s="1" t="s">
        <v>314</v>
      </c>
      <c r="C5017" s="1" t="s">
        <v>315</v>
      </c>
      <c r="D5017" s="1" t="s">
        <v>316</v>
      </c>
    </row>
    <row r="5018" customFormat="false" ht="15" hidden="false" customHeight="true" outlineLevel="0" collapsed="false">
      <c r="A5018" s="106" t="n">
        <v>33902.8568055556</v>
      </c>
      <c r="B5018" s="1" t="s">
        <v>326</v>
      </c>
      <c r="C5018" s="1" t="s">
        <v>327</v>
      </c>
      <c r="D5018" s="1" t="s">
        <v>319</v>
      </c>
    </row>
    <row r="5019" customFormat="false" ht="15" hidden="false" customHeight="true" outlineLevel="0" collapsed="false">
      <c r="A5019" s="106" t="n">
        <v>33910.3825115741</v>
      </c>
      <c r="B5019" s="1" t="s">
        <v>320</v>
      </c>
      <c r="C5019" s="1" t="s">
        <v>321</v>
      </c>
      <c r="D5019" s="1" t="s">
        <v>322</v>
      </c>
    </row>
    <row r="5020" customFormat="false" ht="15" hidden="false" customHeight="true" outlineLevel="0" collapsed="false">
      <c r="A5020" s="106" t="n">
        <v>33918.388900463</v>
      </c>
      <c r="B5020" s="1" t="s">
        <v>323</v>
      </c>
      <c r="C5020" s="1" t="s">
        <v>324</v>
      </c>
      <c r="D5020" s="1" t="s">
        <v>325</v>
      </c>
    </row>
    <row r="5021" customFormat="false" ht="15" hidden="false" customHeight="true" outlineLevel="0" collapsed="false">
      <c r="A5021" s="106" t="n">
        <v>33925.4854976852</v>
      </c>
      <c r="B5021" s="1" t="s">
        <v>314</v>
      </c>
      <c r="C5021" s="1" t="s">
        <v>315</v>
      </c>
      <c r="D5021" s="1" t="s">
        <v>316</v>
      </c>
    </row>
    <row r="5022" customFormat="false" ht="15" hidden="false" customHeight="true" outlineLevel="0" collapsed="false">
      <c r="A5022" s="106" t="n">
        <v>33932.3828356482</v>
      </c>
      <c r="B5022" s="1" t="s">
        <v>326</v>
      </c>
      <c r="C5022" s="1" t="s">
        <v>327</v>
      </c>
      <c r="D5022" s="1" t="s">
        <v>319</v>
      </c>
    </row>
    <row r="5023" customFormat="false" ht="15" hidden="false" customHeight="true" outlineLevel="0" collapsed="false">
      <c r="A5023" s="106" t="n">
        <v>33940.2614699074</v>
      </c>
      <c r="B5023" s="1" t="s">
        <v>320</v>
      </c>
      <c r="C5023" s="1" t="s">
        <v>321</v>
      </c>
      <c r="D5023" s="1" t="s">
        <v>322</v>
      </c>
    </row>
    <row r="5024" customFormat="false" ht="15" hidden="false" customHeight="true" outlineLevel="0" collapsed="false">
      <c r="A5024" s="106" t="n">
        <v>33947.9865972222</v>
      </c>
      <c r="B5024" s="1" t="s">
        <v>333</v>
      </c>
      <c r="C5024" s="1" t="s">
        <v>334</v>
      </c>
      <c r="D5024" s="1" t="s">
        <v>325</v>
      </c>
    </row>
    <row r="5025" customFormat="false" ht="15" hidden="false" customHeight="true" outlineLevel="0" collapsed="false">
      <c r="A5025" s="106" t="n">
        <v>33954.8007407407</v>
      </c>
      <c r="B5025" s="1" t="s">
        <v>314</v>
      </c>
      <c r="C5025" s="1" t="s">
        <v>315</v>
      </c>
      <c r="D5025" s="1" t="s">
        <v>316</v>
      </c>
    </row>
    <row r="5026" customFormat="false" ht="15" hidden="false" customHeight="true" outlineLevel="0" collapsed="false">
      <c r="A5026" s="106" t="n">
        <v>33959.6131828704</v>
      </c>
      <c r="B5026" s="1" t="s">
        <v>328</v>
      </c>
      <c r="C5026" s="1" t="s">
        <v>337</v>
      </c>
      <c r="D5026" s="1" t="s">
        <v>338</v>
      </c>
    </row>
    <row r="5027" customFormat="false" ht="15" hidden="false" customHeight="true" outlineLevel="0" collapsed="false">
      <c r="A5027" s="106" t="n">
        <v>33962.0297685185</v>
      </c>
      <c r="B5027" s="1" t="s">
        <v>317</v>
      </c>
      <c r="C5027" s="1" t="s">
        <v>318</v>
      </c>
      <c r="D5027" s="1" t="s">
        <v>319</v>
      </c>
    </row>
    <row r="5028" customFormat="false" ht="15" hidden="false" customHeight="true" outlineLevel="0" collapsed="false">
      <c r="A5028" s="106" t="n">
        <v>33970.1512037037</v>
      </c>
      <c r="B5028" s="1" t="s">
        <v>320</v>
      </c>
      <c r="C5028" s="1" t="s">
        <v>321</v>
      </c>
      <c r="D5028" s="1" t="s">
        <v>322</v>
      </c>
    </row>
    <row r="5029" customFormat="false" ht="15" hidden="false" customHeight="true" outlineLevel="0" collapsed="false">
      <c r="A5029" s="106" t="n">
        <v>33977.5258449074</v>
      </c>
      <c r="B5029" s="1" t="s">
        <v>323</v>
      </c>
      <c r="C5029" s="1" t="s">
        <v>324</v>
      </c>
      <c r="D5029" s="1" t="s">
        <v>325</v>
      </c>
    </row>
    <row r="5030" customFormat="false" ht="15" hidden="false" customHeight="true" outlineLevel="0" collapsed="false">
      <c r="A5030" s="106" t="n">
        <v>33984.1675462963</v>
      </c>
      <c r="B5030" s="1" t="s">
        <v>314</v>
      </c>
      <c r="C5030" s="1" t="s">
        <v>315</v>
      </c>
      <c r="D5030" s="1" t="s">
        <v>316</v>
      </c>
    </row>
    <row r="5031" customFormat="false" ht="15" hidden="false" customHeight="true" outlineLevel="0" collapsed="false">
      <c r="A5031" s="106" t="n">
        <v>33991.76875</v>
      </c>
      <c r="B5031" s="1" t="s">
        <v>326</v>
      </c>
      <c r="C5031" s="1" t="s">
        <v>327</v>
      </c>
      <c r="D5031" s="1" t="s">
        <v>319</v>
      </c>
    </row>
    <row r="5032" customFormat="false" ht="15" hidden="false" customHeight="true" outlineLevel="0" collapsed="false">
      <c r="A5032" s="106" t="n">
        <v>33999.9715740741</v>
      </c>
      <c r="B5032" s="1" t="s">
        <v>320</v>
      </c>
      <c r="C5032" s="1" t="s">
        <v>321</v>
      </c>
      <c r="D5032" s="1" t="s">
        <v>322</v>
      </c>
    </row>
    <row r="5033" customFormat="false" ht="15" hidden="false" customHeight="true" outlineLevel="0" collapsed="false">
      <c r="A5033" s="106" t="n">
        <v>34006.9965740741</v>
      </c>
      <c r="B5033" s="1" t="s">
        <v>323</v>
      </c>
      <c r="C5033" s="1" t="s">
        <v>324</v>
      </c>
      <c r="D5033" s="1" t="s">
        <v>325</v>
      </c>
    </row>
    <row r="5034" customFormat="false" ht="15" hidden="false" customHeight="true" outlineLevel="0" collapsed="false">
      <c r="A5034" s="106" t="n">
        <v>34013.6229282407</v>
      </c>
      <c r="B5034" s="1" t="s">
        <v>314</v>
      </c>
      <c r="C5034" s="1" t="s">
        <v>315</v>
      </c>
      <c r="D5034" s="1" t="s">
        <v>316</v>
      </c>
    </row>
    <row r="5035" customFormat="false" ht="15" hidden="false" customHeight="true" outlineLevel="0" collapsed="false">
      <c r="A5035" s="106" t="n">
        <v>34021.5454282407</v>
      </c>
      <c r="B5035" s="1" t="s">
        <v>326</v>
      </c>
      <c r="C5035" s="1" t="s">
        <v>327</v>
      </c>
      <c r="D5035" s="1" t="s">
        <v>319</v>
      </c>
    </row>
    <row r="5036" customFormat="false" ht="15" hidden="false" customHeight="true" outlineLevel="0" collapsed="false">
      <c r="A5036" s="106" t="n">
        <v>34029.6571759259</v>
      </c>
      <c r="B5036" s="1" t="s">
        <v>320</v>
      </c>
      <c r="C5036" s="1" t="s">
        <v>321</v>
      </c>
      <c r="D5036" s="1" t="s">
        <v>322</v>
      </c>
    </row>
    <row r="5037" customFormat="false" ht="15" hidden="false" customHeight="true" outlineLevel="0" collapsed="false">
      <c r="A5037" s="106" t="n">
        <v>34036.4065856482</v>
      </c>
      <c r="B5037" s="1" t="s">
        <v>323</v>
      </c>
      <c r="C5037" s="1" t="s">
        <v>324</v>
      </c>
      <c r="D5037" s="1" t="s">
        <v>325</v>
      </c>
    </row>
    <row r="5038" customFormat="false" ht="15" hidden="false" customHeight="true" outlineLevel="0" collapsed="false">
      <c r="A5038" s="106" t="n">
        <v>34043.1786921296</v>
      </c>
      <c r="B5038" s="1" t="s">
        <v>314</v>
      </c>
      <c r="C5038" s="1" t="s">
        <v>315</v>
      </c>
      <c r="D5038" s="1" t="s">
        <v>316</v>
      </c>
    </row>
    <row r="5039" customFormat="false" ht="15" hidden="false" customHeight="true" outlineLevel="0" collapsed="false">
      <c r="A5039" s="106" t="n">
        <v>34048.611712963</v>
      </c>
      <c r="B5039" s="1" t="s">
        <v>328</v>
      </c>
      <c r="C5039" s="1" t="s">
        <v>329</v>
      </c>
      <c r="D5039" s="1" t="s">
        <v>330</v>
      </c>
    </row>
    <row r="5040" customFormat="false" ht="15" hidden="false" customHeight="true" outlineLevel="0" collapsed="false">
      <c r="A5040" s="106" t="n">
        <v>34051.3018865741</v>
      </c>
      <c r="B5040" s="1" t="s">
        <v>326</v>
      </c>
      <c r="C5040" s="1" t="s">
        <v>327</v>
      </c>
      <c r="D5040" s="1" t="s">
        <v>319</v>
      </c>
    </row>
    <row r="5041" customFormat="false" ht="15" hidden="false" customHeight="true" outlineLevel="0" collapsed="false">
      <c r="A5041" s="106" t="n">
        <v>34059.173587963</v>
      </c>
      <c r="B5041" s="1" t="s">
        <v>320</v>
      </c>
      <c r="C5041" s="1" t="s">
        <v>321</v>
      </c>
      <c r="D5041" s="1" t="s">
        <v>322</v>
      </c>
    </row>
    <row r="5042" customFormat="false" ht="15" hidden="false" customHeight="true" outlineLevel="0" collapsed="false">
      <c r="A5042" s="106" t="n">
        <v>34065.7799537037</v>
      </c>
      <c r="B5042" s="1" t="s">
        <v>323</v>
      </c>
      <c r="C5042" s="1" t="s">
        <v>324</v>
      </c>
      <c r="D5042" s="1" t="s">
        <v>325</v>
      </c>
    </row>
    <row r="5043" customFormat="false" ht="15" hidden="false" customHeight="true" outlineLevel="0" collapsed="false">
      <c r="A5043" s="106" t="n">
        <v>34072.8188888889</v>
      </c>
      <c r="B5043" s="1" t="s">
        <v>314</v>
      </c>
      <c r="C5043" s="1" t="s">
        <v>315</v>
      </c>
      <c r="D5043" s="1" t="s">
        <v>316</v>
      </c>
    </row>
    <row r="5044" customFormat="false" ht="15" hidden="false" customHeight="true" outlineLevel="0" collapsed="false">
      <c r="A5044" s="106" t="n">
        <v>34080.9923842593</v>
      </c>
      <c r="B5044" s="1" t="s">
        <v>326</v>
      </c>
      <c r="C5044" s="1" t="s">
        <v>327</v>
      </c>
      <c r="D5044" s="1" t="s">
        <v>319</v>
      </c>
    </row>
    <row r="5045" customFormat="false" ht="15" hidden="false" customHeight="true" outlineLevel="0" collapsed="false">
      <c r="A5045" s="106" t="n">
        <v>34088.5281712963</v>
      </c>
      <c r="B5045" s="1" t="s">
        <v>320</v>
      </c>
      <c r="C5045" s="1" t="s">
        <v>321</v>
      </c>
      <c r="D5045" s="1" t="s">
        <v>322</v>
      </c>
    </row>
    <row r="5046" customFormat="false" ht="15" hidden="false" customHeight="true" outlineLevel="0" collapsed="false">
      <c r="A5046" s="106" t="n">
        <v>34095.1485069445</v>
      </c>
      <c r="B5046" s="1" t="s">
        <v>323</v>
      </c>
      <c r="C5046" s="1" t="s">
        <v>324</v>
      </c>
      <c r="D5046" s="1" t="s">
        <v>325</v>
      </c>
    </row>
    <row r="5047" customFormat="false" ht="15" hidden="false" customHeight="true" outlineLevel="0" collapsed="false">
      <c r="A5047" s="106" t="n">
        <v>34102.5136921296</v>
      </c>
      <c r="B5047" s="1" t="s">
        <v>314</v>
      </c>
      <c r="C5047" s="1" t="s">
        <v>315</v>
      </c>
      <c r="D5047" s="1" t="s">
        <v>316</v>
      </c>
    </row>
    <row r="5048" customFormat="false" ht="15" hidden="false" customHeight="true" outlineLevel="0" collapsed="false">
      <c r="A5048" s="106" t="n">
        <v>34110.5878587963</v>
      </c>
      <c r="B5048" s="1" t="s">
        <v>317</v>
      </c>
      <c r="C5048" s="1" t="s">
        <v>318</v>
      </c>
      <c r="D5048" s="1" t="s">
        <v>319</v>
      </c>
    </row>
    <row r="5049" customFormat="false" ht="15" hidden="false" customHeight="true" outlineLevel="0" collapsed="false">
      <c r="A5049" s="106" t="n">
        <v>34117.7647916667</v>
      </c>
      <c r="B5049" s="1" t="s">
        <v>320</v>
      </c>
      <c r="C5049" s="1" t="s">
        <v>321</v>
      </c>
      <c r="D5049" s="1" t="s">
        <v>322</v>
      </c>
    </row>
    <row r="5050" customFormat="false" ht="15" hidden="false" customHeight="true" outlineLevel="0" collapsed="false">
      <c r="A5050" s="106" t="n">
        <v>34124.5433449074</v>
      </c>
      <c r="B5050" s="1" t="s">
        <v>333</v>
      </c>
      <c r="C5050" s="1" t="s">
        <v>334</v>
      </c>
      <c r="D5050" s="1" t="s">
        <v>325</v>
      </c>
    </row>
    <row r="5051" customFormat="false" ht="15" hidden="false" customHeight="true" outlineLevel="0" collapsed="false">
      <c r="A5051" s="106" t="n">
        <v>34132.2334027778</v>
      </c>
      <c r="B5051" s="1" t="s">
        <v>314</v>
      </c>
      <c r="C5051" s="1" t="s">
        <v>315</v>
      </c>
      <c r="D5051" s="1" t="s">
        <v>316</v>
      </c>
    </row>
    <row r="5052" customFormat="false" ht="15" hidden="false" customHeight="true" outlineLevel="0" collapsed="false">
      <c r="A5052" s="106" t="n">
        <v>34140.0780671296</v>
      </c>
      <c r="B5052" s="1" t="s">
        <v>317</v>
      </c>
      <c r="C5052" s="1" t="s">
        <v>318</v>
      </c>
      <c r="D5052" s="1" t="s">
        <v>319</v>
      </c>
    </row>
    <row r="5053" customFormat="false" ht="15" hidden="false" customHeight="true" outlineLevel="0" collapsed="false">
      <c r="A5053" s="106" t="n">
        <v>34141.3748958333</v>
      </c>
      <c r="B5053" s="1" t="s">
        <v>328</v>
      </c>
      <c r="C5053" s="1" t="s">
        <v>331</v>
      </c>
      <c r="D5053" s="1" t="s">
        <v>332</v>
      </c>
    </row>
    <row r="5054" customFormat="false" ht="15" hidden="false" customHeight="true" outlineLevel="0" collapsed="false">
      <c r="A5054" s="106" t="n">
        <v>34146.9468055556</v>
      </c>
      <c r="B5054" s="1" t="s">
        <v>320</v>
      </c>
      <c r="C5054" s="1" t="s">
        <v>321</v>
      </c>
      <c r="D5054" s="1" t="s">
        <v>322</v>
      </c>
    </row>
    <row r="5055" customFormat="false" ht="15" hidden="false" customHeight="true" outlineLevel="0" collapsed="false">
      <c r="A5055" s="106" t="n">
        <v>34153.9898726852</v>
      </c>
      <c r="B5055" s="1" t="s">
        <v>323</v>
      </c>
      <c r="C5055" s="1" t="s">
        <v>324</v>
      </c>
      <c r="D5055" s="1" t="s">
        <v>325</v>
      </c>
    </row>
    <row r="5056" customFormat="false" ht="15" hidden="false" customHeight="true" outlineLevel="0" collapsed="false">
      <c r="A5056" s="106" t="n">
        <v>34161.9510185185</v>
      </c>
      <c r="B5056" s="1" t="s">
        <v>314</v>
      </c>
      <c r="C5056" s="1" t="s">
        <v>315</v>
      </c>
      <c r="D5056" s="1" t="s">
        <v>316</v>
      </c>
    </row>
    <row r="5057" customFormat="false" ht="15" hidden="false" customHeight="true" outlineLevel="0" collapsed="false">
      <c r="A5057" s="106" t="n">
        <v>34169.474837963</v>
      </c>
      <c r="B5057" s="1" t="s">
        <v>326</v>
      </c>
      <c r="C5057" s="1" t="s">
        <v>327</v>
      </c>
      <c r="D5057" s="1" t="s">
        <v>319</v>
      </c>
    </row>
    <row r="5058" customFormat="false" ht="15" hidden="false" customHeight="true" outlineLevel="0" collapsed="false">
      <c r="A5058" s="106" t="n">
        <v>34176.1422800926</v>
      </c>
      <c r="B5058" s="1" t="s">
        <v>320</v>
      </c>
      <c r="C5058" s="1" t="s">
        <v>321</v>
      </c>
      <c r="D5058" s="1" t="s">
        <v>322</v>
      </c>
    </row>
    <row r="5059" customFormat="false" ht="15" hidden="false" customHeight="true" outlineLevel="0" collapsed="false">
      <c r="A5059" s="106" t="n">
        <v>34183.506875</v>
      </c>
      <c r="B5059" s="1" t="s">
        <v>323</v>
      </c>
      <c r="C5059" s="1" t="s">
        <v>324</v>
      </c>
      <c r="D5059" s="1" t="s">
        <v>325</v>
      </c>
    </row>
    <row r="5060" customFormat="false" ht="15" hidden="false" customHeight="true" outlineLevel="0" collapsed="false">
      <c r="A5060" s="106" t="n">
        <v>34191.6387615741</v>
      </c>
      <c r="B5060" s="1" t="s">
        <v>314</v>
      </c>
      <c r="C5060" s="1" t="s">
        <v>315</v>
      </c>
      <c r="D5060" s="1" t="s">
        <v>316</v>
      </c>
    </row>
    <row r="5061" customFormat="false" ht="15" hidden="false" customHeight="true" outlineLevel="0" collapsed="false">
      <c r="A5061" s="106" t="n">
        <v>34198.8109837963</v>
      </c>
      <c r="B5061" s="1" t="s">
        <v>326</v>
      </c>
      <c r="C5061" s="1" t="s">
        <v>327</v>
      </c>
      <c r="D5061" s="1" t="s">
        <v>319</v>
      </c>
    </row>
    <row r="5062" customFormat="false" ht="15" hidden="false" customHeight="true" outlineLevel="0" collapsed="false">
      <c r="A5062" s="106" t="n">
        <v>34205.4144097222</v>
      </c>
      <c r="B5062" s="1" t="s">
        <v>320</v>
      </c>
      <c r="C5062" s="1" t="s">
        <v>321</v>
      </c>
      <c r="D5062" s="1" t="s">
        <v>322</v>
      </c>
    </row>
    <row r="5063" customFormat="false" ht="15" hidden="false" customHeight="true" outlineLevel="0" collapsed="false">
      <c r="A5063" s="106" t="n">
        <v>34213.1061226852</v>
      </c>
      <c r="B5063" s="1" t="s">
        <v>323</v>
      </c>
      <c r="C5063" s="1" t="s">
        <v>324</v>
      </c>
      <c r="D5063" s="1" t="s">
        <v>325</v>
      </c>
    </row>
    <row r="5064" customFormat="false" ht="15" hidden="false" customHeight="true" outlineLevel="0" collapsed="false">
      <c r="A5064" s="106" t="n">
        <v>34221.2680671296</v>
      </c>
      <c r="B5064" s="1" t="s">
        <v>314</v>
      </c>
      <c r="C5064" s="1" t="s">
        <v>315</v>
      </c>
      <c r="D5064" s="1" t="s">
        <v>316</v>
      </c>
    </row>
    <row r="5065" customFormat="false" ht="15" hidden="false" customHeight="true" outlineLevel="0" collapsed="false">
      <c r="A5065" s="106" t="n">
        <v>34228.1318981482</v>
      </c>
      <c r="B5065" s="1" t="s">
        <v>326</v>
      </c>
      <c r="C5065" s="1" t="s">
        <v>327</v>
      </c>
      <c r="D5065" s="1" t="s">
        <v>319</v>
      </c>
    </row>
    <row r="5066" customFormat="false" ht="15" hidden="false" customHeight="true" outlineLevel="0" collapsed="false">
      <c r="A5066" s="106" t="n">
        <v>34234.8134722222</v>
      </c>
      <c r="B5066" s="1" t="s">
        <v>320</v>
      </c>
      <c r="C5066" s="1" t="s">
        <v>321</v>
      </c>
      <c r="D5066" s="1" t="s">
        <v>322</v>
      </c>
    </row>
    <row r="5067" customFormat="false" ht="15" hidden="false" customHeight="true" outlineLevel="0" collapsed="false">
      <c r="A5067" s="106" t="n">
        <v>34235.015474537</v>
      </c>
      <c r="B5067" s="1" t="s">
        <v>328</v>
      </c>
      <c r="C5067" s="1" t="s">
        <v>335</v>
      </c>
      <c r="D5067" s="1" t="s">
        <v>336</v>
      </c>
    </row>
    <row r="5068" customFormat="false" ht="15" hidden="false" customHeight="true" outlineLevel="0" collapsed="false">
      <c r="A5068" s="106" t="n">
        <v>34242.7869560185</v>
      </c>
      <c r="B5068" s="1" t="s">
        <v>323</v>
      </c>
      <c r="C5068" s="1" t="s">
        <v>324</v>
      </c>
      <c r="D5068" s="1" t="s">
        <v>325</v>
      </c>
    </row>
    <row r="5069" customFormat="false" ht="15" hidden="false" customHeight="true" outlineLevel="0" collapsed="false">
      <c r="A5069" s="106" t="n">
        <v>34250.8158564815</v>
      </c>
      <c r="B5069" s="1" t="s">
        <v>314</v>
      </c>
      <c r="C5069" s="1" t="s">
        <v>315</v>
      </c>
      <c r="D5069" s="1" t="s">
        <v>316</v>
      </c>
    </row>
    <row r="5070" customFormat="false" ht="15" hidden="false" customHeight="true" outlineLevel="0" collapsed="false">
      <c r="A5070" s="106" t="n">
        <v>34257.483125</v>
      </c>
      <c r="B5070" s="1" t="s">
        <v>326</v>
      </c>
      <c r="C5070" s="1" t="s">
        <v>327</v>
      </c>
      <c r="D5070" s="1" t="s">
        <v>319</v>
      </c>
    </row>
    <row r="5071" customFormat="false" ht="15" hidden="false" customHeight="true" outlineLevel="0" collapsed="false">
      <c r="A5071" s="106" t="n">
        <v>34264.3690856482</v>
      </c>
      <c r="B5071" s="1" t="s">
        <v>320</v>
      </c>
      <c r="C5071" s="1" t="s">
        <v>321</v>
      </c>
      <c r="D5071" s="1" t="s">
        <v>322</v>
      </c>
    </row>
    <row r="5072" customFormat="false" ht="15" hidden="false" customHeight="true" outlineLevel="0" collapsed="false">
      <c r="A5072" s="106" t="n">
        <v>34272.5255787037</v>
      </c>
      <c r="B5072" s="1" t="s">
        <v>323</v>
      </c>
      <c r="C5072" s="1" t="s">
        <v>324</v>
      </c>
      <c r="D5072" s="1" t="s">
        <v>325</v>
      </c>
    </row>
    <row r="5073" customFormat="false" ht="15" hidden="false" customHeight="true" outlineLevel="0" collapsed="false">
      <c r="A5073" s="106" t="n">
        <v>34280.2745717593</v>
      </c>
      <c r="B5073" s="1" t="s">
        <v>314</v>
      </c>
      <c r="C5073" s="1" t="s">
        <v>315</v>
      </c>
      <c r="D5073" s="1" t="s">
        <v>316</v>
      </c>
    </row>
    <row r="5074" customFormat="false" ht="15" hidden="false" customHeight="true" outlineLevel="0" collapsed="false">
      <c r="A5074" s="106" t="n">
        <v>34286.898599537</v>
      </c>
      <c r="B5074" s="1" t="s">
        <v>317</v>
      </c>
      <c r="C5074" s="1" t="s">
        <v>318</v>
      </c>
      <c r="D5074" s="1" t="s">
        <v>319</v>
      </c>
    </row>
    <row r="5075" customFormat="false" ht="15" hidden="false" customHeight="true" outlineLevel="0" collapsed="false">
      <c r="A5075" s="106" t="n">
        <v>34294.0849884259</v>
      </c>
      <c r="B5075" s="1" t="s">
        <v>320</v>
      </c>
      <c r="C5075" s="1" t="s">
        <v>321</v>
      </c>
      <c r="D5075" s="1" t="s">
        <v>322</v>
      </c>
    </row>
    <row r="5076" customFormat="false" ht="15" hidden="false" customHeight="true" outlineLevel="0" collapsed="false">
      <c r="A5076" s="106" t="n">
        <v>34302.2707523148</v>
      </c>
      <c r="B5076" s="1" t="s">
        <v>333</v>
      </c>
      <c r="C5076" s="1" t="s">
        <v>334</v>
      </c>
      <c r="D5076" s="1" t="s">
        <v>325</v>
      </c>
    </row>
    <row r="5077" customFormat="false" ht="15" hidden="false" customHeight="true" outlineLevel="0" collapsed="false">
      <c r="A5077" s="106" t="n">
        <v>34309.6585763889</v>
      </c>
      <c r="B5077" s="1" t="s">
        <v>314</v>
      </c>
      <c r="C5077" s="1" t="s">
        <v>315</v>
      </c>
      <c r="D5077" s="1" t="s">
        <v>316</v>
      </c>
    </row>
    <row r="5078" customFormat="false" ht="15" hidden="false" customHeight="true" outlineLevel="0" collapsed="false">
      <c r="A5078" s="106" t="n">
        <v>34316.3933796296</v>
      </c>
      <c r="B5078" s="1" t="s">
        <v>326</v>
      </c>
      <c r="C5078" s="1" t="s">
        <v>327</v>
      </c>
      <c r="D5078" s="1" t="s">
        <v>319</v>
      </c>
    </row>
    <row r="5079" customFormat="false" ht="15" hidden="false" customHeight="true" outlineLevel="0" collapsed="false">
      <c r="A5079" s="106" t="n">
        <v>34323.9339236111</v>
      </c>
      <c r="B5079" s="1" t="s">
        <v>320</v>
      </c>
      <c r="C5079" s="1" t="s">
        <v>321</v>
      </c>
      <c r="D5079" s="1" t="s">
        <v>322</v>
      </c>
    </row>
    <row r="5080" customFormat="false" ht="15" hidden="false" customHeight="true" outlineLevel="0" collapsed="false">
      <c r="A5080" s="106" t="n">
        <v>34324.8512962963</v>
      </c>
      <c r="B5080" s="1" t="s">
        <v>328</v>
      </c>
      <c r="C5080" s="1" t="s">
        <v>337</v>
      </c>
      <c r="D5080" s="1" t="s">
        <v>338</v>
      </c>
    </row>
    <row r="5081" customFormat="false" ht="15" hidden="false" customHeight="true" outlineLevel="0" collapsed="false">
      <c r="A5081" s="106" t="n">
        <v>34331.9615509259</v>
      </c>
      <c r="B5081" s="1" t="s">
        <v>323</v>
      </c>
      <c r="C5081" s="1" t="s">
        <v>324</v>
      </c>
      <c r="D5081" s="1" t="s">
        <v>325</v>
      </c>
    </row>
    <row r="5082" customFormat="false" ht="15" hidden="false" customHeight="true" outlineLevel="0" collapsed="false">
      <c r="A5082" s="106" t="n">
        <v>34339.0000925926</v>
      </c>
      <c r="B5082" s="1" t="s">
        <v>314</v>
      </c>
      <c r="C5082" s="1" t="s">
        <v>315</v>
      </c>
      <c r="D5082" s="1" t="s">
        <v>316</v>
      </c>
    </row>
    <row r="5083" customFormat="false" ht="15" hidden="false" customHeight="true" outlineLevel="0" collapsed="false">
      <c r="A5083" s="106" t="n">
        <v>34345.9653819444</v>
      </c>
      <c r="B5083" s="1" t="s">
        <v>326</v>
      </c>
      <c r="C5083" s="1" t="s">
        <v>327</v>
      </c>
      <c r="D5083" s="1" t="s">
        <v>319</v>
      </c>
    </row>
    <row r="5084" customFormat="false" ht="15" hidden="false" customHeight="true" outlineLevel="0" collapsed="false">
      <c r="A5084" s="106" t="n">
        <v>34353.8511921296</v>
      </c>
      <c r="B5084" s="1" t="s">
        <v>320</v>
      </c>
      <c r="C5084" s="1" t="s">
        <v>321</v>
      </c>
      <c r="D5084" s="1" t="s">
        <v>322</v>
      </c>
    </row>
    <row r="5085" customFormat="false" ht="15" hidden="false" customHeight="true" outlineLevel="0" collapsed="false">
      <c r="A5085" s="106" t="n">
        <v>34361.557349537</v>
      </c>
      <c r="B5085" s="1" t="s">
        <v>323</v>
      </c>
      <c r="C5085" s="1" t="s">
        <v>324</v>
      </c>
      <c r="D5085" s="1" t="s">
        <v>325</v>
      </c>
    </row>
    <row r="5086" customFormat="false" ht="15" hidden="false" customHeight="true" outlineLevel="0" collapsed="false">
      <c r="A5086" s="106" t="n">
        <v>34368.3375347222</v>
      </c>
      <c r="B5086" s="1" t="s">
        <v>314</v>
      </c>
      <c r="C5086" s="1" t="s">
        <v>315</v>
      </c>
      <c r="D5086" s="1" t="s">
        <v>316</v>
      </c>
    </row>
    <row r="5087" customFormat="false" ht="15" hidden="false" customHeight="true" outlineLevel="0" collapsed="false">
      <c r="A5087" s="106" t="n">
        <v>34375.6042592593</v>
      </c>
      <c r="B5087" s="1" t="s">
        <v>326</v>
      </c>
      <c r="C5087" s="1" t="s">
        <v>327</v>
      </c>
      <c r="D5087" s="1" t="s">
        <v>319</v>
      </c>
    </row>
    <row r="5088" customFormat="false" ht="15" hidden="false" customHeight="true" outlineLevel="0" collapsed="false">
      <c r="A5088" s="106" t="n">
        <v>34383.7408449074</v>
      </c>
      <c r="B5088" s="1" t="s">
        <v>320</v>
      </c>
      <c r="C5088" s="1" t="s">
        <v>321</v>
      </c>
      <c r="D5088" s="1" t="s">
        <v>322</v>
      </c>
    </row>
    <row r="5089" customFormat="false" ht="15" hidden="false" customHeight="true" outlineLevel="0" collapsed="false">
      <c r="A5089" s="106" t="n">
        <v>34391.0521875</v>
      </c>
      <c r="B5089" s="1" t="s">
        <v>323</v>
      </c>
      <c r="C5089" s="1" t="s">
        <v>324</v>
      </c>
      <c r="D5089" s="1" t="s">
        <v>325</v>
      </c>
    </row>
    <row r="5090" customFormat="false" ht="15" hidden="false" customHeight="true" outlineLevel="0" collapsed="false">
      <c r="A5090" s="106" t="n">
        <v>34397.7039236111</v>
      </c>
      <c r="B5090" s="1" t="s">
        <v>314</v>
      </c>
      <c r="C5090" s="1" t="s">
        <v>315</v>
      </c>
      <c r="D5090" s="1" t="s">
        <v>316</v>
      </c>
    </row>
    <row r="5091" customFormat="false" ht="15" hidden="false" customHeight="true" outlineLevel="0" collapsed="false">
      <c r="A5091" s="106" t="n">
        <v>34405.2950694444</v>
      </c>
      <c r="B5091" s="1" t="s">
        <v>326</v>
      </c>
      <c r="C5091" s="1" t="s">
        <v>327</v>
      </c>
      <c r="D5091" s="1" t="s">
        <v>319</v>
      </c>
    </row>
    <row r="5092" customFormat="false" ht="15" hidden="false" customHeight="true" outlineLevel="0" collapsed="false">
      <c r="A5092" s="106" t="n">
        <v>34413.5097800926</v>
      </c>
      <c r="B5092" s="1" t="s">
        <v>320</v>
      </c>
      <c r="C5092" s="1" t="s">
        <v>321</v>
      </c>
      <c r="D5092" s="1" t="s">
        <v>322</v>
      </c>
    </row>
    <row r="5093" customFormat="false" ht="15" hidden="false" customHeight="true" outlineLevel="0" collapsed="false">
      <c r="A5093" s="106" t="n">
        <v>34413.8526851852</v>
      </c>
      <c r="B5093" s="1" t="s">
        <v>328</v>
      </c>
      <c r="C5093" s="1" t="s">
        <v>329</v>
      </c>
      <c r="D5093" s="1" t="s">
        <v>330</v>
      </c>
    </row>
    <row r="5094" customFormat="false" ht="15" hidden="false" customHeight="true" outlineLevel="0" collapsed="false">
      <c r="A5094" s="106" t="n">
        <v>34420.4650578704</v>
      </c>
      <c r="B5094" s="1" t="s">
        <v>323</v>
      </c>
      <c r="C5094" s="1" t="s">
        <v>324</v>
      </c>
      <c r="D5094" s="1" t="s">
        <v>325</v>
      </c>
    </row>
    <row r="5095" customFormat="false" ht="15" hidden="false" customHeight="true" outlineLevel="0" collapsed="false">
      <c r="A5095" s="106" t="n">
        <v>34427.1217824074</v>
      </c>
      <c r="B5095" s="1" t="s">
        <v>314</v>
      </c>
      <c r="C5095" s="1" t="s">
        <v>315</v>
      </c>
      <c r="D5095" s="1" t="s">
        <v>316</v>
      </c>
    </row>
    <row r="5096" customFormat="false" ht="15" hidden="false" customHeight="true" outlineLevel="0" collapsed="false">
      <c r="A5096" s="106" t="n">
        <v>34435.011875</v>
      </c>
      <c r="B5096" s="1" t="s">
        <v>326</v>
      </c>
      <c r="C5096" s="1" t="s">
        <v>327</v>
      </c>
      <c r="D5096" s="1" t="s">
        <v>319</v>
      </c>
    </row>
    <row r="5097" customFormat="false" ht="15" hidden="false" customHeight="true" outlineLevel="0" collapsed="false">
      <c r="A5097" s="106" t="n">
        <v>34443.1071875</v>
      </c>
      <c r="B5097" s="1" t="s">
        <v>320</v>
      </c>
      <c r="C5097" s="1" t="s">
        <v>321</v>
      </c>
      <c r="D5097" s="1" t="s">
        <v>322</v>
      </c>
    </row>
    <row r="5098" customFormat="false" ht="15" hidden="false" customHeight="true" outlineLevel="0" collapsed="false">
      <c r="A5098" s="106" t="n">
        <v>34449.8229861111</v>
      </c>
      <c r="B5098" s="1" t="s">
        <v>323</v>
      </c>
      <c r="C5098" s="1" t="s">
        <v>324</v>
      </c>
      <c r="D5098" s="1" t="s">
        <v>325</v>
      </c>
    </row>
    <row r="5099" customFormat="false" ht="15" hidden="false" customHeight="true" outlineLevel="0" collapsed="false">
      <c r="A5099" s="106" t="n">
        <v>34456.6062037037</v>
      </c>
      <c r="B5099" s="1" t="s">
        <v>314</v>
      </c>
      <c r="C5099" s="1" t="s">
        <v>315</v>
      </c>
      <c r="D5099" s="1" t="s">
        <v>316</v>
      </c>
    </row>
    <row r="5100" customFormat="false" ht="15" hidden="false" customHeight="true" outlineLevel="0" collapsed="false">
      <c r="A5100" s="106" t="n">
        <v>34464.7128935185</v>
      </c>
      <c r="B5100" s="1" t="s">
        <v>317</v>
      </c>
      <c r="C5100" s="1" t="s">
        <v>318</v>
      </c>
      <c r="D5100" s="1" t="s">
        <v>319</v>
      </c>
    </row>
    <row r="5101" customFormat="false" ht="15" hidden="false" customHeight="true" outlineLevel="0" collapsed="false">
      <c r="A5101" s="106" t="n">
        <v>34472.534837963</v>
      </c>
      <c r="B5101" s="1" t="s">
        <v>320</v>
      </c>
      <c r="C5101" s="1" t="s">
        <v>321</v>
      </c>
      <c r="D5101" s="1" t="s">
        <v>322</v>
      </c>
    </row>
    <row r="5102" customFormat="false" ht="15" hidden="false" customHeight="true" outlineLevel="0" collapsed="false">
      <c r="A5102" s="106" t="n">
        <v>34479.1524884259</v>
      </c>
      <c r="B5102" s="1" t="s">
        <v>333</v>
      </c>
      <c r="C5102" s="1" t="s">
        <v>334</v>
      </c>
      <c r="D5102" s="1" t="s">
        <v>325</v>
      </c>
    </row>
    <row r="5103" customFormat="false" ht="15" hidden="false" customHeight="true" outlineLevel="0" collapsed="false">
      <c r="A5103" s="106" t="n">
        <v>34486.1685763889</v>
      </c>
      <c r="B5103" s="1" t="s">
        <v>314</v>
      </c>
      <c r="C5103" s="1" t="s">
        <v>315</v>
      </c>
      <c r="D5103" s="1" t="s">
        <v>316</v>
      </c>
    </row>
    <row r="5104" customFormat="false" ht="15" hidden="false" customHeight="true" outlineLevel="0" collapsed="false">
      <c r="A5104" s="106" t="n">
        <v>34494.3517592593</v>
      </c>
      <c r="B5104" s="1" t="s">
        <v>326</v>
      </c>
      <c r="C5104" s="1" t="s">
        <v>327</v>
      </c>
      <c r="D5104" s="1" t="s">
        <v>319</v>
      </c>
    </row>
    <row r="5105" customFormat="false" ht="15" hidden="false" customHeight="true" outlineLevel="0" collapsed="false">
      <c r="A5105" s="106" t="n">
        <v>34501.8309837963</v>
      </c>
      <c r="B5105" s="1" t="s">
        <v>320</v>
      </c>
      <c r="C5105" s="1" t="s">
        <v>321</v>
      </c>
      <c r="D5105" s="1" t="s">
        <v>322</v>
      </c>
    </row>
    <row r="5106" customFormat="false" ht="15" hidden="false" customHeight="true" outlineLevel="0" collapsed="false">
      <c r="A5106" s="106" t="n">
        <v>34506.6165046296</v>
      </c>
      <c r="B5106" s="1" t="s">
        <v>328</v>
      </c>
      <c r="C5106" s="1" t="s">
        <v>331</v>
      </c>
      <c r="D5106" s="1" t="s">
        <v>332</v>
      </c>
    </row>
    <row r="5107" customFormat="false" ht="15" hidden="false" customHeight="true" outlineLevel="0" collapsed="false">
      <c r="A5107" s="106" t="n">
        <v>34508.4814814815</v>
      </c>
      <c r="B5107" s="1" t="s">
        <v>323</v>
      </c>
      <c r="C5107" s="1" t="s">
        <v>324</v>
      </c>
      <c r="D5107" s="1" t="s">
        <v>325</v>
      </c>
    </row>
    <row r="5108" customFormat="false" ht="15" hidden="false" customHeight="true" outlineLevel="0" collapsed="false">
      <c r="A5108" s="106" t="n">
        <v>34515.8132291667</v>
      </c>
      <c r="B5108" s="1" t="s">
        <v>314</v>
      </c>
      <c r="C5108" s="1" t="s">
        <v>315</v>
      </c>
      <c r="D5108" s="1" t="s">
        <v>316</v>
      </c>
    </row>
    <row r="5109" customFormat="false" ht="15" hidden="false" customHeight="true" outlineLevel="0" collapsed="false">
      <c r="A5109" s="106" t="n">
        <v>34523.9008796296</v>
      </c>
      <c r="B5109" s="1" t="s">
        <v>326</v>
      </c>
      <c r="C5109" s="1" t="s">
        <v>327</v>
      </c>
      <c r="D5109" s="1" t="s">
        <v>319</v>
      </c>
    </row>
    <row r="5110" customFormat="false" ht="15" hidden="false" customHeight="true" outlineLevel="0" collapsed="false">
      <c r="A5110" s="106" t="n">
        <v>34531.0496759259</v>
      </c>
      <c r="B5110" s="1" t="s">
        <v>320</v>
      </c>
      <c r="C5110" s="1" t="s">
        <v>321</v>
      </c>
      <c r="D5110" s="1" t="s">
        <v>322</v>
      </c>
    </row>
    <row r="5111" customFormat="false" ht="15" hidden="false" customHeight="true" outlineLevel="0" collapsed="false">
      <c r="A5111" s="106" t="n">
        <v>34537.8444675926</v>
      </c>
      <c r="B5111" s="1" t="s">
        <v>323</v>
      </c>
      <c r="C5111" s="1" t="s">
        <v>324</v>
      </c>
      <c r="D5111" s="1" t="s">
        <v>325</v>
      </c>
    </row>
    <row r="5112" customFormat="false" ht="15" hidden="false" customHeight="true" outlineLevel="0" collapsed="false">
      <c r="A5112" s="106" t="n">
        <v>34545.5280902778</v>
      </c>
      <c r="B5112" s="1" t="s">
        <v>314</v>
      </c>
      <c r="C5112" s="1" t="s">
        <v>315</v>
      </c>
      <c r="D5112" s="1" t="s">
        <v>316</v>
      </c>
    </row>
    <row r="5113" customFormat="false" ht="15" hidden="false" customHeight="true" outlineLevel="0" collapsed="false">
      <c r="A5113" s="106" t="n">
        <v>34553.364537037</v>
      </c>
      <c r="B5113" s="1" t="s">
        <v>326</v>
      </c>
      <c r="C5113" s="1" t="s">
        <v>327</v>
      </c>
      <c r="D5113" s="1" t="s">
        <v>319</v>
      </c>
    </row>
    <row r="5114" customFormat="false" ht="15" hidden="false" customHeight="true" outlineLevel="0" collapsed="false">
      <c r="A5114" s="106" t="n">
        <v>34560.2480671296</v>
      </c>
      <c r="B5114" s="1" t="s">
        <v>320</v>
      </c>
      <c r="C5114" s="1" t="s">
        <v>321</v>
      </c>
      <c r="D5114" s="1" t="s">
        <v>322</v>
      </c>
    </row>
    <row r="5115" customFormat="false" ht="15" hidden="false" customHeight="true" outlineLevel="0" collapsed="false">
      <c r="A5115" s="106" t="n">
        <v>34567.2826273148</v>
      </c>
      <c r="B5115" s="1" t="s">
        <v>323</v>
      </c>
      <c r="C5115" s="1" t="s">
        <v>324</v>
      </c>
      <c r="D5115" s="1" t="s">
        <v>325</v>
      </c>
    </row>
    <row r="5116" customFormat="false" ht="15" hidden="false" customHeight="true" outlineLevel="0" collapsed="false">
      <c r="A5116" s="106" t="n">
        <v>34575.2786805556</v>
      </c>
      <c r="B5116" s="1" t="s">
        <v>314</v>
      </c>
      <c r="C5116" s="1" t="s">
        <v>315</v>
      </c>
      <c r="D5116" s="1" t="s">
        <v>316</v>
      </c>
    </row>
    <row r="5117" customFormat="false" ht="15" hidden="false" customHeight="true" outlineLevel="0" collapsed="false">
      <c r="A5117" s="106" t="n">
        <v>34582.7725578704</v>
      </c>
      <c r="B5117" s="1" t="s">
        <v>326</v>
      </c>
      <c r="C5117" s="1" t="s">
        <v>327</v>
      </c>
      <c r="D5117" s="1" t="s">
        <v>319</v>
      </c>
    </row>
    <row r="5118" customFormat="false" ht="15" hidden="false" customHeight="true" outlineLevel="0" collapsed="false">
      <c r="A5118" s="106" t="n">
        <v>34589.4818171296</v>
      </c>
      <c r="B5118" s="1" t="s">
        <v>320</v>
      </c>
      <c r="C5118" s="1" t="s">
        <v>321</v>
      </c>
      <c r="D5118" s="1" t="s">
        <v>322</v>
      </c>
    </row>
    <row r="5119" customFormat="false" ht="15" hidden="false" customHeight="true" outlineLevel="0" collapsed="false">
      <c r="A5119" s="106" t="n">
        <v>34596.8336921296</v>
      </c>
      <c r="B5119" s="1" t="s">
        <v>323</v>
      </c>
      <c r="C5119" s="1" t="s">
        <v>324</v>
      </c>
      <c r="D5119" s="1" t="s">
        <v>325</v>
      </c>
    </row>
    <row r="5120" customFormat="false" ht="15" hidden="false" customHeight="true" outlineLevel="0" collapsed="false">
      <c r="A5120" s="106" t="n">
        <v>34600.2634143519</v>
      </c>
      <c r="B5120" s="1" t="s">
        <v>328</v>
      </c>
      <c r="C5120" s="1" t="s">
        <v>335</v>
      </c>
      <c r="D5120" s="1" t="s">
        <v>336</v>
      </c>
    </row>
    <row r="5121" customFormat="false" ht="15" hidden="false" customHeight="true" outlineLevel="0" collapsed="false">
      <c r="A5121" s="106" t="n">
        <v>34605.0164351852</v>
      </c>
      <c r="B5121" s="1" t="s">
        <v>314</v>
      </c>
      <c r="C5121" s="1" t="s">
        <v>315</v>
      </c>
      <c r="D5121" s="1" t="s">
        <v>316</v>
      </c>
    </row>
    <row r="5122" customFormat="false" ht="15" hidden="false" customHeight="true" outlineLevel="0" collapsed="false">
      <c r="A5122" s="106" t="n">
        <v>34612.1632291667</v>
      </c>
      <c r="B5122" s="1" t="s">
        <v>326</v>
      </c>
      <c r="C5122" s="1" t="s">
        <v>327</v>
      </c>
      <c r="D5122" s="1" t="s">
        <v>319</v>
      </c>
    </row>
    <row r="5123" customFormat="false" ht="15" hidden="false" customHeight="true" outlineLevel="0" collapsed="false">
      <c r="A5123" s="106" t="n">
        <v>34618.8034837963</v>
      </c>
      <c r="B5123" s="1" t="s">
        <v>320</v>
      </c>
      <c r="C5123" s="1" t="s">
        <v>321</v>
      </c>
      <c r="D5123" s="1" t="s">
        <v>322</v>
      </c>
    </row>
    <row r="5124" customFormat="false" ht="15" hidden="false" customHeight="true" outlineLevel="0" collapsed="false">
      <c r="A5124" s="106" t="n">
        <v>34626.5121064815</v>
      </c>
      <c r="B5124" s="1" t="s">
        <v>323</v>
      </c>
      <c r="C5124" s="1" t="s">
        <v>324</v>
      </c>
      <c r="D5124" s="1" t="s">
        <v>325</v>
      </c>
    </row>
    <row r="5125" customFormat="false" ht="15" hidden="false" customHeight="true" outlineLevel="0" collapsed="false">
      <c r="A5125" s="106" t="n">
        <v>34634.6974305556</v>
      </c>
      <c r="B5125" s="1" t="s">
        <v>314</v>
      </c>
      <c r="C5125" s="1" t="s">
        <v>315</v>
      </c>
      <c r="D5125" s="1" t="s">
        <v>316</v>
      </c>
    </row>
    <row r="5126" customFormat="false" ht="15" hidden="false" customHeight="true" outlineLevel="0" collapsed="false">
      <c r="A5126" s="106" t="n">
        <v>34641.5664236111</v>
      </c>
      <c r="B5126" s="1" t="s">
        <v>317</v>
      </c>
      <c r="C5126" s="1" t="s">
        <v>318</v>
      </c>
      <c r="D5126" s="1" t="s">
        <v>319</v>
      </c>
    </row>
    <row r="5127" customFormat="false" ht="15" hidden="false" customHeight="true" outlineLevel="0" collapsed="false">
      <c r="A5127" s="106" t="n">
        <v>34648.2593402778</v>
      </c>
      <c r="B5127" s="1" t="s">
        <v>320</v>
      </c>
      <c r="C5127" s="1" t="s">
        <v>321</v>
      </c>
      <c r="D5127" s="1" t="s">
        <v>322</v>
      </c>
    </row>
    <row r="5128" customFormat="false" ht="15" hidden="false" customHeight="true" outlineLevel="0" collapsed="false">
      <c r="A5128" s="106" t="n">
        <v>34656.2892476852</v>
      </c>
      <c r="B5128" s="1" t="s">
        <v>323</v>
      </c>
      <c r="C5128" s="1" t="s">
        <v>324</v>
      </c>
      <c r="D5128" s="1" t="s">
        <v>325</v>
      </c>
    </row>
    <row r="5129" customFormat="false" ht="15" hidden="false" customHeight="true" outlineLevel="0" collapsed="false">
      <c r="A5129" s="106" t="n">
        <v>34664.2940856482</v>
      </c>
      <c r="B5129" s="1" t="s">
        <v>314</v>
      </c>
      <c r="C5129" s="1" t="s">
        <v>315</v>
      </c>
      <c r="D5129" s="1" t="s">
        <v>316</v>
      </c>
    </row>
    <row r="5130" customFormat="false" ht="15" hidden="false" customHeight="true" outlineLevel="0" collapsed="false">
      <c r="A5130" s="106" t="n">
        <v>34670.9958680556</v>
      </c>
      <c r="B5130" s="1" t="s">
        <v>326</v>
      </c>
      <c r="C5130" s="1" t="s">
        <v>327</v>
      </c>
      <c r="D5130" s="1" t="s">
        <v>319</v>
      </c>
    </row>
    <row r="5131" customFormat="false" ht="15" hidden="false" customHeight="true" outlineLevel="0" collapsed="false">
      <c r="A5131" s="106" t="n">
        <v>34677.8789814815</v>
      </c>
      <c r="B5131" s="1" t="s">
        <v>320</v>
      </c>
      <c r="C5131" s="1" t="s">
        <v>321</v>
      </c>
      <c r="D5131" s="1" t="s">
        <v>322</v>
      </c>
    </row>
    <row r="5132" customFormat="false" ht="15" hidden="false" customHeight="true" outlineLevel="0" collapsed="false">
      <c r="A5132" s="106" t="n">
        <v>34686.0947222222</v>
      </c>
      <c r="B5132" s="1" t="s">
        <v>323</v>
      </c>
      <c r="C5132" s="1" t="s">
        <v>324</v>
      </c>
      <c r="D5132" s="1" t="s">
        <v>325</v>
      </c>
    </row>
    <row r="5133" customFormat="false" ht="15" hidden="false" customHeight="true" outlineLevel="0" collapsed="false">
      <c r="A5133" s="106" t="n">
        <v>34690.0989814815</v>
      </c>
      <c r="B5133" s="1" t="s">
        <v>328</v>
      </c>
      <c r="C5133" s="1" t="s">
        <v>337</v>
      </c>
      <c r="D5133" s="1" t="s">
        <v>338</v>
      </c>
    </row>
    <row r="5134" customFormat="false" ht="15" hidden="false" customHeight="true" outlineLevel="0" collapsed="false">
      <c r="A5134" s="106" t="n">
        <v>34693.7959259259</v>
      </c>
      <c r="B5134" s="1" t="s">
        <v>314</v>
      </c>
      <c r="C5134" s="1" t="s">
        <v>315</v>
      </c>
      <c r="D5134" s="1" t="s">
        <v>316</v>
      </c>
    </row>
    <row r="5135" customFormat="false" ht="15" hidden="false" customHeight="true" outlineLevel="0" collapsed="false">
      <c r="A5135" s="106" t="n">
        <v>34700.4550347222</v>
      </c>
      <c r="B5135" s="1" t="s">
        <v>326</v>
      </c>
      <c r="C5135" s="1" t="s">
        <v>327</v>
      </c>
      <c r="D5135" s="1" t="s">
        <v>319</v>
      </c>
    </row>
    <row r="5136" customFormat="false" ht="15" hidden="false" customHeight="true" outlineLevel="0" collapsed="false">
      <c r="A5136" s="106" t="n">
        <v>34707.6566666667</v>
      </c>
      <c r="B5136" s="1" t="s">
        <v>320</v>
      </c>
      <c r="C5136" s="1" t="s">
        <v>321</v>
      </c>
      <c r="D5136" s="1" t="s">
        <v>322</v>
      </c>
    </row>
    <row r="5137" customFormat="false" ht="15" hidden="false" customHeight="true" outlineLevel="0" collapsed="false">
      <c r="A5137" s="106" t="n">
        <v>34715.8511226852</v>
      </c>
      <c r="B5137" s="1" t="s">
        <v>323</v>
      </c>
      <c r="C5137" s="1" t="s">
        <v>324</v>
      </c>
      <c r="D5137" s="1" t="s">
        <v>325</v>
      </c>
    </row>
    <row r="5138" customFormat="false" ht="15" hidden="false" customHeight="true" outlineLevel="0" collapsed="false">
      <c r="A5138" s="106" t="n">
        <v>34723.2066898148</v>
      </c>
      <c r="B5138" s="1" t="s">
        <v>314</v>
      </c>
      <c r="C5138" s="1" t="s">
        <v>315</v>
      </c>
      <c r="D5138" s="1" t="s">
        <v>316</v>
      </c>
    </row>
    <row r="5139" customFormat="false" ht="15" hidden="false" customHeight="true" outlineLevel="0" collapsed="false">
      <c r="A5139" s="106" t="n">
        <v>34729.9495138889</v>
      </c>
      <c r="B5139" s="1" t="s">
        <v>326</v>
      </c>
      <c r="C5139" s="1" t="s">
        <v>327</v>
      </c>
      <c r="D5139" s="1" t="s">
        <v>319</v>
      </c>
    </row>
    <row r="5140" customFormat="false" ht="15" hidden="false" customHeight="true" outlineLevel="0" collapsed="false">
      <c r="A5140" s="106" t="n">
        <v>34737.5367476852</v>
      </c>
      <c r="B5140" s="1" t="s">
        <v>320</v>
      </c>
      <c r="C5140" s="1" t="s">
        <v>321</v>
      </c>
      <c r="D5140" s="1" t="s">
        <v>322</v>
      </c>
    </row>
    <row r="5141" customFormat="false" ht="15" hidden="false" customHeight="true" outlineLevel="0" collapsed="false">
      <c r="A5141" s="106" t="n">
        <v>34745.5103819444</v>
      </c>
      <c r="B5141" s="1" t="s">
        <v>323</v>
      </c>
      <c r="C5141" s="1" t="s">
        <v>324</v>
      </c>
      <c r="D5141" s="1" t="s">
        <v>325</v>
      </c>
    </row>
    <row r="5142" customFormat="false" ht="15" hidden="false" customHeight="true" outlineLevel="0" collapsed="false">
      <c r="A5142" s="106" t="n">
        <v>34752.5439699074</v>
      </c>
      <c r="B5142" s="1" t="s">
        <v>314</v>
      </c>
      <c r="C5142" s="1" t="s">
        <v>315</v>
      </c>
      <c r="D5142" s="1" t="s">
        <v>316</v>
      </c>
    </row>
    <row r="5143" customFormat="false" ht="15" hidden="false" customHeight="true" outlineLevel="0" collapsed="false">
      <c r="A5143" s="106" t="n">
        <v>34759.4912615741</v>
      </c>
      <c r="B5143" s="1" t="s">
        <v>326</v>
      </c>
      <c r="C5143" s="1" t="s">
        <v>327</v>
      </c>
      <c r="D5143" s="1" t="s">
        <v>319</v>
      </c>
    </row>
    <row r="5144" customFormat="false" ht="15" hidden="false" customHeight="true" outlineLevel="0" collapsed="false">
      <c r="A5144" s="106" t="n">
        <v>34767.4253240741</v>
      </c>
      <c r="B5144" s="1" t="s">
        <v>320</v>
      </c>
      <c r="C5144" s="1" t="s">
        <v>321</v>
      </c>
      <c r="D5144" s="1" t="s">
        <v>322</v>
      </c>
    </row>
    <row r="5145" customFormat="false" ht="15" hidden="false" customHeight="true" outlineLevel="0" collapsed="false">
      <c r="A5145" s="106" t="n">
        <v>34775.0592592593</v>
      </c>
      <c r="B5145" s="1" t="s">
        <v>323</v>
      </c>
      <c r="C5145" s="1" t="s">
        <v>324</v>
      </c>
      <c r="D5145" s="1" t="s">
        <v>325</v>
      </c>
    </row>
    <row r="5146" customFormat="false" ht="15" hidden="false" customHeight="true" outlineLevel="0" collapsed="false">
      <c r="A5146" s="106" t="n">
        <v>34779.0933680556</v>
      </c>
      <c r="B5146" s="1" t="s">
        <v>328</v>
      </c>
      <c r="C5146" s="1" t="s">
        <v>329</v>
      </c>
      <c r="D5146" s="1" t="s">
        <v>330</v>
      </c>
    </row>
    <row r="5147" customFormat="false" ht="15" hidden="false" customHeight="true" outlineLevel="0" collapsed="false">
      <c r="A5147" s="106" t="n">
        <v>34781.8398842593</v>
      </c>
      <c r="B5147" s="1" t="s">
        <v>314</v>
      </c>
      <c r="C5147" s="1" t="s">
        <v>315</v>
      </c>
      <c r="D5147" s="1" t="s">
        <v>316</v>
      </c>
    </row>
    <row r="5148" customFormat="false" ht="15" hidden="false" customHeight="true" outlineLevel="0" collapsed="false">
      <c r="A5148" s="106" t="n">
        <v>34789.0888078704</v>
      </c>
      <c r="B5148" s="1" t="s">
        <v>326</v>
      </c>
      <c r="C5148" s="1" t="s">
        <v>327</v>
      </c>
      <c r="D5148" s="1" t="s">
        <v>319</v>
      </c>
    </row>
    <row r="5149" customFormat="false" ht="15" hidden="false" customHeight="true" outlineLevel="0" collapsed="false">
      <c r="A5149" s="106" t="n">
        <v>34797.2317592593</v>
      </c>
      <c r="B5149" s="1" t="s">
        <v>320</v>
      </c>
      <c r="C5149" s="1" t="s">
        <v>321</v>
      </c>
      <c r="D5149" s="1" t="s">
        <v>322</v>
      </c>
    </row>
    <row r="5150" customFormat="false" ht="15" hidden="false" customHeight="true" outlineLevel="0" collapsed="false">
      <c r="A5150" s="106" t="n">
        <v>34804.5054282407</v>
      </c>
      <c r="B5150" s="1" t="s">
        <v>333</v>
      </c>
      <c r="C5150" s="1" t="s">
        <v>334</v>
      </c>
      <c r="D5150" s="1" t="s">
        <v>325</v>
      </c>
    </row>
    <row r="5151" customFormat="false" ht="15" hidden="false" customHeight="true" outlineLevel="0" collapsed="false">
      <c r="A5151" s="106" t="n">
        <v>34811.1374074074</v>
      </c>
      <c r="B5151" s="1" t="s">
        <v>314</v>
      </c>
      <c r="C5151" s="1" t="s">
        <v>315</v>
      </c>
      <c r="D5151" s="1" t="s">
        <v>316</v>
      </c>
    </row>
    <row r="5152" customFormat="false" ht="15" hidden="false" customHeight="true" outlineLevel="0" collapsed="false">
      <c r="A5152" s="106" t="n">
        <v>34818.7328703704</v>
      </c>
      <c r="B5152" s="1" t="s">
        <v>317</v>
      </c>
      <c r="C5152" s="1" t="s">
        <v>318</v>
      </c>
      <c r="D5152" s="1" t="s">
        <v>319</v>
      </c>
    </row>
    <row r="5153" customFormat="false" ht="15" hidden="false" customHeight="true" outlineLevel="0" collapsed="false">
      <c r="A5153" s="106" t="n">
        <v>34826.9048032407</v>
      </c>
      <c r="B5153" s="1" t="s">
        <v>320</v>
      </c>
      <c r="C5153" s="1" t="s">
        <v>321</v>
      </c>
      <c r="D5153" s="1" t="s">
        <v>322</v>
      </c>
    </row>
    <row r="5154" customFormat="false" ht="15" hidden="false" customHeight="true" outlineLevel="0" collapsed="false">
      <c r="A5154" s="106" t="n">
        <v>34833.866412037</v>
      </c>
      <c r="B5154" s="1" t="s">
        <v>323</v>
      </c>
      <c r="C5154" s="1" t="s">
        <v>324</v>
      </c>
      <c r="D5154" s="1" t="s">
        <v>325</v>
      </c>
    </row>
    <row r="5155" customFormat="false" ht="15" hidden="false" customHeight="true" outlineLevel="0" collapsed="false">
      <c r="A5155" s="106" t="n">
        <v>34840.4829398148</v>
      </c>
      <c r="B5155" s="1" t="s">
        <v>314</v>
      </c>
      <c r="C5155" s="1" t="s">
        <v>315</v>
      </c>
      <c r="D5155" s="1" t="s">
        <v>316</v>
      </c>
    </row>
    <row r="5156" customFormat="false" ht="15" hidden="false" customHeight="true" outlineLevel="0" collapsed="false">
      <c r="A5156" s="106" t="n">
        <v>34848.3933680556</v>
      </c>
      <c r="B5156" s="1" t="s">
        <v>326</v>
      </c>
      <c r="C5156" s="1" t="s">
        <v>327</v>
      </c>
      <c r="D5156" s="1" t="s">
        <v>319</v>
      </c>
    </row>
    <row r="5157" customFormat="false" ht="15" hidden="false" customHeight="true" outlineLevel="0" collapsed="false">
      <c r="A5157" s="106" t="n">
        <v>34856.4341319444</v>
      </c>
      <c r="B5157" s="1" t="s">
        <v>320</v>
      </c>
      <c r="C5157" s="1" t="s">
        <v>321</v>
      </c>
      <c r="D5157" s="1" t="s">
        <v>322</v>
      </c>
    </row>
    <row r="5158" customFormat="false" ht="15" hidden="false" customHeight="true" outlineLevel="0" collapsed="false">
      <c r="A5158" s="106" t="n">
        <v>34863.1688310185</v>
      </c>
      <c r="B5158" s="1" t="s">
        <v>323</v>
      </c>
      <c r="C5158" s="1" t="s">
        <v>324</v>
      </c>
      <c r="D5158" s="1" t="s">
        <v>325</v>
      </c>
    </row>
    <row r="5159" customFormat="false" ht="15" hidden="false" customHeight="true" outlineLevel="0" collapsed="false">
      <c r="A5159" s="106" t="n">
        <v>34869.9171412037</v>
      </c>
      <c r="B5159" s="1" t="s">
        <v>314</v>
      </c>
      <c r="C5159" s="1" t="s">
        <v>315</v>
      </c>
      <c r="D5159" s="1" t="s">
        <v>316</v>
      </c>
    </row>
    <row r="5160" customFormat="false" ht="15" hidden="false" customHeight="true" outlineLevel="0" collapsed="false">
      <c r="A5160" s="106" t="n">
        <v>34871.8570486111</v>
      </c>
      <c r="B5160" s="1" t="s">
        <v>328</v>
      </c>
      <c r="C5160" s="1" t="s">
        <v>331</v>
      </c>
      <c r="D5160" s="1" t="s">
        <v>332</v>
      </c>
    </row>
    <row r="5161" customFormat="false" ht="15" hidden="false" customHeight="true" outlineLevel="0" collapsed="false">
      <c r="A5161" s="106" t="n">
        <v>34878.0344675926</v>
      </c>
      <c r="B5161" s="1" t="s">
        <v>326</v>
      </c>
      <c r="C5161" s="1" t="s">
        <v>327</v>
      </c>
      <c r="D5161" s="1" t="s">
        <v>319</v>
      </c>
    </row>
    <row r="5162" customFormat="false" ht="15" hidden="false" customHeight="true" outlineLevel="0" collapsed="false">
      <c r="A5162" s="106" t="n">
        <v>34885.8348148148</v>
      </c>
      <c r="B5162" s="1" t="s">
        <v>320</v>
      </c>
      <c r="C5162" s="1" t="s">
        <v>321</v>
      </c>
      <c r="D5162" s="1" t="s">
        <v>322</v>
      </c>
    </row>
    <row r="5163" customFormat="false" ht="15" hidden="false" customHeight="true" outlineLevel="0" collapsed="false">
      <c r="A5163" s="106" t="n">
        <v>34892.4508217593</v>
      </c>
      <c r="B5163" s="1" t="s">
        <v>323</v>
      </c>
      <c r="C5163" s="1" t="s">
        <v>324</v>
      </c>
      <c r="D5163" s="1" t="s">
        <v>325</v>
      </c>
    </row>
    <row r="5164" customFormat="false" ht="15" hidden="false" customHeight="true" outlineLevel="0" collapsed="false">
      <c r="A5164" s="106" t="n">
        <v>34899.4650231482</v>
      </c>
      <c r="B5164" s="1" t="s">
        <v>314</v>
      </c>
      <c r="C5164" s="1" t="s">
        <v>315</v>
      </c>
      <c r="D5164" s="1" t="s">
        <v>316</v>
      </c>
    </row>
    <row r="5165" customFormat="false" ht="15" hidden="false" customHeight="true" outlineLevel="0" collapsed="false">
      <c r="A5165" s="106" t="n">
        <v>34907.633912037</v>
      </c>
      <c r="B5165" s="1" t="s">
        <v>326</v>
      </c>
      <c r="C5165" s="1" t="s">
        <v>327</v>
      </c>
      <c r="D5165" s="1" t="s">
        <v>319</v>
      </c>
    </row>
    <row r="5166" customFormat="false" ht="15" hidden="false" customHeight="true" outlineLevel="0" collapsed="false">
      <c r="A5166" s="106" t="n">
        <v>34915.1359375</v>
      </c>
      <c r="B5166" s="1" t="s">
        <v>320</v>
      </c>
      <c r="C5166" s="1" t="s">
        <v>321</v>
      </c>
      <c r="D5166" s="1" t="s">
        <v>322</v>
      </c>
    </row>
    <row r="5167" customFormat="false" ht="15" hidden="false" customHeight="true" outlineLevel="0" collapsed="false">
      <c r="A5167" s="106" t="n">
        <v>34921.7608449074</v>
      </c>
      <c r="B5167" s="1" t="s">
        <v>323</v>
      </c>
      <c r="C5167" s="1" t="s">
        <v>324</v>
      </c>
      <c r="D5167" s="1" t="s">
        <v>325</v>
      </c>
    </row>
    <row r="5168" customFormat="false" ht="15" hidden="false" customHeight="true" outlineLevel="0" collapsed="false">
      <c r="A5168" s="106" t="n">
        <v>34929.1279050926</v>
      </c>
      <c r="B5168" s="1" t="s">
        <v>314</v>
      </c>
      <c r="C5168" s="1" t="s">
        <v>315</v>
      </c>
      <c r="D5168" s="1" t="s">
        <v>316</v>
      </c>
    </row>
    <row r="5169" customFormat="false" ht="15" hidden="false" customHeight="true" outlineLevel="0" collapsed="false">
      <c r="A5169" s="106" t="n">
        <v>34937.188287037</v>
      </c>
      <c r="B5169" s="1" t="s">
        <v>326</v>
      </c>
      <c r="C5169" s="1" t="s">
        <v>327</v>
      </c>
      <c r="D5169" s="1" t="s">
        <v>319</v>
      </c>
    </row>
    <row r="5170" customFormat="false" ht="15" hidden="false" customHeight="true" outlineLevel="0" collapsed="false">
      <c r="A5170" s="106" t="n">
        <v>34944.3771875</v>
      </c>
      <c r="B5170" s="1" t="s">
        <v>320</v>
      </c>
      <c r="C5170" s="1" t="s">
        <v>321</v>
      </c>
      <c r="D5170" s="1" t="s">
        <v>322</v>
      </c>
    </row>
    <row r="5171" customFormat="false" ht="15" hidden="false" customHeight="true" outlineLevel="0" collapsed="false">
      <c r="A5171" s="106" t="n">
        <v>34951.1506018519</v>
      </c>
      <c r="B5171" s="1" t="s">
        <v>323</v>
      </c>
      <c r="C5171" s="1" t="s">
        <v>324</v>
      </c>
      <c r="D5171" s="1" t="s">
        <v>325</v>
      </c>
    </row>
    <row r="5172" customFormat="false" ht="15" hidden="false" customHeight="true" outlineLevel="0" collapsed="false">
      <c r="A5172" s="106" t="n">
        <v>34958.8821759259</v>
      </c>
      <c r="B5172" s="1" t="s">
        <v>314</v>
      </c>
      <c r="C5172" s="1" t="s">
        <v>315</v>
      </c>
      <c r="D5172" s="1" t="s">
        <v>316</v>
      </c>
    </row>
    <row r="5173" customFormat="false" ht="15" hidden="false" customHeight="true" outlineLevel="0" collapsed="false">
      <c r="A5173" s="106" t="n">
        <v>34965.5089236111</v>
      </c>
      <c r="B5173" s="1" t="s">
        <v>328</v>
      </c>
      <c r="C5173" s="1" t="s">
        <v>335</v>
      </c>
      <c r="D5173" s="1" t="s">
        <v>336</v>
      </c>
    </row>
    <row r="5174" customFormat="false" ht="15" hidden="false" customHeight="true" outlineLevel="0" collapsed="false">
      <c r="A5174" s="106" t="n">
        <v>34966.7049305556</v>
      </c>
      <c r="B5174" s="1" t="s">
        <v>326</v>
      </c>
      <c r="C5174" s="1" t="s">
        <v>327</v>
      </c>
      <c r="D5174" s="1" t="s">
        <v>319</v>
      </c>
    </row>
    <row r="5175" customFormat="false" ht="15" hidden="false" customHeight="true" outlineLevel="0" collapsed="false">
      <c r="A5175" s="106" t="n">
        <v>34973.6083449074</v>
      </c>
      <c r="B5175" s="1" t="s">
        <v>320</v>
      </c>
      <c r="C5175" s="1" t="s">
        <v>321</v>
      </c>
      <c r="D5175" s="1" t="s">
        <v>322</v>
      </c>
    </row>
    <row r="5176" customFormat="false" ht="15" hidden="false" customHeight="true" outlineLevel="0" collapsed="false">
      <c r="A5176" s="106" t="n">
        <v>34980.6612615741</v>
      </c>
      <c r="B5176" s="1" t="s">
        <v>323</v>
      </c>
      <c r="C5176" s="1" t="s">
        <v>324</v>
      </c>
      <c r="D5176" s="1" t="s">
        <v>325</v>
      </c>
    </row>
    <row r="5177" customFormat="false" ht="15" hidden="false" customHeight="true" outlineLevel="0" collapsed="false">
      <c r="A5177" s="106" t="n">
        <v>34988.6856018519</v>
      </c>
      <c r="B5177" s="1" t="s">
        <v>314</v>
      </c>
      <c r="C5177" s="1" t="s">
        <v>315</v>
      </c>
      <c r="D5177" s="1" t="s">
        <v>316</v>
      </c>
    </row>
    <row r="5178" customFormat="false" ht="15" hidden="false" customHeight="true" outlineLevel="0" collapsed="false">
      <c r="A5178" s="106" t="n">
        <v>34996.1921643519</v>
      </c>
      <c r="B5178" s="1" t="s">
        <v>317</v>
      </c>
      <c r="C5178" s="1" t="s">
        <v>318</v>
      </c>
      <c r="D5178" s="1" t="s">
        <v>319</v>
      </c>
    </row>
    <row r="5179" customFormat="false" ht="15" hidden="false" customHeight="true" outlineLevel="0" collapsed="false">
      <c r="A5179" s="106" t="n">
        <v>35002.8868518519</v>
      </c>
      <c r="B5179" s="1" t="s">
        <v>320</v>
      </c>
      <c r="C5179" s="1" t="s">
        <v>321</v>
      </c>
      <c r="D5179" s="1" t="s">
        <v>322</v>
      </c>
    </row>
    <row r="5180" customFormat="false" ht="15" hidden="false" customHeight="true" outlineLevel="0" collapsed="false">
      <c r="A5180" s="106" t="n">
        <v>35010.3061111111</v>
      </c>
      <c r="B5180" s="1" t="s">
        <v>323</v>
      </c>
      <c r="C5180" s="1" t="s">
        <v>324</v>
      </c>
      <c r="D5180" s="1" t="s">
        <v>325</v>
      </c>
    </row>
    <row r="5181" customFormat="false" ht="15" hidden="false" customHeight="true" outlineLevel="0" collapsed="false">
      <c r="A5181" s="106" t="n">
        <v>35018.4865393519</v>
      </c>
      <c r="B5181" s="1" t="s">
        <v>314</v>
      </c>
      <c r="C5181" s="1" t="s">
        <v>315</v>
      </c>
      <c r="D5181" s="1" t="s">
        <v>316</v>
      </c>
    </row>
    <row r="5182" customFormat="false" ht="15" hidden="false" customHeight="true" outlineLevel="0" collapsed="false">
      <c r="A5182" s="106" t="n">
        <v>35025.6550925926</v>
      </c>
      <c r="B5182" s="1" t="s">
        <v>326</v>
      </c>
      <c r="C5182" s="1" t="s">
        <v>327</v>
      </c>
      <c r="D5182" s="1" t="s">
        <v>319</v>
      </c>
    </row>
    <row r="5183" customFormat="false" ht="15" hidden="false" customHeight="true" outlineLevel="0" collapsed="false">
      <c r="A5183" s="106" t="n">
        <v>35032.2695833333</v>
      </c>
      <c r="B5183" s="1" t="s">
        <v>320</v>
      </c>
      <c r="C5183" s="1" t="s">
        <v>321</v>
      </c>
      <c r="D5183" s="1" t="s">
        <v>322</v>
      </c>
    </row>
    <row r="5184" customFormat="false" ht="15" hidden="false" customHeight="true" outlineLevel="0" collapsed="false">
      <c r="A5184" s="106" t="n">
        <v>35040.0603472222</v>
      </c>
      <c r="B5184" s="1" t="s">
        <v>323</v>
      </c>
      <c r="C5184" s="1" t="s">
        <v>324</v>
      </c>
      <c r="D5184" s="1" t="s">
        <v>325</v>
      </c>
    </row>
    <row r="5185" customFormat="false" ht="15" hidden="false" customHeight="true" outlineLevel="0" collapsed="false">
      <c r="A5185" s="106" t="n">
        <v>35048.2300115741</v>
      </c>
      <c r="B5185" s="1" t="s">
        <v>314</v>
      </c>
      <c r="C5185" s="1" t="s">
        <v>315</v>
      </c>
      <c r="D5185" s="1" t="s">
        <v>316</v>
      </c>
    </row>
    <row r="5186" customFormat="false" ht="15" hidden="false" customHeight="true" outlineLevel="0" collapsed="false">
      <c r="A5186" s="106" t="n">
        <v>35055.0990046296</v>
      </c>
      <c r="B5186" s="1" t="s">
        <v>326</v>
      </c>
      <c r="C5186" s="1" t="s">
        <v>327</v>
      </c>
      <c r="D5186" s="1" t="s">
        <v>319</v>
      </c>
    </row>
    <row r="5187" customFormat="false" ht="15" hidden="false" customHeight="true" outlineLevel="0" collapsed="false">
      <c r="A5187" s="106" t="n">
        <v>35055.3450578704</v>
      </c>
      <c r="B5187" s="1" t="s">
        <v>328</v>
      </c>
      <c r="C5187" s="1" t="s">
        <v>337</v>
      </c>
      <c r="D5187" s="1" t="s">
        <v>338</v>
      </c>
    </row>
    <row r="5188" customFormat="false" ht="15" hidden="false" customHeight="true" outlineLevel="0" collapsed="false">
      <c r="A5188" s="106" t="n">
        <v>35061.7959375</v>
      </c>
      <c r="B5188" s="1" t="s">
        <v>320</v>
      </c>
      <c r="C5188" s="1" t="s">
        <v>321</v>
      </c>
      <c r="D5188" s="1" t="s">
        <v>322</v>
      </c>
    </row>
    <row r="5189" customFormat="false" ht="15" hidden="false" customHeight="true" outlineLevel="0" collapsed="false">
      <c r="A5189" s="106" t="n">
        <v>35069.868587963</v>
      </c>
      <c r="B5189" s="1" t="s">
        <v>323</v>
      </c>
      <c r="C5189" s="1" t="s">
        <v>324</v>
      </c>
      <c r="D5189" s="1" t="s">
        <v>325</v>
      </c>
    </row>
    <row r="5190" customFormat="false" ht="15" hidden="false" customHeight="true" outlineLevel="0" collapsed="false">
      <c r="A5190" s="106" t="n">
        <v>35077.8646759259</v>
      </c>
      <c r="B5190" s="1" t="s">
        <v>314</v>
      </c>
      <c r="C5190" s="1" t="s">
        <v>315</v>
      </c>
      <c r="D5190" s="1" t="s">
        <v>316</v>
      </c>
    </row>
    <row r="5191" customFormat="false" ht="15" hidden="false" customHeight="true" outlineLevel="0" collapsed="false">
      <c r="A5191" s="106" t="n">
        <v>35084.5348032407</v>
      </c>
      <c r="B5191" s="1" t="s">
        <v>326</v>
      </c>
      <c r="C5191" s="1" t="s">
        <v>327</v>
      </c>
      <c r="D5191" s="1" t="s">
        <v>319</v>
      </c>
    </row>
    <row r="5192" customFormat="false" ht="15" hidden="false" customHeight="true" outlineLevel="0" collapsed="false">
      <c r="A5192" s="106" t="n">
        <v>35091.4676157407</v>
      </c>
      <c r="B5192" s="1" t="s">
        <v>320</v>
      </c>
      <c r="C5192" s="1" t="s">
        <v>321</v>
      </c>
      <c r="D5192" s="1" t="s">
        <v>322</v>
      </c>
    </row>
    <row r="5193" customFormat="false" ht="15" hidden="false" customHeight="true" outlineLevel="0" collapsed="false">
      <c r="A5193" s="106" t="n">
        <v>35099.664837963</v>
      </c>
      <c r="B5193" s="1" t="s">
        <v>323</v>
      </c>
      <c r="C5193" s="1" t="s">
        <v>324</v>
      </c>
      <c r="D5193" s="1" t="s">
        <v>325</v>
      </c>
    </row>
    <row r="5194" customFormat="false" ht="15" hidden="false" customHeight="true" outlineLevel="0" collapsed="false">
      <c r="A5194" s="106" t="n">
        <v>35107.3590509259</v>
      </c>
      <c r="B5194" s="1" t="s">
        <v>314</v>
      </c>
      <c r="C5194" s="1" t="s">
        <v>315</v>
      </c>
      <c r="D5194" s="1" t="s">
        <v>316</v>
      </c>
    </row>
    <row r="5195" customFormat="false" ht="15" hidden="false" customHeight="true" outlineLevel="0" collapsed="false">
      <c r="A5195" s="106" t="n">
        <v>35113.9788657407</v>
      </c>
      <c r="B5195" s="1" t="s">
        <v>326</v>
      </c>
      <c r="C5195" s="1" t="s">
        <v>327</v>
      </c>
      <c r="D5195" s="1" t="s">
        <v>319</v>
      </c>
    </row>
    <row r="5196" customFormat="false" ht="15" hidden="false" customHeight="true" outlineLevel="0" collapsed="false">
      <c r="A5196" s="106" t="n">
        <v>35121.2440046296</v>
      </c>
      <c r="B5196" s="1" t="s">
        <v>320</v>
      </c>
      <c r="C5196" s="1" t="s">
        <v>321</v>
      </c>
      <c r="D5196" s="1" t="s">
        <v>322</v>
      </c>
    </row>
    <row r="5197" customFormat="false" ht="15" hidden="false" customHeight="true" outlineLevel="0" collapsed="false">
      <c r="A5197" s="106" t="n">
        <v>35129.3904513889</v>
      </c>
      <c r="B5197" s="1" t="s">
        <v>323</v>
      </c>
      <c r="C5197" s="1" t="s">
        <v>324</v>
      </c>
      <c r="D5197" s="1" t="s">
        <v>325</v>
      </c>
    </row>
    <row r="5198" customFormat="false" ht="15" hidden="false" customHeight="true" outlineLevel="0" collapsed="false">
      <c r="A5198" s="106" t="n">
        <v>35136.718287037</v>
      </c>
      <c r="B5198" s="1" t="s">
        <v>314</v>
      </c>
      <c r="C5198" s="1" t="s">
        <v>315</v>
      </c>
      <c r="D5198" s="1" t="s">
        <v>316</v>
      </c>
    </row>
    <row r="5199" customFormat="false" ht="15" hidden="false" customHeight="true" outlineLevel="0" collapsed="false">
      <c r="A5199" s="106" t="n">
        <v>35143.4473263889</v>
      </c>
      <c r="B5199" s="1" t="s">
        <v>326</v>
      </c>
      <c r="C5199" s="1" t="s">
        <v>327</v>
      </c>
      <c r="D5199" s="1" t="s">
        <v>319</v>
      </c>
    </row>
    <row r="5200" customFormat="false" ht="15" hidden="false" customHeight="true" outlineLevel="0" collapsed="false">
      <c r="A5200" s="106" t="n">
        <v>35144.3353587963</v>
      </c>
      <c r="B5200" s="1" t="s">
        <v>328</v>
      </c>
      <c r="C5200" s="1" t="s">
        <v>329</v>
      </c>
      <c r="D5200" s="1" t="s">
        <v>330</v>
      </c>
    </row>
    <row r="5201" customFormat="false" ht="15" hidden="false" customHeight="true" outlineLevel="0" collapsed="false">
      <c r="A5201" s="106" t="n">
        <v>35151.0620717593</v>
      </c>
      <c r="B5201" s="1" t="s">
        <v>320</v>
      </c>
      <c r="C5201" s="1" t="s">
        <v>321</v>
      </c>
      <c r="D5201" s="1" t="s">
        <v>322</v>
      </c>
    </row>
    <row r="5202" customFormat="false" ht="15" hidden="false" customHeight="true" outlineLevel="0" collapsed="false">
      <c r="A5202" s="106" t="n">
        <v>35159.004525463</v>
      </c>
      <c r="B5202" s="1" t="s">
        <v>333</v>
      </c>
      <c r="C5202" s="1" t="s">
        <v>334</v>
      </c>
      <c r="D5202" s="1" t="s">
        <v>325</v>
      </c>
    </row>
    <row r="5203" customFormat="false" ht="15" hidden="false" customHeight="true" outlineLevel="0" collapsed="false">
      <c r="A5203" s="106" t="n">
        <v>35165.9827777778</v>
      </c>
      <c r="B5203" s="1" t="s">
        <v>314</v>
      </c>
      <c r="C5203" s="1" t="s">
        <v>315</v>
      </c>
      <c r="D5203" s="1" t="s">
        <v>316</v>
      </c>
    </row>
    <row r="5204" customFormat="false" ht="15" hidden="false" customHeight="true" outlineLevel="0" collapsed="false">
      <c r="A5204" s="106" t="n">
        <v>35172.950162037</v>
      </c>
      <c r="B5204" s="1" t="s">
        <v>317</v>
      </c>
      <c r="C5204" s="1" t="s">
        <v>318</v>
      </c>
      <c r="D5204" s="1" t="s">
        <v>319</v>
      </c>
    </row>
    <row r="5205" customFormat="false" ht="15" hidden="false" customHeight="true" outlineLevel="0" collapsed="false">
      <c r="A5205" s="106" t="n">
        <v>35180.860625</v>
      </c>
      <c r="B5205" s="1" t="s">
        <v>320</v>
      </c>
      <c r="C5205" s="1" t="s">
        <v>321</v>
      </c>
      <c r="D5205" s="1" t="s">
        <v>322</v>
      </c>
    </row>
    <row r="5206" customFormat="false" ht="15" hidden="false" customHeight="true" outlineLevel="0" collapsed="false">
      <c r="A5206" s="106" t="n">
        <v>35188.4916319445</v>
      </c>
      <c r="B5206" s="1" t="s">
        <v>323</v>
      </c>
      <c r="C5206" s="1" t="s">
        <v>324</v>
      </c>
      <c r="D5206" s="1" t="s">
        <v>325</v>
      </c>
    </row>
    <row r="5207" customFormat="false" ht="15" hidden="false" customHeight="true" outlineLevel="0" collapsed="false">
      <c r="A5207" s="106" t="n">
        <v>35195.2108333333</v>
      </c>
      <c r="B5207" s="1" t="s">
        <v>314</v>
      </c>
      <c r="C5207" s="1" t="s">
        <v>315</v>
      </c>
      <c r="D5207" s="1" t="s">
        <v>316</v>
      </c>
    </row>
    <row r="5208" customFormat="false" ht="15" hidden="false" customHeight="true" outlineLevel="0" collapsed="false">
      <c r="A5208" s="106" t="n">
        <v>35202.4901388889</v>
      </c>
      <c r="B5208" s="1" t="s">
        <v>326</v>
      </c>
      <c r="C5208" s="1" t="s">
        <v>327</v>
      </c>
      <c r="D5208" s="1" t="s">
        <v>319</v>
      </c>
    </row>
    <row r="5209" customFormat="false" ht="15" hidden="false" customHeight="true" outlineLevel="0" collapsed="false">
      <c r="A5209" s="106" t="n">
        <v>35210.592025463</v>
      </c>
      <c r="B5209" s="1" t="s">
        <v>320</v>
      </c>
      <c r="C5209" s="1" t="s">
        <v>321</v>
      </c>
      <c r="D5209" s="1" t="s">
        <v>322</v>
      </c>
    </row>
    <row r="5210" customFormat="false" ht="15" hidden="false" customHeight="true" outlineLevel="0" collapsed="false">
      <c r="A5210" s="106" t="n">
        <v>35217.8657523148</v>
      </c>
      <c r="B5210" s="1" t="s">
        <v>323</v>
      </c>
      <c r="C5210" s="1" t="s">
        <v>324</v>
      </c>
      <c r="D5210" s="1" t="s">
        <v>325</v>
      </c>
    </row>
    <row r="5211" customFormat="false" ht="15" hidden="false" customHeight="true" outlineLevel="0" collapsed="false">
      <c r="A5211" s="106" t="n">
        <v>35224.4621875</v>
      </c>
      <c r="B5211" s="1" t="s">
        <v>314</v>
      </c>
      <c r="C5211" s="1" t="s">
        <v>315</v>
      </c>
      <c r="D5211" s="1" t="s">
        <v>316</v>
      </c>
    </row>
    <row r="5212" customFormat="false" ht="15" hidden="false" customHeight="true" outlineLevel="0" collapsed="false">
      <c r="A5212" s="106" t="n">
        <v>35232.0664583333</v>
      </c>
      <c r="B5212" s="1" t="s">
        <v>326</v>
      </c>
      <c r="C5212" s="1" t="s">
        <v>327</v>
      </c>
      <c r="D5212" s="1" t="s">
        <v>319</v>
      </c>
    </row>
    <row r="5213" customFormat="false" ht="15" hidden="false" customHeight="true" outlineLevel="0" collapsed="false">
      <c r="A5213" s="106" t="n">
        <v>35237.099525463</v>
      </c>
      <c r="B5213" s="1" t="s">
        <v>328</v>
      </c>
      <c r="C5213" s="1" t="s">
        <v>331</v>
      </c>
      <c r="D5213" s="1" t="s">
        <v>332</v>
      </c>
    </row>
    <row r="5214" customFormat="false" ht="15" hidden="false" customHeight="true" outlineLevel="0" collapsed="false">
      <c r="A5214" s="106" t="n">
        <v>35240.2242939815</v>
      </c>
      <c r="B5214" s="1" t="s">
        <v>320</v>
      </c>
      <c r="C5214" s="1" t="s">
        <v>321</v>
      </c>
      <c r="D5214" s="1" t="s">
        <v>322</v>
      </c>
    </row>
    <row r="5215" customFormat="false" ht="15" hidden="false" customHeight="true" outlineLevel="0" collapsed="false">
      <c r="A5215" s="106" t="n">
        <v>35247.1653356482</v>
      </c>
      <c r="B5215" s="1" t="s">
        <v>323</v>
      </c>
      <c r="C5215" s="1" t="s">
        <v>324</v>
      </c>
      <c r="D5215" s="1" t="s">
        <v>325</v>
      </c>
    </row>
    <row r="5216" customFormat="false" ht="15" hidden="false" customHeight="true" outlineLevel="0" collapsed="false">
      <c r="A5216" s="106" t="n">
        <v>35253.7880671296</v>
      </c>
      <c r="B5216" s="1" t="s">
        <v>314</v>
      </c>
      <c r="C5216" s="1" t="s">
        <v>315</v>
      </c>
      <c r="D5216" s="1" t="s">
        <v>316</v>
      </c>
    </row>
    <row r="5217" customFormat="false" ht="15" hidden="false" customHeight="true" outlineLevel="0" collapsed="false">
      <c r="A5217" s="106" t="n">
        <v>35261.6770486111</v>
      </c>
      <c r="B5217" s="1" t="s">
        <v>326</v>
      </c>
      <c r="C5217" s="1" t="s">
        <v>327</v>
      </c>
      <c r="D5217" s="1" t="s">
        <v>319</v>
      </c>
    </row>
    <row r="5218" customFormat="false" ht="15" hidden="false" customHeight="true" outlineLevel="0" collapsed="false">
      <c r="A5218" s="106" t="n">
        <v>35269.7421875</v>
      </c>
      <c r="B5218" s="1" t="s">
        <v>320</v>
      </c>
      <c r="C5218" s="1" t="s">
        <v>321</v>
      </c>
      <c r="D5218" s="1" t="s">
        <v>322</v>
      </c>
    </row>
    <row r="5219" customFormat="false" ht="15" hidden="false" customHeight="true" outlineLevel="0" collapsed="false">
      <c r="A5219" s="106" t="n">
        <v>35276.4412268519</v>
      </c>
      <c r="B5219" s="1" t="s">
        <v>323</v>
      </c>
      <c r="C5219" s="1" t="s">
        <v>324</v>
      </c>
      <c r="D5219" s="1" t="s">
        <v>325</v>
      </c>
    </row>
    <row r="5220" customFormat="false" ht="15" hidden="false" customHeight="true" outlineLevel="0" collapsed="false">
      <c r="A5220" s="106" t="n">
        <v>35283.2257407407</v>
      </c>
      <c r="B5220" s="1" t="s">
        <v>314</v>
      </c>
      <c r="C5220" s="1" t="s">
        <v>315</v>
      </c>
      <c r="D5220" s="1" t="s">
        <v>316</v>
      </c>
    </row>
    <row r="5221" customFormat="false" ht="15" hidden="false" customHeight="true" outlineLevel="0" collapsed="false">
      <c r="A5221" s="106" t="n">
        <v>35291.3153819444</v>
      </c>
      <c r="B5221" s="1" t="s">
        <v>326</v>
      </c>
      <c r="C5221" s="1" t="s">
        <v>327</v>
      </c>
      <c r="D5221" s="1" t="s">
        <v>319</v>
      </c>
    </row>
    <row r="5222" customFormat="false" ht="15" hidden="false" customHeight="true" outlineLevel="0" collapsed="false">
      <c r="A5222" s="106" t="n">
        <v>35299.1502199074</v>
      </c>
      <c r="B5222" s="1" t="s">
        <v>320</v>
      </c>
      <c r="C5222" s="1" t="s">
        <v>321</v>
      </c>
      <c r="D5222" s="1" t="s">
        <v>322</v>
      </c>
    </row>
    <row r="5223" customFormat="false" ht="15" hidden="false" customHeight="true" outlineLevel="0" collapsed="false">
      <c r="A5223" s="106" t="n">
        <v>35305.7447569444</v>
      </c>
      <c r="B5223" s="1" t="s">
        <v>323</v>
      </c>
      <c r="C5223" s="1" t="s">
        <v>324</v>
      </c>
      <c r="D5223" s="1" t="s">
        <v>325</v>
      </c>
    </row>
    <row r="5224" customFormat="false" ht="15" hidden="false" customHeight="true" outlineLevel="0" collapsed="false">
      <c r="A5224" s="106" t="n">
        <v>35312.7963078704</v>
      </c>
      <c r="B5224" s="1" t="s">
        <v>314</v>
      </c>
      <c r="C5224" s="1" t="s">
        <v>315</v>
      </c>
      <c r="D5224" s="1" t="s">
        <v>316</v>
      </c>
    </row>
    <row r="5225" customFormat="false" ht="15" hidden="false" customHeight="true" outlineLevel="0" collapsed="false">
      <c r="A5225" s="106" t="n">
        <v>35320.9637731482</v>
      </c>
      <c r="B5225" s="1" t="s">
        <v>326</v>
      </c>
      <c r="C5225" s="1" t="s">
        <v>327</v>
      </c>
      <c r="D5225" s="1" t="s">
        <v>319</v>
      </c>
    </row>
    <row r="5226" customFormat="false" ht="15" hidden="false" customHeight="true" outlineLevel="0" collapsed="false">
      <c r="A5226" s="106" t="n">
        <v>35328.4741087963</v>
      </c>
      <c r="B5226" s="1" t="s">
        <v>320</v>
      </c>
      <c r="C5226" s="1" t="s">
        <v>321</v>
      </c>
      <c r="D5226" s="1" t="s">
        <v>322</v>
      </c>
    </row>
    <row r="5227" customFormat="false" ht="15" hidden="false" customHeight="true" outlineLevel="0" collapsed="false">
      <c r="A5227" s="106" t="n">
        <v>35330.7500347222</v>
      </c>
      <c r="B5227" s="1" t="s">
        <v>328</v>
      </c>
      <c r="C5227" s="1" t="s">
        <v>335</v>
      </c>
      <c r="D5227" s="1" t="s">
        <v>336</v>
      </c>
    </row>
    <row r="5228" customFormat="false" ht="15" hidden="false" customHeight="true" outlineLevel="0" collapsed="false">
      <c r="A5228" s="106" t="n">
        <v>35335.1186921296</v>
      </c>
      <c r="B5228" s="1" t="s">
        <v>333</v>
      </c>
      <c r="C5228" s="1" t="s">
        <v>334</v>
      </c>
      <c r="D5228" s="1" t="s">
        <v>325</v>
      </c>
    </row>
    <row r="5229" customFormat="false" ht="15" hidden="false" customHeight="true" outlineLevel="0" collapsed="false">
      <c r="A5229" s="106" t="n">
        <v>35342.5034490741</v>
      </c>
      <c r="B5229" s="1" t="s">
        <v>314</v>
      </c>
      <c r="C5229" s="1" t="s">
        <v>315</v>
      </c>
      <c r="D5229" s="1" t="s">
        <v>316</v>
      </c>
    </row>
    <row r="5230" customFormat="false" ht="15" hidden="false" customHeight="true" outlineLevel="0" collapsed="false">
      <c r="A5230" s="106" t="n">
        <v>35350.5936111111</v>
      </c>
      <c r="B5230" s="1" t="s">
        <v>317</v>
      </c>
      <c r="C5230" s="1" t="s">
        <v>318</v>
      </c>
      <c r="D5230" s="1" t="s">
        <v>319</v>
      </c>
    </row>
    <row r="5231" customFormat="false" ht="15" hidden="false" customHeight="true" outlineLevel="0" collapsed="false">
      <c r="A5231" s="106" t="n">
        <v>35357.756400463</v>
      </c>
      <c r="B5231" s="1" t="s">
        <v>320</v>
      </c>
      <c r="C5231" s="1" t="s">
        <v>321</v>
      </c>
      <c r="D5231" s="1" t="s">
        <v>322</v>
      </c>
    </row>
    <row r="5232" customFormat="false" ht="15" hidden="false" customHeight="true" outlineLevel="0" collapsed="false">
      <c r="A5232" s="106" t="n">
        <v>35364.591087963</v>
      </c>
      <c r="B5232" s="1" t="s">
        <v>323</v>
      </c>
      <c r="C5232" s="1" t="s">
        <v>324</v>
      </c>
      <c r="D5232" s="1" t="s">
        <v>325</v>
      </c>
    </row>
    <row r="5233" customFormat="false" ht="15" hidden="false" customHeight="true" outlineLevel="0" collapsed="false">
      <c r="A5233" s="106" t="n">
        <v>35372.3270717593</v>
      </c>
      <c r="B5233" s="1" t="s">
        <v>314</v>
      </c>
      <c r="C5233" s="1" t="s">
        <v>315</v>
      </c>
      <c r="D5233" s="1" t="s">
        <v>316</v>
      </c>
    </row>
    <row r="5234" customFormat="false" ht="15" hidden="false" customHeight="true" outlineLevel="0" collapsed="false">
      <c r="A5234" s="106" t="n">
        <v>35380.1778819444</v>
      </c>
      <c r="B5234" s="1" t="s">
        <v>326</v>
      </c>
      <c r="C5234" s="1" t="s">
        <v>327</v>
      </c>
      <c r="D5234" s="1" t="s">
        <v>319</v>
      </c>
    </row>
    <row r="5235" customFormat="false" ht="15" hidden="false" customHeight="true" outlineLevel="0" collapsed="false">
      <c r="A5235" s="106" t="n">
        <v>35387.0478356482</v>
      </c>
      <c r="B5235" s="1" t="s">
        <v>320</v>
      </c>
      <c r="C5235" s="1" t="s">
        <v>321</v>
      </c>
      <c r="D5235" s="1" t="s">
        <v>322</v>
      </c>
    </row>
    <row r="5236" customFormat="false" ht="15" hidden="false" customHeight="true" outlineLevel="0" collapsed="false">
      <c r="A5236" s="106" t="n">
        <v>35394.1735185185</v>
      </c>
      <c r="B5236" s="1" t="s">
        <v>323</v>
      </c>
      <c r="C5236" s="1" t="s">
        <v>324</v>
      </c>
      <c r="D5236" s="1" t="s">
        <v>325</v>
      </c>
    </row>
    <row r="5237" customFormat="false" ht="15" hidden="false" customHeight="true" outlineLevel="0" collapsed="false">
      <c r="A5237" s="106" t="n">
        <v>35402.2125694445</v>
      </c>
      <c r="B5237" s="1" t="s">
        <v>314</v>
      </c>
      <c r="C5237" s="1" t="s">
        <v>315</v>
      </c>
      <c r="D5237" s="1" t="s">
        <v>316</v>
      </c>
    </row>
    <row r="5238" customFormat="false" ht="15" hidden="false" customHeight="true" outlineLevel="0" collapsed="false">
      <c r="A5238" s="106" t="n">
        <v>35409.7056944444</v>
      </c>
      <c r="B5238" s="1" t="s">
        <v>326</v>
      </c>
      <c r="C5238" s="1" t="s">
        <v>327</v>
      </c>
      <c r="D5238" s="1" t="s">
        <v>319</v>
      </c>
    </row>
    <row r="5239" customFormat="false" ht="15" hidden="false" customHeight="true" outlineLevel="0" collapsed="false">
      <c r="A5239" s="106" t="n">
        <v>35416.3962615741</v>
      </c>
      <c r="B5239" s="1" t="s">
        <v>320</v>
      </c>
      <c r="C5239" s="1" t="s">
        <v>321</v>
      </c>
      <c r="D5239" s="1" t="s">
        <v>322</v>
      </c>
    </row>
    <row r="5240" customFormat="false" ht="15" hidden="false" customHeight="true" outlineLevel="0" collapsed="false">
      <c r="A5240" s="106" t="n">
        <v>35420.5874768519</v>
      </c>
      <c r="B5240" s="1" t="s">
        <v>328</v>
      </c>
      <c r="C5240" s="1" t="s">
        <v>337</v>
      </c>
      <c r="D5240" s="1" t="s">
        <v>338</v>
      </c>
    </row>
    <row r="5241" customFormat="false" ht="15" hidden="false" customHeight="true" outlineLevel="0" collapsed="false">
      <c r="A5241" s="106" t="n">
        <v>35423.8617939815</v>
      </c>
      <c r="B5241" s="1" t="s">
        <v>323</v>
      </c>
      <c r="C5241" s="1" t="s">
        <v>324</v>
      </c>
      <c r="D5241" s="1" t="s">
        <v>325</v>
      </c>
    </row>
    <row r="5242" customFormat="false" ht="15" hidden="false" customHeight="true" outlineLevel="0" collapsed="false">
      <c r="A5242" s="106" t="n">
        <v>35432.0729282407</v>
      </c>
      <c r="B5242" s="1" t="s">
        <v>314</v>
      </c>
      <c r="C5242" s="1" t="s">
        <v>315</v>
      </c>
      <c r="D5242" s="1" t="s">
        <v>316</v>
      </c>
    </row>
    <row r="5243" customFormat="false" ht="15" hidden="false" customHeight="true" outlineLevel="0" collapsed="false">
      <c r="A5243" s="106" t="n">
        <v>35439.1843287037</v>
      </c>
      <c r="B5243" s="1" t="s">
        <v>326</v>
      </c>
      <c r="C5243" s="1" t="s">
        <v>327</v>
      </c>
      <c r="D5243" s="1" t="s">
        <v>319</v>
      </c>
    </row>
    <row r="5244" customFormat="false" ht="15" hidden="false" customHeight="true" outlineLevel="0" collapsed="false">
      <c r="A5244" s="106" t="n">
        <v>35445.8344212963</v>
      </c>
      <c r="B5244" s="1" t="s">
        <v>320</v>
      </c>
      <c r="C5244" s="1" t="s">
        <v>321</v>
      </c>
      <c r="D5244" s="1" t="s">
        <v>322</v>
      </c>
    </row>
    <row r="5245" customFormat="false" ht="15" hidden="false" customHeight="true" outlineLevel="0" collapsed="false">
      <c r="A5245" s="106" t="n">
        <v>35453.632349537</v>
      </c>
      <c r="B5245" s="1" t="s">
        <v>323</v>
      </c>
      <c r="C5245" s="1" t="s">
        <v>324</v>
      </c>
      <c r="D5245" s="1" t="s">
        <v>325</v>
      </c>
    </row>
    <row r="5246" customFormat="false" ht="15" hidden="false" customHeight="true" outlineLevel="0" collapsed="false">
      <c r="A5246" s="106" t="n">
        <v>35461.8194675926</v>
      </c>
      <c r="B5246" s="1" t="s">
        <v>314</v>
      </c>
      <c r="C5246" s="1" t="s">
        <v>315</v>
      </c>
      <c r="D5246" s="1" t="s">
        <v>316</v>
      </c>
    </row>
    <row r="5247" customFormat="false" ht="15" hidden="false" customHeight="true" outlineLevel="0" collapsed="false">
      <c r="A5247" s="106" t="n">
        <v>35468.6288773148</v>
      </c>
      <c r="B5247" s="1" t="s">
        <v>326</v>
      </c>
      <c r="C5247" s="1" t="s">
        <v>327</v>
      </c>
      <c r="D5247" s="1" t="s">
        <v>319</v>
      </c>
    </row>
    <row r="5248" customFormat="false" ht="15" hidden="false" customHeight="true" outlineLevel="0" collapsed="false">
      <c r="A5248" s="106" t="n">
        <v>35475.3729166667</v>
      </c>
      <c r="B5248" s="1" t="s">
        <v>320</v>
      </c>
      <c r="C5248" s="1" t="s">
        <v>321</v>
      </c>
      <c r="D5248" s="1" t="s">
        <v>322</v>
      </c>
    </row>
    <row r="5249" customFormat="false" ht="15" hidden="false" customHeight="true" outlineLevel="0" collapsed="false">
      <c r="A5249" s="106" t="n">
        <v>35483.4349652778</v>
      </c>
      <c r="B5249" s="1" t="s">
        <v>323</v>
      </c>
      <c r="C5249" s="1" t="s">
        <v>324</v>
      </c>
      <c r="D5249" s="1" t="s">
        <v>325</v>
      </c>
    </row>
    <row r="5250" customFormat="false" ht="15" hidden="false" customHeight="true" outlineLevel="0" collapsed="false">
      <c r="A5250" s="106" t="n">
        <v>35491.4009375</v>
      </c>
      <c r="B5250" s="1" t="s">
        <v>314</v>
      </c>
      <c r="C5250" s="1" t="s">
        <v>315</v>
      </c>
      <c r="D5250" s="1" t="s">
        <v>316</v>
      </c>
    </row>
    <row r="5251" customFormat="false" ht="15" hidden="false" customHeight="true" outlineLevel="0" collapsed="false">
      <c r="A5251" s="106" t="n">
        <v>35498.0513078704</v>
      </c>
      <c r="B5251" s="1" t="s">
        <v>317</v>
      </c>
      <c r="C5251" s="1" t="s">
        <v>318</v>
      </c>
      <c r="D5251" s="1" t="s">
        <v>319</v>
      </c>
    </row>
    <row r="5252" customFormat="false" ht="15" hidden="false" customHeight="true" outlineLevel="0" collapsed="false">
      <c r="A5252" s="106" t="n">
        <v>35505.0038194444</v>
      </c>
      <c r="B5252" s="1" t="s">
        <v>320</v>
      </c>
      <c r="C5252" s="1" t="s">
        <v>321</v>
      </c>
      <c r="D5252" s="1" t="s">
        <v>322</v>
      </c>
    </row>
    <row r="5253" customFormat="false" ht="15" hidden="false" customHeight="true" outlineLevel="0" collapsed="false">
      <c r="A5253" s="106" t="n">
        <v>35509.5797337963</v>
      </c>
      <c r="B5253" s="1" t="s">
        <v>328</v>
      </c>
      <c r="C5253" s="1" t="s">
        <v>329</v>
      </c>
      <c r="D5253" s="1" t="s">
        <v>330</v>
      </c>
    </row>
    <row r="5254" customFormat="false" ht="15" hidden="false" customHeight="true" outlineLevel="0" collapsed="false">
      <c r="A5254" s="106" t="n">
        <v>35513.1977893519</v>
      </c>
      <c r="B5254" s="1" t="s">
        <v>333</v>
      </c>
      <c r="C5254" s="1" t="s">
        <v>334</v>
      </c>
      <c r="D5254" s="1" t="s">
        <v>325</v>
      </c>
    </row>
    <row r="5255" customFormat="false" ht="15" hidden="false" customHeight="true" outlineLevel="0" collapsed="false">
      <c r="A5255" s="106" t="n">
        <v>35520.8180671296</v>
      </c>
      <c r="B5255" s="1" t="s">
        <v>314</v>
      </c>
      <c r="C5255" s="1" t="s">
        <v>315</v>
      </c>
      <c r="D5255" s="1" t="s">
        <v>316</v>
      </c>
    </row>
    <row r="5256" customFormat="false" ht="15" hidden="false" customHeight="true" outlineLevel="0" collapsed="false">
      <c r="A5256" s="106" t="n">
        <v>35527.4594907407</v>
      </c>
      <c r="B5256" s="1" t="s">
        <v>326</v>
      </c>
      <c r="C5256" s="1" t="s">
        <v>327</v>
      </c>
      <c r="D5256" s="1" t="s">
        <v>319</v>
      </c>
    </row>
    <row r="5257" customFormat="false" ht="15" hidden="false" customHeight="true" outlineLevel="0" collapsed="false">
      <c r="A5257" s="106" t="n">
        <v>35534.7076157407</v>
      </c>
      <c r="B5257" s="1" t="s">
        <v>320</v>
      </c>
      <c r="C5257" s="1" t="s">
        <v>321</v>
      </c>
      <c r="D5257" s="1" t="s">
        <v>322</v>
      </c>
    </row>
    <row r="5258" customFormat="false" ht="15" hidden="false" customHeight="true" outlineLevel="0" collapsed="false">
      <c r="A5258" s="106" t="n">
        <v>35542.8563194444</v>
      </c>
      <c r="B5258" s="1" t="s">
        <v>323</v>
      </c>
      <c r="C5258" s="1" t="s">
        <v>324</v>
      </c>
      <c r="D5258" s="1" t="s">
        <v>325</v>
      </c>
    </row>
    <row r="5259" customFormat="false" ht="15" hidden="false" customHeight="true" outlineLevel="0" collapsed="false">
      <c r="A5259" s="106" t="n">
        <v>35550.1089814815</v>
      </c>
      <c r="B5259" s="1" t="s">
        <v>314</v>
      </c>
      <c r="C5259" s="1" t="s">
        <v>315</v>
      </c>
      <c r="D5259" s="1" t="s">
        <v>316</v>
      </c>
    </row>
    <row r="5260" customFormat="false" ht="15" hidden="false" customHeight="true" outlineLevel="0" collapsed="false">
      <c r="A5260" s="106" t="n">
        <v>35556.865775463</v>
      </c>
      <c r="B5260" s="1" t="s">
        <v>326</v>
      </c>
      <c r="C5260" s="1" t="s">
        <v>327</v>
      </c>
      <c r="D5260" s="1" t="s">
        <v>319</v>
      </c>
    </row>
    <row r="5261" customFormat="false" ht="15" hidden="false" customHeight="true" outlineLevel="0" collapsed="false">
      <c r="A5261" s="106" t="n">
        <v>35564.4543865741</v>
      </c>
      <c r="B5261" s="1" t="s">
        <v>320</v>
      </c>
      <c r="C5261" s="1" t="s">
        <v>321</v>
      </c>
      <c r="D5261" s="1" t="s">
        <v>322</v>
      </c>
    </row>
    <row r="5262" customFormat="false" ht="15" hidden="false" customHeight="true" outlineLevel="0" collapsed="false">
      <c r="A5262" s="106" t="n">
        <v>35572.384212963</v>
      </c>
      <c r="B5262" s="1" t="s">
        <v>323</v>
      </c>
      <c r="C5262" s="1" t="s">
        <v>324</v>
      </c>
      <c r="D5262" s="1" t="s">
        <v>325</v>
      </c>
    </row>
    <row r="5263" customFormat="false" ht="15" hidden="false" customHeight="true" outlineLevel="0" collapsed="false">
      <c r="A5263" s="106" t="n">
        <v>35579.3274189815</v>
      </c>
      <c r="B5263" s="1" t="s">
        <v>314</v>
      </c>
      <c r="C5263" s="1" t="s">
        <v>315</v>
      </c>
      <c r="D5263" s="1" t="s">
        <v>316</v>
      </c>
    </row>
    <row r="5264" customFormat="false" ht="15" hidden="false" customHeight="true" outlineLevel="0" collapsed="false">
      <c r="A5264" s="106" t="n">
        <v>35586.2944212963</v>
      </c>
      <c r="B5264" s="1" t="s">
        <v>326</v>
      </c>
      <c r="C5264" s="1" t="s">
        <v>327</v>
      </c>
      <c r="D5264" s="1" t="s">
        <v>319</v>
      </c>
    </row>
    <row r="5265" customFormat="false" ht="15" hidden="false" customHeight="true" outlineLevel="0" collapsed="false">
      <c r="A5265" s="106" t="n">
        <v>35594.2023958333</v>
      </c>
      <c r="B5265" s="1" t="s">
        <v>320</v>
      </c>
      <c r="C5265" s="1" t="s">
        <v>321</v>
      </c>
      <c r="D5265" s="1" t="s">
        <v>322</v>
      </c>
    </row>
    <row r="5266" customFormat="false" ht="15" hidden="false" customHeight="true" outlineLevel="0" collapsed="false">
      <c r="A5266" s="106" t="n">
        <v>35601.7978819445</v>
      </c>
      <c r="B5266" s="1" t="s">
        <v>323</v>
      </c>
      <c r="C5266" s="1" t="s">
        <v>324</v>
      </c>
      <c r="D5266" s="1" t="s">
        <v>325</v>
      </c>
    </row>
    <row r="5267" customFormat="false" ht="15" hidden="false" customHeight="true" outlineLevel="0" collapsed="false">
      <c r="A5267" s="106" t="n">
        <v>35602.3470833333</v>
      </c>
      <c r="B5267" s="1" t="s">
        <v>328</v>
      </c>
      <c r="C5267" s="1" t="s">
        <v>331</v>
      </c>
      <c r="D5267" s="1" t="s">
        <v>332</v>
      </c>
    </row>
    <row r="5268" customFormat="false" ht="15" hidden="false" customHeight="true" outlineLevel="0" collapsed="false">
      <c r="A5268" s="106" t="n">
        <v>35608.5295486111</v>
      </c>
      <c r="B5268" s="1" t="s">
        <v>314</v>
      </c>
      <c r="C5268" s="1" t="s">
        <v>315</v>
      </c>
      <c r="D5268" s="1" t="s">
        <v>316</v>
      </c>
    </row>
    <row r="5269" customFormat="false" ht="15" hidden="false" customHeight="true" outlineLevel="0" collapsed="false">
      <c r="A5269" s="106" t="n">
        <v>35615.777962963</v>
      </c>
      <c r="B5269" s="1" t="s">
        <v>326</v>
      </c>
      <c r="C5269" s="1" t="s">
        <v>327</v>
      </c>
      <c r="D5269" s="1" t="s">
        <v>319</v>
      </c>
    </row>
    <row r="5270" customFormat="false" ht="15" hidden="false" customHeight="true" outlineLevel="0" collapsed="false">
      <c r="A5270" s="106" t="n">
        <v>35623.9054282407</v>
      </c>
      <c r="B5270" s="1" t="s">
        <v>320</v>
      </c>
      <c r="C5270" s="1" t="s">
        <v>321</v>
      </c>
      <c r="D5270" s="1" t="s">
        <v>322</v>
      </c>
    </row>
    <row r="5271" customFormat="false" ht="15" hidden="false" customHeight="true" outlineLevel="0" collapsed="false">
      <c r="A5271" s="106" t="n">
        <v>35631.1392708333</v>
      </c>
      <c r="B5271" s="1" t="s">
        <v>323</v>
      </c>
      <c r="C5271" s="1" t="s">
        <v>324</v>
      </c>
      <c r="D5271" s="1" t="s">
        <v>325</v>
      </c>
    </row>
    <row r="5272" customFormat="false" ht="15" hidden="false" customHeight="true" outlineLevel="0" collapsed="false">
      <c r="A5272" s="106" t="n">
        <v>35637.7697569444</v>
      </c>
      <c r="B5272" s="1" t="s">
        <v>314</v>
      </c>
      <c r="C5272" s="1" t="s">
        <v>315</v>
      </c>
      <c r="D5272" s="1" t="s">
        <v>316</v>
      </c>
    </row>
    <row r="5273" customFormat="false" ht="15" hidden="false" customHeight="true" outlineLevel="0" collapsed="false">
      <c r="A5273" s="106" t="n">
        <v>35645.3433101852</v>
      </c>
      <c r="B5273" s="1" t="s">
        <v>326</v>
      </c>
      <c r="C5273" s="1" t="s">
        <v>327</v>
      </c>
      <c r="D5273" s="1" t="s">
        <v>319</v>
      </c>
    </row>
    <row r="5274" customFormat="false" ht="15" hidden="false" customHeight="true" outlineLevel="0" collapsed="false">
      <c r="A5274" s="106" t="n">
        <v>35653.5294791667</v>
      </c>
      <c r="B5274" s="1" t="s">
        <v>320</v>
      </c>
      <c r="C5274" s="1" t="s">
        <v>321</v>
      </c>
      <c r="D5274" s="1" t="s">
        <v>322</v>
      </c>
    </row>
    <row r="5275" customFormat="false" ht="15" hidden="false" customHeight="true" outlineLevel="0" collapsed="false">
      <c r="A5275" s="106" t="n">
        <v>35660.4554513889</v>
      </c>
      <c r="B5275" s="1" t="s">
        <v>323</v>
      </c>
      <c r="C5275" s="1" t="s">
        <v>324</v>
      </c>
      <c r="D5275" s="1" t="s">
        <v>325</v>
      </c>
    </row>
    <row r="5276" customFormat="false" ht="15" hidden="false" customHeight="true" outlineLevel="0" collapsed="false">
      <c r="A5276" s="106" t="n">
        <v>35667.0998958333</v>
      </c>
      <c r="B5276" s="1" t="s">
        <v>314</v>
      </c>
      <c r="C5276" s="1" t="s">
        <v>315</v>
      </c>
      <c r="D5276" s="1" t="s">
        <v>316</v>
      </c>
    </row>
    <row r="5277" customFormat="false" ht="15" hidden="false" customHeight="true" outlineLevel="0" collapsed="false">
      <c r="A5277" s="106" t="n">
        <v>35674.9945138889</v>
      </c>
      <c r="B5277" s="1" t="s">
        <v>317</v>
      </c>
      <c r="C5277" s="1" t="s">
        <v>318</v>
      </c>
      <c r="D5277" s="1" t="s">
        <v>319</v>
      </c>
    </row>
    <row r="5278" customFormat="false" ht="15" hidden="false" customHeight="true" outlineLevel="0" collapsed="false">
      <c r="A5278" s="106" t="n">
        <v>35683.0632638889</v>
      </c>
      <c r="B5278" s="1" t="s">
        <v>320</v>
      </c>
      <c r="C5278" s="1" t="s">
        <v>321</v>
      </c>
      <c r="D5278" s="1" t="s">
        <v>322</v>
      </c>
    </row>
    <row r="5279" customFormat="false" ht="15" hidden="false" customHeight="true" outlineLevel="0" collapsed="false">
      <c r="A5279" s="106" t="n">
        <v>35689.7854050926</v>
      </c>
      <c r="B5279" s="1" t="s">
        <v>333</v>
      </c>
      <c r="C5279" s="1" t="s">
        <v>334</v>
      </c>
      <c r="D5279" s="1" t="s">
        <v>325</v>
      </c>
    </row>
    <row r="5280" customFormat="false" ht="15" hidden="false" customHeight="true" outlineLevel="0" collapsed="false">
      <c r="A5280" s="106" t="n">
        <v>35695.9967013889</v>
      </c>
      <c r="B5280" s="1" t="s">
        <v>328</v>
      </c>
      <c r="C5280" s="1" t="s">
        <v>335</v>
      </c>
      <c r="D5280" s="1" t="s">
        <v>336</v>
      </c>
    </row>
    <row r="5281" customFormat="false" ht="15" hidden="false" customHeight="true" outlineLevel="0" collapsed="false">
      <c r="A5281" s="106" t="n">
        <v>35696.5665046296</v>
      </c>
      <c r="B5281" s="1" t="s">
        <v>314</v>
      </c>
      <c r="C5281" s="1" t="s">
        <v>315</v>
      </c>
      <c r="D5281" s="1" t="s">
        <v>316</v>
      </c>
    </row>
    <row r="5282" customFormat="false" ht="15" hidden="false" customHeight="true" outlineLevel="0" collapsed="false">
      <c r="A5282" s="106" t="n">
        <v>35704.7028356482</v>
      </c>
      <c r="B5282" s="1" t="s">
        <v>326</v>
      </c>
      <c r="C5282" s="1" t="s">
        <v>327</v>
      </c>
      <c r="D5282" s="1" t="s">
        <v>319</v>
      </c>
    </row>
    <row r="5283" customFormat="false" ht="15" hidden="false" customHeight="true" outlineLevel="0" collapsed="false">
      <c r="A5283" s="106" t="n">
        <v>35712.5152893519</v>
      </c>
      <c r="B5283" s="1" t="s">
        <v>320</v>
      </c>
      <c r="C5283" s="1" t="s">
        <v>321</v>
      </c>
      <c r="D5283" s="1" t="s">
        <v>322</v>
      </c>
    </row>
    <row r="5284" customFormat="false" ht="15" hidden="false" customHeight="true" outlineLevel="0" collapsed="false">
      <c r="A5284" s="106" t="n">
        <v>35719.1569675926</v>
      </c>
      <c r="B5284" s="1" t="s">
        <v>323</v>
      </c>
      <c r="C5284" s="1" t="s">
        <v>324</v>
      </c>
      <c r="D5284" s="1" t="s">
        <v>325</v>
      </c>
    </row>
    <row r="5285" customFormat="false" ht="15" hidden="false" customHeight="true" outlineLevel="0" collapsed="false">
      <c r="A5285" s="106" t="n">
        <v>35726.2007638889</v>
      </c>
      <c r="B5285" s="1" t="s">
        <v>314</v>
      </c>
      <c r="C5285" s="1" t="s">
        <v>315</v>
      </c>
      <c r="D5285" s="1" t="s">
        <v>316</v>
      </c>
    </row>
    <row r="5286" customFormat="false" ht="15" hidden="false" customHeight="true" outlineLevel="0" collapsed="false">
      <c r="A5286" s="106" t="n">
        <v>35734.4175231482</v>
      </c>
      <c r="B5286" s="1" t="s">
        <v>326</v>
      </c>
      <c r="C5286" s="1" t="s">
        <v>327</v>
      </c>
      <c r="D5286" s="1" t="s">
        <v>319</v>
      </c>
    </row>
    <row r="5287" customFormat="false" ht="15" hidden="false" customHeight="true" outlineLevel="0" collapsed="false">
      <c r="A5287" s="106" t="n">
        <v>35741.9051388889</v>
      </c>
      <c r="B5287" s="1" t="s">
        <v>320</v>
      </c>
      <c r="C5287" s="1" t="s">
        <v>321</v>
      </c>
      <c r="D5287" s="1" t="s">
        <v>322</v>
      </c>
    </row>
    <row r="5288" customFormat="false" ht="15" hidden="false" customHeight="true" outlineLevel="0" collapsed="false">
      <c r="A5288" s="106" t="n">
        <v>35748.5915509259</v>
      </c>
      <c r="B5288" s="1" t="s">
        <v>323</v>
      </c>
      <c r="C5288" s="1" t="s">
        <v>324</v>
      </c>
      <c r="D5288" s="1" t="s">
        <v>325</v>
      </c>
    </row>
    <row r="5289" customFormat="false" ht="15" hidden="false" customHeight="true" outlineLevel="0" collapsed="false">
      <c r="A5289" s="106" t="n">
        <v>35755.9991435185</v>
      </c>
      <c r="B5289" s="1" t="s">
        <v>314</v>
      </c>
      <c r="C5289" s="1" t="s">
        <v>315</v>
      </c>
      <c r="D5289" s="1" t="s">
        <v>316</v>
      </c>
    </row>
    <row r="5290" customFormat="false" ht="15" hidden="false" customHeight="true" outlineLevel="0" collapsed="false">
      <c r="A5290" s="106" t="n">
        <v>35764.0930324074</v>
      </c>
      <c r="B5290" s="1" t="s">
        <v>326</v>
      </c>
      <c r="C5290" s="1" t="s">
        <v>327</v>
      </c>
      <c r="D5290" s="1" t="s">
        <v>319</v>
      </c>
    </row>
    <row r="5291" customFormat="false" ht="15" hidden="false" customHeight="true" outlineLevel="0" collapsed="false">
      <c r="A5291" s="106" t="n">
        <v>35771.2565972222</v>
      </c>
      <c r="B5291" s="1" t="s">
        <v>320</v>
      </c>
      <c r="C5291" s="1" t="s">
        <v>321</v>
      </c>
      <c r="D5291" s="1" t="s">
        <v>322</v>
      </c>
    </row>
    <row r="5292" customFormat="false" ht="15" hidden="false" customHeight="true" outlineLevel="0" collapsed="false">
      <c r="A5292" s="106" t="n">
        <v>35778.109375</v>
      </c>
      <c r="B5292" s="1" t="s">
        <v>323</v>
      </c>
      <c r="C5292" s="1" t="s">
        <v>324</v>
      </c>
      <c r="D5292" s="1" t="s">
        <v>325</v>
      </c>
    </row>
    <row r="5293" customFormat="false" ht="15" hidden="false" customHeight="true" outlineLevel="0" collapsed="false">
      <c r="A5293" s="106" t="n">
        <v>35785.8381712963</v>
      </c>
      <c r="B5293" s="1" t="s">
        <v>328</v>
      </c>
      <c r="C5293" s="1" t="s">
        <v>337</v>
      </c>
      <c r="D5293" s="1" t="s">
        <v>338</v>
      </c>
    </row>
    <row r="5294" customFormat="false" ht="15" hidden="false" customHeight="true" outlineLevel="0" collapsed="false">
      <c r="A5294" s="106" t="n">
        <v>35785.9055787037</v>
      </c>
      <c r="B5294" s="1" t="s">
        <v>314</v>
      </c>
      <c r="C5294" s="1" t="s">
        <v>315</v>
      </c>
      <c r="D5294" s="1" t="s">
        <v>316</v>
      </c>
    </row>
    <row r="5295" customFormat="false" ht="15" hidden="false" customHeight="true" outlineLevel="0" collapsed="false">
      <c r="A5295" s="106" t="n">
        <v>35793.7060532407</v>
      </c>
      <c r="B5295" s="1" t="s">
        <v>326</v>
      </c>
      <c r="C5295" s="1" t="s">
        <v>327</v>
      </c>
      <c r="D5295" s="1" t="s">
        <v>319</v>
      </c>
    </row>
    <row r="5296" customFormat="false" ht="15" hidden="false" customHeight="true" outlineLevel="0" collapsed="false">
      <c r="A5296" s="106" t="n">
        <v>35800.5961458333</v>
      </c>
      <c r="B5296" s="1" t="s">
        <v>320</v>
      </c>
      <c r="C5296" s="1" t="s">
        <v>321</v>
      </c>
      <c r="D5296" s="1" t="s">
        <v>322</v>
      </c>
    </row>
    <row r="5297" customFormat="false" ht="15" hidden="false" customHeight="true" outlineLevel="0" collapsed="false">
      <c r="A5297" s="106" t="n">
        <v>35807.7252777778</v>
      </c>
      <c r="B5297" s="1" t="s">
        <v>323</v>
      </c>
      <c r="C5297" s="1" t="s">
        <v>324</v>
      </c>
      <c r="D5297" s="1" t="s">
        <v>325</v>
      </c>
    </row>
    <row r="5298" customFormat="false" ht="15" hidden="false" customHeight="true" outlineLevel="0" collapsed="false">
      <c r="A5298" s="106" t="n">
        <v>35815.8201273148</v>
      </c>
      <c r="B5298" s="1" t="s">
        <v>314</v>
      </c>
      <c r="C5298" s="1" t="s">
        <v>315</v>
      </c>
      <c r="D5298" s="1" t="s">
        <v>316</v>
      </c>
    </row>
    <row r="5299" customFormat="false" ht="15" hidden="false" customHeight="true" outlineLevel="0" collapsed="false">
      <c r="A5299" s="106" t="n">
        <v>35823.2507060185</v>
      </c>
      <c r="B5299" s="1" t="s">
        <v>326</v>
      </c>
      <c r="C5299" s="1" t="s">
        <v>327</v>
      </c>
      <c r="D5299" s="1" t="s">
        <v>319</v>
      </c>
    </row>
    <row r="5300" customFormat="false" ht="15" hidden="false" customHeight="true" outlineLevel="0" collapsed="false">
      <c r="A5300" s="106" t="n">
        <v>35829.9539236111</v>
      </c>
      <c r="B5300" s="1" t="s">
        <v>320</v>
      </c>
      <c r="C5300" s="1" t="s">
        <v>321</v>
      </c>
      <c r="D5300" s="1" t="s">
        <v>322</v>
      </c>
    </row>
    <row r="5301" customFormat="false" ht="15" hidden="false" customHeight="true" outlineLevel="0" collapsed="false">
      <c r="A5301" s="106" t="n">
        <v>35837.4327199074</v>
      </c>
      <c r="B5301" s="1" t="s">
        <v>323</v>
      </c>
      <c r="C5301" s="1" t="s">
        <v>324</v>
      </c>
      <c r="D5301" s="1" t="s">
        <v>325</v>
      </c>
    </row>
    <row r="5302" customFormat="false" ht="15" hidden="false" customHeight="true" outlineLevel="0" collapsed="false">
      <c r="A5302" s="106" t="n">
        <v>35845.6437731482</v>
      </c>
      <c r="B5302" s="1" t="s">
        <v>314</v>
      </c>
      <c r="C5302" s="1" t="s">
        <v>315</v>
      </c>
      <c r="D5302" s="1" t="s">
        <v>316</v>
      </c>
    </row>
    <row r="5303" customFormat="false" ht="15" hidden="false" customHeight="true" outlineLevel="0" collapsed="false">
      <c r="A5303" s="106" t="n">
        <v>35852.72625</v>
      </c>
      <c r="B5303" s="1" t="s">
        <v>317</v>
      </c>
      <c r="C5303" s="1" t="s">
        <v>318</v>
      </c>
      <c r="D5303" s="1" t="s">
        <v>319</v>
      </c>
    </row>
    <row r="5304" customFormat="false" ht="15" hidden="false" customHeight="true" outlineLevel="0" collapsed="false">
      <c r="A5304" s="106" t="n">
        <v>35859.3616898148</v>
      </c>
      <c r="B5304" s="1" t="s">
        <v>320</v>
      </c>
      <c r="C5304" s="1" t="s">
        <v>321</v>
      </c>
      <c r="D5304" s="1" t="s">
        <v>322</v>
      </c>
    </row>
    <row r="5305" customFormat="false" ht="15" hidden="false" customHeight="true" outlineLevel="0" collapsed="false">
      <c r="A5305" s="106" t="n">
        <v>35867.1904398148</v>
      </c>
      <c r="B5305" s="1" t="s">
        <v>323</v>
      </c>
      <c r="C5305" s="1" t="s">
        <v>324</v>
      </c>
      <c r="D5305" s="1" t="s">
        <v>325</v>
      </c>
    </row>
    <row r="5306" customFormat="false" ht="15" hidden="false" customHeight="true" outlineLevel="0" collapsed="false">
      <c r="A5306" s="106" t="n">
        <v>35874.8292592593</v>
      </c>
      <c r="B5306" s="1" t="s">
        <v>328</v>
      </c>
      <c r="C5306" s="1" t="s">
        <v>329</v>
      </c>
      <c r="D5306" s="1" t="s">
        <v>330</v>
      </c>
    </row>
    <row r="5307" customFormat="false" ht="15" hidden="false" customHeight="true" outlineLevel="0" collapsed="false">
      <c r="A5307" s="106" t="n">
        <v>35875.3179166667</v>
      </c>
      <c r="B5307" s="1" t="s">
        <v>314</v>
      </c>
      <c r="C5307" s="1" t="s">
        <v>315</v>
      </c>
      <c r="D5307" s="1" t="s">
        <v>316</v>
      </c>
    </row>
    <row r="5308" customFormat="false" ht="15" hidden="false" customHeight="true" outlineLevel="0" collapsed="false">
      <c r="A5308" s="106" t="n">
        <v>35882.1342824074</v>
      </c>
      <c r="B5308" s="1" t="s">
        <v>326</v>
      </c>
      <c r="C5308" s="1" t="s">
        <v>327</v>
      </c>
      <c r="D5308" s="1" t="s">
        <v>319</v>
      </c>
    </row>
    <row r="5309" customFormat="false" ht="15" hidden="false" customHeight="true" outlineLevel="0" collapsed="false">
      <c r="A5309" s="106" t="n">
        <v>35888.8459953704</v>
      </c>
      <c r="B5309" s="1" t="s">
        <v>320</v>
      </c>
      <c r="C5309" s="1" t="s">
        <v>321</v>
      </c>
      <c r="D5309" s="1" t="s">
        <v>322</v>
      </c>
    </row>
    <row r="5310" customFormat="false" ht="15" hidden="false" customHeight="true" outlineLevel="0" collapsed="false">
      <c r="A5310" s="106" t="n">
        <v>35896.9328009259</v>
      </c>
      <c r="B5310" s="1" t="s">
        <v>323</v>
      </c>
      <c r="C5310" s="1" t="s">
        <v>324</v>
      </c>
      <c r="D5310" s="1" t="s">
        <v>325</v>
      </c>
    </row>
    <row r="5311" customFormat="false" ht="15" hidden="false" customHeight="true" outlineLevel="0" collapsed="false">
      <c r="A5311" s="106" t="n">
        <v>35904.8282175926</v>
      </c>
      <c r="B5311" s="1" t="s">
        <v>314</v>
      </c>
      <c r="C5311" s="1" t="s">
        <v>315</v>
      </c>
      <c r="D5311" s="1" t="s">
        <v>316</v>
      </c>
    </row>
    <row r="5312" customFormat="false" ht="15" hidden="false" customHeight="true" outlineLevel="0" collapsed="false">
      <c r="A5312" s="106" t="n">
        <v>35911.4869907407</v>
      </c>
      <c r="B5312" s="1" t="s">
        <v>326</v>
      </c>
      <c r="C5312" s="1" t="s">
        <v>327</v>
      </c>
      <c r="D5312" s="1" t="s">
        <v>319</v>
      </c>
    </row>
    <row r="5313" customFormat="false" ht="15" hidden="false" customHeight="true" outlineLevel="0" collapsed="false">
      <c r="A5313" s="106" t="n">
        <v>35918.4189814815</v>
      </c>
      <c r="B5313" s="1" t="s">
        <v>320</v>
      </c>
      <c r="C5313" s="1" t="s">
        <v>321</v>
      </c>
      <c r="D5313" s="1" t="s">
        <v>322</v>
      </c>
    </row>
    <row r="5314" customFormat="false" ht="15" hidden="false" customHeight="true" outlineLevel="0" collapsed="false">
      <c r="A5314" s="106" t="n">
        <v>35926.6032638889</v>
      </c>
      <c r="B5314" s="1" t="s">
        <v>323</v>
      </c>
      <c r="C5314" s="1" t="s">
        <v>324</v>
      </c>
      <c r="D5314" s="1" t="s">
        <v>325</v>
      </c>
    </row>
    <row r="5315" customFormat="false" ht="15" hidden="false" customHeight="true" outlineLevel="0" collapsed="false">
      <c r="A5315" s="106" t="n">
        <v>35934.1911458333</v>
      </c>
      <c r="B5315" s="1" t="s">
        <v>314</v>
      </c>
      <c r="C5315" s="1" t="s">
        <v>315</v>
      </c>
      <c r="D5315" s="1" t="s">
        <v>316</v>
      </c>
    </row>
    <row r="5316" customFormat="false" ht="15" hidden="false" customHeight="true" outlineLevel="0" collapsed="false">
      <c r="A5316" s="106" t="n">
        <v>35940.8141087963</v>
      </c>
      <c r="B5316" s="1" t="s">
        <v>326</v>
      </c>
      <c r="C5316" s="1" t="s">
        <v>327</v>
      </c>
      <c r="D5316" s="1" t="s">
        <v>319</v>
      </c>
    </row>
    <row r="5317" customFormat="false" ht="15" hidden="false" customHeight="true" outlineLevel="0" collapsed="false">
      <c r="A5317" s="106" t="n">
        <v>35948.0722222222</v>
      </c>
      <c r="B5317" s="1" t="s">
        <v>320</v>
      </c>
      <c r="C5317" s="1" t="s">
        <v>321</v>
      </c>
      <c r="D5317" s="1" t="s">
        <v>322</v>
      </c>
    </row>
    <row r="5318" customFormat="false" ht="15" hidden="false" customHeight="true" outlineLevel="0" collapsed="false">
      <c r="A5318" s="106" t="n">
        <v>35956.1788194445</v>
      </c>
      <c r="B5318" s="1" t="s">
        <v>323</v>
      </c>
      <c r="C5318" s="1" t="s">
        <v>324</v>
      </c>
      <c r="D5318" s="1" t="s">
        <v>325</v>
      </c>
    </row>
    <row r="5319" customFormat="false" ht="15" hidden="false" customHeight="true" outlineLevel="0" collapsed="false">
      <c r="A5319" s="106" t="n">
        <v>35963.442962963</v>
      </c>
      <c r="B5319" s="1" t="s">
        <v>314</v>
      </c>
      <c r="C5319" s="1" t="s">
        <v>315</v>
      </c>
      <c r="D5319" s="1" t="s">
        <v>316</v>
      </c>
    </row>
    <row r="5320" customFormat="false" ht="15" hidden="false" customHeight="true" outlineLevel="0" collapsed="false">
      <c r="A5320" s="106" t="n">
        <v>35967.5848148148</v>
      </c>
      <c r="B5320" s="1" t="s">
        <v>328</v>
      </c>
      <c r="C5320" s="1" t="s">
        <v>331</v>
      </c>
      <c r="D5320" s="1" t="s">
        <v>332</v>
      </c>
    </row>
    <row r="5321" customFormat="false" ht="15" hidden="false" customHeight="true" outlineLevel="0" collapsed="false">
      <c r="A5321" s="106" t="n">
        <v>35970.1599305556</v>
      </c>
      <c r="B5321" s="1" t="s">
        <v>326</v>
      </c>
      <c r="C5321" s="1" t="s">
        <v>327</v>
      </c>
      <c r="D5321" s="1" t="s">
        <v>319</v>
      </c>
    </row>
    <row r="5322" customFormat="false" ht="15" hidden="false" customHeight="true" outlineLevel="0" collapsed="false">
      <c r="A5322" s="106" t="n">
        <v>35977.7788541667</v>
      </c>
      <c r="B5322" s="1" t="s">
        <v>320</v>
      </c>
      <c r="C5322" s="1" t="s">
        <v>321</v>
      </c>
      <c r="D5322" s="1" t="s">
        <v>322</v>
      </c>
    </row>
    <row r="5323" customFormat="false" ht="15" hidden="false" customHeight="true" outlineLevel="0" collapsed="false">
      <c r="A5323" s="106" t="n">
        <v>35985.6668634259</v>
      </c>
      <c r="B5323" s="1" t="s">
        <v>323</v>
      </c>
      <c r="C5323" s="1" t="s">
        <v>324</v>
      </c>
      <c r="D5323" s="1" t="s">
        <v>325</v>
      </c>
    </row>
    <row r="5324" customFormat="false" ht="15" hidden="false" customHeight="true" outlineLevel="0" collapsed="false">
      <c r="A5324" s="106" t="n">
        <v>35992.6341666667</v>
      </c>
      <c r="B5324" s="1" t="s">
        <v>314</v>
      </c>
      <c r="C5324" s="1" t="s">
        <v>315</v>
      </c>
      <c r="D5324" s="1" t="s">
        <v>316</v>
      </c>
    </row>
    <row r="5325" customFormat="false" ht="15" hidden="false" customHeight="true" outlineLevel="0" collapsed="false">
      <c r="A5325" s="106" t="n">
        <v>35999.5719791667</v>
      </c>
      <c r="B5325" s="1" t="s">
        <v>326</v>
      </c>
      <c r="C5325" s="1" t="s">
        <v>327</v>
      </c>
      <c r="D5325" s="1" t="s">
        <v>319</v>
      </c>
    </row>
    <row r="5326" customFormat="false" ht="15" hidden="false" customHeight="true" outlineLevel="0" collapsed="false">
      <c r="A5326" s="106" t="n">
        <v>36007.5032291667</v>
      </c>
      <c r="B5326" s="1" t="s">
        <v>320</v>
      </c>
      <c r="C5326" s="1" t="s">
        <v>321</v>
      </c>
      <c r="D5326" s="1" t="s">
        <v>322</v>
      </c>
    </row>
    <row r="5327" customFormat="false" ht="15" hidden="false" customHeight="true" outlineLevel="0" collapsed="false">
      <c r="A5327" s="106" t="n">
        <v>36015.0897685185</v>
      </c>
      <c r="B5327" s="1" t="s">
        <v>323</v>
      </c>
      <c r="C5327" s="1" t="s">
        <v>324</v>
      </c>
      <c r="D5327" s="1" t="s">
        <v>325</v>
      </c>
    </row>
    <row r="5328" customFormat="false" ht="15" hidden="false" customHeight="true" outlineLevel="0" collapsed="false">
      <c r="A5328" s="106" t="n">
        <v>36021.8253009259</v>
      </c>
      <c r="B5328" s="1" t="s">
        <v>314</v>
      </c>
      <c r="C5328" s="1" t="s">
        <v>315</v>
      </c>
      <c r="D5328" s="1" t="s">
        <v>316</v>
      </c>
    </row>
    <row r="5329" customFormat="false" ht="15" hidden="false" customHeight="true" outlineLevel="0" collapsed="false">
      <c r="A5329" s="106" t="n">
        <v>36029.0853935185</v>
      </c>
      <c r="B5329" s="1" t="s">
        <v>317</v>
      </c>
      <c r="C5329" s="1" t="s">
        <v>318</v>
      </c>
      <c r="D5329" s="1" t="s">
        <v>319</v>
      </c>
    </row>
    <row r="5330" customFormat="false" ht="15" hidden="false" customHeight="true" outlineLevel="0" collapsed="false">
      <c r="A5330" s="106" t="n">
        <v>36037.212650463</v>
      </c>
      <c r="B5330" s="1" t="s">
        <v>320</v>
      </c>
      <c r="C5330" s="1" t="s">
        <v>321</v>
      </c>
      <c r="D5330" s="1" t="s">
        <v>322</v>
      </c>
    </row>
    <row r="5331" customFormat="false" ht="15" hidden="false" customHeight="true" outlineLevel="0" collapsed="false">
      <c r="A5331" s="106" t="n">
        <v>36044.4731134259</v>
      </c>
      <c r="B5331" s="1" t="s">
        <v>323</v>
      </c>
      <c r="C5331" s="1" t="s">
        <v>324</v>
      </c>
      <c r="D5331" s="1" t="s">
        <v>325</v>
      </c>
    </row>
    <row r="5332" customFormat="false" ht="15" hidden="false" customHeight="true" outlineLevel="0" collapsed="false">
      <c r="A5332" s="106" t="n">
        <v>36051.0818287037</v>
      </c>
      <c r="B5332" s="1" t="s">
        <v>314</v>
      </c>
      <c r="C5332" s="1" t="s">
        <v>315</v>
      </c>
      <c r="D5332" s="1" t="s">
        <v>316</v>
      </c>
    </row>
    <row r="5333" customFormat="false" ht="15" hidden="false" customHeight="true" outlineLevel="0" collapsed="false">
      <c r="A5333" s="106" t="n">
        <v>36058.7092824074</v>
      </c>
      <c r="B5333" s="1" t="s">
        <v>326</v>
      </c>
      <c r="C5333" s="1" t="s">
        <v>327</v>
      </c>
      <c r="D5333" s="1" t="s">
        <v>319</v>
      </c>
    </row>
    <row r="5334" customFormat="false" ht="15" hidden="false" customHeight="true" outlineLevel="0" collapsed="false">
      <c r="A5334" s="106" t="n">
        <v>36061.2341782407</v>
      </c>
      <c r="B5334" s="1" t="s">
        <v>328</v>
      </c>
      <c r="C5334" s="1" t="s">
        <v>335</v>
      </c>
      <c r="D5334" s="1" t="s">
        <v>336</v>
      </c>
    </row>
    <row r="5335" customFormat="false" ht="15" hidden="false" customHeight="true" outlineLevel="0" collapsed="false">
      <c r="A5335" s="106" t="n">
        <v>36066.8820833333</v>
      </c>
      <c r="B5335" s="1" t="s">
        <v>320</v>
      </c>
      <c r="C5335" s="1" t="s">
        <v>321</v>
      </c>
      <c r="D5335" s="1" t="s">
        <v>322</v>
      </c>
    </row>
    <row r="5336" customFormat="false" ht="15" hidden="false" customHeight="true" outlineLevel="0" collapsed="false">
      <c r="A5336" s="106" t="n">
        <v>36073.8417708333</v>
      </c>
      <c r="B5336" s="1" t="s">
        <v>323</v>
      </c>
      <c r="C5336" s="1" t="s">
        <v>324</v>
      </c>
      <c r="D5336" s="1" t="s">
        <v>325</v>
      </c>
    </row>
    <row r="5337" customFormat="false" ht="15" hidden="false" customHeight="true" outlineLevel="0" collapsed="false">
      <c r="A5337" s="106" t="n">
        <v>36080.465787037</v>
      </c>
      <c r="B5337" s="1" t="s">
        <v>314</v>
      </c>
      <c r="C5337" s="1" t="s">
        <v>315</v>
      </c>
      <c r="D5337" s="1" t="s">
        <v>316</v>
      </c>
    </row>
    <row r="5338" customFormat="false" ht="15" hidden="false" customHeight="true" outlineLevel="0" collapsed="false">
      <c r="A5338" s="106" t="n">
        <v>36088.4230208333</v>
      </c>
      <c r="B5338" s="1" t="s">
        <v>326</v>
      </c>
      <c r="C5338" s="1" t="s">
        <v>327</v>
      </c>
      <c r="D5338" s="1" t="s">
        <v>319</v>
      </c>
    </row>
    <row r="5339" customFormat="false" ht="15" hidden="false" customHeight="true" outlineLevel="0" collapsed="false">
      <c r="A5339" s="106" t="n">
        <v>36096.4899305556</v>
      </c>
      <c r="B5339" s="1" t="s">
        <v>320</v>
      </c>
      <c r="C5339" s="1" t="s">
        <v>321</v>
      </c>
      <c r="D5339" s="1" t="s">
        <v>322</v>
      </c>
    </row>
    <row r="5340" customFormat="false" ht="15" hidden="false" customHeight="true" outlineLevel="0" collapsed="false">
      <c r="A5340" s="106" t="n">
        <v>36103.2213078704</v>
      </c>
      <c r="B5340" s="1" t="s">
        <v>323</v>
      </c>
      <c r="C5340" s="1" t="s">
        <v>324</v>
      </c>
      <c r="D5340" s="1" t="s">
        <v>325</v>
      </c>
    </row>
    <row r="5341" customFormat="false" ht="15" hidden="false" customHeight="true" outlineLevel="0" collapsed="false">
      <c r="A5341" s="106" t="n">
        <v>36110.0197916667</v>
      </c>
      <c r="B5341" s="1" t="s">
        <v>314</v>
      </c>
      <c r="C5341" s="1" t="s">
        <v>315</v>
      </c>
      <c r="D5341" s="1" t="s">
        <v>316</v>
      </c>
    </row>
    <row r="5342" customFormat="false" ht="15" hidden="false" customHeight="true" outlineLevel="0" collapsed="false">
      <c r="A5342" s="106" t="n">
        <v>36118.1851273148</v>
      </c>
      <c r="B5342" s="1" t="s">
        <v>326</v>
      </c>
      <c r="C5342" s="1" t="s">
        <v>327</v>
      </c>
      <c r="D5342" s="1" t="s">
        <v>319</v>
      </c>
    </row>
    <row r="5343" customFormat="false" ht="15" hidden="false" customHeight="true" outlineLevel="0" collapsed="false">
      <c r="A5343" s="106" t="n">
        <v>36126.0156712963</v>
      </c>
      <c r="B5343" s="1" t="s">
        <v>320</v>
      </c>
      <c r="C5343" s="1" t="s">
        <v>321</v>
      </c>
      <c r="D5343" s="1" t="s">
        <v>322</v>
      </c>
    </row>
    <row r="5344" customFormat="false" ht="15" hidden="false" customHeight="true" outlineLevel="0" collapsed="false">
      <c r="A5344" s="106" t="n">
        <v>36132.6387152778</v>
      </c>
      <c r="B5344" s="1" t="s">
        <v>323</v>
      </c>
      <c r="C5344" s="1" t="s">
        <v>324</v>
      </c>
      <c r="D5344" s="1" t="s">
        <v>325</v>
      </c>
    </row>
    <row r="5345" customFormat="false" ht="15" hidden="false" customHeight="true" outlineLevel="0" collapsed="false">
      <c r="A5345" s="106" t="n">
        <v>36139.7462731482</v>
      </c>
      <c r="B5345" s="1" t="s">
        <v>314</v>
      </c>
      <c r="C5345" s="1" t="s">
        <v>315</v>
      </c>
      <c r="D5345" s="1" t="s">
        <v>316</v>
      </c>
    </row>
    <row r="5346" customFormat="false" ht="15" hidden="false" customHeight="true" outlineLevel="0" collapsed="false">
      <c r="A5346" s="106" t="n">
        <v>36147.9461921296</v>
      </c>
      <c r="B5346" s="1" t="s">
        <v>326</v>
      </c>
      <c r="C5346" s="1" t="s">
        <v>327</v>
      </c>
      <c r="D5346" s="1" t="s">
        <v>319</v>
      </c>
    </row>
    <row r="5347" customFormat="false" ht="15" hidden="false" customHeight="true" outlineLevel="0" collapsed="false">
      <c r="A5347" s="106" t="n">
        <v>36151.0806828704</v>
      </c>
      <c r="B5347" s="1" t="s">
        <v>328</v>
      </c>
      <c r="C5347" s="1" t="s">
        <v>337</v>
      </c>
      <c r="D5347" s="1" t="s">
        <v>338</v>
      </c>
    </row>
    <row r="5348" customFormat="false" ht="15" hidden="false" customHeight="true" outlineLevel="0" collapsed="false">
      <c r="A5348" s="106" t="n">
        <v>36155.4488888889</v>
      </c>
      <c r="B5348" s="1" t="s">
        <v>320</v>
      </c>
      <c r="C5348" s="1" t="s">
        <v>321</v>
      </c>
      <c r="D5348" s="1" t="s">
        <v>322</v>
      </c>
    </row>
    <row r="5349" customFormat="false" ht="15" hidden="false" customHeight="true" outlineLevel="0" collapsed="false">
      <c r="A5349" s="106" t="n">
        <v>36162.1181481482</v>
      </c>
      <c r="B5349" s="1" t="s">
        <v>323</v>
      </c>
      <c r="C5349" s="1" t="s">
        <v>324</v>
      </c>
      <c r="D5349" s="1" t="s">
        <v>325</v>
      </c>
    </row>
    <row r="5350" customFormat="false" ht="15" hidden="false" customHeight="true" outlineLevel="0" collapsed="false">
      <c r="A5350" s="106" t="n">
        <v>36169.5990972222</v>
      </c>
      <c r="B5350" s="1" t="s">
        <v>314</v>
      </c>
      <c r="C5350" s="1" t="s">
        <v>315</v>
      </c>
      <c r="D5350" s="1" t="s">
        <v>316</v>
      </c>
    </row>
    <row r="5351" customFormat="false" ht="15" hidden="false" customHeight="true" outlineLevel="0" collapsed="false">
      <c r="A5351" s="106" t="n">
        <v>36177.6573032407</v>
      </c>
      <c r="B5351" s="1" t="s">
        <v>326</v>
      </c>
      <c r="C5351" s="1" t="s">
        <v>327</v>
      </c>
      <c r="D5351" s="1" t="s">
        <v>319</v>
      </c>
    </row>
    <row r="5352" customFormat="false" ht="15" hidden="false" customHeight="true" outlineLevel="0" collapsed="false">
      <c r="A5352" s="106" t="n">
        <v>36184.8024652778</v>
      </c>
      <c r="B5352" s="1" t="s">
        <v>320</v>
      </c>
      <c r="C5352" s="1" t="s">
        <v>321</v>
      </c>
      <c r="D5352" s="1" t="s">
        <v>322</v>
      </c>
    </row>
    <row r="5353" customFormat="false" ht="15" hidden="false" customHeight="true" outlineLevel="0" collapsed="false">
      <c r="A5353" s="106" t="n">
        <v>36191.6716203704</v>
      </c>
      <c r="B5353" s="1" t="s">
        <v>323</v>
      </c>
      <c r="C5353" s="1" t="s">
        <v>324</v>
      </c>
      <c r="D5353" s="1" t="s">
        <v>325</v>
      </c>
    </row>
    <row r="5354" customFormat="false" ht="15" hidden="false" customHeight="true" outlineLevel="0" collapsed="false">
      <c r="A5354" s="106" t="n">
        <v>36199.4991203704</v>
      </c>
      <c r="B5354" s="1" t="s">
        <v>314</v>
      </c>
      <c r="C5354" s="1" t="s">
        <v>315</v>
      </c>
      <c r="D5354" s="1" t="s">
        <v>316</v>
      </c>
    </row>
    <row r="5355" customFormat="false" ht="15" hidden="false" customHeight="true" outlineLevel="0" collapsed="false">
      <c r="A5355" s="106" t="n">
        <v>36207.2772106482</v>
      </c>
      <c r="B5355" s="1" t="s">
        <v>317</v>
      </c>
      <c r="C5355" s="1" t="s">
        <v>318</v>
      </c>
      <c r="D5355" s="1" t="s">
        <v>319</v>
      </c>
    </row>
    <row r="5356" customFormat="false" ht="15" hidden="false" customHeight="true" outlineLevel="0" collapsed="false">
      <c r="A5356" s="106" t="n">
        <v>36214.1133333333</v>
      </c>
      <c r="B5356" s="1" t="s">
        <v>320</v>
      </c>
      <c r="C5356" s="1" t="s">
        <v>321</v>
      </c>
      <c r="D5356" s="1" t="s">
        <v>322</v>
      </c>
    </row>
    <row r="5357" customFormat="false" ht="15" hidden="false" customHeight="true" outlineLevel="0" collapsed="false">
      <c r="A5357" s="106" t="n">
        <v>36221.2909606482</v>
      </c>
      <c r="B5357" s="1" t="s">
        <v>323</v>
      </c>
      <c r="C5357" s="1" t="s">
        <v>324</v>
      </c>
      <c r="D5357" s="1" t="s">
        <v>325</v>
      </c>
    </row>
    <row r="5358" customFormat="false" ht="15" hidden="false" customHeight="true" outlineLevel="0" collapsed="false">
      <c r="A5358" s="106" t="n">
        <v>36229.3617013889</v>
      </c>
      <c r="B5358" s="1" t="s">
        <v>314</v>
      </c>
      <c r="C5358" s="1" t="s">
        <v>315</v>
      </c>
      <c r="D5358" s="1" t="s">
        <v>316</v>
      </c>
    </row>
    <row r="5359" customFormat="false" ht="15" hidden="false" customHeight="true" outlineLevel="0" collapsed="false">
      <c r="A5359" s="106" t="n">
        <v>36236.7834837963</v>
      </c>
      <c r="B5359" s="1" t="s">
        <v>326</v>
      </c>
      <c r="C5359" s="1" t="s">
        <v>327</v>
      </c>
      <c r="D5359" s="1" t="s">
        <v>319</v>
      </c>
    </row>
    <row r="5360" customFormat="false" ht="15" hidden="false" customHeight="true" outlineLevel="0" collapsed="false">
      <c r="A5360" s="106" t="n">
        <v>36240.0733449074</v>
      </c>
      <c r="B5360" s="1" t="s">
        <v>328</v>
      </c>
      <c r="C5360" s="1" t="s">
        <v>329</v>
      </c>
      <c r="D5360" s="1" t="s">
        <v>330</v>
      </c>
    </row>
    <row r="5361" customFormat="false" ht="15" hidden="false" customHeight="true" outlineLevel="0" collapsed="false">
      <c r="A5361" s="106" t="n">
        <v>36243.429224537</v>
      </c>
      <c r="B5361" s="1" t="s">
        <v>320</v>
      </c>
      <c r="C5361" s="1" t="s">
        <v>321</v>
      </c>
      <c r="D5361" s="1" t="s">
        <v>322</v>
      </c>
    </row>
    <row r="5362" customFormat="false" ht="15" hidden="false" customHeight="true" outlineLevel="0" collapsed="false">
      <c r="A5362" s="106" t="n">
        <v>36250.950775463</v>
      </c>
      <c r="B5362" s="1" t="s">
        <v>323</v>
      </c>
      <c r="C5362" s="1" t="s">
        <v>324</v>
      </c>
      <c r="D5362" s="1" t="s">
        <v>325</v>
      </c>
    </row>
    <row r="5363" customFormat="false" ht="15" hidden="false" customHeight="true" outlineLevel="0" collapsed="false">
      <c r="A5363" s="106" t="n">
        <v>36259.1184837963</v>
      </c>
      <c r="B5363" s="1" t="s">
        <v>314</v>
      </c>
      <c r="C5363" s="1" t="s">
        <v>315</v>
      </c>
      <c r="D5363" s="1" t="s">
        <v>316</v>
      </c>
    </row>
    <row r="5364" customFormat="false" ht="15" hidden="false" customHeight="true" outlineLevel="0" collapsed="false">
      <c r="A5364" s="106" t="n">
        <v>36266.1817708333</v>
      </c>
      <c r="B5364" s="1" t="s">
        <v>326</v>
      </c>
      <c r="C5364" s="1" t="s">
        <v>327</v>
      </c>
      <c r="D5364" s="1" t="s">
        <v>319</v>
      </c>
    </row>
    <row r="5365" customFormat="false" ht="15" hidden="false" customHeight="true" outlineLevel="0" collapsed="false">
      <c r="A5365" s="106" t="n">
        <v>36272.7927777778</v>
      </c>
      <c r="B5365" s="1" t="s">
        <v>320</v>
      </c>
      <c r="C5365" s="1" t="s">
        <v>321</v>
      </c>
      <c r="D5365" s="1" t="s">
        <v>322</v>
      </c>
    </row>
    <row r="5366" customFormat="false" ht="15" hidden="false" customHeight="true" outlineLevel="0" collapsed="false">
      <c r="A5366" s="106" t="n">
        <v>36280.621099537</v>
      </c>
      <c r="B5366" s="1" t="s">
        <v>323</v>
      </c>
      <c r="C5366" s="1" t="s">
        <v>324</v>
      </c>
      <c r="D5366" s="1" t="s">
        <v>325</v>
      </c>
    </row>
    <row r="5367" customFormat="false" ht="15" hidden="false" customHeight="true" outlineLevel="0" collapsed="false">
      <c r="A5367" s="106" t="n">
        <v>36288.7280902778</v>
      </c>
      <c r="B5367" s="1" t="s">
        <v>314</v>
      </c>
      <c r="C5367" s="1" t="s">
        <v>315</v>
      </c>
      <c r="D5367" s="1" t="s">
        <v>316</v>
      </c>
    </row>
    <row r="5368" customFormat="false" ht="15" hidden="false" customHeight="true" outlineLevel="0" collapsed="false">
      <c r="A5368" s="106" t="n">
        <v>36295.5034143519</v>
      </c>
      <c r="B5368" s="1" t="s">
        <v>326</v>
      </c>
      <c r="C5368" s="1" t="s">
        <v>327</v>
      </c>
      <c r="D5368" s="1" t="s">
        <v>319</v>
      </c>
    </row>
    <row r="5369" customFormat="false" ht="15" hidden="false" customHeight="true" outlineLevel="0" collapsed="false">
      <c r="A5369" s="106" t="n">
        <v>36302.2317708333</v>
      </c>
      <c r="B5369" s="1" t="s">
        <v>320</v>
      </c>
      <c r="C5369" s="1" t="s">
        <v>321</v>
      </c>
      <c r="D5369" s="1" t="s">
        <v>322</v>
      </c>
    </row>
    <row r="5370" customFormat="false" ht="15" hidden="false" customHeight="true" outlineLevel="0" collapsed="false">
      <c r="A5370" s="106" t="n">
        <v>36310.2772337963</v>
      </c>
      <c r="B5370" s="1" t="s">
        <v>323</v>
      </c>
      <c r="C5370" s="1" t="s">
        <v>324</v>
      </c>
      <c r="D5370" s="1" t="s">
        <v>325</v>
      </c>
    </row>
    <row r="5371" customFormat="false" ht="15" hidden="false" customHeight="true" outlineLevel="0" collapsed="false">
      <c r="A5371" s="106" t="n">
        <v>36318.1804976852</v>
      </c>
      <c r="B5371" s="1" t="s">
        <v>314</v>
      </c>
      <c r="C5371" s="1" t="s">
        <v>315</v>
      </c>
      <c r="D5371" s="1" t="s">
        <v>316</v>
      </c>
    </row>
    <row r="5372" customFormat="false" ht="15" hidden="false" customHeight="true" outlineLevel="0" collapsed="false">
      <c r="A5372" s="106" t="n">
        <v>36324.7936458333</v>
      </c>
      <c r="B5372" s="1" t="s">
        <v>326</v>
      </c>
      <c r="C5372" s="1" t="s">
        <v>327</v>
      </c>
      <c r="D5372" s="1" t="s">
        <v>319</v>
      </c>
    </row>
    <row r="5373" customFormat="false" ht="15" hidden="false" customHeight="true" outlineLevel="0" collapsed="false">
      <c r="A5373" s="106" t="n">
        <v>36331.7583912037</v>
      </c>
      <c r="B5373" s="1" t="s">
        <v>320</v>
      </c>
      <c r="C5373" s="1" t="s">
        <v>321</v>
      </c>
      <c r="D5373" s="1" t="s">
        <v>322</v>
      </c>
    </row>
    <row r="5374" customFormat="false" ht="15" hidden="false" customHeight="true" outlineLevel="0" collapsed="false">
      <c r="A5374" s="106" t="n">
        <v>36332.8255787037</v>
      </c>
      <c r="B5374" s="1" t="s">
        <v>328</v>
      </c>
      <c r="C5374" s="1" t="s">
        <v>331</v>
      </c>
      <c r="D5374" s="1" t="s">
        <v>332</v>
      </c>
    </row>
    <row r="5375" customFormat="false" ht="15" hidden="false" customHeight="true" outlineLevel="0" collapsed="false">
      <c r="A5375" s="106" t="n">
        <v>36339.9005092593</v>
      </c>
      <c r="B5375" s="1" t="s">
        <v>323</v>
      </c>
      <c r="C5375" s="1" t="s">
        <v>324</v>
      </c>
      <c r="D5375" s="1" t="s">
        <v>325</v>
      </c>
    </row>
    <row r="5376" customFormat="false" ht="15" hidden="false" customHeight="true" outlineLevel="0" collapsed="false">
      <c r="A5376" s="106" t="n">
        <v>36347.4976388889</v>
      </c>
      <c r="B5376" s="1" t="s">
        <v>314</v>
      </c>
      <c r="C5376" s="1" t="s">
        <v>315</v>
      </c>
      <c r="D5376" s="1" t="s">
        <v>316</v>
      </c>
    </row>
    <row r="5377" customFormat="false" ht="15" hidden="false" customHeight="true" outlineLevel="0" collapsed="false">
      <c r="A5377" s="106" t="n">
        <v>36354.1</v>
      </c>
      <c r="B5377" s="1" t="s">
        <v>326</v>
      </c>
      <c r="C5377" s="1" t="s">
        <v>327</v>
      </c>
      <c r="D5377" s="1" t="s">
        <v>319</v>
      </c>
    </row>
    <row r="5378" customFormat="false" ht="15" hidden="false" customHeight="true" outlineLevel="0" collapsed="false">
      <c r="A5378" s="106" t="n">
        <v>36361.3745023148</v>
      </c>
      <c r="B5378" s="1" t="s">
        <v>320</v>
      </c>
      <c r="C5378" s="1" t="s">
        <v>321</v>
      </c>
      <c r="D5378" s="1" t="s">
        <v>322</v>
      </c>
    </row>
    <row r="5379" customFormat="false" ht="15" hidden="false" customHeight="true" outlineLevel="0" collapsed="false">
      <c r="A5379" s="106" t="n">
        <v>36369.4753009259</v>
      </c>
      <c r="B5379" s="1" t="s">
        <v>333</v>
      </c>
      <c r="C5379" s="1" t="s">
        <v>334</v>
      </c>
      <c r="D5379" s="1" t="s">
        <v>325</v>
      </c>
    </row>
    <row r="5380" customFormat="false" ht="15" hidden="false" customHeight="true" outlineLevel="0" collapsed="false">
      <c r="A5380" s="106" t="n">
        <v>36376.7267592593</v>
      </c>
      <c r="B5380" s="1" t="s">
        <v>314</v>
      </c>
      <c r="C5380" s="1" t="s">
        <v>315</v>
      </c>
      <c r="D5380" s="1" t="s">
        <v>316</v>
      </c>
    </row>
    <row r="5381" customFormat="false" ht="15" hidden="false" customHeight="true" outlineLevel="0" collapsed="false">
      <c r="A5381" s="106" t="n">
        <v>36383.4642824074</v>
      </c>
      <c r="B5381" s="1" t="s">
        <v>317</v>
      </c>
      <c r="C5381" s="1" t="s">
        <v>318</v>
      </c>
      <c r="D5381" s="1" t="s">
        <v>319</v>
      </c>
    </row>
    <row r="5382" customFormat="false" ht="15" hidden="false" customHeight="true" outlineLevel="0" collapsed="false">
      <c r="A5382" s="106" t="n">
        <v>36391.0739236111</v>
      </c>
      <c r="B5382" s="1" t="s">
        <v>320</v>
      </c>
      <c r="C5382" s="1" t="s">
        <v>321</v>
      </c>
      <c r="D5382" s="1" t="s">
        <v>322</v>
      </c>
    </row>
    <row r="5383" customFormat="false" ht="15" hidden="false" customHeight="true" outlineLevel="0" collapsed="false">
      <c r="A5383" s="106" t="n">
        <v>36398.9915393519</v>
      </c>
      <c r="B5383" s="1" t="s">
        <v>323</v>
      </c>
      <c r="C5383" s="1" t="s">
        <v>324</v>
      </c>
      <c r="D5383" s="1" t="s">
        <v>325</v>
      </c>
    </row>
    <row r="5384" customFormat="false" ht="15" hidden="false" customHeight="true" outlineLevel="0" collapsed="false">
      <c r="A5384" s="106" t="n">
        <v>36405.9288888889</v>
      </c>
      <c r="B5384" s="1" t="s">
        <v>314</v>
      </c>
      <c r="C5384" s="1" t="s">
        <v>315</v>
      </c>
      <c r="D5384" s="1" t="s">
        <v>316</v>
      </c>
    </row>
    <row r="5385" customFormat="false" ht="15" hidden="false" customHeight="true" outlineLevel="0" collapsed="false">
      <c r="A5385" s="106" t="n">
        <v>36412.9182986111</v>
      </c>
      <c r="B5385" s="1" t="s">
        <v>326</v>
      </c>
      <c r="C5385" s="1" t="s">
        <v>327</v>
      </c>
      <c r="D5385" s="1" t="s">
        <v>319</v>
      </c>
    </row>
    <row r="5386" customFormat="false" ht="15" hidden="false" customHeight="true" outlineLevel="0" collapsed="false">
      <c r="A5386" s="106" t="n">
        <v>36420.8373148148</v>
      </c>
      <c r="B5386" s="1" t="s">
        <v>320</v>
      </c>
      <c r="C5386" s="1" t="s">
        <v>321</v>
      </c>
      <c r="D5386" s="1" t="s">
        <v>322</v>
      </c>
    </row>
    <row r="5387" customFormat="false" ht="15" hidden="false" customHeight="true" outlineLevel="0" collapsed="false">
      <c r="A5387" s="106" t="n">
        <v>36426.4800231482</v>
      </c>
      <c r="B5387" s="1" t="s">
        <v>328</v>
      </c>
      <c r="C5387" s="1" t="s">
        <v>335</v>
      </c>
      <c r="D5387" s="1" t="s">
        <v>336</v>
      </c>
    </row>
    <row r="5388" customFormat="false" ht="15" hidden="false" customHeight="true" outlineLevel="0" collapsed="false">
      <c r="A5388" s="106" t="n">
        <v>36428.4522685185</v>
      </c>
      <c r="B5388" s="1" t="s">
        <v>323</v>
      </c>
      <c r="C5388" s="1" t="s">
        <v>324</v>
      </c>
      <c r="D5388" s="1" t="s">
        <v>325</v>
      </c>
    </row>
    <row r="5389" customFormat="false" ht="15" hidden="false" customHeight="true" outlineLevel="0" collapsed="false">
      <c r="A5389" s="106" t="n">
        <v>36435.1682523148</v>
      </c>
      <c r="B5389" s="1" t="s">
        <v>314</v>
      </c>
      <c r="C5389" s="1" t="s">
        <v>315</v>
      </c>
      <c r="D5389" s="1" t="s">
        <v>316</v>
      </c>
    </row>
    <row r="5390" customFormat="false" ht="15" hidden="false" customHeight="true" outlineLevel="0" collapsed="false">
      <c r="A5390" s="106" t="n">
        <v>36442.4822222222</v>
      </c>
      <c r="B5390" s="1" t="s">
        <v>326</v>
      </c>
      <c r="C5390" s="1" t="s">
        <v>327</v>
      </c>
      <c r="D5390" s="1" t="s">
        <v>319</v>
      </c>
    </row>
    <row r="5391" customFormat="false" ht="15" hidden="false" customHeight="true" outlineLevel="0" collapsed="false">
      <c r="A5391" s="106" t="n">
        <v>36450.624537037</v>
      </c>
      <c r="B5391" s="1" t="s">
        <v>320</v>
      </c>
      <c r="C5391" s="1" t="s">
        <v>321</v>
      </c>
      <c r="D5391" s="1" t="s">
        <v>322</v>
      </c>
    </row>
    <row r="5392" customFormat="false" ht="15" hidden="false" customHeight="true" outlineLevel="0" collapsed="false">
      <c r="A5392" s="106" t="n">
        <v>36457.877037037</v>
      </c>
      <c r="B5392" s="1" t="s">
        <v>323</v>
      </c>
      <c r="C5392" s="1" t="s">
        <v>324</v>
      </c>
      <c r="D5392" s="1" t="s">
        <v>325</v>
      </c>
    </row>
    <row r="5393" customFormat="false" ht="15" hidden="false" customHeight="true" outlineLevel="0" collapsed="false">
      <c r="A5393" s="106" t="n">
        <v>36464.5025578704</v>
      </c>
      <c r="B5393" s="1" t="s">
        <v>314</v>
      </c>
      <c r="C5393" s="1" t="s">
        <v>315</v>
      </c>
      <c r="D5393" s="1" t="s">
        <v>316</v>
      </c>
    </row>
    <row r="5394" customFormat="false" ht="15" hidden="false" customHeight="true" outlineLevel="0" collapsed="false">
      <c r="A5394" s="106" t="n">
        <v>36472.1616550926</v>
      </c>
      <c r="B5394" s="1" t="s">
        <v>326</v>
      </c>
      <c r="C5394" s="1" t="s">
        <v>327</v>
      </c>
      <c r="D5394" s="1" t="s">
        <v>319</v>
      </c>
    </row>
    <row r="5395" customFormat="false" ht="15" hidden="false" customHeight="true" outlineLevel="0" collapsed="false">
      <c r="A5395" s="106" t="n">
        <v>36480.3766319445</v>
      </c>
      <c r="B5395" s="1" t="s">
        <v>320</v>
      </c>
      <c r="C5395" s="1" t="s">
        <v>321</v>
      </c>
      <c r="D5395" s="1" t="s">
        <v>322</v>
      </c>
    </row>
    <row r="5396" customFormat="false" ht="15" hidden="false" customHeight="true" outlineLevel="0" collapsed="false">
      <c r="A5396" s="106" t="n">
        <v>36487.2947222222</v>
      </c>
      <c r="B5396" s="1" t="s">
        <v>323</v>
      </c>
      <c r="C5396" s="1" t="s">
        <v>324</v>
      </c>
      <c r="D5396" s="1" t="s">
        <v>325</v>
      </c>
    </row>
    <row r="5397" customFormat="false" ht="15" hidden="false" customHeight="true" outlineLevel="0" collapsed="false">
      <c r="A5397" s="106" t="n">
        <v>36493.971400463</v>
      </c>
      <c r="B5397" s="1" t="s">
        <v>314</v>
      </c>
      <c r="C5397" s="1" t="s">
        <v>315</v>
      </c>
      <c r="D5397" s="1" t="s">
        <v>316</v>
      </c>
    </row>
    <row r="5398" customFormat="false" ht="15" hidden="false" customHeight="true" outlineLevel="0" collapsed="false">
      <c r="A5398" s="106" t="n">
        <v>36501.9383912037</v>
      </c>
      <c r="B5398" s="1" t="s">
        <v>326</v>
      </c>
      <c r="C5398" s="1" t="s">
        <v>327</v>
      </c>
      <c r="D5398" s="1" t="s">
        <v>319</v>
      </c>
    </row>
    <row r="5399" customFormat="false" ht="15" hidden="false" customHeight="true" outlineLevel="0" collapsed="false">
      <c r="A5399" s="106" t="n">
        <v>36510.0346643519</v>
      </c>
      <c r="B5399" s="1" t="s">
        <v>320</v>
      </c>
      <c r="C5399" s="1" t="s">
        <v>321</v>
      </c>
      <c r="D5399" s="1" t="s">
        <v>322</v>
      </c>
    </row>
    <row r="5400" customFormat="false" ht="15" hidden="false" customHeight="true" outlineLevel="0" collapsed="false">
      <c r="A5400" s="106" t="n">
        <v>36516.3221643519</v>
      </c>
      <c r="B5400" s="1" t="s">
        <v>328</v>
      </c>
      <c r="C5400" s="1" t="s">
        <v>337</v>
      </c>
      <c r="D5400" s="1" t="s">
        <v>338</v>
      </c>
    </row>
    <row r="5401" customFormat="false" ht="15" hidden="false" customHeight="true" outlineLevel="0" collapsed="false">
      <c r="A5401" s="106" t="n">
        <v>36516.7302777778</v>
      </c>
      <c r="B5401" s="1" t="s">
        <v>323</v>
      </c>
      <c r="C5401" s="1" t="s">
        <v>324</v>
      </c>
      <c r="D5401" s="1" t="s">
        <v>325</v>
      </c>
    </row>
    <row r="5402" customFormat="false" ht="15" hidden="false" customHeight="true" outlineLevel="0" collapsed="false">
      <c r="A5402" s="106" t="n">
        <v>36523.5867013889</v>
      </c>
      <c r="B5402" s="1" t="s">
        <v>314</v>
      </c>
      <c r="C5402" s="1" t="s">
        <v>315</v>
      </c>
      <c r="D5402" s="1" t="s">
        <v>316</v>
      </c>
    </row>
    <row r="5403" customFormat="false" ht="15" hidden="false" customHeight="true" outlineLevel="0" collapsed="false">
      <c r="A5403" s="106" t="n">
        <v>36531.7593634259</v>
      </c>
      <c r="B5403" s="1" t="s">
        <v>326</v>
      </c>
      <c r="C5403" s="1" t="s">
        <v>327</v>
      </c>
      <c r="D5403" s="1" t="s">
        <v>319</v>
      </c>
    </row>
    <row r="5404" customFormat="false" ht="15" hidden="false" customHeight="true" outlineLevel="0" collapsed="false">
      <c r="A5404" s="106" t="n">
        <v>36539.5653125</v>
      </c>
      <c r="B5404" s="1" t="s">
        <v>320</v>
      </c>
      <c r="C5404" s="1" t="s">
        <v>321</v>
      </c>
      <c r="D5404" s="1" t="s">
        <v>322</v>
      </c>
    </row>
    <row r="5405" customFormat="false" ht="15" hidden="false" customHeight="true" outlineLevel="0" collapsed="false">
      <c r="A5405" s="106" t="n">
        <v>36546.194537037</v>
      </c>
      <c r="B5405" s="1" t="s">
        <v>333</v>
      </c>
      <c r="C5405" s="1" t="s">
        <v>334</v>
      </c>
      <c r="D5405" s="1" t="s">
        <v>325</v>
      </c>
    </row>
    <row r="5406" customFormat="false" ht="15" hidden="false" customHeight="true" outlineLevel="0" collapsed="false">
      <c r="A5406" s="106" t="n">
        <v>36553.3312962963</v>
      </c>
      <c r="B5406" s="1" t="s">
        <v>314</v>
      </c>
      <c r="C5406" s="1" t="s">
        <v>315</v>
      </c>
      <c r="D5406" s="1" t="s">
        <v>316</v>
      </c>
    </row>
    <row r="5407" customFormat="false" ht="15" hidden="false" customHeight="true" outlineLevel="0" collapsed="false">
      <c r="A5407" s="106" t="n">
        <v>36561.5438888889</v>
      </c>
      <c r="B5407" s="1" t="s">
        <v>317</v>
      </c>
      <c r="C5407" s="1" t="s">
        <v>318</v>
      </c>
      <c r="D5407" s="1" t="s">
        <v>319</v>
      </c>
    </row>
    <row r="5408" customFormat="false" ht="15" hidden="false" customHeight="true" outlineLevel="0" collapsed="false">
      <c r="A5408" s="106" t="n">
        <v>36568.9730092593</v>
      </c>
      <c r="B5408" s="1" t="s">
        <v>320</v>
      </c>
      <c r="C5408" s="1" t="s">
        <v>321</v>
      </c>
      <c r="D5408" s="1" t="s">
        <v>322</v>
      </c>
    </row>
    <row r="5409" customFormat="false" ht="15" hidden="false" customHeight="true" outlineLevel="0" collapsed="false">
      <c r="A5409" s="106" t="n">
        <v>36575.6849189815</v>
      </c>
      <c r="B5409" s="1" t="s">
        <v>323</v>
      </c>
      <c r="C5409" s="1" t="s">
        <v>324</v>
      </c>
      <c r="D5409" s="1" t="s">
        <v>325</v>
      </c>
    </row>
    <row r="5410" customFormat="false" ht="15" hidden="false" customHeight="true" outlineLevel="0" collapsed="false">
      <c r="A5410" s="106" t="n">
        <v>36583.1622685185</v>
      </c>
      <c r="B5410" s="1" t="s">
        <v>314</v>
      </c>
      <c r="C5410" s="1" t="s">
        <v>315</v>
      </c>
      <c r="D5410" s="1" t="s">
        <v>316</v>
      </c>
    </row>
    <row r="5411" customFormat="false" ht="15" hidden="false" customHeight="true" outlineLevel="0" collapsed="false">
      <c r="A5411" s="106" t="n">
        <v>36591.2199074074</v>
      </c>
      <c r="B5411" s="1" t="s">
        <v>326</v>
      </c>
      <c r="C5411" s="1" t="s">
        <v>327</v>
      </c>
      <c r="D5411" s="1" t="s">
        <v>319</v>
      </c>
    </row>
    <row r="5412" customFormat="false" ht="15" hidden="false" customHeight="true" outlineLevel="0" collapsed="false">
      <c r="A5412" s="106" t="n">
        <v>36598.2906712963</v>
      </c>
      <c r="B5412" s="1" t="s">
        <v>320</v>
      </c>
      <c r="C5412" s="1" t="s">
        <v>321</v>
      </c>
      <c r="D5412" s="1" t="s">
        <v>322</v>
      </c>
    </row>
    <row r="5413" customFormat="false" ht="15" hidden="false" customHeight="true" outlineLevel="0" collapsed="false">
      <c r="A5413" s="106" t="n">
        <v>36605.1973611111</v>
      </c>
      <c r="B5413" s="1" t="s">
        <v>323</v>
      </c>
      <c r="C5413" s="1" t="s">
        <v>324</v>
      </c>
      <c r="D5413" s="1" t="s">
        <v>325</v>
      </c>
    </row>
    <row r="5414" customFormat="false" ht="15" hidden="false" customHeight="true" outlineLevel="0" collapsed="false">
      <c r="A5414" s="106" t="n">
        <v>36605.3160185185</v>
      </c>
      <c r="B5414" s="1" t="s">
        <v>328</v>
      </c>
      <c r="C5414" s="1" t="s">
        <v>329</v>
      </c>
      <c r="D5414" s="1" t="s">
        <v>330</v>
      </c>
    </row>
    <row r="5415" customFormat="false" ht="15" hidden="false" customHeight="true" outlineLevel="0" collapsed="false">
      <c r="A5415" s="106" t="n">
        <v>36613.014525463</v>
      </c>
      <c r="B5415" s="1" t="s">
        <v>314</v>
      </c>
      <c r="C5415" s="1" t="s">
        <v>315</v>
      </c>
      <c r="D5415" s="1" t="s">
        <v>316</v>
      </c>
    </row>
    <row r="5416" customFormat="false" ht="15" hidden="false" customHeight="true" outlineLevel="0" collapsed="false">
      <c r="A5416" s="106" t="n">
        <v>36620.7583680556</v>
      </c>
      <c r="B5416" s="1" t="s">
        <v>326</v>
      </c>
      <c r="C5416" s="1" t="s">
        <v>327</v>
      </c>
      <c r="D5416" s="1" t="s">
        <v>319</v>
      </c>
    </row>
    <row r="5417" customFormat="false" ht="15" hidden="false" customHeight="true" outlineLevel="0" collapsed="false">
      <c r="A5417" s="106" t="n">
        <v>36627.5626851852</v>
      </c>
      <c r="B5417" s="1" t="s">
        <v>320</v>
      </c>
      <c r="C5417" s="1" t="s">
        <v>321</v>
      </c>
      <c r="D5417" s="1" t="s">
        <v>322</v>
      </c>
    </row>
    <row r="5418" customFormat="false" ht="15" hidden="false" customHeight="true" outlineLevel="0" collapsed="false">
      <c r="A5418" s="106" t="n">
        <v>36634.7371412037</v>
      </c>
      <c r="B5418" s="1" t="s">
        <v>323</v>
      </c>
      <c r="C5418" s="1" t="s">
        <v>324</v>
      </c>
      <c r="D5418" s="1" t="s">
        <v>325</v>
      </c>
    </row>
    <row r="5419" customFormat="false" ht="15" hidden="false" customHeight="true" outlineLevel="0" collapsed="false">
      <c r="A5419" s="106" t="n">
        <v>36642.812662037</v>
      </c>
      <c r="B5419" s="1" t="s">
        <v>314</v>
      </c>
      <c r="C5419" s="1" t="s">
        <v>315</v>
      </c>
      <c r="D5419" s="1" t="s">
        <v>316</v>
      </c>
    </row>
    <row r="5420" customFormat="false" ht="15" hidden="false" customHeight="true" outlineLevel="0" collapsed="false">
      <c r="A5420" s="106" t="n">
        <v>36650.175</v>
      </c>
      <c r="B5420" s="1" t="s">
        <v>326</v>
      </c>
      <c r="C5420" s="1" t="s">
        <v>327</v>
      </c>
      <c r="D5420" s="1" t="s">
        <v>319</v>
      </c>
    </row>
    <row r="5421" customFormat="false" ht="15" hidden="false" customHeight="true" outlineLevel="0" collapsed="false">
      <c r="A5421" s="106" t="n">
        <v>36656.8336226852</v>
      </c>
      <c r="B5421" s="1" t="s">
        <v>320</v>
      </c>
      <c r="C5421" s="1" t="s">
        <v>321</v>
      </c>
      <c r="D5421" s="1" t="s">
        <v>322</v>
      </c>
    </row>
    <row r="5422" customFormat="false" ht="15" hidden="false" customHeight="true" outlineLevel="0" collapsed="false">
      <c r="A5422" s="106" t="n">
        <v>36664.3154282407</v>
      </c>
      <c r="B5422" s="1" t="s">
        <v>323</v>
      </c>
      <c r="C5422" s="1" t="s">
        <v>324</v>
      </c>
      <c r="D5422" s="1" t="s">
        <v>325</v>
      </c>
    </row>
    <row r="5423" customFormat="false" ht="15" hidden="false" customHeight="true" outlineLevel="0" collapsed="false">
      <c r="A5423" s="106" t="n">
        <v>36672.4965162037</v>
      </c>
      <c r="B5423" s="1" t="s">
        <v>314</v>
      </c>
      <c r="C5423" s="1" t="s">
        <v>315</v>
      </c>
      <c r="D5423" s="1" t="s">
        <v>316</v>
      </c>
    </row>
    <row r="5424" customFormat="false" ht="15" hidden="false" customHeight="true" outlineLevel="0" collapsed="false">
      <c r="A5424" s="106" t="n">
        <v>36679.5095486111</v>
      </c>
      <c r="B5424" s="1" t="s">
        <v>326</v>
      </c>
      <c r="C5424" s="1" t="s">
        <v>327</v>
      </c>
      <c r="D5424" s="1" t="s">
        <v>319</v>
      </c>
    </row>
    <row r="5425" customFormat="false" ht="15" hidden="false" customHeight="true" outlineLevel="0" collapsed="false">
      <c r="A5425" s="106" t="n">
        <v>36686.1450694444</v>
      </c>
      <c r="B5425" s="1" t="s">
        <v>320</v>
      </c>
      <c r="C5425" s="1" t="s">
        <v>321</v>
      </c>
      <c r="D5425" s="1" t="s">
        <v>322</v>
      </c>
    </row>
    <row r="5426" customFormat="false" ht="15" hidden="false" customHeight="true" outlineLevel="0" collapsed="false">
      <c r="A5426" s="106" t="n">
        <v>36693.9351967593</v>
      </c>
      <c r="B5426" s="1" t="s">
        <v>323</v>
      </c>
      <c r="C5426" s="1" t="s">
        <v>324</v>
      </c>
      <c r="D5426" s="1" t="s">
        <v>325</v>
      </c>
    </row>
    <row r="5427" customFormat="false" ht="15" hidden="false" customHeight="true" outlineLevel="0" collapsed="false">
      <c r="A5427" s="106" t="n">
        <v>36698.0745717593</v>
      </c>
      <c r="B5427" s="1" t="s">
        <v>328</v>
      </c>
      <c r="C5427" s="1" t="s">
        <v>331</v>
      </c>
      <c r="D5427" s="1" t="s">
        <v>332</v>
      </c>
    </row>
    <row r="5428" customFormat="false" ht="15" hidden="false" customHeight="true" outlineLevel="0" collapsed="false">
      <c r="A5428" s="106" t="n">
        <v>36702.0417824074</v>
      </c>
      <c r="B5428" s="1" t="s">
        <v>314</v>
      </c>
      <c r="C5428" s="1" t="s">
        <v>315</v>
      </c>
      <c r="D5428" s="1" t="s">
        <v>316</v>
      </c>
    </row>
    <row r="5429" customFormat="false" ht="15" hidden="false" customHeight="true" outlineLevel="0" collapsed="false">
      <c r="A5429" s="106" t="n">
        <v>36708.8054861111</v>
      </c>
      <c r="B5429" s="1" t="s">
        <v>317</v>
      </c>
      <c r="C5429" s="1" t="s">
        <v>318</v>
      </c>
      <c r="D5429" s="1" t="s">
        <v>319</v>
      </c>
    </row>
    <row r="5430" customFormat="false" ht="15" hidden="false" customHeight="true" outlineLevel="0" collapsed="false">
      <c r="A5430" s="106" t="n">
        <v>36715.536412037</v>
      </c>
      <c r="B5430" s="1" t="s">
        <v>320</v>
      </c>
      <c r="C5430" s="1" t="s">
        <v>321</v>
      </c>
      <c r="D5430" s="1" t="s">
        <v>322</v>
      </c>
    </row>
    <row r="5431" customFormat="false" ht="15" hidden="false" customHeight="true" outlineLevel="0" collapsed="false">
      <c r="A5431" s="106" t="n">
        <v>36723.5800115741</v>
      </c>
      <c r="B5431" s="1" t="s">
        <v>333</v>
      </c>
      <c r="C5431" s="1" t="s">
        <v>334</v>
      </c>
      <c r="D5431" s="1" t="s">
        <v>325</v>
      </c>
    </row>
    <row r="5432" customFormat="false" ht="15" hidden="false" customHeight="true" outlineLevel="0" collapsed="false">
      <c r="A5432" s="106" t="n">
        <v>36731.4599652778</v>
      </c>
      <c r="B5432" s="1" t="s">
        <v>314</v>
      </c>
      <c r="C5432" s="1" t="s">
        <v>315</v>
      </c>
      <c r="D5432" s="1" t="s">
        <v>316</v>
      </c>
    </row>
    <row r="5433" customFormat="false" ht="15" hidden="false" customHeight="true" outlineLevel="0" collapsed="false">
      <c r="A5433" s="106" t="n">
        <v>36738.1010069445</v>
      </c>
      <c r="B5433" s="1" t="s">
        <v>317</v>
      </c>
      <c r="C5433" s="1" t="s">
        <v>318</v>
      </c>
      <c r="D5433" s="1" t="s">
        <v>319</v>
      </c>
    </row>
    <row r="5434" customFormat="false" ht="15" hidden="false" customHeight="true" outlineLevel="0" collapsed="false">
      <c r="A5434" s="106" t="n">
        <v>36745.0427662037</v>
      </c>
      <c r="B5434" s="1" t="s">
        <v>320</v>
      </c>
      <c r="C5434" s="1" t="s">
        <v>321</v>
      </c>
      <c r="D5434" s="1" t="s">
        <v>322</v>
      </c>
    </row>
    <row r="5435" customFormat="false" ht="15" hidden="false" customHeight="true" outlineLevel="0" collapsed="false">
      <c r="A5435" s="106" t="n">
        <v>36753.2173148148</v>
      </c>
      <c r="B5435" s="1" t="s">
        <v>323</v>
      </c>
      <c r="C5435" s="1" t="s">
        <v>324</v>
      </c>
      <c r="D5435" s="1" t="s">
        <v>325</v>
      </c>
    </row>
    <row r="5436" customFormat="false" ht="15" hidden="false" customHeight="true" outlineLevel="0" collapsed="false">
      <c r="A5436" s="106" t="n">
        <v>36760.7854166667</v>
      </c>
      <c r="B5436" s="1" t="s">
        <v>314</v>
      </c>
      <c r="C5436" s="1" t="s">
        <v>315</v>
      </c>
      <c r="D5436" s="1" t="s">
        <v>316</v>
      </c>
    </row>
    <row r="5437" customFormat="false" ht="15" hidden="false" customHeight="true" outlineLevel="0" collapsed="false">
      <c r="A5437" s="106" t="n">
        <v>36767.4303356482</v>
      </c>
      <c r="B5437" s="1" t="s">
        <v>326</v>
      </c>
      <c r="C5437" s="1" t="s">
        <v>327</v>
      </c>
      <c r="D5437" s="1" t="s">
        <v>319</v>
      </c>
    </row>
    <row r="5438" customFormat="false" ht="15" hidden="false" customHeight="true" outlineLevel="0" collapsed="false">
      <c r="A5438" s="106" t="n">
        <v>36774.6856944444</v>
      </c>
      <c r="B5438" s="1" t="s">
        <v>320</v>
      </c>
      <c r="C5438" s="1" t="s">
        <v>321</v>
      </c>
      <c r="D5438" s="1" t="s">
        <v>322</v>
      </c>
    </row>
    <row r="5439" customFormat="false" ht="15" hidden="false" customHeight="true" outlineLevel="0" collapsed="false">
      <c r="A5439" s="106" t="n">
        <v>36782.8173958333</v>
      </c>
      <c r="B5439" s="1" t="s">
        <v>323</v>
      </c>
      <c r="C5439" s="1" t="s">
        <v>324</v>
      </c>
      <c r="D5439" s="1" t="s">
        <v>325</v>
      </c>
    </row>
    <row r="5440" customFormat="false" ht="15" hidden="false" customHeight="true" outlineLevel="0" collapsed="false">
      <c r="A5440" s="106" t="n">
        <v>36790.0616435185</v>
      </c>
      <c r="B5440" s="1" t="s">
        <v>314</v>
      </c>
      <c r="C5440" s="1" t="s">
        <v>315</v>
      </c>
      <c r="D5440" s="1" t="s">
        <v>316</v>
      </c>
    </row>
    <row r="5441" customFormat="false" ht="15" hidden="false" customHeight="true" outlineLevel="0" collapsed="false">
      <c r="A5441" s="106" t="n">
        <v>36791.7274189815</v>
      </c>
      <c r="B5441" s="1" t="s">
        <v>328</v>
      </c>
      <c r="C5441" s="1" t="s">
        <v>335</v>
      </c>
      <c r="D5441" s="1" t="s">
        <v>336</v>
      </c>
    </row>
    <row r="5442" customFormat="false" ht="15" hidden="false" customHeight="true" outlineLevel="0" collapsed="false">
      <c r="A5442" s="106" t="n">
        <v>36796.8286342593</v>
      </c>
      <c r="B5442" s="1" t="s">
        <v>326</v>
      </c>
      <c r="C5442" s="1" t="s">
        <v>327</v>
      </c>
      <c r="D5442" s="1" t="s">
        <v>319</v>
      </c>
    </row>
    <row r="5443" customFormat="false" ht="15" hidden="false" customHeight="true" outlineLevel="0" collapsed="false">
      <c r="A5443" s="106" t="n">
        <v>36804.4577314815</v>
      </c>
      <c r="B5443" s="1" t="s">
        <v>320</v>
      </c>
      <c r="C5443" s="1" t="s">
        <v>321</v>
      </c>
      <c r="D5443" s="1" t="s">
        <v>322</v>
      </c>
    </row>
    <row r="5444" customFormat="false" ht="15" hidden="false" customHeight="true" outlineLevel="0" collapsed="false">
      <c r="A5444" s="106" t="n">
        <v>36812.3703587963</v>
      </c>
      <c r="B5444" s="1" t="s">
        <v>323</v>
      </c>
      <c r="C5444" s="1" t="s">
        <v>324</v>
      </c>
      <c r="D5444" s="1" t="s">
        <v>325</v>
      </c>
    </row>
    <row r="5445" customFormat="false" ht="15" hidden="false" customHeight="true" outlineLevel="0" collapsed="false">
      <c r="A5445" s="106" t="n">
        <v>36819.3331018519</v>
      </c>
      <c r="B5445" s="1" t="s">
        <v>314</v>
      </c>
      <c r="C5445" s="1" t="s">
        <v>315</v>
      </c>
      <c r="D5445" s="1" t="s">
        <v>316</v>
      </c>
    </row>
    <row r="5446" customFormat="false" ht="15" hidden="false" customHeight="true" outlineLevel="0" collapsed="false">
      <c r="A5446" s="106" t="n">
        <v>36826.3321875</v>
      </c>
      <c r="B5446" s="1" t="s">
        <v>326</v>
      </c>
      <c r="C5446" s="1" t="s">
        <v>327</v>
      </c>
      <c r="D5446" s="1" t="s">
        <v>319</v>
      </c>
    </row>
    <row r="5447" customFormat="false" ht="15" hidden="false" customHeight="true" outlineLevel="0" collapsed="false">
      <c r="A5447" s="106" t="n">
        <v>36834.3102893519</v>
      </c>
      <c r="B5447" s="1" t="s">
        <v>320</v>
      </c>
      <c r="C5447" s="1" t="s">
        <v>321</v>
      </c>
      <c r="D5447" s="1" t="s">
        <v>322</v>
      </c>
    </row>
    <row r="5448" customFormat="false" ht="15" hidden="false" customHeight="true" outlineLevel="0" collapsed="false">
      <c r="A5448" s="106" t="n">
        <v>36841.8856481482</v>
      </c>
      <c r="B5448" s="1" t="s">
        <v>323</v>
      </c>
      <c r="C5448" s="1" t="s">
        <v>324</v>
      </c>
      <c r="D5448" s="1" t="s">
        <v>325</v>
      </c>
    </row>
    <row r="5449" customFormat="false" ht="15" hidden="false" customHeight="true" outlineLevel="0" collapsed="false">
      <c r="A5449" s="106" t="n">
        <v>36848.6423958333</v>
      </c>
      <c r="B5449" s="1" t="s">
        <v>314</v>
      </c>
      <c r="C5449" s="1" t="s">
        <v>315</v>
      </c>
      <c r="D5449" s="1" t="s">
        <v>316</v>
      </c>
    </row>
    <row r="5450" customFormat="false" ht="15" hidden="false" customHeight="true" outlineLevel="0" collapsed="false">
      <c r="A5450" s="106" t="n">
        <v>36855.9663773148</v>
      </c>
      <c r="B5450" s="1" t="s">
        <v>326</v>
      </c>
      <c r="C5450" s="1" t="s">
        <v>327</v>
      </c>
      <c r="D5450" s="1" t="s">
        <v>319</v>
      </c>
    </row>
    <row r="5451" customFormat="false" ht="15" hidden="false" customHeight="true" outlineLevel="0" collapsed="false">
      <c r="A5451" s="106" t="n">
        <v>36864.1632638889</v>
      </c>
      <c r="B5451" s="1" t="s">
        <v>320</v>
      </c>
      <c r="C5451" s="1" t="s">
        <v>321</v>
      </c>
      <c r="D5451" s="1" t="s">
        <v>322</v>
      </c>
    </row>
    <row r="5452" customFormat="false" ht="15" hidden="false" customHeight="true" outlineLevel="0" collapsed="false">
      <c r="A5452" s="106" t="n">
        <v>36871.3774652778</v>
      </c>
      <c r="B5452" s="1" t="s">
        <v>323</v>
      </c>
      <c r="C5452" s="1" t="s">
        <v>324</v>
      </c>
      <c r="D5452" s="1" t="s">
        <v>325</v>
      </c>
    </row>
    <row r="5453" customFormat="false" ht="15" hidden="false" customHeight="true" outlineLevel="0" collapsed="false">
      <c r="A5453" s="106" t="n">
        <v>36878.0289467593</v>
      </c>
      <c r="B5453" s="1" t="s">
        <v>314</v>
      </c>
      <c r="C5453" s="1" t="s">
        <v>315</v>
      </c>
      <c r="D5453" s="1" t="s">
        <v>316</v>
      </c>
    </row>
    <row r="5454" customFormat="false" ht="15" hidden="false" customHeight="true" outlineLevel="0" collapsed="false">
      <c r="A5454" s="106" t="n">
        <v>36881.5675810185</v>
      </c>
      <c r="B5454" s="1" t="s">
        <v>328</v>
      </c>
      <c r="C5454" s="1" t="s">
        <v>337</v>
      </c>
      <c r="D5454" s="1" t="s">
        <v>338</v>
      </c>
    </row>
    <row r="5455" customFormat="false" ht="15" hidden="false" customHeight="true" outlineLevel="0" collapsed="false">
      <c r="A5455" s="106" t="n">
        <v>36885.7233912037</v>
      </c>
      <c r="B5455" s="1" t="s">
        <v>317</v>
      </c>
      <c r="C5455" s="1" t="s">
        <v>318</v>
      </c>
      <c r="D5455" s="1" t="s">
        <v>319</v>
      </c>
    </row>
    <row r="5456" customFormat="false" ht="15" hidden="false" customHeight="true" outlineLevel="0" collapsed="false">
      <c r="A5456" s="106" t="n">
        <v>36893.9382638889</v>
      </c>
      <c r="B5456" s="1" t="s">
        <v>320</v>
      </c>
      <c r="C5456" s="1" t="s">
        <v>321</v>
      </c>
      <c r="D5456" s="1" t="s">
        <v>322</v>
      </c>
    </row>
    <row r="5457" customFormat="false" ht="15" hidden="false" customHeight="true" outlineLevel="0" collapsed="false">
      <c r="A5457" s="106" t="n">
        <v>36900.8504282407</v>
      </c>
      <c r="B5457" s="1" t="s">
        <v>333</v>
      </c>
      <c r="C5457" s="1" t="s">
        <v>334</v>
      </c>
      <c r="D5457" s="1" t="s">
        <v>325</v>
      </c>
    </row>
    <row r="5458" customFormat="false" ht="15" hidden="false" customHeight="true" outlineLevel="0" collapsed="false">
      <c r="A5458" s="106" t="n">
        <v>36907.5242708333</v>
      </c>
      <c r="B5458" s="1" t="s">
        <v>314</v>
      </c>
      <c r="C5458" s="1" t="s">
        <v>315</v>
      </c>
      <c r="D5458" s="1" t="s">
        <v>316</v>
      </c>
    </row>
    <row r="5459" customFormat="false" ht="15" hidden="false" customHeight="true" outlineLevel="0" collapsed="false">
      <c r="A5459" s="106" t="n">
        <v>36915.5465625</v>
      </c>
      <c r="B5459" s="1" t="s">
        <v>326</v>
      </c>
      <c r="C5459" s="1" t="s">
        <v>327</v>
      </c>
      <c r="D5459" s="1" t="s">
        <v>319</v>
      </c>
    </row>
    <row r="5460" customFormat="false" ht="15" hidden="false" customHeight="true" outlineLevel="0" collapsed="false">
      <c r="A5460" s="106" t="n">
        <v>36923.584849537</v>
      </c>
      <c r="B5460" s="1" t="s">
        <v>320</v>
      </c>
      <c r="C5460" s="1" t="s">
        <v>321</v>
      </c>
      <c r="D5460" s="1" t="s">
        <v>322</v>
      </c>
    </row>
    <row r="5461" customFormat="false" ht="15" hidden="false" customHeight="true" outlineLevel="0" collapsed="false">
      <c r="A5461" s="106" t="n">
        <v>36930.299525463</v>
      </c>
      <c r="B5461" s="1" t="s">
        <v>323</v>
      </c>
      <c r="C5461" s="1" t="s">
        <v>324</v>
      </c>
      <c r="D5461" s="1" t="s">
        <v>325</v>
      </c>
    </row>
    <row r="5462" customFormat="false" ht="15" hidden="false" customHeight="true" outlineLevel="0" collapsed="false">
      <c r="A5462" s="106" t="n">
        <v>36937.1418634259</v>
      </c>
      <c r="B5462" s="1" t="s">
        <v>314</v>
      </c>
      <c r="C5462" s="1" t="s">
        <v>315</v>
      </c>
      <c r="D5462" s="1" t="s">
        <v>316</v>
      </c>
    </row>
    <row r="5463" customFormat="false" ht="15" hidden="false" customHeight="true" outlineLevel="0" collapsed="false">
      <c r="A5463" s="106" t="n">
        <v>36945.348275463</v>
      </c>
      <c r="B5463" s="1" t="s">
        <v>326</v>
      </c>
      <c r="C5463" s="1" t="s">
        <v>327</v>
      </c>
      <c r="D5463" s="1" t="s">
        <v>319</v>
      </c>
    </row>
    <row r="5464" customFormat="false" ht="15" hidden="false" customHeight="true" outlineLevel="0" collapsed="false">
      <c r="A5464" s="106" t="n">
        <v>36953.0856597222</v>
      </c>
      <c r="B5464" s="1" t="s">
        <v>320</v>
      </c>
      <c r="C5464" s="1" t="s">
        <v>321</v>
      </c>
      <c r="D5464" s="1" t="s">
        <v>322</v>
      </c>
    </row>
    <row r="5465" customFormat="false" ht="15" hidden="false" customHeight="true" outlineLevel="0" collapsed="false">
      <c r="A5465" s="106" t="n">
        <v>36959.7242013889</v>
      </c>
      <c r="B5465" s="1" t="s">
        <v>323</v>
      </c>
      <c r="C5465" s="1" t="s">
        <v>324</v>
      </c>
      <c r="D5465" s="1" t="s">
        <v>325</v>
      </c>
    </row>
    <row r="5466" customFormat="false" ht="15" hidden="false" customHeight="true" outlineLevel="0" collapsed="false">
      <c r="A5466" s="106" t="n">
        <v>36966.8653472222</v>
      </c>
      <c r="B5466" s="1" t="s">
        <v>314</v>
      </c>
      <c r="C5466" s="1" t="s">
        <v>315</v>
      </c>
      <c r="D5466" s="1" t="s">
        <v>316</v>
      </c>
    </row>
    <row r="5467" customFormat="false" ht="15" hidden="false" customHeight="true" outlineLevel="0" collapsed="false">
      <c r="A5467" s="106" t="n">
        <v>36970.5629513889</v>
      </c>
      <c r="B5467" s="1" t="s">
        <v>328</v>
      </c>
      <c r="C5467" s="1" t="s">
        <v>329</v>
      </c>
      <c r="D5467" s="1" t="s">
        <v>330</v>
      </c>
    </row>
    <row r="5468" customFormat="false" ht="15" hidden="false" customHeight="true" outlineLevel="0" collapsed="false">
      <c r="A5468" s="106" t="n">
        <v>36975.0565625</v>
      </c>
      <c r="B5468" s="1" t="s">
        <v>326</v>
      </c>
      <c r="C5468" s="1" t="s">
        <v>327</v>
      </c>
      <c r="D5468" s="1" t="s">
        <v>319</v>
      </c>
    </row>
    <row r="5469" customFormat="false" ht="15" hidden="false" customHeight="true" outlineLevel="0" collapsed="false">
      <c r="A5469" s="106" t="n">
        <v>36982.4510763889</v>
      </c>
      <c r="B5469" s="1" t="s">
        <v>320</v>
      </c>
      <c r="C5469" s="1" t="s">
        <v>321</v>
      </c>
      <c r="D5469" s="1" t="s">
        <v>322</v>
      </c>
    </row>
    <row r="5470" customFormat="false" ht="15" hidden="false" customHeight="true" outlineLevel="0" collapsed="false">
      <c r="A5470" s="106" t="n">
        <v>36989.1403935185</v>
      </c>
      <c r="B5470" s="1" t="s">
        <v>323</v>
      </c>
      <c r="C5470" s="1" t="s">
        <v>324</v>
      </c>
      <c r="D5470" s="1" t="s">
        <v>325</v>
      </c>
    </row>
    <row r="5471" customFormat="false" ht="15" hidden="false" customHeight="true" outlineLevel="0" collapsed="false">
      <c r="A5471" s="106" t="n">
        <v>36996.647037037</v>
      </c>
      <c r="B5471" s="1" t="s">
        <v>314</v>
      </c>
      <c r="C5471" s="1" t="s">
        <v>315</v>
      </c>
      <c r="D5471" s="1" t="s">
        <v>316</v>
      </c>
    </row>
    <row r="5472" customFormat="false" ht="15" hidden="false" customHeight="true" outlineLevel="0" collapsed="false">
      <c r="A5472" s="106" t="n">
        <v>37004.6431134259</v>
      </c>
      <c r="B5472" s="1" t="s">
        <v>326</v>
      </c>
      <c r="C5472" s="1" t="s">
        <v>327</v>
      </c>
      <c r="D5472" s="1" t="s">
        <v>319</v>
      </c>
    </row>
    <row r="5473" customFormat="false" ht="15" hidden="false" customHeight="true" outlineLevel="0" collapsed="false">
      <c r="A5473" s="106" t="n">
        <v>37011.71375</v>
      </c>
      <c r="B5473" s="1" t="s">
        <v>320</v>
      </c>
      <c r="C5473" s="1" t="s">
        <v>321</v>
      </c>
      <c r="D5473" s="1" t="s">
        <v>322</v>
      </c>
    </row>
    <row r="5474" customFormat="false" ht="15" hidden="false" customHeight="true" outlineLevel="0" collapsed="false">
      <c r="A5474" s="106" t="n">
        <v>37018.5784722222</v>
      </c>
      <c r="B5474" s="1" t="s">
        <v>323</v>
      </c>
      <c r="C5474" s="1" t="s">
        <v>324</v>
      </c>
      <c r="D5474" s="1" t="s">
        <v>325</v>
      </c>
    </row>
    <row r="5475" customFormat="false" ht="15" hidden="false" customHeight="true" outlineLevel="0" collapsed="false">
      <c r="A5475" s="106" t="n">
        <v>37026.4244097222</v>
      </c>
      <c r="B5475" s="1" t="s">
        <v>314</v>
      </c>
      <c r="C5475" s="1" t="s">
        <v>315</v>
      </c>
      <c r="D5475" s="1" t="s">
        <v>316</v>
      </c>
    </row>
    <row r="5476" customFormat="false" ht="15" hidden="false" customHeight="true" outlineLevel="0" collapsed="false">
      <c r="A5476" s="106" t="n">
        <v>37034.115462963</v>
      </c>
      <c r="B5476" s="1" t="s">
        <v>326</v>
      </c>
      <c r="C5476" s="1" t="s">
        <v>327</v>
      </c>
      <c r="D5476" s="1" t="s">
        <v>319</v>
      </c>
    </row>
    <row r="5477" customFormat="false" ht="15" hidden="false" customHeight="true" outlineLevel="0" collapsed="false">
      <c r="A5477" s="106" t="n">
        <v>37040.9231018519</v>
      </c>
      <c r="B5477" s="1" t="s">
        <v>320</v>
      </c>
      <c r="C5477" s="1" t="s">
        <v>321</v>
      </c>
      <c r="D5477" s="1" t="s">
        <v>322</v>
      </c>
    </row>
    <row r="5478" customFormat="false" ht="15" hidden="false" customHeight="true" outlineLevel="0" collapsed="false">
      <c r="A5478" s="106" t="n">
        <v>37048.0691666667</v>
      </c>
      <c r="B5478" s="1" t="s">
        <v>323</v>
      </c>
      <c r="C5478" s="1" t="s">
        <v>324</v>
      </c>
      <c r="D5478" s="1" t="s">
        <v>325</v>
      </c>
    </row>
    <row r="5479" customFormat="false" ht="15" hidden="false" customHeight="true" outlineLevel="0" collapsed="false">
      <c r="A5479" s="106" t="n">
        <v>37056.1450231482</v>
      </c>
      <c r="B5479" s="1" t="s">
        <v>314</v>
      </c>
      <c r="C5479" s="1" t="s">
        <v>315</v>
      </c>
      <c r="D5479" s="1" t="s">
        <v>316</v>
      </c>
    </row>
    <row r="5480" customFormat="false" ht="15" hidden="false" customHeight="true" outlineLevel="0" collapsed="false">
      <c r="A5480" s="106" t="n">
        <v>37063.3176388889</v>
      </c>
      <c r="B5480" s="1" t="s">
        <v>328</v>
      </c>
      <c r="C5480" s="1" t="s">
        <v>331</v>
      </c>
      <c r="D5480" s="1" t="s">
        <v>332</v>
      </c>
    </row>
    <row r="5481" customFormat="false" ht="15" hidden="false" customHeight="true" outlineLevel="0" collapsed="false">
      <c r="A5481" s="106" t="n">
        <v>37063.4983564815</v>
      </c>
      <c r="B5481" s="1" t="s">
        <v>317</v>
      </c>
      <c r="C5481" s="1" t="s">
        <v>318</v>
      </c>
      <c r="D5481" s="1" t="s">
        <v>319</v>
      </c>
    </row>
    <row r="5482" customFormat="false" ht="15" hidden="false" customHeight="true" outlineLevel="0" collapsed="false">
      <c r="A5482" s="106" t="n">
        <v>37070.1385069444</v>
      </c>
      <c r="B5482" s="1" t="s">
        <v>320</v>
      </c>
      <c r="C5482" s="1" t="s">
        <v>321</v>
      </c>
      <c r="D5482" s="1" t="s">
        <v>322</v>
      </c>
    </row>
    <row r="5483" customFormat="false" ht="15" hidden="false" customHeight="true" outlineLevel="0" collapsed="false">
      <c r="A5483" s="106" t="n">
        <v>37077.6276967593</v>
      </c>
      <c r="B5483" s="1" t="s">
        <v>333</v>
      </c>
      <c r="C5483" s="1" t="s">
        <v>334</v>
      </c>
      <c r="D5483" s="1" t="s">
        <v>325</v>
      </c>
    </row>
    <row r="5484" customFormat="false" ht="15" hidden="false" customHeight="true" outlineLevel="0" collapsed="false">
      <c r="A5484" s="106" t="n">
        <v>37085.7815856482</v>
      </c>
      <c r="B5484" s="1" t="s">
        <v>314</v>
      </c>
      <c r="C5484" s="1" t="s">
        <v>315</v>
      </c>
      <c r="D5484" s="1" t="s">
        <v>316</v>
      </c>
    </row>
    <row r="5485" customFormat="false" ht="15" hidden="false" customHeight="true" outlineLevel="0" collapsed="false">
      <c r="A5485" s="106" t="n">
        <v>37092.8222916667</v>
      </c>
      <c r="B5485" s="1" t="s">
        <v>326</v>
      </c>
      <c r="C5485" s="1" t="s">
        <v>327</v>
      </c>
      <c r="D5485" s="1" t="s">
        <v>319</v>
      </c>
    </row>
    <row r="5486" customFormat="false" ht="15" hidden="false" customHeight="true" outlineLevel="0" collapsed="false">
      <c r="A5486" s="106" t="n">
        <v>37099.4220023148</v>
      </c>
      <c r="B5486" s="1" t="s">
        <v>320</v>
      </c>
      <c r="C5486" s="1" t="s">
        <v>321</v>
      </c>
      <c r="D5486" s="1" t="s">
        <v>322</v>
      </c>
    </row>
    <row r="5487" customFormat="false" ht="15" hidden="false" customHeight="true" outlineLevel="0" collapsed="false">
      <c r="A5487" s="106" t="n">
        <v>37107.2470138889</v>
      </c>
      <c r="B5487" s="1" t="s">
        <v>323</v>
      </c>
      <c r="C5487" s="1" t="s">
        <v>324</v>
      </c>
      <c r="D5487" s="1" t="s">
        <v>325</v>
      </c>
    </row>
    <row r="5488" customFormat="false" ht="15" hidden="false" customHeight="true" outlineLevel="0" collapsed="false">
      <c r="A5488" s="106" t="n">
        <v>37115.3284722222</v>
      </c>
      <c r="B5488" s="1" t="s">
        <v>314</v>
      </c>
      <c r="C5488" s="1" t="s">
        <v>315</v>
      </c>
      <c r="D5488" s="1" t="s">
        <v>316</v>
      </c>
    </row>
    <row r="5489" customFormat="false" ht="15" hidden="false" customHeight="true" outlineLevel="0" collapsed="false">
      <c r="A5489" s="106" t="n">
        <v>37122.1214930556</v>
      </c>
      <c r="B5489" s="1" t="s">
        <v>326</v>
      </c>
      <c r="C5489" s="1" t="s">
        <v>327</v>
      </c>
      <c r="D5489" s="1" t="s">
        <v>319</v>
      </c>
    </row>
    <row r="5490" customFormat="false" ht="15" hidden="false" customHeight="true" outlineLevel="0" collapsed="false">
      <c r="A5490" s="106" t="n">
        <v>37128.8293055556</v>
      </c>
      <c r="B5490" s="1" t="s">
        <v>320</v>
      </c>
      <c r="C5490" s="1" t="s">
        <v>321</v>
      </c>
      <c r="D5490" s="1" t="s">
        <v>322</v>
      </c>
    </row>
    <row r="5491" customFormat="false" ht="15" hidden="false" customHeight="true" outlineLevel="0" collapsed="false">
      <c r="A5491" s="106" t="n">
        <v>37136.9046180556</v>
      </c>
      <c r="B5491" s="1" t="s">
        <v>323</v>
      </c>
      <c r="C5491" s="1" t="s">
        <v>324</v>
      </c>
      <c r="D5491" s="1" t="s">
        <v>325</v>
      </c>
    </row>
    <row r="5492" customFormat="false" ht="15" hidden="false" customHeight="true" outlineLevel="0" collapsed="false">
      <c r="A5492" s="106" t="n">
        <v>37144.7910532407</v>
      </c>
      <c r="B5492" s="1" t="s">
        <v>314</v>
      </c>
      <c r="C5492" s="1" t="s">
        <v>315</v>
      </c>
      <c r="D5492" s="1" t="s">
        <v>316</v>
      </c>
    </row>
    <row r="5493" customFormat="false" ht="15" hidden="false" customHeight="true" outlineLevel="0" collapsed="false">
      <c r="A5493" s="106" t="n">
        <v>37151.4355208333</v>
      </c>
      <c r="B5493" s="1" t="s">
        <v>326</v>
      </c>
      <c r="C5493" s="1" t="s">
        <v>327</v>
      </c>
      <c r="D5493" s="1" t="s">
        <v>319</v>
      </c>
    </row>
    <row r="5494" customFormat="false" ht="15" hidden="false" customHeight="true" outlineLevel="0" collapsed="false">
      <c r="A5494" s="106" t="n">
        <v>37156.9612152778</v>
      </c>
      <c r="B5494" s="1" t="s">
        <v>328</v>
      </c>
      <c r="C5494" s="1" t="s">
        <v>335</v>
      </c>
      <c r="D5494" s="1" t="s">
        <v>336</v>
      </c>
    </row>
    <row r="5495" customFormat="false" ht="15" hidden="false" customHeight="true" outlineLevel="0" collapsed="false">
      <c r="A5495" s="106" t="n">
        <v>37158.3961226852</v>
      </c>
      <c r="B5495" s="1" t="s">
        <v>320</v>
      </c>
      <c r="C5495" s="1" t="s">
        <v>321</v>
      </c>
      <c r="D5495" s="1" t="s">
        <v>322</v>
      </c>
    </row>
    <row r="5496" customFormat="false" ht="15" hidden="false" customHeight="true" outlineLevel="0" collapsed="false">
      <c r="A5496" s="106" t="n">
        <v>37166.575162037</v>
      </c>
      <c r="B5496" s="1" t="s">
        <v>323</v>
      </c>
      <c r="C5496" s="1" t="s">
        <v>324</v>
      </c>
      <c r="D5496" s="1" t="s">
        <v>325</v>
      </c>
    </row>
    <row r="5497" customFormat="false" ht="15" hidden="false" customHeight="true" outlineLevel="0" collapsed="false">
      <c r="A5497" s="106" t="n">
        <v>37174.1801157407</v>
      </c>
      <c r="B5497" s="1" t="s">
        <v>314</v>
      </c>
      <c r="C5497" s="1" t="s">
        <v>315</v>
      </c>
      <c r="D5497" s="1" t="s">
        <v>316</v>
      </c>
    </row>
    <row r="5498" customFormat="false" ht="15" hidden="false" customHeight="true" outlineLevel="0" collapsed="false">
      <c r="A5498" s="106" t="n">
        <v>37180.8077893519</v>
      </c>
      <c r="B5498" s="1" t="s">
        <v>326</v>
      </c>
      <c r="C5498" s="1" t="s">
        <v>327</v>
      </c>
      <c r="D5498" s="1" t="s">
        <v>319</v>
      </c>
    </row>
    <row r="5499" customFormat="false" ht="15" hidden="false" customHeight="true" outlineLevel="0" collapsed="false">
      <c r="A5499" s="106" t="n">
        <v>37188.1234953704</v>
      </c>
      <c r="B5499" s="1" t="s">
        <v>320</v>
      </c>
      <c r="C5499" s="1" t="s">
        <v>321</v>
      </c>
      <c r="D5499" s="1" t="s">
        <v>322</v>
      </c>
    </row>
    <row r="5500" customFormat="false" ht="15" hidden="false" customHeight="true" outlineLevel="0" collapsed="false">
      <c r="A5500" s="106" t="n">
        <v>37196.2365625</v>
      </c>
      <c r="B5500" s="1" t="s">
        <v>323</v>
      </c>
      <c r="C5500" s="1" t="s">
        <v>324</v>
      </c>
      <c r="D5500" s="1" t="s">
        <v>325</v>
      </c>
    </row>
    <row r="5501" customFormat="false" ht="15" hidden="false" customHeight="true" outlineLevel="0" collapsed="false">
      <c r="A5501" s="106" t="n">
        <v>37203.5147569445</v>
      </c>
      <c r="B5501" s="1" t="s">
        <v>314</v>
      </c>
      <c r="C5501" s="1" t="s">
        <v>315</v>
      </c>
      <c r="D5501" s="1" t="s">
        <v>316</v>
      </c>
    </row>
    <row r="5502" customFormat="false" ht="15" hidden="false" customHeight="true" outlineLevel="0" collapsed="false">
      <c r="A5502" s="106" t="n">
        <v>37210.2777893519</v>
      </c>
      <c r="B5502" s="1" t="s">
        <v>326</v>
      </c>
      <c r="C5502" s="1" t="s">
        <v>327</v>
      </c>
      <c r="D5502" s="1" t="s">
        <v>319</v>
      </c>
    </row>
    <row r="5503" customFormat="false" ht="15" hidden="false" customHeight="true" outlineLevel="0" collapsed="false">
      <c r="A5503" s="106" t="n">
        <v>37217.972349537</v>
      </c>
      <c r="B5503" s="1" t="s">
        <v>320</v>
      </c>
      <c r="C5503" s="1" t="s">
        <v>321</v>
      </c>
      <c r="D5503" s="1" t="s">
        <v>322</v>
      </c>
    </row>
    <row r="5504" customFormat="false" ht="15" hidden="false" customHeight="true" outlineLevel="0" collapsed="false">
      <c r="A5504" s="106" t="n">
        <v>37225.8674074074</v>
      </c>
      <c r="B5504" s="1" t="s">
        <v>323</v>
      </c>
      <c r="C5504" s="1" t="s">
        <v>324</v>
      </c>
      <c r="D5504" s="1" t="s">
        <v>325</v>
      </c>
    </row>
    <row r="5505" customFormat="false" ht="15" hidden="false" customHeight="true" outlineLevel="0" collapsed="false">
      <c r="A5505" s="106" t="n">
        <v>37232.8276967593</v>
      </c>
      <c r="B5505" s="1" t="s">
        <v>314</v>
      </c>
      <c r="C5505" s="1" t="s">
        <v>315</v>
      </c>
      <c r="D5505" s="1" t="s">
        <v>316</v>
      </c>
    </row>
    <row r="5506" customFormat="false" ht="15" hidden="false" customHeight="true" outlineLevel="0" collapsed="false">
      <c r="A5506" s="106" t="n">
        <v>37239.8663773148</v>
      </c>
      <c r="B5506" s="1" t="s">
        <v>317</v>
      </c>
      <c r="C5506" s="1" t="s">
        <v>318</v>
      </c>
      <c r="D5506" s="1" t="s">
        <v>319</v>
      </c>
    </row>
    <row r="5507" customFormat="false" ht="15" hidden="false" customHeight="true" outlineLevel="0" collapsed="false">
      <c r="A5507" s="106" t="n">
        <v>37246.8064814815</v>
      </c>
      <c r="B5507" s="1" t="s">
        <v>328</v>
      </c>
      <c r="C5507" s="1" t="s">
        <v>337</v>
      </c>
      <c r="D5507" s="1" t="s">
        <v>338</v>
      </c>
    </row>
    <row r="5508" customFormat="false" ht="15" hidden="false" customHeight="true" outlineLevel="0" collapsed="false">
      <c r="A5508" s="106" t="n">
        <v>37247.8722337963</v>
      </c>
      <c r="B5508" s="1" t="s">
        <v>320</v>
      </c>
      <c r="C5508" s="1" t="s">
        <v>321</v>
      </c>
      <c r="D5508" s="1" t="s">
        <v>322</v>
      </c>
    </row>
    <row r="5509" customFormat="false" ht="15" hidden="false" customHeight="true" outlineLevel="0" collapsed="false">
      <c r="A5509" s="106" t="n">
        <v>37255.445</v>
      </c>
      <c r="B5509" s="1" t="s">
        <v>323</v>
      </c>
      <c r="C5509" s="1" t="s">
        <v>324</v>
      </c>
      <c r="D5509" s="1" t="s">
        <v>325</v>
      </c>
    </row>
    <row r="5510" customFormat="false" ht="15" hidden="false" customHeight="true" outlineLevel="0" collapsed="false">
      <c r="A5510" s="106" t="n">
        <v>37262.1631712963</v>
      </c>
      <c r="B5510" s="1" t="s">
        <v>314</v>
      </c>
      <c r="C5510" s="1" t="s">
        <v>315</v>
      </c>
      <c r="D5510" s="1" t="s">
        <v>316</v>
      </c>
    </row>
    <row r="5511" customFormat="false" ht="15" hidden="false" customHeight="true" outlineLevel="0" collapsed="false">
      <c r="A5511" s="106" t="n">
        <v>37269.5617476852</v>
      </c>
      <c r="B5511" s="1" t="s">
        <v>326</v>
      </c>
      <c r="C5511" s="1" t="s">
        <v>327</v>
      </c>
      <c r="D5511" s="1" t="s">
        <v>319</v>
      </c>
    </row>
    <row r="5512" customFormat="false" ht="15" hidden="false" customHeight="true" outlineLevel="0" collapsed="false">
      <c r="A5512" s="106" t="n">
        <v>37277.7402662037</v>
      </c>
      <c r="B5512" s="1" t="s">
        <v>320</v>
      </c>
      <c r="C5512" s="1" t="s">
        <v>321</v>
      </c>
      <c r="D5512" s="1" t="s">
        <v>322</v>
      </c>
    </row>
    <row r="5513" customFormat="false" ht="15" hidden="false" customHeight="true" outlineLevel="0" collapsed="false">
      <c r="A5513" s="106" t="n">
        <v>37284.9518055556</v>
      </c>
      <c r="B5513" s="1" t="s">
        <v>323</v>
      </c>
      <c r="C5513" s="1" t="s">
        <v>324</v>
      </c>
      <c r="D5513" s="1" t="s">
        <v>325</v>
      </c>
    </row>
    <row r="5514" customFormat="false" ht="15" hidden="false" customHeight="true" outlineLevel="0" collapsed="false">
      <c r="A5514" s="106" t="n">
        <v>37291.5648726852</v>
      </c>
      <c r="B5514" s="1" t="s">
        <v>314</v>
      </c>
      <c r="C5514" s="1" t="s">
        <v>315</v>
      </c>
      <c r="D5514" s="1" t="s">
        <v>316</v>
      </c>
    </row>
    <row r="5515" customFormat="false" ht="15" hidden="false" customHeight="true" outlineLevel="0" collapsed="false">
      <c r="A5515" s="106" t="n">
        <v>37299.3203935185</v>
      </c>
      <c r="B5515" s="1" t="s">
        <v>326</v>
      </c>
      <c r="C5515" s="1" t="s">
        <v>327</v>
      </c>
      <c r="D5515" s="1" t="s">
        <v>319</v>
      </c>
    </row>
    <row r="5516" customFormat="false" ht="15" hidden="false" customHeight="true" outlineLevel="0" collapsed="false">
      <c r="A5516" s="106" t="n">
        <v>37307.5009953704</v>
      </c>
      <c r="B5516" s="1" t="s">
        <v>320</v>
      </c>
      <c r="C5516" s="1" t="s">
        <v>321</v>
      </c>
      <c r="D5516" s="1" t="s">
        <v>322</v>
      </c>
    </row>
    <row r="5517" customFormat="false" ht="15" hidden="false" customHeight="true" outlineLevel="0" collapsed="false">
      <c r="A5517" s="106" t="n">
        <v>37314.3865393519</v>
      </c>
      <c r="B5517" s="1" t="s">
        <v>323</v>
      </c>
      <c r="C5517" s="1" t="s">
        <v>324</v>
      </c>
      <c r="D5517" s="1" t="s">
        <v>325</v>
      </c>
    </row>
    <row r="5518" customFormat="false" ht="15" hidden="false" customHeight="true" outlineLevel="0" collapsed="false">
      <c r="A5518" s="106" t="n">
        <v>37321.0593518519</v>
      </c>
      <c r="B5518" s="1" t="s">
        <v>314</v>
      </c>
      <c r="C5518" s="1" t="s">
        <v>315</v>
      </c>
      <c r="D5518" s="1" t="s">
        <v>316</v>
      </c>
    </row>
    <row r="5519" customFormat="false" ht="15" hidden="false" customHeight="true" outlineLevel="0" collapsed="false">
      <c r="A5519" s="106" t="n">
        <v>37329.0854976852</v>
      </c>
      <c r="B5519" s="1" t="s">
        <v>326</v>
      </c>
      <c r="C5519" s="1" t="s">
        <v>327</v>
      </c>
      <c r="D5519" s="1" t="s">
        <v>319</v>
      </c>
    </row>
    <row r="5520" customFormat="false" ht="15" hidden="false" customHeight="true" outlineLevel="0" collapsed="false">
      <c r="A5520" s="106" t="n">
        <v>37335.8026967593</v>
      </c>
      <c r="B5520" s="1" t="s">
        <v>328</v>
      </c>
      <c r="C5520" s="1" t="s">
        <v>329</v>
      </c>
      <c r="D5520" s="1" t="s">
        <v>330</v>
      </c>
    </row>
    <row r="5521" customFormat="false" ht="15" hidden="false" customHeight="true" outlineLevel="0" collapsed="false">
      <c r="A5521" s="106" t="n">
        <v>37337.1032175926</v>
      </c>
      <c r="B5521" s="1" t="s">
        <v>320</v>
      </c>
      <c r="C5521" s="1" t="s">
        <v>321</v>
      </c>
      <c r="D5521" s="1" t="s">
        <v>322</v>
      </c>
    </row>
    <row r="5522" customFormat="false" ht="15" hidden="false" customHeight="true" outlineLevel="0" collapsed="false">
      <c r="A5522" s="106" t="n">
        <v>37343.7673726852</v>
      </c>
      <c r="B5522" s="1" t="s">
        <v>323</v>
      </c>
      <c r="C5522" s="1" t="s">
        <v>324</v>
      </c>
      <c r="D5522" s="1" t="s">
        <v>325</v>
      </c>
    </row>
    <row r="5523" customFormat="false" ht="15" hidden="false" customHeight="true" outlineLevel="0" collapsed="false">
      <c r="A5523" s="106" t="n">
        <v>37350.6459606482</v>
      </c>
      <c r="B5523" s="1" t="s">
        <v>314</v>
      </c>
      <c r="C5523" s="1" t="s">
        <v>315</v>
      </c>
      <c r="D5523" s="1" t="s">
        <v>316</v>
      </c>
    </row>
    <row r="5524" customFormat="false" ht="15" hidden="false" customHeight="true" outlineLevel="0" collapsed="false">
      <c r="A5524" s="106" t="n">
        <v>37358.8066203704</v>
      </c>
      <c r="B5524" s="1" t="s">
        <v>326</v>
      </c>
      <c r="C5524" s="1" t="s">
        <v>327</v>
      </c>
      <c r="D5524" s="1" t="s">
        <v>319</v>
      </c>
    </row>
    <row r="5525" customFormat="false" ht="15" hidden="false" customHeight="true" outlineLevel="0" collapsed="false">
      <c r="A5525" s="106" t="n">
        <v>37366.533912037</v>
      </c>
      <c r="B5525" s="1" t="s">
        <v>320</v>
      </c>
      <c r="C5525" s="1" t="s">
        <v>321</v>
      </c>
      <c r="D5525" s="1" t="s">
        <v>322</v>
      </c>
    </row>
    <row r="5526" customFormat="false" ht="15" hidden="false" customHeight="true" outlineLevel="0" collapsed="false">
      <c r="A5526" s="106" t="n">
        <v>37373.1252199074</v>
      </c>
      <c r="B5526" s="1" t="s">
        <v>323</v>
      </c>
      <c r="C5526" s="1" t="s">
        <v>324</v>
      </c>
      <c r="D5526" s="1" t="s">
        <v>325</v>
      </c>
    </row>
    <row r="5527" customFormat="false" ht="15" hidden="false" customHeight="true" outlineLevel="0" collapsed="false">
      <c r="A5527" s="106" t="n">
        <v>37380.3031365741</v>
      </c>
      <c r="B5527" s="1" t="s">
        <v>314</v>
      </c>
      <c r="C5527" s="1" t="s">
        <v>315</v>
      </c>
      <c r="D5527" s="1" t="s">
        <v>316</v>
      </c>
    </row>
    <row r="5528" customFormat="false" ht="15" hidden="false" customHeight="true" outlineLevel="0" collapsed="false">
      <c r="A5528" s="106" t="n">
        <v>37388.4480902778</v>
      </c>
      <c r="B5528" s="1" t="s">
        <v>326</v>
      </c>
      <c r="C5528" s="1" t="s">
        <v>327</v>
      </c>
      <c r="D5528" s="1" t="s">
        <v>319</v>
      </c>
    </row>
    <row r="5529" customFormat="false" ht="15" hidden="false" customHeight="true" outlineLevel="0" collapsed="false">
      <c r="A5529" s="106" t="n">
        <v>37395.8209606482</v>
      </c>
      <c r="B5529" s="1" t="s">
        <v>320</v>
      </c>
      <c r="C5529" s="1" t="s">
        <v>321</v>
      </c>
      <c r="D5529" s="1" t="s">
        <v>322</v>
      </c>
    </row>
    <row r="5530" customFormat="false" ht="15" hidden="false" customHeight="true" outlineLevel="0" collapsed="false">
      <c r="A5530" s="106" t="n">
        <v>37402.4942013889</v>
      </c>
      <c r="B5530" s="1" t="s">
        <v>323</v>
      </c>
      <c r="C5530" s="1" t="s">
        <v>324</v>
      </c>
      <c r="D5530" s="1" t="s">
        <v>325</v>
      </c>
    </row>
    <row r="5531" customFormat="false" ht="15" hidden="false" customHeight="true" outlineLevel="0" collapsed="false">
      <c r="A5531" s="106" t="n">
        <v>37410.0036458333</v>
      </c>
      <c r="B5531" s="1" t="s">
        <v>314</v>
      </c>
      <c r="C5531" s="1" t="s">
        <v>315</v>
      </c>
      <c r="D5531" s="1" t="s">
        <v>316</v>
      </c>
    </row>
    <row r="5532" customFormat="false" ht="15" hidden="false" customHeight="true" outlineLevel="0" collapsed="false">
      <c r="A5532" s="106" t="n">
        <v>37417.9906597222</v>
      </c>
      <c r="B5532" s="1" t="s">
        <v>317</v>
      </c>
      <c r="C5532" s="1" t="s">
        <v>318</v>
      </c>
      <c r="D5532" s="1" t="s">
        <v>319</v>
      </c>
    </row>
    <row r="5533" customFormat="false" ht="15" hidden="false" customHeight="true" outlineLevel="0" collapsed="false">
      <c r="A5533" s="106" t="n">
        <v>37425.0203240741</v>
      </c>
      <c r="B5533" s="1" t="s">
        <v>320</v>
      </c>
      <c r="C5533" s="1" t="s">
        <v>321</v>
      </c>
      <c r="D5533" s="1" t="s">
        <v>322</v>
      </c>
    </row>
    <row r="5534" customFormat="false" ht="15" hidden="false" customHeight="true" outlineLevel="0" collapsed="false">
      <c r="A5534" s="106" t="n">
        <v>37428.5586921296</v>
      </c>
      <c r="B5534" s="1" t="s">
        <v>328</v>
      </c>
      <c r="C5534" s="1" t="s">
        <v>331</v>
      </c>
      <c r="D5534" s="1" t="s">
        <v>332</v>
      </c>
    </row>
    <row r="5535" customFormat="false" ht="15" hidden="false" customHeight="true" outlineLevel="0" collapsed="false">
      <c r="A5535" s="106" t="n">
        <v>37431.9045949074</v>
      </c>
      <c r="B5535" s="1" t="s">
        <v>323</v>
      </c>
      <c r="C5535" s="1" t="s">
        <v>324</v>
      </c>
      <c r="D5535" s="1" t="s">
        <v>325</v>
      </c>
    </row>
    <row r="5536" customFormat="false" ht="15" hidden="false" customHeight="true" outlineLevel="0" collapsed="false">
      <c r="A5536" s="106" t="n">
        <v>37439.722037037</v>
      </c>
      <c r="B5536" s="1" t="s">
        <v>314</v>
      </c>
      <c r="C5536" s="1" t="s">
        <v>315</v>
      </c>
      <c r="D5536" s="1" t="s">
        <v>316</v>
      </c>
    </row>
    <row r="5537" customFormat="false" ht="15" hidden="false" customHeight="true" outlineLevel="0" collapsed="false">
      <c r="A5537" s="106" t="n">
        <v>37447.4345486111</v>
      </c>
      <c r="B5537" s="1" t="s">
        <v>326</v>
      </c>
      <c r="C5537" s="1" t="s">
        <v>327</v>
      </c>
      <c r="D5537" s="1" t="s">
        <v>319</v>
      </c>
    </row>
    <row r="5538" customFormat="false" ht="15" hidden="false" customHeight="true" outlineLevel="0" collapsed="false">
      <c r="A5538" s="106" t="n">
        <v>37454.1992939815</v>
      </c>
      <c r="B5538" s="1" t="s">
        <v>320</v>
      </c>
      <c r="C5538" s="1" t="s">
        <v>321</v>
      </c>
      <c r="D5538" s="1" t="s">
        <v>322</v>
      </c>
    </row>
    <row r="5539" customFormat="false" ht="15" hidden="false" customHeight="true" outlineLevel="0" collapsed="false">
      <c r="A5539" s="106" t="n">
        <v>37461.3798958333</v>
      </c>
      <c r="B5539" s="1" t="s">
        <v>323</v>
      </c>
      <c r="C5539" s="1" t="s">
        <v>324</v>
      </c>
      <c r="D5539" s="1" t="s">
        <v>325</v>
      </c>
    </row>
    <row r="5540" customFormat="false" ht="15" hidden="false" customHeight="true" outlineLevel="0" collapsed="false">
      <c r="A5540" s="106" t="n">
        <v>37469.4322569444</v>
      </c>
      <c r="B5540" s="1" t="s">
        <v>314</v>
      </c>
      <c r="C5540" s="1" t="s">
        <v>315</v>
      </c>
      <c r="D5540" s="1" t="s">
        <v>316</v>
      </c>
    </row>
    <row r="5541" customFormat="false" ht="15" hidden="false" customHeight="true" outlineLevel="0" collapsed="false">
      <c r="A5541" s="106" t="n">
        <v>37476.8017592593</v>
      </c>
      <c r="B5541" s="1" t="s">
        <v>326</v>
      </c>
      <c r="C5541" s="1" t="s">
        <v>327</v>
      </c>
      <c r="D5541" s="1" t="s">
        <v>319</v>
      </c>
    </row>
    <row r="5542" customFormat="false" ht="15" hidden="false" customHeight="true" outlineLevel="0" collapsed="false">
      <c r="A5542" s="106" t="n">
        <v>37483.4247916667</v>
      </c>
      <c r="B5542" s="1" t="s">
        <v>320</v>
      </c>
      <c r="C5542" s="1" t="s">
        <v>321</v>
      </c>
      <c r="D5542" s="1" t="s">
        <v>322</v>
      </c>
    </row>
    <row r="5543" customFormat="false" ht="15" hidden="false" customHeight="true" outlineLevel="0" collapsed="false">
      <c r="A5543" s="106" t="n">
        <v>37490.9367708333</v>
      </c>
      <c r="B5543" s="1" t="s">
        <v>323</v>
      </c>
      <c r="C5543" s="1" t="s">
        <v>324</v>
      </c>
      <c r="D5543" s="1" t="s">
        <v>325</v>
      </c>
    </row>
    <row r="5544" customFormat="false" ht="15" hidden="false" customHeight="true" outlineLevel="0" collapsed="false">
      <c r="A5544" s="106" t="n">
        <v>37499.1047685185</v>
      </c>
      <c r="B5544" s="1" t="s">
        <v>314</v>
      </c>
      <c r="C5544" s="1" t="s">
        <v>315</v>
      </c>
      <c r="D5544" s="1" t="s">
        <v>316</v>
      </c>
    </row>
    <row r="5545" customFormat="false" ht="15" hidden="false" customHeight="true" outlineLevel="0" collapsed="false">
      <c r="A5545" s="106" t="n">
        <v>37506.1317361111</v>
      </c>
      <c r="B5545" s="1" t="s">
        <v>326</v>
      </c>
      <c r="C5545" s="1" t="s">
        <v>327</v>
      </c>
      <c r="D5545" s="1" t="s">
        <v>319</v>
      </c>
    </row>
    <row r="5546" customFormat="false" ht="15" hidden="false" customHeight="true" outlineLevel="0" collapsed="false">
      <c r="A5546" s="106" t="n">
        <v>37512.7550231482</v>
      </c>
      <c r="B5546" s="1" t="s">
        <v>320</v>
      </c>
      <c r="C5546" s="1" t="s">
        <v>321</v>
      </c>
      <c r="D5546" s="1" t="s">
        <v>322</v>
      </c>
    </row>
    <row r="5547" customFormat="false" ht="15" hidden="false" customHeight="true" outlineLevel="0" collapsed="false">
      <c r="A5547" s="106" t="n">
        <v>37520.582337963</v>
      </c>
      <c r="B5547" s="1" t="s">
        <v>323</v>
      </c>
      <c r="C5547" s="1" t="s">
        <v>324</v>
      </c>
      <c r="D5547" s="1" t="s">
        <v>325</v>
      </c>
    </row>
    <row r="5548" customFormat="false" ht="15" hidden="false" customHeight="true" outlineLevel="0" collapsed="false">
      <c r="A5548" s="106" t="n">
        <v>37522.2049884259</v>
      </c>
      <c r="B5548" s="1" t="s">
        <v>328</v>
      </c>
      <c r="C5548" s="1" t="s">
        <v>335</v>
      </c>
      <c r="D5548" s="1" t="s">
        <v>336</v>
      </c>
    </row>
    <row r="5549" customFormat="false" ht="15" hidden="false" customHeight="true" outlineLevel="0" collapsed="false">
      <c r="A5549" s="106" t="n">
        <v>37528.7098842593</v>
      </c>
      <c r="B5549" s="1" t="s">
        <v>314</v>
      </c>
      <c r="C5549" s="1" t="s">
        <v>315</v>
      </c>
      <c r="D5549" s="1" t="s">
        <v>316</v>
      </c>
    </row>
    <row r="5550" customFormat="false" ht="15" hidden="false" customHeight="true" outlineLevel="0" collapsed="false">
      <c r="A5550" s="106" t="n">
        <v>37535.4704050926</v>
      </c>
      <c r="B5550" s="1" t="s">
        <v>326</v>
      </c>
      <c r="C5550" s="1" t="s">
        <v>327</v>
      </c>
      <c r="D5550" s="1" t="s">
        <v>319</v>
      </c>
    </row>
    <row r="5551" customFormat="false" ht="15" hidden="false" customHeight="true" outlineLevel="0" collapsed="false">
      <c r="A5551" s="106" t="n">
        <v>37542.2309490741</v>
      </c>
      <c r="B5551" s="1" t="s">
        <v>320</v>
      </c>
      <c r="C5551" s="1" t="s">
        <v>321</v>
      </c>
      <c r="D5551" s="1" t="s">
        <v>322</v>
      </c>
    </row>
    <row r="5552" customFormat="false" ht="15" hidden="false" customHeight="true" outlineLevel="0" collapsed="false">
      <c r="A5552" s="106" t="n">
        <v>37550.3050925926</v>
      </c>
      <c r="B5552" s="1" t="s">
        <v>323</v>
      </c>
      <c r="C5552" s="1" t="s">
        <v>324</v>
      </c>
      <c r="D5552" s="1" t="s">
        <v>325</v>
      </c>
    </row>
    <row r="5553" customFormat="false" ht="15" hidden="false" customHeight="true" outlineLevel="0" collapsed="false">
      <c r="A5553" s="106" t="n">
        <v>37558.2273726852</v>
      </c>
      <c r="B5553" s="1" t="s">
        <v>314</v>
      </c>
      <c r="C5553" s="1" t="s">
        <v>315</v>
      </c>
      <c r="D5553" s="1" t="s">
        <v>316</v>
      </c>
    </row>
    <row r="5554" customFormat="false" ht="15" hidden="false" customHeight="true" outlineLevel="0" collapsed="false">
      <c r="A5554" s="106" t="n">
        <v>37564.857349537</v>
      </c>
      <c r="B5554" s="1" t="s">
        <v>326</v>
      </c>
      <c r="C5554" s="1" t="s">
        <v>327</v>
      </c>
      <c r="D5554" s="1" t="s">
        <v>319</v>
      </c>
    </row>
    <row r="5555" customFormat="false" ht="15" hidden="false" customHeight="true" outlineLevel="0" collapsed="false">
      <c r="A5555" s="106" t="n">
        <v>37571.8693865741</v>
      </c>
      <c r="B5555" s="1" t="s">
        <v>320</v>
      </c>
      <c r="C5555" s="1" t="s">
        <v>321</v>
      </c>
      <c r="D5555" s="1" t="s">
        <v>322</v>
      </c>
    </row>
    <row r="5556" customFormat="false" ht="15" hidden="false" customHeight="true" outlineLevel="0" collapsed="false">
      <c r="A5556" s="106" t="n">
        <v>37580.0647685185</v>
      </c>
      <c r="B5556" s="1" t="s">
        <v>323</v>
      </c>
      <c r="C5556" s="1" t="s">
        <v>324</v>
      </c>
      <c r="D5556" s="1" t="s">
        <v>325</v>
      </c>
    </row>
    <row r="5557" customFormat="false" ht="15" hidden="false" customHeight="true" outlineLevel="0" collapsed="false">
      <c r="A5557" s="106" t="n">
        <v>37587.6571527778</v>
      </c>
      <c r="B5557" s="1" t="s">
        <v>314</v>
      </c>
      <c r="C5557" s="1" t="s">
        <v>315</v>
      </c>
      <c r="D5557" s="1" t="s">
        <v>316</v>
      </c>
    </row>
    <row r="5558" customFormat="false" ht="15" hidden="false" customHeight="true" outlineLevel="0" collapsed="false">
      <c r="A5558" s="106" t="n">
        <v>37594.3156481482</v>
      </c>
      <c r="B5558" s="1" t="s">
        <v>317</v>
      </c>
      <c r="C5558" s="1" t="s">
        <v>318</v>
      </c>
      <c r="D5558" s="1" t="s">
        <v>319</v>
      </c>
    </row>
    <row r="5559" customFormat="false" ht="15" hidden="false" customHeight="true" outlineLevel="0" collapsed="false">
      <c r="A5559" s="106" t="n">
        <v>37601.6583564815</v>
      </c>
      <c r="B5559" s="1" t="s">
        <v>320</v>
      </c>
      <c r="C5559" s="1" t="s">
        <v>321</v>
      </c>
      <c r="D5559" s="1" t="s">
        <v>322</v>
      </c>
    </row>
    <row r="5560" customFormat="false" ht="15" hidden="false" customHeight="true" outlineLevel="0" collapsed="false">
      <c r="A5560" s="106" t="n">
        <v>37609.7985069445</v>
      </c>
      <c r="B5560" s="1" t="s">
        <v>323</v>
      </c>
      <c r="C5560" s="1" t="s">
        <v>324</v>
      </c>
      <c r="D5560" s="1" t="s">
        <v>325</v>
      </c>
    </row>
    <row r="5561" customFormat="false" ht="15" hidden="false" customHeight="true" outlineLevel="0" collapsed="false">
      <c r="A5561" s="106" t="n">
        <v>37612.0516550926</v>
      </c>
      <c r="B5561" s="1" t="s">
        <v>328</v>
      </c>
      <c r="C5561" s="1" t="s">
        <v>337</v>
      </c>
      <c r="D5561" s="1" t="s">
        <v>338</v>
      </c>
    </row>
    <row r="5562" customFormat="false" ht="15" hidden="false" customHeight="true" outlineLevel="0" collapsed="false">
      <c r="A5562" s="106" t="n">
        <v>37617.0214699074</v>
      </c>
      <c r="B5562" s="1" t="s">
        <v>314</v>
      </c>
      <c r="C5562" s="1" t="s">
        <v>315</v>
      </c>
      <c r="D5562" s="1" t="s">
        <v>316</v>
      </c>
    </row>
    <row r="5563" customFormat="false" ht="15" hidden="false" customHeight="true" outlineLevel="0" collapsed="false">
      <c r="A5563" s="106" t="n">
        <v>37623.8492708333</v>
      </c>
      <c r="B5563" s="1" t="s">
        <v>326</v>
      </c>
      <c r="C5563" s="1" t="s">
        <v>327</v>
      </c>
      <c r="D5563" s="1" t="s">
        <v>319</v>
      </c>
    </row>
    <row r="5564" customFormat="false" ht="15" hidden="false" customHeight="true" outlineLevel="0" collapsed="false">
      <c r="A5564" s="106" t="n">
        <v>37631.551400463</v>
      </c>
      <c r="B5564" s="1" t="s">
        <v>320</v>
      </c>
      <c r="C5564" s="1" t="s">
        <v>321</v>
      </c>
      <c r="D5564" s="1" t="s">
        <v>322</v>
      </c>
    </row>
    <row r="5565" customFormat="false" ht="15" hidden="false" customHeight="true" outlineLevel="0" collapsed="false">
      <c r="A5565" s="106" t="n">
        <v>37639.4495833333</v>
      </c>
      <c r="B5565" s="1" t="s">
        <v>323</v>
      </c>
      <c r="C5565" s="1" t="s">
        <v>324</v>
      </c>
      <c r="D5565" s="1" t="s">
        <v>325</v>
      </c>
    </row>
    <row r="5566" customFormat="false" ht="15" hidden="false" customHeight="true" outlineLevel="0" collapsed="false">
      <c r="A5566" s="106" t="n">
        <v>37646.3562847222</v>
      </c>
      <c r="B5566" s="1" t="s">
        <v>314</v>
      </c>
      <c r="C5566" s="1" t="s">
        <v>315</v>
      </c>
      <c r="D5566" s="1" t="s">
        <v>316</v>
      </c>
    </row>
    <row r="5567" customFormat="false" ht="15" hidden="false" customHeight="true" outlineLevel="0" collapsed="false">
      <c r="A5567" s="106" t="n">
        <v>37653.4503240741</v>
      </c>
      <c r="B5567" s="1" t="s">
        <v>326</v>
      </c>
      <c r="C5567" s="1" t="s">
        <v>327</v>
      </c>
      <c r="D5567" s="1" t="s">
        <v>319</v>
      </c>
    </row>
    <row r="5568" customFormat="false" ht="15" hidden="false" customHeight="true" outlineLevel="0" collapsed="false">
      <c r="A5568" s="106" t="n">
        <v>37661.4655439815</v>
      </c>
      <c r="B5568" s="1" t="s">
        <v>320</v>
      </c>
      <c r="C5568" s="1" t="s">
        <v>321</v>
      </c>
      <c r="D5568" s="1" t="s">
        <v>322</v>
      </c>
    </row>
    <row r="5569" customFormat="false" ht="15" hidden="false" customHeight="true" outlineLevel="0" collapsed="false">
      <c r="A5569" s="106" t="n">
        <v>37668.99375</v>
      </c>
      <c r="B5569" s="1" t="s">
        <v>323</v>
      </c>
      <c r="C5569" s="1" t="s">
        <v>324</v>
      </c>
      <c r="D5569" s="1" t="s">
        <v>325</v>
      </c>
    </row>
    <row r="5570" customFormat="false" ht="15" hidden="false" customHeight="true" outlineLevel="0" collapsed="false">
      <c r="A5570" s="106" t="n">
        <v>37675.6985185185</v>
      </c>
      <c r="B5570" s="1" t="s">
        <v>314</v>
      </c>
      <c r="C5570" s="1" t="s">
        <v>315</v>
      </c>
      <c r="D5570" s="1" t="s">
        <v>316</v>
      </c>
    </row>
    <row r="5571" customFormat="false" ht="15" hidden="false" customHeight="true" outlineLevel="0" collapsed="false">
      <c r="A5571" s="106" t="n">
        <v>37683.1075231481</v>
      </c>
      <c r="B5571" s="1" t="s">
        <v>326</v>
      </c>
      <c r="C5571" s="1" t="s">
        <v>327</v>
      </c>
      <c r="D5571" s="1" t="s">
        <v>319</v>
      </c>
    </row>
    <row r="5572" customFormat="false" ht="15" hidden="false" customHeight="true" outlineLevel="0" collapsed="false">
      <c r="A5572" s="106" t="n">
        <v>37691.3016203704</v>
      </c>
      <c r="B5572" s="1" t="s">
        <v>320</v>
      </c>
      <c r="C5572" s="1" t="s">
        <v>321</v>
      </c>
      <c r="D5572" s="1" t="s">
        <v>322</v>
      </c>
    </row>
    <row r="5573" customFormat="false" ht="15" hidden="false" customHeight="true" outlineLevel="0" collapsed="false">
      <c r="A5573" s="106" t="n">
        <v>37698.4404513889</v>
      </c>
      <c r="B5573" s="1" t="s">
        <v>323</v>
      </c>
      <c r="C5573" s="1" t="s">
        <v>324</v>
      </c>
      <c r="D5573" s="1" t="s">
        <v>325</v>
      </c>
    </row>
    <row r="5574" customFormat="false" ht="15" hidden="false" customHeight="true" outlineLevel="0" collapsed="false">
      <c r="A5574" s="106" t="n">
        <v>37701.0417013889</v>
      </c>
      <c r="B5574" s="1" t="s">
        <v>328</v>
      </c>
      <c r="C5574" s="1" t="s">
        <v>329</v>
      </c>
      <c r="D5574" s="1" t="s">
        <v>330</v>
      </c>
    </row>
    <row r="5575" customFormat="false" ht="15" hidden="false" customHeight="true" outlineLevel="0" collapsed="false">
      <c r="A5575" s="106" t="n">
        <v>37705.0771759259</v>
      </c>
      <c r="B5575" s="1" t="s">
        <v>314</v>
      </c>
      <c r="C5575" s="1" t="s">
        <v>315</v>
      </c>
      <c r="D5575" s="1" t="s">
        <v>316</v>
      </c>
    </row>
    <row r="5576" customFormat="false" ht="15" hidden="false" customHeight="true" outlineLevel="0" collapsed="false">
      <c r="A5576" s="106" t="n">
        <v>37712.8041782407</v>
      </c>
      <c r="B5576" s="1" t="s">
        <v>326</v>
      </c>
      <c r="C5576" s="1" t="s">
        <v>327</v>
      </c>
      <c r="D5576" s="1" t="s">
        <v>319</v>
      </c>
    </row>
    <row r="5577" customFormat="false" ht="15" hidden="false" customHeight="true" outlineLevel="0" collapsed="false">
      <c r="A5577" s="106" t="n">
        <v>37720.9856712963</v>
      </c>
      <c r="B5577" s="1" t="s">
        <v>320</v>
      </c>
      <c r="C5577" s="1" t="s">
        <v>321</v>
      </c>
      <c r="D5577" s="1" t="s">
        <v>322</v>
      </c>
    </row>
    <row r="5578" customFormat="false" ht="15" hidden="false" customHeight="true" outlineLevel="0" collapsed="false">
      <c r="A5578" s="106" t="n">
        <v>37727.8161342593</v>
      </c>
      <c r="B5578" s="1" t="s">
        <v>323</v>
      </c>
      <c r="C5578" s="1" t="s">
        <v>324</v>
      </c>
      <c r="D5578" s="1" t="s">
        <v>325</v>
      </c>
    </row>
    <row r="5579" customFormat="false" ht="15" hidden="false" customHeight="true" outlineLevel="0" collapsed="false">
      <c r="A5579" s="106" t="n">
        <v>37734.5126851852</v>
      </c>
      <c r="B5579" s="1" t="s">
        <v>314</v>
      </c>
      <c r="C5579" s="1" t="s">
        <v>315</v>
      </c>
      <c r="D5579" s="1" t="s">
        <v>316</v>
      </c>
    </row>
    <row r="5580" customFormat="false" ht="15" hidden="false" customHeight="true" outlineLevel="0" collapsed="false">
      <c r="A5580" s="106" t="n">
        <v>37742.5096412037</v>
      </c>
      <c r="B5580" s="1" t="s">
        <v>326</v>
      </c>
      <c r="C5580" s="1" t="s">
        <v>327</v>
      </c>
      <c r="D5580" s="1" t="s">
        <v>319</v>
      </c>
    </row>
    <row r="5581" customFormat="false" ht="15" hidden="false" customHeight="true" outlineLevel="0" collapsed="false">
      <c r="A5581" s="106" t="n">
        <v>37750.4949537037</v>
      </c>
      <c r="B5581" s="1" t="s">
        <v>320</v>
      </c>
      <c r="C5581" s="1" t="s">
        <v>321</v>
      </c>
      <c r="D5581" s="1" t="s">
        <v>322</v>
      </c>
    </row>
    <row r="5582" customFormat="false" ht="15" hidden="false" customHeight="true" outlineLevel="0" collapsed="false">
      <c r="A5582" s="106" t="n">
        <v>37757.1497106482</v>
      </c>
      <c r="B5582" s="1" t="s">
        <v>333</v>
      </c>
      <c r="C5582" s="1" t="s">
        <v>334</v>
      </c>
      <c r="D5582" s="1" t="s">
        <v>325</v>
      </c>
    </row>
    <row r="5583" customFormat="false" ht="15" hidden="false" customHeight="true" outlineLevel="0" collapsed="false">
      <c r="A5583" s="106" t="n">
        <v>37764.0211458333</v>
      </c>
      <c r="B5583" s="1" t="s">
        <v>314</v>
      </c>
      <c r="C5583" s="1" t="s">
        <v>315</v>
      </c>
      <c r="D5583" s="1" t="s">
        <v>316</v>
      </c>
    </row>
    <row r="5584" customFormat="false" ht="15" hidden="false" customHeight="true" outlineLevel="0" collapsed="false">
      <c r="A5584" s="106" t="n">
        <v>37772.1800462963</v>
      </c>
      <c r="B5584" s="1" t="s">
        <v>317</v>
      </c>
      <c r="C5584" s="1" t="s">
        <v>318</v>
      </c>
      <c r="D5584" s="1" t="s">
        <v>319</v>
      </c>
    </row>
    <row r="5585" customFormat="false" ht="15" hidden="false" customHeight="true" outlineLevel="0" collapsed="false">
      <c r="A5585" s="106" t="n">
        <v>37779.8523032407</v>
      </c>
      <c r="B5585" s="1" t="s">
        <v>320</v>
      </c>
      <c r="C5585" s="1" t="s">
        <v>321</v>
      </c>
      <c r="D5585" s="1" t="s">
        <v>322</v>
      </c>
    </row>
    <row r="5586" customFormat="false" ht="15" hidden="false" customHeight="true" outlineLevel="0" collapsed="false">
      <c r="A5586" s="106" t="n">
        <v>37786.4692824074</v>
      </c>
      <c r="B5586" s="1" t="s">
        <v>323</v>
      </c>
      <c r="C5586" s="1" t="s">
        <v>324</v>
      </c>
      <c r="D5586" s="1" t="s">
        <v>325</v>
      </c>
    </row>
    <row r="5587" customFormat="false" ht="15" hidden="false" customHeight="true" outlineLevel="0" collapsed="false">
      <c r="A5587" s="106" t="n">
        <v>37793.6143865741</v>
      </c>
      <c r="B5587" s="1" t="s">
        <v>314</v>
      </c>
      <c r="C5587" s="1" t="s">
        <v>315</v>
      </c>
      <c r="D5587" s="1" t="s">
        <v>316</v>
      </c>
    </row>
    <row r="5588" customFormat="false" ht="15" hidden="false" customHeight="true" outlineLevel="0" collapsed="false">
      <c r="A5588" s="106" t="n">
        <v>37793.7988194445</v>
      </c>
      <c r="B5588" s="1" t="s">
        <v>328</v>
      </c>
      <c r="C5588" s="1" t="s">
        <v>331</v>
      </c>
      <c r="D5588" s="1" t="s">
        <v>332</v>
      </c>
    </row>
    <row r="5589" customFormat="false" ht="15" hidden="false" customHeight="true" outlineLevel="0" collapsed="false">
      <c r="A5589" s="106" t="n">
        <v>37801.7765740741</v>
      </c>
      <c r="B5589" s="1" t="s">
        <v>326</v>
      </c>
      <c r="C5589" s="1" t="s">
        <v>327</v>
      </c>
      <c r="D5589" s="1" t="s">
        <v>319</v>
      </c>
    </row>
    <row r="5590" customFormat="false" ht="15" hidden="false" customHeight="true" outlineLevel="0" collapsed="false">
      <c r="A5590" s="106" t="n">
        <v>37809.1055208333</v>
      </c>
      <c r="B5590" s="1" t="s">
        <v>320</v>
      </c>
      <c r="C5590" s="1" t="s">
        <v>321</v>
      </c>
      <c r="D5590" s="1" t="s">
        <v>322</v>
      </c>
    </row>
    <row r="5591" customFormat="false" ht="15" hidden="false" customHeight="true" outlineLevel="0" collapsed="false">
      <c r="A5591" s="106" t="n">
        <v>37815.8064351852</v>
      </c>
      <c r="B5591" s="1" t="s">
        <v>323</v>
      </c>
      <c r="C5591" s="1" t="s">
        <v>324</v>
      </c>
      <c r="D5591" s="1" t="s">
        <v>325</v>
      </c>
    </row>
    <row r="5592" customFormat="false" ht="15" hidden="false" customHeight="true" outlineLevel="0" collapsed="false">
      <c r="A5592" s="106" t="n">
        <v>37823.2924421296</v>
      </c>
      <c r="B5592" s="1" t="s">
        <v>314</v>
      </c>
      <c r="C5592" s="1" t="s">
        <v>315</v>
      </c>
      <c r="D5592" s="1" t="s">
        <v>316</v>
      </c>
    </row>
    <row r="5593" customFormat="false" ht="15" hidden="false" customHeight="true" outlineLevel="0" collapsed="false">
      <c r="A5593" s="106" t="n">
        <v>37831.2863078704</v>
      </c>
      <c r="B5593" s="1" t="s">
        <v>326</v>
      </c>
      <c r="C5593" s="1" t="s">
        <v>327</v>
      </c>
      <c r="D5593" s="1" t="s">
        <v>319</v>
      </c>
    </row>
    <row r="5594" customFormat="false" ht="15" hidden="false" customHeight="true" outlineLevel="0" collapsed="false">
      <c r="A5594" s="106" t="n">
        <v>37838.3105671296</v>
      </c>
      <c r="B5594" s="1" t="s">
        <v>320</v>
      </c>
      <c r="C5594" s="1" t="s">
        <v>321</v>
      </c>
      <c r="D5594" s="1" t="s">
        <v>322</v>
      </c>
    </row>
    <row r="5595" customFormat="false" ht="15" hidden="false" customHeight="true" outlineLevel="0" collapsed="false">
      <c r="A5595" s="106" t="n">
        <v>37845.2000231482</v>
      </c>
      <c r="B5595" s="1" t="s">
        <v>323</v>
      </c>
      <c r="C5595" s="1" t="s">
        <v>324</v>
      </c>
      <c r="D5595" s="1" t="s">
        <v>325</v>
      </c>
    </row>
    <row r="5596" customFormat="false" ht="15" hidden="false" customHeight="true" outlineLevel="0" collapsed="false">
      <c r="A5596" s="106" t="n">
        <v>37853.0336689815</v>
      </c>
      <c r="B5596" s="1" t="s">
        <v>314</v>
      </c>
      <c r="C5596" s="1" t="s">
        <v>315</v>
      </c>
      <c r="D5596" s="1" t="s">
        <v>316</v>
      </c>
    </row>
    <row r="5597" customFormat="false" ht="15" hidden="false" customHeight="true" outlineLevel="0" collapsed="false">
      <c r="A5597" s="106" t="n">
        <v>37860.7263078704</v>
      </c>
      <c r="B5597" s="1" t="s">
        <v>326</v>
      </c>
      <c r="C5597" s="1" t="s">
        <v>327</v>
      </c>
      <c r="D5597" s="1" t="s">
        <v>319</v>
      </c>
    </row>
    <row r="5598" customFormat="false" ht="15" hidden="false" customHeight="true" outlineLevel="0" collapsed="false">
      <c r="A5598" s="106" t="n">
        <v>37867.5235069445</v>
      </c>
      <c r="B5598" s="1" t="s">
        <v>320</v>
      </c>
      <c r="C5598" s="1" t="s">
        <v>321</v>
      </c>
      <c r="D5598" s="1" t="s">
        <v>322</v>
      </c>
    </row>
    <row r="5599" customFormat="false" ht="15" hidden="false" customHeight="true" outlineLevel="0" collapsed="false">
      <c r="A5599" s="106" t="n">
        <v>37874.6917476852</v>
      </c>
      <c r="B5599" s="1" t="s">
        <v>323</v>
      </c>
      <c r="C5599" s="1" t="s">
        <v>324</v>
      </c>
      <c r="D5599" s="1" t="s">
        <v>325</v>
      </c>
    </row>
    <row r="5600" customFormat="false" ht="15" hidden="false" customHeight="true" outlineLevel="0" collapsed="false">
      <c r="A5600" s="106" t="n">
        <v>37882.7939236111</v>
      </c>
      <c r="B5600" s="1" t="s">
        <v>314</v>
      </c>
      <c r="C5600" s="1" t="s">
        <v>315</v>
      </c>
      <c r="D5600" s="1" t="s">
        <v>316</v>
      </c>
    </row>
    <row r="5601" customFormat="false" ht="15" hidden="false" customHeight="true" outlineLevel="0" collapsed="false">
      <c r="A5601" s="106" t="n">
        <v>37887.4490393519</v>
      </c>
      <c r="B5601" s="1" t="s">
        <v>328</v>
      </c>
      <c r="C5601" s="1" t="s">
        <v>335</v>
      </c>
      <c r="D5601" s="1" t="s">
        <v>336</v>
      </c>
    </row>
    <row r="5602" customFormat="false" ht="15" hidden="false" customHeight="true" outlineLevel="0" collapsed="false">
      <c r="A5602" s="106" t="n">
        <v>37890.1312037037</v>
      </c>
      <c r="B5602" s="1" t="s">
        <v>326</v>
      </c>
      <c r="C5602" s="1" t="s">
        <v>327</v>
      </c>
      <c r="D5602" s="1" t="s">
        <v>319</v>
      </c>
    </row>
    <row r="5603" customFormat="false" ht="15" hidden="false" customHeight="true" outlineLevel="0" collapsed="false">
      <c r="A5603" s="106" t="n">
        <v>37896.7980092593</v>
      </c>
      <c r="B5603" s="1" t="s">
        <v>320</v>
      </c>
      <c r="C5603" s="1" t="s">
        <v>321</v>
      </c>
      <c r="D5603" s="1" t="s">
        <v>322</v>
      </c>
    </row>
    <row r="5604" customFormat="false" ht="15" hidden="false" customHeight="true" outlineLevel="0" collapsed="false">
      <c r="A5604" s="106" t="n">
        <v>37904.3106018519</v>
      </c>
      <c r="B5604" s="1" t="s">
        <v>323</v>
      </c>
      <c r="C5604" s="1" t="s">
        <v>324</v>
      </c>
      <c r="D5604" s="1" t="s">
        <v>325</v>
      </c>
    </row>
    <row r="5605" customFormat="false" ht="15" hidden="false" customHeight="true" outlineLevel="0" collapsed="false">
      <c r="A5605" s="106" t="n">
        <v>37912.5218287037</v>
      </c>
      <c r="B5605" s="1" t="s">
        <v>314</v>
      </c>
      <c r="C5605" s="1" t="s">
        <v>315</v>
      </c>
      <c r="D5605" s="1" t="s">
        <v>316</v>
      </c>
    </row>
    <row r="5606" customFormat="false" ht="15" hidden="false" customHeight="true" outlineLevel="0" collapsed="false">
      <c r="A5606" s="106" t="n">
        <v>37919.5350925926</v>
      </c>
      <c r="B5606" s="1" t="s">
        <v>326</v>
      </c>
      <c r="C5606" s="1" t="s">
        <v>327</v>
      </c>
      <c r="D5606" s="1" t="s">
        <v>319</v>
      </c>
    </row>
    <row r="5607" customFormat="false" ht="15" hidden="false" customHeight="true" outlineLevel="0" collapsed="false">
      <c r="A5607" s="106" t="n">
        <v>37926.183587963</v>
      </c>
      <c r="B5607" s="1" t="s">
        <v>320</v>
      </c>
      <c r="C5607" s="1" t="s">
        <v>321</v>
      </c>
      <c r="D5607" s="1" t="s">
        <v>322</v>
      </c>
    </row>
    <row r="5608" customFormat="false" ht="15" hidden="false" customHeight="true" outlineLevel="0" collapsed="false">
      <c r="A5608" s="106" t="n">
        <v>37934.0507523148</v>
      </c>
      <c r="B5608" s="1" t="s">
        <v>333</v>
      </c>
      <c r="C5608" s="1" t="s">
        <v>334</v>
      </c>
      <c r="D5608" s="1" t="s">
        <v>325</v>
      </c>
    </row>
    <row r="5609" customFormat="false" ht="15" hidden="false" customHeight="true" outlineLevel="0" collapsed="false">
      <c r="A5609" s="106" t="n">
        <v>37942.1771296296</v>
      </c>
      <c r="B5609" s="1" t="s">
        <v>314</v>
      </c>
      <c r="C5609" s="1" t="s">
        <v>315</v>
      </c>
      <c r="D5609" s="1" t="s">
        <v>316</v>
      </c>
    </row>
    <row r="5610" customFormat="false" ht="15" hidden="false" customHeight="true" outlineLevel="0" collapsed="false">
      <c r="A5610" s="106" t="n">
        <v>37948.9579513889</v>
      </c>
      <c r="B5610" s="1" t="s">
        <v>317</v>
      </c>
      <c r="C5610" s="1" t="s">
        <v>318</v>
      </c>
      <c r="D5610" s="1" t="s">
        <v>319</v>
      </c>
    </row>
    <row r="5611" customFormat="false" ht="15" hidden="false" customHeight="true" outlineLevel="0" collapsed="false">
      <c r="A5611" s="106" t="n">
        <v>37955.7193287037</v>
      </c>
      <c r="B5611" s="1" t="s">
        <v>320</v>
      </c>
      <c r="C5611" s="1" t="s">
        <v>321</v>
      </c>
      <c r="D5611" s="1" t="s">
        <v>322</v>
      </c>
    </row>
    <row r="5612" customFormat="false" ht="15" hidden="false" customHeight="true" outlineLevel="0" collapsed="false">
      <c r="A5612" s="106" t="n">
        <v>37963.8587268519</v>
      </c>
      <c r="B5612" s="1" t="s">
        <v>323</v>
      </c>
      <c r="C5612" s="1" t="s">
        <v>324</v>
      </c>
      <c r="D5612" s="1" t="s">
        <v>325</v>
      </c>
    </row>
    <row r="5613" customFormat="false" ht="15" hidden="false" customHeight="true" outlineLevel="0" collapsed="false">
      <c r="A5613" s="106" t="n">
        <v>37971.7377430556</v>
      </c>
      <c r="B5613" s="1" t="s">
        <v>314</v>
      </c>
      <c r="C5613" s="1" t="s">
        <v>315</v>
      </c>
      <c r="D5613" s="1" t="s">
        <v>316</v>
      </c>
    </row>
    <row r="5614" customFormat="false" ht="15" hidden="false" customHeight="true" outlineLevel="0" collapsed="false">
      <c r="A5614" s="106" t="n">
        <v>37977.2941550926</v>
      </c>
      <c r="B5614" s="1" t="s">
        <v>328</v>
      </c>
      <c r="C5614" s="1" t="s">
        <v>337</v>
      </c>
      <c r="D5614" s="1" t="s">
        <v>338</v>
      </c>
    </row>
    <row r="5615" customFormat="false" ht="15" hidden="false" customHeight="true" outlineLevel="0" collapsed="false">
      <c r="A5615" s="106" t="n">
        <v>37978.4050578704</v>
      </c>
      <c r="B5615" s="1" t="s">
        <v>326</v>
      </c>
      <c r="C5615" s="1" t="s">
        <v>327</v>
      </c>
      <c r="D5615" s="1" t="s">
        <v>319</v>
      </c>
    </row>
    <row r="5616" customFormat="false" ht="15" hidden="false" customHeight="true" outlineLevel="0" collapsed="false">
      <c r="A5616" s="106" t="n">
        <v>37985.4188888889</v>
      </c>
      <c r="B5616" s="1" t="s">
        <v>320</v>
      </c>
      <c r="C5616" s="1" t="s">
        <v>321</v>
      </c>
      <c r="D5616" s="1" t="s">
        <v>322</v>
      </c>
    </row>
    <row r="5617" customFormat="false" ht="15" hidden="false" customHeight="true" outlineLevel="0" collapsed="false">
      <c r="A5617" s="106" t="n">
        <v>37993.6528009259</v>
      </c>
      <c r="B5617" s="1" t="s">
        <v>323</v>
      </c>
      <c r="C5617" s="1" t="s">
        <v>324</v>
      </c>
      <c r="D5617" s="1" t="s">
        <v>325</v>
      </c>
    </row>
    <row r="5618" customFormat="false" ht="15" hidden="false" customHeight="true" outlineLevel="0" collapsed="false">
      <c r="A5618" s="106" t="n">
        <v>38001.1984837963</v>
      </c>
      <c r="B5618" s="1" t="s">
        <v>314</v>
      </c>
      <c r="C5618" s="1" t="s">
        <v>315</v>
      </c>
      <c r="D5618" s="1" t="s">
        <v>316</v>
      </c>
    </row>
    <row r="5619" customFormat="false" ht="15" hidden="false" customHeight="true" outlineLevel="0" collapsed="false">
      <c r="A5619" s="106" t="n">
        <v>38007.8784722222</v>
      </c>
      <c r="B5619" s="1" t="s">
        <v>326</v>
      </c>
      <c r="C5619" s="1" t="s">
        <v>327</v>
      </c>
      <c r="D5619" s="1" t="s">
        <v>319</v>
      </c>
    </row>
    <row r="5620" customFormat="false" ht="15" hidden="false" customHeight="true" outlineLevel="0" collapsed="false">
      <c r="A5620" s="106" t="n">
        <v>38015.2519328704</v>
      </c>
      <c r="B5620" s="1" t="s">
        <v>320</v>
      </c>
      <c r="C5620" s="1" t="s">
        <v>321</v>
      </c>
      <c r="D5620" s="1" t="s">
        <v>322</v>
      </c>
    </row>
    <row r="5621" customFormat="false" ht="15" hidden="false" customHeight="true" outlineLevel="0" collapsed="false">
      <c r="A5621" s="106" t="n">
        <v>38023.3658912037</v>
      </c>
      <c r="B5621" s="1" t="s">
        <v>323</v>
      </c>
      <c r="C5621" s="1" t="s">
        <v>324</v>
      </c>
      <c r="D5621" s="1" t="s">
        <v>325</v>
      </c>
    </row>
    <row r="5622" customFormat="false" ht="15" hidden="false" customHeight="true" outlineLevel="0" collapsed="false">
      <c r="A5622" s="106" t="n">
        <v>38030.569212963</v>
      </c>
      <c r="B5622" s="1" t="s">
        <v>314</v>
      </c>
      <c r="C5622" s="1" t="s">
        <v>315</v>
      </c>
      <c r="D5622" s="1" t="s">
        <v>316</v>
      </c>
    </row>
    <row r="5623" customFormat="false" ht="15" hidden="false" customHeight="true" outlineLevel="0" collapsed="false">
      <c r="A5623" s="106" t="n">
        <v>38037.3873726852</v>
      </c>
      <c r="B5623" s="1" t="s">
        <v>326</v>
      </c>
      <c r="C5623" s="1" t="s">
        <v>327</v>
      </c>
      <c r="D5623" s="1" t="s">
        <v>319</v>
      </c>
    </row>
    <row r="5624" customFormat="false" ht="15" hidden="false" customHeight="true" outlineLevel="0" collapsed="false">
      <c r="A5624" s="106" t="n">
        <v>38045.1412152778</v>
      </c>
      <c r="B5624" s="1" t="s">
        <v>320</v>
      </c>
      <c r="C5624" s="1" t="s">
        <v>321</v>
      </c>
      <c r="D5624" s="1" t="s">
        <v>322</v>
      </c>
    </row>
    <row r="5625" customFormat="false" ht="15" hidden="false" customHeight="true" outlineLevel="0" collapsed="false">
      <c r="A5625" s="106" t="n">
        <v>38052.9683564815</v>
      </c>
      <c r="B5625" s="1" t="s">
        <v>323</v>
      </c>
      <c r="C5625" s="1" t="s">
        <v>324</v>
      </c>
      <c r="D5625" s="1" t="s">
        <v>325</v>
      </c>
    </row>
    <row r="5626" customFormat="false" ht="15" hidden="false" customHeight="true" outlineLevel="0" collapsed="false">
      <c r="A5626" s="106" t="n">
        <v>38059.8754861111</v>
      </c>
      <c r="B5626" s="1" t="s">
        <v>314</v>
      </c>
      <c r="C5626" s="1" t="s">
        <v>315</v>
      </c>
      <c r="D5626" s="1" t="s">
        <v>316</v>
      </c>
    </row>
    <row r="5627" customFormat="false" ht="15" hidden="false" customHeight="true" outlineLevel="0" collapsed="false">
      <c r="A5627" s="106" t="n">
        <v>38066.283587963</v>
      </c>
      <c r="B5627" s="1" t="s">
        <v>328</v>
      </c>
      <c r="C5627" s="1" t="s">
        <v>329</v>
      </c>
      <c r="D5627" s="1" t="s">
        <v>330</v>
      </c>
    </row>
    <row r="5628" customFormat="false" ht="15" hidden="false" customHeight="true" outlineLevel="0" collapsed="false">
      <c r="A5628" s="106" t="n">
        <v>38066.9452777778</v>
      </c>
      <c r="B5628" s="1" t="s">
        <v>326</v>
      </c>
      <c r="C5628" s="1" t="s">
        <v>327</v>
      </c>
      <c r="D5628" s="1" t="s">
        <v>319</v>
      </c>
    </row>
    <row r="5629" customFormat="false" ht="15" hidden="false" customHeight="true" outlineLevel="0" collapsed="false">
      <c r="A5629" s="106" t="n">
        <v>38074.9910300926</v>
      </c>
      <c r="B5629" s="1" t="s">
        <v>320</v>
      </c>
      <c r="C5629" s="1" t="s">
        <v>321</v>
      </c>
      <c r="D5629" s="1" t="s">
        <v>322</v>
      </c>
    </row>
    <row r="5630" customFormat="false" ht="15" hidden="false" customHeight="true" outlineLevel="0" collapsed="false">
      <c r="A5630" s="106" t="n">
        <v>38082.4602893519</v>
      </c>
      <c r="B5630" s="1" t="s">
        <v>323</v>
      </c>
      <c r="C5630" s="1" t="s">
        <v>324</v>
      </c>
      <c r="D5630" s="1" t="s">
        <v>325</v>
      </c>
    </row>
    <row r="5631" customFormat="false" ht="15" hidden="false" customHeight="true" outlineLevel="0" collapsed="false">
      <c r="A5631" s="106" t="n">
        <v>38089.1569791667</v>
      </c>
      <c r="B5631" s="1" t="s">
        <v>314</v>
      </c>
      <c r="C5631" s="1" t="s">
        <v>315</v>
      </c>
      <c r="D5631" s="1" t="s">
        <v>316</v>
      </c>
    </row>
    <row r="5632" customFormat="false" ht="15" hidden="false" customHeight="true" outlineLevel="0" collapsed="false">
      <c r="A5632" s="106" t="n">
        <v>38096.5559606482</v>
      </c>
      <c r="B5632" s="1" t="s">
        <v>317</v>
      </c>
      <c r="C5632" s="1" t="s">
        <v>318</v>
      </c>
      <c r="D5632" s="1" t="s">
        <v>319</v>
      </c>
    </row>
    <row r="5633" customFormat="false" ht="15" hidden="false" customHeight="true" outlineLevel="0" collapsed="false">
      <c r="A5633" s="106" t="n">
        <v>38104.7303703704</v>
      </c>
      <c r="B5633" s="1" t="s">
        <v>320</v>
      </c>
      <c r="C5633" s="1" t="s">
        <v>321</v>
      </c>
      <c r="D5633" s="1" t="s">
        <v>322</v>
      </c>
    </row>
    <row r="5634" customFormat="false" ht="15" hidden="false" customHeight="true" outlineLevel="0" collapsed="false">
      <c r="A5634" s="106" t="n">
        <v>38111.8565277778</v>
      </c>
      <c r="B5634" s="1" t="s">
        <v>333</v>
      </c>
      <c r="C5634" s="1" t="s">
        <v>334</v>
      </c>
      <c r="D5634" s="1" t="s">
        <v>325</v>
      </c>
    </row>
    <row r="5635" customFormat="false" ht="15" hidden="false" customHeight="true" outlineLevel="0" collapsed="false">
      <c r="A5635" s="106" t="n">
        <v>38118.4612384259</v>
      </c>
      <c r="B5635" s="1" t="s">
        <v>314</v>
      </c>
      <c r="C5635" s="1" t="s">
        <v>315</v>
      </c>
      <c r="D5635" s="1" t="s">
        <v>316</v>
      </c>
    </row>
    <row r="5636" customFormat="false" ht="15" hidden="false" customHeight="true" outlineLevel="0" collapsed="false">
      <c r="A5636" s="106" t="n">
        <v>38126.2024189815</v>
      </c>
      <c r="B5636" s="1" t="s">
        <v>317</v>
      </c>
      <c r="C5636" s="1" t="s">
        <v>318</v>
      </c>
      <c r="D5636" s="1" t="s">
        <v>319</v>
      </c>
    </row>
    <row r="5637" customFormat="false" ht="15" hidden="false" customHeight="true" outlineLevel="0" collapsed="false">
      <c r="A5637" s="106" t="n">
        <v>38134.3310532407</v>
      </c>
      <c r="B5637" s="1" t="s">
        <v>320</v>
      </c>
      <c r="C5637" s="1" t="s">
        <v>321</v>
      </c>
      <c r="D5637" s="1" t="s">
        <v>322</v>
      </c>
    </row>
    <row r="5638" customFormat="false" ht="15" hidden="false" customHeight="true" outlineLevel="0" collapsed="false">
      <c r="A5638" s="106" t="n">
        <v>38141.1802777778</v>
      </c>
      <c r="B5638" s="1" t="s">
        <v>323</v>
      </c>
      <c r="C5638" s="1" t="s">
        <v>324</v>
      </c>
      <c r="D5638" s="1" t="s">
        <v>325</v>
      </c>
    </row>
    <row r="5639" customFormat="false" ht="15" hidden="false" customHeight="true" outlineLevel="0" collapsed="false">
      <c r="A5639" s="106" t="n">
        <v>38147.8351388889</v>
      </c>
      <c r="B5639" s="1" t="s">
        <v>314</v>
      </c>
      <c r="C5639" s="1" t="s">
        <v>315</v>
      </c>
      <c r="D5639" s="1" t="s">
        <v>316</v>
      </c>
    </row>
    <row r="5640" customFormat="false" ht="15" hidden="false" customHeight="true" outlineLevel="0" collapsed="false">
      <c r="A5640" s="106" t="n">
        <v>38155.8519907407</v>
      </c>
      <c r="B5640" s="1" t="s">
        <v>326</v>
      </c>
      <c r="C5640" s="1" t="s">
        <v>327</v>
      </c>
      <c r="D5640" s="1" t="s">
        <v>319</v>
      </c>
    </row>
    <row r="5641" customFormat="false" ht="15" hidden="false" customHeight="true" outlineLevel="0" collapsed="false">
      <c r="A5641" s="106" t="n">
        <v>38159.0391782407</v>
      </c>
      <c r="B5641" s="1" t="s">
        <v>328</v>
      </c>
      <c r="C5641" s="1" t="s">
        <v>331</v>
      </c>
      <c r="D5641" s="1" t="s">
        <v>332</v>
      </c>
    </row>
    <row r="5642" customFormat="false" ht="15" hidden="false" customHeight="true" outlineLevel="0" collapsed="false">
      <c r="A5642" s="106" t="n">
        <v>38163.7972222222</v>
      </c>
      <c r="B5642" s="1" t="s">
        <v>320</v>
      </c>
      <c r="C5642" s="1" t="s">
        <v>321</v>
      </c>
      <c r="D5642" s="1" t="s">
        <v>322</v>
      </c>
    </row>
    <row r="5643" customFormat="false" ht="15" hidden="false" customHeight="true" outlineLevel="0" collapsed="false">
      <c r="A5643" s="106" t="n">
        <v>38170.4646527778</v>
      </c>
      <c r="B5643" s="1" t="s">
        <v>323</v>
      </c>
      <c r="C5643" s="1" t="s">
        <v>324</v>
      </c>
      <c r="D5643" s="1" t="s">
        <v>325</v>
      </c>
    </row>
    <row r="5644" customFormat="false" ht="15" hidden="false" customHeight="true" outlineLevel="0" collapsed="false">
      <c r="A5644" s="106" t="n">
        <v>38177.3152662037</v>
      </c>
      <c r="B5644" s="1" t="s">
        <v>314</v>
      </c>
      <c r="C5644" s="1" t="s">
        <v>315</v>
      </c>
      <c r="D5644" s="1" t="s">
        <v>316</v>
      </c>
    </row>
    <row r="5645" customFormat="false" ht="15" hidden="false" customHeight="true" outlineLevel="0" collapsed="false">
      <c r="A5645" s="106" t="n">
        <v>38185.475</v>
      </c>
      <c r="B5645" s="1" t="s">
        <v>326</v>
      </c>
      <c r="C5645" s="1" t="s">
        <v>327</v>
      </c>
      <c r="D5645" s="1" t="s">
        <v>319</v>
      </c>
    </row>
    <row r="5646" customFormat="false" ht="15" hidden="false" customHeight="true" outlineLevel="0" collapsed="false">
      <c r="A5646" s="106" t="n">
        <v>38193.1508217593</v>
      </c>
      <c r="B5646" s="1" t="s">
        <v>320</v>
      </c>
      <c r="C5646" s="1" t="s">
        <v>321</v>
      </c>
      <c r="D5646" s="1" t="s">
        <v>322</v>
      </c>
    </row>
    <row r="5647" customFormat="false" ht="15" hidden="false" customHeight="true" outlineLevel="0" collapsed="false">
      <c r="A5647" s="106" t="n">
        <v>38199.75375</v>
      </c>
      <c r="B5647" s="1" t="s">
        <v>323</v>
      </c>
      <c r="C5647" s="1" t="s">
        <v>324</v>
      </c>
      <c r="D5647" s="1" t="s">
        <v>325</v>
      </c>
    </row>
    <row r="5648" customFormat="false" ht="15" hidden="false" customHeight="true" outlineLevel="0" collapsed="false">
      <c r="A5648" s="106" t="n">
        <v>38206.9178009259</v>
      </c>
      <c r="B5648" s="1" t="s">
        <v>314</v>
      </c>
      <c r="C5648" s="1" t="s">
        <v>315</v>
      </c>
      <c r="D5648" s="1" t="s">
        <v>316</v>
      </c>
    </row>
    <row r="5649" customFormat="false" ht="15" hidden="false" customHeight="true" outlineLevel="0" collapsed="false">
      <c r="A5649" s="106" t="n">
        <v>38215.0583564815</v>
      </c>
      <c r="B5649" s="1" t="s">
        <v>326</v>
      </c>
      <c r="C5649" s="1" t="s">
        <v>327</v>
      </c>
      <c r="D5649" s="1" t="s">
        <v>319</v>
      </c>
    </row>
    <row r="5650" customFormat="false" ht="15" hidden="false" customHeight="true" outlineLevel="0" collapsed="false">
      <c r="A5650" s="106" t="n">
        <v>38222.4247453704</v>
      </c>
      <c r="B5650" s="1" t="s">
        <v>320</v>
      </c>
      <c r="C5650" s="1" t="s">
        <v>321</v>
      </c>
      <c r="D5650" s="1" t="s">
        <v>322</v>
      </c>
    </row>
    <row r="5651" customFormat="false" ht="15" hidden="false" customHeight="true" outlineLevel="0" collapsed="false">
      <c r="A5651" s="106" t="n">
        <v>38229.0987847222</v>
      </c>
      <c r="B5651" s="1" t="s">
        <v>323</v>
      </c>
      <c r="C5651" s="1" t="s">
        <v>324</v>
      </c>
      <c r="D5651" s="1" t="s">
        <v>325</v>
      </c>
    </row>
    <row r="5652" customFormat="false" ht="15" hidden="false" customHeight="true" outlineLevel="0" collapsed="false">
      <c r="A5652" s="106" t="n">
        <v>38236.6326041667</v>
      </c>
      <c r="B5652" s="1" t="s">
        <v>314</v>
      </c>
      <c r="C5652" s="1" t="s">
        <v>315</v>
      </c>
      <c r="D5652" s="1" t="s">
        <v>316</v>
      </c>
    </row>
    <row r="5653" customFormat="false" ht="15" hidden="false" customHeight="true" outlineLevel="0" collapsed="false">
      <c r="A5653" s="106" t="n">
        <v>38244.6034606482</v>
      </c>
      <c r="B5653" s="1" t="s">
        <v>326</v>
      </c>
      <c r="C5653" s="1" t="s">
        <v>327</v>
      </c>
      <c r="D5653" s="1" t="s">
        <v>319</v>
      </c>
    </row>
    <row r="5654" customFormat="false" ht="15" hidden="false" customHeight="true" outlineLevel="0" collapsed="false">
      <c r="A5654" s="106" t="n">
        <v>38251.6621064815</v>
      </c>
      <c r="B5654" s="1" t="s">
        <v>320</v>
      </c>
      <c r="C5654" s="1" t="s">
        <v>321</v>
      </c>
      <c r="D5654" s="1" t="s">
        <v>322</v>
      </c>
    </row>
    <row r="5655" customFormat="false" ht="15" hidden="false" customHeight="true" outlineLevel="0" collapsed="false">
      <c r="A5655" s="106" t="n">
        <v>38252.6872106482</v>
      </c>
      <c r="B5655" s="1" t="s">
        <v>328</v>
      </c>
      <c r="C5655" s="1" t="s">
        <v>335</v>
      </c>
      <c r="D5655" s="1" t="s">
        <v>336</v>
      </c>
    </row>
    <row r="5656" customFormat="false" ht="15" hidden="false" customHeight="true" outlineLevel="0" collapsed="false">
      <c r="A5656" s="106" t="n">
        <v>38258.5479166667</v>
      </c>
      <c r="B5656" s="1" t="s">
        <v>323</v>
      </c>
      <c r="C5656" s="1" t="s">
        <v>324</v>
      </c>
      <c r="D5656" s="1" t="s">
        <v>325</v>
      </c>
    </row>
    <row r="5657" customFormat="false" ht="15" hidden="false" customHeight="true" outlineLevel="0" collapsed="false">
      <c r="A5657" s="106" t="n">
        <v>38266.4252777778</v>
      </c>
      <c r="B5657" s="1" t="s">
        <v>314</v>
      </c>
      <c r="C5657" s="1" t="s">
        <v>315</v>
      </c>
      <c r="D5657" s="1" t="s">
        <v>316</v>
      </c>
    </row>
    <row r="5658" customFormat="false" ht="15" hidden="false" customHeight="true" outlineLevel="0" collapsed="false">
      <c r="A5658" s="106" t="n">
        <v>38274.1166782407</v>
      </c>
      <c r="B5658" s="1" t="s">
        <v>317</v>
      </c>
      <c r="C5658" s="1" t="s">
        <v>318</v>
      </c>
      <c r="D5658" s="1" t="s">
        <v>319</v>
      </c>
    </row>
    <row r="5659" customFormat="false" ht="15" hidden="false" customHeight="true" outlineLevel="0" collapsed="false">
      <c r="A5659" s="106" t="n">
        <v>38280.9156365741</v>
      </c>
      <c r="B5659" s="1" t="s">
        <v>320</v>
      </c>
      <c r="C5659" s="1" t="s">
        <v>321</v>
      </c>
      <c r="D5659" s="1" t="s">
        <v>322</v>
      </c>
    </row>
    <row r="5660" customFormat="false" ht="15" hidden="false" customHeight="true" outlineLevel="0" collapsed="false">
      <c r="A5660" s="106" t="n">
        <v>38288.1297916667</v>
      </c>
      <c r="B5660" s="1" t="s">
        <v>333</v>
      </c>
      <c r="C5660" s="1" t="s">
        <v>334</v>
      </c>
      <c r="D5660" s="1" t="s">
        <v>325</v>
      </c>
    </row>
    <row r="5661" customFormat="false" ht="15" hidden="false" customHeight="true" outlineLevel="0" collapsed="false">
      <c r="A5661" s="106" t="n">
        <v>38296.2455902778</v>
      </c>
      <c r="B5661" s="1" t="s">
        <v>314</v>
      </c>
      <c r="C5661" s="1" t="s">
        <v>315</v>
      </c>
      <c r="D5661" s="1" t="s">
        <v>316</v>
      </c>
    </row>
    <row r="5662" customFormat="false" ht="15" hidden="false" customHeight="true" outlineLevel="0" collapsed="false">
      <c r="A5662" s="106" t="n">
        <v>38303.602025463</v>
      </c>
      <c r="B5662" s="1" t="s">
        <v>326</v>
      </c>
      <c r="C5662" s="1" t="s">
        <v>327</v>
      </c>
      <c r="D5662" s="1" t="s">
        <v>319</v>
      </c>
    </row>
    <row r="5663" customFormat="false" ht="15" hidden="false" customHeight="true" outlineLevel="0" collapsed="false">
      <c r="A5663" s="106" t="n">
        <v>38310.2428587963</v>
      </c>
      <c r="B5663" s="1" t="s">
        <v>320</v>
      </c>
      <c r="C5663" s="1" t="s">
        <v>321</v>
      </c>
      <c r="D5663" s="1" t="s">
        <v>322</v>
      </c>
    </row>
    <row r="5664" customFormat="false" ht="15" hidden="false" customHeight="true" outlineLevel="0" collapsed="false">
      <c r="A5664" s="106" t="n">
        <v>38317.8378819445</v>
      </c>
      <c r="B5664" s="1" t="s">
        <v>323</v>
      </c>
      <c r="C5664" s="1" t="s">
        <v>324</v>
      </c>
      <c r="D5664" s="1" t="s">
        <v>325</v>
      </c>
    </row>
    <row r="5665" customFormat="false" ht="15" hidden="false" customHeight="true" outlineLevel="0" collapsed="false">
      <c r="A5665" s="106" t="n">
        <v>38326.0362731482</v>
      </c>
      <c r="B5665" s="1" t="s">
        <v>314</v>
      </c>
      <c r="C5665" s="1" t="s">
        <v>315</v>
      </c>
      <c r="D5665" s="1" t="s">
        <v>316</v>
      </c>
    </row>
    <row r="5666" customFormat="false" ht="15" hidden="false" customHeight="true" outlineLevel="0" collapsed="false">
      <c r="A5666" s="106" t="n">
        <v>38333.0615856482</v>
      </c>
      <c r="B5666" s="1" t="s">
        <v>326</v>
      </c>
      <c r="C5666" s="1" t="s">
        <v>327</v>
      </c>
      <c r="D5666" s="1" t="s">
        <v>319</v>
      </c>
    </row>
    <row r="5667" customFormat="false" ht="15" hidden="false" customHeight="true" outlineLevel="0" collapsed="false">
      <c r="A5667" s="106" t="n">
        <v>38339.6935300926</v>
      </c>
      <c r="B5667" s="1" t="s">
        <v>320</v>
      </c>
      <c r="C5667" s="1" t="s">
        <v>321</v>
      </c>
      <c r="D5667" s="1" t="s">
        <v>322</v>
      </c>
    </row>
    <row r="5668" customFormat="false" ht="15" hidden="false" customHeight="true" outlineLevel="0" collapsed="false">
      <c r="A5668" s="106" t="n">
        <v>38342.5287152778</v>
      </c>
      <c r="B5668" s="1" t="s">
        <v>328</v>
      </c>
      <c r="C5668" s="1" t="s">
        <v>337</v>
      </c>
      <c r="D5668" s="1" t="s">
        <v>338</v>
      </c>
    </row>
    <row r="5669" customFormat="false" ht="15" hidden="false" customHeight="true" outlineLevel="0" collapsed="false">
      <c r="A5669" s="106" t="n">
        <v>38347.6289467593</v>
      </c>
      <c r="B5669" s="1" t="s">
        <v>323</v>
      </c>
      <c r="C5669" s="1" t="s">
        <v>324</v>
      </c>
      <c r="D5669" s="1" t="s">
        <v>325</v>
      </c>
    </row>
    <row r="5670" customFormat="false" ht="15" hidden="false" customHeight="true" outlineLevel="0" collapsed="false">
      <c r="A5670" s="106" t="n">
        <v>38355.74</v>
      </c>
      <c r="B5670" s="1" t="s">
        <v>314</v>
      </c>
      <c r="C5670" s="1" t="s">
        <v>315</v>
      </c>
      <c r="D5670" s="1" t="s">
        <v>316</v>
      </c>
    </row>
    <row r="5671" customFormat="false" ht="15" hidden="false" customHeight="true" outlineLevel="0" collapsed="false">
      <c r="A5671" s="106" t="n">
        <v>38362.5018634259</v>
      </c>
      <c r="B5671" s="1" t="s">
        <v>326</v>
      </c>
      <c r="C5671" s="1" t="s">
        <v>327</v>
      </c>
      <c r="D5671" s="1" t="s">
        <v>319</v>
      </c>
    </row>
    <row r="5672" customFormat="false" ht="15" hidden="false" customHeight="true" outlineLevel="0" collapsed="false">
      <c r="A5672" s="106" t="n">
        <v>38369.289837963</v>
      </c>
      <c r="B5672" s="1" t="s">
        <v>320</v>
      </c>
      <c r="C5672" s="1" t="s">
        <v>321</v>
      </c>
      <c r="D5672" s="1" t="s">
        <v>322</v>
      </c>
    </row>
    <row r="5673" customFormat="false" ht="15" hidden="false" customHeight="true" outlineLevel="0" collapsed="false">
      <c r="A5673" s="106" t="n">
        <v>38377.4391782407</v>
      </c>
      <c r="B5673" s="1" t="s">
        <v>323</v>
      </c>
      <c r="C5673" s="1" t="s">
        <v>324</v>
      </c>
      <c r="D5673" s="1" t="s">
        <v>325</v>
      </c>
    </row>
    <row r="5674" customFormat="false" ht="15" hidden="false" customHeight="true" outlineLevel="0" collapsed="false">
      <c r="A5674" s="106" t="n">
        <v>38385.3106018519</v>
      </c>
      <c r="B5674" s="1" t="s">
        <v>314</v>
      </c>
      <c r="C5674" s="1" t="s">
        <v>315</v>
      </c>
      <c r="D5674" s="1" t="s">
        <v>316</v>
      </c>
    </row>
    <row r="5675" customFormat="false" ht="15" hidden="false" customHeight="true" outlineLevel="0" collapsed="false">
      <c r="A5675" s="106" t="n">
        <v>38391.9360648148</v>
      </c>
      <c r="B5675" s="1" t="s">
        <v>326</v>
      </c>
      <c r="C5675" s="1" t="s">
        <v>327</v>
      </c>
      <c r="D5675" s="1" t="s">
        <v>319</v>
      </c>
    </row>
    <row r="5676" customFormat="false" ht="15" hidden="false" customHeight="true" outlineLevel="0" collapsed="false">
      <c r="A5676" s="106" t="n">
        <v>38399.0110648148</v>
      </c>
      <c r="B5676" s="1" t="s">
        <v>320</v>
      </c>
      <c r="C5676" s="1" t="s">
        <v>321</v>
      </c>
      <c r="D5676" s="1" t="s">
        <v>322</v>
      </c>
    </row>
    <row r="5677" customFormat="false" ht="15" hidden="false" customHeight="true" outlineLevel="0" collapsed="false">
      <c r="A5677" s="106" t="n">
        <v>38407.2041550926</v>
      </c>
      <c r="B5677" s="1" t="s">
        <v>323</v>
      </c>
      <c r="C5677" s="1" t="s">
        <v>324</v>
      </c>
      <c r="D5677" s="1" t="s">
        <v>325</v>
      </c>
    </row>
    <row r="5678" customFormat="false" ht="15" hidden="false" customHeight="true" outlineLevel="0" collapsed="false">
      <c r="A5678" s="106" t="n">
        <v>38414.7338888889</v>
      </c>
      <c r="B5678" s="1" t="s">
        <v>314</v>
      </c>
      <c r="C5678" s="1" t="s">
        <v>315</v>
      </c>
      <c r="D5678" s="1" t="s">
        <v>316</v>
      </c>
    </row>
    <row r="5679" customFormat="false" ht="15" hidden="false" customHeight="true" outlineLevel="0" collapsed="false">
      <c r="A5679" s="106" t="n">
        <v>38421.3822800926</v>
      </c>
      <c r="B5679" s="1" t="s">
        <v>326</v>
      </c>
      <c r="C5679" s="1" t="s">
        <v>327</v>
      </c>
      <c r="D5679" s="1" t="s">
        <v>319</v>
      </c>
    </row>
    <row r="5680" customFormat="false" ht="15" hidden="false" customHeight="true" outlineLevel="0" collapsed="false">
      <c r="A5680" s="106" t="n">
        <v>38428.8044907407</v>
      </c>
      <c r="B5680" s="1" t="s">
        <v>320</v>
      </c>
      <c r="C5680" s="1" t="s">
        <v>321</v>
      </c>
      <c r="D5680" s="1" t="s">
        <v>322</v>
      </c>
    </row>
    <row r="5681" customFormat="false" ht="15" hidden="false" customHeight="true" outlineLevel="0" collapsed="false">
      <c r="A5681" s="106" t="n">
        <v>38431.5234143519</v>
      </c>
      <c r="B5681" s="1" t="s">
        <v>328</v>
      </c>
      <c r="C5681" s="1" t="s">
        <v>329</v>
      </c>
      <c r="D5681" s="1" t="s">
        <v>330</v>
      </c>
    </row>
    <row r="5682" customFormat="false" ht="15" hidden="false" customHeight="true" outlineLevel="0" collapsed="false">
      <c r="A5682" s="106" t="n">
        <v>38436.874212963</v>
      </c>
      <c r="B5682" s="1" t="s">
        <v>323</v>
      </c>
      <c r="C5682" s="1" t="s">
        <v>324</v>
      </c>
      <c r="D5682" s="1" t="s">
        <v>325</v>
      </c>
    </row>
    <row r="5683" customFormat="false" ht="15" hidden="false" customHeight="true" outlineLevel="0" collapsed="false">
      <c r="A5683" s="106" t="n">
        <v>38444.0351157407</v>
      </c>
      <c r="B5683" s="1" t="s">
        <v>314</v>
      </c>
      <c r="C5683" s="1" t="s">
        <v>315</v>
      </c>
      <c r="D5683" s="1" t="s">
        <v>316</v>
      </c>
    </row>
    <row r="5684" customFormat="false" ht="15" hidden="false" customHeight="true" outlineLevel="0" collapsed="false">
      <c r="A5684" s="106" t="n">
        <v>38450.855787037</v>
      </c>
      <c r="B5684" s="1" t="s">
        <v>317</v>
      </c>
      <c r="C5684" s="1" t="s">
        <v>318</v>
      </c>
      <c r="D5684" s="1" t="s">
        <v>319</v>
      </c>
    </row>
    <row r="5685" customFormat="false" ht="15" hidden="false" customHeight="true" outlineLevel="0" collapsed="false">
      <c r="A5685" s="106" t="n">
        <v>38458.6090277778</v>
      </c>
      <c r="B5685" s="1" t="s">
        <v>320</v>
      </c>
      <c r="C5685" s="1" t="s">
        <v>321</v>
      </c>
      <c r="D5685" s="1" t="s">
        <v>322</v>
      </c>
    </row>
    <row r="5686" customFormat="false" ht="15" hidden="false" customHeight="true" outlineLevel="0" collapsed="false">
      <c r="A5686" s="106" t="n">
        <v>38466.4215277778</v>
      </c>
      <c r="B5686" s="1" t="s">
        <v>323</v>
      </c>
      <c r="C5686" s="1" t="s">
        <v>324</v>
      </c>
      <c r="D5686" s="1" t="s">
        <v>325</v>
      </c>
    </row>
    <row r="5687" customFormat="false" ht="15" hidden="false" customHeight="true" outlineLevel="0" collapsed="false">
      <c r="A5687" s="106" t="n">
        <v>38473.2671296296</v>
      </c>
      <c r="B5687" s="1" t="s">
        <v>314</v>
      </c>
      <c r="C5687" s="1" t="s">
        <v>315</v>
      </c>
      <c r="D5687" s="1" t="s">
        <v>316</v>
      </c>
    </row>
    <row r="5688" customFormat="false" ht="15" hidden="false" customHeight="true" outlineLevel="0" collapsed="false">
      <c r="A5688" s="106" t="n">
        <v>38480.3651736111</v>
      </c>
      <c r="B5688" s="1" t="s">
        <v>326</v>
      </c>
      <c r="C5688" s="1" t="s">
        <v>327</v>
      </c>
      <c r="D5688" s="1" t="s">
        <v>319</v>
      </c>
    </row>
    <row r="5689" customFormat="false" ht="15" hidden="false" customHeight="true" outlineLevel="0" collapsed="false">
      <c r="A5689" s="106" t="n">
        <v>38488.3727314815</v>
      </c>
      <c r="B5689" s="1" t="s">
        <v>320</v>
      </c>
      <c r="C5689" s="1" t="s">
        <v>321</v>
      </c>
      <c r="D5689" s="1" t="s">
        <v>322</v>
      </c>
    </row>
    <row r="5690" customFormat="false" ht="15" hidden="false" customHeight="true" outlineLevel="0" collapsed="false">
      <c r="A5690" s="106" t="n">
        <v>38495.8463310185</v>
      </c>
      <c r="B5690" s="1" t="s">
        <v>323</v>
      </c>
      <c r="C5690" s="1" t="s">
        <v>324</v>
      </c>
      <c r="D5690" s="1" t="s">
        <v>325</v>
      </c>
    </row>
    <row r="5691" customFormat="false" ht="15" hidden="false" customHeight="true" outlineLevel="0" collapsed="false">
      <c r="A5691" s="106" t="n">
        <v>38502.4917476852</v>
      </c>
      <c r="B5691" s="1" t="s">
        <v>314</v>
      </c>
      <c r="C5691" s="1" t="s">
        <v>315</v>
      </c>
      <c r="D5691" s="1" t="s">
        <v>316</v>
      </c>
    </row>
    <row r="5692" customFormat="false" ht="15" hidden="false" customHeight="true" outlineLevel="0" collapsed="false">
      <c r="A5692" s="106" t="n">
        <v>38509.9136921296</v>
      </c>
      <c r="B5692" s="1" t="s">
        <v>326</v>
      </c>
      <c r="C5692" s="1" t="s">
        <v>327</v>
      </c>
      <c r="D5692" s="1" t="s">
        <v>319</v>
      </c>
    </row>
    <row r="5693" customFormat="false" ht="15" hidden="false" customHeight="true" outlineLevel="0" collapsed="false">
      <c r="A5693" s="106" t="n">
        <v>38518.0574189815</v>
      </c>
      <c r="B5693" s="1" t="s">
        <v>320</v>
      </c>
      <c r="C5693" s="1" t="s">
        <v>321</v>
      </c>
      <c r="D5693" s="1" t="s">
        <v>322</v>
      </c>
    </row>
    <row r="5694" customFormat="false" ht="15" hidden="false" customHeight="true" outlineLevel="0" collapsed="false">
      <c r="A5694" s="106" t="n">
        <v>38524.2820717593</v>
      </c>
      <c r="B5694" s="1" t="s">
        <v>328</v>
      </c>
      <c r="C5694" s="1" t="s">
        <v>331</v>
      </c>
      <c r="D5694" s="1" t="s">
        <v>332</v>
      </c>
    </row>
    <row r="5695" customFormat="false" ht="15" hidden="false" customHeight="true" outlineLevel="0" collapsed="false">
      <c r="A5695" s="106" t="n">
        <v>38525.1766435185</v>
      </c>
      <c r="B5695" s="1" t="s">
        <v>323</v>
      </c>
      <c r="C5695" s="1" t="s">
        <v>324</v>
      </c>
      <c r="D5695" s="1" t="s">
        <v>325</v>
      </c>
    </row>
    <row r="5696" customFormat="false" ht="15" hidden="false" customHeight="true" outlineLevel="0" collapsed="false">
      <c r="A5696" s="106" t="n">
        <v>38531.7667824074</v>
      </c>
      <c r="B5696" s="1" t="s">
        <v>314</v>
      </c>
      <c r="C5696" s="1" t="s">
        <v>315</v>
      </c>
      <c r="D5696" s="1" t="s">
        <v>316</v>
      </c>
    </row>
    <row r="5697" customFormat="false" ht="15" hidden="false" customHeight="true" outlineLevel="0" collapsed="false">
      <c r="A5697" s="106" t="n">
        <v>38539.5022685185</v>
      </c>
      <c r="B5697" s="1" t="s">
        <v>326</v>
      </c>
      <c r="C5697" s="1" t="s">
        <v>327</v>
      </c>
      <c r="D5697" s="1" t="s">
        <v>319</v>
      </c>
    </row>
    <row r="5698" customFormat="false" ht="15" hidden="false" customHeight="true" outlineLevel="0" collapsed="false">
      <c r="A5698" s="106" t="n">
        <v>38547.6390740741</v>
      </c>
      <c r="B5698" s="1" t="s">
        <v>320</v>
      </c>
      <c r="C5698" s="1" t="s">
        <v>321</v>
      </c>
      <c r="D5698" s="1" t="s">
        <v>322</v>
      </c>
    </row>
    <row r="5699" customFormat="false" ht="15" hidden="false" customHeight="true" outlineLevel="0" collapsed="false">
      <c r="A5699" s="106" t="n">
        <v>38554.4589814815</v>
      </c>
      <c r="B5699" s="1" t="s">
        <v>323</v>
      </c>
      <c r="C5699" s="1" t="s">
        <v>324</v>
      </c>
      <c r="D5699" s="1" t="s">
        <v>325</v>
      </c>
    </row>
    <row r="5700" customFormat="false" ht="15" hidden="false" customHeight="true" outlineLevel="0" collapsed="false">
      <c r="A5700" s="106" t="n">
        <v>38561.1386689815</v>
      </c>
      <c r="B5700" s="1" t="s">
        <v>314</v>
      </c>
      <c r="C5700" s="1" t="s">
        <v>315</v>
      </c>
      <c r="D5700" s="1" t="s">
        <v>316</v>
      </c>
    </row>
    <row r="5701" customFormat="false" ht="15" hidden="false" customHeight="true" outlineLevel="0" collapsed="false">
      <c r="A5701" s="106" t="n">
        <v>38569.1288425926</v>
      </c>
      <c r="B5701" s="1" t="s">
        <v>326</v>
      </c>
      <c r="C5701" s="1" t="s">
        <v>327</v>
      </c>
      <c r="D5701" s="1" t="s">
        <v>319</v>
      </c>
    </row>
    <row r="5702" customFormat="false" ht="15" hidden="false" customHeight="true" outlineLevel="0" collapsed="false">
      <c r="A5702" s="106" t="n">
        <v>38577.1103356482</v>
      </c>
      <c r="B5702" s="1" t="s">
        <v>320</v>
      </c>
      <c r="C5702" s="1" t="s">
        <v>321</v>
      </c>
      <c r="D5702" s="1" t="s">
        <v>322</v>
      </c>
    </row>
    <row r="5703" customFormat="false" ht="15" hidden="false" customHeight="true" outlineLevel="0" collapsed="false">
      <c r="A5703" s="106" t="n">
        <v>38583.7456481482</v>
      </c>
      <c r="B5703" s="1" t="s">
        <v>323</v>
      </c>
      <c r="C5703" s="1" t="s">
        <v>324</v>
      </c>
      <c r="D5703" s="1" t="s">
        <v>325</v>
      </c>
    </row>
    <row r="5704" customFormat="false" ht="15" hidden="false" customHeight="true" outlineLevel="0" collapsed="false">
      <c r="A5704" s="106" t="n">
        <v>38590.6382407407</v>
      </c>
      <c r="B5704" s="1" t="s">
        <v>314</v>
      </c>
      <c r="C5704" s="1" t="s">
        <v>315</v>
      </c>
      <c r="D5704" s="1" t="s">
        <v>316</v>
      </c>
    </row>
    <row r="5705" customFormat="false" ht="15" hidden="false" customHeight="true" outlineLevel="0" collapsed="false">
      <c r="A5705" s="106" t="n">
        <v>38598.7821180556</v>
      </c>
      <c r="B5705" s="1" t="s">
        <v>326</v>
      </c>
      <c r="C5705" s="1" t="s">
        <v>327</v>
      </c>
      <c r="D5705" s="1" t="s">
        <v>319</v>
      </c>
    </row>
    <row r="5706" customFormat="false" ht="15" hidden="false" customHeight="true" outlineLevel="0" collapsed="false">
      <c r="A5706" s="106" t="n">
        <v>38606.4839351852</v>
      </c>
      <c r="B5706" s="1" t="s">
        <v>320</v>
      </c>
      <c r="C5706" s="1" t="s">
        <v>321</v>
      </c>
      <c r="D5706" s="1" t="s">
        <v>322</v>
      </c>
    </row>
    <row r="5707" customFormat="false" ht="15" hidden="false" customHeight="true" outlineLevel="0" collapsed="false">
      <c r="A5707" s="106" t="n">
        <v>38613.0841898148</v>
      </c>
      <c r="B5707" s="1" t="s">
        <v>323</v>
      </c>
      <c r="C5707" s="1" t="s">
        <v>324</v>
      </c>
      <c r="D5707" s="1" t="s">
        <v>325</v>
      </c>
    </row>
    <row r="5708" customFormat="false" ht="15" hidden="false" customHeight="true" outlineLevel="0" collapsed="false">
      <c r="A5708" s="106" t="n">
        <v>38617.9324421296</v>
      </c>
      <c r="B5708" s="1" t="s">
        <v>328</v>
      </c>
      <c r="C5708" s="1" t="s">
        <v>335</v>
      </c>
      <c r="D5708" s="1" t="s">
        <v>336</v>
      </c>
    </row>
    <row r="5709" customFormat="false" ht="15" hidden="false" customHeight="true" outlineLevel="0" collapsed="false">
      <c r="A5709" s="106" t="n">
        <v>38620.2790162037</v>
      </c>
      <c r="B5709" s="1" t="s">
        <v>314</v>
      </c>
      <c r="C5709" s="1" t="s">
        <v>315</v>
      </c>
      <c r="D5709" s="1" t="s">
        <v>316</v>
      </c>
    </row>
    <row r="5710" customFormat="false" ht="15" hidden="false" customHeight="true" outlineLevel="0" collapsed="false">
      <c r="A5710" s="106" t="n">
        <v>38628.4364583333</v>
      </c>
      <c r="B5710" s="1" t="s">
        <v>317</v>
      </c>
      <c r="C5710" s="1" t="s">
        <v>318</v>
      </c>
      <c r="D5710" s="1" t="s">
        <v>319</v>
      </c>
    </row>
    <row r="5711" customFormat="false" ht="15" hidden="false" customHeight="true" outlineLevel="0" collapsed="false">
      <c r="A5711" s="106" t="n">
        <v>38635.792337963</v>
      </c>
      <c r="B5711" s="1" t="s">
        <v>320</v>
      </c>
      <c r="C5711" s="1" t="s">
        <v>321</v>
      </c>
      <c r="D5711" s="1" t="s">
        <v>322</v>
      </c>
    </row>
    <row r="5712" customFormat="false" ht="15" hidden="false" customHeight="true" outlineLevel="0" collapsed="false">
      <c r="A5712" s="106" t="n">
        <v>38642.509525463</v>
      </c>
      <c r="B5712" s="1" t="s">
        <v>333</v>
      </c>
      <c r="C5712" s="1" t="s">
        <v>334</v>
      </c>
      <c r="D5712" s="1" t="s">
        <v>325</v>
      </c>
    </row>
    <row r="5713" customFormat="false" ht="15" hidden="false" customHeight="true" outlineLevel="0" collapsed="false">
      <c r="A5713" s="106" t="n">
        <v>38650.0537962963</v>
      </c>
      <c r="B5713" s="1" t="s">
        <v>314</v>
      </c>
      <c r="C5713" s="1" t="s">
        <v>315</v>
      </c>
      <c r="D5713" s="1" t="s">
        <v>316</v>
      </c>
    </row>
    <row r="5714" customFormat="false" ht="15" hidden="false" customHeight="true" outlineLevel="0" collapsed="false">
      <c r="A5714" s="106" t="n">
        <v>38658.0588194444</v>
      </c>
      <c r="B5714" s="1" t="s">
        <v>326</v>
      </c>
      <c r="C5714" s="1" t="s">
        <v>327</v>
      </c>
      <c r="D5714" s="1" t="s">
        <v>319</v>
      </c>
    </row>
    <row r="5715" customFormat="false" ht="15" hidden="false" customHeight="true" outlineLevel="0" collapsed="false">
      <c r="A5715" s="106" t="n">
        <v>38665.0813194444</v>
      </c>
      <c r="B5715" s="1" t="s">
        <v>320</v>
      </c>
      <c r="C5715" s="1" t="s">
        <v>321</v>
      </c>
      <c r="D5715" s="1" t="s">
        <v>322</v>
      </c>
    </row>
    <row r="5716" customFormat="false" ht="15" hidden="false" customHeight="true" outlineLevel="0" collapsed="false">
      <c r="A5716" s="106" t="n">
        <v>38672.0398611111</v>
      </c>
      <c r="B5716" s="1" t="s">
        <v>323</v>
      </c>
      <c r="C5716" s="1" t="s">
        <v>324</v>
      </c>
      <c r="D5716" s="1" t="s">
        <v>325</v>
      </c>
    </row>
    <row r="5717" customFormat="false" ht="15" hidden="false" customHeight="true" outlineLevel="0" collapsed="false">
      <c r="A5717" s="106" t="n">
        <v>38679.9248611111</v>
      </c>
      <c r="B5717" s="1" t="s">
        <v>314</v>
      </c>
      <c r="C5717" s="1" t="s">
        <v>315</v>
      </c>
      <c r="D5717" s="1" t="s">
        <v>316</v>
      </c>
    </row>
    <row r="5718" customFormat="false" ht="15" hidden="false" customHeight="true" outlineLevel="0" collapsed="false">
      <c r="A5718" s="106" t="n">
        <v>38687.6255439815</v>
      </c>
      <c r="B5718" s="1" t="s">
        <v>326</v>
      </c>
      <c r="C5718" s="1" t="s">
        <v>327</v>
      </c>
      <c r="D5718" s="1" t="s">
        <v>319</v>
      </c>
    </row>
    <row r="5719" customFormat="false" ht="15" hidden="false" customHeight="true" outlineLevel="0" collapsed="false">
      <c r="A5719" s="106" t="n">
        <v>38694.4000694445</v>
      </c>
      <c r="B5719" s="1" t="s">
        <v>320</v>
      </c>
      <c r="C5719" s="1" t="s">
        <v>321</v>
      </c>
      <c r="D5719" s="1" t="s">
        <v>322</v>
      </c>
    </row>
    <row r="5720" customFormat="false" ht="15" hidden="false" customHeight="true" outlineLevel="0" collapsed="false">
      <c r="A5720" s="106" t="n">
        <v>38701.6774652778</v>
      </c>
      <c r="B5720" s="1" t="s">
        <v>323</v>
      </c>
      <c r="C5720" s="1" t="s">
        <v>324</v>
      </c>
      <c r="D5720" s="1" t="s">
        <v>325</v>
      </c>
    </row>
    <row r="5721" customFormat="false" ht="15" hidden="false" customHeight="true" outlineLevel="0" collapsed="false">
      <c r="A5721" s="106" t="n">
        <v>38707.7745833333</v>
      </c>
      <c r="B5721" s="1" t="s">
        <v>328</v>
      </c>
      <c r="C5721" s="1" t="s">
        <v>337</v>
      </c>
      <c r="D5721" s="1" t="s">
        <v>338</v>
      </c>
    </row>
    <row r="5722" customFormat="false" ht="15" hidden="false" customHeight="true" outlineLevel="0" collapsed="false">
      <c r="A5722" s="106" t="n">
        <v>38709.8169444444</v>
      </c>
      <c r="B5722" s="1" t="s">
        <v>314</v>
      </c>
      <c r="C5722" s="1" t="s">
        <v>315</v>
      </c>
      <c r="D5722" s="1" t="s">
        <v>316</v>
      </c>
    </row>
    <row r="5723" customFormat="false" ht="15" hidden="false" customHeight="true" outlineLevel="0" collapsed="false">
      <c r="A5723" s="106" t="n">
        <v>38717.1330902778</v>
      </c>
      <c r="B5723" s="1" t="s">
        <v>326</v>
      </c>
      <c r="C5723" s="1" t="s">
        <v>327</v>
      </c>
      <c r="D5723" s="1" t="s">
        <v>319</v>
      </c>
    </row>
    <row r="5724" customFormat="false" ht="15" hidden="false" customHeight="true" outlineLevel="0" collapsed="false">
      <c r="A5724" s="106" t="n">
        <v>38723.7891319445</v>
      </c>
      <c r="B5724" s="1" t="s">
        <v>320</v>
      </c>
      <c r="C5724" s="1" t="s">
        <v>321</v>
      </c>
      <c r="D5724" s="1" t="s">
        <v>322</v>
      </c>
    </row>
    <row r="5725" customFormat="false" ht="15" hidden="false" customHeight="true" outlineLevel="0" collapsed="false">
      <c r="A5725" s="106" t="n">
        <v>38731.4086342593</v>
      </c>
      <c r="B5725" s="1" t="s">
        <v>323</v>
      </c>
      <c r="C5725" s="1" t="s">
        <v>324</v>
      </c>
      <c r="D5725" s="1" t="s">
        <v>325</v>
      </c>
    </row>
    <row r="5726" customFormat="false" ht="15" hidden="false" customHeight="true" outlineLevel="0" collapsed="false">
      <c r="A5726" s="106" t="n">
        <v>38739.6346875</v>
      </c>
      <c r="B5726" s="1" t="s">
        <v>314</v>
      </c>
      <c r="C5726" s="1" t="s">
        <v>315</v>
      </c>
      <c r="D5726" s="1" t="s">
        <v>316</v>
      </c>
    </row>
    <row r="5727" customFormat="false" ht="15" hidden="false" customHeight="true" outlineLevel="0" collapsed="false">
      <c r="A5727" s="106" t="n">
        <v>38746.5934143519</v>
      </c>
      <c r="B5727" s="1" t="s">
        <v>326</v>
      </c>
      <c r="C5727" s="1" t="s">
        <v>327</v>
      </c>
      <c r="D5727" s="1" t="s">
        <v>319</v>
      </c>
    </row>
    <row r="5728" customFormat="false" ht="15" hidden="false" customHeight="true" outlineLevel="0" collapsed="false">
      <c r="A5728" s="106" t="n">
        <v>38753.2700810185</v>
      </c>
      <c r="B5728" s="1" t="s">
        <v>320</v>
      </c>
      <c r="C5728" s="1" t="s">
        <v>321</v>
      </c>
      <c r="D5728" s="1" t="s">
        <v>322</v>
      </c>
    </row>
    <row r="5729" customFormat="false" ht="15" hidden="false" customHeight="true" outlineLevel="0" collapsed="false">
      <c r="A5729" s="106" t="n">
        <v>38761.1976736111</v>
      </c>
      <c r="B5729" s="1" t="s">
        <v>323</v>
      </c>
      <c r="C5729" s="1" t="s">
        <v>324</v>
      </c>
      <c r="D5729" s="1" t="s">
        <v>325</v>
      </c>
    </row>
    <row r="5730" customFormat="false" ht="15" hidden="false" customHeight="true" outlineLevel="0" collapsed="false">
      <c r="A5730" s="106" t="n">
        <v>38769.3035648148</v>
      </c>
      <c r="B5730" s="1" t="s">
        <v>314</v>
      </c>
      <c r="C5730" s="1" t="s">
        <v>315</v>
      </c>
      <c r="D5730" s="1" t="s">
        <v>316</v>
      </c>
    </row>
    <row r="5731" customFormat="false" ht="15" hidden="false" customHeight="true" outlineLevel="0" collapsed="false">
      <c r="A5731" s="106" t="n">
        <v>38776.0212847222</v>
      </c>
      <c r="B5731" s="1" t="s">
        <v>326</v>
      </c>
      <c r="C5731" s="1" t="s">
        <v>327</v>
      </c>
      <c r="D5731" s="1" t="s">
        <v>319</v>
      </c>
    </row>
    <row r="5732" customFormat="false" ht="15" hidden="false" customHeight="true" outlineLevel="0" collapsed="false">
      <c r="A5732" s="106" t="n">
        <v>38782.8443865741</v>
      </c>
      <c r="B5732" s="1" t="s">
        <v>320</v>
      </c>
      <c r="C5732" s="1" t="s">
        <v>321</v>
      </c>
      <c r="D5732" s="1" t="s">
        <v>322</v>
      </c>
    </row>
    <row r="5733" customFormat="false" ht="15" hidden="false" customHeight="true" outlineLevel="0" collapsed="false">
      <c r="A5733" s="106" t="n">
        <v>38790.9832060185</v>
      </c>
      <c r="B5733" s="1" t="s">
        <v>323</v>
      </c>
      <c r="C5733" s="1" t="s">
        <v>324</v>
      </c>
      <c r="D5733" s="1" t="s">
        <v>325</v>
      </c>
    </row>
    <row r="5734" customFormat="false" ht="15" hidden="false" customHeight="true" outlineLevel="0" collapsed="false">
      <c r="A5734" s="106" t="n">
        <v>38796.767650463</v>
      </c>
      <c r="B5734" s="1" t="s">
        <v>328</v>
      </c>
      <c r="C5734" s="1" t="s">
        <v>329</v>
      </c>
      <c r="D5734" s="1" t="s">
        <v>330</v>
      </c>
    </row>
    <row r="5735" customFormat="false" ht="15" hidden="false" customHeight="true" outlineLevel="0" collapsed="false">
      <c r="A5735" s="106" t="n">
        <v>38798.7992476852</v>
      </c>
      <c r="B5735" s="1" t="s">
        <v>314</v>
      </c>
      <c r="C5735" s="1" t="s">
        <v>315</v>
      </c>
      <c r="D5735" s="1" t="s">
        <v>316</v>
      </c>
    </row>
    <row r="5736" customFormat="false" ht="15" hidden="false" customHeight="true" outlineLevel="0" collapsed="false">
      <c r="A5736" s="106" t="n">
        <v>38805.4273726852</v>
      </c>
      <c r="B5736" s="1" t="s">
        <v>317</v>
      </c>
      <c r="C5736" s="1" t="s">
        <v>318</v>
      </c>
      <c r="D5736" s="1" t="s">
        <v>319</v>
      </c>
    </row>
    <row r="5737" customFormat="false" ht="15" hidden="false" customHeight="true" outlineLevel="0" collapsed="false">
      <c r="A5737" s="106" t="n">
        <v>38812.5003356482</v>
      </c>
      <c r="B5737" s="1" t="s">
        <v>320</v>
      </c>
      <c r="C5737" s="1" t="s">
        <v>321</v>
      </c>
      <c r="D5737" s="1" t="s">
        <v>322</v>
      </c>
    </row>
    <row r="5738" customFormat="false" ht="15" hidden="false" customHeight="true" outlineLevel="0" collapsed="false">
      <c r="A5738" s="106" t="n">
        <v>38820.6946180556</v>
      </c>
      <c r="B5738" s="1" t="s">
        <v>323</v>
      </c>
      <c r="C5738" s="1" t="s">
        <v>324</v>
      </c>
      <c r="D5738" s="1" t="s">
        <v>325</v>
      </c>
    </row>
    <row r="5739" customFormat="false" ht="15" hidden="false" customHeight="true" outlineLevel="0" collapsed="false">
      <c r="A5739" s="106" t="n">
        <v>38828.1448611111</v>
      </c>
      <c r="B5739" s="1" t="s">
        <v>314</v>
      </c>
      <c r="C5739" s="1" t="s">
        <v>315</v>
      </c>
      <c r="D5739" s="1" t="s">
        <v>316</v>
      </c>
    </row>
    <row r="5740" customFormat="false" ht="15" hidden="false" customHeight="true" outlineLevel="0" collapsed="false">
      <c r="A5740" s="106" t="n">
        <v>38834.8224421296</v>
      </c>
      <c r="B5740" s="1" t="s">
        <v>326</v>
      </c>
      <c r="C5740" s="1" t="s">
        <v>327</v>
      </c>
      <c r="D5740" s="1" t="s">
        <v>319</v>
      </c>
    </row>
    <row r="5741" customFormat="false" ht="15" hidden="false" customHeight="true" outlineLevel="0" collapsed="false">
      <c r="A5741" s="106" t="n">
        <v>38842.2169675926</v>
      </c>
      <c r="B5741" s="1" t="s">
        <v>320</v>
      </c>
      <c r="C5741" s="1" t="s">
        <v>321</v>
      </c>
      <c r="D5741" s="1" t="s">
        <v>322</v>
      </c>
    </row>
    <row r="5742" customFormat="false" ht="15" hidden="false" customHeight="true" outlineLevel="0" collapsed="false">
      <c r="A5742" s="106" t="n">
        <v>38850.2853819444</v>
      </c>
      <c r="B5742" s="1" t="s">
        <v>323</v>
      </c>
      <c r="C5742" s="1" t="s">
        <v>324</v>
      </c>
      <c r="D5742" s="1" t="s">
        <v>325</v>
      </c>
    </row>
    <row r="5743" customFormat="false" ht="15" hidden="false" customHeight="true" outlineLevel="0" collapsed="false">
      <c r="A5743" s="106" t="n">
        <v>38857.3893634259</v>
      </c>
      <c r="B5743" s="1" t="s">
        <v>314</v>
      </c>
      <c r="C5743" s="1" t="s">
        <v>315</v>
      </c>
      <c r="D5743" s="1" t="s">
        <v>316</v>
      </c>
    </row>
    <row r="5744" customFormat="false" ht="15" hidden="false" customHeight="true" outlineLevel="0" collapsed="false">
      <c r="A5744" s="106" t="n">
        <v>38864.2263657407</v>
      </c>
      <c r="B5744" s="1" t="s">
        <v>326</v>
      </c>
      <c r="C5744" s="1" t="s">
        <v>327</v>
      </c>
      <c r="D5744" s="1" t="s">
        <v>319</v>
      </c>
    </row>
    <row r="5745" customFormat="false" ht="15" hidden="false" customHeight="true" outlineLevel="0" collapsed="false">
      <c r="A5745" s="106" t="n">
        <v>38871.9619791667</v>
      </c>
      <c r="B5745" s="1" t="s">
        <v>320</v>
      </c>
      <c r="C5745" s="1" t="s">
        <v>321</v>
      </c>
      <c r="D5745" s="1" t="s">
        <v>322</v>
      </c>
    </row>
    <row r="5746" customFormat="false" ht="15" hidden="false" customHeight="true" outlineLevel="0" collapsed="false">
      <c r="A5746" s="106" t="n">
        <v>38879.752037037</v>
      </c>
      <c r="B5746" s="1" t="s">
        <v>323</v>
      </c>
      <c r="C5746" s="1" t="s">
        <v>324</v>
      </c>
      <c r="D5746" s="1" t="s">
        <v>325</v>
      </c>
    </row>
    <row r="5747" customFormat="false" ht="15" hidden="false" customHeight="true" outlineLevel="0" collapsed="false">
      <c r="A5747" s="106" t="n">
        <v>38886.5891898148</v>
      </c>
      <c r="B5747" s="1" t="s">
        <v>314</v>
      </c>
      <c r="C5747" s="1" t="s">
        <v>315</v>
      </c>
      <c r="D5747" s="1" t="s">
        <v>316</v>
      </c>
    </row>
    <row r="5748" customFormat="false" ht="15" hidden="false" customHeight="true" outlineLevel="0" collapsed="false">
      <c r="A5748" s="106" t="n">
        <v>38889.5178240741</v>
      </c>
      <c r="B5748" s="1" t="s">
        <v>328</v>
      </c>
      <c r="C5748" s="1" t="s">
        <v>331</v>
      </c>
      <c r="D5748" s="1" t="s">
        <v>332</v>
      </c>
    </row>
    <row r="5749" customFormat="false" ht="15" hidden="false" customHeight="true" outlineLevel="0" collapsed="false">
      <c r="A5749" s="106" t="n">
        <v>38893.670462963</v>
      </c>
      <c r="B5749" s="1" t="s">
        <v>326</v>
      </c>
      <c r="C5749" s="1" t="s">
        <v>327</v>
      </c>
      <c r="D5749" s="1" t="s">
        <v>319</v>
      </c>
    </row>
    <row r="5750" customFormat="false" ht="15" hidden="false" customHeight="true" outlineLevel="0" collapsed="false">
      <c r="A5750" s="106" t="n">
        <v>38901.6920138889</v>
      </c>
      <c r="B5750" s="1" t="s">
        <v>320</v>
      </c>
      <c r="C5750" s="1" t="s">
        <v>321</v>
      </c>
      <c r="D5750" s="1" t="s">
        <v>322</v>
      </c>
    </row>
    <row r="5751" customFormat="false" ht="15" hidden="false" customHeight="true" outlineLevel="0" collapsed="false">
      <c r="A5751" s="106" t="n">
        <v>38909.1261805556</v>
      </c>
      <c r="B5751" s="1" t="s">
        <v>323</v>
      </c>
      <c r="C5751" s="1" t="s">
        <v>324</v>
      </c>
      <c r="D5751" s="1" t="s">
        <v>325</v>
      </c>
    </row>
    <row r="5752" customFormat="false" ht="15" hidden="false" customHeight="true" outlineLevel="0" collapsed="false">
      <c r="A5752" s="106" t="n">
        <v>38915.8004398148</v>
      </c>
      <c r="B5752" s="1" t="s">
        <v>314</v>
      </c>
      <c r="C5752" s="1" t="s">
        <v>315</v>
      </c>
      <c r="D5752" s="1" t="s">
        <v>316</v>
      </c>
    </row>
    <row r="5753" customFormat="false" ht="15" hidden="false" customHeight="true" outlineLevel="0" collapsed="false">
      <c r="A5753" s="106" t="n">
        <v>38923.1882175926</v>
      </c>
      <c r="B5753" s="1" t="s">
        <v>326</v>
      </c>
      <c r="C5753" s="1" t="s">
        <v>327</v>
      </c>
      <c r="D5753" s="1" t="s">
        <v>319</v>
      </c>
    </row>
    <row r="5754" customFormat="false" ht="15" hidden="false" customHeight="true" outlineLevel="0" collapsed="false">
      <c r="A5754" s="106" t="n">
        <v>38931.3649421296</v>
      </c>
      <c r="B5754" s="1" t="s">
        <v>320</v>
      </c>
      <c r="C5754" s="1" t="s">
        <v>321</v>
      </c>
      <c r="D5754" s="1" t="s">
        <v>322</v>
      </c>
    </row>
    <row r="5755" customFormat="false" ht="15" hidden="false" customHeight="true" outlineLevel="0" collapsed="false">
      <c r="A5755" s="106" t="n">
        <v>38938.4541203704</v>
      </c>
      <c r="B5755" s="1" t="s">
        <v>323</v>
      </c>
      <c r="C5755" s="1" t="s">
        <v>324</v>
      </c>
      <c r="D5755" s="1" t="s">
        <v>325</v>
      </c>
    </row>
    <row r="5756" customFormat="false" ht="15" hidden="false" customHeight="true" outlineLevel="0" collapsed="false">
      <c r="A5756" s="106" t="n">
        <v>38945.0769675926</v>
      </c>
      <c r="B5756" s="1" t="s">
        <v>314</v>
      </c>
      <c r="C5756" s="1" t="s">
        <v>315</v>
      </c>
      <c r="D5756" s="1" t="s">
        <v>316</v>
      </c>
    </row>
    <row r="5757" customFormat="false" ht="15" hidden="false" customHeight="true" outlineLevel="0" collapsed="false">
      <c r="A5757" s="106" t="n">
        <v>38952.7985648148</v>
      </c>
      <c r="B5757" s="1" t="s">
        <v>326</v>
      </c>
      <c r="C5757" s="1" t="s">
        <v>327</v>
      </c>
      <c r="D5757" s="1" t="s">
        <v>319</v>
      </c>
    </row>
    <row r="5758" customFormat="false" ht="15" hidden="false" customHeight="true" outlineLevel="0" collapsed="false">
      <c r="A5758" s="106" t="n">
        <v>38960.9557175926</v>
      </c>
      <c r="B5758" s="1" t="s">
        <v>320</v>
      </c>
      <c r="C5758" s="1" t="s">
        <v>321</v>
      </c>
      <c r="D5758" s="1" t="s">
        <v>322</v>
      </c>
    </row>
    <row r="5759" customFormat="false" ht="15" hidden="false" customHeight="true" outlineLevel="0" collapsed="false">
      <c r="A5759" s="106" t="n">
        <v>38967.7793981481</v>
      </c>
      <c r="B5759" s="1" t="s">
        <v>333</v>
      </c>
      <c r="C5759" s="1" t="s">
        <v>334</v>
      </c>
      <c r="D5759" s="1" t="s">
        <v>325</v>
      </c>
    </row>
    <row r="5760" customFormat="false" ht="15" hidden="false" customHeight="true" outlineLevel="0" collapsed="false">
      <c r="A5760" s="106" t="n">
        <v>38974.469224537</v>
      </c>
      <c r="B5760" s="1" t="s">
        <v>314</v>
      </c>
      <c r="C5760" s="1" t="s">
        <v>315</v>
      </c>
      <c r="D5760" s="1" t="s">
        <v>316</v>
      </c>
    </row>
    <row r="5761" customFormat="false" ht="15" hidden="false" customHeight="true" outlineLevel="0" collapsed="false">
      <c r="A5761" s="106" t="n">
        <v>38982.4899189815</v>
      </c>
      <c r="B5761" s="1" t="s">
        <v>317</v>
      </c>
      <c r="C5761" s="1" t="s">
        <v>318</v>
      </c>
      <c r="D5761" s="1" t="s">
        <v>319</v>
      </c>
    </row>
    <row r="5762" customFormat="false" ht="15" hidden="false" customHeight="true" outlineLevel="0" collapsed="false">
      <c r="A5762" s="106" t="n">
        <v>38983.1692013889</v>
      </c>
      <c r="B5762" s="1" t="s">
        <v>328</v>
      </c>
      <c r="C5762" s="1" t="s">
        <v>335</v>
      </c>
      <c r="D5762" s="1" t="s">
        <v>336</v>
      </c>
    </row>
    <row r="5763" customFormat="false" ht="15" hidden="false" customHeight="true" outlineLevel="0" collapsed="false">
      <c r="A5763" s="106" t="n">
        <v>38990.4609027778</v>
      </c>
      <c r="B5763" s="1" t="s">
        <v>320</v>
      </c>
      <c r="C5763" s="1" t="s">
        <v>321</v>
      </c>
      <c r="D5763" s="1" t="s">
        <v>322</v>
      </c>
    </row>
    <row r="5764" customFormat="false" ht="15" hidden="false" customHeight="true" outlineLevel="0" collapsed="false">
      <c r="A5764" s="106" t="n">
        <v>38997.1342013889</v>
      </c>
      <c r="B5764" s="1" t="s">
        <v>323</v>
      </c>
      <c r="C5764" s="1" t="s">
        <v>324</v>
      </c>
      <c r="D5764" s="1" t="s">
        <v>325</v>
      </c>
    </row>
    <row r="5765" customFormat="false" ht="15" hidden="false" customHeight="true" outlineLevel="0" collapsed="false">
      <c r="A5765" s="106" t="n">
        <v>39004.0182523148</v>
      </c>
      <c r="B5765" s="1" t="s">
        <v>314</v>
      </c>
      <c r="C5765" s="1" t="s">
        <v>315</v>
      </c>
      <c r="D5765" s="1" t="s">
        <v>316</v>
      </c>
    </row>
    <row r="5766" customFormat="false" ht="15" hidden="false" customHeight="true" outlineLevel="0" collapsed="false">
      <c r="A5766" s="106" t="n">
        <v>39012.2183449074</v>
      </c>
      <c r="B5766" s="1" t="s">
        <v>326</v>
      </c>
      <c r="C5766" s="1" t="s">
        <v>327</v>
      </c>
      <c r="D5766" s="1" t="s">
        <v>319</v>
      </c>
    </row>
    <row r="5767" customFormat="false" ht="15" hidden="false" customHeight="true" outlineLevel="0" collapsed="false">
      <c r="A5767" s="106" t="n">
        <v>39019.8925462963</v>
      </c>
      <c r="B5767" s="1" t="s">
        <v>320</v>
      </c>
      <c r="C5767" s="1" t="s">
        <v>321</v>
      </c>
      <c r="D5767" s="1" t="s">
        <v>322</v>
      </c>
    </row>
    <row r="5768" customFormat="false" ht="15" hidden="false" customHeight="true" outlineLevel="0" collapsed="false">
      <c r="A5768" s="106" t="n">
        <v>39026.5406365741</v>
      </c>
      <c r="B5768" s="1" t="s">
        <v>323</v>
      </c>
      <c r="C5768" s="1" t="s">
        <v>324</v>
      </c>
      <c r="D5768" s="1" t="s">
        <v>325</v>
      </c>
    </row>
    <row r="5769" customFormat="false" ht="15" hidden="false" customHeight="true" outlineLevel="0" collapsed="false">
      <c r="A5769" s="106" t="n">
        <v>39033.7403587963</v>
      </c>
      <c r="B5769" s="1" t="s">
        <v>314</v>
      </c>
      <c r="C5769" s="1" t="s">
        <v>315</v>
      </c>
      <c r="D5769" s="1" t="s">
        <v>316</v>
      </c>
    </row>
    <row r="5770" customFormat="false" ht="15" hidden="false" customHeight="true" outlineLevel="0" collapsed="false">
      <c r="A5770" s="106" t="n">
        <v>39041.9291203704</v>
      </c>
      <c r="B5770" s="1" t="s">
        <v>326</v>
      </c>
      <c r="C5770" s="1" t="s">
        <v>327</v>
      </c>
      <c r="D5770" s="1" t="s">
        <v>319</v>
      </c>
    </row>
    <row r="5771" customFormat="false" ht="15" hidden="false" customHeight="true" outlineLevel="0" collapsed="false">
      <c r="A5771" s="106" t="n">
        <v>39049.2701041667</v>
      </c>
      <c r="B5771" s="1" t="s">
        <v>320</v>
      </c>
      <c r="C5771" s="1" t="s">
        <v>321</v>
      </c>
      <c r="D5771" s="1" t="s">
        <v>322</v>
      </c>
    </row>
    <row r="5772" customFormat="false" ht="15" hidden="false" customHeight="true" outlineLevel="0" collapsed="false">
      <c r="A5772" s="106" t="n">
        <v>39056.0173611111</v>
      </c>
      <c r="B5772" s="1" t="s">
        <v>323</v>
      </c>
      <c r="C5772" s="1" t="s">
        <v>324</v>
      </c>
      <c r="D5772" s="1" t="s">
        <v>325</v>
      </c>
    </row>
    <row r="5773" customFormat="false" ht="15" hidden="false" customHeight="true" outlineLevel="0" collapsed="false">
      <c r="A5773" s="106" t="n">
        <v>39063.6058217593</v>
      </c>
      <c r="B5773" s="1" t="s">
        <v>314</v>
      </c>
      <c r="C5773" s="1" t="s">
        <v>315</v>
      </c>
      <c r="D5773" s="1" t="s">
        <v>316</v>
      </c>
    </row>
    <row r="5774" customFormat="false" ht="15" hidden="false" customHeight="true" outlineLevel="0" collapsed="false">
      <c r="A5774" s="106" t="n">
        <v>39071.5838194444</v>
      </c>
      <c r="B5774" s="1" t="s">
        <v>326</v>
      </c>
      <c r="C5774" s="1" t="s">
        <v>327</v>
      </c>
      <c r="D5774" s="1" t="s">
        <v>319</v>
      </c>
    </row>
    <row r="5775" customFormat="false" ht="15" hidden="false" customHeight="true" outlineLevel="0" collapsed="false">
      <c r="A5775" s="106" t="n">
        <v>39073.0152777778</v>
      </c>
      <c r="B5775" s="1" t="s">
        <v>328</v>
      </c>
      <c r="C5775" s="1" t="s">
        <v>337</v>
      </c>
      <c r="D5775" s="1" t="s">
        <v>338</v>
      </c>
    </row>
    <row r="5776" customFormat="false" ht="15" hidden="false" customHeight="true" outlineLevel="0" collapsed="false">
      <c r="A5776" s="106" t="n">
        <v>39078.6166319445</v>
      </c>
      <c r="B5776" s="1" t="s">
        <v>320</v>
      </c>
      <c r="C5776" s="1" t="s">
        <v>321</v>
      </c>
      <c r="D5776" s="1" t="s">
        <v>322</v>
      </c>
    </row>
    <row r="5777" customFormat="false" ht="15" hidden="false" customHeight="true" outlineLevel="0" collapsed="false">
      <c r="A5777" s="106" t="n">
        <v>39085.5818171296</v>
      </c>
      <c r="B5777" s="1" t="s">
        <v>323</v>
      </c>
      <c r="C5777" s="1" t="s">
        <v>324</v>
      </c>
      <c r="D5777" s="1" t="s">
        <v>325</v>
      </c>
    </row>
    <row r="5778" customFormat="false" ht="15" hidden="false" customHeight="true" outlineLevel="0" collapsed="false">
      <c r="A5778" s="106" t="n">
        <v>39093.5315277778</v>
      </c>
      <c r="B5778" s="1" t="s">
        <v>314</v>
      </c>
      <c r="C5778" s="1" t="s">
        <v>315</v>
      </c>
      <c r="D5778" s="1" t="s">
        <v>316</v>
      </c>
    </row>
    <row r="5779" customFormat="false" ht="15" hidden="false" customHeight="true" outlineLevel="0" collapsed="false">
      <c r="A5779" s="106" t="n">
        <v>39101.1671759259</v>
      </c>
      <c r="B5779" s="1" t="s">
        <v>326</v>
      </c>
      <c r="C5779" s="1" t="s">
        <v>327</v>
      </c>
      <c r="D5779" s="1" t="s">
        <v>319</v>
      </c>
    </row>
    <row r="5780" customFormat="false" ht="15" hidden="false" customHeight="true" outlineLevel="0" collapsed="false">
      <c r="A5780" s="106" t="n">
        <v>39107.9594791667</v>
      </c>
      <c r="B5780" s="1" t="s">
        <v>320</v>
      </c>
      <c r="C5780" s="1" t="s">
        <v>321</v>
      </c>
      <c r="D5780" s="1" t="s">
        <v>322</v>
      </c>
    </row>
    <row r="5781" customFormat="false" ht="15" hidden="false" customHeight="true" outlineLevel="0" collapsed="false">
      <c r="A5781" s="106" t="n">
        <v>39115.240150463</v>
      </c>
      <c r="B5781" s="1" t="s">
        <v>323</v>
      </c>
      <c r="C5781" s="1" t="s">
        <v>324</v>
      </c>
      <c r="D5781" s="1" t="s">
        <v>325</v>
      </c>
    </row>
    <row r="5782" customFormat="false" ht="15" hidden="false" customHeight="true" outlineLevel="0" collapsed="false">
      <c r="A5782" s="106" t="n">
        <v>39123.410775463</v>
      </c>
      <c r="B5782" s="1" t="s">
        <v>314</v>
      </c>
      <c r="C5782" s="1" t="s">
        <v>315</v>
      </c>
      <c r="D5782" s="1" t="s">
        <v>316</v>
      </c>
    </row>
    <row r="5783" customFormat="false" ht="15" hidden="false" customHeight="true" outlineLevel="0" collapsed="false">
      <c r="A5783" s="106" t="n">
        <v>39130.6765625</v>
      </c>
      <c r="B5783" s="1" t="s">
        <v>326</v>
      </c>
      <c r="C5783" s="1" t="s">
        <v>327</v>
      </c>
      <c r="D5783" s="1" t="s">
        <v>319</v>
      </c>
    </row>
    <row r="5784" customFormat="false" ht="15" hidden="false" customHeight="true" outlineLevel="0" collapsed="false">
      <c r="A5784" s="106" t="n">
        <v>39137.3304861111</v>
      </c>
      <c r="B5784" s="1" t="s">
        <v>320</v>
      </c>
      <c r="C5784" s="1" t="s">
        <v>321</v>
      </c>
      <c r="D5784" s="1" t="s">
        <v>322</v>
      </c>
    </row>
    <row r="5785" customFormat="false" ht="15" hidden="false" customHeight="true" outlineLevel="0" collapsed="false">
      <c r="A5785" s="106" t="n">
        <v>39144.9704282407</v>
      </c>
      <c r="B5785" s="1" t="s">
        <v>333</v>
      </c>
      <c r="C5785" s="1" t="s">
        <v>334</v>
      </c>
      <c r="D5785" s="1" t="s">
        <v>325</v>
      </c>
    </row>
    <row r="5786" customFormat="false" ht="15" hidden="false" customHeight="true" outlineLevel="0" collapsed="false">
      <c r="A5786" s="106" t="n">
        <v>39153.162650463</v>
      </c>
      <c r="B5786" s="1" t="s">
        <v>314</v>
      </c>
      <c r="C5786" s="1" t="s">
        <v>315</v>
      </c>
      <c r="D5786" s="1" t="s">
        <v>316</v>
      </c>
    </row>
    <row r="5787" customFormat="false" ht="15" hidden="false" customHeight="true" outlineLevel="0" collapsed="false">
      <c r="A5787" s="106" t="n">
        <v>39160.1128472222</v>
      </c>
      <c r="B5787" s="1" t="s">
        <v>317</v>
      </c>
      <c r="C5787" s="1" t="s">
        <v>318</v>
      </c>
      <c r="D5787" s="1" t="s">
        <v>319</v>
      </c>
    </row>
    <row r="5788" customFormat="false" ht="15" hidden="false" customHeight="true" outlineLevel="0" collapsed="false">
      <c r="A5788" s="106" t="n">
        <v>39162.0051273148</v>
      </c>
      <c r="B5788" s="1" t="s">
        <v>328</v>
      </c>
      <c r="C5788" s="1" t="s">
        <v>329</v>
      </c>
      <c r="D5788" s="1" t="s">
        <v>330</v>
      </c>
    </row>
    <row r="5789" customFormat="false" ht="15" hidden="false" customHeight="true" outlineLevel="0" collapsed="false">
      <c r="A5789" s="106" t="n">
        <v>39166.7612847222</v>
      </c>
      <c r="B5789" s="1" t="s">
        <v>320</v>
      </c>
      <c r="C5789" s="1" t="s">
        <v>321</v>
      </c>
      <c r="D5789" s="1" t="s">
        <v>322</v>
      </c>
    </row>
    <row r="5790" customFormat="false" ht="15" hidden="false" customHeight="true" outlineLevel="0" collapsed="false">
      <c r="A5790" s="106" t="n">
        <v>39174.7189583333</v>
      </c>
      <c r="B5790" s="1" t="s">
        <v>323</v>
      </c>
      <c r="C5790" s="1" t="s">
        <v>324</v>
      </c>
      <c r="D5790" s="1" t="s">
        <v>325</v>
      </c>
    </row>
    <row r="5791" customFormat="false" ht="15" hidden="false" customHeight="true" outlineLevel="0" collapsed="false">
      <c r="A5791" s="106" t="n">
        <v>39182.7530671296</v>
      </c>
      <c r="B5791" s="1" t="s">
        <v>314</v>
      </c>
      <c r="C5791" s="1" t="s">
        <v>315</v>
      </c>
      <c r="D5791" s="1" t="s">
        <v>316</v>
      </c>
    </row>
    <row r="5792" customFormat="false" ht="15" hidden="false" customHeight="true" outlineLevel="0" collapsed="false">
      <c r="A5792" s="106" t="n">
        <v>39189.4834722222</v>
      </c>
      <c r="B5792" s="1" t="s">
        <v>326</v>
      </c>
      <c r="C5792" s="1" t="s">
        <v>327</v>
      </c>
      <c r="D5792" s="1" t="s">
        <v>319</v>
      </c>
    </row>
    <row r="5793" customFormat="false" ht="15" hidden="false" customHeight="true" outlineLevel="0" collapsed="false">
      <c r="A5793" s="106" t="n">
        <v>39196.2748263889</v>
      </c>
      <c r="B5793" s="1" t="s">
        <v>320</v>
      </c>
      <c r="C5793" s="1" t="s">
        <v>321</v>
      </c>
      <c r="D5793" s="1" t="s">
        <v>322</v>
      </c>
    </row>
    <row r="5794" customFormat="false" ht="15" hidden="false" customHeight="true" outlineLevel="0" collapsed="false">
      <c r="A5794" s="106" t="n">
        <v>39204.4232638889</v>
      </c>
      <c r="B5794" s="1" t="s">
        <v>323</v>
      </c>
      <c r="C5794" s="1" t="s">
        <v>324</v>
      </c>
      <c r="D5794" s="1" t="s">
        <v>325</v>
      </c>
    </row>
    <row r="5795" customFormat="false" ht="15" hidden="false" customHeight="true" outlineLevel="0" collapsed="false">
      <c r="A5795" s="106" t="n">
        <v>39212.1857175926</v>
      </c>
      <c r="B5795" s="1" t="s">
        <v>314</v>
      </c>
      <c r="C5795" s="1" t="s">
        <v>315</v>
      </c>
      <c r="D5795" s="1" t="s">
        <v>316</v>
      </c>
    </row>
    <row r="5796" customFormat="false" ht="15" hidden="false" customHeight="true" outlineLevel="0" collapsed="false">
      <c r="A5796" s="106" t="n">
        <v>39218.8109143519</v>
      </c>
      <c r="B5796" s="1" t="s">
        <v>326</v>
      </c>
      <c r="C5796" s="1" t="s">
        <v>327</v>
      </c>
      <c r="D5796" s="1" t="s">
        <v>319</v>
      </c>
    </row>
    <row r="5797" customFormat="false" ht="15" hidden="false" customHeight="true" outlineLevel="0" collapsed="false">
      <c r="A5797" s="106" t="n">
        <v>39225.8766666667</v>
      </c>
      <c r="B5797" s="1" t="s">
        <v>320</v>
      </c>
      <c r="C5797" s="1" t="s">
        <v>321</v>
      </c>
      <c r="D5797" s="1" t="s">
        <v>322</v>
      </c>
    </row>
    <row r="5798" customFormat="false" ht="15" hidden="false" customHeight="true" outlineLevel="0" collapsed="false">
      <c r="A5798" s="106" t="n">
        <v>39234.0440509259</v>
      </c>
      <c r="B5798" s="1" t="s">
        <v>323</v>
      </c>
      <c r="C5798" s="1" t="s">
        <v>324</v>
      </c>
      <c r="D5798" s="1" t="s">
        <v>325</v>
      </c>
    </row>
    <row r="5799" customFormat="false" ht="15" hidden="false" customHeight="true" outlineLevel="0" collapsed="false">
      <c r="A5799" s="106" t="n">
        <v>39241.4881597222</v>
      </c>
      <c r="B5799" s="1" t="s">
        <v>314</v>
      </c>
      <c r="C5799" s="1" t="s">
        <v>315</v>
      </c>
      <c r="D5799" s="1" t="s">
        <v>316</v>
      </c>
    </row>
    <row r="5800" customFormat="false" ht="15" hidden="false" customHeight="true" outlineLevel="0" collapsed="false">
      <c r="A5800" s="106" t="n">
        <v>39248.1345023148</v>
      </c>
      <c r="B5800" s="1" t="s">
        <v>326</v>
      </c>
      <c r="C5800" s="1" t="s">
        <v>327</v>
      </c>
      <c r="D5800" s="1" t="s">
        <v>319</v>
      </c>
    </row>
    <row r="5801" customFormat="false" ht="15" hidden="false" customHeight="true" outlineLevel="0" collapsed="false">
      <c r="A5801" s="106" t="n">
        <v>39254.7542476852</v>
      </c>
      <c r="B5801" s="1" t="s">
        <v>328</v>
      </c>
      <c r="C5801" s="1" t="s">
        <v>331</v>
      </c>
      <c r="D5801" s="1" t="s">
        <v>332</v>
      </c>
    </row>
    <row r="5802" customFormat="false" ht="15" hidden="false" customHeight="true" outlineLevel="0" collapsed="false">
      <c r="A5802" s="106" t="n">
        <v>39255.5518402778</v>
      </c>
      <c r="B5802" s="1" t="s">
        <v>320</v>
      </c>
      <c r="C5802" s="1" t="s">
        <v>321</v>
      </c>
      <c r="D5802" s="1" t="s">
        <v>322</v>
      </c>
    </row>
    <row r="5803" customFormat="false" ht="15" hidden="false" customHeight="true" outlineLevel="0" collapsed="false">
      <c r="A5803" s="106" t="n">
        <v>39263.5753356482</v>
      </c>
      <c r="B5803" s="1" t="s">
        <v>323</v>
      </c>
      <c r="C5803" s="1" t="s">
        <v>324</v>
      </c>
      <c r="D5803" s="1" t="s">
        <v>325</v>
      </c>
    </row>
    <row r="5804" customFormat="false" ht="15" hidden="false" customHeight="true" outlineLevel="0" collapsed="false">
      <c r="A5804" s="106" t="n">
        <v>39270.7040046296</v>
      </c>
      <c r="B5804" s="1" t="s">
        <v>314</v>
      </c>
      <c r="C5804" s="1" t="s">
        <v>315</v>
      </c>
      <c r="D5804" s="1" t="s">
        <v>316</v>
      </c>
    </row>
    <row r="5805" customFormat="false" ht="15" hidden="false" customHeight="true" outlineLevel="0" collapsed="false">
      <c r="A5805" s="106" t="n">
        <v>39277.5028819444</v>
      </c>
      <c r="B5805" s="1" t="s">
        <v>326</v>
      </c>
      <c r="C5805" s="1" t="s">
        <v>327</v>
      </c>
      <c r="D5805" s="1" t="s">
        <v>319</v>
      </c>
    </row>
    <row r="5806" customFormat="false" ht="15" hidden="false" customHeight="true" outlineLevel="0" collapsed="false">
      <c r="A5806" s="106" t="n">
        <v>39285.2700231482</v>
      </c>
      <c r="B5806" s="1" t="s">
        <v>320</v>
      </c>
      <c r="C5806" s="1" t="s">
        <v>321</v>
      </c>
      <c r="D5806" s="1" t="s">
        <v>322</v>
      </c>
    </row>
    <row r="5807" customFormat="false" ht="15" hidden="false" customHeight="true" outlineLevel="0" collapsed="false">
      <c r="A5807" s="106" t="n">
        <v>39293.0331712963</v>
      </c>
      <c r="B5807" s="1" t="s">
        <v>323</v>
      </c>
      <c r="C5807" s="1" t="s">
        <v>324</v>
      </c>
      <c r="D5807" s="1" t="s">
        <v>325</v>
      </c>
    </row>
    <row r="5808" customFormat="false" ht="15" hidden="false" customHeight="true" outlineLevel="0" collapsed="false">
      <c r="A5808" s="106" t="n">
        <v>39299.888900463</v>
      </c>
      <c r="B5808" s="1" t="s">
        <v>314</v>
      </c>
      <c r="C5808" s="1" t="s">
        <v>315</v>
      </c>
      <c r="D5808" s="1" t="s">
        <v>316</v>
      </c>
    </row>
    <row r="5809" customFormat="false" ht="15" hidden="false" customHeight="true" outlineLevel="0" collapsed="false">
      <c r="A5809" s="106" t="n">
        <v>39306.9603587963</v>
      </c>
      <c r="B5809" s="1" t="s">
        <v>317</v>
      </c>
      <c r="C5809" s="1" t="s">
        <v>318</v>
      </c>
      <c r="D5809" s="1" t="s">
        <v>319</v>
      </c>
    </row>
    <row r="5810" customFormat="false" ht="15" hidden="false" customHeight="true" outlineLevel="0" collapsed="false">
      <c r="A5810" s="106" t="n">
        <v>39314.99625</v>
      </c>
      <c r="B5810" s="1" t="s">
        <v>320</v>
      </c>
      <c r="C5810" s="1" t="s">
        <v>321</v>
      </c>
      <c r="D5810" s="1" t="s">
        <v>322</v>
      </c>
    </row>
    <row r="5811" customFormat="false" ht="15" hidden="false" customHeight="true" outlineLevel="0" collapsed="false">
      <c r="A5811" s="106" t="n">
        <v>39322.4413078704</v>
      </c>
      <c r="B5811" s="1" t="s">
        <v>333</v>
      </c>
      <c r="C5811" s="1" t="s">
        <v>334</v>
      </c>
      <c r="D5811" s="1" t="s">
        <v>325</v>
      </c>
    </row>
    <row r="5812" customFormat="false" ht="15" hidden="false" customHeight="true" outlineLevel="0" collapsed="false">
      <c r="A5812" s="106" t="n">
        <v>39329.1062615741</v>
      </c>
      <c r="B5812" s="1" t="s">
        <v>314</v>
      </c>
      <c r="C5812" s="1" t="s">
        <v>315</v>
      </c>
      <c r="D5812" s="1" t="s">
        <v>316</v>
      </c>
    </row>
    <row r="5813" customFormat="false" ht="15" hidden="false" customHeight="true" outlineLevel="0" collapsed="false">
      <c r="A5813" s="106" t="n">
        <v>39336.5311458333</v>
      </c>
      <c r="B5813" s="1" t="s">
        <v>317</v>
      </c>
      <c r="C5813" s="1" t="s">
        <v>318</v>
      </c>
      <c r="D5813" s="1" t="s">
        <v>319</v>
      </c>
    </row>
    <row r="5814" customFormat="false" ht="15" hidden="false" customHeight="true" outlineLevel="0" collapsed="false">
      <c r="A5814" s="106" t="n">
        <v>39344.7001388889</v>
      </c>
      <c r="B5814" s="1" t="s">
        <v>320</v>
      </c>
      <c r="C5814" s="1" t="s">
        <v>321</v>
      </c>
      <c r="D5814" s="1" t="s">
        <v>322</v>
      </c>
    </row>
    <row r="5815" customFormat="false" ht="15" hidden="false" customHeight="true" outlineLevel="0" collapsed="false">
      <c r="A5815" s="106" t="n">
        <v>39348.4104050926</v>
      </c>
      <c r="B5815" s="1" t="s">
        <v>328</v>
      </c>
      <c r="C5815" s="1" t="s">
        <v>335</v>
      </c>
      <c r="D5815" s="1" t="s">
        <v>336</v>
      </c>
    </row>
    <row r="5816" customFormat="false" ht="15" hidden="false" customHeight="true" outlineLevel="0" collapsed="false">
      <c r="A5816" s="106" t="n">
        <v>39351.8235416667</v>
      </c>
      <c r="B5816" s="1" t="s">
        <v>323</v>
      </c>
      <c r="C5816" s="1" t="s">
        <v>324</v>
      </c>
      <c r="D5816" s="1" t="s">
        <v>325</v>
      </c>
    </row>
    <row r="5817" customFormat="false" ht="15" hidden="false" customHeight="true" outlineLevel="0" collapsed="false">
      <c r="A5817" s="106" t="n">
        <v>39358.421087963</v>
      </c>
      <c r="B5817" s="1" t="s">
        <v>314</v>
      </c>
      <c r="C5817" s="1" t="s">
        <v>315</v>
      </c>
      <c r="D5817" s="1" t="s">
        <v>316</v>
      </c>
    </row>
    <row r="5818" customFormat="false" ht="15" hidden="false" customHeight="true" outlineLevel="0" collapsed="false">
      <c r="A5818" s="106" t="n">
        <v>39366.2091782407</v>
      </c>
      <c r="B5818" s="1" t="s">
        <v>326</v>
      </c>
      <c r="C5818" s="1" t="s">
        <v>327</v>
      </c>
      <c r="D5818" s="1" t="s">
        <v>319</v>
      </c>
    </row>
    <row r="5819" customFormat="false" ht="15" hidden="false" customHeight="true" outlineLevel="0" collapsed="false">
      <c r="A5819" s="106" t="n">
        <v>39374.356099537</v>
      </c>
      <c r="B5819" s="1" t="s">
        <v>320</v>
      </c>
      <c r="C5819" s="1" t="s">
        <v>321</v>
      </c>
      <c r="D5819" s="1" t="s">
        <v>322</v>
      </c>
    </row>
    <row r="5820" customFormat="false" ht="15" hidden="false" customHeight="true" outlineLevel="0" collapsed="false">
      <c r="A5820" s="106" t="n">
        <v>39381.2030902778</v>
      </c>
      <c r="B5820" s="1" t="s">
        <v>323</v>
      </c>
      <c r="C5820" s="1" t="s">
        <v>324</v>
      </c>
      <c r="D5820" s="1" t="s">
        <v>325</v>
      </c>
    </row>
    <row r="5821" customFormat="false" ht="15" hidden="false" customHeight="true" outlineLevel="0" collapsed="false">
      <c r="A5821" s="106" t="n">
        <v>39387.8880092593</v>
      </c>
      <c r="B5821" s="1" t="s">
        <v>314</v>
      </c>
      <c r="C5821" s="1" t="s">
        <v>315</v>
      </c>
      <c r="D5821" s="1" t="s">
        <v>316</v>
      </c>
    </row>
    <row r="5822" customFormat="false" ht="15" hidden="false" customHeight="true" outlineLevel="0" collapsed="false">
      <c r="A5822" s="106" t="n">
        <v>39395.9606134259</v>
      </c>
      <c r="B5822" s="1" t="s">
        <v>326</v>
      </c>
      <c r="C5822" s="1" t="s">
        <v>327</v>
      </c>
      <c r="D5822" s="1" t="s">
        <v>319</v>
      </c>
    </row>
    <row r="5823" customFormat="false" ht="15" hidden="false" customHeight="true" outlineLevel="0" collapsed="false">
      <c r="A5823" s="106" t="n">
        <v>39403.9391550926</v>
      </c>
      <c r="B5823" s="1" t="s">
        <v>320</v>
      </c>
      <c r="C5823" s="1" t="s">
        <v>321</v>
      </c>
      <c r="D5823" s="1" t="s">
        <v>322</v>
      </c>
    </row>
    <row r="5824" customFormat="false" ht="15" hidden="false" customHeight="true" outlineLevel="0" collapsed="false">
      <c r="A5824" s="106" t="n">
        <v>39410.6044907407</v>
      </c>
      <c r="B5824" s="1" t="s">
        <v>323</v>
      </c>
      <c r="C5824" s="1" t="s">
        <v>324</v>
      </c>
      <c r="D5824" s="1" t="s">
        <v>325</v>
      </c>
    </row>
    <row r="5825" customFormat="false" ht="15" hidden="false" customHeight="true" outlineLevel="0" collapsed="false">
      <c r="A5825" s="106" t="n">
        <v>39417.5312037037</v>
      </c>
      <c r="B5825" s="1" t="s">
        <v>314</v>
      </c>
      <c r="C5825" s="1" t="s">
        <v>315</v>
      </c>
      <c r="D5825" s="1" t="s">
        <v>316</v>
      </c>
    </row>
    <row r="5826" customFormat="false" ht="15" hidden="false" customHeight="true" outlineLevel="0" collapsed="false">
      <c r="A5826" s="106" t="n">
        <v>39425.7363078704</v>
      </c>
      <c r="B5826" s="1" t="s">
        <v>326</v>
      </c>
      <c r="C5826" s="1" t="s">
        <v>327</v>
      </c>
      <c r="D5826" s="1" t="s">
        <v>319</v>
      </c>
    </row>
    <row r="5827" customFormat="false" ht="15" hidden="false" customHeight="true" outlineLevel="0" collapsed="false">
      <c r="A5827" s="106" t="n">
        <v>39433.4287847222</v>
      </c>
      <c r="B5827" s="1" t="s">
        <v>320</v>
      </c>
      <c r="C5827" s="1" t="s">
        <v>321</v>
      </c>
      <c r="D5827" s="1" t="s">
        <v>322</v>
      </c>
    </row>
    <row r="5828" customFormat="false" ht="15" hidden="false" customHeight="true" outlineLevel="0" collapsed="false">
      <c r="A5828" s="106" t="n">
        <v>39438.2553819444</v>
      </c>
      <c r="B5828" s="1" t="s">
        <v>328</v>
      </c>
      <c r="C5828" s="1" t="s">
        <v>337</v>
      </c>
      <c r="D5828" s="1" t="s">
        <v>338</v>
      </c>
    </row>
    <row r="5829" customFormat="false" ht="15" hidden="false" customHeight="true" outlineLevel="0" collapsed="false">
      <c r="A5829" s="106" t="n">
        <v>39440.0525347222</v>
      </c>
      <c r="B5829" s="1" t="s">
        <v>323</v>
      </c>
      <c r="C5829" s="1" t="s">
        <v>324</v>
      </c>
      <c r="D5829" s="1" t="s">
        <v>325</v>
      </c>
    </row>
    <row r="5830" customFormat="false" ht="15" hidden="false" customHeight="true" outlineLevel="0" collapsed="false">
      <c r="A5830" s="106" t="n">
        <v>39447.327349537</v>
      </c>
      <c r="B5830" s="1" t="s">
        <v>314</v>
      </c>
      <c r="C5830" s="1" t="s">
        <v>315</v>
      </c>
      <c r="D5830" s="1" t="s">
        <v>316</v>
      </c>
    </row>
    <row r="5831" customFormat="false" ht="15" hidden="false" customHeight="true" outlineLevel="0" collapsed="false">
      <c r="A5831" s="106" t="n">
        <v>39455.4838657407</v>
      </c>
      <c r="B5831" s="1" t="s">
        <v>326</v>
      </c>
      <c r="C5831" s="1" t="s">
        <v>327</v>
      </c>
      <c r="D5831" s="1" t="s">
        <v>319</v>
      </c>
    </row>
    <row r="5832" customFormat="false" ht="15" hidden="false" customHeight="true" outlineLevel="0" collapsed="false">
      <c r="A5832" s="106" t="n">
        <v>39462.8231597222</v>
      </c>
      <c r="B5832" s="1" t="s">
        <v>320</v>
      </c>
      <c r="C5832" s="1" t="s">
        <v>321</v>
      </c>
      <c r="D5832" s="1" t="s">
        <v>322</v>
      </c>
    </row>
    <row r="5833" customFormat="false" ht="15" hidden="false" customHeight="true" outlineLevel="0" collapsed="false">
      <c r="A5833" s="106" t="n">
        <v>39469.5654861111</v>
      </c>
      <c r="B5833" s="1" t="s">
        <v>323</v>
      </c>
      <c r="C5833" s="1" t="s">
        <v>324</v>
      </c>
      <c r="D5833" s="1" t="s">
        <v>325</v>
      </c>
    </row>
    <row r="5834" customFormat="false" ht="15" hidden="false" customHeight="true" outlineLevel="0" collapsed="false">
      <c r="A5834" s="106" t="n">
        <v>39477.2103125</v>
      </c>
      <c r="B5834" s="1" t="s">
        <v>314</v>
      </c>
      <c r="C5834" s="1" t="s">
        <v>315</v>
      </c>
      <c r="D5834" s="1" t="s">
        <v>316</v>
      </c>
    </row>
    <row r="5835" customFormat="false" ht="15" hidden="false" customHeight="true" outlineLevel="0" collapsed="false">
      <c r="A5835" s="106" t="n">
        <v>39485.1555208333</v>
      </c>
      <c r="B5835" s="1" t="s">
        <v>317</v>
      </c>
      <c r="C5835" s="1" t="s">
        <v>318</v>
      </c>
      <c r="D5835" s="1" t="s">
        <v>319</v>
      </c>
    </row>
    <row r="5836" customFormat="false" ht="15" hidden="false" customHeight="true" outlineLevel="0" collapsed="false">
      <c r="A5836" s="106" t="n">
        <v>39492.1478472222</v>
      </c>
      <c r="B5836" s="1" t="s">
        <v>320</v>
      </c>
      <c r="C5836" s="1" t="s">
        <v>321</v>
      </c>
      <c r="D5836" s="1" t="s">
        <v>322</v>
      </c>
    </row>
    <row r="5837" customFormat="false" ht="15" hidden="false" customHeight="true" outlineLevel="0" collapsed="false">
      <c r="A5837" s="106" t="n">
        <v>39499.1458449074</v>
      </c>
      <c r="B5837" s="1" t="s">
        <v>333</v>
      </c>
      <c r="C5837" s="1" t="s">
        <v>334</v>
      </c>
      <c r="D5837" s="1" t="s">
        <v>325</v>
      </c>
    </row>
    <row r="5838" customFormat="false" ht="15" hidden="false" customHeight="true" outlineLevel="0" collapsed="false">
      <c r="A5838" s="106" t="n">
        <v>39507.0958912037</v>
      </c>
      <c r="B5838" s="1" t="s">
        <v>314</v>
      </c>
      <c r="C5838" s="1" t="s">
        <v>315</v>
      </c>
      <c r="D5838" s="1" t="s">
        <v>316</v>
      </c>
    </row>
    <row r="5839" customFormat="false" ht="15" hidden="false" customHeight="true" outlineLevel="0" collapsed="false">
      <c r="A5839" s="106" t="n">
        <v>39514.7178587963</v>
      </c>
      <c r="B5839" s="1" t="s">
        <v>326</v>
      </c>
      <c r="C5839" s="1" t="s">
        <v>327</v>
      </c>
      <c r="D5839" s="1" t="s">
        <v>319</v>
      </c>
    </row>
    <row r="5840" customFormat="false" ht="15" hidden="false" customHeight="true" outlineLevel="0" collapsed="false">
      <c r="A5840" s="106" t="n">
        <v>39521.4479861111</v>
      </c>
      <c r="B5840" s="1" t="s">
        <v>320</v>
      </c>
      <c r="C5840" s="1" t="s">
        <v>321</v>
      </c>
      <c r="D5840" s="1" t="s">
        <v>322</v>
      </c>
    </row>
    <row r="5841" customFormat="false" ht="15" hidden="false" customHeight="true" outlineLevel="0" collapsed="false">
      <c r="A5841" s="106" t="n">
        <v>39527.2419560185</v>
      </c>
      <c r="B5841" s="1" t="s">
        <v>328</v>
      </c>
      <c r="C5841" s="1" t="s">
        <v>329</v>
      </c>
      <c r="D5841" s="1" t="s">
        <v>330</v>
      </c>
    </row>
    <row r="5842" customFormat="false" ht="15" hidden="false" customHeight="true" outlineLevel="0" collapsed="false">
      <c r="A5842" s="106" t="n">
        <v>39528.7774652778</v>
      </c>
      <c r="B5842" s="1" t="s">
        <v>323</v>
      </c>
      <c r="C5842" s="1" t="s">
        <v>324</v>
      </c>
      <c r="D5842" s="1" t="s">
        <v>325</v>
      </c>
    </row>
    <row r="5843" customFormat="false" ht="15" hidden="false" customHeight="true" outlineLevel="0" collapsed="false">
      <c r="A5843" s="106" t="n">
        <v>39536.9075925926</v>
      </c>
      <c r="B5843" s="1" t="s">
        <v>314</v>
      </c>
      <c r="C5843" s="1" t="s">
        <v>315</v>
      </c>
      <c r="D5843" s="1" t="s">
        <v>316</v>
      </c>
    </row>
    <row r="5844" customFormat="false" ht="15" hidden="false" customHeight="true" outlineLevel="0" collapsed="false">
      <c r="A5844" s="106" t="n">
        <v>39544.163125</v>
      </c>
      <c r="B5844" s="1" t="s">
        <v>326</v>
      </c>
      <c r="C5844" s="1" t="s">
        <v>327</v>
      </c>
      <c r="D5844" s="1" t="s">
        <v>319</v>
      </c>
    </row>
    <row r="5845" customFormat="false" ht="15" hidden="false" customHeight="true" outlineLevel="0" collapsed="false">
      <c r="A5845" s="106" t="n">
        <v>39550.771875</v>
      </c>
      <c r="B5845" s="1" t="s">
        <v>320</v>
      </c>
      <c r="C5845" s="1" t="s">
        <v>321</v>
      </c>
      <c r="D5845" s="1" t="s">
        <v>322</v>
      </c>
    </row>
    <row r="5846" customFormat="false" ht="15" hidden="false" customHeight="true" outlineLevel="0" collapsed="false">
      <c r="A5846" s="106" t="n">
        <v>39558.4341550926</v>
      </c>
      <c r="B5846" s="1" t="s">
        <v>323</v>
      </c>
      <c r="C5846" s="1" t="s">
        <v>324</v>
      </c>
      <c r="D5846" s="1" t="s">
        <v>325</v>
      </c>
    </row>
    <row r="5847" customFormat="false" ht="15" hidden="false" customHeight="true" outlineLevel="0" collapsed="false">
      <c r="A5847" s="106" t="n">
        <v>39566.5916550926</v>
      </c>
      <c r="B5847" s="1" t="s">
        <v>314</v>
      </c>
      <c r="C5847" s="1" t="s">
        <v>315</v>
      </c>
      <c r="D5847" s="1" t="s">
        <v>316</v>
      </c>
    </row>
    <row r="5848" customFormat="false" ht="15" hidden="false" customHeight="true" outlineLevel="0" collapsed="false">
      <c r="A5848" s="106" t="n">
        <v>39573.5125810185</v>
      </c>
      <c r="B5848" s="1" t="s">
        <v>326</v>
      </c>
      <c r="C5848" s="1" t="s">
        <v>327</v>
      </c>
      <c r="D5848" s="1" t="s">
        <v>319</v>
      </c>
    </row>
    <row r="5849" customFormat="false" ht="15" hidden="false" customHeight="true" outlineLevel="0" collapsed="false">
      <c r="A5849" s="106" t="n">
        <v>39580.1576041667</v>
      </c>
      <c r="B5849" s="1" t="s">
        <v>320</v>
      </c>
      <c r="C5849" s="1" t="s">
        <v>321</v>
      </c>
      <c r="D5849" s="1" t="s">
        <v>322</v>
      </c>
    </row>
    <row r="5850" customFormat="false" ht="15" hidden="false" customHeight="true" outlineLevel="0" collapsed="false">
      <c r="A5850" s="106" t="n">
        <v>39588.0911689815</v>
      </c>
      <c r="B5850" s="1" t="s">
        <v>323</v>
      </c>
      <c r="C5850" s="1" t="s">
        <v>324</v>
      </c>
      <c r="D5850" s="1" t="s">
        <v>325</v>
      </c>
    </row>
    <row r="5851" customFormat="false" ht="15" hidden="false" customHeight="true" outlineLevel="0" collapsed="false">
      <c r="A5851" s="106" t="n">
        <v>39596.1228819444</v>
      </c>
      <c r="B5851" s="1" t="s">
        <v>314</v>
      </c>
      <c r="C5851" s="1" t="s">
        <v>315</v>
      </c>
      <c r="D5851" s="1" t="s">
        <v>316</v>
      </c>
    </row>
    <row r="5852" customFormat="false" ht="15" hidden="false" customHeight="true" outlineLevel="0" collapsed="false">
      <c r="A5852" s="106" t="n">
        <v>39602.8075694444</v>
      </c>
      <c r="B5852" s="1" t="s">
        <v>326</v>
      </c>
      <c r="C5852" s="1" t="s">
        <v>327</v>
      </c>
      <c r="D5852" s="1" t="s">
        <v>319</v>
      </c>
    </row>
    <row r="5853" customFormat="false" ht="15" hidden="false" customHeight="true" outlineLevel="0" collapsed="false">
      <c r="A5853" s="106" t="n">
        <v>39609.6275462963</v>
      </c>
      <c r="B5853" s="1" t="s">
        <v>320</v>
      </c>
      <c r="C5853" s="1" t="s">
        <v>321</v>
      </c>
      <c r="D5853" s="1" t="s">
        <v>322</v>
      </c>
    </row>
    <row r="5854" customFormat="false" ht="15" hidden="false" customHeight="true" outlineLevel="0" collapsed="false">
      <c r="A5854" s="106" t="n">
        <v>39617.7294791667</v>
      </c>
      <c r="B5854" s="1" t="s">
        <v>323</v>
      </c>
      <c r="C5854" s="1" t="s">
        <v>324</v>
      </c>
      <c r="D5854" s="1" t="s">
        <v>325</v>
      </c>
    </row>
    <row r="5855" customFormat="false" ht="15" hidden="false" customHeight="true" outlineLevel="0" collapsed="false">
      <c r="A5855" s="106" t="n">
        <v>39619.9996064815</v>
      </c>
      <c r="B5855" s="1" t="s">
        <v>328</v>
      </c>
      <c r="C5855" s="1" t="s">
        <v>331</v>
      </c>
      <c r="D5855" s="1" t="s">
        <v>332</v>
      </c>
    </row>
    <row r="5856" customFormat="false" ht="15" hidden="false" customHeight="true" outlineLevel="0" collapsed="false">
      <c r="A5856" s="106" t="n">
        <v>39625.5071643519</v>
      </c>
      <c r="B5856" s="1" t="s">
        <v>314</v>
      </c>
      <c r="C5856" s="1" t="s">
        <v>315</v>
      </c>
      <c r="D5856" s="1" t="s">
        <v>316</v>
      </c>
    </row>
    <row r="5857" customFormat="false" ht="15" hidden="false" customHeight="true" outlineLevel="0" collapsed="false">
      <c r="A5857" s="106" t="n">
        <v>39632.0966550926</v>
      </c>
      <c r="B5857" s="1" t="s">
        <v>326</v>
      </c>
      <c r="C5857" s="1" t="s">
        <v>327</v>
      </c>
      <c r="D5857" s="1" t="s">
        <v>319</v>
      </c>
    </row>
    <row r="5858" customFormat="false" ht="15" hidden="false" customHeight="true" outlineLevel="0" collapsed="false">
      <c r="A5858" s="106" t="n">
        <v>39639.1908333333</v>
      </c>
      <c r="B5858" s="1" t="s">
        <v>320</v>
      </c>
      <c r="C5858" s="1" t="s">
        <v>321</v>
      </c>
      <c r="D5858" s="1" t="s">
        <v>322</v>
      </c>
    </row>
    <row r="5859" customFormat="false" ht="15" hidden="false" customHeight="true" outlineLevel="0" collapsed="false">
      <c r="A5859" s="106" t="n">
        <v>39647.3328703704</v>
      </c>
      <c r="B5859" s="1" t="s">
        <v>323</v>
      </c>
      <c r="C5859" s="1" t="s">
        <v>324</v>
      </c>
      <c r="D5859" s="1" t="s">
        <v>325</v>
      </c>
    </row>
    <row r="5860" customFormat="false" ht="15" hidden="false" customHeight="true" outlineLevel="0" collapsed="false">
      <c r="A5860" s="106" t="n">
        <v>39654.7792013889</v>
      </c>
      <c r="B5860" s="1" t="s">
        <v>314</v>
      </c>
      <c r="C5860" s="1" t="s">
        <v>315</v>
      </c>
      <c r="D5860" s="1" t="s">
        <v>316</v>
      </c>
    </row>
    <row r="5861" customFormat="false" ht="15" hidden="false" customHeight="true" outlineLevel="0" collapsed="false">
      <c r="A5861" s="106" t="n">
        <v>39661.4258333333</v>
      </c>
      <c r="B5861" s="1" t="s">
        <v>317</v>
      </c>
      <c r="C5861" s="1" t="s">
        <v>318</v>
      </c>
      <c r="D5861" s="1" t="s">
        <v>319</v>
      </c>
    </row>
    <row r="5862" customFormat="false" ht="15" hidden="false" customHeight="true" outlineLevel="0" collapsed="false">
      <c r="A5862" s="106" t="n">
        <v>39668.8474768519</v>
      </c>
      <c r="B5862" s="1" t="s">
        <v>320</v>
      </c>
      <c r="C5862" s="1" t="s">
        <v>321</v>
      </c>
      <c r="D5862" s="1" t="s">
        <v>322</v>
      </c>
    </row>
    <row r="5863" customFormat="false" ht="15" hidden="false" customHeight="true" outlineLevel="0" collapsed="false">
      <c r="A5863" s="106" t="n">
        <v>39676.8868287037</v>
      </c>
      <c r="B5863" s="1" t="s">
        <v>333</v>
      </c>
      <c r="C5863" s="1" t="s">
        <v>334</v>
      </c>
      <c r="D5863" s="1" t="s">
        <v>325</v>
      </c>
    </row>
    <row r="5864" customFormat="false" ht="15" hidden="false" customHeight="true" outlineLevel="0" collapsed="false">
      <c r="A5864" s="106" t="n">
        <v>39683.9932291667</v>
      </c>
      <c r="B5864" s="1" t="s">
        <v>314</v>
      </c>
      <c r="C5864" s="1" t="s">
        <v>315</v>
      </c>
      <c r="D5864" s="1" t="s">
        <v>316</v>
      </c>
    </row>
    <row r="5865" customFormat="false" ht="15" hidden="false" customHeight="true" outlineLevel="0" collapsed="false">
      <c r="A5865" s="106" t="n">
        <v>39690.8324305556</v>
      </c>
      <c r="B5865" s="1" t="s">
        <v>326</v>
      </c>
      <c r="C5865" s="1" t="s">
        <v>327</v>
      </c>
      <c r="D5865" s="1" t="s">
        <v>319</v>
      </c>
    </row>
    <row r="5866" customFormat="false" ht="15" hidden="false" customHeight="true" outlineLevel="0" collapsed="false">
      <c r="A5866" s="106" t="n">
        <v>39698.5865856482</v>
      </c>
      <c r="B5866" s="1" t="s">
        <v>320</v>
      </c>
      <c r="C5866" s="1" t="s">
        <v>321</v>
      </c>
      <c r="D5866" s="1" t="s">
        <v>322</v>
      </c>
    </row>
    <row r="5867" customFormat="false" ht="15" hidden="false" customHeight="true" outlineLevel="0" collapsed="false">
      <c r="A5867" s="106" t="n">
        <v>39706.3847685185</v>
      </c>
      <c r="B5867" s="1" t="s">
        <v>323</v>
      </c>
      <c r="C5867" s="1" t="s">
        <v>324</v>
      </c>
      <c r="D5867" s="1" t="s">
        <v>325</v>
      </c>
    </row>
    <row r="5868" customFormat="false" ht="15" hidden="false" customHeight="true" outlineLevel="0" collapsed="false">
      <c r="A5868" s="106" t="n">
        <v>39713.2119675926</v>
      </c>
      <c r="B5868" s="1" t="s">
        <v>314</v>
      </c>
      <c r="C5868" s="1" t="s">
        <v>315</v>
      </c>
      <c r="D5868" s="1" t="s">
        <v>316</v>
      </c>
    </row>
    <row r="5869" customFormat="false" ht="15" hidden="false" customHeight="true" outlineLevel="0" collapsed="false">
      <c r="A5869" s="106" t="n">
        <v>39713.6559722222</v>
      </c>
      <c r="B5869" s="1" t="s">
        <v>328</v>
      </c>
      <c r="C5869" s="1" t="s">
        <v>335</v>
      </c>
      <c r="D5869" s="1" t="s">
        <v>336</v>
      </c>
    </row>
    <row r="5870" customFormat="false" ht="15" hidden="false" customHeight="true" outlineLevel="0" collapsed="false">
      <c r="A5870" s="106" t="n">
        <v>39720.3423148148</v>
      </c>
      <c r="B5870" s="1" t="s">
        <v>326</v>
      </c>
      <c r="C5870" s="1" t="s">
        <v>327</v>
      </c>
      <c r="D5870" s="1" t="s">
        <v>319</v>
      </c>
    </row>
    <row r="5871" customFormat="false" ht="15" hidden="false" customHeight="true" outlineLevel="0" collapsed="false">
      <c r="A5871" s="106" t="n">
        <v>39728.378287037</v>
      </c>
      <c r="B5871" s="1" t="s">
        <v>320</v>
      </c>
      <c r="C5871" s="1" t="s">
        <v>321</v>
      </c>
      <c r="D5871" s="1" t="s">
        <v>322</v>
      </c>
    </row>
    <row r="5872" customFormat="false" ht="15" hidden="false" customHeight="true" outlineLevel="0" collapsed="false">
      <c r="A5872" s="106" t="n">
        <v>39735.8356712963</v>
      </c>
      <c r="B5872" s="1" t="s">
        <v>323</v>
      </c>
      <c r="C5872" s="1" t="s">
        <v>324</v>
      </c>
      <c r="D5872" s="1" t="s">
        <v>325</v>
      </c>
    </row>
    <row r="5873" customFormat="false" ht="15" hidden="false" customHeight="true" outlineLevel="0" collapsed="false">
      <c r="A5873" s="106" t="n">
        <v>39742.4967592593</v>
      </c>
      <c r="B5873" s="1" t="s">
        <v>314</v>
      </c>
      <c r="C5873" s="1" t="s">
        <v>315</v>
      </c>
      <c r="D5873" s="1" t="s">
        <v>316</v>
      </c>
    </row>
    <row r="5874" customFormat="false" ht="15" hidden="false" customHeight="true" outlineLevel="0" collapsed="false">
      <c r="A5874" s="106" t="n">
        <v>39749.9683912037</v>
      </c>
      <c r="B5874" s="1" t="s">
        <v>326</v>
      </c>
      <c r="C5874" s="1" t="s">
        <v>327</v>
      </c>
      <c r="D5874" s="1" t="s">
        <v>319</v>
      </c>
    </row>
    <row r="5875" customFormat="false" ht="15" hidden="false" customHeight="true" outlineLevel="0" collapsed="false">
      <c r="A5875" s="106" t="n">
        <v>39758.1690162037</v>
      </c>
      <c r="B5875" s="1" t="s">
        <v>320</v>
      </c>
      <c r="C5875" s="1" t="s">
        <v>321</v>
      </c>
      <c r="D5875" s="1" t="s">
        <v>322</v>
      </c>
    </row>
    <row r="5876" customFormat="false" ht="15" hidden="false" customHeight="true" outlineLevel="0" collapsed="false">
      <c r="A5876" s="106" t="n">
        <v>39765.2628935185</v>
      </c>
      <c r="B5876" s="1" t="s">
        <v>323</v>
      </c>
      <c r="C5876" s="1" t="s">
        <v>324</v>
      </c>
      <c r="D5876" s="1" t="s">
        <v>325</v>
      </c>
    </row>
    <row r="5877" customFormat="false" ht="15" hidden="false" customHeight="true" outlineLevel="0" collapsed="false">
      <c r="A5877" s="106" t="n">
        <v>39771.8968287037</v>
      </c>
      <c r="B5877" s="1" t="s">
        <v>314</v>
      </c>
      <c r="C5877" s="1" t="s">
        <v>315</v>
      </c>
      <c r="D5877" s="1" t="s">
        <v>316</v>
      </c>
    </row>
    <row r="5878" customFormat="false" ht="15" hidden="false" customHeight="true" outlineLevel="0" collapsed="false">
      <c r="A5878" s="106" t="n">
        <v>39779.7048726852</v>
      </c>
      <c r="B5878" s="1" t="s">
        <v>326</v>
      </c>
      <c r="C5878" s="1" t="s">
        <v>327</v>
      </c>
      <c r="D5878" s="1" t="s">
        <v>319</v>
      </c>
    </row>
    <row r="5879" customFormat="false" ht="15" hidden="false" customHeight="true" outlineLevel="0" collapsed="false">
      <c r="A5879" s="106" t="n">
        <v>39787.8927777778</v>
      </c>
      <c r="B5879" s="1" t="s">
        <v>320</v>
      </c>
      <c r="C5879" s="1" t="s">
        <v>321</v>
      </c>
      <c r="D5879" s="1" t="s">
        <v>322</v>
      </c>
    </row>
    <row r="5880" customFormat="false" ht="15" hidden="false" customHeight="true" outlineLevel="0" collapsed="false">
      <c r="A5880" s="106" t="n">
        <v>39794.6931365741</v>
      </c>
      <c r="B5880" s="1" t="s">
        <v>323</v>
      </c>
      <c r="C5880" s="1" t="s">
        <v>324</v>
      </c>
      <c r="D5880" s="1" t="s">
        <v>325</v>
      </c>
    </row>
    <row r="5881" customFormat="false" ht="15" hidden="false" customHeight="true" outlineLevel="0" collapsed="false">
      <c r="A5881" s="106" t="n">
        <v>39801.4376388889</v>
      </c>
      <c r="B5881" s="1" t="s">
        <v>314</v>
      </c>
      <c r="C5881" s="1" t="s">
        <v>315</v>
      </c>
      <c r="D5881" s="1" t="s">
        <v>316</v>
      </c>
    </row>
    <row r="5882" customFormat="false" ht="15" hidden="false" customHeight="true" outlineLevel="0" collapsed="false">
      <c r="A5882" s="106" t="n">
        <v>39803.5026041667</v>
      </c>
      <c r="B5882" s="1" t="s">
        <v>328</v>
      </c>
      <c r="C5882" s="1" t="s">
        <v>337</v>
      </c>
      <c r="D5882" s="1" t="s">
        <v>338</v>
      </c>
    </row>
    <row r="5883" customFormat="false" ht="15" hidden="false" customHeight="true" outlineLevel="0" collapsed="false">
      <c r="A5883" s="106" t="n">
        <v>39809.5157638889</v>
      </c>
      <c r="B5883" s="1" t="s">
        <v>326</v>
      </c>
      <c r="C5883" s="1" t="s">
        <v>327</v>
      </c>
      <c r="D5883" s="1" t="s">
        <v>319</v>
      </c>
    </row>
    <row r="5884" customFormat="false" ht="15" hidden="false" customHeight="true" outlineLevel="0" collapsed="false">
      <c r="A5884" s="106" t="n">
        <v>39817.4975</v>
      </c>
      <c r="B5884" s="1" t="s">
        <v>320</v>
      </c>
      <c r="C5884" s="1" t="s">
        <v>321</v>
      </c>
      <c r="D5884" s="1" t="s">
        <v>322</v>
      </c>
    </row>
    <row r="5885" customFormat="false" ht="15" hidden="false" customHeight="true" outlineLevel="0" collapsed="false">
      <c r="A5885" s="106" t="n">
        <v>39824.1436458333</v>
      </c>
      <c r="B5885" s="1" t="s">
        <v>323</v>
      </c>
      <c r="C5885" s="1" t="s">
        <v>324</v>
      </c>
      <c r="D5885" s="1" t="s">
        <v>325</v>
      </c>
    </row>
    <row r="5886" customFormat="false" ht="15" hidden="false" customHeight="true" outlineLevel="0" collapsed="false">
      <c r="A5886" s="106" t="n">
        <v>39831.1156712963</v>
      </c>
      <c r="B5886" s="1" t="s">
        <v>314</v>
      </c>
      <c r="C5886" s="1" t="s">
        <v>315</v>
      </c>
      <c r="D5886" s="1" t="s">
        <v>316</v>
      </c>
    </row>
    <row r="5887" customFormat="false" ht="15" hidden="false" customHeight="true" outlineLevel="0" collapsed="false">
      <c r="A5887" s="106" t="n">
        <v>39839.3301851852</v>
      </c>
      <c r="B5887" s="1" t="s">
        <v>317</v>
      </c>
      <c r="C5887" s="1" t="s">
        <v>318</v>
      </c>
      <c r="D5887" s="1" t="s">
        <v>319</v>
      </c>
    </row>
    <row r="5888" customFormat="false" ht="15" hidden="false" customHeight="true" outlineLevel="0" collapsed="false">
      <c r="A5888" s="106" t="n">
        <v>39846.9673611111</v>
      </c>
      <c r="B5888" s="1" t="s">
        <v>320</v>
      </c>
      <c r="C5888" s="1" t="s">
        <v>321</v>
      </c>
      <c r="D5888" s="1" t="s">
        <v>322</v>
      </c>
    </row>
    <row r="5889" customFormat="false" ht="15" hidden="false" customHeight="true" outlineLevel="0" collapsed="false">
      <c r="A5889" s="106" t="n">
        <v>39853.6171527778</v>
      </c>
      <c r="B5889" s="1" t="s">
        <v>323</v>
      </c>
      <c r="C5889" s="1" t="s">
        <v>324</v>
      </c>
      <c r="D5889" s="1" t="s">
        <v>325</v>
      </c>
    </row>
    <row r="5890" customFormat="false" ht="15" hidden="false" customHeight="true" outlineLevel="0" collapsed="false">
      <c r="A5890" s="106" t="n">
        <v>39860.9010532407</v>
      </c>
      <c r="B5890" s="1" t="s">
        <v>314</v>
      </c>
      <c r="C5890" s="1" t="s">
        <v>315</v>
      </c>
      <c r="D5890" s="1" t="s">
        <v>316</v>
      </c>
    </row>
    <row r="5891" customFormat="false" ht="15" hidden="false" customHeight="true" outlineLevel="0" collapsed="false">
      <c r="A5891" s="106" t="n">
        <v>39869.0659953704</v>
      </c>
      <c r="B5891" s="1" t="s">
        <v>326</v>
      </c>
      <c r="C5891" s="1" t="s">
        <v>327</v>
      </c>
      <c r="D5891" s="1" t="s">
        <v>319</v>
      </c>
    </row>
    <row r="5892" customFormat="false" ht="15" hidden="false" customHeight="true" outlineLevel="0" collapsed="false">
      <c r="A5892" s="106" t="n">
        <v>39876.3232291667</v>
      </c>
      <c r="B5892" s="1" t="s">
        <v>320</v>
      </c>
      <c r="C5892" s="1" t="s">
        <v>321</v>
      </c>
      <c r="D5892" s="1" t="s">
        <v>322</v>
      </c>
    </row>
    <row r="5893" customFormat="false" ht="15" hidden="false" customHeight="true" outlineLevel="0" collapsed="false">
      <c r="A5893" s="106" t="n">
        <v>39883.1093055556</v>
      </c>
      <c r="B5893" s="1" t="s">
        <v>323</v>
      </c>
      <c r="C5893" s="1" t="s">
        <v>324</v>
      </c>
      <c r="D5893" s="1" t="s">
        <v>325</v>
      </c>
    </row>
    <row r="5894" customFormat="false" ht="15" hidden="false" customHeight="true" outlineLevel="0" collapsed="false">
      <c r="A5894" s="106" t="n">
        <v>39890.7413541667</v>
      </c>
      <c r="B5894" s="1" t="s">
        <v>314</v>
      </c>
      <c r="C5894" s="1" t="s">
        <v>315</v>
      </c>
      <c r="D5894" s="1" t="s">
        <v>316</v>
      </c>
    </row>
    <row r="5895" customFormat="false" ht="15" hidden="false" customHeight="true" outlineLevel="0" collapsed="false">
      <c r="A5895" s="106" t="n">
        <v>39892.4888657407</v>
      </c>
      <c r="B5895" s="1" t="s">
        <v>328</v>
      </c>
      <c r="C5895" s="1" t="s">
        <v>329</v>
      </c>
      <c r="D5895" s="1" t="s">
        <v>330</v>
      </c>
    </row>
    <row r="5896" customFormat="false" ht="15" hidden="false" customHeight="true" outlineLevel="0" collapsed="false">
      <c r="A5896" s="106" t="n">
        <v>39898.670787037</v>
      </c>
      <c r="B5896" s="1" t="s">
        <v>326</v>
      </c>
      <c r="C5896" s="1" t="s">
        <v>327</v>
      </c>
      <c r="D5896" s="1" t="s">
        <v>319</v>
      </c>
    </row>
    <row r="5897" customFormat="false" ht="15" hidden="false" customHeight="true" outlineLevel="0" collapsed="false">
      <c r="A5897" s="106" t="n">
        <v>39905.6065856482</v>
      </c>
      <c r="B5897" s="1" t="s">
        <v>320</v>
      </c>
      <c r="C5897" s="1" t="s">
        <v>321</v>
      </c>
      <c r="D5897" s="1" t="s">
        <v>322</v>
      </c>
    </row>
    <row r="5898" customFormat="false" ht="15" hidden="false" customHeight="true" outlineLevel="0" collapsed="false">
      <c r="A5898" s="106" t="n">
        <v>39912.6221064815</v>
      </c>
      <c r="B5898" s="1" t="s">
        <v>323</v>
      </c>
      <c r="C5898" s="1" t="s">
        <v>324</v>
      </c>
      <c r="D5898" s="1" t="s">
        <v>325</v>
      </c>
    </row>
    <row r="5899" customFormat="false" ht="15" hidden="false" customHeight="true" outlineLevel="0" collapsed="false">
      <c r="A5899" s="106" t="n">
        <v>39920.5671875</v>
      </c>
      <c r="B5899" s="1" t="s">
        <v>314</v>
      </c>
      <c r="C5899" s="1" t="s">
        <v>315</v>
      </c>
      <c r="D5899" s="1" t="s">
        <v>316</v>
      </c>
    </row>
    <row r="5900" customFormat="false" ht="15" hidden="false" customHeight="true" outlineLevel="0" collapsed="false">
      <c r="A5900" s="106" t="n">
        <v>39928.1407291667</v>
      </c>
      <c r="B5900" s="1" t="s">
        <v>326</v>
      </c>
      <c r="C5900" s="1" t="s">
        <v>327</v>
      </c>
      <c r="D5900" s="1" t="s">
        <v>319</v>
      </c>
    </row>
    <row r="5901" customFormat="false" ht="15" hidden="false" customHeight="true" outlineLevel="0" collapsed="false">
      <c r="A5901" s="106" t="n">
        <v>39934.8640740741</v>
      </c>
      <c r="B5901" s="1" t="s">
        <v>320</v>
      </c>
      <c r="C5901" s="1" t="s">
        <v>321</v>
      </c>
      <c r="D5901" s="1" t="s">
        <v>322</v>
      </c>
    </row>
    <row r="5902" customFormat="false" ht="15" hidden="false" customHeight="true" outlineLevel="0" collapsed="false">
      <c r="A5902" s="106" t="n">
        <v>39942.1677777778</v>
      </c>
      <c r="B5902" s="1" t="s">
        <v>323</v>
      </c>
      <c r="C5902" s="1" t="s">
        <v>324</v>
      </c>
      <c r="D5902" s="1" t="s">
        <v>325</v>
      </c>
    </row>
    <row r="5903" customFormat="false" ht="15" hidden="false" customHeight="true" outlineLevel="0" collapsed="false">
      <c r="A5903" s="106" t="n">
        <v>39950.3099768519</v>
      </c>
      <c r="B5903" s="1" t="s">
        <v>314</v>
      </c>
      <c r="C5903" s="1" t="s">
        <v>315</v>
      </c>
      <c r="D5903" s="1" t="s">
        <v>316</v>
      </c>
    </row>
    <row r="5904" customFormat="false" ht="15" hidden="false" customHeight="true" outlineLevel="0" collapsed="false">
      <c r="A5904" s="106" t="n">
        <v>39957.5076273148</v>
      </c>
      <c r="B5904" s="1" t="s">
        <v>326</v>
      </c>
      <c r="C5904" s="1" t="s">
        <v>327</v>
      </c>
      <c r="D5904" s="1" t="s">
        <v>319</v>
      </c>
    </row>
    <row r="5905" customFormat="false" ht="15" hidden="false" customHeight="true" outlineLevel="0" collapsed="false">
      <c r="A5905" s="106" t="n">
        <v>39964.1404398148</v>
      </c>
      <c r="B5905" s="1" t="s">
        <v>320</v>
      </c>
      <c r="C5905" s="1" t="s">
        <v>321</v>
      </c>
      <c r="D5905" s="1" t="s">
        <v>322</v>
      </c>
    </row>
    <row r="5906" customFormat="false" ht="15" hidden="false" customHeight="true" outlineLevel="0" collapsed="false">
      <c r="A5906" s="106" t="n">
        <v>39971.7582060185</v>
      </c>
      <c r="B5906" s="1" t="s">
        <v>323</v>
      </c>
      <c r="C5906" s="1" t="s">
        <v>324</v>
      </c>
      <c r="D5906" s="1" t="s">
        <v>325</v>
      </c>
    </row>
    <row r="5907" customFormat="false" ht="15" hidden="false" customHeight="true" outlineLevel="0" collapsed="false">
      <c r="A5907" s="106" t="n">
        <v>39979.9270138889</v>
      </c>
      <c r="B5907" s="1" t="s">
        <v>314</v>
      </c>
      <c r="C5907" s="1" t="s">
        <v>315</v>
      </c>
      <c r="D5907" s="1" t="s">
        <v>316</v>
      </c>
    </row>
    <row r="5908" customFormat="false" ht="15" hidden="false" customHeight="true" outlineLevel="0" collapsed="false">
      <c r="A5908" s="106" t="n">
        <v>39985.2399768519</v>
      </c>
      <c r="B5908" s="1" t="s">
        <v>328</v>
      </c>
      <c r="C5908" s="1" t="s">
        <v>331</v>
      </c>
      <c r="D5908" s="1" t="s">
        <v>332</v>
      </c>
    </row>
    <row r="5909" customFormat="false" ht="15" hidden="false" customHeight="true" outlineLevel="0" collapsed="false">
      <c r="A5909" s="106" t="n">
        <v>39986.8159143519</v>
      </c>
      <c r="B5909" s="1" t="s">
        <v>326</v>
      </c>
      <c r="C5909" s="1" t="s">
        <v>327</v>
      </c>
      <c r="D5909" s="1" t="s">
        <v>319</v>
      </c>
    </row>
    <row r="5910" customFormat="false" ht="15" hidden="false" customHeight="true" outlineLevel="0" collapsed="false">
      <c r="A5910" s="106" t="n">
        <v>39993.477974537</v>
      </c>
      <c r="B5910" s="1" t="s">
        <v>320</v>
      </c>
      <c r="C5910" s="1" t="s">
        <v>321</v>
      </c>
      <c r="D5910" s="1" t="s">
        <v>322</v>
      </c>
    </row>
    <row r="5911" customFormat="false" ht="15" hidden="false" customHeight="true" outlineLevel="0" collapsed="false">
      <c r="A5911" s="106" t="n">
        <v>40001.3899421296</v>
      </c>
      <c r="B5911" s="1" t="s">
        <v>323</v>
      </c>
      <c r="C5911" s="1" t="s">
        <v>324</v>
      </c>
      <c r="D5911" s="1" t="s">
        <v>325</v>
      </c>
    </row>
    <row r="5912" customFormat="false" ht="15" hidden="false" customHeight="true" outlineLevel="0" collapsed="false">
      <c r="A5912" s="106" t="n">
        <v>40009.4121527778</v>
      </c>
      <c r="B5912" s="1" t="s">
        <v>314</v>
      </c>
      <c r="C5912" s="1" t="s">
        <v>315</v>
      </c>
      <c r="D5912" s="1" t="s">
        <v>316</v>
      </c>
    </row>
    <row r="5913" customFormat="false" ht="15" hidden="false" customHeight="true" outlineLevel="0" collapsed="false">
      <c r="A5913" s="106" t="n">
        <v>40016.1074305556</v>
      </c>
      <c r="B5913" s="1" t="s">
        <v>317</v>
      </c>
      <c r="C5913" s="1" t="s">
        <v>318</v>
      </c>
      <c r="D5913" s="1" t="s">
        <v>319</v>
      </c>
    </row>
    <row r="5914" customFormat="false" ht="15" hidden="false" customHeight="true" outlineLevel="0" collapsed="false">
      <c r="A5914" s="106" t="n">
        <v>40022.9164351852</v>
      </c>
      <c r="B5914" s="1" t="s">
        <v>320</v>
      </c>
      <c r="C5914" s="1" t="s">
        <v>321</v>
      </c>
      <c r="D5914" s="1" t="s">
        <v>322</v>
      </c>
    </row>
    <row r="5915" customFormat="false" ht="15" hidden="false" customHeight="true" outlineLevel="0" collapsed="false">
      <c r="A5915" s="106" t="n">
        <v>40031.038275463</v>
      </c>
      <c r="B5915" s="1" t="s">
        <v>323</v>
      </c>
      <c r="C5915" s="1" t="s">
        <v>324</v>
      </c>
      <c r="D5915" s="1" t="s">
        <v>325</v>
      </c>
    </row>
    <row r="5916" customFormat="false" ht="15" hidden="false" customHeight="true" outlineLevel="0" collapsed="false">
      <c r="A5916" s="106" t="n">
        <v>40038.7884375</v>
      </c>
      <c r="B5916" s="1" t="s">
        <v>314</v>
      </c>
      <c r="C5916" s="1" t="s">
        <v>315</v>
      </c>
      <c r="D5916" s="1" t="s">
        <v>316</v>
      </c>
    </row>
    <row r="5917" customFormat="false" ht="15" hidden="false" customHeight="true" outlineLevel="0" collapsed="false">
      <c r="A5917" s="106" t="n">
        <v>40045.4178472222</v>
      </c>
      <c r="B5917" s="1" t="s">
        <v>326</v>
      </c>
      <c r="C5917" s="1" t="s">
        <v>327</v>
      </c>
      <c r="D5917" s="1" t="s">
        <v>319</v>
      </c>
    </row>
    <row r="5918" customFormat="false" ht="15" hidden="false" customHeight="true" outlineLevel="0" collapsed="false">
      <c r="A5918" s="106" t="n">
        <v>40052.4873842593</v>
      </c>
      <c r="B5918" s="1" t="s">
        <v>320</v>
      </c>
      <c r="C5918" s="1" t="s">
        <v>321</v>
      </c>
      <c r="D5918" s="1" t="s">
        <v>322</v>
      </c>
    </row>
    <row r="5919" customFormat="false" ht="15" hidden="false" customHeight="true" outlineLevel="0" collapsed="false">
      <c r="A5919" s="106" t="n">
        <v>40060.6684722222</v>
      </c>
      <c r="B5919" s="1" t="s">
        <v>323</v>
      </c>
      <c r="C5919" s="1" t="s">
        <v>324</v>
      </c>
      <c r="D5919" s="1" t="s">
        <v>325</v>
      </c>
    </row>
    <row r="5920" customFormat="false" ht="15" hidden="false" customHeight="true" outlineLevel="0" collapsed="false">
      <c r="A5920" s="106" t="n">
        <v>40068.094224537</v>
      </c>
      <c r="B5920" s="1" t="s">
        <v>314</v>
      </c>
      <c r="C5920" s="1" t="s">
        <v>315</v>
      </c>
      <c r="D5920" s="1" t="s">
        <v>316</v>
      </c>
    </row>
    <row r="5921" customFormat="false" ht="15" hidden="false" customHeight="true" outlineLevel="0" collapsed="false">
      <c r="A5921" s="106" t="n">
        <v>40074.7807060185</v>
      </c>
      <c r="B5921" s="1" t="s">
        <v>326</v>
      </c>
      <c r="C5921" s="1" t="s">
        <v>327</v>
      </c>
      <c r="D5921" s="1" t="s">
        <v>319</v>
      </c>
    </row>
    <row r="5922" customFormat="false" ht="15" hidden="false" customHeight="true" outlineLevel="0" collapsed="false">
      <c r="A5922" s="106" t="n">
        <v>40078.8879861111</v>
      </c>
      <c r="B5922" s="1" t="s">
        <v>328</v>
      </c>
      <c r="C5922" s="1" t="s">
        <v>335</v>
      </c>
      <c r="D5922" s="1" t="s">
        <v>336</v>
      </c>
    </row>
    <row r="5923" customFormat="false" ht="15" hidden="false" customHeight="true" outlineLevel="0" collapsed="false">
      <c r="A5923" s="106" t="n">
        <v>40082.2008564815</v>
      </c>
      <c r="B5923" s="1" t="s">
        <v>320</v>
      </c>
      <c r="C5923" s="1" t="s">
        <v>321</v>
      </c>
      <c r="D5923" s="1" t="s">
        <v>322</v>
      </c>
    </row>
    <row r="5924" customFormat="false" ht="15" hidden="false" customHeight="true" outlineLevel="0" collapsed="false">
      <c r="A5924" s="106" t="n">
        <v>40090.2569212963</v>
      </c>
      <c r="B5924" s="1" t="s">
        <v>323</v>
      </c>
      <c r="C5924" s="1" t="s">
        <v>324</v>
      </c>
      <c r="D5924" s="1" t="s">
        <v>325</v>
      </c>
    </row>
    <row r="5925" customFormat="false" ht="15" hidden="false" customHeight="true" outlineLevel="0" collapsed="false">
      <c r="A5925" s="106" t="n">
        <v>40097.3721412037</v>
      </c>
      <c r="B5925" s="1" t="s">
        <v>314</v>
      </c>
      <c r="C5925" s="1" t="s">
        <v>315</v>
      </c>
      <c r="D5925" s="1" t="s">
        <v>316</v>
      </c>
    </row>
    <row r="5926" customFormat="false" ht="15" hidden="false" customHeight="true" outlineLevel="0" collapsed="false">
      <c r="A5926" s="106" t="n">
        <v>40104.2312615741</v>
      </c>
      <c r="B5926" s="1" t="s">
        <v>326</v>
      </c>
      <c r="C5926" s="1" t="s">
        <v>327</v>
      </c>
      <c r="D5926" s="1" t="s">
        <v>319</v>
      </c>
    </row>
    <row r="5927" customFormat="false" ht="15" hidden="false" customHeight="true" outlineLevel="0" collapsed="false">
      <c r="A5927" s="106" t="n">
        <v>40112.0290509259</v>
      </c>
      <c r="B5927" s="1" t="s">
        <v>320</v>
      </c>
      <c r="C5927" s="1" t="s">
        <v>321</v>
      </c>
      <c r="D5927" s="1" t="s">
        <v>322</v>
      </c>
    </row>
    <row r="5928" customFormat="false" ht="15" hidden="false" customHeight="true" outlineLevel="0" collapsed="false">
      <c r="A5928" s="106" t="n">
        <v>40119.8014699074</v>
      </c>
      <c r="B5928" s="1" t="s">
        <v>323</v>
      </c>
      <c r="C5928" s="1" t="s">
        <v>324</v>
      </c>
      <c r="D5928" s="1" t="s">
        <v>325</v>
      </c>
    </row>
    <row r="5929" customFormat="false" ht="15" hidden="false" customHeight="true" outlineLevel="0" collapsed="false">
      <c r="A5929" s="106" t="n">
        <v>40126.6640162037</v>
      </c>
      <c r="B5929" s="1" t="s">
        <v>314</v>
      </c>
      <c r="C5929" s="1" t="s">
        <v>315</v>
      </c>
      <c r="D5929" s="1" t="s">
        <v>316</v>
      </c>
    </row>
    <row r="5930" customFormat="false" ht="15" hidden="false" customHeight="true" outlineLevel="0" collapsed="false">
      <c r="A5930" s="106" t="n">
        <v>40133.801412037</v>
      </c>
      <c r="B5930" s="1" t="s">
        <v>326</v>
      </c>
      <c r="C5930" s="1" t="s">
        <v>327</v>
      </c>
      <c r="D5930" s="1" t="s">
        <v>319</v>
      </c>
    </row>
    <row r="5931" customFormat="false" ht="15" hidden="false" customHeight="true" outlineLevel="0" collapsed="false">
      <c r="A5931" s="106" t="n">
        <v>40141.9021875</v>
      </c>
      <c r="B5931" s="1" t="s">
        <v>320</v>
      </c>
      <c r="C5931" s="1" t="s">
        <v>321</v>
      </c>
      <c r="D5931" s="1" t="s">
        <v>322</v>
      </c>
    </row>
    <row r="5932" customFormat="false" ht="15" hidden="false" customHeight="true" outlineLevel="0" collapsed="false">
      <c r="A5932" s="106" t="n">
        <v>40149.3133449074</v>
      </c>
      <c r="B5932" s="1" t="s">
        <v>323</v>
      </c>
      <c r="C5932" s="1" t="s">
        <v>324</v>
      </c>
      <c r="D5932" s="1" t="s">
        <v>325</v>
      </c>
    </row>
    <row r="5933" customFormat="false" ht="15" hidden="false" customHeight="true" outlineLevel="0" collapsed="false">
      <c r="A5933" s="106" t="n">
        <v>40156.0096990741</v>
      </c>
      <c r="B5933" s="1" t="s">
        <v>314</v>
      </c>
      <c r="C5933" s="1" t="s">
        <v>315</v>
      </c>
      <c r="D5933" s="1" t="s">
        <v>316</v>
      </c>
    </row>
    <row r="5934" customFormat="false" ht="15" hidden="false" customHeight="true" outlineLevel="0" collapsed="false">
      <c r="A5934" s="106" t="n">
        <v>40163.5018171296</v>
      </c>
      <c r="B5934" s="1" t="s">
        <v>326</v>
      </c>
      <c r="C5934" s="1" t="s">
        <v>327</v>
      </c>
      <c r="D5934" s="1" t="s">
        <v>319</v>
      </c>
    </row>
    <row r="5935" customFormat="false" ht="15" hidden="false" customHeight="true" outlineLevel="0" collapsed="false">
      <c r="A5935" s="106" t="n">
        <v>40168.740775463</v>
      </c>
      <c r="B5935" s="1" t="s">
        <v>328</v>
      </c>
      <c r="C5935" s="1" t="s">
        <v>337</v>
      </c>
      <c r="D5935" s="1" t="s">
        <v>338</v>
      </c>
    </row>
    <row r="5936" customFormat="false" ht="15" hidden="false" customHeight="true" outlineLevel="0" collapsed="false">
      <c r="A5936" s="106" t="n">
        <v>40171.7333101852</v>
      </c>
      <c r="B5936" s="1" t="s">
        <v>320</v>
      </c>
      <c r="C5936" s="1" t="s">
        <v>321</v>
      </c>
      <c r="D5936" s="1" t="s">
        <v>322</v>
      </c>
    </row>
    <row r="5937" customFormat="false" ht="15" hidden="false" customHeight="true" outlineLevel="0" collapsed="false">
      <c r="A5937" s="106" t="n">
        <v>40178.8010416667</v>
      </c>
      <c r="B5937" s="1" t="s">
        <v>333</v>
      </c>
      <c r="C5937" s="1" t="s">
        <v>334</v>
      </c>
      <c r="D5937" s="1" t="s">
        <v>325</v>
      </c>
    </row>
    <row r="5938" customFormat="false" ht="15" hidden="false" customHeight="true" outlineLevel="0" collapsed="false">
      <c r="A5938" s="106" t="n">
        <v>40185.4446064815</v>
      </c>
      <c r="B5938" s="1" t="s">
        <v>314</v>
      </c>
      <c r="C5938" s="1" t="s">
        <v>315</v>
      </c>
      <c r="D5938" s="1" t="s">
        <v>316</v>
      </c>
    </row>
    <row r="5939" customFormat="false" ht="15" hidden="false" customHeight="true" outlineLevel="0" collapsed="false">
      <c r="A5939" s="106" t="n">
        <v>40193.3000578704</v>
      </c>
      <c r="B5939" s="1" t="s">
        <v>317</v>
      </c>
      <c r="C5939" s="1" t="s">
        <v>318</v>
      </c>
      <c r="D5939" s="1" t="s">
        <v>319</v>
      </c>
    </row>
    <row r="5940" customFormat="false" ht="15" hidden="false" customHeight="true" outlineLevel="0" collapsed="false">
      <c r="A5940" s="106" t="n">
        <v>40201.4538425926</v>
      </c>
      <c r="B5940" s="1" t="s">
        <v>320</v>
      </c>
      <c r="C5940" s="1" t="s">
        <v>321</v>
      </c>
      <c r="D5940" s="1" t="s">
        <v>322</v>
      </c>
    </row>
    <row r="5941" customFormat="false" ht="15" hidden="false" customHeight="true" outlineLevel="0" collapsed="false">
      <c r="A5941" s="106" t="n">
        <v>40208.2623611111</v>
      </c>
      <c r="B5941" s="1" t="s">
        <v>323</v>
      </c>
      <c r="C5941" s="1" t="s">
        <v>324</v>
      </c>
      <c r="D5941" s="1" t="s">
        <v>325</v>
      </c>
    </row>
    <row r="5942" customFormat="false" ht="15" hidden="false" customHeight="true" outlineLevel="0" collapsed="false">
      <c r="A5942" s="106" t="n">
        <v>40214.9926967593</v>
      </c>
      <c r="B5942" s="1" t="s">
        <v>314</v>
      </c>
      <c r="C5942" s="1" t="s">
        <v>315</v>
      </c>
      <c r="D5942" s="1" t="s">
        <v>316</v>
      </c>
    </row>
    <row r="5943" customFormat="false" ht="15" hidden="false" customHeight="true" outlineLevel="0" collapsed="false">
      <c r="A5943" s="106" t="n">
        <v>40223.1196296296</v>
      </c>
      <c r="B5943" s="1" t="s">
        <v>326</v>
      </c>
      <c r="C5943" s="1" t="s">
        <v>327</v>
      </c>
      <c r="D5943" s="1" t="s">
        <v>319</v>
      </c>
    </row>
    <row r="5944" customFormat="false" ht="15" hidden="false" customHeight="true" outlineLevel="0" collapsed="false">
      <c r="A5944" s="106" t="n">
        <v>40231.0296643519</v>
      </c>
      <c r="B5944" s="1" t="s">
        <v>320</v>
      </c>
      <c r="C5944" s="1" t="s">
        <v>321</v>
      </c>
      <c r="D5944" s="1" t="s">
        <v>322</v>
      </c>
    </row>
    <row r="5945" customFormat="false" ht="15" hidden="false" customHeight="true" outlineLevel="0" collapsed="false">
      <c r="A5945" s="106" t="n">
        <v>40237.6928935185</v>
      </c>
      <c r="B5945" s="1" t="s">
        <v>323</v>
      </c>
      <c r="C5945" s="1" t="s">
        <v>324</v>
      </c>
      <c r="D5945" s="1" t="s">
        <v>325</v>
      </c>
    </row>
    <row r="5946" customFormat="false" ht="15" hidden="false" customHeight="true" outlineLevel="0" collapsed="false">
      <c r="A5946" s="106" t="n">
        <v>40244.6549074074</v>
      </c>
      <c r="B5946" s="1" t="s">
        <v>314</v>
      </c>
      <c r="C5946" s="1" t="s">
        <v>315</v>
      </c>
      <c r="D5946" s="1" t="s">
        <v>316</v>
      </c>
    </row>
    <row r="5947" customFormat="false" ht="15" hidden="false" customHeight="true" outlineLevel="0" collapsed="false">
      <c r="A5947" s="106" t="n">
        <v>40252.8762615741</v>
      </c>
      <c r="B5947" s="1" t="s">
        <v>326</v>
      </c>
      <c r="C5947" s="1" t="s">
        <v>327</v>
      </c>
      <c r="D5947" s="1" t="s">
        <v>319</v>
      </c>
    </row>
    <row r="5948" customFormat="false" ht="15" hidden="false" customHeight="true" outlineLevel="0" collapsed="false">
      <c r="A5948" s="106" t="n">
        <v>40257.7305324074</v>
      </c>
      <c r="B5948" s="1" t="s">
        <v>328</v>
      </c>
      <c r="C5948" s="1" t="s">
        <v>329</v>
      </c>
      <c r="D5948" s="1" t="s">
        <v>330</v>
      </c>
    </row>
    <row r="5949" customFormat="false" ht="15" hidden="false" customHeight="true" outlineLevel="0" collapsed="false">
      <c r="A5949" s="106" t="n">
        <v>40260.4586226852</v>
      </c>
      <c r="B5949" s="1" t="s">
        <v>320</v>
      </c>
      <c r="C5949" s="1" t="s">
        <v>321</v>
      </c>
      <c r="D5949" s="1" t="s">
        <v>322</v>
      </c>
    </row>
    <row r="5950" customFormat="false" ht="15" hidden="false" customHeight="true" outlineLevel="0" collapsed="false">
      <c r="A5950" s="106" t="n">
        <v>40267.1010532407</v>
      </c>
      <c r="B5950" s="1" t="s">
        <v>323</v>
      </c>
      <c r="C5950" s="1" t="s">
        <v>324</v>
      </c>
      <c r="D5950" s="1" t="s">
        <v>325</v>
      </c>
    </row>
    <row r="5951" customFormat="false" ht="15" hidden="false" customHeight="true" outlineLevel="0" collapsed="false">
      <c r="A5951" s="106" t="n">
        <v>40274.4011458333</v>
      </c>
      <c r="B5951" s="1" t="s">
        <v>314</v>
      </c>
      <c r="C5951" s="1" t="s">
        <v>315</v>
      </c>
      <c r="D5951" s="1" t="s">
        <v>316</v>
      </c>
    </row>
    <row r="5952" customFormat="false" ht="15" hidden="false" customHeight="true" outlineLevel="0" collapsed="false">
      <c r="A5952" s="106" t="n">
        <v>40282.5203472222</v>
      </c>
      <c r="B5952" s="1" t="s">
        <v>326</v>
      </c>
      <c r="C5952" s="1" t="s">
        <v>327</v>
      </c>
      <c r="D5952" s="1" t="s">
        <v>319</v>
      </c>
    </row>
    <row r="5953" customFormat="false" ht="15" hidden="false" customHeight="true" outlineLevel="0" collapsed="false">
      <c r="A5953" s="106" t="n">
        <v>40289.7637962963</v>
      </c>
      <c r="B5953" s="1" t="s">
        <v>320</v>
      </c>
      <c r="C5953" s="1" t="s">
        <v>321</v>
      </c>
      <c r="D5953" s="1" t="s">
        <v>322</v>
      </c>
    </row>
    <row r="5954" customFormat="false" ht="15" hidden="false" customHeight="true" outlineLevel="0" collapsed="false">
      <c r="A5954" s="106" t="n">
        <v>40296.5130439815</v>
      </c>
      <c r="B5954" s="1" t="s">
        <v>323</v>
      </c>
      <c r="C5954" s="1" t="s">
        <v>324</v>
      </c>
      <c r="D5954" s="1" t="s">
        <v>325</v>
      </c>
    </row>
    <row r="5955" customFormat="false" ht="15" hidden="false" customHeight="true" outlineLevel="0" collapsed="false">
      <c r="A5955" s="106" t="n">
        <v>40304.1772800926</v>
      </c>
      <c r="B5955" s="1" t="s">
        <v>314</v>
      </c>
      <c r="C5955" s="1" t="s">
        <v>315</v>
      </c>
      <c r="D5955" s="1" t="s">
        <v>316</v>
      </c>
    </row>
    <row r="5956" customFormat="false" ht="15" hidden="false" customHeight="true" outlineLevel="0" collapsed="false">
      <c r="A5956" s="106" t="n">
        <v>40312.0447800926</v>
      </c>
      <c r="B5956" s="1" t="s">
        <v>326</v>
      </c>
      <c r="C5956" s="1" t="s">
        <v>327</v>
      </c>
      <c r="D5956" s="1" t="s">
        <v>319</v>
      </c>
    </row>
    <row r="5957" customFormat="false" ht="15" hidden="false" customHeight="true" outlineLevel="0" collapsed="false">
      <c r="A5957" s="106" t="n">
        <v>40318.9879398148</v>
      </c>
      <c r="B5957" s="1" t="s">
        <v>320</v>
      </c>
      <c r="C5957" s="1" t="s">
        <v>321</v>
      </c>
      <c r="D5957" s="1" t="s">
        <v>322</v>
      </c>
    </row>
    <row r="5958" customFormat="false" ht="15" hidden="false" customHeight="true" outlineLevel="0" collapsed="false">
      <c r="A5958" s="106" t="n">
        <v>40325.9635763889</v>
      </c>
      <c r="B5958" s="1" t="s">
        <v>323</v>
      </c>
      <c r="C5958" s="1" t="s">
        <v>324</v>
      </c>
      <c r="D5958" s="1" t="s">
        <v>325</v>
      </c>
    </row>
    <row r="5959" customFormat="false" ht="15" hidden="false" customHeight="true" outlineLevel="0" collapsed="false">
      <c r="A5959" s="106" t="n">
        <v>40333.926099537</v>
      </c>
      <c r="B5959" s="1" t="s">
        <v>314</v>
      </c>
      <c r="C5959" s="1" t="s">
        <v>315</v>
      </c>
      <c r="D5959" s="1" t="s">
        <v>316</v>
      </c>
    </row>
    <row r="5960" customFormat="false" ht="15" hidden="false" customHeight="true" outlineLevel="0" collapsed="false">
      <c r="A5960" s="106" t="n">
        <v>40341.4683217593</v>
      </c>
      <c r="B5960" s="1" t="s">
        <v>326</v>
      </c>
      <c r="C5960" s="1" t="s">
        <v>327</v>
      </c>
      <c r="D5960" s="1" t="s">
        <v>319</v>
      </c>
    </row>
    <row r="5961" customFormat="false" ht="15" hidden="false" customHeight="true" outlineLevel="0" collapsed="false">
      <c r="A5961" s="106" t="n">
        <v>40348.1871296296</v>
      </c>
      <c r="B5961" s="1" t="s">
        <v>320</v>
      </c>
      <c r="C5961" s="1" t="s">
        <v>321</v>
      </c>
      <c r="D5961" s="1" t="s">
        <v>322</v>
      </c>
    </row>
    <row r="5962" customFormat="false" ht="15" hidden="false" customHeight="true" outlineLevel="0" collapsed="false">
      <c r="A5962" s="106" t="n">
        <v>40350.4781134259</v>
      </c>
      <c r="B5962" s="1" t="s">
        <v>328</v>
      </c>
      <c r="C5962" s="1" t="s">
        <v>331</v>
      </c>
      <c r="D5962" s="1" t="s">
        <v>332</v>
      </c>
    </row>
    <row r="5963" customFormat="false" ht="15" hidden="false" customHeight="true" outlineLevel="0" collapsed="false">
      <c r="A5963" s="106" t="n">
        <v>40355.4795717593</v>
      </c>
      <c r="B5963" s="1" t="s">
        <v>333</v>
      </c>
      <c r="C5963" s="1" t="s">
        <v>334</v>
      </c>
      <c r="D5963" s="1" t="s">
        <v>325</v>
      </c>
    </row>
    <row r="5964" customFormat="false" ht="15" hidden="false" customHeight="true" outlineLevel="0" collapsed="false">
      <c r="A5964" s="106" t="n">
        <v>40363.6082175926</v>
      </c>
      <c r="B5964" s="1" t="s">
        <v>314</v>
      </c>
      <c r="C5964" s="1" t="s">
        <v>315</v>
      </c>
      <c r="D5964" s="1" t="s">
        <v>316</v>
      </c>
    </row>
    <row r="5965" customFormat="false" ht="15" hidden="false" customHeight="true" outlineLevel="0" collapsed="false">
      <c r="A5965" s="106" t="n">
        <v>40370.8195486111</v>
      </c>
      <c r="B5965" s="1" t="s">
        <v>317</v>
      </c>
      <c r="C5965" s="1" t="s">
        <v>318</v>
      </c>
      <c r="D5965" s="1" t="s">
        <v>319</v>
      </c>
    </row>
    <row r="5966" customFormat="false" ht="15" hidden="false" customHeight="true" outlineLevel="0" collapsed="false">
      <c r="A5966" s="106" t="n">
        <v>40377.4238888889</v>
      </c>
      <c r="B5966" s="1" t="s">
        <v>320</v>
      </c>
      <c r="C5966" s="1" t="s">
        <v>321</v>
      </c>
      <c r="D5966" s="1" t="s">
        <v>322</v>
      </c>
    </row>
    <row r="5967" customFormat="false" ht="15" hidden="false" customHeight="true" outlineLevel="0" collapsed="false">
      <c r="A5967" s="106" t="n">
        <v>40385.0672800926</v>
      </c>
      <c r="B5967" s="1" t="s">
        <v>323</v>
      </c>
      <c r="C5967" s="1" t="s">
        <v>324</v>
      </c>
      <c r="D5967" s="1" t="s">
        <v>325</v>
      </c>
    </row>
    <row r="5968" customFormat="false" ht="15" hidden="false" customHeight="true" outlineLevel="0" collapsed="false">
      <c r="A5968" s="106" t="n">
        <v>40393.2075925926</v>
      </c>
      <c r="B5968" s="1" t="s">
        <v>314</v>
      </c>
      <c r="C5968" s="1" t="s">
        <v>315</v>
      </c>
      <c r="D5968" s="1" t="s">
        <v>316</v>
      </c>
    </row>
    <row r="5969" customFormat="false" ht="15" hidden="false" customHeight="true" outlineLevel="0" collapsed="false">
      <c r="A5969" s="106" t="n">
        <v>40400.1305208333</v>
      </c>
      <c r="B5969" s="1" t="s">
        <v>326</v>
      </c>
      <c r="C5969" s="1" t="s">
        <v>327</v>
      </c>
      <c r="D5969" s="1" t="s">
        <v>319</v>
      </c>
    </row>
    <row r="5970" customFormat="false" ht="15" hidden="false" customHeight="true" outlineLevel="0" collapsed="false">
      <c r="A5970" s="106" t="n">
        <v>40406.759525463</v>
      </c>
      <c r="B5970" s="1" t="s">
        <v>320</v>
      </c>
      <c r="C5970" s="1" t="s">
        <v>321</v>
      </c>
      <c r="D5970" s="1" t="s">
        <v>322</v>
      </c>
    </row>
    <row r="5971" customFormat="false" ht="15" hidden="false" customHeight="true" outlineLevel="0" collapsed="false">
      <c r="A5971" s="106" t="n">
        <v>40414.7116435185</v>
      </c>
      <c r="B5971" s="1" t="s">
        <v>323</v>
      </c>
      <c r="C5971" s="1" t="s">
        <v>324</v>
      </c>
      <c r="D5971" s="1" t="s">
        <v>325</v>
      </c>
    </row>
    <row r="5972" customFormat="false" ht="15" hidden="false" customHeight="true" outlineLevel="0" collapsed="false">
      <c r="A5972" s="106" t="n">
        <v>40422.7233912037</v>
      </c>
      <c r="B5972" s="1" t="s">
        <v>314</v>
      </c>
      <c r="C5972" s="1" t="s">
        <v>315</v>
      </c>
      <c r="D5972" s="1" t="s">
        <v>316</v>
      </c>
    </row>
    <row r="5973" customFormat="false" ht="15" hidden="false" customHeight="true" outlineLevel="0" collapsed="false">
      <c r="A5973" s="106" t="n">
        <v>40429.4373611111</v>
      </c>
      <c r="B5973" s="1" t="s">
        <v>326</v>
      </c>
      <c r="C5973" s="1" t="s">
        <v>327</v>
      </c>
      <c r="D5973" s="1" t="s">
        <v>319</v>
      </c>
    </row>
    <row r="5974" customFormat="false" ht="15" hidden="false" customHeight="true" outlineLevel="0" collapsed="false">
      <c r="A5974" s="106" t="n">
        <v>40436.2427430556</v>
      </c>
      <c r="B5974" s="1" t="s">
        <v>320</v>
      </c>
      <c r="C5974" s="1" t="s">
        <v>321</v>
      </c>
      <c r="D5974" s="1" t="s">
        <v>322</v>
      </c>
    </row>
    <row r="5975" customFormat="false" ht="15" hidden="false" customHeight="true" outlineLevel="0" collapsed="false">
      <c r="A5975" s="106" t="n">
        <v>40444.1315162037</v>
      </c>
      <c r="B5975" s="1" t="s">
        <v>328</v>
      </c>
      <c r="C5975" s="1" t="s">
        <v>335</v>
      </c>
      <c r="D5975" s="1" t="s">
        <v>336</v>
      </c>
    </row>
    <row r="5976" customFormat="false" ht="15" hidden="false" customHeight="true" outlineLevel="0" collapsed="false">
      <c r="A5976" s="106" t="n">
        <v>40444.3868518519</v>
      </c>
      <c r="B5976" s="1" t="s">
        <v>323</v>
      </c>
      <c r="C5976" s="1" t="s">
        <v>324</v>
      </c>
      <c r="D5976" s="1" t="s">
        <v>325</v>
      </c>
    </row>
    <row r="5977" customFormat="false" ht="15" hidden="false" customHeight="true" outlineLevel="0" collapsed="false">
      <c r="A5977" s="106" t="n">
        <v>40452.1611111111</v>
      </c>
      <c r="B5977" s="1" t="s">
        <v>314</v>
      </c>
      <c r="C5977" s="1" t="s">
        <v>315</v>
      </c>
      <c r="D5977" s="1" t="s">
        <v>316</v>
      </c>
    </row>
    <row r="5978" customFormat="false" ht="15" hidden="false" customHeight="true" outlineLevel="0" collapsed="false">
      <c r="A5978" s="106" t="n">
        <v>40458.7809953704</v>
      </c>
      <c r="B5978" s="1" t="s">
        <v>326</v>
      </c>
      <c r="C5978" s="1" t="s">
        <v>327</v>
      </c>
      <c r="D5978" s="1" t="s">
        <v>319</v>
      </c>
    </row>
    <row r="5979" customFormat="false" ht="15" hidden="false" customHeight="true" outlineLevel="0" collapsed="false">
      <c r="A5979" s="106" t="n">
        <v>40465.8939814815</v>
      </c>
      <c r="B5979" s="1" t="s">
        <v>320</v>
      </c>
      <c r="C5979" s="1" t="s">
        <v>321</v>
      </c>
      <c r="D5979" s="1" t="s">
        <v>322</v>
      </c>
    </row>
    <row r="5980" customFormat="false" ht="15" hidden="false" customHeight="true" outlineLevel="0" collapsed="false">
      <c r="A5980" s="106" t="n">
        <v>40474.0668981482</v>
      </c>
      <c r="B5980" s="1" t="s">
        <v>323</v>
      </c>
      <c r="C5980" s="1" t="s">
        <v>324</v>
      </c>
      <c r="D5980" s="1" t="s">
        <v>325</v>
      </c>
    </row>
    <row r="5981" customFormat="false" ht="15" hidden="false" customHeight="true" outlineLevel="0" collapsed="false">
      <c r="A5981" s="106" t="n">
        <v>40481.5319560185</v>
      </c>
      <c r="B5981" s="1" t="s">
        <v>314</v>
      </c>
      <c r="C5981" s="1" t="s">
        <v>315</v>
      </c>
      <c r="D5981" s="1" t="s">
        <v>316</v>
      </c>
    </row>
    <row r="5982" customFormat="false" ht="15" hidden="false" customHeight="true" outlineLevel="0" collapsed="false">
      <c r="A5982" s="106" t="n">
        <v>40488.2028472222</v>
      </c>
      <c r="B5982" s="1" t="s">
        <v>326</v>
      </c>
      <c r="C5982" s="1" t="s">
        <v>327</v>
      </c>
      <c r="D5982" s="1" t="s">
        <v>319</v>
      </c>
    </row>
    <row r="5983" customFormat="false" ht="15" hidden="false" customHeight="true" outlineLevel="0" collapsed="false">
      <c r="A5983" s="106" t="n">
        <v>40495.6933680556</v>
      </c>
      <c r="B5983" s="1" t="s">
        <v>320</v>
      </c>
      <c r="C5983" s="1" t="s">
        <v>321</v>
      </c>
      <c r="D5983" s="1" t="s">
        <v>322</v>
      </c>
    </row>
    <row r="5984" customFormat="false" ht="15" hidden="false" customHeight="true" outlineLevel="0" collapsed="false">
      <c r="A5984" s="106" t="n">
        <v>40503.7274305556</v>
      </c>
      <c r="B5984" s="1" t="s">
        <v>323</v>
      </c>
      <c r="C5984" s="1" t="s">
        <v>324</v>
      </c>
      <c r="D5984" s="1" t="s">
        <v>325</v>
      </c>
    </row>
    <row r="5985" customFormat="false" ht="15" hidden="false" customHeight="true" outlineLevel="0" collapsed="false">
      <c r="A5985" s="106" t="n">
        <v>40510.8589351852</v>
      </c>
      <c r="B5985" s="1" t="s">
        <v>314</v>
      </c>
      <c r="C5985" s="1" t="s">
        <v>315</v>
      </c>
      <c r="D5985" s="1" t="s">
        <v>316</v>
      </c>
    </row>
    <row r="5986" customFormat="false" ht="15" hidden="false" customHeight="true" outlineLevel="0" collapsed="false">
      <c r="A5986" s="106" t="n">
        <v>40517.7335069445</v>
      </c>
      <c r="B5986" s="1" t="s">
        <v>326</v>
      </c>
      <c r="C5986" s="1" t="s">
        <v>327</v>
      </c>
      <c r="D5986" s="1" t="s">
        <v>319</v>
      </c>
    </row>
    <row r="5987" customFormat="false" ht="15" hidden="false" customHeight="true" outlineLevel="0" collapsed="false">
      <c r="A5987" s="106" t="n">
        <v>40525.5824884259</v>
      </c>
      <c r="B5987" s="1" t="s">
        <v>320</v>
      </c>
      <c r="C5987" s="1" t="s">
        <v>321</v>
      </c>
      <c r="D5987" s="1" t="s">
        <v>322</v>
      </c>
    </row>
    <row r="5988" customFormat="false" ht="15" hidden="false" customHeight="true" outlineLevel="0" collapsed="false">
      <c r="A5988" s="106" t="n">
        <v>40533.3430555556</v>
      </c>
      <c r="B5988" s="1" t="s">
        <v>333</v>
      </c>
      <c r="C5988" s="1" t="s">
        <v>334</v>
      </c>
      <c r="D5988" s="1" t="s">
        <v>325</v>
      </c>
    </row>
    <row r="5989" customFormat="false" ht="15" hidden="false" customHeight="true" outlineLevel="0" collapsed="false">
      <c r="A5989" s="106" t="n">
        <v>40533.9850231482</v>
      </c>
      <c r="B5989" s="1" t="s">
        <v>328</v>
      </c>
      <c r="C5989" s="1" t="s">
        <v>337</v>
      </c>
      <c r="D5989" s="1" t="s">
        <v>338</v>
      </c>
    </row>
    <row r="5990" customFormat="false" ht="15" hidden="false" customHeight="true" outlineLevel="0" collapsed="false">
      <c r="A5990" s="106" t="n">
        <v>40540.1799189815</v>
      </c>
      <c r="B5990" s="1" t="s">
        <v>314</v>
      </c>
      <c r="C5990" s="1" t="s">
        <v>315</v>
      </c>
      <c r="D5990" s="1" t="s">
        <v>316</v>
      </c>
    </row>
    <row r="5991" customFormat="false" ht="15" hidden="false" customHeight="true" outlineLevel="0" collapsed="false">
      <c r="A5991" s="106" t="n">
        <v>40547.377349537</v>
      </c>
      <c r="B5991" s="1" t="s">
        <v>317</v>
      </c>
      <c r="C5991" s="1" t="s">
        <v>318</v>
      </c>
      <c r="D5991" s="1" t="s">
        <v>319</v>
      </c>
    </row>
    <row r="5992" customFormat="false" ht="15" hidden="false" customHeight="true" outlineLevel="0" collapsed="false">
      <c r="A5992" s="106" t="n">
        <v>40555.4802199074</v>
      </c>
      <c r="B5992" s="1" t="s">
        <v>320</v>
      </c>
      <c r="C5992" s="1" t="s">
        <v>321</v>
      </c>
      <c r="D5992" s="1" t="s">
        <v>322</v>
      </c>
    </row>
    <row r="5993" customFormat="false" ht="15" hidden="false" customHeight="true" outlineLevel="0" collapsed="false">
      <c r="A5993" s="106" t="n">
        <v>40562.8902314815</v>
      </c>
      <c r="B5993" s="1" t="s">
        <v>323</v>
      </c>
      <c r="C5993" s="1" t="s">
        <v>324</v>
      </c>
      <c r="D5993" s="1" t="s">
        <v>325</v>
      </c>
    </row>
    <row r="5994" customFormat="false" ht="15" hidden="false" customHeight="true" outlineLevel="0" collapsed="false">
      <c r="A5994" s="106" t="n">
        <v>40569.5401967593</v>
      </c>
      <c r="B5994" s="1" t="s">
        <v>314</v>
      </c>
      <c r="C5994" s="1" t="s">
        <v>315</v>
      </c>
      <c r="D5994" s="1" t="s">
        <v>316</v>
      </c>
    </row>
    <row r="5995" customFormat="false" ht="15" hidden="false" customHeight="true" outlineLevel="0" collapsed="false">
      <c r="A5995" s="106" t="n">
        <v>40577.1051967593</v>
      </c>
      <c r="B5995" s="1" t="s">
        <v>326</v>
      </c>
      <c r="C5995" s="1" t="s">
        <v>327</v>
      </c>
      <c r="D5995" s="1" t="s">
        <v>319</v>
      </c>
    </row>
    <row r="5996" customFormat="false" ht="15" hidden="false" customHeight="true" outlineLevel="0" collapsed="false">
      <c r="A5996" s="106" t="n">
        <v>40585.304212963</v>
      </c>
      <c r="B5996" s="1" t="s">
        <v>320</v>
      </c>
      <c r="C5996" s="1" t="s">
        <v>321</v>
      </c>
      <c r="D5996" s="1" t="s">
        <v>322</v>
      </c>
    </row>
    <row r="5997" customFormat="false" ht="15" hidden="false" customHeight="true" outlineLevel="0" collapsed="false">
      <c r="A5997" s="106" t="n">
        <v>40592.3581712963</v>
      </c>
      <c r="B5997" s="1" t="s">
        <v>323</v>
      </c>
      <c r="C5997" s="1" t="s">
        <v>324</v>
      </c>
      <c r="D5997" s="1" t="s">
        <v>325</v>
      </c>
    </row>
    <row r="5998" customFormat="false" ht="15" hidden="false" customHeight="true" outlineLevel="0" collapsed="false">
      <c r="A5998" s="106" t="n">
        <v>40598.9771412037</v>
      </c>
      <c r="B5998" s="1" t="s">
        <v>314</v>
      </c>
      <c r="C5998" s="1" t="s">
        <v>315</v>
      </c>
      <c r="D5998" s="1" t="s">
        <v>316</v>
      </c>
    </row>
    <row r="5999" customFormat="false" ht="15" hidden="false" customHeight="true" outlineLevel="0" collapsed="false">
      <c r="A5999" s="106" t="n">
        <v>40606.8656597222</v>
      </c>
      <c r="B5999" s="1" t="s">
        <v>326</v>
      </c>
      <c r="C5999" s="1" t="s">
        <v>327</v>
      </c>
      <c r="D5999" s="1" t="s">
        <v>319</v>
      </c>
    </row>
    <row r="6000" customFormat="false" ht="15" hidden="false" customHeight="true" outlineLevel="0" collapsed="false">
      <c r="A6000" s="106" t="n">
        <v>40614.989525463</v>
      </c>
      <c r="B6000" s="1" t="s">
        <v>320</v>
      </c>
      <c r="C6000" s="1" t="s">
        <v>321</v>
      </c>
      <c r="D6000" s="1" t="s">
        <v>322</v>
      </c>
    </row>
    <row r="6001" customFormat="false" ht="15" hidden="false" customHeight="true" outlineLevel="0" collapsed="false">
      <c r="A6001" s="106" t="n">
        <v>40621.7568518519</v>
      </c>
      <c r="B6001" s="1" t="s">
        <v>323</v>
      </c>
      <c r="C6001" s="1" t="s">
        <v>324</v>
      </c>
      <c r="D6001" s="1" t="s">
        <v>325</v>
      </c>
    </row>
    <row r="6002" customFormat="false" ht="15" hidden="false" customHeight="true" outlineLevel="0" collapsed="false">
      <c r="A6002" s="106" t="n">
        <v>40622.9727662037</v>
      </c>
      <c r="B6002" s="1" t="s">
        <v>328</v>
      </c>
      <c r="C6002" s="1" t="s">
        <v>329</v>
      </c>
      <c r="D6002" s="1" t="s">
        <v>330</v>
      </c>
    </row>
    <row r="6003" customFormat="false" ht="15" hidden="false" customHeight="true" outlineLevel="0" collapsed="false">
      <c r="A6003" s="106" t="n">
        <v>40628.5056944444</v>
      </c>
      <c r="B6003" s="1" t="s">
        <v>314</v>
      </c>
      <c r="C6003" s="1" t="s">
        <v>315</v>
      </c>
      <c r="D6003" s="1" t="s">
        <v>316</v>
      </c>
    </row>
    <row r="6004" customFormat="false" ht="15" hidden="false" customHeight="true" outlineLevel="0" collapsed="false">
      <c r="A6004" s="106" t="n">
        <v>40636.6059027778</v>
      </c>
      <c r="B6004" s="1" t="s">
        <v>326</v>
      </c>
      <c r="C6004" s="1" t="s">
        <v>327</v>
      </c>
      <c r="D6004" s="1" t="s">
        <v>319</v>
      </c>
    </row>
    <row r="6005" customFormat="false" ht="15" hidden="false" customHeight="true" outlineLevel="0" collapsed="false">
      <c r="A6005" s="106" t="n">
        <v>40644.5038078704</v>
      </c>
      <c r="B6005" s="1" t="s">
        <v>320</v>
      </c>
      <c r="C6005" s="1" t="s">
        <v>321</v>
      </c>
      <c r="D6005" s="1" t="s">
        <v>322</v>
      </c>
    </row>
    <row r="6006" customFormat="false" ht="15" hidden="false" customHeight="true" outlineLevel="0" collapsed="false">
      <c r="A6006" s="106" t="n">
        <v>40651.1137268519</v>
      </c>
      <c r="B6006" s="1" t="s">
        <v>323</v>
      </c>
      <c r="C6006" s="1" t="s">
        <v>324</v>
      </c>
      <c r="D6006" s="1" t="s">
        <v>325</v>
      </c>
    </row>
    <row r="6007" customFormat="false" ht="15" hidden="false" customHeight="true" outlineLevel="0" collapsed="false">
      <c r="A6007" s="106" t="n">
        <v>40658.116087963</v>
      </c>
      <c r="B6007" s="1" t="s">
        <v>314</v>
      </c>
      <c r="C6007" s="1" t="s">
        <v>315</v>
      </c>
      <c r="D6007" s="1" t="s">
        <v>316</v>
      </c>
    </row>
    <row r="6008" customFormat="false" ht="15" hidden="false" customHeight="true" outlineLevel="0" collapsed="false">
      <c r="A6008" s="106" t="n">
        <v>40666.2849074074</v>
      </c>
      <c r="B6008" s="1" t="s">
        <v>326</v>
      </c>
      <c r="C6008" s="1" t="s">
        <v>327</v>
      </c>
      <c r="D6008" s="1" t="s">
        <v>319</v>
      </c>
    </row>
    <row r="6009" customFormat="false" ht="15" hidden="false" customHeight="true" outlineLevel="0" collapsed="false">
      <c r="A6009" s="106" t="n">
        <v>40673.8559606482</v>
      </c>
      <c r="B6009" s="1" t="s">
        <v>320</v>
      </c>
      <c r="C6009" s="1" t="s">
        <v>321</v>
      </c>
      <c r="D6009" s="1" t="s">
        <v>322</v>
      </c>
    </row>
    <row r="6010" customFormat="false" ht="15" hidden="false" customHeight="true" outlineLevel="0" collapsed="false">
      <c r="A6010" s="106" t="n">
        <v>40680.4641550926</v>
      </c>
      <c r="B6010" s="1" t="s">
        <v>323</v>
      </c>
      <c r="C6010" s="1" t="s">
        <v>324</v>
      </c>
      <c r="D6010" s="1" t="s">
        <v>325</v>
      </c>
    </row>
    <row r="6011" customFormat="false" ht="15" hidden="false" customHeight="true" outlineLevel="0" collapsed="false">
      <c r="A6011" s="106" t="n">
        <v>40687.7858912037</v>
      </c>
      <c r="B6011" s="1" t="s">
        <v>314</v>
      </c>
      <c r="C6011" s="1" t="s">
        <v>315</v>
      </c>
      <c r="D6011" s="1" t="s">
        <v>316</v>
      </c>
    </row>
    <row r="6012" customFormat="false" ht="15" hidden="false" customHeight="true" outlineLevel="0" collapsed="false">
      <c r="A6012" s="106" t="n">
        <v>40695.8763773148</v>
      </c>
      <c r="B6012" s="1" t="s">
        <v>317</v>
      </c>
      <c r="C6012" s="1" t="s">
        <v>318</v>
      </c>
      <c r="D6012" s="1" t="s">
        <v>319</v>
      </c>
    </row>
    <row r="6013" customFormat="false" ht="15" hidden="false" customHeight="true" outlineLevel="0" collapsed="false">
      <c r="A6013" s="106" t="n">
        <v>40703.0903009259</v>
      </c>
      <c r="B6013" s="1" t="s">
        <v>320</v>
      </c>
      <c r="C6013" s="1" t="s">
        <v>321</v>
      </c>
      <c r="D6013" s="1" t="s">
        <v>322</v>
      </c>
    </row>
    <row r="6014" customFormat="false" ht="15" hidden="false" customHeight="true" outlineLevel="0" collapsed="false">
      <c r="A6014" s="106" t="n">
        <v>40709.8426041667</v>
      </c>
      <c r="B6014" s="1" t="s">
        <v>333</v>
      </c>
      <c r="C6014" s="1" t="s">
        <v>334</v>
      </c>
      <c r="D6014" s="1" t="s">
        <v>325</v>
      </c>
    </row>
    <row r="6015" customFormat="false" ht="15" hidden="false" customHeight="true" outlineLevel="0" collapsed="false">
      <c r="A6015" s="106" t="n">
        <v>40715.7197222222</v>
      </c>
      <c r="B6015" s="1" t="s">
        <v>328</v>
      </c>
      <c r="C6015" s="1" t="s">
        <v>331</v>
      </c>
      <c r="D6015" s="1" t="s">
        <v>332</v>
      </c>
    </row>
    <row r="6016" customFormat="false" ht="15" hidden="false" customHeight="true" outlineLevel="0" collapsed="false">
      <c r="A6016" s="106" t="n">
        <v>40717.491712963</v>
      </c>
      <c r="B6016" s="1" t="s">
        <v>314</v>
      </c>
      <c r="C6016" s="1" t="s">
        <v>315</v>
      </c>
      <c r="D6016" s="1" t="s">
        <v>316</v>
      </c>
    </row>
    <row r="6017" customFormat="false" ht="15" hidden="false" customHeight="true" outlineLevel="0" collapsed="false">
      <c r="A6017" s="106" t="n">
        <v>40725.3704050926</v>
      </c>
      <c r="B6017" s="1" t="s">
        <v>317</v>
      </c>
      <c r="C6017" s="1" t="s">
        <v>318</v>
      </c>
      <c r="D6017" s="1" t="s">
        <v>319</v>
      </c>
    </row>
    <row r="6018" customFormat="false" ht="15" hidden="false" customHeight="true" outlineLevel="0" collapsed="false">
      <c r="A6018" s="106" t="n">
        <v>40732.2701967593</v>
      </c>
      <c r="B6018" s="1" t="s">
        <v>320</v>
      </c>
      <c r="C6018" s="1" t="s">
        <v>321</v>
      </c>
      <c r="D6018" s="1" t="s">
        <v>322</v>
      </c>
    </row>
    <row r="6019" customFormat="false" ht="15" hidden="false" customHeight="true" outlineLevel="0" collapsed="false">
      <c r="A6019" s="106" t="n">
        <v>40739.2775</v>
      </c>
      <c r="B6019" s="1" t="s">
        <v>323</v>
      </c>
      <c r="C6019" s="1" t="s">
        <v>324</v>
      </c>
      <c r="D6019" s="1" t="s">
        <v>325</v>
      </c>
    </row>
    <row r="6020" customFormat="false" ht="15" hidden="false" customHeight="true" outlineLevel="0" collapsed="false">
      <c r="A6020" s="106" t="n">
        <v>40747.2100925926</v>
      </c>
      <c r="B6020" s="1" t="s">
        <v>314</v>
      </c>
      <c r="C6020" s="1" t="s">
        <v>315</v>
      </c>
      <c r="D6020" s="1" t="s">
        <v>316</v>
      </c>
    </row>
    <row r="6021" customFormat="false" ht="15" hidden="false" customHeight="true" outlineLevel="0" collapsed="false">
      <c r="A6021" s="106" t="n">
        <v>40754.7773148148</v>
      </c>
      <c r="B6021" s="1" t="s">
        <v>326</v>
      </c>
      <c r="C6021" s="1" t="s">
        <v>327</v>
      </c>
      <c r="D6021" s="1" t="s">
        <v>319</v>
      </c>
    </row>
    <row r="6022" customFormat="false" ht="15" hidden="false" customHeight="true" outlineLevel="0" collapsed="false">
      <c r="A6022" s="106" t="n">
        <v>40761.4639699074</v>
      </c>
      <c r="B6022" s="1" t="s">
        <v>320</v>
      </c>
      <c r="C6022" s="1" t="s">
        <v>321</v>
      </c>
      <c r="D6022" s="1" t="s">
        <v>322</v>
      </c>
    </row>
    <row r="6023" customFormat="false" ht="15" hidden="false" customHeight="true" outlineLevel="0" collapsed="false">
      <c r="A6023" s="106" t="n">
        <v>40768.7901157407</v>
      </c>
      <c r="B6023" s="1" t="s">
        <v>323</v>
      </c>
      <c r="C6023" s="1" t="s">
        <v>324</v>
      </c>
      <c r="D6023" s="1" t="s">
        <v>325</v>
      </c>
    </row>
    <row r="6024" customFormat="false" ht="15" hidden="false" customHeight="true" outlineLevel="0" collapsed="false">
      <c r="A6024" s="106" t="n">
        <v>40776.9132175926</v>
      </c>
      <c r="B6024" s="1" t="s">
        <v>314</v>
      </c>
      <c r="C6024" s="1" t="s">
        <v>315</v>
      </c>
      <c r="D6024" s="1" t="s">
        <v>316</v>
      </c>
    </row>
    <row r="6025" customFormat="false" ht="15" hidden="false" customHeight="true" outlineLevel="0" collapsed="false">
      <c r="A6025" s="106" t="n">
        <v>40784.1276736111</v>
      </c>
      <c r="B6025" s="1" t="s">
        <v>326</v>
      </c>
      <c r="C6025" s="1" t="s">
        <v>327</v>
      </c>
      <c r="D6025" s="1" t="s">
        <v>319</v>
      </c>
    </row>
    <row r="6026" customFormat="false" ht="15" hidden="false" customHeight="true" outlineLevel="0" collapsed="false">
      <c r="A6026" s="106" t="n">
        <v>40790.735474537</v>
      </c>
      <c r="B6026" s="1" t="s">
        <v>320</v>
      </c>
      <c r="C6026" s="1" t="s">
        <v>321</v>
      </c>
      <c r="D6026" s="1" t="s">
        <v>322</v>
      </c>
    </row>
    <row r="6027" customFormat="false" ht="15" hidden="false" customHeight="true" outlineLevel="0" collapsed="false">
      <c r="A6027" s="106" t="n">
        <v>40798.3937152778</v>
      </c>
      <c r="B6027" s="1" t="s">
        <v>323</v>
      </c>
      <c r="C6027" s="1" t="s">
        <v>324</v>
      </c>
      <c r="D6027" s="1" t="s">
        <v>325</v>
      </c>
    </row>
    <row r="6028" customFormat="false" ht="15" hidden="false" customHeight="true" outlineLevel="0" collapsed="false">
      <c r="A6028" s="106" t="n">
        <v>40806.5685763889</v>
      </c>
      <c r="B6028" s="1" t="s">
        <v>314</v>
      </c>
      <c r="C6028" s="1" t="s">
        <v>315</v>
      </c>
      <c r="D6028" s="1" t="s">
        <v>316</v>
      </c>
    </row>
    <row r="6029" customFormat="false" ht="15" hidden="false" customHeight="true" outlineLevel="0" collapsed="false">
      <c r="A6029" s="106" t="n">
        <v>40809.3782291667</v>
      </c>
      <c r="B6029" s="1" t="s">
        <v>328</v>
      </c>
      <c r="C6029" s="1" t="s">
        <v>335</v>
      </c>
      <c r="D6029" s="1" t="s">
        <v>336</v>
      </c>
    </row>
    <row r="6030" customFormat="false" ht="15" hidden="false" customHeight="true" outlineLevel="0" collapsed="false">
      <c r="A6030" s="106" t="n">
        <v>40813.4645833333</v>
      </c>
      <c r="B6030" s="1" t="s">
        <v>326</v>
      </c>
      <c r="C6030" s="1" t="s">
        <v>327</v>
      </c>
      <c r="D6030" s="1" t="s">
        <v>319</v>
      </c>
    </row>
    <row r="6031" customFormat="false" ht="15" hidden="false" customHeight="true" outlineLevel="0" collapsed="false">
      <c r="A6031" s="106" t="n">
        <v>40820.1355324074</v>
      </c>
      <c r="B6031" s="1" t="s">
        <v>320</v>
      </c>
      <c r="C6031" s="1" t="s">
        <v>321</v>
      </c>
      <c r="D6031" s="1" t="s">
        <v>322</v>
      </c>
    </row>
    <row r="6032" customFormat="false" ht="15" hidden="false" customHeight="true" outlineLevel="0" collapsed="false">
      <c r="A6032" s="106" t="n">
        <v>40828.0874305556</v>
      </c>
      <c r="B6032" s="1" t="s">
        <v>323</v>
      </c>
      <c r="C6032" s="1" t="s">
        <v>324</v>
      </c>
      <c r="D6032" s="1" t="s">
        <v>325</v>
      </c>
    </row>
    <row r="6033" customFormat="false" ht="15" hidden="false" customHeight="true" outlineLevel="0" collapsed="false">
      <c r="A6033" s="106" t="n">
        <v>40836.1463541667</v>
      </c>
      <c r="B6033" s="1" t="s">
        <v>314</v>
      </c>
      <c r="C6033" s="1" t="s">
        <v>315</v>
      </c>
      <c r="D6033" s="1" t="s">
        <v>316</v>
      </c>
    </row>
    <row r="6034" customFormat="false" ht="15" hidden="false" customHeight="true" outlineLevel="0" collapsed="false">
      <c r="A6034" s="106" t="n">
        <v>40842.8309259259</v>
      </c>
      <c r="B6034" s="1" t="s">
        <v>326</v>
      </c>
      <c r="C6034" s="1" t="s">
        <v>327</v>
      </c>
      <c r="D6034" s="1" t="s">
        <v>319</v>
      </c>
    </row>
    <row r="6035" customFormat="false" ht="15" hidden="false" customHeight="true" outlineLevel="0" collapsed="false">
      <c r="A6035" s="106" t="n">
        <v>40849.6935069444</v>
      </c>
      <c r="B6035" s="1" t="s">
        <v>320</v>
      </c>
      <c r="C6035" s="1" t="s">
        <v>321</v>
      </c>
      <c r="D6035" s="1" t="s">
        <v>322</v>
      </c>
    </row>
    <row r="6036" customFormat="false" ht="15" hidden="false" customHeight="true" outlineLevel="0" collapsed="false">
      <c r="A6036" s="106" t="n">
        <v>40857.8446875</v>
      </c>
      <c r="B6036" s="1" t="s">
        <v>323</v>
      </c>
      <c r="C6036" s="1" t="s">
        <v>324</v>
      </c>
      <c r="D6036" s="1" t="s">
        <v>325</v>
      </c>
    </row>
    <row r="6037" customFormat="false" ht="15" hidden="false" customHeight="true" outlineLevel="0" collapsed="false">
      <c r="A6037" s="106" t="n">
        <v>40865.6317013889</v>
      </c>
      <c r="B6037" s="1" t="s">
        <v>314</v>
      </c>
      <c r="C6037" s="1" t="s">
        <v>315</v>
      </c>
      <c r="D6037" s="1" t="s">
        <v>316</v>
      </c>
    </row>
    <row r="6038" customFormat="false" ht="15" hidden="false" customHeight="true" outlineLevel="0" collapsed="false">
      <c r="A6038" s="106" t="n">
        <v>40872.2572337963</v>
      </c>
      <c r="B6038" s="1" t="s">
        <v>317</v>
      </c>
      <c r="C6038" s="1" t="s">
        <v>318</v>
      </c>
      <c r="D6038" s="1" t="s">
        <v>319</v>
      </c>
    </row>
    <row r="6039" customFormat="false" ht="15" hidden="false" customHeight="true" outlineLevel="0" collapsed="false">
      <c r="A6039" s="106" t="n">
        <v>40879.4115393519</v>
      </c>
      <c r="B6039" s="1" t="s">
        <v>320</v>
      </c>
      <c r="C6039" s="1" t="s">
        <v>321</v>
      </c>
      <c r="D6039" s="1" t="s">
        <v>322</v>
      </c>
    </row>
    <row r="6040" customFormat="false" ht="15" hidden="false" customHeight="true" outlineLevel="0" collapsed="false">
      <c r="A6040" s="106" t="n">
        <v>40887.6087847222</v>
      </c>
      <c r="B6040" s="1" t="s">
        <v>333</v>
      </c>
      <c r="C6040" s="1" t="s">
        <v>334</v>
      </c>
      <c r="D6040" s="1" t="s">
        <v>325</v>
      </c>
    </row>
    <row r="6041" customFormat="false" ht="15" hidden="false" customHeight="true" outlineLevel="0" collapsed="false">
      <c r="A6041" s="106" t="n">
        <v>40895.0334606482</v>
      </c>
      <c r="B6041" s="1" t="s">
        <v>314</v>
      </c>
      <c r="C6041" s="1" t="s">
        <v>315</v>
      </c>
      <c r="D6041" s="1" t="s">
        <v>316</v>
      </c>
    </row>
    <row r="6042" customFormat="false" ht="15" hidden="false" customHeight="true" outlineLevel="0" collapsed="false">
      <c r="A6042" s="106" t="n">
        <v>40899.2293055556</v>
      </c>
      <c r="B6042" s="1" t="s">
        <v>328</v>
      </c>
      <c r="C6042" s="1" t="s">
        <v>337</v>
      </c>
      <c r="D6042" s="1" t="s">
        <v>338</v>
      </c>
    </row>
    <row r="6043" customFormat="false" ht="15" hidden="false" customHeight="true" outlineLevel="0" collapsed="false">
      <c r="A6043" s="106" t="n">
        <v>40901.7548842593</v>
      </c>
      <c r="B6043" s="1" t="s">
        <v>326</v>
      </c>
      <c r="C6043" s="1" t="s">
        <v>327</v>
      </c>
      <c r="D6043" s="1" t="s">
        <v>319</v>
      </c>
    </row>
    <row r="6044" customFormat="false" ht="15" hidden="false" customHeight="true" outlineLevel="0" collapsed="false">
      <c r="A6044" s="106" t="n">
        <v>40909.2601157407</v>
      </c>
      <c r="B6044" s="1" t="s">
        <v>320</v>
      </c>
      <c r="C6044" s="1" t="s">
        <v>321</v>
      </c>
      <c r="D6044" s="1" t="s">
        <v>322</v>
      </c>
    </row>
    <row r="6045" customFormat="false" ht="15" hidden="false" customHeight="true" outlineLevel="0" collapsed="false">
      <c r="A6045" s="106" t="n">
        <v>40917.3127662037</v>
      </c>
      <c r="B6045" s="1" t="s">
        <v>323</v>
      </c>
      <c r="C6045" s="1" t="s">
        <v>324</v>
      </c>
      <c r="D6045" s="1" t="s">
        <v>325</v>
      </c>
    </row>
    <row r="6046" customFormat="false" ht="15" hidden="false" customHeight="true" outlineLevel="0" collapsed="false">
      <c r="A6046" s="106" t="n">
        <v>40924.3808333333</v>
      </c>
      <c r="B6046" s="1" t="s">
        <v>314</v>
      </c>
      <c r="C6046" s="1" t="s">
        <v>315</v>
      </c>
      <c r="D6046" s="1" t="s">
        <v>316</v>
      </c>
    </row>
    <row r="6047" customFormat="false" ht="15" hidden="false" customHeight="true" outlineLevel="0" collapsed="false">
      <c r="A6047" s="106" t="n">
        <v>40931.3194791667</v>
      </c>
      <c r="B6047" s="1" t="s">
        <v>326</v>
      </c>
      <c r="C6047" s="1" t="s">
        <v>327</v>
      </c>
      <c r="D6047" s="1" t="s">
        <v>319</v>
      </c>
    </row>
    <row r="6048" customFormat="false" ht="15" hidden="false" customHeight="true" outlineLevel="0" collapsed="false">
      <c r="A6048" s="106" t="n">
        <v>40939.1734027778</v>
      </c>
      <c r="B6048" s="1" t="s">
        <v>320</v>
      </c>
      <c r="C6048" s="1" t="s">
        <v>321</v>
      </c>
      <c r="D6048" s="1" t="s">
        <v>322</v>
      </c>
    </row>
    <row r="6049" customFormat="false" ht="15" hidden="false" customHeight="true" outlineLevel="0" collapsed="false">
      <c r="A6049" s="106" t="n">
        <v>40946.9126967593</v>
      </c>
      <c r="B6049" s="1" t="s">
        <v>323</v>
      </c>
      <c r="C6049" s="1" t="s">
        <v>324</v>
      </c>
      <c r="D6049" s="1" t="s">
        <v>325</v>
      </c>
    </row>
    <row r="6050" customFormat="false" ht="15" hidden="false" customHeight="true" outlineLevel="0" collapsed="false">
      <c r="A6050" s="106" t="n">
        <v>40953.7114699074</v>
      </c>
      <c r="B6050" s="1" t="s">
        <v>314</v>
      </c>
      <c r="C6050" s="1" t="s">
        <v>315</v>
      </c>
      <c r="D6050" s="1" t="s">
        <v>316</v>
      </c>
    </row>
    <row r="6051" customFormat="false" ht="15" hidden="false" customHeight="true" outlineLevel="0" collapsed="false">
      <c r="A6051" s="106" t="n">
        <v>40960.9413425926</v>
      </c>
      <c r="B6051" s="1" t="s">
        <v>326</v>
      </c>
      <c r="C6051" s="1" t="s">
        <v>327</v>
      </c>
      <c r="D6051" s="1" t="s">
        <v>319</v>
      </c>
    </row>
    <row r="6052" customFormat="false" ht="15" hidden="false" customHeight="true" outlineLevel="0" collapsed="false">
      <c r="A6052" s="106" t="n">
        <v>40969.0566898148</v>
      </c>
      <c r="B6052" s="1" t="s">
        <v>320</v>
      </c>
      <c r="C6052" s="1" t="s">
        <v>321</v>
      </c>
      <c r="D6052" s="1" t="s">
        <v>322</v>
      </c>
    </row>
    <row r="6053" customFormat="false" ht="15" hidden="false" customHeight="true" outlineLevel="0" collapsed="false">
      <c r="A6053" s="106" t="n">
        <v>40976.4028703704</v>
      </c>
      <c r="B6053" s="1" t="s">
        <v>323</v>
      </c>
      <c r="C6053" s="1" t="s">
        <v>324</v>
      </c>
      <c r="D6053" s="1" t="s">
        <v>325</v>
      </c>
    </row>
    <row r="6054" customFormat="false" ht="15" hidden="false" customHeight="true" outlineLevel="0" collapsed="false">
      <c r="A6054" s="106" t="n">
        <v>40983.0596990741</v>
      </c>
      <c r="B6054" s="1" t="s">
        <v>314</v>
      </c>
      <c r="C6054" s="1" t="s">
        <v>315</v>
      </c>
      <c r="D6054" s="1" t="s">
        <v>316</v>
      </c>
    </row>
    <row r="6055" customFormat="false" ht="15" hidden="false" customHeight="true" outlineLevel="0" collapsed="false">
      <c r="A6055" s="106" t="n">
        <v>40988.2183912037</v>
      </c>
      <c r="B6055" s="1" t="s">
        <v>328</v>
      </c>
      <c r="C6055" s="1" t="s">
        <v>329</v>
      </c>
      <c r="D6055" s="1" t="s">
        <v>330</v>
      </c>
    </row>
    <row r="6056" customFormat="false" ht="15" hidden="false" customHeight="true" outlineLevel="0" collapsed="false">
      <c r="A6056" s="106" t="n">
        <v>40990.6095486111</v>
      </c>
      <c r="B6056" s="1" t="s">
        <v>326</v>
      </c>
      <c r="C6056" s="1" t="s">
        <v>327</v>
      </c>
      <c r="D6056" s="1" t="s">
        <v>319</v>
      </c>
    </row>
    <row r="6057" customFormat="false" ht="15" hidden="false" customHeight="true" outlineLevel="0" collapsed="false">
      <c r="A6057" s="106" t="n">
        <v>40998.8199421296</v>
      </c>
      <c r="B6057" s="1" t="s">
        <v>320</v>
      </c>
      <c r="C6057" s="1" t="s">
        <v>321</v>
      </c>
      <c r="D6057" s="1" t="s">
        <v>322</v>
      </c>
    </row>
    <row r="6058" customFormat="false" ht="15" hidden="false" customHeight="true" outlineLevel="0" collapsed="false">
      <c r="A6058" s="106" t="n">
        <v>41005.8049537037</v>
      </c>
      <c r="B6058" s="1" t="s">
        <v>323</v>
      </c>
      <c r="C6058" s="1" t="s">
        <v>324</v>
      </c>
      <c r="D6058" s="1" t="s">
        <v>325</v>
      </c>
    </row>
    <row r="6059" customFormat="false" ht="15" hidden="false" customHeight="true" outlineLevel="0" collapsed="false">
      <c r="A6059" s="106" t="n">
        <v>41012.4516782407</v>
      </c>
      <c r="B6059" s="1" t="s">
        <v>314</v>
      </c>
      <c r="C6059" s="1" t="s">
        <v>315</v>
      </c>
      <c r="D6059" s="1" t="s">
        <v>316</v>
      </c>
    </row>
    <row r="6060" customFormat="false" ht="15" hidden="false" customHeight="true" outlineLevel="0" collapsed="false">
      <c r="A6060" s="106" t="n">
        <v>41020.3045023148</v>
      </c>
      <c r="B6060" s="1" t="s">
        <v>326</v>
      </c>
      <c r="C6060" s="1" t="s">
        <v>327</v>
      </c>
      <c r="D6060" s="1" t="s">
        <v>319</v>
      </c>
    </row>
    <row r="6061" customFormat="false" ht="15" hidden="false" customHeight="true" outlineLevel="0" collapsed="false">
      <c r="A6061" s="106" t="n">
        <v>41028.4150810185</v>
      </c>
      <c r="B6061" s="1" t="s">
        <v>320</v>
      </c>
      <c r="C6061" s="1" t="s">
        <v>321</v>
      </c>
      <c r="D6061" s="1" t="s">
        <v>322</v>
      </c>
    </row>
    <row r="6062" customFormat="false" ht="15" hidden="false" customHeight="true" outlineLevel="0" collapsed="false">
      <c r="A6062" s="106" t="n">
        <v>41035.1495717593</v>
      </c>
      <c r="B6062" s="1" t="s">
        <v>323</v>
      </c>
      <c r="C6062" s="1" t="s">
        <v>324</v>
      </c>
      <c r="D6062" s="1" t="s">
        <v>325</v>
      </c>
    </row>
    <row r="6063" customFormat="false" ht="15" hidden="false" customHeight="true" outlineLevel="0" collapsed="false">
      <c r="A6063" s="106" t="n">
        <v>41041.9078819445</v>
      </c>
      <c r="B6063" s="1" t="s">
        <v>314</v>
      </c>
      <c r="C6063" s="1" t="s">
        <v>315</v>
      </c>
      <c r="D6063" s="1" t="s">
        <v>316</v>
      </c>
    </row>
    <row r="6064" customFormat="false" ht="15" hidden="false" customHeight="true" outlineLevel="0" collapsed="false">
      <c r="A6064" s="106" t="n">
        <v>41049.9910185185</v>
      </c>
      <c r="B6064" s="1" t="s">
        <v>317</v>
      </c>
      <c r="C6064" s="1" t="s">
        <v>318</v>
      </c>
      <c r="D6064" s="1" t="s">
        <v>319</v>
      </c>
    </row>
    <row r="6065" customFormat="false" ht="15" hidden="false" customHeight="true" outlineLevel="0" collapsed="false">
      <c r="A6065" s="106" t="n">
        <v>41057.8446875</v>
      </c>
      <c r="B6065" s="1" t="s">
        <v>320</v>
      </c>
      <c r="C6065" s="1" t="s">
        <v>321</v>
      </c>
      <c r="D6065" s="1" t="s">
        <v>322</v>
      </c>
    </row>
    <row r="6066" customFormat="false" ht="15" hidden="false" customHeight="true" outlineLevel="0" collapsed="false">
      <c r="A6066" s="106" t="n">
        <v>41064.4666087963</v>
      </c>
      <c r="B6066" s="1" t="s">
        <v>333</v>
      </c>
      <c r="C6066" s="1" t="s">
        <v>334</v>
      </c>
      <c r="D6066" s="1" t="s">
        <v>325</v>
      </c>
    </row>
    <row r="6067" customFormat="false" ht="15" hidden="false" customHeight="true" outlineLevel="0" collapsed="false">
      <c r="A6067" s="106" t="n">
        <v>41071.4457291667</v>
      </c>
      <c r="B6067" s="1" t="s">
        <v>314</v>
      </c>
      <c r="C6067" s="1" t="s">
        <v>315</v>
      </c>
      <c r="D6067" s="1" t="s">
        <v>316</v>
      </c>
    </row>
    <row r="6068" customFormat="false" ht="15" hidden="false" customHeight="true" outlineLevel="0" collapsed="false">
      <c r="A6068" s="106" t="n">
        <v>41079.6266319445</v>
      </c>
      <c r="B6068" s="1" t="s">
        <v>326</v>
      </c>
      <c r="C6068" s="1" t="s">
        <v>327</v>
      </c>
      <c r="D6068" s="1" t="s">
        <v>319</v>
      </c>
    </row>
    <row r="6069" customFormat="false" ht="15" hidden="false" customHeight="true" outlineLevel="0" collapsed="false">
      <c r="A6069" s="106" t="n">
        <v>41080.9641782407</v>
      </c>
      <c r="B6069" s="1" t="s">
        <v>328</v>
      </c>
      <c r="C6069" s="1" t="s">
        <v>331</v>
      </c>
      <c r="D6069" s="1" t="s">
        <v>332</v>
      </c>
    </row>
    <row r="6070" customFormat="false" ht="15" hidden="false" customHeight="true" outlineLevel="0" collapsed="false">
      <c r="A6070" s="106" t="n">
        <v>41087.14625</v>
      </c>
      <c r="B6070" s="1" t="s">
        <v>320</v>
      </c>
      <c r="C6070" s="1" t="s">
        <v>321</v>
      </c>
      <c r="D6070" s="1" t="s">
        <v>322</v>
      </c>
    </row>
    <row r="6071" customFormat="false" ht="15" hidden="false" customHeight="true" outlineLevel="0" collapsed="false">
      <c r="A6071" s="106" t="n">
        <v>41093.7863078704</v>
      </c>
      <c r="B6071" s="1" t="s">
        <v>323</v>
      </c>
      <c r="C6071" s="1" t="s">
        <v>324</v>
      </c>
      <c r="D6071" s="1" t="s">
        <v>325</v>
      </c>
    </row>
    <row r="6072" customFormat="false" ht="15" hidden="false" customHeight="true" outlineLevel="0" collapsed="false">
      <c r="A6072" s="106" t="n">
        <v>41101.0752430556</v>
      </c>
      <c r="B6072" s="1" t="s">
        <v>314</v>
      </c>
      <c r="C6072" s="1" t="s">
        <v>315</v>
      </c>
      <c r="D6072" s="1" t="s">
        <v>316</v>
      </c>
    </row>
    <row r="6073" customFormat="false" ht="15" hidden="false" customHeight="true" outlineLevel="0" collapsed="false">
      <c r="A6073" s="106" t="n">
        <v>41109.1835069444</v>
      </c>
      <c r="B6073" s="1" t="s">
        <v>326</v>
      </c>
      <c r="C6073" s="1" t="s">
        <v>327</v>
      </c>
      <c r="D6073" s="1" t="s">
        <v>319</v>
      </c>
    </row>
    <row r="6074" customFormat="false" ht="15" hidden="false" customHeight="true" outlineLevel="0" collapsed="false">
      <c r="A6074" s="106" t="n">
        <v>41116.3724189815</v>
      </c>
      <c r="B6074" s="1" t="s">
        <v>320</v>
      </c>
      <c r="C6074" s="1" t="s">
        <v>321</v>
      </c>
      <c r="D6074" s="1" t="s">
        <v>322</v>
      </c>
    </row>
    <row r="6075" customFormat="false" ht="15" hidden="false" customHeight="true" outlineLevel="0" collapsed="false">
      <c r="A6075" s="106" t="n">
        <v>41123.1442939815</v>
      </c>
      <c r="B6075" s="1" t="s">
        <v>323</v>
      </c>
      <c r="C6075" s="1" t="s">
        <v>324</v>
      </c>
      <c r="D6075" s="1" t="s">
        <v>325</v>
      </c>
    </row>
    <row r="6076" customFormat="false" ht="15" hidden="false" customHeight="true" outlineLevel="0" collapsed="false">
      <c r="A6076" s="106" t="n">
        <v>41130.7886921296</v>
      </c>
      <c r="B6076" s="1" t="s">
        <v>314</v>
      </c>
      <c r="C6076" s="1" t="s">
        <v>315</v>
      </c>
      <c r="D6076" s="1" t="s">
        <v>316</v>
      </c>
    </row>
    <row r="6077" customFormat="false" ht="15" hidden="false" customHeight="true" outlineLevel="0" collapsed="false">
      <c r="A6077" s="106" t="n">
        <v>41138.6628703704</v>
      </c>
      <c r="B6077" s="1" t="s">
        <v>326</v>
      </c>
      <c r="C6077" s="1" t="s">
        <v>327</v>
      </c>
      <c r="D6077" s="1" t="s">
        <v>319</v>
      </c>
    </row>
    <row r="6078" customFormat="false" ht="15" hidden="false" customHeight="true" outlineLevel="0" collapsed="false">
      <c r="A6078" s="106" t="n">
        <v>41145.5789583333</v>
      </c>
      <c r="B6078" s="1" t="s">
        <v>320</v>
      </c>
      <c r="C6078" s="1" t="s">
        <v>321</v>
      </c>
      <c r="D6078" s="1" t="s">
        <v>322</v>
      </c>
    </row>
    <row r="6079" customFormat="false" ht="15" hidden="false" customHeight="true" outlineLevel="0" collapsed="false">
      <c r="A6079" s="106" t="n">
        <v>41152.5822800926</v>
      </c>
      <c r="B6079" s="1" t="s">
        <v>323</v>
      </c>
      <c r="C6079" s="1" t="s">
        <v>324</v>
      </c>
      <c r="D6079" s="1" t="s">
        <v>325</v>
      </c>
    </row>
    <row r="6080" customFormat="false" ht="15" hidden="false" customHeight="true" outlineLevel="0" collapsed="false">
      <c r="A6080" s="106" t="n">
        <v>41160.5527893519</v>
      </c>
      <c r="B6080" s="1" t="s">
        <v>314</v>
      </c>
      <c r="C6080" s="1" t="s">
        <v>315</v>
      </c>
      <c r="D6080" s="1" t="s">
        <v>316</v>
      </c>
    </row>
    <row r="6081" customFormat="false" ht="15" hidden="false" customHeight="true" outlineLevel="0" collapsed="false">
      <c r="A6081" s="106" t="n">
        <v>41168.0907986111</v>
      </c>
      <c r="B6081" s="1" t="s">
        <v>326</v>
      </c>
      <c r="C6081" s="1" t="s">
        <v>327</v>
      </c>
      <c r="D6081" s="1" t="s">
        <v>319</v>
      </c>
    </row>
    <row r="6082" customFormat="false" ht="15" hidden="false" customHeight="true" outlineLevel="0" collapsed="false">
      <c r="A6082" s="106" t="n">
        <v>41174.6173958333</v>
      </c>
      <c r="B6082" s="1" t="s">
        <v>328</v>
      </c>
      <c r="C6082" s="1" t="s">
        <v>335</v>
      </c>
      <c r="D6082" s="1" t="s">
        <v>336</v>
      </c>
    </row>
    <row r="6083" customFormat="false" ht="15" hidden="false" customHeight="true" outlineLevel="0" collapsed="false">
      <c r="A6083" s="106" t="n">
        <v>41174.8201736111</v>
      </c>
      <c r="B6083" s="1" t="s">
        <v>320</v>
      </c>
      <c r="C6083" s="1" t="s">
        <v>321</v>
      </c>
      <c r="D6083" s="1" t="s">
        <v>322</v>
      </c>
    </row>
    <row r="6084" customFormat="false" ht="15" hidden="false" customHeight="true" outlineLevel="0" collapsed="false">
      <c r="A6084" s="106" t="n">
        <v>41182.1381944444</v>
      </c>
      <c r="B6084" s="1" t="s">
        <v>323</v>
      </c>
      <c r="C6084" s="1" t="s">
        <v>324</v>
      </c>
      <c r="D6084" s="1" t="s">
        <v>325</v>
      </c>
    </row>
    <row r="6085" customFormat="false" ht="15" hidden="false" customHeight="true" outlineLevel="0" collapsed="false">
      <c r="A6085" s="106" t="n">
        <v>41190.3153009259</v>
      </c>
      <c r="B6085" s="1" t="s">
        <v>314</v>
      </c>
      <c r="C6085" s="1" t="s">
        <v>315</v>
      </c>
      <c r="D6085" s="1" t="s">
        <v>316</v>
      </c>
    </row>
    <row r="6086" customFormat="false" ht="15" hidden="false" customHeight="true" outlineLevel="0" collapsed="false">
      <c r="A6086" s="106" t="n">
        <v>41197.5019907407</v>
      </c>
      <c r="B6086" s="1" t="s">
        <v>326</v>
      </c>
      <c r="C6086" s="1" t="s">
        <v>327</v>
      </c>
      <c r="D6086" s="1" t="s">
        <v>319</v>
      </c>
    </row>
    <row r="6087" customFormat="false" ht="15" hidden="false" customHeight="true" outlineLevel="0" collapsed="false">
      <c r="A6087" s="106" t="n">
        <v>41204.1472916667</v>
      </c>
      <c r="B6087" s="1" t="s">
        <v>320</v>
      </c>
      <c r="C6087" s="1" t="s">
        <v>321</v>
      </c>
      <c r="D6087" s="1" t="s">
        <v>322</v>
      </c>
    </row>
    <row r="6088" customFormat="false" ht="15" hidden="false" customHeight="true" outlineLevel="0" collapsed="false">
      <c r="A6088" s="106" t="n">
        <v>41211.8260648148</v>
      </c>
      <c r="B6088" s="1" t="s">
        <v>323</v>
      </c>
      <c r="C6088" s="1" t="s">
        <v>324</v>
      </c>
      <c r="D6088" s="1" t="s">
        <v>325</v>
      </c>
    </row>
    <row r="6089" customFormat="false" ht="15" hidden="false" customHeight="true" outlineLevel="0" collapsed="false">
      <c r="A6089" s="106" t="n">
        <v>41220.0250694445</v>
      </c>
      <c r="B6089" s="1" t="s">
        <v>314</v>
      </c>
      <c r="C6089" s="1" t="s">
        <v>315</v>
      </c>
      <c r="D6089" s="1" t="s">
        <v>316</v>
      </c>
    </row>
    <row r="6090" customFormat="false" ht="15" hidden="false" customHeight="true" outlineLevel="0" collapsed="false">
      <c r="A6090" s="106" t="n">
        <v>41226.9225925926</v>
      </c>
      <c r="B6090" s="1" t="s">
        <v>317</v>
      </c>
      <c r="C6090" s="1" t="s">
        <v>318</v>
      </c>
      <c r="D6090" s="1" t="s">
        <v>319</v>
      </c>
    </row>
    <row r="6091" customFormat="false" ht="15" hidden="false" customHeight="true" outlineLevel="0" collapsed="false">
      <c r="A6091" s="106" t="n">
        <v>41233.6051157407</v>
      </c>
      <c r="B6091" s="1" t="s">
        <v>320</v>
      </c>
      <c r="C6091" s="1" t="s">
        <v>321</v>
      </c>
      <c r="D6091" s="1" t="s">
        <v>322</v>
      </c>
    </row>
    <row r="6092" customFormat="false" ht="15" hidden="false" customHeight="true" outlineLevel="0" collapsed="false">
      <c r="A6092" s="106" t="n">
        <v>41241.6151851852</v>
      </c>
      <c r="B6092" s="1" t="s">
        <v>323</v>
      </c>
      <c r="C6092" s="1" t="s">
        <v>324</v>
      </c>
      <c r="D6092" s="1" t="s">
        <v>325</v>
      </c>
    </row>
    <row r="6093" customFormat="false" ht="15" hidden="false" customHeight="true" outlineLevel="0" collapsed="false">
      <c r="A6093" s="106" t="n">
        <v>41249.647037037</v>
      </c>
      <c r="B6093" s="1" t="s">
        <v>314</v>
      </c>
      <c r="C6093" s="1" t="s">
        <v>315</v>
      </c>
      <c r="D6093" s="1" t="s">
        <v>316</v>
      </c>
    </row>
    <row r="6094" customFormat="false" ht="15" hidden="false" customHeight="true" outlineLevel="0" collapsed="false">
      <c r="A6094" s="106" t="n">
        <v>41256.3624537037</v>
      </c>
      <c r="B6094" s="1" t="s">
        <v>326</v>
      </c>
      <c r="C6094" s="1" t="s">
        <v>327</v>
      </c>
      <c r="D6094" s="1" t="s">
        <v>319</v>
      </c>
    </row>
    <row r="6095" customFormat="false" ht="15" hidden="false" customHeight="true" outlineLevel="0" collapsed="false">
      <c r="A6095" s="106" t="n">
        <v>41263.2215277778</v>
      </c>
      <c r="B6095" s="1" t="s">
        <v>320</v>
      </c>
      <c r="C6095" s="1" t="s">
        <v>321</v>
      </c>
      <c r="D6095" s="1" t="s">
        <v>322</v>
      </c>
    </row>
    <row r="6096" customFormat="false" ht="15" hidden="false" customHeight="true" outlineLevel="0" collapsed="false">
      <c r="A6096" s="106" t="n">
        <v>41264.4665162037</v>
      </c>
      <c r="B6096" s="1" t="s">
        <v>328</v>
      </c>
      <c r="C6096" s="1" t="s">
        <v>337</v>
      </c>
      <c r="D6096" s="1" t="s">
        <v>338</v>
      </c>
    </row>
    <row r="6097" customFormat="false" ht="15" hidden="false" customHeight="true" outlineLevel="0" collapsed="false">
      <c r="A6097" s="106" t="n">
        <v>41271.4313194445</v>
      </c>
      <c r="B6097" s="1" t="s">
        <v>323</v>
      </c>
      <c r="C6097" s="1" t="s">
        <v>324</v>
      </c>
      <c r="D6097" s="1" t="s">
        <v>325</v>
      </c>
    </row>
    <row r="6098" customFormat="false" ht="15" hidden="false" customHeight="true" outlineLevel="0" collapsed="false">
      <c r="A6098" s="106" t="n">
        <v>41279.1652777778</v>
      </c>
      <c r="B6098" s="1" t="s">
        <v>314</v>
      </c>
      <c r="C6098" s="1" t="s">
        <v>315</v>
      </c>
      <c r="D6098" s="1" t="s">
        <v>316</v>
      </c>
    </row>
    <row r="6099" customFormat="false" ht="15" hidden="false" customHeight="true" outlineLevel="0" collapsed="false">
      <c r="A6099" s="106" t="n">
        <v>41285.8220138889</v>
      </c>
      <c r="B6099" s="1" t="s">
        <v>326</v>
      </c>
      <c r="C6099" s="1" t="s">
        <v>327</v>
      </c>
      <c r="D6099" s="1" t="s">
        <v>319</v>
      </c>
    </row>
    <row r="6100" customFormat="false" ht="15" hidden="false" customHeight="true" outlineLevel="0" collapsed="false">
      <c r="A6100" s="106" t="n">
        <v>41292.9895138889</v>
      </c>
      <c r="B6100" s="1" t="s">
        <v>320</v>
      </c>
      <c r="C6100" s="1" t="s">
        <v>321</v>
      </c>
      <c r="D6100" s="1" t="s">
        <v>322</v>
      </c>
    </row>
    <row r="6101" customFormat="false" ht="15" hidden="false" customHeight="true" outlineLevel="0" collapsed="false">
      <c r="A6101" s="106" t="n">
        <v>41301.1933796296</v>
      </c>
      <c r="B6101" s="1" t="s">
        <v>323</v>
      </c>
      <c r="C6101" s="1" t="s">
        <v>324</v>
      </c>
      <c r="D6101" s="1" t="s">
        <v>325</v>
      </c>
    </row>
    <row r="6102" customFormat="false" ht="15" hidden="false" customHeight="true" outlineLevel="0" collapsed="false">
      <c r="A6102" s="106" t="n">
        <v>41308.5810185185</v>
      </c>
      <c r="B6102" s="1" t="s">
        <v>314</v>
      </c>
      <c r="C6102" s="1" t="s">
        <v>315</v>
      </c>
      <c r="D6102" s="1" t="s">
        <v>316</v>
      </c>
    </row>
    <row r="6103" customFormat="false" ht="15" hidden="false" customHeight="true" outlineLevel="0" collapsed="false">
      <c r="A6103" s="106" t="n">
        <v>41315.3059027778</v>
      </c>
      <c r="B6103" s="1" t="s">
        <v>326</v>
      </c>
      <c r="C6103" s="1" t="s">
        <v>327</v>
      </c>
      <c r="D6103" s="1" t="s">
        <v>319</v>
      </c>
    </row>
    <row r="6104" customFormat="false" ht="15" hidden="false" customHeight="true" outlineLevel="0" collapsed="false">
      <c r="A6104" s="106" t="n">
        <v>41322.8544675926</v>
      </c>
      <c r="B6104" s="1" t="s">
        <v>320</v>
      </c>
      <c r="C6104" s="1" t="s">
        <v>321</v>
      </c>
      <c r="D6104" s="1" t="s">
        <v>322</v>
      </c>
    </row>
    <row r="6105" customFormat="false" ht="15" hidden="false" customHeight="true" outlineLevel="0" collapsed="false">
      <c r="A6105" s="106" t="n">
        <v>41330.851875</v>
      </c>
      <c r="B6105" s="1" t="s">
        <v>323</v>
      </c>
      <c r="C6105" s="1" t="s">
        <v>324</v>
      </c>
      <c r="D6105" s="1" t="s">
        <v>325</v>
      </c>
    </row>
    <row r="6106" customFormat="false" ht="15" hidden="false" customHeight="true" outlineLevel="0" collapsed="false">
      <c r="A6106" s="106" t="n">
        <v>41337.9120486111</v>
      </c>
      <c r="B6106" s="1" t="s">
        <v>314</v>
      </c>
      <c r="C6106" s="1" t="s">
        <v>315</v>
      </c>
      <c r="D6106" s="1" t="s">
        <v>316</v>
      </c>
    </row>
    <row r="6107" customFormat="false" ht="15" hidden="false" customHeight="true" outlineLevel="0" collapsed="false">
      <c r="A6107" s="106" t="n">
        <v>41344.8276388889</v>
      </c>
      <c r="B6107" s="1" t="s">
        <v>326</v>
      </c>
      <c r="C6107" s="1" t="s">
        <v>327</v>
      </c>
      <c r="D6107" s="1" t="s">
        <v>319</v>
      </c>
    </row>
    <row r="6108" customFormat="false" ht="15" hidden="false" customHeight="true" outlineLevel="0" collapsed="false">
      <c r="A6108" s="106" t="n">
        <v>41352.7269097222</v>
      </c>
      <c r="B6108" s="1" t="s">
        <v>320</v>
      </c>
      <c r="C6108" s="1" t="s">
        <v>321</v>
      </c>
      <c r="D6108" s="1" t="s">
        <v>322</v>
      </c>
    </row>
    <row r="6109" customFormat="false" ht="15" hidden="false" customHeight="true" outlineLevel="0" collapsed="false">
      <c r="A6109" s="106" t="n">
        <v>41353.4596296296</v>
      </c>
      <c r="B6109" s="1" t="s">
        <v>328</v>
      </c>
      <c r="C6109" s="1" t="s">
        <v>329</v>
      </c>
      <c r="D6109" s="1" t="s">
        <v>330</v>
      </c>
    </row>
    <row r="6110" customFormat="false" ht="15" hidden="false" customHeight="true" outlineLevel="0" collapsed="false">
      <c r="A6110" s="106" t="n">
        <v>41360.3946759259</v>
      </c>
      <c r="B6110" s="1" t="s">
        <v>323</v>
      </c>
      <c r="C6110" s="1" t="s">
        <v>324</v>
      </c>
      <c r="D6110" s="1" t="s">
        <v>325</v>
      </c>
    </row>
    <row r="6111" customFormat="false" ht="15" hidden="false" customHeight="true" outlineLevel="0" collapsed="false">
      <c r="A6111" s="106" t="n">
        <v>41367.1926157407</v>
      </c>
      <c r="B6111" s="1" t="s">
        <v>314</v>
      </c>
      <c r="C6111" s="1" t="s">
        <v>315</v>
      </c>
      <c r="D6111" s="1" t="s">
        <v>316</v>
      </c>
    </row>
    <row r="6112" customFormat="false" ht="15" hidden="false" customHeight="true" outlineLevel="0" collapsed="false">
      <c r="A6112" s="106" t="n">
        <v>41374.4</v>
      </c>
      <c r="B6112" s="1" t="s">
        <v>326</v>
      </c>
      <c r="C6112" s="1" t="s">
        <v>327</v>
      </c>
      <c r="D6112" s="1" t="s">
        <v>319</v>
      </c>
    </row>
    <row r="6113" customFormat="false" ht="15" hidden="false" customHeight="true" outlineLevel="0" collapsed="false">
      <c r="A6113" s="106" t="n">
        <v>41382.5217476852</v>
      </c>
      <c r="B6113" s="1" t="s">
        <v>320</v>
      </c>
      <c r="C6113" s="1" t="s">
        <v>321</v>
      </c>
      <c r="D6113" s="1" t="s">
        <v>322</v>
      </c>
    </row>
    <row r="6114" customFormat="false" ht="15" hidden="false" customHeight="true" outlineLevel="0" collapsed="false">
      <c r="A6114" s="106" t="n">
        <v>41389.8320486111</v>
      </c>
      <c r="B6114" s="1" t="s">
        <v>323</v>
      </c>
      <c r="C6114" s="1" t="s">
        <v>324</v>
      </c>
      <c r="D6114" s="1" t="s">
        <v>325</v>
      </c>
    </row>
    <row r="6115" customFormat="false" ht="15" hidden="false" customHeight="true" outlineLevel="0" collapsed="false">
      <c r="A6115" s="106" t="n">
        <v>41396.468912037</v>
      </c>
      <c r="B6115" s="1" t="s">
        <v>314</v>
      </c>
      <c r="C6115" s="1" t="s">
        <v>315</v>
      </c>
      <c r="D6115" s="1" t="s">
        <v>316</v>
      </c>
    </row>
    <row r="6116" customFormat="false" ht="15" hidden="false" customHeight="true" outlineLevel="0" collapsed="false">
      <c r="A6116" s="106" t="n">
        <v>41404.0201388889</v>
      </c>
      <c r="B6116" s="1" t="s">
        <v>317</v>
      </c>
      <c r="C6116" s="1" t="s">
        <v>318</v>
      </c>
      <c r="D6116" s="1" t="s">
        <v>319</v>
      </c>
    </row>
    <row r="6117" customFormat="false" ht="15" hidden="false" customHeight="true" outlineLevel="0" collapsed="false">
      <c r="A6117" s="106" t="n">
        <v>41412.1911226852</v>
      </c>
      <c r="B6117" s="1" t="s">
        <v>320</v>
      </c>
      <c r="C6117" s="1" t="s">
        <v>321</v>
      </c>
      <c r="D6117" s="1" t="s">
        <v>322</v>
      </c>
    </row>
    <row r="6118" customFormat="false" ht="15" hidden="false" customHeight="true" outlineLevel="0" collapsed="false">
      <c r="A6118" s="106" t="n">
        <v>41419.1846180556</v>
      </c>
      <c r="B6118" s="1" t="s">
        <v>323</v>
      </c>
      <c r="C6118" s="1" t="s">
        <v>324</v>
      </c>
      <c r="D6118" s="1" t="s">
        <v>325</v>
      </c>
    </row>
    <row r="6119" customFormat="false" ht="15" hidden="false" customHeight="true" outlineLevel="0" collapsed="false">
      <c r="A6119" s="106" t="n">
        <v>41425.7911458333</v>
      </c>
      <c r="B6119" s="1" t="s">
        <v>314</v>
      </c>
      <c r="C6119" s="1" t="s">
        <v>315</v>
      </c>
      <c r="D6119" s="1" t="s">
        <v>316</v>
      </c>
    </row>
    <row r="6120" customFormat="false" ht="15" hidden="false" customHeight="true" outlineLevel="0" collapsed="false">
      <c r="A6120" s="106" t="n">
        <v>41433.6647453704</v>
      </c>
      <c r="B6120" s="1" t="s">
        <v>326</v>
      </c>
      <c r="C6120" s="1" t="s">
        <v>327</v>
      </c>
      <c r="D6120" s="1" t="s">
        <v>319</v>
      </c>
    </row>
    <row r="6121" customFormat="false" ht="15" hidden="false" customHeight="true" outlineLevel="0" collapsed="false">
      <c r="A6121" s="106" t="n">
        <v>41441.7253819444</v>
      </c>
      <c r="B6121" s="1" t="s">
        <v>320</v>
      </c>
      <c r="C6121" s="1" t="s">
        <v>321</v>
      </c>
      <c r="D6121" s="1" t="s">
        <v>322</v>
      </c>
    </row>
    <row r="6122" customFormat="false" ht="15" hidden="false" customHeight="true" outlineLevel="0" collapsed="false">
      <c r="A6122" s="106" t="n">
        <v>41446.2110069445</v>
      </c>
      <c r="B6122" s="1" t="s">
        <v>328</v>
      </c>
      <c r="C6122" s="1" t="s">
        <v>331</v>
      </c>
      <c r="D6122" s="1" t="s">
        <v>332</v>
      </c>
    </row>
    <row r="6123" customFormat="false" ht="15" hidden="false" customHeight="true" outlineLevel="0" collapsed="false">
      <c r="A6123" s="106" t="n">
        <v>41448.4813078704</v>
      </c>
      <c r="B6123" s="1" t="s">
        <v>323</v>
      </c>
      <c r="C6123" s="1" t="s">
        <v>324</v>
      </c>
      <c r="D6123" s="1" t="s">
        <v>325</v>
      </c>
    </row>
    <row r="6124" customFormat="false" ht="15" hidden="false" customHeight="true" outlineLevel="0" collapsed="false">
      <c r="A6124" s="106" t="n">
        <v>41455.2045949074</v>
      </c>
      <c r="B6124" s="1" t="s">
        <v>314</v>
      </c>
      <c r="C6124" s="1" t="s">
        <v>315</v>
      </c>
      <c r="D6124" s="1" t="s">
        <v>316</v>
      </c>
    </row>
    <row r="6125" customFormat="false" ht="15" hidden="false" customHeight="true" outlineLevel="0" collapsed="false">
      <c r="A6125" s="106" t="n">
        <v>41463.3022800926</v>
      </c>
      <c r="B6125" s="1" t="s">
        <v>326</v>
      </c>
      <c r="C6125" s="1" t="s">
        <v>327</v>
      </c>
      <c r="D6125" s="1" t="s">
        <v>319</v>
      </c>
    </row>
    <row r="6126" customFormat="false" ht="15" hidden="false" customHeight="true" outlineLevel="0" collapsed="false">
      <c r="A6126" s="106" t="n">
        <v>41471.1381712963</v>
      </c>
      <c r="B6126" s="1" t="s">
        <v>320</v>
      </c>
      <c r="C6126" s="1" t="s">
        <v>321</v>
      </c>
      <c r="D6126" s="1" t="s">
        <v>322</v>
      </c>
    </row>
    <row r="6127" customFormat="false" ht="15" hidden="false" customHeight="true" outlineLevel="0" collapsed="false">
      <c r="A6127" s="106" t="n">
        <v>41477.7613078704</v>
      </c>
      <c r="B6127" s="1" t="s">
        <v>323</v>
      </c>
      <c r="C6127" s="1" t="s">
        <v>324</v>
      </c>
      <c r="D6127" s="1" t="s">
        <v>325</v>
      </c>
    </row>
    <row r="6128" customFormat="false" ht="15" hidden="false" customHeight="true" outlineLevel="0" collapsed="false">
      <c r="A6128" s="106" t="n">
        <v>41484.7391435185</v>
      </c>
      <c r="B6128" s="1" t="s">
        <v>314</v>
      </c>
      <c r="C6128" s="1" t="s">
        <v>315</v>
      </c>
      <c r="D6128" s="1" t="s">
        <v>316</v>
      </c>
    </row>
    <row r="6129" customFormat="false" ht="15" hidden="false" customHeight="true" outlineLevel="0" collapsed="false">
      <c r="A6129" s="106" t="n">
        <v>41492.9107407407</v>
      </c>
      <c r="B6129" s="1" t="s">
        <v>326</v>
      </c>
      <c r="C6129" s="1" t="s">
        <v>327</v>
      </c>
      <c r="D6129" s="1" t="s">
        <v>319</v>
      </c>
    </row>
    <row r="6130" customFormat="false" ht="15" hidden="false" customHeight="true" outlineLevel="0" collapsed="false">
      <c r="A6130" s="106" t="n">
        <v>41500.4557986111</v>
      </c>
      <c r="B6130" s="1" t="s">
        <v>320</v>
      </c>
      <c r="C6130" s="1" t="s">
        <v>321</v>
      </c>
      <c r="D6130" s="1" t="s">
        <v>322</v>
      </c>
    </row>
    <row r="6131" customFormat="false" ht="15" hidden="false" customHeight="true" outlineLevel="0" collapsed="false">
      <c r="A6131" s="106" t="n">
        <v>41507.0730439815</v>
      </c>
      <c r="B6131" s="1" t="s">
        <v>323</v>
      </c>
      <c r="C6131" s="1" t="s">
        <v>324</v>
      </c>
      <c r="D6131" s="1" t="s">
        <v>325</v>
      </c>
    </row>
    <row r="6132" customFormat="false" ht="15" hidden="false" customHeight="true" outlineLevel="0" collapsed="false">
      <c r="A6132" s="106" t="n">
        <v>41514.3998958333</v>
      </c>
      <c r="B6132" s="1" t="s">
        <v>314</v>
      </c>
      <c r="C6132" s="1" t="s">
        <v>315</v>
      </c>
      <c r="D6132" s="1" t="s">
        <v>316</v>
      </c>
    </row>
    <row r="6133" customFormat="false" ht="15" hidden="false" customHeight="true" outlineLevel="0" collapsed="false">
      <c r="A6133" s="106" t="n">
        <v>41522.4838310185</v>
      </c>
      <c r="B6133" s="1" t="s">
        <v>326</v>
      </c>
      <c r="C6133" s="1" t="s">
        <v>327</v>
      </c>
      <c r="D6133" s="1" t="s">
        <v>319</v>
      </c>
    </row>
    <row r="6134" customFormat="false" ht="15" hidden="false" customHeight="true" outlineLevel="0" collapsed="false">
      <c r="A6134" s="106" t="n">
        <v>41529.7143634259</v>
      </c>
      <c r="B6134" s="1" t="s">
        <v>320</v>
      </c>
      <c r="C6134" s="1" t="s">
        <v>321</v>
      </c>
      <c r="D6134" s="1" t="s">
        <v>322</v>
      </c>
    </row>
    <row r="6135" customFormat="false" ht="15" hidden="false" customHeight="true" outlineLevel="0" collapsed="false">
      <c r="A6135" s="106" t="n">
        <v>41536.4675115741</v>
      </c>
      <c r="B6135" s="1" t="s">
        <v>323</v>
      </c>
      <c r="C6135" s="1" t="s">
        <v>324</v>
      </c>
      <c r="D6135" s="1" t="s">
        <v>325</v>
      </c>
    </row>
    <row r="6136" customFormat="false" ht="15" hidden="false" customHeight="true" outlineLevel="0" collapsed="false">
      <c r="A6136" s="106" t="n">
        <v>41539.8636805556</v>
      </c>
      <c r="B6136" s="1" t="s">
        <v>328</v>
      </c>
      <c r="C6136" s="1" t="s">
        <v>335</v>
      </c>
      <c r="D6136" s="1" t="s">
        <v>336</v>
      </c>
    </row>
    <row r="6137" customFormat="false" ht="15" hidden="false" customHeight="true" outlineLevel="0" collapsed="false">
      <c r="A6137" s="106" t="n">
        <v>41544.1642939815</v>
      </c>
      <c r="B6137" s="1" t="s">
        <v>314</v>
      </c>
      <c r="C6137" s="1" t="s">
        <v>315</v>
      </c>
      <c r="D6137" s="1" t="s">
        <v>316</v>
      </c>
    </row>
    <row r="6138" customFormat="false" ht="15" hidden="false" customHeight="true" outlineLevel="0" collapsed="false">
      <c r="A6138" s="106" t="n">
        <v>41552.0242939815</v>
      </c>
      <c r="B6138" s="1" t="s">
        <v>326</v>
      </c>
      <c r="C6138" s="1" t="s">
        <v>327</v>
      </c>
      <c r="D6138" s="1" t="s">
        <v>319</v>
      </c>
    </row>
    <row r="6139" customFormat="false" ht="15" hidden="false" customHeight="true" outlineLevel="0" collapsed="false">
      <c r="A6139" s="106" t="n">
        <v>41558.9602893519</v>
      </c>
      <c r="B6139" s="1" t="s">
        <v>320</v>
      </c>
      <c r="C6139" s="1" t="s">
        <v>321</v>
      </c>
      <c r="D6139" s="1" t="s">
        <v>322</v>
      </c>
    </row>
    <row r="6140" customFormat="false" ht="15" hidden="false" customHeight="true" outlineLevel="0" collapsed="false">
      <c r="A6140" s="106" t="n">
        <v>41565.9847453704</v>
      </c>
      <c r="B6140" s="1" t="s">
        <v>323</v>
      </c>
      <c r="C6140" s="1" t="s">
        <v>324</v>
      </c>
      <c r="D6140" s="1" t="s">
        <v>325</v>
      </c>
    </row>
    <row r="6141" customFormat="false" ht="15" hidden="false" customHeight="true" outlineLevel="0" collapsed="false">
      <c r="A6141" s="106" t="n">
        <v>41573.9873842593</v>
      </c>
      <c r="B6141" s="1" t="s">
        <v>314</v>
      </c>
      <c r="C6141" s="1" t="s">
        <v>315</v>
      </c>
      <c r="D6141" s="1" t="s">
        <v>316</v>
      </c>
    </row>
    <row r="6142" customFormat="false" ht="15" hidden="false" customHeight="true" outlineLevel="0" collapsed="false">
      <c r="A6142" s="106" t="n">
        <v>41581.5350578704</v>
      </c>
      <c r="B6142" s="1" t="s">
        <v>317</v>
      </c>
      <c r="C6142" s="1" t="s">
        <v>318</v>
      </c>
      <c r="D6142" s="1" t="s">
        <v>319</v>
      </c>
    </row>
    <row r="6143" customFormat="false" ht="15" hidden="false" customHeight="true" outlineLevel="0" collapsed="false">
      <c r="A6143" s="106" t="n">
        <v>41588.2483564815</v>
      </c>
      <c r="B6143" s="1" t="s">
        <v>320</v>
      </c>
      <c r="C6143" s="1" t="s">
        <v>321</v>
      </c>
      <c r="D6143" s="1" t="s">
        <v>322</v>
      </c>
    </row>
    <row r="6144" customFormat="false" ht="15" hidden="false" customHeight="true" outlineLevel="0" collapsed="false">
      <c r="A6144" s="106" t="n">
        <v>41595.6361805556</v>
      </c>
      <c r="B6144" s="1" t="s">
        <v>323</v>
      </c>
      <c r="C6144" s="1" t="s">
        <v>324</v>
      </c>
      <c r="D6144" s="1" t="s">
        <v>325</v>
      </c>
    </row>
    <row r="6145" customFormat="false" ht="15" hidden="false" customHeight="true" outlineLevel="0" collapsed="false">
      <c r="A6145" s="106" t="n">
        <v>41603.8115509259</v>
      </c>
      <c r="B6145" s="1" t="s">
        <v>314</v>
      </c>
      <c r="C6145" s="1" t="s">
        <v>315</v>
      </c>
      <c r="D6145" s="1" t="s">
        <v>316</v>
      </c>
    </row>
    <row r="6146" customFormat="false" ht="15" hidden="false" customHeight="true" outlineLevel="0" collapsed="false">
      <c r="A6146" s="106" t="n">
        <v>41611.0159490741</v>
      </c>
      <c r="B6146" s="1" t="s">
        <v>326</v>
      </c>
      <c r="C6146" s="1" t="s">
        <v>327</v>
      </c>
      <c r="D6146" s="1" t="s">
        <v>319</v>
      </c>
    </row>
    <row r="6147" customFormat="false" ht="15" hidden="false" customHeight="true" outlineLevel="0" collapsed="false">
      <c r="A6147" s="106" t="n">
        <v>41617.6332175926</v>
      </c>
      <c r="B6147" s="1" t="s">
        <v>320</v>
      </c>
      <c r="C6147" s="1" t="s">
        <v>321</v>
      </c>
      <c r="D6147" s="1" t="s">
        <v>322</v>
      </c>
    </row>
    <row r="6148" customFormat="false" ht="15" hidden="false" customHeight="true" outlineLevel="0" collapsed="false">
      <c r="A6148" s="106" t="n">
        <v>41625.3947685185</v>
      </c>
      <c r="B6148" s="1" t="s">
        <v>323</v>
      </c>
      <c r="C6148" s="1" t="s">
        <v>324</v>
      </c>
      <c r="D6148" s="1" t="s">
        <v>325</v>
      </c>
    </row>
    <row r="6149" customFormat="false" ht="15" hidden="false" customHeight="true" outlineLevel="0" collapsed="false">
      <c r="A6149" s="106" t="n">
        <v>41629.716099537</v>
      </c>
      <c r="B6149" s="1" t="s">
        <v>328</v>
      </c>
      <c r="C6149" s="1" t="s">
        <v>337</v>
      </c>
      <c r="D6149" s="1" t="s">
        <v>338</v>
      </c>
    </row>
    <row r="6150" customFormat="false" ht="15" hidden="false" customHeight="true" outlineLevel="0" collapsed="false">
      <c r="A6150" s="106" t="n">
        <v>41633.5751157407</v>
      </c>
      <c r="B6150" s="1" t="s">
        <v>314</v>
      </c>
      <c r="C6150" s="1" t="s">
        <v>315</v>
      </c>
      <c r="D6150" s="1" t="s">
        <v>316</v>
      </c>
    </row>
    <row r="6151" customFormat="false" ht="15" hidden="false" customHeight="true" outlineLevel="0" collapsed="false">
      <c r="A6151" s="106" t="n">
        <v>41640.4684722222</v>
      </c>
      <c r="B6151" s="1" t="s">
        <v>326</v>
      </c>
      <c r="C6151" s="1" t="s">
        <v>327</v>
      </c>
      <c r="D6151" s="1" t="s">
        <v>319</v>
      </c>
    </row>
    <row r="6152" customFormat="false" ht="15" hidden="false" customHeight="true" outlineLevel="0" collapsed="false">
      <c r="A6152" s="106" t="n">
        <v>41647.1524537037</v>
      </c>
      <c r="B6152" s="1" t="s">
        <v>320</v>
      </c>
      <c r="C6152" s="1" t="s">
        <v>321</v>
      </c>
      <c r="D6152" s="1" t="s">
        <v>322</v>
      </c>
    </row>
    <row r="6153" customFormat="false" ht="15" hidden="false" customHeight="true" outlineLevel="0" collapsed="false">
      <c r="A6153" s="106" t="n">
        <v>41655.2033680556</v>
      </c>
      <c r="B6153" s="1" t="s">
        <v>323</v>
      </c>
      <c r="C6153" s="1" t="s">
        <v>324</v>
      </c>
      <c r="D6153" s="1" t="s">
        <v>325</v>
      </c>
    </row>
    <row r="6154" customFormat="false" ht="15" hidden="false" customHeight="true" outlineLevel="0" collapsed="false">
      <c r="A6154" s="106" t="n">
        <v>41663.2220717593</v>
      </c>
      <c r="B6154" s="1" t="s">
        <v>314</v>
      </c>
      <c r="C6154" s="1" t="s">
        <v>315</v>
      </c>
      <c r="D6154" s="1" t="s">
        <v>316</v>
      </c>
    </row>
    <row r="6155" customFormat="false" ht="15" hidden="false" customHeight="true" outlineLevel="0" collapsed="false">
      <c r="A6155" s="106" t="n">
        <v>41669.9019675926</v>
      </c>
      <c r="B6155" s="1" t="s">
        <v>326</v>
      </c>
      <c r="C6155" s="1" t="s">
        <v>327</v>
      </c>
      <c r="D6155" s="1" t="s">
        <v>319</v>
      </c>
    </row>
    <row r="6156" customFormat="false" ht="15" hidden="false" customHeight="true" outlineLevel="0" collapsed="false">
      <c r="A6156" s="106" t="n">
        <v>41676.8074074074</v>
      </c>
      <c r="B6156" s="1" t="s">
        <v>320</v>
      </c>
      <c r="C6156" s="1" t="s">
        <v>321</v>
      </c>
      <c r="D6156" s="1" t="s">
        <v>322</v>
      </c>
    </row>
    <row r="6157" customFormat="false" ht="15" hidden="false" customHeight="true" outlineLevel="0" collapsed="false">
      <c r="A6157" s="106" t="n">
        <v>41684.9957407407</v>
      </c>
      <c r="B6157" s="1" t="s">
        <v>323</v>
      </c>
      <c r="C6157" s="1" t="s">
        <v>324</v>
      </c>
      <c r="D6157" s="1" t="s">
        <v>325</v>
      </c>
    </row>
    <row r="6158" customFormat="false" ht="15" hidden="false" customHeight="true" outlineLevel="0" collapsed="false">
      <c r="A6158" s="106" t="n">
        <v>41692.7195717593</v>
      </c>
      <c r="B6158" s="1" t="s">
        <v>314</v>
      </c>
      <c r="C6158" s="1" t="s">
        <v>315</v>
      </c>
      <c r="D6158" s="1" t="s">
        <v>316</v>
      </c>
    </row>
    <row r="6159" customFormat="false" ht="15" hidden="false" customHeight="true" outlineLevel="0" collapsed="false">
      <c r="A6159" s="106" t="n">
        <v>41699.3334027778</v>
      </c>
      <c r="B6159" s="1" t="s">
        <v>326</v>
      </c>
      <c r="C6159" s="1" t="s">
        <v>327</v>
      </c>
      <c r="D6159" s="1" t="s">
        <v>319</v>
      </c>
    </row>
    <row r="6160" customFormat="false" ht="15" hidden="false" customHeight="true" outlineLevel="0" collapsed="false">
      <c r="A6160" s="106" t="n">
        <v>41706.5603703704</v>
      </c>
      <c r="B6160" s="1" t="s">
        <v>320</v>
      </c>
      <c r="C6160" s="1" t="s">
        <v>321</v>
      </c>
      <c r="D6160" s="1" t="s">
        <v>322</v>
      </c>
    </row>
    <row r="6161" customFormat="false" ht="15" hidden="false" customHeight="true" outlineLevel="0" collapsed="false">
      <c r="A6161" s="106" t="n">
        <v>41714.7146527778</v>
      </c>
      <c r="B6161" s="1" t="s">
        <v>323</v>
      </c>
      <c r="C6161" s="1" t="s">
        <v>324</v>
      </c>
      <c r="D6161" s="1" t="s">
        <v>325</v>
      </c>
    </row>
    <row r="6162" customFormat="false" ht="15" hidden="false" customHeight="true" outlineLevel="0" collapsed="false">
      <c r="A6162" s="106" t="n">
        <v>41718.7061574074</v>
      </c>
      <c r="B6162" s="1" t="s">
        <v>328</v>
      </c>
      <c r="C6162" s="1" t="s">
        <v>329</v>
      </c>
      <c r="D6162" s="1" t="s">
        <v>330</v>
      </c>
    </row>
    <row r="6163" customFormat="false" ht="15" hidden="false" customHeight="true" outlineLevel="0" collapsed="false">
      <c r="A6163" s="106" t="n">
        <v>41722.0740277778</v>
      </c>
      <c r="B6163" s="1" t="s">
        <v>314</v>
      </c>
      <c r="C6163" s="1" t="s">
        <v>315</v>
      </c>
      <c r="D6163" s="1" t="s">
        <v>316</v>
      </c>
    </row>
    <row r="6164" customFormat="false" ht="15" hidden="false" customHeight="true" outlineLevel="0" collapsed="false">
      <c r="A6164" s="106" t="n">
        <v>41728.7814351852</v>
      </c>
      <c r="B6164" s="1" t="s">
        <v>326</v>
      </c>
      <c r="C6164" s="1" t="s">
        <v>327</v>
      </c>
      <c r="D6164" s="1" t="s">
        <v>319</v>
      </c>
    </row>
    <row r="6165" customFormat="false" ht="15" hidden="false" customHeight="true" outlineLevel="0" collapsed="false">
      <c r="A6165" s="106" t="n">
        <v>41736.3544328704</v>
      </c>
      <c r="B6165" s="1" t="s">
        <v>320</v>
      </c>
      <c r="C6165" s="1" t="s">
        <v>321</v>
      </c>
      <c r="D6165" s="1" t="s">
        <v>322</v>
      </c>
    </row>
    <row r="6166" customFormat="false" ht="15" hidden="false" customHeight="true" outlineLevel="0" collapsed="false">
      <c r="A6166" s="106" t="n">
        <v>41744.3215162037</v>
      </c>
      <c r="B6166" s="1" t="s">
        <v>333</v>
      </c>
      <c r="C6166" s="1" t="s">
        <v>334</v>
      </c>
      <c r="D6166" s="1" t="s">
        <v>325</v>
      </c>
    </row>
    <row r="6167" customFormat="false" ht="15" hidden="false" customHeight="true" outlineLevel="0" collapsed="false">
      <c r="A6167" s="106" t="n">
        <v>41751.3278703704</v>
      </c>
      <c r="B6167" s="1" t="s">
        <v>314</v>
      </c>
      <c r="C6167" s="1" t="s">
        <v>315</v>
      </c>
      <c r="D6167" s="1" t="s">
        <v>316</v>
      </c>
    </row>
    <row r="6168" customFormat="false" ht="15" hidden="false" customHeight="true" outlineLevel="0" collapsed="false">
      <c r="A6168" s="106" t="n">
        <v>41758.2603356482</v>
      </c>
      <c r="B6168" s="1" t="s">
        <v>317</v>
      </c>
      <c r="C6168" s="1" t="s">
        <v>318</v>
      </c>
      <c r="D6168" s="1" t="s">
        <v>319</v>
      </c>
    </row>
    <row r="6169" customFormat="false" ht="15" hidden="false" customHeight="true" outlineLevel="0" collapsed="false">
      <c r="A6169" s="106" t="n">
        <v>41766.1353703704</v>
      </c>
      <c r="B6169" s="1" t="s">
        <v>320</v>
      </c>
      <c r="C6169" s="1" t="s">
        <v>321</v>
      </c>
      <c r="D6169" s="1" t="s">
        <v>322</v>
      </c>
    </row>
    <row r="6170" customFormat="false" ht="15" hidden="false" customHeight="true" outlineLevel="0" collapsed="false">
      <c r="A6170" s="106" t="n">
        <v>41773.8030902778</v>
      </c>
      <c r="B6170" s="1" t="s">
        <v>323</v>
      </c>
      <c r="C6170" s="1" t="s">
        <v>324</v>
      </c>
      <c r="D6170" s="1" t="s">
        <v>325</v>
      </c>
    </row>
    <row r="6171" customFormat="false" ht="15" hidden="false" customHeight="true" outlineLevel="0" collapsed="false">
      <c r="A6171" s="106" t="n">
        <v>41780.5415393519</v>
      </c>
      <c r="B6171" s="1" t="s">
        <v>314</v>
      </c>
      <c r="C6171" s="1" t="s">
        <v>315</v>
      </c>
      <c r="D6171" s="1" t="s">
        <v>316</v>
      </c>
    </row>
    <row r="6172" customFormat="false" ht="15" hidden="false" customHeight="true" outlineLevel="0" collapsed="false">
      <c r="A6172" s="106" t="n">
        <v>41787.7782407407</v>
      </c>
      <c r="B6172" s="1" t="s">
        <v>326</v>
      </c>
      <c r="C6172" s="1" t="s">
        <v>327</v>
      </c>
      <c r="D6172" s="1" t="s">
        <v>319</v>
      </c>
    </row>
    <row r="6173" customFormat="false" ht="15" hidden="false" customHeight="true" outlineLevel="0" collapsed="false">
      <c r="A6173" s="106" t="n">
        <v>41795.860474537</v>
      </c>
      <c r="B6173" s="1" t="s">
        <v>320</v>
      </c>
      <c r="C6173" s="1" t="s">
        <v>321</v>
      </c>
      <c r="D6173" s="1" t="s">
        <v>322</v>
      </c>
    </row>
    <row r="6174" customFormat="false" ht="15" hidden="false" customHeight="true" outlineLevel="0" collapsed="false">
      <c r="A6174" s="106" t="n">
        <v>41803.1748032407</v>
      </c>
      <c r="B6174" s="1" t="s">
        <v>323</v>
      </c>
      <c r="C6174" s="1" t="s">
        <v>324</v>
      </c>
      <c r="D6174" s="1" t="s">
        <v>325</v>
      </c>
    </row>
    <row r="6175" customFormat="false" ht="15" hidden="false" customHeight="true" outlineLevel="0" collapsed="false">
      <c r="A6175" s="106" t="n">
        <v>41809.7771990741</v>
      </c>
      <c r="B6175" s="1" t="s">
        <v>314</v>
      </c>
      <c r="C6175" s="1" t="s">
        <v>315</v>
      </c>
      <c r="D6175" s="1" t="s">
        <v>316</v>
      </c>
    </row>
    <row r="6176" customFormat="false" ht="15" hidden="false" customHeight="true" outlineLevel="0" collapsed="false">
      <c r="A6176" s="106" t="n">
        <v>41811.4524652778</v>
      </c>
      <c r="B6176" s="1" t="s">
        <v>328</v>
      </c>
      <c r="C6176" s="1" t="s">
        <v>331</v>
      </c>
      <c r="D6176" s="1" t="s">
        <v>332</v>
      </c>
    </row>
    <row r="6177" customFormat="false" ht="15" hidden="false" customHeight="true" outlineLevel="0" collapsed="false">
      <c r="A6177" s="106" t="n">
        <v>41817.3394675926</v>
      </c>
      <c r="B6177" s="1" t="s">
        <v>326</v>
      </c>
      <c r="C6177" s="1" t="s">
        <v>327</v>
      </c>
      <c r="D6177" s="1" t="s">
        <v>319</v>
      </c>
    </row>
    <row r="6178" customFormat="false" ht="15" hidden="false" customHeight="true" outlineLevel="0" collapsed="false">
      <c r="A6178" s="106" t="n">
        <v>41825.4991666667</v>
      </c>
      <c r="B6178" s="1" t="s">
        <v>320</v>
      </c>
      <c r="C6178" s="1" t="s">
        <v>321</v>
      </c>
      <c r="D6178" s="1" t="s">
        <v>322</v>
      </c>
    </row>
    <row r="6179" customFormat="false" ht="15" hidden="false" customHeight="true" outlineLevel="0" collapsed="false">
      <c r="A6179" s="106" t="n">
        <v>41832.4756712963</v>
      </c>
      <c r="B6179" s="1" t="s">
        <v>323</v>
      </c>
      <c r="C6179" s="1" t="s">
        <v>324</v>
      </c>
      <c r="D6179" s="1" t="s">
        <v>325</v>
      </c>
    </row>
    <row r="6180" customFormat="false" ht="15" hidden="false" customHeight="true" outlineLevel="0" collapsed="false">
      <c r="A6180" s="106" t="n">
        <v>41839.0891898148</v>
      </c>
      <c r="B6180" s="1" t="s">
        <v>314</v>
      </c>
      <c r="C6180" s="1" t="s">
        <v>315</v>
      </c>
      <c r="D6180" s="1" t="s">
        <v>316</v>
      </c>
    </row>
    <row r="6181" customFormat="false" ht="15" hidden="false" customHeight="true" outlineLevel="0" collapsed="false">
      <c r="A6181" s="106" t="n">
        <v>41846.9457986111</v>
      </c>
      <c r="B6181" s="1" t="s">
        <v>326</v>
      </c>
      <c r="C6181" s="1" t="s">
        <v>327</v>
      </c>
      <c r="D6181" s="1" t="s">
        <v>319</v>
      </c>
    </row>
    <row r="6182" customFormat="false" ht="15" hidden="false" customHeight="true" outlineLevel="0" collapsed="false">
      <c r="A6182" s="106" t="n">
        <v>41855.0342708333</v>
      </c>
      <c r="B6182" s="1" t="s">
        <v>320</v>
      </c>
      <c r="C6182" s="1" t="s">
        <v>321</v>
      </c>
      <c r="D6182" s="1" t="s">
        <v>322</v>
      </c>
    </row>
    <row r="6183" customFormat="false" ht="15" hidden="false" customHeight="true" outlineLevel="0" collapsed="false">
      <c r="A6183" s="106" t="n">
        <v>41861.7565856482</v>
      </c>
      <c r="B6183" s="1" t="s">
        <v>323</v>
      </c>
      <c r="C6183" s="1" t="s">
        <v>324</v>
      </c>
      <c r="D6183" s="1" t="s">
        <v>325</v>
      </c>
    </row>
    <row r="6184" customFormat="false" ht="15" hidden="false" customHeight="true" outlineLevel="0" collapsed="false">
      <c r="A6184" s="106" t="n">
        <v>41868.5180208333</v>
      </c>
      <c r="B6184" s="1" t="s">
        <v>314</v>
      </c>
      <c r="C6184" s="1" t="s">
        <v>315</v>
      </c>
      <c r="D6184" s="1" t="s">
        <v>316</v>
      </c>
    </row>
    <row r="6185" customFormat="false" ht="15" hidden="false" customHeight="true" outlineLevel="0" collapsed="false">
      <c r="A6185" s="106" t="n">
        <v>41876.5923032407</v>
      </c>
      <c r="B6185" s="1" t="s">
        <v>326</v>
      </c>
      <c r="C6185" s="1" t="s">
        <v>327</v>
      </c>
      <c r="D6185" s="1" t="s">
        <v>319</v>
      </c>
    </row>
    <row r="6186" customFormat="false" ht="15" hidden="false" customHeight="true" outlineLevel="0" collapsed="false">
      <c r="A6186" s="106" t="n">
        <v>41884.4658564815</v>
      </c>
      <c r="B6186" s="1" t="s">
        <v>320</v>
      </c>
      <c r="C6186" s="1" t="s">
        <v>321</v>
      </c>
      <c r="D6186" s="1" t="s">
        <v>322</v>
      </c>
    </row>
    <row r="6187" customFormat="false" ht="15" hidden="false" customHeight="true" outlineLevel="0" collapsed="false">
      <c r="A6187" s="106" t="n">
        <v>41891.0682407407</v>
      </c>
      <c r="B6187" s="1" t="s">
        <v>323</v>
      </c>
      <c r="C6187" s="1" t="s">
        <v>324</v>
      </c>
      <c r="D6187" s="1" t="s">
        <v>325</v>
      </c>
    </row>
    <row r="6188" customFormat="false" ht="15" hidden="false" customHeight="true" outlineLevel="0" collapsed="false">
      <c r="A6188" s="106" t="n">
        <v>41898.0871064815</v>
      </c>
      <c r="B6188" s="1" t="s">
        <v>314</v>
      </c>
      <c r="C6188" s="1" t="s">
        <v>315</v>
      </c>
      <c r="D6188" s="1" t="s">
        <v>316</v>
      </c>
    </row>
    <row r="6189" customFormat="false" ht="15" hidden="false" customHeight="true" outlineLevel="0" collapsed="false">
      <c r="A6189" s="106" t="n">
        <v>41905.1037615741</v>
      </c>
      <c r="B6189" s="1" t="s">
        <v>328</v>
      </c>
      <c r="C6189" s="1" t="s">
        <v>335</v>
      </c>
      <c r="D6189" s="1" t="s">
        <v>336</v>
      </c>
    </row>
    <row r="6190" customFormat="false" ht="15" hidden="false" customHeight="true" outlineLevel="0" collapsed="false">
      <c r="A6190" s="106" t="n">
        <v>41906.2597800926</v>
      </c>
      <c r="B6190" s="1" t="s">
        <v>326</v>
      </c>
      <c r="C6190" s="1" t="s">
        <v>327</v>
      </c>
      <c r="D6190" s="1" t="s">
        <v>319</v>
      </c>
    </row>
    <row r="6191" customFormat="false" ht="15" hidden="false" customHeight="true" outlineLevel="0" collapsed="false">
      <c r="A6191" s="106" t="n">
        <v>41913.8141782407</v>
      </c>
      <c r="B6191" s="1" t="s">
        <v>320</v>
      </c>
      <c r="C6191" s="1" t="s">
        <v>321</v>
      </c>
      <c r="D6191" s="1" t="s">
        <v>322</v>
      </c>
    </row>
    <row r="6192" customFormat="false" ht="15" hidden="false" customHeight="true" outlineLevel="0" collapsed="false">
      <c r="A6192" s="106" t="n">
        <v>41920.4518171296</v>
      </c>
      <c r="B6192" s="1" t="s">
        <v>333</v>
      </c>
      <c r="C6192" s="1" t="s">
        <v>334</v>
      </c>
      <c r="D6192" s="1" t="s">
        <v>325</v>
      </c>
    </row>
    <row r="6193" customFormat="false" ht="15" hidden="false" customHeight="true" outlineLevel="0" collapsed="false">
      <c r="A6193" s="106" t="n">
        <v>41927.8005555556</v>
      </c>
      <c r="B6193" s="1" t="s">
        <v>314</v>
      </c>
      <c r="C6193" s="1" t="s">
        <v>315</v>
      </c>
      <c r="D6193" s="1" t="s">
        <v>316</v>
      </c>
    </row>
    <row r="6194" customFormat="false" ht="15" hidden="false" customHeight="true" outlineLevel="0" collapsed="false">
      <c r="A6194" s="106" t="n">
        <v>41935.914537037</v>
      </c>
      <c r="B6194" s="1" t="s">
        <v>317</v>
      </c>
      <c r="C6194" s="1" t="s">
        <v>318</v>
      </c>
      <c r="D6194" s="1" t="s">
        <v>319</v>
      </c>
    </row>
    <row r="6195" customFormat="false" ht="15" hidden="false" customHeight="true" outlineLevel="0" collapsed="false">
      <c r="A6195" s="106" t="n">
        <v>41943.1169907407</v>
      </c>
      <c r="B6195" s="1" t="s">
        <v>320</v>
      </c>
      <c r="C6195" s="1" t="s">
        <v>321</v>
      </c>
      <c r="D6195" s="1" t="s">
        <v>322</v>
      </c>
    </row>
    <row r="6196" customFormat="false" ht="15" hidden="false" customHeight="true" outlineLevel="0" collapsed="false">
      <c r="A6196" s="106" t="n">
        <v>41949.9325925926</v>
      </c>
      <c r="B6196" s="1" t="s">
        <v>323</v>
      </c>
      <c r="C6196" s="1" t="s">
        <v>324</v>
      </c>
      <c r="D6196" s="1" t="s">
        <v>325</v>
      </c>
    </row>
    <row r="6197" customFormat="false" ht="15" hidden="false" customHeight="true" outlineLevel="0" collapsed="false">
      <c r="A6197" s="106" t="n">
        <v>41957.6364699074</v>
      </c>
      <c r="B6197" s="1" t="s">
        <v>314</v>
      </c>
      <c r="C6197" s="1" t="s">
        <v>315</v>
      </c>
      <c r="D6197" s="1" t="s">
        <v>316</v>
      </c>
    </row>
    <row r="6198" customFormat="false" ht="15" hidden="false" customHeight="true" outlineLevel="0" collapsed="false">
      <c r="A6198" s="106" t="n">
        <v>41965.5225694445</v>
      </c>
      <c r="B6198" s="1" t="s">
        <v>326</v>
      </c>
      <c r="C6198" s="1" t="s">
        <v>327</v>
      </c>
      <c r="D6198" s="1" t="s">
        <v>319</v>
      </c>
    </row>
    <row r="6199" customFormat="false" ht="15" hidden="false" customHeight="true" outlineLevel="0" collapsed="false">
      <c r="A6199" s="106" t="n">
        <v>41972.4212847222</v>
      </c>
      <c r="B6199" s="1" t="s">
        <v>320</v>
      </c>
      <c r="C6199" s="1" t="s">
        <v>321</v>
      </c>
      <c r="D6199" s="1" t="s">
        <v>322</v>
      </c>
    </row>
    <row r="6200" customFormat="false" ht="15" hidden="false" customHeight="true" outlineLevel="0" collapsed="false">
      <c r="A6200" s="106" t="n">
        <v>41979.518912037</v>
      </c>
      <c r="B6200" s="1" t="s">
        <v>323</v>
      </c>
      <c r="C6200" s="1" t="s">
        <v>324</v>
      </c>
      <c r="D6200" s="1" t="s">
        <v>325</v>
      </c>
    </row>
    <row r="6201" customFormat="false" ht="15" hidden="false" customHeight="true" outlineLevel="0" collapsed="false">
      <c r="A6201" s="106" t="n">
        <v>41987.5362037037</v>
      </c>
      <c r="B6201" s="1" t="s">
        <v>314</v>
      </c>
      <c r="C6201" s="1" t="s">
        <v>315</v>
      </c>
      <c r="D6201" s="1" t="s">
        <v>316</v>
      </c>
    </row>
    <row r="6202" customFormat="false" ht="15" hidden="false" customHeight="true" outlineLevel="0" collapsed="false">
      <c r="A6202" s="106" t="n">
        <v>41994.960474537</v>
      </c>
      <c r="B6202" s="1" t="s">
        <v>328</v>
      </c>
      <c r="C6202" s="1" t="s">
        <v>337</v>
      </c>
      <c r="D6202" s="1" t="s">
        <v>338</v>
      </c>
    </row>
    <row r="6203" customFormat="false" ht="15" hidden="false" customHeight="true" outlineLevel="0" collapsed="false">
      <c r="A6203" s="106" t="n">
        <v>41995.0668865741</v>
      </c>
      <c r="B6203" s="1" t="s">
        <v>326</v>
      </c>
      <c r="C6203" s="1" t="s">
        <v>327</v>
      </c>
      <c r="D6203" s="1" t="s">
        <v>319</v>
      </c>
    </row>
    <row r="6204" customFormat="false" ht="15" hidden="false" customHeight="true" outlineLevel="0" collapsed="false">
      <c r="A6204" s="106" t="n">
        <v>42001.7720949074</v>
      </c>
      <c r="B6204" s="1" t="s">
        <v>320</v>
      </c>
      <c r="C6204" s="1" t="s">
        <v>321</v>
      </c>
      <c r="D6204" s="1" t="s">
        <v>322</v>
      </c>
    </row>
    <row r="6205" customFormat="false" ht="15" hidden="false" customHeight="true" outlineLevel="0" collapsed="false">
      <c r="A6205" s="106" t="n">
        <v>42009.2043171296</v>
      </c>
      <c r="B6205" s="1" t="s">
        <v>323</v>
      </c>
      <c r="C6205" s="1" t="s">
        <v>324</v>
      </c>
      <c r="D6205" s="1" t="s">
        <v>325</v>
      </c>
    </row>
    <row r="6206" customFormat="false" ht="15" hidden="false" customHeight="true" outlineLevel="0" collapsed="false">
      <c r="A6206" s="106" t="n">
        <v>42017.4079282407</v>
      </c>
      <c r="B6206" s="1" t="s">
        <v>314</v>
      </c>
      <c r="C6206" s="1" t="s">
        <v>315</v>
      </c>
      <c r="D6206" s="1" t="s">
        <v>316</v>
      </c>
    </row>
    <row r="6207" customFormat="false" ht="15" hidden="false" customHeight="true" outlineLevel="0" collapsed="false">
      <c r="A6207" s="106" t="n">
        <v>42024.5515393519</v>
      </c>
      <c r="B6207" s="1" t="s">
        <v>326</v>
      </c>
      <c r="C6207" s="1" t="s">
        <v>327</v>
      </c>
      <c r="D6207" s="1" t="s">
        <v>319</v>
      </c>
    </row>
    <row r="6208" customFormat="false" ht="15" hidden="false" customHeight="true" outlineLevel="0" collapsed="false">
      <c r="A6208" s="106" t="n">
        <v>42031.2006365741</v>
      </c>
      <c r="B6208" s="1" t="s">
        <v>320</v>
      </c>
      <c r="C6208" s="1" t="s">
        <v>321</v>
      </c>
      <c r="D6208" s="1" t="s">
        <v>322</v>
      </c>
    </row>
    <row r="6209" customFormat="false" ht="15" hidden="false" customHeight="true" outlineLevel="0" collapsed="false">
      <c r="A6209" s="106" t="n">
        <v>42038.9652662037</v>
      </c>
      <c r="B6209" s="1" t="s">
        <v>323</v>
      </c>
      <c r="C6209" s="1" t="s">
        <v>324</v>
      </c>
      <c r="D6209" s="1" t="s">
        <v>325</v>
      </c>
    </row>
    <row r="6210" customFormat="false" ht="15" hidden="false" customHeight="true" outlineLevel="0" collapsed="false">
      <c r="A6210" s="106" t="n">
        <v>42047.1602083333</v>
      </c>
      <c r="B6210" s="1" t="s">
        <v>314</v>
      </c>
      <c r="C6210" s="1" t="s">
        <v>315</v>
      </c>
      <c r="D6210" s="1" t="s">
        <v>316</v>
      </c>
    </row>
    <row r="6211" customFormat="false" ht="15" hidden="false" customHeight="true" outlineLevel="0" collapsed="false">
      <c r="A6211" s="106" t="n">
        <v>42053.9913541667</v>
      </c>
      <c r="B6211" s="1" t="s">
        <v>326</v>
      </c>
      <c r="C6211" s="1" t="s">
        <v>327</v>
      </c>
      <c r="D6211" s="1" t="s">
        <v>319</v>
      </c>
    </row>
    <row r="6212" customFormat="false" ht="15" hidden="false" customHeight="true" outlineLevel="0" collapsed="false">
      <c r="A6212" s="106" t="n">
        <v>42060.7184259259</v>
      </c>
      <c r="B6212" s="1" t="s">
        <v>320</v>
      </c>
      <c r="C6212" s="1" t="s">
        <v>321</v>
      </c>
      <c r="D6212" s="1" t="s">
        <v>322</v>
      </c>
    </row>
    <row r="6213" customFormat="false" ht="15" hidden="false" customHeight="true" outlineLevel="0" collapsed="false">
      <c r="A6213" s="106" t="n">
        <v>42068.7543287037</v>
      </c>
      <c r="B6213" s="1" t="s">
        <v>323</v>
      </c>
      <c r="C6213" s="1" t="s">
        <v>324</v>
      </c>
      <c r="D6213" s="1" t="s">
        <v>325</v>
      </c>
    </row>
    <row r="6214" customFormat="false" ht="15" hidden="false" customHeight="true" outlineLevel="0" collapsed="false">
      <c r="A6214" s="106" t="n">
        <v>42076.7421875</v>
      </c>
      <c r="B6214" s="1" t="s">
        <v>314</v>
      </c>
      <c r="C6214" s="1" t="s">
        <v>315</v>
      </c>
      <c r="D6214" s="1" t="s">
        <v>316</v>
      </c>
    </row>
    <row r="6215" customFormat="false" ht="15" hidden="false" customHeight="true" outlineLevel="0" collapsed="false">
      <c r="A6215" s="106" t="n">
        <v>42083.4003356482</v>
      </c>
      <c r="B6215" s="1" t="s">
        <v>317</v>
      </c>
      <c r="C6215" s="1" t="s">
        <v>318</v>
      </c>
      <c r="D6215" s="1" t="s">
        <v>319</v>
      </c>
    </row>
    <row r="6216" customFormat="false" ht="15" hidden="false" customHeight="true" outlineLevel="0" collapsed="false">
      <c r="A6216" s="106" t="n">
        <v>42083.9480439815</v>
      </c>
      <c r="B6216" s="1" t="s">
        <v>328</v>
      </c>
      <c r="C6216" s="1" t="s">
        <v>329</v>
      </c>
      <c r="D6216" s="1" t="s">
        <v>330</v>
      </c>
    </row>
    <row r="6217" customFormat="false" ht="15" hidden="false" customHeight="true" outlineLevel="0" collapsed="false">
      <c r="A6217" s="106" t="n">
        <v>42090.3214583333</v>
      </c>
      <c r="B6217" s="1" t="s">
        <v>320</v>
      </c>
      <c r="C6217" s="1" t="s">
        <v>321</v>
      </c>
      <c r="D6217" s="1" t="s">
        <v>322</v>
      </c>
    </row>
    <row r="6218" customFormat="false" ht="15" hidden="false" customHeight="true" outlineLevel="0" collapsed="false">
      <c r="A6218" s="106" t="n">
        <v>42098.5042592593</v>
      </c>
      <c r="B6218" s="1" t="s">
        <v>333</v>
      </c>
      <c r="C6218" s="1" t="s">
        <v>334</v>
      </c>
      <c r="D6218" s="1" t="s">
        <v>325</v>
      </c>
    </row>
    <row r="6219" customFormat="false" ht="15" hidden="false" customHeight="true" outlineLevel="0" collapsed="false">
      <c r="A6219" s="106" t="n">
        <v>42106.1563078704</v>
      </c>
      <c r="B6219" s="1" t="s">
        <v>314</v>
      </c>
      <c r="C6219" s="1" t="s">
        <v>315</v>
      </c>
      <c r="D6219" s="1" t="s">
        <v>316</v>
      </c>
    </row>
    <row r="6220" customFormat="false" ht="15" hidden="false" customHeight="true" outlineLevel="0" collapsed="false">
      <c r="A6220" s="106" t="n">
        <v>42112.7899189815</v>
      </c>
      <c r="B6220" s="1" t="s">
        <v>326</v>
      </c>
      <c r="C6220" s="1" t="s">
        <v>327</v>
      </c>
      <c r="D6220" s="1" t="s">
        <v>319</v>
      </c>
    </row>
    <row r="6221" customFormat="false" ht="15" hidden="false" customHeight="true" outlineLevel="0" collapsed="false">
      <c r="A6221" s="106" t="n">
        <v>42119.9966087963</v>
      </c>
      <c r="B6221" s="1" t="s">
        <v>320</v>
      </c>
      <c r="C6221" s="1" t="s">
        <v>321</v>
      </c>
      <c r="D6221" s="1" t="s">
        <v>322</v>
      </c>
    </row>
    <row r="6222" customFormat="false" ht="15" hidden="false" customHeight="true" outlineLevel="0" collapsed="false">
      <c r="A6222" s="106" t="n">
        <v>42128.1544328704</v>
      </c>
      <c r="B6222" s="1" t="s">
        <v>323</v>
      </c>
      <c r="C6222" s="1" t="s">
        <v>324</v>
      </c>
      <c r="D6222" s="1" t="s">
        <v>325</v>
      </c>
    </row>
    <row r="6223" customFormat="false" ht="15" hidden="false" customHeight="true" outlineLevel="0" collapsed="false">
      <c r="A6223" s="106" t="n">
        <v>42135.4421296296</v>
      </c>
      <c r="B6223" s="1" t="s">
        <v>314</v>
      </c>
      <c r="C6223" s="1" t="s">
        <v>315</v>
      </c>
      <c r="D6223" s="1" t="s">
        <v>316</v>
      </c>
    </row>
    <row r="6224" customFormat="false" ht="15" hidden="false" customHeight="true" outlineLevel="0" collapsed="false">
      <c r="A6224" s="106" t="n">
        <v>42142.1764236111</v>
      </c>
      <c r="B6224" s="1" t="s">
        <v>326</v>
      </c>
      <c r="C6224" s="1" t="s">
        <v>327</v>
      </c>
      <c r="D6224" s="1" t="s">
        <v>319</v>
      </c>
    </row>
    <row r="6225" customFormat="false" ht="15" hidden="false" customHeight="true" outlineLevel="0" collapsed="false">
      <c r="A6225" s="106" t="n">
        <v>42149.7213657407</v>
      </c>
      <c r="B6225" s="1" t="s">
        <v>320</v>
      </c>
      <c r="C6225" s="1" t="s">
        <v>321</v>
      </c>
      <c r="D6225" s="1" t="s">
        <v>322</v>
      </c>
    </row>
    <row r="6226" customFormat="false" ht="15" hidden="false" customHeight="true" outlineLevel="0" collapsed="false">
      <c r="A6226" s="106" t="n">
        <v>42157.6800694445</v>
      </c>
      <c r="B6226" s="1" t="s">
        <v>323</v>
      </c>
      <c r="C6226" s="1" t="s">
        <v>324</v>
      </c>
      <c r="D6226" s="1" t="s">
        <v>325</v>
      </c>
    </row>
    <row r="6227" customFormat="false" ht="15" hidden="false" customHeight="true" outlineLevel="0" collapsed="false">
      <c r="A6227" s="106" t="n">
        <v>42164.6544212963</v>
      </c>
      <c r="B6227" s="1" t="s">
        <v>314</v>
      </c>
      <c r="C6227" s="1" t="s">
        <v>315</v>
      </c>
      <c r="D6227" s="1" t="s">
        <v>316</v>
      </c>
    </row>
    <row r="6228" customFormat="false" ht="15" hidden="false" customHeight="true" outlineLevel="0" collapsed="false">
      <c r="A6228" s="106" t="n">
        <v>42171.5875810185</v>
      </c>
      <c r="B6228" s="1" t="s">
        <v>326</v>
      </c>
      <c r="C6228" s="1" t="s">
        <v>327</v>
      </c>
      <c r="D6228" s="1" t="s">
        <v>319</v>
      </c>
    </row>
    <row r="6229" customFormat="false" ht="15" hidden="false" customHeight="true" outlineLevel="0" collapsed="false">
      <c r="A6229" s="106" t="n">
        <v>42176.6929513889</v>
      </c>
      <c r="B6229" s="1" t="s">
        <v>328</v>
      </c>
      <c r="C6229" s="1" t="s">
        <v>331</v>
      </c>
      <c r="D6229" s="1" t="s">
        <v>332</v>
      </c>
    </row>
    <row r="6230" customFormat="false" ht="15" hidden="false" customHeight="true" outlineLevel="0" collapsed="false">
      <c r="A6230" s="106" t="n">
        <v>42179.4603009259</v>
      </c>
      <c r="B6230" s="1" t="s">
        <v>320</v>
      </c>
      <c r="C6230" s="1" t="s">
        <v>321</v>
      </c>
      <c r="D6230" s="1" t="s">
        <v>322</v>
      </c>
    </row>
    <row r="6231" customFormat="false" ht="15" hidden="false" customHeight="true" outlineLevel="0" collapsed="false">
      <c r="A6231" s="106" t="n">
        <v>42187.0971643519</v>
      </c>
      <c r="B6231" s="1" t="s">
        <v>323</v>
      </c>
      <c r="C6231" s="1" t="s">
        <v>324</v>
      </c>
      <c r="D6231" s="1" t="s">
        <v>325</v>
      </c>
    </row>
    <row r="6232" customFormat="false" ht="15" hidden="false" customHeight="true" outlineLevel="0" collapsed="false">
      <c r="A6232" s="106" t="n">
        <v>42193.8503703704</v>
      </c>
      <c r="B6232" s="1" t="s">
        <v>314</v>
      </c>
      <c r="C6232" s="1" t="s">
        <v>315</v>
      </c>
      <c r="D6232" s="1" t="s">
        <v>316</v>
      </c>
    </row>
    <row r="6233" customFormat="false" ht="15" hidden="false" customHeight="true" outlineLevel="0" collapsed="false">
      <c r="A6233" s="106" t="n">
        <v>42201.0590625</v>
      </c>
      <c r="B6233" s="1" t="s">
        <v>326</v>
      </c>
      <c r="C6233" s="1" t="s">
        <v>327</v>
      </c>
      <c r="D6233" s="1" t="s">
        <v>319</v>
      </c>
    </row>
    <row r="6234" customFormat="false" ht="15" hidden="false" customHeight="true" outlineLevel="0" collapsed="false">
      <c r="A6234" s="106" t="n">
        <v>42209.1696990741</v>
      </c>
      <c r="B6234" s="1" t="s">
        <v>320</v>
      </c>
      <c r="C6234" s="1" t="s">
        <v>321</v>
      </c>
      <c r="D6234" s="1" t="s">
        <v>322</v>
      </c>
    </row>
    <row r="6235" customFormat="false" ht="15" hidden="false" customHeight="true" outlineLevel="0" collapsed="false">
      <c r="A6235" s="106" t="n">
        <v>42216.446724537</v>
      </c>
      <c r="B6235" s="1" t="s">
        <v>323</v>
      </c>
      <c r="C6235" s="1" t="s">
        <v>324</v>
      </c>
      <c r="D6235" s="1" t="s">
        <v>325</v>
      </c>
    </row>
    <row r="6236" customFormat="false" ht="15" hidden="false" customHeight="true" outlineLevel="0" collapsed="false">
      <c r="A6236" s="106" t="n">
        <v>42223.0855208333</v>
      </c>
      <c r="B6236" s="1" t="s">
        <v>314</v>
      </c>
      <c r="C6236" s="1" t="s">
        <v>315</v>
      </c>
      <c r="D6236" s="1" t="s">
        <v>316</v>
      </c>
    </row>
    <row r="6237" customFormat="false" ht="15" hidden="false" customHeight="true" outlineLevel="0" collapsed="false">
      <c r="A6237" s="106" t="n">
        <v>42230.6208217593</v>
      </c>
      <c r="B6237" s="1" t="s">
        <v>326</v>
      </c>
      <c r="C6237" s="1" t="s">
        <v>327</v>
      </c>
      <c r="D6237" s="1" t="s">
        <v>319</v>
      </c>
    </row>
    <row r="6238" customFormat="false" ht="15" hidden="false" customHeight="true" outlineLevel="0" collapsed="false">
      <c r="A6238" s="106" t="n">
        <v>42238.813287037</v>
      </c>
      <c r="B6238" s="1" t="s">
        <v>320</v>
      </c>
      <c r="C6238" s="1" t="s">
        <v>321</v>
      </c>
      <c r="D6238" s="1" t="s">
        <v>322</v>
      </c>
    </row>
    <row r="6239" customFormat="false" ht="15" hidden="false" customHeight="true" outlineLevel="0" collapsed="false">
      <c r="A6239" s="106" t="n">
        <v>42245.7748148148</v>
      </c>
      <c r="B6239" s="1" t="s">
        <v>323</v>
      </c>
      <c r="C6239" s="1" t="s">
        <v>324</v>
      </c>
      <c r="D6239" s="1" t="s">
        <v>325</v>
      </c>
    </row>
    <row r="6240" customFormat="false" ht="15" hidden="false" customHeight="true" outlineLevel="0" collapsed="false">
      <c r="A6240" s="106" t="n">
        <v>42252.4128356482</v>
      </c>
      <c r="B6240" s="1" t="s">
        <v>314</v>
      </c>
      <c r="C6240" s="1" t="s">
        <v>315</v>
      </c>
      <c r="D6240" s="1" t="s">
        <v>316</v>
      </c>
    </row>
    <row r="6241" customFormat="false" ht="15" hidden="false" customHeight="true" outlineLevel="0" collapsed="false">
      <c r="A6241" s="106" t="n">
        <v>42260.2790509259</v>
      </c>
      <c r="B6241" s="1" t="s">
        <v>317</v>
      </c>
      <c r="C6241" s="1" t="s">
        <v>318</v>
      </c>
      <c r="D6241" s="1" t="s">
        <v>319</v>
      </c>
    </row>
    <row r="6242" customFormat="false" ht="15" hidden="false" customHeight="true" outlineLevel="0" collapsed="false">
      <c r="A6242" s="106" t="n">
        <v>42268.374375</v>
      </c>
      <c r="B6242" s="1" t="s">
        <v>320</v>
      </c>
      <c r="C6242" s="1" t="s">
        <v>321</v>
      </c>
      <c r="D6242" s="1" t="s">
        <v>322</v>
      </c>
    </row>
    <row r="6243" customFormat="false" ht="15" hidden="false" customHeight="true" outlineLevel="0" collapsed="false">
      <c r="A6243" s="106" t="n">
        <v>42270.3475</v>
      </c>
      <c r="B6243" s="1" t="s">
        <v>328</v>
      </c>
      <c r="C6243" s="1" t="s">
        <v>335</v>
      </c>
      <c r="D6243" s="1" t="s">
        <v>336</v>
      </c>
    </row>
    <row r="6244" customFormat="false" ht="15" hidden="false" customHeight="true" outlineLevel="0" collapsed="false">
      <c r="A6244" s="106" t="n">
        <v>42275.1188425926</v>
      </c>
      <c r="B6244" s="1" t="s">
        <v>333</v>
      </c>
      <c r="C6244" s="1" t="s">
        <v>334</v>
      </c>
      <c r="D6244" s="1" t="s">
        <v>325</v>
      </c>
    </row>
    <row r="6245" customFormat="false" ht="15" hidden="false" customHeight="true" outlineLevel="0" collapsed="false">
      <c r="A6245" s="106" t="n">
        <v>42281.8796643519</v>
      </c>
      <c r="B6245" s="1" t="s">
        <v>314</v>
      </c>
      <c r="C6245" s="1" t="s">
        <v>315</v>
      </c>
      <c r="D6245" s="1" t="s">
        <v>316</v>
      </c>
    </row>
    <row r="6246" customFormat="false" ht="15" hidden="false" customHeight="true" outlineLevel="0" collapsed="false">
      <c r="A6246" s="106" t="n">
        <v>42290.0043287037</v>
      </c>
      <c r="B6246" s="1" t="s">
        <v>326</v>
      </c>
      <c r="C6246" s="1" t="s">
        <v>327</v>
      </c>
      <c r="D6246" s="1" t="s">
        <v>319</v>
      </c>
    </row>
    <row r="6247" customFormat="false" ht="15" hidden="false" customHeight="true" outlineLevel="0" collapsed="false">
      <c r="A6247" s="106" t="n">
        <v>42297.8550810185</v>
      </c>
      <c r="B6247" s="1" t="s">
        <v>320</v>
      </c>
      <c r="C6247" s="1" t="s">
        <v>321</v>
      </c>
      <c r="D6247" s="1" t="s">
        <v>322</v>
      </c>
    </row>
    <row r="6248" customFormat="false" ht="15" hidden="false" customHeight="true" outlineLevel="0" collapsed="false">
      <c r="A6248" s="106" t="n">
        <v>42304.5038310185</v>
      </c>
      <c r="B6248" s="1" t="s">
        <v>323</v>
      </c>
      <c r="C6248" s="1" t="s">
        <v>324</v>
      </c>
      <c r="D6248" s="1" t="s">
        <v>325</v>
      </c>
    </row>
    <row r="6249" customFormat="false" ht="15" hidden="false" customHeight="true" outlineLevel="0" collapsed="false">
      <c r="A6249" s="106" t="n">
        <v>42311.5171296296</v>
      </c>
      <c r="B6249" s="1" t="s">
        <v>314</v>
      </c>
      <c r="C6249" s="1" t="s">
        <v>315</v>
      </c>
      <c r="D6249" s="1" t="s">
        <v>316</v>
      </c>
    </row>
    <row r="6250" customFormat="false" ht="15" hidden="false" customHeight="true" outlineLevel="0" collapsed="false">
      <c r="A6250" s="106" t="n">
        <v>42319.741099537</v>
      </c>
      <c r="B6250" s="1" t="s">
        <v>326</v>
      </c>
      <c r="C6250" s="1" t="s">
        <v>327</v>
      </c>
      <c r="D6250" s="1" t="s">
        <v>319</v>
      </c>
    </row>
    <row r="6251" customFormat="false" ht="15" hidden="false" customHeight="true" outlineLevel="0" collapsed="false">
      <c r="A6251" s="106" t="n">
        <v>42327.2689351852</v>
      </c>
      <c r="B6251" s="1" t="s">
        <v>320</v>
      </c>
      <c r="C6251" s="1" t="s">
        <v>321</v>
      </c>
      <c r="D6251" s="1" t="s">
        <v>322</v>
      </c>
    </row>
    <row r="6252" customFormat="false" ht="15" hidden="false" customHeight="true" outlineLevel="0" collapsed="false">
      <c r="A6252" s="106" t="n">
        <v>42333.9474537037</v>
      </c>
      <c r="B6252" s="1" t="s">
        <v>323</v>
      </c>
      <c r="C6252" s="1" t="s">
        <v>324</v>
      </c>
      <c r="D6252" s="1" t="s">
        <v>325</v>
      </c>
    </row>
    <row r="6253" customFormat="false" ht="15" hidden="false" customHeight="true" outlineLevel="0" collapsed="false">
      <c r="A6253" s="106" t="n">
        <v>42341.320150463</v>
      </c>
      <c r="B6253" s="1" t="s">
        <v>314</v>
      </c>
      <c r="C6253" s="1" t="s">
        <v>315</v>
      </c>
      <c r="D6253" s="1" t="s">
        <v>316</v>
      </c>
    </row>
    <row r="6254" customFormat="false" ht="15" hidden="false" customHeight="true" outlineLevel="0" collapsed="false">
      <c r="A6254" s="106" t="n">
        <v>42349.4369328704</v>
      </c>
      <c r="B6254" s="1" t="s">
        <v>326</v>
      </c>
      <c r="C6254" s="1" t="s">
        <v>327</v>
      </c>
      <c r="D6254" s="1" t="s">
        <v>319</v>
      </c>
    </row>
    <row r="6255" customFormat="false" ht="15" hidden="false" customHeight="true" outlineLevel="0" collapsed="false">
      <c r="A6255" s="106" t="n">
        <v>42356.6349305556</v>
      </c>
      <c r="B6255" s="1" t="s">
        <v>320</v>
      </c>
      <c r="C6255" s="1" t="s">
        <v>321</v>
      </c>
      <c r="D6255" s="1" t="s">
        <v>322</v>
      </c>
    </row>
    <row r="6256" customFormat="false" ht="15" hidden="false" customHeight="true" outlineLevel="0" collapsed="false">
      <c r="A6256" s="106" t="n">
        <v>42360.2001157407</v>
      </c>
      <c r="B6256" s="1" t="s">
        <v>328</v>
      </c>
      <c r="C6256" s="1" t="s">
        <v>337</v>
      </c>
      <c r="D6256" s="1" t="s">
        <v>338</v>
      </c>
    </row>
    <row r="6257" customFormat="false" ht="15" hidden="false" customHeight="true" outlineLevel="0" collapsed="false">
      <c r="A6257" s="106" t="n">
        <v>42363.4664351852</v>
      </c>
      <c r="B6257" s="1" t="s">
        <v>323</v>
      </c>
      <c r="C6257" s="1" t="s">
        <v>324</v>
      </c>
      <c r="D6257" s="1" t="s">
        <v>325</v>
      </c>
    </row>
    <row r="6258" customFormat="false" ht="15" hidden="false" customHeight="true" outlineLevel="0" collapsed="false">
      <c r="A6258" s="106" t="n">
        <v>42371.2299537037</v>
      </c>
      <c r="B6258" s="1" t="s">
        <v>314</v>
      </c>
      <c r="C6258" s="1" t="s">
        <v>315</v>
      </c>
      <c r="D6258" s="1" t="s">
        <v>316</v>
      </c>
    </row>
    <row r="6259" customFormat="false" ht="15" hidden="false" customHeight="true" outlineLevel="0" collapsed="false">
      <c r="A6259" s="106" t="n">
        <v>42379.0628356482</v>
      </c>
      <c r="B6259" s="1" t="s">
        <v>326</v>
      </c>
      <c r="C6259" s="1" t="s">
        <v>327</v>
      </c>
      <c r="D6259" s="1" t="s">
        <v>319</v>
      </c>
    </row>
    <row r="6260" customFormat="false" ht="15" hidden="false" customHeight="true" outlineLevel="0" collapsed="false">
      <c r="A6260" s="106" t="n">
        <v>42385.9766898148</v>
      </c>
      <c r="B6260" s="1" t="s">
        <v>320</v>
      </c>
      <c r="C6260" s="1" t="s">
        <v>321</v>
      </c>
      <c r="D6260" s="1" t="s">
        <v>322</v>
      </c>
    </row>
    <row r="6261" customFormat="false" ht="15" hidden="false" customHeight="true" outlineLevel="0" collapsed="false">
      <c r="A6261" s="106" t="n">
        <v>42393.07375</v>
      </c>
      <c r="B6261" s="1" t="s">
        <v>323</v>
      </c>
      <c r="C6261" s="1" t="s">
        <v>324</v>
      </c>
      <c r="D6261" s="1" t="s">
        <v>325</v>
      </c>
    </row>
    <row r="6262" customFormat="false" ht="15" hidden="false" customHeight="true" outlineLevel="0" collapsed="false">
      <c r="A6262" s="106" t="n">
        <v>42401.1447453704</v>
      </c>
      <c r="B6262" s="1" t="s">
        <v>314</v>
      </c>
      <c r="C6262" s="1" t="s">
        <v>315</v>
      </c>
      <c r="D6262" s="1" t="s">
        <v>316</v>
      </c>
    </row>
    <row r="6263" customFormat="false" ht="15" hidden="false" customHeight="true" outlineLevel="0" collapsed="false">
      <c r="A6263" s="106" t="n">
        <v>42408.6103356482</v>
      </c>
      <c r="B6263" s="1" t="s">
        <v>326</v>
      </c>
      <c r="C6263" s="1" t="s">
        <v>327</v>
      </c>
      <c r="D6263" s="1" t="s">
        <v>319</v>
      </c>
    </row>
    <row r="6264" customFormat="false" ht="15" hidden="false" customHeight="true" outlineLevel="0" collapsed="false">
      <c r="A6264" s="106" t="n">
        <v>42415.3239583333</v>
      </c>
      <c r="B6264" s="1" t="s">
        <v>320</v>
      </c>
      <c r="C6264" s="1" t="s">
        <v>321</v>
      </c>
      <c r="D6264" s="1" t="s">
        <v>322</v>
      </c>
    </row>
    <row r="6265" customFormat="false" ht="15" hidden="false" customHeight="true" outlineLevel="0" collapsed="false">
      <c r="A6265" s="106" t="n">
        <v>42422.7640046296</v>
      </c>
      <c r="B6265" s="1" t="s">
        <v>323</v>
      </c>
      <c r="C6265" s="1" t="s">
        <v>324</v>
      </c>
      <c r="D6265" s="1" t="s">
        <v>325</v>
      </c>
    </row>
    <row r="6266" customFormat="false" ht="15" hidden="false" customHeight="true" outlineLevel="0" collapsed="false">
      <c r="A6266" s="106" t="n">
        <v>42430.9658680556</v>
      </c>
      <c r="B6266" s="1" t="s">
        <v>314</v>
      </c>
      <c r="C6266" s="1" t="s">
        <v>315</v>
      </c>
      <c r="D6266" s="1" t="s">
        <v>316</v>
      </c>
    </row>
    <row r="6267" customFormat="false" ht="15" hidden="false" customHeight="true" outlineLevel="0" collapsed="false">
      <c r="A6267" s="106" t="n">
        <v>42438.0794328704</v>
      </c>
      <c r="B6267" s="1" t="s">
        <v>317</v>
      </c>
      <c r="C6267" s="1" t="s">
        <v>318</v>
      </c>
      <c r="D6267" s="1" t="s">
        <v>319</v>
      </c>
    </row>
    <row r="6268" customFormat="false" ht="15" hidden="false" customHeight="true" outlineLevel="0" collapsed="false">
      <c r="A6268" s="106" t="n">
        <v>42444.7103472222</v>
      </c>
      <c r="B6268" s="1" t="s">
        <v>320</v>
      </c>
      <c r="C6268" s="1" t="s">
        <v>321</v>
      </c>
      <c r="D6268" s="1" t="s">
        <v>322</v>
      </c>
    </row>
    <row r="6269" customFormat="false" ht="15" hidden="false" customHeight="true" outlineLevel="0" collapsed="false">
      <c r="A6269" s="106" t="n">
        <v>42449.1875694445</v>
      </c>
      <c r="B6269" s="1" t="s">
        <v>328</v>
      </c>
      <c r="C6269" s="1" t="s">
        <v>329</v>
      </c>
      <c r="D6269" s="1" t="s">
        <v>330</v>
      </c>
    </row>
    <row r="6270" customFormat="false" ht="15" hidden="false" customHeight="true" outlineLevel="0" collapsed="false">
      <c r="A6270" s="106" t="n">
        <v>42452.5006944445</v>
      </c>
      <c r="B6270" s="1" t="s">
        <v>323</v>
      </c>
      <c r="C6270" s="1" t="s">
        <v>324</v>
      </c>
      <c r="D6270" s="1" t="s">
        <v>325</v>
      </c>
    </row>
    <row r="6271" customFormat="false" ht="15" hidden="false" customHeight="true" outlineLevel="0" collapsed="false">
      <c r="A6271" s="106" t="n">
        <v>42460.6368287037</v>
      </c>
      <c r="B6271" s="1" t="s">
        <v>314</v>
      </c>
      <c r="C6271" s="1" t="s">
        <v>315</v>
      </c>
      <c r="D6271" s="1" t="s">
        <v>316</v>
      </c>
    </row>
    <row r="6272" customFormat="false" ht="15" hidden="false" customHeight="true" outlineLevel="0" collapsed="false">
      <c r="A6272" s="106" t="n">
        <v>42467.474849537</v>
      </c>
      <c r="B6272" s="1" t="s">
        <v>326</v>
      </c>
      <c r="C6272" s="1" t="s">
        <v>327</v>
      </c>
      <c r="D6272" s="1" t="s">
        <v>319</v>
      </c>
    </row>
    <row r="6273" customFormat="false" ht="15" hidden="false" customHeight="true" outlineLevel="0" collapsed="false">
      <c r="A6273" s="106" t="n">
        <v>42474.1663888889</v>
      </c>
      <c r="B6273" s="1" t="s">
        <v>320</v>
      </c>
      <c r="C6273" s="1" t="s">
        <v>321</v>
      </c>
      <c r="D6273" s="1" t="s">
        <v>322</v>
      </c>
    </row>
    <row r="6274" customFormat="false" ht="15" hidden="false" customHeight="true" outlineLevel="0" collapsed="false">
      <c r="A6274" s="106" t="n">
        <v>42482.2249305556</v>
      </c>
      <c r="B6274" s="1" t="s">
        <v>323</v>
      </c>
      <c r="C6274" s="1" t="s">
        <v>324</v>
      </c>
      <c r="D6274" s="1" t="s">
        <v>325</v>
      </c>
    </row>
    <row r="6275" customFormat="false" ht="15" hidden="false" customHeight="true" outlineLevel="0" collapsed="false">
      <c r="A6275" s="106" t="n">
        <v>42490.1453935185</v>
      </c>
      <c r="B6275" s="1" t="s">
        <v>314</v>
      </c>
      <c r="C6275" s="1" t="s">
        <v>315</v>
      </c>
      <c r="D6275" s="1" t="s">
        <v>316</v>
      </c>
    </row>
    <row r="6276" customFormat="false" ht="15" hidden="false" customHeight="true" outlineLevel="0" collapsed="false">
      <c r="A6276" s="106" t="n">
        <v>42496.8126041667</v>
      </c>
      <c r="B6276" s="1" t="s">
        <v>326</v>
      </c>
      <c r="C6276" s="1" t="s">
        <v>327</v>
      </c>
      <c r="D6276" s="1" t="s">
        <v>319</v>
      </c>
    </row>
    <row r="6277" customFormat="false" ht="15" hidden="false" customHeight="true" outlineLevel="0" collapsed="false">
      <c r="A6277" s="106" t="n">
        <v>42503.7101736111</v>
      </c>
      <c r="B6277" s="1" t="s">
        <v>320</v>
      </c>
      <c r="C6277" s="1" t="s">
        <v>321</v>
      </c>
      <c r="D6277" s="1" t="s">
        <v>322</v>
      </c>
    </row>
    <row r="6278" customFormat="false" ht="15" hidden="false" customHeight="true" outlineLevel="0" collapsed="false">
      <c r="A6278" s="106" t="n">
        <v>42511.8852546296</v>
      </c>
      <c r="B6278" s="1" t="s">
        <v>323</v>
      </c>
      <c r="C6278" s="1" t="s">
        <v>324</v>
      </c>
      <c r="D6278" s="1" t="s">
        <v>325</v>
      </c>
    </row>
    <row r="6279" customFormat="false" ht="15" hidden="false" customHeight="true" outlineLevel="0" collapsed="false">
      <c r="A6279" s="106" t="n">
        <v>42519.5089930556</v>
      </c>
      <c r="B6279" s="1" t="s">
        <v>314</v>
      </c>
      <c r="C6279" s="1" t="s">
        <v>315</v>
      </c>
      <c r="D6279" s="1" t="s">
        <v>316</v>
      </c>
    </row>
    <row r="6280" customFormat="false" ht="15" hidden="false" customHeight="true" outlineLevel="0" collapsed="false">
      <c r="A6280" s="106" t="n">
        <v>42526.1255092593</v>
      </c>
      <c r="B6280" s="1" t="s">
        <v>326</v>
      </c>
      <c r="C6280" s="1" t="s">
        <v>327</v>
      </c>
      <c r="D6280" s="1" t="s">
        <v>319</v>
      </c>
    </row>
    <row r="6281" customFormat="false" ht="15" hidden="false" customHeight="true" outlineLevel="0" collapsed="false">
      <c r="A6281" s="106" t="n">
        <v>42533.3403819444</v>
      </c>
      <c r="B6281" s="1" t="s">
        <v>320</v>
      </c>
      <c r="C6281" s="1" t="s">
        <v>321</v>
      </c>
      <c r="D6281" s="1" t="s">
        <v>322</v>
      </c>
    </row>
    <row r="6282" customFormat="false" ht="15" hidden="false" customHeight="true" outlineLevel="0" collapsed="false">
      <c r="A6282" s="106" t="n">
        <v>42541.4603125</v>
      </c>
      <c r="B6282" s="1" t="s">
        <v>323</v>
      </c>
      <c r="C6282" s="1" t="s">
        <v>324</v>
      </c>
      <c r="D6282" s="1" t="s">
        <v>325</v>
      </c>
    </row>
    <row r="6283" customFormat="false" ht="15" hidden="false" customHeight="true" outlineLevel="0" collapsed="false">
      <c r="A6283" s="106" t="n">
        <v>42541.9404282407</v>
      </c>
      <c r="B6283" s="1" t="s">
        <v>328</v>
      </c>
      <c r="C6283" s="1" t="s">
        <v>331</v>
      </c>
      <c r="D6283" s="1" t="s">
        <v>332</v>
      </c>
    </row>
    <row r="6284" customFormat="false" ht="15" hidden="false" customHeight="true" outlineLevel="0" collapsed="false">
      <c r="A6284" s="106" t="n">
        <v>42548.7636111111</v>
      </c>
      <c r="B6284" s="1" t="s">
        <v>314</v>
      </c>
      <c r="C6284" s="1" t="s">
        <v>315</v>
      </c>
      <c r="D6284" s="1" t="s">
        <v>316</v>
      </c>
    </row>
    <row r="6285" customFormat="false" ht="15" hidden="false" customHeight="true" outlineLevel="0" collapsed="false">
      <c r="A6285" s="106" t="n">
        <v>42555.4599305556</v>
      </c>
      <c r="B6285" s="1" t="s">
        <v>326</v>
      </c>
      <c r="C6285" s="1" t="s">
        <v>327</v>
      </c>
      <c r="D6285" s="1" t="s">
        <v>319</v>
      </c>
    </row>
    <row r="6286" customFormat="false" ht="15" hidden="false" customHeight="true" outlineLevel="0" collapsed="false">
      <c r="A6286" s="106" t="n">
        <v>42563.0362847222</v>
      </c>
      <c r="B6286" s="1" t="s">
        <v>320</v>
      </c>
      <c r="C6286" s="1" t="s">
        <v>321</v>
      </c>
      <c r="D6286" s="1" t="s">
        <v>322</v>
      </c>
    </row>
    <row r="6287" customFormat="false" ht="15" hidden="false" customHeight="true" outlineLevel="0" collapsed="false">
      <c r="A6287" s="106" t="n">
        <v>42570.9565509259</v>
      </c>
      <c r="B6287" s="1" t="s">
        <v>323</v>
      </c>
      <c r="C6287" s="1" t="s">
        <v>324</v>
      </c>
      <c r="D6287" s="1" t="s">
        <v>325</v>
      </c>
    </row>
    <row r="6288" customFormat="false" ht="15" hidden="false" customHeight="true" outlineLevel="0" collapsed="false">
      <c r="A6288" s="106" t="n">
        <v>42577.9588078704</v>
      </c>
      <c r="B6288" s="1" t="s">
        <v>314</v>
      </c>
      <c r="C6288" s="1" t="s">
        <v>315</v>
      </c>
      <c r="D6288" s="1" t="s">
        <v>316</v>
      </c>
    </row>
    <row r="6289" customFormat="false" ht="15" hidden="false" customHeight="true" outlineLevel="0" collapsed="false">
      <c r="A6289" s="106" t="n">
        <v>42584.8651273148</v>
      </c>
      <c r="B6289" s="1" t="s">
        <v>326</v>
      </c>
      <c r="C6289" s="1" t="s">
        <v>327</v>
      </c>
      <c r="D6289" s="1" t="s">
        <v>319</v>
      </c>
    </row>
    <row r="6290" customFormat="false" ht="15" hidden="false" customHeight="true" outlineLevel="0" collapsed="false">
      <c r="A6290" s="106" t="n">
        <v>42592.7651967593</v>
      </c>
      <c r="B6290" s="1" t="s">
        <v>320</v>
      </c>
      <c r="C6290" s="1" t="s">
        <v>321</v>
      </c>
      <c r="D6290" s="1" t="s">
        <v>322</v>
      </c>
    </row>
    <row r="6291" customFormat="false" ht="15" hidden="false" customHeight="true" outlineLevel="0" collapsed="false">
      <c r="A6291" s="106" t="n">
        <v>42600.3941898148</v>
      </c>
      <c r="B6291" s="1" t="s">
        <v>323</v>
      </c>
      <c r="C6291" s="1" t="s">
        <v>324</v>
      </c>
      <c r="D6291" s="1" t="s">
        <v>325</v>
      </c>
    </row>
    <row r="6292" customFormat="false" ht="15" hidden="false" customHeight="true" outlineLevel="0" collapsed="false">
      <c r="A6292" s="106" t="n">
        <v>42607.1541782407</v>
      </c>
      <c r="B6292" s="1" t="s">
        <v>314</v>
      </c>
      <c r="C6292" s="1" t="s">
        <v>315</v>
      </c>
      <c r="D6292" s="1" t="s">
        <v>316</v>
      </c>
    </row>
    <row r="6293" customFormat="false" ht="15" hidden="false" customHeight="true" outlineLevel="0" collapsed="false">
      <c r="A6293" s="106" t="n">
        <v>42614.377962963</v>
      </c>
      <c r="B6293" s="1" t="s">
        <v>317</v>
      </c>
      <c r="C6293" s="1" t="s">
        <v>318</v>
      </c>
      <c r="D6293" s="1" t="s">
        <v>319</v>
      </c>
    </row>
    <row r="6294" customFormat="false" ht="15" hidden="false" customHeight="true" outlineLevel="0" collapsed="false">
      <c r="A6294" s="106" t="n">
        <v>42622.4930208333</v>
      </c>
      <c r="B6294" s="1" t="s">
        <v>320</v>
      </c>
      <c r="C6294" s="1" t="s">
        <v>321</v>
      </c>
      <c r="D6294" s="1" t="s">
        <v>322</v>
      </c>
    </row>
    <row r="6295" customFormat="false" ht="15" hidden="false" customHeight="true" outlineLevel="0" collapsed="false">
      <c r="A6295" s="106" t="n">
        <v>42629.7959837963</v>
      </c>
      <c r="B6295" s="1" t="s">
        <v>323</v>
      </c>
      <c r="C6295" s="1" t="s">
        <v>324</v>
      </c>
      <c r="D6295" s="1" t="s">
        <v>325</v>
      </c>
    </row>
    <row r="6296" customFormat="false" ht="15" hidden="false" customHeight="true" outlineLevel="0" collapsed="false">
      <c r="A6296" s="106" t="n">
        <v>42635.5979050926</v>
      </c>
      <c r="B6296" s="1" t="s">
        <v>328</v>
      </c>
      <c r="C6296" s="1" t="s">
        <v>335</v>
      </c>
      <c r="D6296" s="1" t="s">
        <v>336</v>
      </c>
    </row>
    <row r="6297" customFormat="false" ht="15" hidden="false" customHeight="true" outlineLevel="0" collapsed="false">
      <c r="A6297" s="106" t="n">
        <v>42636.4145949074</v>
      </c>
      <c r="B6297" s="1" t="s">
        <v>314</v>
      </c>
      <c r="C6297" s="1" t="s">
        <v>315</v>
      </c>
      <c r="D6297" s="1" t="s">
        <v>316</v>
      </c>
    </row>
    <row r="6298" customFormat="false" ht="15" hidden="false" customHeight="true" outlineLevel="0" collapsed="false">
      <c r="A6298" s="106" t="n">
        <v>42644.0085069445</v>
      </c>
      <c r="B6298" s="1" t="s">
        <v>326</v>
      </c>
      <c r="C6298" s="1" t="s">
        <v>327</v>
      </c>
      <c r="D6298" s="1" t="s">
        <v>319</v>
      </c>
    </row>
    <row r="6299" customFormat="false" ht="15" hidden="false" customHeight="true" outlineLevel="0" collapsed="false">
      <c r="A6299" s="106" t="n">
        <v>42652.1898032407</v>
      </c>
      <c r="B6299" s="1" t="s">
        <v>320</v>
      </c>
      <c r="C6299" s="1" t="s">
        <v>321</v>
      </c>
      <c r="D6299" s="1" t="s">
        <v>322</v>
      </c>
    </row>
    <row r="6300" customFormat="false" ht="15" hidden="false" customHeight="true" outlineLevel="0" collapsed="false">
      <c r="A6300" s="106" t="n">
        <v>42659.1834375</v>
      </c>
      <c r="B6300" s="1" t="s">
        <v>323</v>
      </c>
      <c r="C6300" s="1" t="s">
        <v>324</v>
      </c>
      <c r="D6300" s="1" t="s">
        <v>325</v>
      </c>
    </row>
    <row r="6301" customFormat="false" ht="15" hidden="false" customHeight="true" outlineLevel="0" collapsed="false">
      <c r="A6301" s="106" t="n">
        <v>42665.8015972222</v>
      </c>
      <c r="B6301" s="1" t="s">
        <v>314</v>
      </c>
      <c r="C6301" s="1" t="s">
        <v>315</v>
      </c>
      <c r="D6301" s="1" t="s">
        <v>316</v>
      </c>
    </row>
    <row r="6302" customFormat="false" ht="15" hidden="false" customHeight="true" outlineLevel="0" collapsed="false">
      <c r="A6302" s="106" t="n">
        <v>42673.7350810185</v>
      </c>
      <c r="B6302" s="1" t="s">
        <v>326</v>
      </c>
      <c r="C6302" s="1" t="s">
        <v>327</v>
      </c>
      <c r="D6302" s="1" t="s">
        <v>319</v>
      </c>
    </row>
    <row r="6303" customFormat="false" ht="15" hidden="false" customHeight="true" outlineLevel="0" collapsed="false">
      <c r="A6303" s="106" t="n">
        <v>42681.827025463</v>
      </c>
      <c r="B6303" s="1" t="s">
        <v>320</v>
      </c>
      <c r="C6303" s="1" t="s">
        <v>321</v>
      </c>
      <c r="D6303" s="1" t="s">
        <v>322</v>
      </c>
    </row>
    <row r="6304" customFormat="false" ht="15" hidden="false" customHeight="true" outlineLevel="0" collapsed="false">
      <c r="A6304" s="106" t="n">
        <v>42688.5783680556</v>
      </c>
      <c r="B6304" s="1" t="s">
        <v>323</v>
      </c>
      <c r="C6304" s="1" t="s">
        <v>324</v>
      </c>
      <c r="D6304" s="1" t="s">
        <v>325</v>
      </c>
    </row>
    <row r="6305" customFormat="false" ht="15" hidden="false" customHeight="true" outlineLevel="0" collapsed="false">
      <c r="A6305" s="106" t="n">
        <v>42695.3568634259</v>
      </c>
      <c r="B6305" s="1" t="s">
        <v>314</v>
      </c>
      <c r="C6305" s="1" t="s">
        <v>315</v>
      </c>
      <c r="D6305" s="1" t="s">
        <v>316</v>
      </c>
    </row>
    <row r="6306" customFormat="false" ht="15" hidden="false" customHeight="true" outlineLevel="0" collapsed="false">
      <c r="A6306" s="106" t="n">
        <v>42703.5126273148</v>
      </c>
      <c r="B6306" s="1" t="s">
        <v>326</v>
      </c>
      <c r="C6306" s="1" t="s">
        <v>327</v>
      </c>
      <c r="D6306" s="1" t="s">
        <v>319</v>
      </c>
    </row>
    <row r="6307" customFormat="false" ht="15" hidden="false" customHeight="true" outlineLevel="0" collapsed="false">
      <c r="A6307" s="106" t="n">
        <v>42711.3770717593</v>
      </c>
      <c r="B6307" s="1" t="s">
        <v>320</v>
      </c>
      <c r="C6307" s="1" t="s">
        <v>321</v>
      </c>
      <c r="D6307" s="1" t="s">
        <v>322</v>
      </c>
    </row>
    <row r="6308" customFormat="false" ht="15" hidden="false" customHeight="true" outlineLevel="0" collapsed="false">
      <c r="A6308" s="106" t="n">
        <v>42718.0041087963</v>
      </c>
      <c r="B6308" s="1" t="s">
        <v>323</v>
      </c>
      <c r="C6308" s="1" t="s">
        <v>324</v>
      </c>
      <c r="D6308" s="1" t="s">
        <v>325</v>
      </c>
    </row>
    <row r="6309" customFormat="false" ht="15" hidden="false" customHeight="true" outlineLevel="0" collapsed="false">
      <c r="A6309" s="106" t="n">
        <v>42725.0809837963</v>
      </c>
      <c r="B6309" s="1" t="s">
        <v>314</v>
      </c>
      <c r="C6309" s="1" t="s">
        <v>315</v>
      </c>
      <c r="D6309" s="1" t="s">
        <v>316</v>
      </c>
    </row>
    <row r="6310" customFormat="false" ht="15" hidden="false" customHeight="true" outlineLevel="0" collapsed="false">
      <c r="A6310" s="106" t="n">
        <v>42725.4474305556</v>
      </c>
      <c r="B6310" s="1" t="s">
        <v>328</v>
      </c>
      <c r="C6310" s="1" t="s">
        <v>337</v>
      </c>
      <c r="D6310" s="1" t="s">
        <v>338</v>
      </c>
    </row>
    <row r="6311" customFormat="false" ht="15" hidden="false" customHeight="true" outlineLevel="0" collapsed="false">
      <c r="A6311" s="106" t="n">
        <v>42733.286875</v>
      </c>
      <c r="B6311" s="1" t="s">
        <v>326</v>
      </c>
      <c r="C6311" s="1" t="s">
        <v>327</v>
      </c>
      <c r="D6311" s="1" t="s">
        <v>319</v>
      </c>
    </row>
    <row r="6312" customFormat="false" ht="15" hidden="false" customHeight="true" outlineLevel="0" collapsed="false">
      <c r="A6312" s="106" t="n">
        <v>42740.8243287037</v>
      </c>
      <c r="B6312" s="1" t="s">
        <v>320</v>
      </c>
      <c r="C6312" s="1" t="s">
        <v>321</v>
      </c>
      <c r="D6312" s="1" t="s">
        <v>322</v>
      </c>
    </row>
    <row r="6313" customFormat="false" ht="15" hidden="false" customHeight="true" outlineLevel="0" collapsed="false">
      <c r="A6313" s="106" t="n">
        <v>42747.4819444444</v>
      </c>
      <c r="B6313" s="1" t="s">
        <v>323</v>
      </c>
      <c r="C6313" s="1" t="s">
        <v>324</v>
      </c>
      <c r="D6313" s="1" t="s">
        <v>325</v>
      </c>
    </row>
    <row r="6314" customFormat="false" ht="15" hidden="false" customHeight="true" outlineLevel="0" collapsed="false">
      <c r="A6314" s="106" t="n">
        <v>42754.9263888889</v>
      </c>
      <c r="B6314" s="1" t="s">
        <v>314</v>
      </c>
      <c r="C6314" s="1" t="s">
        <v>315</v>
      </c>
      <c r="D6314" s="1" t="s">
        <v>316</v>
      </c>
    </row>
    <row r="6315" customFormat="false" ht="15" hidden="false" customHeight="true" outlineLevel="0" collapsed="false">
      <c r="A6315" s="106" t="n">
        <v>42763.0048842593</v>
      </c>
      <c r="B6315" s="1" t="s">
        <v>326</v>
      </c>
      <c r="C6315" s="1" t="s">
        <v>327</v>
      </c>
      <c r="D6315" s="1" t="s">
        <v>319</v>
      </c>
    </row>
    <row r="6316" customFormat="false" ht="15" hidden="false" customHeight="true" outlineLevel="0" collapsed="false">
      <c r="A6316" s="106" t="n">
        <v>42770.1797222222</v>
      </c>
      <c r="B6316" s="1" t="s">
        <v>320</v>
      </c>
      <c r="C6316" s="1" t="s">
        <v>321</v>
      </c>
      <c r="D6316" s="1" t="s">
        <v>322</v>
      </c>
    </row>
    <row r="6317" customFormat="false" ht="15" hidden="false" customHeight="true" outlineLevel="0" collapsed="false">
      <c r="A6317" s="106" t="n">
        <v>42777.0228819445</v>
      </c>
      <c r="B6317" s="1" t="s">
        <v>323</v>
      </c>
      <c r="C6317" s="1" t="s">
        <v>324</v>
      </c>
      <c r="D6317" s="1" t="s">
        <v>325</v>
      </c>
    </row>
    <row r="6318" customFormat="false" ht="15" hidden="false" customHeight="true" outlineLevel="0" collapsed="false">
      <c r="A6318" s="106" t="n">
        <v>42784.8150115741</v>
      </c>
      <c r="B6318" s="1" t="s">
        <v>314</v>
      </c>
      <c r="C6318" s="1" t="s">
        <v>315</v>
      </c>
      <c r="D6318" s="1" t="s">
        <v>316</v>
      </c>
    </row>
    <row r="6319" customFormat="false" ht="15" hidden="false" customHeight="true" outlineLevel="0" collapsed="false">
      <c r="A6319" s="106" t="n">
        <v>42792.6240162037</v>
      </c>
      <c r="B6319" s="1" t="s">
        <v>317</v>
      </c>
      <c r="C6319" s="1" t="s">
        <v>318</v>
      </c>
      <c r="D6319" s="1" t="s">
        <v>319</v>
      </c>
    </row>
    <row r="6320" customFormat="false" ht="15" hidden="false" customHeight="true" outlineLevel="0" collapsed="false">
      <c r="A6320" s="106" t="n">
        <v>42799.4808449074</v>
      </c>
      <c r="B6320" s="1" t="s">
        <v>320</v>
      </c>
      <c r="C6320" s="1" t="s">
        <v>321</v>
      </c>
      <c r="D6320" s="1" t="s">
        <v>322</v>
      </c>
    </row>
    <row r="6321" customFormat="false" ht="15" hidden="false" customHeight="true" outlineLevel="0" collapsed="false">
      <c r="A6321" s="106" t="n">
        <v>42806.6208680556</v>
      </c>
      <c r="B6321" s="1" t="s">
        <v>323</v>
      </c>
      <c r="C6321" s="1" t="s">
        <v>324</v>
      </c>
      <c r="D6321" s="1" t="s">
        <v>325</v>
      </c>
    </row>
    <row r="6322" customFormat="false" ht="15" hidden="false" customHeight="true" outlineLevel="0" collapsed="false">
      <c r="A6322" s="106" t="n">
        <v>42814.4367013889</v>
      </c>
      <c r="B6322" s="1" t="s">
        <v>328</v>
      </c>
      <c r="C6322" s="1" t="s">
        <v>329</v>
      </c>
      <c r="D6322" s="1" t="s">
        <v>330</v>
      </c>
    </row>
    <row r="6323" customFormat="false" ht="15" hidden="false" customHeight="true" outlineLevel="0" collapsed="false">
      <c r="A6323" s="106" t="n">
        <v>42814.6658333333</v>
      </c>
      <c r="B6323" s="1" t="s">
        <v>314</v>
      </c>
      <c r="C6323" s="1" t="s">
        <v>315</v>
      </c>
      <c r="D6323" s="1" t="s">
        <v>316</v>
      </c>
    </row>
    <row r="6324" customFormat="false" ht="15" hidden="false" customHeight="true" outlineLevel="0" collapsed="false">
      <c r="A6324" s="106" t="n">
        <v>42822.1233101852</v>
      </c>
      <c r="B6324" s="1" t="s">
        <v>326</v>
      </c>
      <c r="C6324" s="1" t="s">
        <v>327</v>
      </c>
      <c r="D6324" s="1" t="s">
        <v>319</v>
      </c>
    </row>
    <row r="6325" customFormat="false" ht="15" hidden="false" customHeight="true" outlineLevel="0" collapsed="false">
      <c r="A6325" s="106" t="n">
        <v>42828.7776157407</v>
      </c>
      <c r="B6325" s="1" t="s">
        <v>320</v>
      </c>
      <c r="C6325" s="1" t="s">
        <v>321</v>
      </c>
      <c r="D6325" s="1" t="s">
        <v>322</v>
      </c>
    </row>
    <row r="6326" customFormat="false" ht="15" hidden="false" customHeight="true" outlineLevel="0" collapsed="false">
      <c r="A6326" s="106" t="n">
        <v>42836.2559259259</v>
      </c>
      <c r="B6326" s="1" t="s">
        <v>323</v>
      </c>
      <c r="C6326" s="1" t="s">
        <v>324</v>
      </c>
      <c r="D6326" s="1" t="s">
        <v>325</v>
      </c>
    </row>
    <row r="6327" customFormat="false" ht="15" hidden="false" customHeight="true" outlineLevel="0" collapsed="false">
      <c r="A6327" s="106" t="n">
        <v>42844.4147800926</v>
      </c>
      <c r="B6327" s="1" t="s">
        <v>314</v>
      </c>
      <c r="C6327" s="1" t="s">
        <v>315</v>
      </c>
      <c r="D6327" s="1" t="s">
        <v>316</v>
      </c>
    </row>
    <row r="6328" customFormat="false" ht="15" hidden="false" customHeight="true" outlineLevel="0" collapsed="false">
      <c r="A6328" s="106" t="n">
        <v>42851.5115046296</v>
      </c>
      <c r="B6328" s="1" t="s">
        <v>326</v>
      </c>
      <c r="C6328" s="1" t="s">
        <v>327</v>
      </c>
      <c r="D6328" s="1" t="s">
        <v>319</v>
      </c>
    </row>
    <row r="6329" customFormat="false" ht="15" hidden="false" customHeight="true" outlineLevel="0" collapsed="false">
      <c r="A6329" s="106" t="n">
        <v>42858.1162615741</v>
      </c>
      <c r="B6329" s="1" t="s">
        <v>320</v>
      </c>
      <c r="C6329" s="1" t="s">
        <v>321</v>
      </c>
      <c r="D6329" s="1" t="s">
        <v>322</v>
      </c>
    </row>
    <row r="6330" customFormat="false" ht="15" hidden="false" customHeight="true" outlineLevel="0" collapsed="false">
      <c r="A6330" s="106" t="n">
        <v>42865.904849537</v>
      </c>
      <c r="B6330" s="1" t="s">
        <v>323</v>
      </c>
      <c r="C6330" s="1" t="s">
        <v>324</v>
      </c>
      <c r="D6330" s="1" t="s">
        <v>325</v>
      </c>
    </row>
    <row r="6331" customFormat="false" ht="15" hidden="false" customHeight="true" outlineLevel="0" collapsed="false">
      <c r="A6331" s="106" t="n">
        <v>42874.023287037</v>
      </c>
      <c r="B6331" s="1" t="s">
        <v>314</v>
      </c>
      <c r="C6331" s="1" t="s">
        <v>315</v>
      </c>
      <c r="D6331" s="1" t="s">
        <v>316</v>
      </c>
    </row>
    <row r="6332" customFormat="false" ht="15" hidden="false" customHeight="true" outlineLevel="0" collapsed="false">
      <c r="A6332" s="106" t="n">
        <v>42880.822974537</v>
      </c>
      <c r="B6332" s="1" t="s">
        <v>326</v>
      </c>
      <c r="C6332" s="1" t="s">
        <v>327</v>
      </c>
      <c r="D6332" s="1" t="s">
        <v>319</v>
      </c>
    </row>
    <row r="6333" customFormat="false" ht="15" hidden="false" customHeight="true" outlineLevel="0" collapsed="false">
      <c r="A6333" s="106" t="n">
        <v>42887.5296412037</v>
      </c>
      <c r="B6333" s="1" t="s">
        <v>320</v>
      </c>
      <c r="C6333" s="1" t="s">
        <v>321</v>
      </c>
      <c r="D6333" s="1" t="s">
        <v>322</v>
      </c>
    </row>
    <row r="6334" customFormat="false" ht="15" hidden="false" customHeight="true" outlineLevel="0" collapsed="false">
      <c r="A6334" s="106" t="n">
        <v>42895.5486111111</v>
      </c>
      <c r="B6334" s="1" t="s">
        <v>323</v>
      </c>
      <c r="C6334" s="1" t="s">
        <v>324</v>
      </c>
      <c r="D6334" s="1" t="s">
        <v>325</v>
      </c>
    </row>
    <row r="6335" customFormat="false" ht="15" hidden="false" customHeight="true" outlineLevel="0" collapsed="false">
      <c r="A6335" s="106" t="n">
        <v>42903.4816782407</v>
      </c>
      <c r="B6335" s="1" t="s">
        <v>314</v>
      </c>
      <c r="C6335" s="1" t="s">
        <v>315</v>
      </c>
      <c r="D6335" s="1" t="s">
        <v>316</v>
      </c>
    </row>
    <row r="6336" customFormat="false" ht="15" hidden="false" customHeight="true" outlineLevel="0" collapsed="false">
      <c r="A6336" s="106" t="n">
        <v>42907.1833564815</v>
      </c>
      <c r="B6336" s="1" t="s">
        <v>328</v>
      </c>
      <c r="C6336" s="1" t="s">
        <v>331</v>
      </c>
      <c r="D6336" s="1" t="s">
        <v>332</v>
      </c>
    </row>
    <row r="6337" customFormat="false" ht="15" hidden="false" customHeight="true" outlineLevel="0" collapsed="false">
      <c r="A6337" s="106" t="n">
        <v>42910.1052546296</v>
      </c>
      <c r="B6337" s="1" t="s">
        <v>326</v>
      </c>
      <c r="C6337" s="1" t="s">
        <v>327</v>
      </c>
      <c r="D6337" s="1" t="s">
        <v>319</v>
      </c>
    </row>
    <row r="6338" customFormat="false" ht="15" hidden="false" customHeight="true" outlineLevel="0" collapsed="false">
      <c r="A6338" s="106" t="n">
        <v>42917.0357407407</v>
      </c>
      <c r="B6338" s="1" t="s">
        <v>320</v>
      </c>
      <c r="C6338" s="1" t="s">
        <v>321</v>
      </c>
      <c r="D6338" s="1" t="s">
        <v>322</v>
      </c>
    </row>
    <row r="6339" customFormat="false" ht="15" hidden="false" customHeight="true" outlineLevel="0" collapsed="false">
      <c r="A6339" s="106" t="n">
        <v>42925.1715509259</v>
      </c>
      <c r="B6339" s="1" t="s">
        <v>323</v>
      </c>
      <c r="C6339" s="1" t="s">
        <v>324</v>
      </c>
      <c r="D6339" s="1" t="s">
        <v>325</v>
      </c>
    </row>
    <row r="6340" customFormat="false" ht="15" hidden="false" customHeight="true" outlineLevel="0" collapsed="false">
      <c r="A6340" s="106" t="n">
        <v>42932.8099537037</v>
      </c>
      <c r="B6340" s="1" t="s">
        <v>314</v>
      </c>
      <c r="C6340" s="1" t="s">
        <v>315</v>
      </c>
      <c r="D6340" s="1" t="s">
        <v>316</v>
      </c>
    </row>
    <row r="6341" customFormat="false" ht="15" hidden="false" customHeight="true" outlineLevel="0" collapsed="false">
      <c r="A6341" s="106" t="n">
        <v>42939.4072337963</v>
      </c>
      <c r="B6341" s="1" t="s">
        <v>326</v>
      </c>
      <c r="C6341" s="1" t="s">
        <v>327</v>
      </c>
      <c r="D6341" s="1" t="s">
        <v>319</v>
      </c>
    </row>
    <row r="6342" customFormat="false" ht="15" hidden="false" customHeight="true" outlineLevel="0" collapsed="false">
      <c r="A6342" s="106" t="n">
        <v>42946.6411689815</v>
      </c>
      <c r="B6342" s="1" t="s">
        <v>320</v>
      </c>
      <c r="C6342" s="1" t="s">
        <v>321</v>
      </c>
      <c r="D6342" s="1" t="s">
        <v>322</v>
      </c>
    </row>
    <row r="6343" customFormat="false" ht="15" hidden="false" customHeight="true" outlineLevel="0" collapsed="false">
      <c r="A6343" s="106" t="n">
        <v>42954.7578009259</v>
      </c>
      <c r="B6343" s="1" t="s">
        <v>333</v>
      </c>
      <c r="C6343" s="1" t="s">
        <v>334</v>
      </c>
      <c r="D6343" s="1" t="s">
        <v>325</v>
      </c>
    </row>
    <row r="6344" customFormat="false" ht="15" hidden="false" customHeight="true" outlineLevel="0" collapsed="false">
      <c r="A6344" s="106" t="n">
        <v>42962.0525115741</v>
      </c>
      <c r="B6344" s="1" t="s">
        <v>314</v>
      </c>
      <c r="C6344" s="1" t="s">
        <v>315</v>
      </c>
      <c r="D6344" s="1" t="s">
        <v>316</v>
      </c>
    </row>
    <row r="6345" customFormat="false" ht="15" hidden="false" customHeight="true" outlineLevel="0" collapsed="false">
      <c r="A6345" s="106" t="n">
        <v>42968.7713773148</v>
      </c>
      <c r="B6345" s="1" t="s">
        <v>317</v>
      </c>
      <c r="C6345" s="1" t="s">
        <v>318</v>
      </c>
      <c r="D6345" s="1" t="s">
        <v>319</v>
      </c>
    </row>
    <row r="6346" customFormat="false" ht="15" hidden="false" customHeight="true" outlineLevel="0" collapsed="false">
      <c r="A6346" s="106" t="n">
        <v>42976.3425347222</v>
      </c>
      <c r="B6346" s="1" t="s">
        <v>320</v>
      </c>
      <c r="C6346" s="1" t="s">
        <v>321</v>
      </c>
      <c r="D6346" s="1" t="s">
        <v>322</v>
      </c>
    </row>
    <row r="6347" customFormat="false" ht="15" hidden="false" customHeight="true" outlineLevel="0" collapsed="false">
      <c r="A6347" s="106" t="n">
        <v>42984.2939699074</v>
      </c>
      <c r="B6347" s="1" t="s">
        <v>323</v>
      </c>
      <c r="C6347" s="1" t="s">
        <v>324</v>
      </c>
      <c r="D6347" s="1" t="s">
        <v>325</v>
      </c>
    </row>
    <row r="6348" customFormat="false" ht="15" hidden="false" customHeight="true" outlineLevel="0" collapsed="false">
      <c r="A6348" s="106" t="n">
        <v>42991.2677777778</v>
      </c>
      <c r="B6348" s="1" t="s">
        <v>314</v>
      </c>
      <c r="C6348" s="1" t="s">
        <v>315</v>
      </c>
      <c r="D6348" s="1" t="s">
        <v>316</v>
      </c>
    </row>
    <row r="6349" customFormat="false" ht="15" hidden="false" customHeight="true" outlineLevel="0" collapsed="false">
      <c r="A6349" s="106" t="n">
        <v>42998.2292708333</v>
      </c>
      <c r="B6349" s="1" t="s">
        <v>326</v>
      </c>
      <c r="C6349" s="1" t="s">
        <v>327</v>
      </c>
      <c r="D6349" s="1" t="s">
        <v>319</v>
      </c>
    </row>
    <row r="6350" customFormat="false" ht="15" hidden="false" customHeight="true" outlineLevel="0" collapsed="false">
      <c r="A6350" s="106" t="n">
        <v>43000.8343402778</v>
      </c>
      <c r="B6350" s="1" t="s">
        <v>328</v>
      </c>
      <c r="C6350" s="1" t="s">
        <v>335</v>
      </c>
      <c r="D6350" s="1" t="s">
        <v>336</v>
      </c>
    </row>
    <row r="6351" customFormat="false" ht="15" hidden="false" customHeight="true" outlineLevel="0" collapsed="false">
      <c r="A6351" s="106" t="n">
        <v>43006.1206018519</v>
      </c>
      <c r="B6351" s="1" t="s">
        <v>320</v>
      </c>
      <c r="C6351" s="1" t="s">
        <v>321</v>
      </c>
      <c r="D6351" s="1" t="s">
        <v>322</v>
      </c>
    </row>
    <row r="6352" customFormat="false" ht="15" hidden="false" customHeight="true" outlineLevel="0" collapsed="false">
      <c r="A6352" s="106" t="n">
        <v>43013.7780671296</v>
      </c>
      <c r="B6352" s="1" t="s">
        <v>323</v>
      </c>
      <c r="C6352" s="1" t="s">
        <v>324</v>
      </c>
      <c r="D6352" s="1" t="s">
        <v>325</v>
      </c>
    </row>
    <row r="6353" customFormat="false" ht="15" hidden="false" customHeight="true" outlineLevel="0" collapsed="false">
      <c r="A6353" s="106" t="n">
        <v>43020.5178819444</v>
      </c>
      <c r="B6353" s="1" t="s">
        <v>314</v>
      </c>
      <c r="C6353" s="1" t="s">
        <v>315</v>
      </c>
      <c r="D6353" s="1" t="s">
        <v>316</v>
      </c>
    </row>
    <row r="6354" customFormat="false" ht="15" hidden="false" customHeight="true" outlineLevel="0" collapsed="false">
      <c r="A6354" s="106" t="n">
        <v>43027.8</v>
      </c>
      <c r="B6354" s="1" t="s">
        <v>326</v>
      </c>
      <c r="C6354" s="1" t="s">
        <v>327</v>
      </c>
      <c r="D6354" s="1" t="s">
        <v>319</v>
      </c>
    </row>
    <row r="6355" customFormat="false" ht="15" hidden="false" customHeight="true" outlineLevel="0" collapsed="false">
      <c r="A6355" s="106" t="n">
        <v>43035.9316550926</v>
      </c>
      <c r="B6355" s="1" t="s">
        <v>320</v>
      </c>
      <c r="C6355" s="1" t="s">
        <v>321</v>
      </c>
      <c r="D6355" s="1" t="s">
        <v>322</v>
      </c>
    </row>
    <row r="6356" customFormat="false" ht="15" hidden="false" customHeight="true" outlineLevel="0" collapsed="false">
      <c r="A6356" s="106" t="n">
        <v>43043.224537037</v>
      </c>
      <c r="B6356" s="1" t="s">
        <v>323</v>
      </c>
      <c r="C6356" s="1" t="s">
        <v>324</v>
      </c>
      <c r="D6356" s="1" t="s">
        <v>325</v>
      </c>
    </row>
    <row r="6357" customFormat="false" ht="15" hidden="false" customHeight="true" outlineLevel="0" collapsed="false">
      <c r="A6357" s="106" t="n">
        <v>43049.8585763889</v>
      </c>
      <c r="B6357" s="1" t="s">
        <v>314</v>
      </c>
      <c r="C6357" s="1" t="s">
        <v>315</v>
      </c>
      <c r="D6357" s="1" t="s">
        <v>316</v>
      </c>
    </row>
    <row r="6358" customFormat="false" ht="15" hidden="false" customHeight="true" outlineLevel="0" collapsed="false">
      <c r="A6358" s="106" t="n">
        <v>43057.487349537</v>
      </c>
      <c r="B6358" s="1" t="s">
        <v>326</v>
      </c>
      <c r="C6358" s="1" t="s">
        <v>327</v>
      </c>
      <c r="D6358" s="1" t="s">
        <v>319</v>
      </c>
    </row>
    <row r="6359" customFormat="false" ht="15" hidden="false" customHeight="true" outlineLevel="0" collapsed="false">
      <c r="A6359" s="106" t="n">
        <v>43065.7097337963</v>
      </c>
      <c r="B6359" s="1" t="s">
        <v>320</v>
      </c>
      <c r="C6359" s="1" t="s">
        <v>321</v>
      </c>
      <c r="D6359" s="1" t="s">
        <v>322</v>
      </c>
    </row>
    <row r="6360" customFormat="false" ht="15" hidden="false" customHeight="true" outlineLevel="0" collapsed="false">
      <c r="A6360" s="106" t="n">
        <v>43072.657962963</v>
      </c>
      <c r="B6360" s="1" t="s">
        <v>323</v>
      </c>
      <c r="C6360" s="1" t="s">
        <v>324</v>
      </c>
      <c r="D6360" s="1" t="s">
        <v>325</v>
      </c>
    </row>
    <row r="6361" customFormat="false" ht="15" hidden="false" customHeight="true" outlineLevel="0" collapsed="false">
      <c r="A6361" s="106" t="n">
        <v>43079.3273842593</v>
      </c>
      <c r="B6361" s="1" t="s">
        <v>314</v>
      </c>
      <c r="C6361" s="1" t="s">
        <v>315</v>
      </c>
      <c r="D6361" s="1" t="s">
        <v>316</v>
      </c>
    </row>
    <row r="6362" customFormat="false" ht="15" hidden="false" customHeight="true" outlineLevel="0" collapsed="false">
      <c r="A6362" s="106" t="n">
        <v>43087.2708333333</v>
      </c>
      <c r="B6362" s="1" t="s">
        <v>326</v>
      </c>
      <c r="C6362" s="1" t="s">
        <v>327</v>
      </c>
      <c r="D6362" s="1" t="s">
        <v>319</v>
      </c>
    </row>
    <row r="6363" customFormat="false" ht="15" hidden="false" customHeight="true" outlineLevel="0" collapsed="false">
      <c r="A6363" s="106" t="n">
        <v>43090.6862268519</v>
      </c>
      <c r="B6363" s="1" t="s">
        <v>328</v>
      </c>
      <c r="C6363" s="1" t="s">
        <v>337</v>
      </c>
      <c r="D6363" s="1" t="s">
        <v>338</v>
      </c>
    </row>
    <row r="6364" customFormat="false" ht="15" hidden="false" customHeight="true" outlineLevel="0" collapsed="false">
      <c r="A6364" s="106" t="n">
        <v>43095.3886342593</v>
      </c>
      <c r="B6364" s="1" t="s">
        <v>320</v>
      </c>
      <c r="C6364" s="1" t="s">
        <v>321</v>
      </c>
      <c r="D6364" s="1" t="s">
        <v>322</v>
      </c>
    </row>
    <row r="6365" customFormat="false" ht="15" hidden="false" customHeight="true" outlineLevel="0" collapsed="false">
      <c r="A6365" s="106" t="n">
        <v>43102.1000694444</v>
      </c>
      <c r="B6365" s="1" t="s">
        <v>323</v>
      </c>
      <c r="C6365" s="1" t="s">
        <v>324</v>
      </c>
      <c r="D6365" s="1" t="s">
        <v>325</v>
      </c>
    </row>
    <row r="6366" customFormat="false" ht="15" hidden="false" customHeight="true" outlineLevel="0" collapsed="false">
      <c r="A6366" s="106" t="n">
        <v>43108.9344791667</v>
      </c>
      <c r="B6366" s="1" t="s">
        <v>314</v>
      </c>
      <c r="C6366" s="1" t="s">
        <v>315</v>
      </c>
      <c r="D6366" s="1" t="s">
        <v>316</v>
      </c>
    </row>
    <row r="6367" customFormat="false" ht="15" hidden="false" customHeight="true" outlineLevel="0" collapsed="false">
      <c r="A6367" s="106" t="n">
        <v>43117.0952314815</v>
      </c>
      <c r="B6367" s="1" t="s">
        <v>326</v>
      </c>
      <c r="C6367" s="1" t="s">
        <v>327</v>
      </c>
      <c r="D6367" s="1" t="s">
        <v>319</v>
      </c>
    </row>
    <row r="6368" customFormat="false" ht="15" hidden="false" customHeight="true" outlineLevel="0" collapsed="false">
      <c r="A6368" s="106" t="n">
        <v>43124.9307060185</v>
      </c>
      <c r="B6368" s="1" t="s">
        <v>320</v>
      </c>
      <c r="C6368" s="1" t="s">
        <v>321</v>
      </c>
      <c r="D6368" s="1" t="s">
        <v>322</v>
      </c>
    </row>
    <row r="6369" customFormat="false" ht="15" hidden="false" customHeight="true" outlineLevel="0" collapsed="false">
      <c r="A6369" s="106" t="n">
        <v>43131.5599421296</v>
      </c>
      <c r="B6369" s="1" t="s">
        <v>333</v>
      </c>
      <c r="C6369" s="1" t="s">
        <v>334</v>
      </c>
      <c r="D6369" s="1" t="s">
        <v>325</v>
      </c>
    </row>
    <row r="6370" customFormat="false" ht="15" hidden="false" customHeight="true" outlineLevel="0" collapsed="false">
      <c r="A6370" s="106" t="n">
        <v>43138.6627777778</v>
      </c>
      <c r="B6370" s="1" t="s">
        <v>314</v>
      </c>
      <c r="C6370" s="1" t="s">
        <v>315</v>
      </c>
      <c r="D6370" s="1" t="s">
        <v>316</v>
      </c>
    </row>
    <row r="6371" customFormat="false" ht="15" hidden="false" customHeight="true" outlineLevel="0" collapsed="false">
      <c r="A6371" s="106" t="n">
        <v>43146.8787152778</v>
      </c>
      <c r="B6371" s="1" t="s">
        <v>317</v>
      </c>
      <c r="C6371" s="1" t="s">
        <v>318</v>
      </c>
      <c r="D6371" s="1" t="s">
        <v>319</v>
      </c>
    </row>
    <row r="6372" customFormat="false" ht="15" hidden="false" customHeight="true" outlineLevel="0" collapsed="false">
      <c r="A6372" s="106" t="n">
        <v>43154.3395949074</v>
      </c>
      <c r="B6372" s="1" t="s">
        <v>320</v>
      </c>
      <c r="C6372" s="1" t="s">
        <v>321</v>
      </c>
      <c r="D6372" s="1" t="s">
        <v>322</v>
      </c>
    </row>
    <row r="6373" customFormat="false" ht="15" hidden="false" customHeight="true" outlineLevel="0" collapsed="false">
      <c r="A6373" s="106" t="n">
        <v>43161.0354861111</v>
      </c>
      <c r="B6373" s="1" t="s">
        <v>323</v>
      </c>
      <c r="C6373" s="1" t="s">
        <v>324</v>
      </c>
      <c r="D6373" s="1" t="s">
        <v>325</v>
      </c>
    </row>
    <row r="6374" customFormat="false" ht="15" hidden="false" customHeight="true" outlineLevel="0" collapsed="false">
      <c r="A6374" s="106" t="n">
        <v>43168.4724074074</v>
      </c>
      <c r="B6374" s="1" t="s">
        <v>314</v>
      </c>
      <c r="C6374" s="1" t="s">
        <v>315</v>
      </c>
      <c r="D6374" s="1" t="s">
        <v>316</v>
      </c>
    </row>
    <row r="6375" customFormat="false" ht="15" hidden="false" customHeight="true" outlineLevel="0" collapsed="false">
      <c r="A6375" s="106" t="n">
        <v>43176.5499189815</v>
      </c>
      <c r="B6375" s="1" t="s">
        <v>326</v>
      </c>
      <c r="C6375" s="1" t="s">
        <v>327</v>
      </c>
      <c r="D6375" s="1" t="s">
        <v>319</v>
      </c>
    </row>
    <row r="6376" customFormat="false" ht="15" hidden="false" customHeight="true" outlineLevel="0" collapsed="false">
      <c r="A6376" s="106" t="n">
        <v>43179.6771527778</v>
      </c>
      <c r="B6376" s="1" t="s">
        <v>328</v>
      </c>
      <c r="C6376" s="1" t="s">
        <v>329</v>
      </c>
      <c r="D6376" s="1" t="s">
        <v>330</v>
      </c>
    </row>
    <row r="6377" customFormat="false" ht="15" hidden="false" customHeight="true" outlineLevel="0" collapsed="false">
      <c r="A6377" s="106" t="n">
        <v>43183.6494328704</v>
      </c>
      <c r="B6377" s="1" t="s">
        <v>320</v>
      </c>
      <c r="C6377" s="1" t="s">
        <v>321</v>
      </c>
      <c r="D6377" s="1" t="s">
        <v>322</v>
      </c>
    </row>
    <row r="6378" customFormat="false" ht="15" hidden="false" customHeight="true" outlineLevel="0" collapsed="false">
      <c r="A6378" s="106" t="n">
        <v>43190.5257291667</v>
      </c>
      <c r="B6378" s="1" t="s">
        <v>323</v>
      </c>
      <c r="C6378" s="1" t="s">
        <v>324</v>
      </c>
      <c r="D6378" s="1" t="s">
        <v>325</v>
      </c>
    </row>
    <row r="6379" customFormat="false" ht="15" hidden="false" customHeight="true" outlineLevel="0" collapsed="false">
      <c r="A6379" s="106" t="n">
        <v>43198.3043518519</v>
      </c>
      <c r="B6379" s="1" t="s">
        <v>314</v>
      </c>
      <c r="C6379" s="1" t="s">
        <v>315</v>
      </c>
      <c r="D6379" s="1" t="s">
        <v>316</v>
      </c>
    </row>
    <row r="6380" customFormat="false" ht="15" hidden="false" customHeight="true" outlineLevel="0" collapsed="false">
      <c r="A6380" s="106" t="n">
        <v>43206.0816666667</v>
      </c>
      <c r="B6380" s="1" t="s">
        <v>326</v>
      </c>
      <c r="C6380" s="1" t="s">
        <v>327</v>
      </c>
      <c r="D6380" s="1" t="s">
        <v>319</v>
      </c>
    </row>
    <row r="6381" customFormat="false" ht="15" hidden="false" customHeight="true" outlineLevel="0" collapsed="false">
      <c r="A6381" s="106" t="n">
        <v>43212.9068634259</v>
      </c>
      <c r="B6381" s="1" t="s">
        <v>320</v>
      </c>
      <c r="C6381" s="1" t="s">
        <v>321</v>
      </c>
      <c r="D6381" s="1" t="s">
        <v>322</v>
      </c>
    </row>
    <row r="6382" customFormat="false" ht="15" hidden="false" customHeight="true" outlineLevel="0" collapsed="false">
      <c r="A6382" s="106" t="n">
        <v>43220.0407407407</v>
      </c>
      <c r="B6382" s="1" t="s">
        <v>323</v>
      </c>
      <c r="C6382" s="1" t="s">
        <v>324</v>
      </c>
      <c r="D6382" s="1" t="s">
        <v>325</v>
      </c>
    </row>
    <row r="6383" customFormat="false" ht="15" hidden="false" customHeight="true" outlineLevel="0" collapsed="false">
      <c r="A6383" s="106" t="n">
        <v>43228.0898842593</v>
      </c>
      <c r="B6383" s="1" t="s">
        <v>314</v>
      </c>
      <c r="C6383" s="1" t="s">
        <v>315</v>
      </c>
      <c r="D6383" s="1" t="s">
        <v>316</v>
      </c>
    </row>
    <row r="6384" customFormat="false" ht="15" hidden="false" customHeight="true" outlineLevel="0" collapsed="false">
      <c r="A6384" s="106" t="n">
        <v>43235.4917592593</v>
      </c>
      <c r="B6384" s="1" t="s">
        <v>326</v>
      </c>
      <c r="C6384" s="1" t="s">
        <v>327</v>
      </c>
      <c r="D6384" s="1" t="s">
        <v>319</v>
      </c>
    </row>
    <row r="6385" customFormat="false" ht="15" hidden="false" customHeight="true" outlineLevel="0" collapsed="false">
      <c r="A6385" s="106" t="n">
        <v>43242.159375</v>
      </c>
      <c r="B6385" s="1" t="s">
        <v>320</v>
      </c>
      <c r="C6385" s="1" t="s">
        <v>321</v>
      </c>
      <c r="D6385" s="1" t="s">
        <v>322</v>
      </c>
    </row>
    <row r="6386" customFormat="false" ht="15" hidden="false" customHeight="true" outlineLevel="0" collapsed="false">
      <c r="A6386" s="106" t="n">
        <v>43249.5971990741</v>
      </c>
      <c r="B6386" s="1" t="s">
        <v>323</v>
      </c>
      <c r="C6386" s="1" t="s">
        <v>324</v>
      </c>
      <c r="D6386" s="1" t="s">
        <v>325</v>
      </c>
    </row>
    <row r="6387" customFormat="false" ht="15" hidden="false" customHeight="true" outlineLevel="0" collapsed="false">
      <c r="A6387" s="106" t="n">
        <v>43257.7724189815</v>
      </c>
      <c r="B6387" s="1" t="s">
        <v>314</v>
      </c>
      <c r="C6387" s="1" t="s">
        <v>315</v>
      </c>
      <c r="D6387" s="1" t="s">
        <v>316</v>
      </c>
    </row>
    <row r="6388" customFormat="false" ht="15" hidden="false" customHeight="true" outlineLevel="0" collapsed="false">
      <c r="A6388" s="106" t="n">
        <v>43264.8218055556</v>
      </c>
      <c r="B6388" s="1" t="s">
        <v>326</v>
      </c>
      <c r="C6388" s="1" t="s">
        <v>327</v>
      </c>
      <c r="D6388" s="1" t="s">
        <v>319</v>
      </c>
    </row>
    <row r="6389" customFormat="false" ht="15" hidden="false" customHeight="true" outlineLevel="0" collapsed="false">
      <c r="A6389" s="106" t="n">
        <v>43271.4520717593</v>
      </c>
      <c r="B6389" s="1" t="s">
        <v>320</v>
      </c>
      <c r="C6389" s="1" t="s">
        <v>321</v>
      </c>
      <c r="D6389" s="1" t="s">
        <v>322</v>
      </c>
    </row>
    <row r="6390" customFormat="false" ht="15" hidden="false" customHeight="true" outlineLevel="0" collapsed="false">
      <c r="A6390" s="106" t="n">
        <v>43272.4215509259</v>
      </c>
      <c r="B6390" s="1" t="s">
        <v>328</v>
      </c>
      <c r="C6390" s="1" t="s">
        <v>331</v>
      </c>
      <c r="D6390" s="1" t="s">
        <v>332</v>
      </c>
    </row>
    <row r="6391" customFormat="false" ht="15" hidden="false" customHeight="true" outlineLevel="0" collapsed="false">
      <c r="A6391" s="106" t="n">
        <v>43279.2036689815</v>
      </c>
      <c r="B6391" s="1" t="s">
        <v>323</v>
      </c>
      <c r="C6391" s="1" t="s">
        <v>324</v>
      </c>
      <c r="D6391" s="1" t="s">
        <v>325</v>
      </c>
    </row>
    <row r="6392" customFormat="false" ht="15" hidden="false" customHeight="true" outlineLevel="0" collapsed="false">
      <c r="A6392" s="106" t="n">
        <v>43287.3272685185</v>
      </c>
      <c r="B6392" s="1" t="s">
        <v>314</v>
      </c>
      <c r="C6392" s="1" t="s">
        <v>315</v>
      </c>
      <c r="D6392" s="1" t="s">
        <v>316</v>
      </c>
    </row>
    <row r="6393" customFormat="false" ht="15" hidden="false" customHeight="true" outlineLevel="0" collapsed="false">
      <c r="A6393" s="106" t="n">
        <v>43294.1167708333</v>
      </c>
      <c r="B6393" s="1" t="s">
        <v>317</v>
      </c>
      <c r="C6393" s="1" t="s">
        <v>318</v>
      </c>
      <c r="D6393" s="1" t="s">
        <v>319</v>
      </c>
    </row>
    <row r="6394" customFormat="false" ht="15" hidden="false" customHeight="true" outlineLevel="0" collapsed="false">
      <c r="A6394" s="106" t="n">
        <v>43300.8279861111</v>
      </c>
      <c r="B6394" s="1" t="s">
        <v>320</v>
      </c>
      <c r="C6394" s="1" t="s">
        <v>321</v>
      </c>
      <c r="D6394" s="1" t="s">
        <v>322</v>
      </c>
    </row>
    <row r="6395" customFormat="false" ht="15" hidden="false" customHeight="true" outlineLevel="0" collapsed="false">
      <c r="A6395" s="106" t="n">
        <v>43308.8478472222</v>
      </c>
      <c r="B6395" s="1" t="s">
        <v>333</v>
      </c>
      <c r="C6395" s="1" t="s">
        <v>334</v>
      </c>
      <c r="D6395" s="1" t="s">
        <v>325</v>
      </c>
    </row>
    <row r="6396" customFormat="false" ht="15" hidden="false" customHeight="true" outlineLevel="0" collapsed="false">
      <c r="A6396" s="106" t="n">
        <v>43316.7629166667</v>
      </c>
      <c r="B6396" s="1" t="s">
        <v>314</v>
      </c>
      <c r="C6396" s="1" t="s">
        <v>315</v>
      </c>
      <c r="D6396" s="1" t="s">
        <v>316</v>
      </c>
    </row>
    <row r="6397" customFormat="false" ht="15" hidden="false" customHeight="true" outlineLevel="0" collapsed="false">
      <c r="A6397" s="106" t="n">
        <v>43323.415462963</v>
      </c>
      <c r="B6397" s="1" t="s">
        <v>317</v>
      </c>
      <c r="C6397" s="1" t="s">
        <v>318</v>
      </c>
      <c r="D6397" s="1" t="s">
        <v>319</v>
      </c>
    </row>
    <row r="6398" customFormat="false" ht="15" hidden="false" customHeight="true" outlineLevel="0" collapsed="false">
      <c r="A6398" s="106" t="n">
        <v>43330.3255902778</v>
      </c>
      <c r="B6398" s="1" t="s">
        <v>320</v>
      </c>
      <c r="C6398" s="1" t="s">
        <v>321</v>
      </c>
      <c r="D6398" s="1" t="s">
        <v>322</v>
      </c>
    </row>
    <row r="6399" customFormat="false" ht="15" hidden="false" customHeight="true" outlineLevel="0" collapsed="false">
      <c r="A6399" s="106" t="n">
        <v>43338.4978009259</v>
      </c>
      <c r="B6399" s="1" t="s">
        <v>323</v>
      </c>
      <c r="C6399" s="1" t="s">
        <v>324</v>
      </c>
      <c r="D6399" s="1" t="s">
        <v>325</v>
      </c>
    </row>
    <row r="6400" customFormat="false" ht="15" hidden="false" customHeight="true" outlineLevel="0" collapsed="false">
      <c r="A6400" s="106" t="n">
        <v>43346.1096527778</v>
      </c>
      <c r="B6400" s="1" t="s">
        <v>314</v>
      </c>
      <c r="C6400" s="1" t="s">
        <v>315</v>
      </c>
      <c r="D6400" s="1" t="s">
        <v>316</v>
      </c>
    </row>
    <row r="6401" customFormat="false" ht="15" hidden="false" customHeight="true" outlineLevel="0" collapsed="false">
      <c r="A6401" s="106" t="n">
        <v>43352.7513773148</v>
      </c>
      <c r="B6401" s="1" t="s">
        <v>326</v>
      </c>
      <c r="C6401" s="1" t="s">
        <v>327</v>
      </c>
      <c r="D6401" s="1" t="s">
        <v>319</v>
      </c>
    </row>
    <row r="6402" customFormat="false" ht="15" hidden="false" customHeight="true" outlineLevel="0" collapsed="false">
      <c r="A6402" s="106" t="n">
        <v>43359.9689351852</v>
      </c>
      <c r="B6402" s="1" t="s">
        <v>320</v>
      </c>
      <c r="C6402" s="1" t="s">
        <v>321</v>
      </c>
      <c r="D6402" s="1" t="s">
        <v>322</v>
      </c>
    </row>
    <row r="6403" customFormat="false" ht="15" hidden="false" customHeight="true" outlineLevel="0" collapsed="false">
      <c r="A6403" s="106" t="n">
        <v>43366.0791782407</v>
      </c>
      <c r="B6403" s="1" t="s">
        <v>328</v>
      </c>
      <c r="C6403" s="1" t="s">
        <v>335</v>
      </c>
      <c r="D6403" s="1" t="s">
        <v>336</v>
      </c>
    </row>
    <row r="6404" customFormat="false" ht="15" hidden="false" customHeight="true" outlineLevel="0" collapsed="false">
      <c r="A6404" s="106" t="n">
        <v>43368.1199768519</v>
      </c>
      <c r="B6404" s="1" t="s">
        <v>323</v>
      </c>
      <c r="C6404" s="1" t="s">
        <v>324</v>
      </c>
      <c r="D6404" s="1" t="s">
        <v>325</v>
      </c>
    </row>
    <row r="6405" customFormat="false" ht="15" hidden="false" customHeight="true" outlineLevel="0" collapsed="false">
      <c r="A6405" s="106" t="n">
        <v>43375.4068634259</v>
      </c>
      <c r="B6405" s="1" t="s">
        <v>314</v>
      </c>
      <c r="C6405" s="1" t="s">
        <v>315</v>
      </c>
      <c r="D6405" s="1" t="s">
        <v>316</v>
      </c>
    </row>
    <row r="6406" customFormat="false" ht="15" hidden="false" customHeight="true" outlineLevel="0" collapsed="false">
      <c r="A6406" s="106" t="n">
        <v>43382.1577893519</v>
      </c>
      <c r="B6406" s="1" t="s">
        <v>326</v>
      </c>
      <c r="C6406" s="1" t="s">
        <v>327</v>
      </c>
      <c r="D6406" s="1" t="s">
        <v>319</v>
      </c>
    </row>
    <row r="6407" customFormat="false" ht="15" hidden="false" customHeight="true" outlineLevel="0" collapsed="false">
      <c r="A6407" s="106" t="n">
        <v>43389.7511689815</v>
      </c>
      <c r="B6407" s="1" t="s">
        <v>320</v>
      </c>
      <c r="C6407" s="1" t="s">
        <v>321</v>
      </c>
      <c r="D6407" s="1" t="s">
        <v>322</v>
      </c>
    </row>
    <row r="6408" customFormat="false" ht="15" hidden="false" customHeight="true" outlineLevel="0" collapsed="false">
      <c r="A6408" s="106" t="n">
        <v>43397.698287037</v>
      </c>
      <c r="B6408" s="1" t="s">
        <v>323</v>
      </c>
      <c r="C6408" s="1" t="s">
        <v>324</v>
      </c>
      <c r="D6408" s="1" t="s">
        <v>325</v>
      </c>
    </row>
    <row r="6409" customFormat="false" ht="15" hidden="false" customHeight="true" outlineLevel="0" collapsed="false">
      <c r="A6409" s="106" t="n">
        <v>43404.6950578704</v>
      </c>
      <c r="B6409" s="1" t="s">
        <v>314</v>
      </c>
      <c r="C6409" s="1" t="s">
        <v>315</v>
      </c>
      <c r="D6409" s="1" t="s">
        <v>316</v>
      </c>
    </row>
    <row r="6410" customFormat="false" ht="15" hidden="false" customHeight="true" outlineLevel="0" collapsed="false">
      <c r="A6410" s="106" t="n">
        <v>43411.6683680556</v>
      </c>
      <c r="B6410" s="1" t="s">
        <v>326</v>
      </c>
      <c r="C6410" s="1" t="s">
        <v>327</v>
      </c>
      <c r="D6410" s="1" t="s">
        <v>319</v>
      </c>
    </row>
    <row r="6411" customFormat="false" ht="15" hidden="false" customHeight="true" outlineLevel="0" collapsed="false">
      <c r="A6411" s="106" t="n">
        <v>43419.6209490741</v>
      </c>
      <c r="B6411" s="1" t="s">
        <v>320</v>
      </c>
      <c r="C6411" s="1" t="s">
        <v>321</v>
      </c>
      <c r="D6411" s="1" t="s">
        <v>322</v>
      </c>
    </row>
    <row r="6412" customFormat="false" ht="15" hidden="false" customHeight="true" outlineLevel="0" collapsed="false">
      <c r="A6412" s="106" t="n">
        <v>43427.2360185185</v>
      </c>
      <c r="B6412" s="1" t="s">
        <v>323</v>
      </c>
      <c r="C6412" s="1" t="s">
        <v>324</v>
      </c>
      <c r="D6412" s="1" t="s">
        <v>325</v>
      </c>
    </row>
    <row r="6413" customFormat="false" ht="15" hidden="false" customHeight="true" outlineLevel="0" collapsed="false">
      <c r="A6413" s="106" t="n">
        <v>43434.0134490741</v>
      </c>
      <c r="B6413" s="1" t="s">
        <v>314</v>
      </c>
      <c r="C6413" s="1" t="s">
        <v>315</v>
      </c>
      <c r="D6413" s="1" t="s">
        <v>316</v>
      </c>
    </row>
    <row r="6414" customFormat="false" ht="15" hidden="false" customHeight="true" outlineLevel="0" collapsed="false">
      <c r="A6414" s="106" t="n">
        <v>43441.3060300926</v>
      </c>
      <c r="B6414" s="1" t="s">
        <v>326</v>
      </c>
      <c r="C6414" s="1" t="s">
        <v>327</v>
      </c>
      <c r="D6414" s="1" t="s">
        <v>319</v>
      </c>
    </row>
    <row r="6415" customFormat="false" ht="15" hidden="false" customHeight="true" outlineLevel="0" collapsed="false">
      <c r="A6415" s="106" t="n">
        <v>43449.4923148148</v>
      </c>
      <c r="B6415" s="1" t="s">
        <v>320</v>
      </c>
      <c r="C6415" s="1" t="s">
        <v>321</v>
      </c>
      <c r="D6415" s="1" t="s">
        <v>322</v>
      </c>
    </row>
    <row r="6416" customFormat="false" ht="15" hidden="false" customHeight="true" outlineLevel="0" collapsed="false">
      <c r="A6416" s="106" t="n">
        <v>43455.9320717593</v>
      </c>
      <c r="B6416" s="1" t="s">
        <v>328</v>
      </c>
      <c r="C6416" s="1" t="s">
        <v>337</v>
      </c>
      <c r="D6416" s="1" t="s">
        <v>338</v>
      </c>
    </row>
    <row r="6417" customFormat="false" ht="15" hidden="false" customHeight="true" outlineLevel="0" collapsed="false">
      <c r="A6417" s="106" t="n">
        <v>43456.7424537037</v>
      </c>
      <c r="B6417" s="1" t="s">
        <v>323</v>
      </c>
      <c r="C6417" s="1" t="s">
        <v>324</v>
      </c>
      <c r="D6417" s="1" t="s">
        <v>325</v>
      </c>
    </row>
    <row r="6418" customFormat="false" ht="15" hidden="false" customHeight="true" outlineLevel="0" collapsed="false">
      <c r="A6418" s="106" t="n">
        <v>43463.3990046296</v>
      </c>
      <c r="B6418" s="1" t="s">
        <v>314</v>
      </c>
      <c r="C6418" s="1" t="s">
        <v>315</v>
      </c>
      <c r="D6418" s="1" t="s">
        <v>316</v>
      </c>
    </row>
    <row r="6419" customFormat="false" ht="15" hidden="false" customHeight="true" outlineLevel="0" collapsed="false">
      <c r="A6419" s="106" t="n">
        <v>43471.0612268519</v>
      </c>
      <c r="B6419" s="1" t="s">
        <v>317</v>
      </c>
      <c r="C6419" s="1" t="s">
        <v>318</v>
      </c>
      <c r="D6419" s="1" t="s">
        <v>319</v>
      </c>
    </row>
    <row r="6420" customFormat="false" ht="15" hidden="false" customHeight="true" outlineLevel="0" collapsed="false">
      <c r="A6420" s="106" t="n">
        <v>43479.2811458333</v>
      </c>
      <c r="B6420" s="1" t="s">
        <v>320</v>
      </c>
      <c r="C6420" s="1" t="s">
        <v>321</v>
      </c>
      <c r="D6420" s="1" t="s">
        <v>322</v>
      </c>
    </row>
    <row r="6421" customFormat="false" ht="15" hidden="false" customHeight="true" outlineLevel="0" collapsed="false">
      <c r="A6421" s="106" t="n">
        <v>43486.219375</v>
      </c>
      <c r="B6421" s="1" t="s">
        <v>333</v>
      </c>
      <c r="C6421" s="1" t="s">
        <v>334</v>
      </c>
      <c r="D6421" s="1" t="s">
        <v>325</v>
      </c>
    </row>
    <row r="6422" customFormat="false" ht="15" hidden="false" customHeight="true" outlineLevel="0" collapsed="false">
      <c r="A6422" s="106" t="n">
        <v>43492.8822222222</v>
      </c>
      <c r="B6422" s="1" t="s">
        <v>314</v>
      </c>
      <c r="C6422" s="1" t="s">
        <v>315</v>
      </c>
      <c r="D6422" s="1" t="s">
        <v>316</v>
      </c>
    </row>
    <row r="6423" customFormat="false" ht="15" hidden="false" customHeight="true" outlineLevel="0" collapsed="false">
      <c r="A6423" s="106" t="n">
        <v>43500.8774074074</v>
      </c>
      <c r="B6423" s="1" t="s">
        <v>326</v>
      </c>
      <c r="C6423" s="1" t="s">
        <v>327</v>
      </c>
      <c r="D6423" s="1" t="s">
        <v>319</v>
      </c>
    </row>
    <row r="6424" customFormat="false" ht="15" hidden="false" customHeight="true" outlineLevel="0" collapsed="false">
      <c r="A6424" s="106" t="n">
        <v>43508.9344328704</v>
      </c>
      <c r="B6424" s="1" t="s">
        <v>320</v>
      </c>
      <c r="C6424" s="1" t="s">
        <v>321</v>
      </c>
      <c r="D6424" s="1" t="s">
        <v>322</v>
      </c>
    </row>
    <row r="6425" customFormat="false" ht="15" hidden="false" customHeight="true" outlineLevel="0" collapsed="false">
      <c r="A6425" s="106" t="n">
        <v>43515.6616087963</v>
      </c>
      <c r="B6425" s="1" t="s">
        <v>323</v>
      </c>
      <c r="C6425" s="1" t="s">
        <v>324</v>
      </c>
      <c r="D6425" s="1" t="s">
        <v>325</v>
      </c>
    </row>
    <row r="6426" customFormat="false" ht="15" hidden="false" customHeight="true" outlineLevel="0" collapsed="false">
      <c r="A6426" s="106" t="n">
        <v>43522.4777430556</v>
      </c>
      <c r="B6426" s="1" t="s">
        <v>314</v>
      </c>
      <c r="C6426" s="1" t="s">
        <v>315</v>
      </c>
      <c r="D6426" s="1" t="s">
        <v>316</v>
      </c>
    </row>
    <row r="6427" customFormat="false" ht="15" hidden="false" customHeight="true" outlineLevel="0" collapsed="false">
      <c r="A6427" s="106" t="n">
        <v>43530.6693055556</v>
      </c>
      <c r="B6427" s="1" t="s">
        <v>326</v>
      </c>
      <c r="C6427" s="1" t="s">
        <v>327</v>
      </c>
      <c r="D6427" s="1" t="s">
        <v>319</v>
      </c>
    </row>
    <row r="6428" customFormat="false" ht="15" hidden="false" customHeight="true" outlineLevel="0" collapsed="false">
      <c r="A6428" s="106" t="n">
        <v>43538.435150463</v>
      </c>
      <c r="B6428" s="1" t="s">
        <v>320</v>
      </c>
      <c r="C6428" s="1" t="s">
        <v>321</v>
      </c>
      <c r="D6428" s="1" t="s">
        <v>322</v>
      </c>
    </row>
    <row r="6429" customFormat="false" ht="15" hidden="false" customHeight="true" outlineLevel="0" collapsed="false">
      <c r="A6429" s="106" t="n">
        <v>43544.9155902778</v>
      </c>
      <c r="B6429" s="1" t="s">
        <v>328</v>
      </c>
      <c r="C6429" s="1" t="s">
        <v>329</v>
      </c>
      <c r="D6429" s="1" t="s">
        <v>330</v>
      </c>
    </row>
    <row r="6430" customFormat="false" ht="15" hidden="false" customHeight="true" outlineLevel="0" collapsed="false">
      <c r="A6430" s="106" t="n">
        <v>43545.0708333333</v>
      </c>
      <c r="B6430" s="1" t="s">
        <v>323</v>
      </c>
      <c r="C6430" s="1" t="s">
        <v>324</v>
      </c>
      <c r="D6430" s="1" t="s">
        <v>325</v>
      </c>
    </row>
    <row r="6431" customFormat="false" ht="15" hidden="false" customHeight="true" outlineLevel="0" collapsed="false">
      <c r="A6431" s="106" t="n">
        <v>43552.1735069445</v>
      </c>
      <c r="B6431" s="1" t="s">
        <v>314</v>
      </c>
      <c r="C6431" s="1" t="s">
        <v>315</v>
      </c>
      <c r="D6431" s="1" t="s">
        <v>316</v>
      </c>
    </row>
    <row r="6432" customFormat="false" ht="15" hidden="false" customHeight="true" outlineLevel="0" collapsed="false">
      <c r="A6432" s="106" t="n">
        <v>43560.368125</v>
      </c>
      <c r="B6432" s="1" t="s">
        <v>326</v>
      </c>
      <c r="C6432" s="1" t="s">
        <v>327</v>
      </c>
      <c r="D6432" s="1" t="s">
        <v>319</v>
      </c>
    </row>
    <row r="6433" customFormat="false" ht="15" hidden="false" customHeight="true" outlineLevel="0" collapsed="false">
      <c r="A6433" s="106" t="n">
        <v>43567.7954398148</v>
      </c>
      <c r="B6433" s="1" t="s">
        <v>320</v>
      </c>
      <c r="C6433" s="1" t="s">
        <v>321</v>
      </c>
      <c r="D6433" s="1" t="s">
        <v>322</v>
      </c>
    </row>
    <row r="6434" customFormat="false" ht="15" hidden="false" customHeight="true" outlineLevel="0" collapsed="false">
      <c r="A6434" s="106" t="n">
        <v>43574.4664699074</v>
      </c>
      <c r="B6434" s="1" t="s">
        <v>323</v>
      </c>
      <c r="C6434" s="1" t="s">
        <v>324</v>
      </c>
      <c r="D6434" s="1" t="s">
        <v>325</v>
      </c>
    </row>
    <row r="6435" customFormat="false" ht="15" hidden="false" customHeight="true" outlineLevel="0" collapsed="false">
      <c r="A6435" s="106" t="n">
        <v>43581.9291666667</v>
      </c>
      <c r="B6435" s="1" t="s">
        <v>314</v>
      </c>
      <c r="C6435" s="1" t="s">
        <v>315</v>
      </c>
      <c r="D6435" s="1" t="s">
        <v>316</v>
      </c>
    </row>
    <row r="6436" customFormat="false" ht="15" hidden="false" customHeight="true" outlineLevel="0" collapsed="false">
      <c r="A6436" s="106" t="n">
        <v>43589.9479513889</v>
      </c>
      <c r="B6436" s="1" t="s">
        <v>326</v>
      </c>
      <c r="C6436" s="1" t="s">
        <v>327</v>
      </c>
      <c r="D6436" s="1" t="s">
        <v>319</v>
      </c>
    </row>
    <row r="6437" customFormat="false" ht="15" hidden="false" customHeight="true" outlineLevel="0" collapsed="false">
      <c r="A6437" s="106" t="n">
        <v>43597.0498032407</v>
      </c>
      <c r="B6437" s="1" t="s">
        <v>320</v>
      </c>
      <c r="C6437" s="1" t="s">
        <v>321</v>
      </c>
      <c r="D6437" s="1" t="s">
        <v>322</v>
      </c>
    </row>
    <row r="6438" customFormat="false" ht="15" hidden="false" customHeight="true" outlineLevel="0" collapsed="false">
      <c r="A6438" s="106" t="n">
        <v>43603.8827083333</v>
      </c>
      <c r="B6438" s="1" t="s">
        <v>323</v>
      </c>
      <c r="C6438" s="1" t="s">
        <v>324</v>
      </c>
      <c r="D6438" s="1" t="s">
        <v>325</v>
      </c>
    </row>
    <row r="6439" customFormat="false" ht="15" hidden="false" customHeight="true" outlineLevel="0" collapsed="false">
      <c r="A6439" s="106" t="n">
        <v>43611.6898148148</v>
      </c>
      <c r="B6439" s="1" t="s">
        <v>314</v>
      </c>
      <c r="C6439" s="1" t="s">
        <v>315</v>
      </c>
      <c r="D6439" s="1" t="s">
        <v>316</v>
      </c>
    </row>
    <row r="6440" customFormat="false" ht="15" hidden="false" customHeight="true" outlineLevel="0" collapsed="false">
      <c r="A6440" s="106" t="n">
        <v>43619.417662037</v>
      </c>
      <c r="B6440" s="1" t="s">
        <v>326</v>
      </c>
      <c r="C6440" s="1" t="s">
        <v>327</v>
      </c>
      <c r="D6440" s="1" t="s">
        <v>319</v>
      </c>
    </row>
    <row r="6441" customFormat="false" ht="15" hidden="false" customHeight="true" outlineLevel="0" collapsed="false">
      <c r="A6441" s="106" t="n">
        <v>43626.249224537</v>
      </c>
      <c r="B6441" s="1" t="s">
        <v>320</v>
      </c>
      <c r="C6441" s="1" t="s">
        <v>321</v>
      </c>
      <c r="D6441" s="1" t="s">
        <v>322</v>
      </c>
    </row>
    <row r="6442" customFormat="false" ht="15" hidden="false" customHeight="true" outlineLevel="0" collapsed="false">
      <c r="A6442" s="106" t="n">
        <v>43633.354525463</v>
      </c>
      <c r="B6442" s="1" t="s">
        <v>323</v>
      </c>
      <c r="C6442" s="1" t="s">
        <v>324</v>
      </c>
      <c r="D6442" s="1" t="s">
        <v>325</v>
      </c>
    </row>
    <row r="6443" customFormat="false" ht="15" hidden="false" customHeight="true" outlineLevel="0" collapsed="false">
      <c r="A6443" s="106" t="n">
        <v>43637.6625578704</v>
      </c>
      <c r="B6443" s="1" t="s">
        <v>328</v>
      </c>
      <c r="C6443" s="1" t="s">
        <v>331</v>
      </c>
      <c r="D6443" s="1" t="s">
        <v>332</v>
      </c>
    </row>
    <row r="6444" customFormat="false" ht="15" hidden="false" customHeight="true" outlineLevel="0" collapsed="false">
      <c r="A6444" s="106" t="n">
        <v>43641.4073958333</v>
      </c>
      <c r="B6444" s="1" t="s">
        <v>314</v>
      </c>
      <c r="C6444" s="1" t="s">
        <v>315</v>
      </c>
      <c r="D6444" s="1" t="s">
        <v>316</v>
      </c>
    </row>
    <row r="6445" customFormat="false" ht="15" hidden="false" customHeight="true" outlineLevel="0" collapsed="false">
      <c r="A6445" s="106" t="n">
        <v>43648.8026041667</v>
      </c>
      <c r="B6445" s="1" t="s">
        <v>317</v>
      </c>
      <c r="C6445" s="1" t="s">
        <v>318</v>
      </c>
      <c r="D6445" s="1" t="s">
        <v>319</v>
      </c>
    </row>
    <row r="6446" customFormat="false" ht="15" hidden="false" customHeight="true" outlineLevel="0" collapsed="false">
      <c r="A6446" s="106" t="n">
        <v>43655.4545833333</v>
      </c>
      <c r="B6446" s="1" t="s">
        <v>320</v>
      </c>
      <c r="C6446" s="1" t="s">
        <v>321</v>
      </c>
      <c r="D6446" s="1" t="s">
        <v>322</v>
      </c>
    </row>
    <row r="6447" customFormat="false" ht="15" hidden="false" customHeight="true" outlineLevel="0" collapsed="false">
      <c r="A6447" s="106" t="n">
        <v>43662.9016666667</v>
      </c>
      <c r="B6447" s="1" t="s">
        <v>333</v>
      </c>
      <c r="C6447" s="1" t="s">
        <v>334</v>
      </c>
      <c r="D6447" s="1" t="s">
        <v>325</v>
      </c>
    </row>
    <row r="6448" customFormat="false" ht="15" hidden="false" customHeight="true" outlineLevel="0" collapsed="false">
      <c r="A6448" s="106" t="n">
        <v>43671.0545486111</v>
      </c>
      <c r="B6448" s="1" t="s">
        <v>314</v>
      </c>
      <c r="C6448" s="1" t="s">
        <v>315</v>
      </c>
      <c r="D6448" s="1" t="s">
        <v>316</v>
      </c>
    </row>
    <row r="6449" customFormat="false" ht="15" hidden="false" customHeight="true" outlineLevel="0" collapsed="false">
      <c r="A6449" s="106" t="n">
        <v>43678.1331712963</v>
      </c>
      <c r="B6449" s="1" t="s">
        <v>326</v>
      </c>
      <c r="C6449" s="1" t="s">
        <v>327</v>
      </c>
      <c r="D6449" s="1" t="s">
        <v>319</v>
      </c>
    </row>
    <row r="6450" customFormat="false" ht="15" hidden="false" customHeight="true" outlineLevel="0" collapsed="false">
      <c r="A6450" s="106" t="n">
        <v>43684.7297222222</v>
      </c>
      <c r="B6450" s="1" t="s">
        <v>320</v>
      </c>
      <c r="C6450" s="1" t="s">
        <v>321</v>
      </c>
      <c r="D6450" s="1" t="s">
        <v>322</v>
      </c>
    </row>
    <row r="6451" customFormat="false" ht="15" hidden="false" customHeight="true" outlineLevel="0" collapsed="false">
      <c r="A6451" s="106" t="n">
        <v>43692.5206712963</v>
      </c>
      <c r="B6451" s="1" t="s">
        <v>323</v>
      </c>
      <c r="C6451" s="1" t="s">
        <v>324</v>
      </c>
      <c r="D6451" s="1" t="s">
        <v>325</v>
      </c>
    </row>
    <row r="6452" customFormat="false" ht="15" hidden="false" customHeight="true" outlineLevel="0" collapsed="false">
      <c r="A6452" s="106" t="n">
        <v>43700.6226041667</v>
      </c>
      <c r="B6452" s="1" t="s">
        <v>314</v>
      </c>
      <c r="C6452" s="1" t="s">
        <v>315</v>
      </c>
      <c r="D6452" s="1" t="s">
        <v>316</v>
      </c>
    </row>
    <row r="6453" customFormat="false" ht="15" hidden="false" customHeight="true" outlineLevel="0" collapsed="false">
      <c r="A6453" s="106" t="n">
        <v>43707.4426851852</v>
      </c>
      <c r="B6453" s="1" t="s">
        <v>326</v>
      </c>
      <c r="C6453" s="1" t="s">
        <v>327</v>
      </c>
      <c r="D6453" s="1" t="s">
        <v>319</v>
      </c>
    </row>
    <row r="6454" customFormat="false" ht="15" hidden="false" customHeight="true" outlineLevel="0" collapsed="false">
      <c r="A6454" s="106" t="n">
        <v>43714.1323611111</v>
      </c>
      <c r="B6454" s="1" t="s">
        <v>320</v>
      </c>
      <c r="C6454" s="1" t="s">
        <v>321</v>
      </c>
      <c r="D6454" s="1" t="s">
        <v>322</v>
      </c>
    </row>
    <row r="6455" customFormat="false" ht="15" hidden="false" customHeight="true" outlineLevel="0" collapsed="false">
      <c r="A6455" s="106" t="n">
        <v>43722.1898263889</v>
      </c>
      <c r="B6455" s="1" t="s">
        <v>323</v>
      </c>
      <c r="C6455" s="1" t="s">
        <v>324</v>
      </c>
      <c r="D6455" s="1" t="s">
        <v>325</v>
      </c>
    </row>
    <row r="6456" customFormat="false" ht="15" hidden="false" customHeight="true" outlineLevel="0" collapsed="false">
      <c r="A6456" s="106" t="n">
        <v>43730.1121064815</v>
      </c>
      <c r="B6456" s="1" t="s">
        <v>314</v>
      </c>
      <c r="C6456" s="1" t="s">
        <v>315</v>
      </c>
      <c r="D6456" s="1" t="s">
        <v>316</v>
      </c>
    </row>
    <row r="6457" customFormat="false" ht="15" hidden="false" customHeight="true" outlineLevel="0" collapsed="false">
      <c r="A6457" s="106" t="n">
        <v>43731.3262731481</v>
      </c>
      <c r="B6457" s="1" t="s">
        <v>328</v>
      </c>
      <c r="C6457" s="1" t="s">
        <v>335</v>
      </c>
      <c r="D6457" s="1" t="s">
        <v>336</v>
      </c>
    </row>
    <row r="6458" customFormat="false" ht="15" hidden="false" customHeight="true" outlineLevel="0" collapsed="false">
      <c r="A6458" s="106" t="n">
        <v>43736.7688657407</v>
      </c>
      <c r="B6458" s="1" t="s">
        <v>326</v>
      </c>
      <c r="C6458" s="1" t="s">
        <v>327</v>
      </c>
      <c r="D6458" s="1" t="s">
        <v>319</v>
      </c>
    </row>
    <row r="6459" customFormat="false" ht="15" hidden="false" customHeight="true" outlineLevel="0" collapsed="false">
      <c r="A6459" s="106" t="n">
        <v>43743.6998842593</v>
      </c>
      <c r="B6459" s="1" t="s">
        <v>320</v>
      </c>
      <c r="C6459" s="1" t="s">
        <v>321</v>
      </c>
      <c r="D6459" s="1" t="s">
        <v>322</v>
      </c>
    </row>
    <row r="6460" customFormat="false" ht="15" hidden="false" customHeight="true" outlineLevel="0" collapsed="false">
      <c r="A6460" s="106" t="n">
        <v>43751.8808449074</v>
      </c>
      <c r="B6460" s="1" t="s">
        <v>323</v>
      </c>
      <c r="C6460" s="1" t="s">
        <v>324</v>
      </c>
      <c r="D6460" s="1" t="s">
        <v>325</v>
      </c>
    </row>
    <row r="6461" customFormat="false" ht="15" hidden="false" customHeight="true" outlineLevel="0" collapsed="false">
      <c r="A6461" s="106" t="n">
        <v>43759.5278472222</v>
      </c>
      <c r="B6461" s="1" t="s">
        <v>314</v>
      </c>
      <c r="C6461" s="1" t="s">
        <v>315</v>
      </c>
      <c r="D6461" s="1" t="s">
        <v>316</v>
      </c>
    </row>
    <row r="6462" customFormat="false" ht="15" hidden="false" customHeight="true" outlineLevel="0" collapsed="false">
      <c r="A6462" s="106" t="n">
        <v>43766.1524305556</v>
      </c>
      <c r="B6462" s="1" t="s">
        <v>326</v>
      </c>
      <c r="C6462" s="1" t="s">
        <v>327</v>
      </c>
      <c r="D6462" s="1" t="s">
        <v>319</v>
      </c>
    </row>
    <row r="6463" customFormat="false" ht="15" hidden="false" customHeight="true" outlineLevel="0" collapsed="false">
      <c r="A6463" s="106" t="n">
        <v>43773.4331828704</v>
      </c>
      <c r="B6463" s="1" t="s">
        <v>320</v>
      </c>
      <c r="C6463" s="1" t="s">
        <v>321</v>
      </c>
      <c r="D6463" s="1" t="s">
        <v>322</v>
      </c>
    </row>
    <row r="6464" customFormat="false" ht="15" hidden="false" customHeight="true" outlineLevel="0" collapsed="false">
      <c r="A6464" s="106" t="n">
        <v>43781.5659953704</v>
      </c>
      <c r="B6464" s="1" t="s">
        <v>323</v>
      </c>
      <c r="C6464" s="1" t="s">
        <v>324</v>
      </c>
      <c r="D6464" s="1" t="s">
        <v>325</v>
      </c>
    </row>
    <row r="6465" customFormat="false" ht="15" hidden="false" customHeight="true" outlineLevel="0" collapsed="false">
      <c r="A6465" s="106" t="n">
        <v>43788.8831597222</v>
      </c>
      <c r="B6465" s="1" t="s">
        <v>314</v>
      </c>
      <c r="C6465" s="1" t="s">
        <v>315</v>
      </c>
      <c r="D6465" s="1" t="s">
        <v>316</v>
      </c>
    </row>
    <row r="6466" customFormat="false" ht="15" hidden="false" customHeight="true" outlineLevel="0" collapsed="false">
      <c r="A6466" s="106" t="n">
        <v>43795.629525463</v>
      </c>
      <c r="B6466" s="1" t="s">
        <v>326</v>
      </c>
      <c r="C6466" s="1" t="s">
        <v>327</v>
      </c>
      <c r="D6466" s="1" t="s">
        <v>319</v>
      </c>
    </row>
    <row r="6467" customFormat="false" ht="15" hidden="false" customHeight="true" outlineLevel="0" collapsed="false">
      <c r="A6467" s="106" t="n">
        <v>43803.2906365741</v>
      </c>
      <c r="B6467" s="1" t="s">
        <v>320</v>
      </c>
      <c r="C6467" s="1" t="s">
        <v>321</v>
      </c>
      <c r="D6467" s="1" t="s">
        <v>322</v>
      </c>
    </row>
    <row r="6468" customFormat="false" ht="15" hidden="false" customHeight="true" outlineLevel="0" collapsed="false">
      <c r="A6468" s="106" t="n">
        <v>43811.2172916667</v>
      </c>
      <c r="B6468" s="1" t="s">
        <v>323</v>
      </c>
      <c r="C6468" s="1" t="s">
        <v>324</v>
      </c>
      <c r="D6468" s="1" t="s">
        <v>325</v>
      </c>
    </row>
    <row r="6469" customFormat="false" ht="15" hidden="false" customHeight="true" outlineLevel="0" collapsed="false">
      <c r="A6469" s="106" t="n">
        <v>43818.2067476852</v>
      </c>
      <c r="B6469" s="1" t="s">
        <v>314</v>
      </c>
      <c r="C6469" s="1" t="s">
        <v>315</v>
      </c>
      <c r="D6469" s="1" t="s">
        <v>316</v>
      </c>
    </row>
    <row r="6470" customFormat="false" ht="15" hidden="false" customHeight="true" outlineLevel="0" collapsed="false">
      <c r="A6470" s="106" t="n">
        <v>43821.1800694445</v>
      </c>
      <c r="B6470" s="1" t="s">
        <v>328</v>
      </c>
      <c r="C6470" s="1" t="s">
        <v>337</v>
      </c>
      <c r="D6470" s="1" t="s">
        <v>338</v>
      </c>
    </row>
    <row r="6471" customFormat="false" ht="15" hidden="false" customHeight="true" outlineLevel="0" collapsed="false">
      <c r="A6471" s="106" t="n">
        <v>43825.2179050926</v>
      </c>
      <c r="B6471" s="1" t="s">
        <v>317</v>
      </c>
      <c r="C6471" s="1" t="s">
        <v>318</v>
      </c>
      <c r="D6471" s="1" t="s">
        <v>319</v>
      </c>
    </row>
    <row r="6472" customFormat="false" ht="15" hidden="false" customHeight="true" outlineLevel="0" collapsed="false">
      <c r="A6472" s="106" t="n">
        <v>43833.1981134259</v>
      </c>
      <c r="B6472" s="1" t="s">
        <v>320</v>
      </c>
      <c r="C6472" s="1" t="s">
        <v>321</v>
      </c>
      <c r="D6472" s="1" t="s">
        <v>322</v>
      </c>
    </row>
    <row r="6473" customFormat="false" ht="15" hidden="false" customHeight="true" outlineLevel="0" collapsed="false">
      <c r="A6473" s="106" t="n">
        <v>43840.806712963</v>
      </c>
      <c r="B6473" s="1" t="s">
        <v>323</v>
      </c>
      <c r="C6473" s="1" t="s">
        <v>324</v>
      </c>
      <c r="D6473" s="1" t="s">
        <v>325</v>
      </c>
    </row>
    <row r="6474" customFormat="false" ht="15" hidden="false" customHeight="true" outlineLevel="0" collapsed="false">
      <c r="A6474" s="106" t="n">
        <v>43847.540775463</v>
      </c>
      <c r="B6474" s="1" t="s">
        <v>314</v>
      </c>
      <c r="C6474" s="1" t="s">
        <v>315</v>
      </c>
      <c r="D6474" s="1" t="s">
        <v>316</v>
      </c>
    </row>
    <row r="6475" customFormat="false" ht="15" hidden="false" customHeight="true" outlineLevel="0" collapsed="false">
      <c r="A6475" s="106" t="n">
        <v>43854.9043402778</v>
      </c>
      <c r="B6475" s="1" t="s">
        <v>326</v>
      </c>
      <c r="C6475" s="1" t="s">
        <v>327</v>
      </c>
      <c r="D6475" s="1" t="s">
        <v>319</v>
      </c>
    </row>
    <row r="6476" customFormat="false" ht="15" hidden="false" customHeight="true" outlineLevel="0" collapsed="false">
      <c r="A6476" s="106" t="n">
        <v>43863.0700810185</v>
      </c>
      <c r="B6476" s="1" t="s">
        <v>320</v>
      </c>
      <c r="C6476" s="1" t="s">
        <v>321</v>
      </c>
      <c r="D6476" s="1" t="s">
        <v>322</v>
      </c>
    </row>
    <row r="6477" customFormat="false" ht="15" hidden="false" customHeight="true" outlineLevel="0" collapsed="false">
      <c r="A6477" s="106" t="n">
        <v>43870.3146064815</v>
      </c>
      <c r="B6477" s="1" t="s">
        <v>323</v>
      </c>
      <c r="C6477" s="1" t="s">
        <v>324</v>
      </c>
      <c r="D6477" s="1" t="s">
        <v>325</v>
      </c>
    </row>
    <row r="6478" customFormat="false" ht="15" hidden="false" customHeight="true" outlineLevel="0" collapsed="false">
      <c r="A6478" s="106" t="n">
        <v>43876.9286458333</v>
      </c>
      <c r="B6478" s="1" t="s">
        <v>314</v>
      </c>
      <c r="C6478" s="1" t="s">
        <v>315</v>
      </c>
      <c r="D6478" s="1" t="s">
        <v>316</v>
      </c>
    </row>
    <row r="6479" customFormat="false" ht="15" hidden="false" customHeight="true" outlineLevel="0" collapsed="false">
      <c r="A6479" s="106" t="n">
        <v>43884.6471759259</v>
      </c>
      <c r="B6479" s="1" t="s">
        <v>326</v>
      </c>
      <c r="C6479" s="1" t="s">
        <v>327</v>
      </c>
      <c r="D6479" s="1" t="s">
        <v>319</v>
      </c>
    </row>
    <row r="6480" customFormat="false" ht="15" hidden="false" customHeight="true" outlineLevel="0" collapsed="false">
      <c r="A6480" s="106" t="n">
        <v>43892.8308449074</v>
      </c>
      <c r="B6480" s="1" t="s">
        <v>320</v>
      </c>
      <c r="C6480" s="1" t="s">
        <v>321</v>
      </c>
      <c r="D6480" s="1" t="s">
        <v>322</v>
      </c>
    </row>
    <row r="6481" customFormat="false" ht="15" hidden="false" customHeight="true" outlineLevel="0" collapsed="false">
      <c r="A6481" s="106" t="n">
        <v>43899.7410069444</v>
      </c>
      <c r="B6481" s="1" t="s">
        <v>323</v>
      </c>
      <c r="C6481" s="1" t="s">
        <v>324</v>
      </c>
      <c r="D6481" s="1" t="s">
        <v>325</v>
      </c>
    </row>
    <row r="6482" customFormat="false" ht="15" hidden="false" customHeight="true" outlineLevel="0" collapsed="false">
      <c r="A6482" s="106" t="n">
        <v>43906.3988773148</v>
      </c>
      <c r="B6482" s="1" t="s">
        <v>314</v>
      </c>
      <c r="C6482" s="1" t="s">
        <v>315</v>
      </c>
      <c r="D6482" s="1" t="s">
        <v>316</v>
      </c>
    </row>
    <row r="6483" customFormat="false" ht="15" hidden="false" customHeight="true" outlineLevel="0" collapsed="false">
      <c r="A6483" s="106" t="n">
        <v>43910.1596875</v>
      </c>
      <c r="B6483" s="1" t="s">
        <v>328</v>
      </c>
      <c r="C6483" s="1" t="s">
        <v>329</v>
      </c>
      <c r="D6483" s="1" t="s">
        <v>330</v>
      </c>
    </row>
    <row r="6484" customFormat="false" ht="15" hidden="false" customHeight="true" outlineLevel="0" collapsed="false">
      <c r="A6484" s="106" t="n">
        <v>43914.3943634259</v>
      </c>
      <c r="B6484" s="1" t="s">
        <v>326</v>
      </c>
      <c r="C6484" s="1" t="s">
        <v>327</v>
      </c>
      <c r="D6484" s="1" t="s">
        <v>319</v>
      </c>
    </row>
    <row r="6485" customFormat="false" ht="15" hidden="false" customHeight="true" outlineLevel="0" collapsed="false">
      <c r="A6485" s="106" t="n">
        <v>43922.4311111111</v>
      </c>
      <c r="B6485" s="1" t="s">
        <v>320</v>
      </c>
      <c r="C6485" s="1" t="s">
        <v>321</v>
      </c>
      <c r="D6485" s="1" t="s">
        <v>322</v>
      </c>
    </row>
    <row r="6486" customFormat="false" ht="15" hidden="false" customHeight="true" outlineLevel="0" collapsed="false">
      <c r="A6486" s="106" t="n">
        <v>43929.1072916667</v>
      </c>
      <c r="B6486" s="1" t="s">
        <v>323</v>
      </c>
      <c r="C6486" s="1" t="s">
        <v>324</v>
      </c>
      <c r="D6486" s="1" t="s">
        <v>325</v>
      </c>
    </row>
    <row r="6487" customFormat="false" ht="15" hidden="false" customHeight="true" outlineLevel="0" collapsed="false">
      <c r="A6487" s="106" t="n">
        <v>43935.9558333333</v>
      </c>
      <c r="B6487" s="1" t="s">
        <v>314</v>
      </c>
      <c r="C6487" s="1" t="s">
        <v>315</v>
      </c>
      <c r="D6487" s="1" t="s">
        <v>316</v>
      </c>
    </row>
    <row r="6488" customFormat="false" ht="15" hidden="false" customHeight="true" outlineLevel="0" collapsed="false">
      <c r="A6488" s="106" t="n">
        <v>43944.1008912037</v>
      </c>
      <c r="B6488" s="1" t="s">
        <v>326</v>
      </c>
      <c r="C6488" s="1" t="s">
        <v>327</v>
      </c>
      <c r="D6488" s="1" t="s">
        <v>319</v>
      </c>
    </row>
    <row r="6489" customFormat="false" ht="15" hidden="false" customHeight="true" outlineLevel="0" collapsed="false">
      <c r="A6489" s="106" t="n">
        <v>43951.8598032407</v>
      </c>
      <c r="B6489" s="1" t="s">
        <v>320</v>
      </c>
      <c r="C6489" s="1" t="s">
        <v>321</v>
      </c>
      <c r="D6489" s="1" t="s">
        <v>322</v>
      </c>
    </row>
    <row r="6490" customFormat="false" ht="15" hidden="false" customHeight="true" outlineLevel="0" collapsed="false">
      <c r="A6490" s="106" t="n">
        <v>43958.4479050926</v>
      </c>
      <c r="B6490" s="1" t="s">
        <v>323</v>
      </c>
      <c r="C6490" s="1" t="s">
        <v>324</v>
      </c>
      <c r="D6490" s="1" t="s">
        <v>325</v>
      </c>
    </row>
    <row r="6491" customFormat="false" ht="15" hidden="false" customHeight="true" outlineLevel="0" collapsed="false">
      <c r="A6491" s="106" t="n">
        <v>43965.5850694445</v>
      </c>
      <c r="B6491" s="1" t="s">
        <v>314</v>
      </c>
      <c r="C6491" s="1" t="s">
        <v>315</v>
      </c>
      <c r="D6491" s="1" t="s">
        <v>316</v>
      </c>
    </row>
    <row r="6492" customFormat="false" ht="15" hidden="false" customHeight="true" outlineLevel="0" collapsed="false">
      <c r="A6492" s="106" t="n">
        <v>43973.7349537037</v>
      </c>
      <c r="B6492" s="1" t="s">
        <v>326</v>
      </c>
      <c r="C6492" s="1" t="s">
        <v>327</v>
      </c>
      <c r="D6492" s="1" t="s">
        <v>319</v>
      </c>
    </row>
    <row r="6493" customFormat="false" ht="15" hidden="false" customHeight="true" outlineLevel="0" collapsed="false">
      <c r="A6493" s="106" t="n">
        <v>43981.1455439815</v>
      </c>
      <c r="B6493" s="1" t="s">
        <v>320</v>
      </c>
      <c r="C6493" s="1" t="s">
        <v>321</v>
      </c>
      <c r="D6493" s="1" t="s">
        <v>322</v>
      </c>
    </row>
    <row r="6494" customFormat="false" ht="15" hidden="false" customHeight="true" outlineLevel="0" collapsed="false">
      <c r="A6494" s="106" t="n">
        <v>43987.8002777778</v>
      </c>
      <c r="B6494" s="1" t="s">
        <v>323</v>
      </c>
      <c r="C6494" s="1" t="s">
        <v>324</v>
      </c>
      <c r="D6494" s="1" t="s">
        <v>325</v>
      </c>
    </row>
    <row r="6495" customFormat="false" ht="15" hidden="false" customHeight="true" outlineLevel="0" collapsed="false">
      <c r="A6495" s="106" t="n">
        <v>43995.2662731482</v>
      </c>
      <c r="B6495" s="1" t="s">
        <v>314</v>
      </c>
      <c r="C6495" s="1" t="s">
        <v>315</v>
      </c>
      <c r="D6495" s="1" t="s">
        <v>316</v>
      </c>
    </row>
    <row r="6496" customFormat="false" ht="15" hidden="false" customHeight="true" outlineLevel="0" collapsed="false">
      <c r="A6496" s="106" t="n">
        <v>44002.9051388889</v>
      </c>
      <c r="B6496" s="1" t="s">
        <v>328</v>
      </c>
      <c r="C6496" s="1" t="s">
        <v>331</v>
      </c>
      <c r="D6496" s="1" t="s">
        <v>332</v>
      </c>
    </row>
    <row r="6497" customFormat="false" ht="15" hidden="false" customHeight="true" outlineLevel="0" collapsed="false">
      <c r="A6497" s="106" t="n">
        <v>44003.2786226852</v>
      </c>
      <c r="B6497" s="1" t="s">
        <v>317</v>
      </c>
      <c r="C6497" s="1" t="s">
        <v>318</v>
      </c>
      <c r="D6497" s="1" t="s">
        <v>319</v>
      </c>
    </row>
    <row r="6498" customFormat="false" ht="15" hidden="false" customHeight="true" outlineLevel="0" collapsed="false">
      <c r="A6498" s="106" t="n">
        <v>44010.3441203704</v>
      </c>
      <c r="B6498" s="1" t="s">
        <v>320</v>
      </c>
      <c r="C6498" s="1" t="s">
        <v>321</v>
      </c>
      <c r="D6498" s="1" t="s">
        <v>322</v>
      </c>
    </row>
    <row r="6499" customFormat="false" ht="15" hidden="false" customHeight="true" outlineLevel="0" collapsed="false">
      <c r="A6499" s="106" t="n">
        <v>44017.197662037</v>
      </c>
      <c r="B6499" s="1" t="s">
        <v>323</v>
      </c>
      <c r="C6499" s="1" t="s">
        <v>324</v>
      </c>
      <c r="D6499" s="1" t="s">
        <v>325</v>
      </c>
    </row>
    <row r="6500" customFormat="false" ht="15" hidden="false" customHeight="true" outlineLevel="0" collapsed="false">
      <c r="A6500" s="106" t="n">
        <v>44024.9788541667</v>
      </c>
      <c r="B6500" s="1" t="s">
        <v>314</v>
      </c>
      <c r="C6500" s="1" t="s">
        <v>315</v>
      </c>
      <c r="D6500" s="1" t="s">
        <v>316</v>
      </c>
    </row>
    <row r="6501" customFormat="false" ht="15" hidden="false" customHeight="true" outlineLevel="0" collapsed="false">
      <c r="A6501" s="106" t="n">
        <v>44032.7311342593</v>
      </c>
      <c r="B6501" s="1" t="s">
        <v>326</v>
      </c>
      <c r="C6501" s="1" t="s">
        <v>327</v>
      </c>
      <c r="D6501" s="1" t="s">
        <v>319</v>
      </c>
    </row>
    <row r="6502" customFormat="false" ht="15" hidden="false" customHeight="true" outlineLevel="0" collapsed="false">
      <c r="A6502" s="106" t="n">
        <v>44039.522662037</v>
      </c>
      <c r="B6502" s="1" t="s">
        <v>320</v>
      </c>
      <c r="C6502" s="1" t="s">
        <v>321</v>
      </c>
      <c r="D6502" s="1" t="s">
        <v>322</v>
      </c>
    </row>
    <row r="6503" customFormat="false" ht="15" hidden="false" customHeight="true" outlineLevel="0" collapsed="false">
      <c r="A6503" s="106" t="n">
        <v>44046.6660532407</v>
      </c>
      <c r="B6503" s="1" t="s">
        <v>323</v>
      </c>
      <c r="C6503" s="1" t="s">
        <v>324</v>
      </c>
      <c r="D6503" s="1" t="s">
        <v>325</v>
      </c>
    </row>
    <row r="6504" customFormat="false" ht="15" hidden="false" customHeight="true" outlineLevel="0" collapsed="false">
      <c r="A6504" s="106" t="n">
        <v>44054.6984027778</v>
      </c>
      <c r="B6504" s="1" t="s">
        <v>314</v>
      </c>
      <c r="C6504" s="1" t="s">
        <v>315</v>
      </c>
      <c r="D6504" s="1" t="s">
        <v>316</v>
      </c>
    </row>
    <row r="6505" customFormat="false" ht="15" hidden="false" customHeight="true" outlineLevel="0" collapsed="false">
      <c r="A6505" s="106" t="n">
        <v>44062.1121527778</v>
      </c>
      <c r="B6505" s="1" t="s">
        <v>326</v>
      </c>
      <c r="C6505" s="1" t="s">
        <v>327</v>
      </c>
      <c r="D6505" s="1" t="s">
        <v>319</v>
      </c>
    </row>
    <row r="6506" customFormat="false" ht="15" hidden="false" customHeight="true" outlineLevel="0" collapsed="false">
      <c r="A6506" s="106" t="n">
        <v>44068.7483217593</v>
      </c>
      <c r="B6506" s="1" t="s">
        <v>320</v>
      </c>
      <c r="C6506" s="1" t="s">
        <v>321</v>
      </c>
      <c r="D6506" s="1" t="s">
        <v>322</v>
      </c>
    </row>
    <row r="6507" customFormat="false" ht="15" hidden="false" customHeight="true" outlineLevel="0" collapsed="false">
      <c r="A6507" s="106" t="n">
        <v>44076.2238773148</v>
      </c>
      <c r="B6507" s="1" t="s">
        <v>323</v>
      </c>
      <c r="C6507" s="1" t="s">
        <v>324</v>
      </c>
      <c r="D6507" s="1" t="s">
        <v>325</v>
      </c>
    </row>
    <row r="6508" customFormat="false" ht="15" hidden="false" customHeight="true" outlineLevel="0" collapsed="false">
      <c r="A6508" s="106" t="n">
        <v>44084.3931365741</v>
      </c>
      <c r="B6508" s="1" t="s">
        <v>314</v>
      </c>
      <c r="C6508" s="1" t="s">
        <v>315</v>
      </c>
      <c r="D6508" s="1" t="s">
        <v>316</v>
      </c>
    </row>
    <row r="6509" customFormat="false" ht="15" hidden="false" customHeight="true" outlineLevel="0" collapsed="false">
      <c r="A6509" s="106" t="n">
        <v>44091.4585648148</v>
      </c>
      <c r="B6509" s="1" t="s">
        <v>326</v>
      </c>
      <c r="C6509" s="1" t="s">
        <v>327</v>
      </c>
      <c r="D6509" s="1" t="s">
        <v>319</v>
      </c>
    </row>
    <row r="6510" customFormat="false" ht="15" hidden="false" customHeight="true" outlineLevel="0" collapsed="false">
      <c r="A6510" s="106" t="n">
        <v>44096.5630671296</v>
      </c>
      <c r="B6510" s="1" t="s">
        <v>328</v>
      </c>
      <c r="C6510" s="1" t="s">
        <v>335</v>
      </c>
      <c r="D6510" s="1" t="s">
        <v>336</v>
      </c>
    </row>
    <row r="6511" customFormat="false" ht="15" hidden="false" customHeight="true" outlineLevel="0" collapsed="false">
      <c r="A6511" s="106" t="n">
        <v>44098.0797106482</v>
      </c>
      <c r="B6511" s="1" t="s">
        <v>320</v>
      </c>
      <c r="C6511" s="1" t="s">
        <v>321</v>
      </c>
      <c r="D6511" s="1" t="s">
        <v>322</v>
      </c>
    </row>
    <row r="6512" customFormat="false" ht="15" hidden="false" customHeight="true" outlineLevel="0" collapsed="false">
      <c r="A6512" s="106" t="n">
        <v>44105.8787152778</v>
      </c>
      <c r="B6512" s="1" t="s">
        <v>323</v>
      </c>
      <c r="C6512" s="1" t="s">
        <v>324</v>
      </c>
      <c r="D6512" s="1" t="s">
        <v>325</v>
      </c>
    </row>
    <row r="6513" customFormat="false" ht="15" hidden="false" customHeight="true" outlineLevel="0" collapsed="false">
      <c r="A6513" s="106" t="n">
        <v>44114.0275810185</v>
      </c>
      <c r="B6513" s="1" t="s">
        <v>314</v>
      </c>
      <c r="C6513" s="1" t="s">
        <v>315</v>
      </c>
      <c r="D6513" s="1" t="s">
        <v>316</v>
      </c>
    </row>
    <row r="6514" customFormat="false" ht="15" hidden="false" customHeight="true" outlineLevel="0" collapsed="false">
      <c r="A6514" s="106" t="n">
        <v>44120.8136574074</v>
      </c>
      <c r="B6514" s="1" t="s">
        <v>326</v>
      </c>
      <c r="C6514" s="1" t="s">
        <v>327</v>
      </c>
      <c r="D6514" s="1" t="s">
        <v>319</v>
      </c>
    </row>
    <row r="6515" customFormat="false" ht="15" hidden="false" customHeight="true" outlineLevel="0" collapsed="false">
      <c r="A6515" s="106" t="n">
        <v>44127.5577777778</v>
      </c>
      <c r="B6515" s="1" t="s">
        <v>320</v>
      </c>
      <c r="C6515" s="1" t="s">
        <v>321</v>
      </c>
      <c r="D6515" s="1" t="s">
        <v>322</v>
      </c>
    </row>
    <row r="6516" customFormat="false" ht="15" hidden="false" customHeight="true" outlineLevel="0" collapsed="false">
      <c r="A6516" s="106" t="n">
        <v>44135.6174884259</v>
      </c>
      <c r="B6516" s="1" t="s">
        <v>323</v>
      </c>
      <c r="C6516" s="1" t="s">
        <v>324</v>
      </c>
      <c r="D6516" s="1" t="s">
        <v>325</v>
      </c>
    </row>
    <row r="6517" customFormat="false" ht="15" hidden="false" customHeight="true" outlineLevel="0" collapsed="false">
      <c r="A6517" s="106" t="n">
        <v>44143.5739930556</v>
      </c>
      <c r="B6517" s="1" t="s">
        <v>314</v>
      </c>
      <c r="C6517" s="1" t="s">
        <v>315</v>
      </c>
      <c r="D6517" s="1" t="s">
        <v>316</v>
      </c>
    </row>
    <row r="6518" customFormat="false" ht="15" hidden="false" customHeight="true" outlineLevel="0" collapsed="false">
      <c r="A6518" s="106" t="n">
        <v>44150.2138425926</v>
      </c>
      <c r="B6518" s="1" t="s">
        <v>326</v>
      </c>
      <c r="C6518" s="1" t="s">
        <v>327</v>
      </c>
      <c r="D6518" s="1" t="s">
        <v>319</v>
      </c>
    </row>
    <row r="6519" customFormat="false" ht="15" hidden="false" customHeight="true" outlineLevel="0" collapsed="false">
      <c r="A6519" s="106" t="n">
        <v>44157.1981712963</v>
      </c>
      <c r="B6519" s="1" t="s">
        <v>320</v>
      </c>
      <c r="C6519" s="1" t="s">
        <v>321</v>
      </c>
      <c r="D6519" s="1" t="s">
        <v>322</v>
      </c>
    </row>
    <row r="6520" customFormat="false" ht="15" hidden="false" customHeight="true" outlineLevel="0" collapsed="false">
      <c r="A6520" s="106" t="n">
        <v>44165.3956944444</v>
      </c>
      <c r="B6520" s="1" t="s">
        <v>323</v>
      </c>
      <c r="C6520" s="1" t="s">
        <v>324</v>
      </c>
      <c r="D6520" s="1" t="s">
        <v>325</v>
      </c>
    </row>
    <row r="6521" customFormat="false" ht="15" hidden="false" customHeight="true" outlineLevel="0" collapsed="false">
      <c r="A6521" s="106" t="n">
        <v>44173.0256944444</v>
      </c>
      <c r="B6521" s="1" t="s">
        <v>314</v>
      </c>
      <c r="C6521" s="1" t="s">
        <v>315</v>
      </c>
      <c r="D6521" s="1" t="s">
        <v>316</v>
      </c>
    </row>
    <row r="6522" customFormat="false" ht="15" hidden="false" customHeight="true" outlineLevel="0" collapsed="false">
      <c r="A6522" s="106" t="n">
        <v>44179.6785300926</v>
      </c>
      <c r="B6522" s="1" t="s">
        <v>317</v>
      </c>
      <c r="C6522" s="1" t="s">
        <v>318</v>
      </c>
      <c r="D6522" s="1" t="s">
        <v>319</v>
      </c>
    </row>
    <row r="6523" customFormat="false" ht="15" hidden="false" customHeight="true" outlineLevel="0" collapsed="false">
      <c r="A6523" s="106" t="n">
        <v>44186.4186111111</v>
      </c>
      <c r="B6523" s="1" t="s">
        <v>328</v>
      </c>
      <c r="C6523" s="1" t="s">
        <v>337</v>
      </c>
      <c r="D6523" s="1" t="s">
        <v>338</v>
      </c>
    </row>
    <row r="6524" customFormat="false" ht="15" hidden="false" customHeight="true" outlineLevel="0" collapsed="false">
      <c r="A6524" s="106" t="n">
        <v>44186.9868171296</v>
      </c>
      <c r="B6524" s="1" t="s">
        <v>320</v>
      </c>
      <c r="C6524" s="1" t="s">
        <v>321</v>
      </c>
      <c r="D6524" s="1" t="s">
        <v>322</v>
      </c>
    </row>
    <row r="6525" customFormat="false" ht="15" hidden="false" customHeight="true" outlineLevel="0" collapsed="false">
      <c r="A6525" s="106" t="n">
        <v>44195.1445601852</v>
      </c>
      <c r="B6525" s="1" t="s">
        <v>323</v>
      </c>
      <c r="C6525" s="1" t="s">
        <v>324</v>
      </c>
      <c r="D6525" s="1" t="s">
        <v>325</v>
      </c>
    </row>
    <row r="6526" customFormat="false" ht="15" hidden="false" customHeight="true" outlineLevel="0" collapsed="false">
      <c r="A6526" s="106" t="n">
        <v>44202.4009259259</v>
      </c>
      <c r="B6526" s="1" t="s">
        <v>314</v>
      </c>
      <c r="C6526" s="1" t="s">
        <v>315</v>
      </c>
      <c r="D6526" s="1" t="s">
        <v>316</v>
      </c>
    </row>
    <row r="6527" customFormat="false" ht="15" hidden="false" customHeight="true" outlineLevel="0" collapsed="false">
      <c r="A6527" s="106" t="n">
        <v>44209.2086226852</v>
      </c>
      <c r="B6527" s="1" t="s">
        <v>326</v>
      </c>
      <c r="C6527" s="1" t="s">
        <v>327</v>
      </c>
      <c r="D6527" s="1" t="s">
        <v>319</v>
      </c>
    </row>
    <row r="6528" customFormat="false" ht="15" hidden="false" customHeight="true" outlineLevel="0" collapsed="false">
      <c r="A6528" s="106" t="n">
        <v>44216.8756597222</v>
      </c>
      <c r="B6528" s="1" t="s">
        <v>320</v>
      </c>
      <c r="C6528" s="1" t="s">
        <v>321</v>
      </c>
      <c r="D6528" s="1" t="s">
        <v>322</v>
      </c>
    </row>
    <row r="6529" customFormat="false" ht="15" hidden="false" customHeight="true" outlineLevel="0" collapsed="false">
      <c r="A6529" s="106" t="n">
        <v>44224.8028703704</v>
      </c>
      <c r="B6529" s="1" t="s">
        <v>323</v>
      </c>
      <c r="C6529" s="1" t="s">
        <v>324</v>
      </c>
      <c r="D6529" s="1" t="s">
        <v>325</v>
      </c>
    </row>
    <row r="6530" customFormat="false" ht="15" hidden="false" customHeight="true" outlineLevel="0" collapsed="false">
      <c r="A6530" s="106" t="n">
        <v>44231.7341203704</v>
      </c>
      <c r="B6530" s="1" t="s">
        <v>314</v>
      </c>
      <c r="C6530" s="1" t="s">
        <v>315</v>
      </c>
      <c r="D6530" s="1" t="s">
        <v>316</v>
      </c>
    </row>
    <row r="6531" customFormat="false" ht="15" hidden="false" customHeight="true" outlineLevel="0" collapsed="false">
      <c r="A6531" s="106" t="n">
        <v>44238.7957175926</v>
      </c>
      <c r="B6531" s="1" t="s">
        <v>326</v>
      </c>
      <c r="C6531" s="1" t="s">
        <v>327</v>
      </c>
      <c r="D6531" s="1" t="s">
        <v>319</v>
      </c>
    </row>
    <row r="6532" customFormat="false" ht="15" hidden="false" customHeight="true" outlineLevel="0" collapsed="false">
      <c r="A6532" s="106" t="n">
        <v>44246.7824189815</v>
      </c>
      <c r="B6532" s="1" t="s">
        <v>320</v>
      </c>
      <c r="C6532" s="1" t="s">
        <v>321</v>
      </c>
      <c r="D6532" s="1" t="s">
        <v>322</v>
      </c>
    </row>
    <row r="6533" customFormat="false" ht="15" hidden="false" customHeight="true" outlineLevel="0" collapsed="false">
      <c r="A6533" s="106" t="n">
        <v>44254.3453703704</v>
      </c>
      <c r="B6533" s="1" t="s">
        <v>323</v>
      </c>
      <c r="C6533" s="1" t="s">
        <v>324</v>
      </c>
      <c r="D6533" s="1" t="s">
        <v>325</v>
      </c>
    </row>
    <row r="6534" customFormat="false" ht="15" hidden="false" customHeight="true" outlineLevel="0" collapsed="false">
      <c r="A6534" s="106" t="n">
        <v>44261.0627430556</v>
      </c>
      <c r="B6534" s="1" t="s">
        <v>314</v>
      </c>
      <c r="C6534" s="1" t="s">
        <v>315</v>
      </c>
      <c r="D6534" s="1" t="s">
        <v>316</v>
      </c>
    </row>
    <row r="6535" customFormat="false" ht="15" hidden="false" customHeight="true" outlineLevel="0" collapsed="false">
      <c r="A6535" s="106" t="n">
        <v>44268.4313657407</v>
      </c>
      <c r="B6535" s="1" t="s">
        <v>326</v>
      </c>
      <c r="C6535" s="1" t="s">
        <v>327</v>
      </c>
      <c r="D6535" s="1" t="s">
        <v>319</v>
      </c>
    </row>
    <row r="6536" customFormat="false" ht="15" hidden="false" customHeight="true" outlineLevel="0" collapsed="false">
      <c r="A6536" s="106" t="n">
        <v>44275.4010185185</v>
      </c>
      <c r="B6536" s="1" t="s">
        <v>328</v>
      </c>
      <c r="C6536" s="1" t="s">
        <v>329</v>
      </c>
      <c r="D6536" s="1" t="s">
        <v>330</v>
      </c>
    </row>
    <row r="6537" customFormat="false" ht="15" hidden="false" customHeight="true" outlineLevel="0" collapsed="false">
      <c r="A6537" s="106" t="n">
        <v>44276.6109375</v>
      </c>
      <c r="B6537" s="1" t="s">
        <v>320</v>
      </c>
      <c r="C6537" s="1" t="s">
        <v>321</v>
      </c>
      <c r="D6537" s="1" t="s">
        <v>322</v>
      </c>
    </row>
    <row r="6538" customFormat="false" ht="15" hidden="false" customHeight="true" outlineLevel="0" collapsed="false">
      <c r="A6538" s="106" t="n">
        <v>44283.7834606482</v>
      </c>
      <c r="B6538" s="1" t="s">
        <v>323</v>
      </c>
      <c r="C6538" s="1" t="s">
        <v>324</v>
      </c>
      <c r="D6538" s="1" t="s">
        <v>325</v>
      </c>
    </row>
    <row r="6539" customFormat="false" ht="15" hidden="false" customHeight="true" outlineLevel="0" collapsed="false">
      <c r="A6539" s="106" t="n">
        <v>44290.4185532407</v>
      </c>
      <c r="B6539" s="1" t="s">
        <v>314</v>
      </c>
      <c r="C6539" s="1" t="s">
        <v>315</v>
      </c>
      <c r="D6539" s="1" t="s">
        <v>316</v>
      </c>
    </row>
    <row r="6540" customFormat="false" ht="15" hidden="false" customHeight="true" outlineLevel="0" collapsed="false">
      <c r="A6540" s="106" t="n">
        <v>44298.1044675926</v>
      </c>
      <c r="B6540" s="1" t="s">
        <v>326</v>
      </c>
      <c r="C6540" s="1" t="s">
        <v>327</v>
      </c>
      <c r="D6540" s="1" t="s">
        <v>319</v>
      </c>
    </row>
    <row r="6541" customFormat="false" ht="15" hidden="false" customHeight="true" outlineLevel="0" collapsed="false">
      <c r="A6541" s="106" t="n">
        <v>44306.290625</v>
      </c>
      <c r="B6541" s="1" t="s">
        <v>320</v>
      </c>
      <c r="C6541" s="1" t="s">
        <v>321</v>
      </c>
      <c r="D6541" s="1" t="s">
        <v>322</v>
      </c>
    </row>
    <row r="6542" customFormat="false" ht="15" hidden="false" customHeight="true" outlineLevel="0" collapsed="false">
      <c r="A6542" s="106" t="n">
        <v>44313.1468981481</v>
      </c>
      <c r="B6542" s="1" t="s">
        <v>323</v>
      </c>
      <c r="C6542" s="1" t="s">
        <v>324</v>
      </c>
      <c r="D6542" s="1" t="s">
        <v>325</v>
      </c>
    </row>
    <row r="6543" customFormat="false" ht="15" hidden="false" customHeight="true" outlineLevel="0" collapsed="false">
      <c r="A6543" s="106" t="n">
        <v>44319.8266550926</v>
      </c>
      <c r="B6543" s="1" t="s">
        <v>314</v>
      </c>
      <c r="C6543" s="1" t="s">
        <v>315</v>
      </c>
      <c r="D6543" s="1" t="s">
        <v>316</v>
      </c>
    </row>
    <row r="6544" customFormat="false" ht="15" hidden="false" customHeight="true" outlineLevel="0" collapsed="false">
      <c r="A6544" s="106" t="n">
        <v>44327.7912268519</v>
      </c>
      <c r="B6544" s="1" t="s">
        <v>326</v>
      </c>
      <c r="C6544" s="1" t="s">
        <v>327</v>
      </c>
      <c r="D6544" s="1" t="s">
        <v>319</v>
      </c>
    </row>
    <row r="6545" customFormat="false" ht="15" hidden="false" customHeight="true" outlineLevel="0" collapsed="false">
      <c r="A6545" s="106" t="n">
        <v>44335.800474537</v>
      </c>
      <c r="B6545" s="1" t="s">
        <v>320</v>
      </c>
      <c r="C6545" s="1" t="s">
        <v>321</v>
      </c>
      <c r="D6545" s="1" t="s">
        <v>322</v>
      </c>
    </row>
    <row r="6546" customFormat="false" ht="15" hidden="false" customHeight="true" outlineLevel="0" collapsed="false">
      <c r="A6546" s="106" t="n">
        <v>44342.4681134259</v>
      </c>
      <c r="B6546" s="1" t="s">
        <v>333</v>
      </c>
      <c r="C6546" s="1" t="s">
        <v>334</v>
      </c>
      <c r="D6546" s="1" t="s">
        <v>325</v>
      </c>
    </row>
    <row r="6547" customFormat="false" ht="15" hidden="false" customHeight="true" outlineLevel="0" collapsed="false">
      <c r="A6547" s="106" t="n">
        <v>44349.3088310185</v>
      </c>
      <c r="B6547" s="1" t="s">
        <v>314</v>
      </c>
      <c r="C6547" s="1" t="s">
        <v>315</v>
      </c>
      <c r="D6547" s="1" t="s">
        <v>316</v>
      </c>
    </row>
    <row r="6548" customFormat="false" ht="15" hidden="false" customHeight="true" outlineLevel="0" collapsed="false">
      <c r="A6548" s="106" t="n">
        <v>44357.453275463</v>
      </c>
      <c r="B6548" s="1" t="s">
        <v>317</v>
      </c>
      <c r="C6548" s="1" t="s">
        <v>318</v>
      </c>
      <c r="D6548" s="1" t="s">
        <v>319</v>
      </c>
    </row>
    <row r="6549" customFormat="false" ht="15" hidden="false" customHeight="true" outlineLevel="0" collapsed="false">
      <c r="A6549" s="106" t="n">
        <v>44365.1628819444</v>
      </c>
      <c r="B6549" s="1" t="s">
        <v>320</v>
      </c>
      <c r="C6549" s="1" t="s">
        <v>321</v>
      </c>
      <c r="D6549" s="1" t="s">
        <v>322</v>
      </c>
    </row>
    <row r="6550" customFormat="false" ht="15" hidden="false" customHeight="true" outlineLevel="0" collapsed="false">
      <c r="A6550" s="106" t="n">
        <v>44368.1471759259</v>
      </c>
      <c r="B6550" s="1" t="s">
        <v>328</v>
      </c>
      <c r="C6550" s="1" t="s">
        <v>331</v>
      </c>
      <c r="D6550" s="1" t="s">
        <v>332</v>
      </c>
    </row>
    <row r="6551" customFormat="false" ht="15" hidden="false" customHeight="true" outlineLevel="0" collapsed="false">
      <c r="A6551" s="106" t="n">
        <v>44371.7778703704</v>
      </c>
      <c r="B6551" s="1" t="s">
        <v>323</v>
      </c>
      <c r="C6551" s="1" t="s">
        <v>324</v>
      </c>
      <c r="D6551" s="1" t="s">
        <v>325</v>
      </c>
    </row>
    <row r="6552" customFormat="false" ht="15" hidden="false" customHeight="true" outlineLevel="0" collapsed="false">
      <c r="A6552" s="106" t="n">
        <v>44378.8826851852</v>
      </c>
      <c r="B6552" s="1" t="s">
        <v>314</v>
      </c>
      <c r="C6552" s="1" t="s">
        <v>315</v>
      </c>
      <c r="D6552" s="1" t="s">
        <v>316</v>
      </c>
    </row>
    <row r="6553" customFormat="false" ht="15" hidden="false" customHeight="true" outlineLevel="0" collapsed="false">
      <c r="A6553" s="106" t="n">
        <v>44387.0534375</v>
      </c>
      <c r="B6553" s="1" t="s">
        <v>326</v>
      </c>
      <c r="C6553" s="1" t="s">
        <v>327</v>
      </c>
      <c r="D6553" s="1" t="s">
        <v>319</v>
      </c>
    </row>
    <row r="6554" customFormat="false" ht="15" hidden="false" customHeight="true" outlineLevel="0" collapsed="false">
      <c r="A6554" s="106" t="n">
        <v>44394.4242013889</v>
      </c>
      <c r="B6554" s="1" t="s">
        <v>320</v>
      </c>
      <c r="C6554" s="1" t="s">
        <v>321</v>
      </c>
      <c r="D6554" s="1" t="s">
        <v>322</v>
      </c>
    </row>
    <row r="6555" customFormat="false" ht="15" hidden="false" customHeight="true" outlineLevel="0" collapsed="false">
      <c r="A6555" s="106" t="n">
        <v>44401.1092476852</v>
      </c>
      <c r="B6555" s="1" t="s">
        <v>323</v>
      </c>
      <c r="C6555" s="1" t="s">
        <v>324</v>
      </c>
      <c r="D6555" s="1" t="s">
        <v>325</v>
      </c>
    </row>
    <row r="6556" customFormat="false" ht="15" hidden="false" customHeight="true" outlineLevel="0" collapsed="false">
      <c r="A6556" s="106" t="n">
        <v>44408.5531597222</v>
      </c>
      <c r="B6556" s="1" t="s">
        <v>314</v>
      </c>
      <c r="C6556" s="1" t="s">
        <v>315</v>
      </c>
      <c r="D6556" s="1" t="s">
        <v>316</v>
      </c>
    </row>
    <row r="6557" customFormat="false" ht="15" hidden="false" customHeight="true" outlineLevel="0" collapsed="false">
      <c r="A6557" s="106" t="n">
        <v>44416.5766203704</v>
      </c>
      <c r="B6557" s="1" t="s">
        <v>326</v>
      </c>
      <c r="C6557" s="1" t="s">
        <v>327</v>
      </c>
      <c r="D6557" s="1" t="s">
        <v>319</v>
      </c>
    </row>
    <row r="6558" customFormat="false" ht="15" hidden="false" customHeight="true" outlineLevel="0" collapsed="false">
      <c r="A6558" s="106" t="n">
        <v>44423.6387152778</v>
      </c>
      <c r="B6558" s="1" t="s">
        <v>320</v>
      </c>
      <c r="C6558" s="1" t="s">
        <v>321</v>
      </c>
      <c r="D6558" s="1" t="s">
        <v>322</v>
      </c>
    </row>
    <row r="6559" customFormat="false" ht="15" hidden="false" customHeight="true" outlineLevel="0" collapsed="false">
      <c r="A6559" s="106" t="n">
        <v>44430.5015393519</v>
      </c>
      <c r="B6559" s="1" t="s">
        <v>323</v>
      </c>
      <c r="C6559" s="1" t="s">
        <v>324</v>
      </c>
      <c r="D6559" s="1" t="s">
        <v>325</v>
      </c>
    </row>
    <row r="6560" customFormat="false" ht="15" hidden="false" customHeight="true" outlineLevel="0" collapsed="false">
      <c r="A6560" s="106" t="n">
        <v>44438.3014236111</v>
      </c>
      <c r="B6560" s="1" t="s">
        <v>314</v>
      </c>
      <c r="C6560" s="1" t="s">
        <v>315</v>
      </c>
      <c r="D6560" s="1" t="s">
        <v>316</v>
      </c>
    </row>
    <row r="6561" customFormat="false" ht="15" hidden="false" customHeight="true" outlineLevel="0" collapsed="false">
      <c r="A6561" s="106" t="n">
        <v>44446.0359953704</v>
      </c>
      <c r="B6561" s="1" t="s">
        <v>326</v>
      </c>
      <c r="C6561" s="1" t="s">
        <v>327</v>
      </c>
      <c r="D6561" s="1" t="s">
        <v>319</v>
      </c>
    </row>
    <row r="6562" customFormat="false" ht="15" hidden="false" customHeight="true" outlineLevel="0" collapsed="false">
      <c r="A6562" s="106" t="n">
        <v>44452.8608449074</v>
      </c>
      <c r="B6562" s="1" t="s">
        <v>320</v>
      </c>
      <c r="C6562" s="1" t="s">
        <v>321</v>
      </c>
      <c r="D6562" s="1" t="s">
        <v>322</v>
      </c>
    </row>
    <row r="6563" customFormat="false" ht="15" hidden="false" customHeight="true" outlineLevel="0" collapsed="false">
      <c r="A6563" s="106" t="n">
        <v>44459.9965046296</v>
      </c>
      <c r="B6563" s="1" t="s">
        <v>323</v>
      </c>
      <c r="C6563" s="1" t="s">
        <v>324</v>
      </c>
      <c r="D6563" s="1" t="s">
        <v>325</v>
      </c>
    </row>
    <row r="6564" customFormat="false" ht="15" hidden="false" customHeight="true" outlineLevel="0" collapsed="false">
      <c r="A6564" s="106" t="n">
        <v>44461.8061689815</v>
      </c>
      <c r="B6564" s="1" t="s">
        <v>328</v>
      </c>
      <c r="C6564" s="1" t="s">
        <v>335</v>
      </c>
      <c r="D6564" s="1" t="s">
        <v>336</v>
      </c>
    </row>
    <row r="6565" customFormat="false" ht="15" hidden="false" customHeight="true" outlineLevel="0" collapsed="false">
      <c r="A6565" s="106" t="n">
        <v>44468.0819560185</v>
      </c>
      <c r="B6565" s="1" t="s">
        <v>314</v>
      </c>
      <c r="C6565" s="1" t="s">
        <v>315</v>
      </c>
      <c r="D6565" s="1" t="s">
        <v>316</v>
      </c>
    </row>
    <row r="6566" customFormat="false" ht="15" hidden="false" customHeight="true" outlineLevel="0" collapsed="false">
      <c r="A6566" s="106" t="n">
        <v>44475.4622569445</v>
      </c>
      <c r="B6566" s="1" t="s">
        <v>326</v>
      </c>
      <c r="C6566" s="1" t="s">
        <v>327</v>
      </c>
      <c r="D6566" s="1" t="s">
        <v>319</v>
      </c>
    </row>
    <row r="6567" customFormat="false" ht="15" hidden="false" customHeight="true" outlineLevel="0" collapsed="false">
      <c r="A6567" s="106" t="n">
        <v>44482.1426736111</v>
      </c>
      <c r="B6567" s="1" t="s">
        <v>320</v>
      </c>
      <c r="C6567" s="1" t="s">
        <v>321</v>
      </c>
      <c r="D6567" s="1" t="s">
        <v>322</v>
      </c>
    </row>
    <row r="6568" customFormat="false" ht="15" hidden="false" customHeight="true" outlineLevel="0" collapsed="false">
      <c r="A6568" s="106" t="n">
        <v>44489.6228703704</v>
      </c>
      <c r="B6568" s="1" t="s">
        <v>323</v>
      </c>
      <c r="C6568" s="1" t="s">
        <v>324</v>
      </c>
      <c r="D6568" s="1" t="s">
        <v>325</v>
      </c>
    </row>
    <row r="6569" customFormat="false" ht="15" hidden="false" customHeight="true" outlineLevel="0" collapsed="false">
      <c r="A6569" s="106" t="n">
        <v>44497.8374074074</v>
      </c>
      <c r="B6569" s="1" t="s">
        <v>314</v>
      </c>
      <c r="C6569" s="1" t="s">
        <v>315</v>
      </c>
      <c r="D6569" s="1" t="s">
        <v>316</v>
      </c>
    </row>
    <row r="6570" customFormat="false" ht="15" hidden="false" customHeight="true" outlineLevel="0" collapsed="false">
      <c r="A6570" s="106" t="n">
        <v>44504.8856481482</v>
      </c>
      <c r="B6570" s="1" t="s">
        <v>326</v>
      </c>
      <c r="C6570" s="1" t="s">
        <v>327</v>
      </c>
      <c r="D6570" s="1" t="s">
        <v>319</v>
      </c>
    </row>
    <row r="6571" customFormat="false" ht="15" hidden="false" customHeight="true" outlineLevel="0" collapsed="false">
      <c r="A6571" s="106" t="n">
        <v>44511.5321643519</v>
      </c>
      <c r="B6571" s="1" t="s">
        <v>320</v>
      </c>
      <c r="C6571" s="1" t="s">
        <v>321</v>
      </c>
      <c r="D6571" s="1" t="s">
        <v>322</v>
      </c>
    </row>
    <row r="6572" customFormat="false" ht="15" hidden="false" customHeight="true" outlineLevel="0" collapsed="false">
      <c r="A6572" s="106" t="n">
        <v>44519.3734259259</v>
      </c>
      <c r="B6572" s="1" t="s">
        <v>333</v>
      </c>
      <c r="C6572" s="1" t="s">
        <v>334</v>
      </c>
      <c r="D6572" s="1" t="s">
        <v>325</v>
      </c>
    </row>
    <row r="6573" customFormat="false" ht="15" hidden="false" customHeight="true" outlineLevel="0" collapsed="false">
      <c r="A6573" s="106" t="n">
        <v>44527.5197222222</v>
      </c>
      <c r="B6573" s="1" t="s">
        <v>314</v>
      </c>
      <c r="C6573" s="1" t="s">
        <v>315</v>
      </c>
      <c r="D6573" s="1" t="s">
        <v>316</v>
      </c>
    </row>
    <row r="6574" customFormat="false" ht="15" hidden="false" customHeight="true" outlineLevel="0" collapsed="false">
      <c r="A6574" s="106" t="n">
        <v>44534.3222106482</v>
      </c>
      <c r="B6574" s="1" t="s">
        <v>317</v>
      </c>
      <c r="C6574" s="1" t="s">
        <v>318</v>
      </c>
      <c r="D6574" s="1" t="s">
        <v>319</v>
      </c>
    </row>
    <row r="6575" customFormat="false" ht="15" hidden="false" customHeight="true" outlineLevel="0" collapsed="false">
      <c r="A6575" s="106" t="n">
        <v>44541.0666319444</v>
      </c>
      <c r="B6575" s="1" t="s">
        <v>320</v>
      </c>
      <c r="C6575" s="1" t="s">
        <v>321</v>
      </c>
      <c r="D6575" s="1" t="s">
        <v>322</v>
      </c>
    </row>
    <row r="6576" customFormat="false" ht="15" hidden="false" customHeight="true" outlineLevel="0" collapsed="false">
      <c r="A6576" s="106" t="n">
        <v>44549.191724537</v>
      </c>
      <c r="B6576" s="1" t="s">
        <v>323</v>
      </c>
      <c r="C6576" s="1" t="s">
        <v>324</v>
      </c>
      <c r="D6576" s="1" t="s">
        <v>325</v>
      </c>
    </row>
    <row r="6577" customFormat="false" ht="15" hidden="false" customHeight="true" outlineLevel="0" collapsed="false">
      <c r="A6577" s="106" t="n">
        <v>44551.6661689815</v>
      </c>
      <c r="B6577" s="1" t="s">
        <v>328</v>
      </c>
      <c r="C6577" s="1" t="s">
        <v>337</v>
      </c>
      <c r="D6577" s="1" t="s">
        <v>338</v>
      </c>
    </row>
    <row r="6578" customFormat="false" ht="15" hidden="false" customHeight="true" outlineLevel="0" collapsed="false">
      <c r="A6578" s="106" t="n">
        <v>44557.1004050926</v>
      </c>
      <c r="B6578" s="1" t="s">
        <v>314</v>
      </c>
      <c r="C6578" s="1" t="s">
        <v>315</v>
      </c>
      <c r="D6578" s="1" t="s">
        <v>316</v>
      </c>
    </row>
    <row r="6579" customFormat="false" ht="15" hidden="false" customHeight="true" outlineLevel="0" collapsed="false">
      <c r="A6579" s="106" t="n">
        <v>44563.7737847222</v>
      </c>
      <c r="B6579" s="1" t="s">
        <v>326</v>
      </c>
      <c r="C6579" s="1" t="s">
        <v>327</v>
      </c>
      <c r="D6579" s="1" t="s">
        <v>319</v>
      </c>
    </row>
    <row r="6580" customFormat="false" ht="15" hidden="false" customHeight="true" outlineLevel="0" collapsed="false">
      <c r="A6580" s="106" t="n">
        <v>44570.7582060185</v>
      </c>
      <c r="B6580" s="1" t="s">
        <v>320</v>
      </c>
      <c r="C6580" s="1" t="s">
        <v>321</v>
      </c>
      <c r="D6580" s="1" t="s">
        <v>322</v>
      </c>
    </row>
    <row r="6581" customFormat="false" ht="15" hidden="false" customHeight="true" outlineLevel="0" collapsed="false">
      <c r="A6581" s="106" t="n">
        <v>44578.9924189815</v>
      </c>
      <c r="B6581" s="1" t="s">
        <v>323</v>
      </c>
      <c r="C6581" s="1" t="s">
        <v>324</v>
      </c>
      <c r="D6581" s="1" t="s">
        <v>325</v>
      </c>
    </row>
    <row r="6582" customFormat="false" ht="15" hidden="false" customHeight="true" outlineLevel="0" collapsed="false">
      <c r="A6582" s="106" t="n">
        <v>44586.5706481482</v>
      </c>
      <c r="B6582" s="1" t="s">
        <v>314</v>
      </c>
      <c r="C6582" s="1" t="s">
        <v>315</v>
      </c>
      <c r="D6582" s="1" t="s">
        <v>316</v>
      </c>
    </row>
    <row r="6583" customFormat="false" ht="15" hidden="false" customHeight="true" outlineLevel="0" collapsed="false">
      <c r="A6583" s="106" t="n">
        <v>44593.2406944444</v>
      </c>
      <c r="B6583" s="1" t="s">
        <v>326</v>
      </c>
      <c r="C6583" s="1" t="s">
        <v>327</v>
      </c>
      <c r="D6583" s="1" t="s">
        <v>319</v>
      </c>
    </row>
    <row r="6584" customFormat="false" ht="15" hidden="false" customHeight="true" outlineLevel="0" collapsed="false">
      <c r="A6584" s="106" t="n">
        <v>44600.5766087963</v>
      </c>
      <c r="B6584" s="1" t="s">
        <v>320</v>
      </c>
      <c r="C6584" s="1" t="s">
        <v>321</v>
      </c>
      <c r="D6584" s="1" t="s">
        <v>322</v>
      </c>
    </row>
    <row r="6585" customFormat="false" ht="15" hidden="false" customHeight="true" outlineLevel="0" collapsed="false">
      <c r="A6585" s="106" t="n">
        <v>44608.7063541667</v>
      </c>
      <c r="B6585" s="1" t="s">
        <v>323</v>
      </c>
      <c r="C6585" s="1" t="s">
        <v>324</v>
      </c>
      <c r="D6585" s="1" t="s">
        <v>325</v>
      </c>
    </row>
    <row r="6586" customFormat="false" ht="15" hidden="false" customHeight="true" outlineLevel="0" collapsed="false">
      <c r="A6586" s="106" t="n">
        <v>44615.9395949074</v>
      </c>
      <c r="B6586" s="1" t="s">
        <v>314</v>
      </c>
      <c r="C6586" s="1" t="s">
        <v>315</v>
      </c>
      <c r="D6586" s="1" t="s">
        <v>316</v>
      </c>
    </row>
    <row r="6587" customFormat="false" ht="15" hidden="false" customHeight="true" outlineLevel="0" collapsed="false">
      <c r="A6587" s="106" t="n">
        <v>44622.7328472222</v>
      </c>
      <c r="B6587" s="1" t="s">
        <v>326</v>
      </c>
      <c r="C6587" s="1" t="s">
        <v>327</v>
      </c>
      <c r="D6587" s="1" t="s">
        <v>319</v>
      </c>
    </row>
    <row r="6588" customFormat="false" ht="15" hidden="false" customHeight="true" outlineLevel="0" collapsed="false">
      <c r="A6588" s="106" t="n">
        <v>44630.4480092593</v>
      </c>
      <c r="B6588" s="1" t="s">
        <v>320</v>
      </c>
      <c r="C6588" s="1" t="s">
        <v>321</v>
      </c>
      <c r="D6588" s="1" t="s">
        <v>322</v>
      </c>
    </row>
    <row r="6589" customFormat="false" ht="15" hidden="false" customHeight="true" outlineLevel="0" collapsed="false">
      <c r="A6589" s="106" t="n">
        <v>44638.3042592593</v>
      </c>
      <c r="B6589" s="1" t="s">
        <v>323</v>
      </c>
      <c r="C6589" s="1" t="s">
        <v>324</v>
      </c>
      <c r="D6589" s="1" t="s">
        <v>325</v>
      </c>
    </row>
    <row r="6590" customFormat="false" ht="15" hidden="false" customHeight="true" outlineLevel="0" collapsed="false">
      <c r="A6590" s="106" t="n">
        <v>44640.6481134259</v>
      </c>
      <c r="B6590" s="1" t="s">
        <v>328</v>
      </c>
      <c r="C6590" s="1" t="s">
        <v>329</v>
      </c>
      <c r="D6590" s="1" t="s">
        <v>330</v>
      </c>
    </row>
    <row r="6591" customFormat="false" ht="15" hidden="false" customHeight="true" outlineLevel="0" collapsed="false">
      <c r="A6591" s="106" t="n">
        <v>44645.234375</v>
      </c>
      <c r="B6591" s="1" t="s">
        <v>314</v>
      </c>
      <c r="C6591" s="1" t="s">
        <v>315</v>
      </c>
      <c r="D6591" s="1" t="s">
        <v>316</v>
      </c>
    </row>
    <row r="6592" customFormat="false" ht="15" hidden="false" customHeight="true" outlineLevel="0" collapsed="false">
      <c r="A6592" s="106" t="n">
        <v>44652.2669560185</v>
      </c>
      <c r="B6592" s="1" t="s">
        <v>326</v>
      </c>
      <c r="C6592" s="1" t="s">
        <v>327</v>
      </c>
      <c r="D6592" s="1" t="s">
        <v>319</v>
      </c>
    </row>
    <row r="6593" customFormat="false" ht="15" hidden="false" customHeight="true" outlineLevel="0" collapsed="false">
      <c r="A6593" s="106" t="n">
        <v>44660.2826388889</v>
      </c>
      <c r="B6593" s="1" t="s">
        <v>320</v>
      </c>
      <c r="C6593" s="1" t="s">
        <v>321</v>
      </c>
      <c r="D6593" s="1" t="s">
        <v>322</v>
      </c>
    </row>
    <row r="6594" customFormat="false" ht="15" hidden="false" customHeight="true" outlineLevel="0" collapsed="false">
      <c r="A6594" s="106" t="n">
        <v>44667.7883333333</v>
      </c>
      <c r="B6594" s="1" t="s">
        <v>323</v>
      </c>
      <c r="C6594" s="1" t="s">
        <v>324</v>
      </c>
      <c r="D6594" s="1" t="s">
        <v>325</v>
      </c>
    </row>
    <row r="6595" customFormat="false" ht="15" hidden="false" customHeight="true" outlineLevel="0" collapsed="false">
      <c r="A6595" s="106" t="n">
        <v>44674.4974421296</v>
      </c>
      <c r="B6595" s="1" t="s">
        <v>314</v>
      </c>
      <c r="C6595" s="1" t="s">
        <v>315</v>
      </c>
      <c r="D6595" s="1" t="s">
        <v>316</v>
      </c>
    </row>
    <row r="6596" customFormat="false" ht="15" hidden="false" customHeight="true" outlineLevel="0" collapsed="false">
      <c r="A6596" s="106" t="n">
        <v>44681.852337963</v>
      </c>
      <c r="B6596" s="1" t="s">
        <v>317</v>
      </c>
      <c r="C6596" s="1" t="s">
        <v>318</v>
      </c>
      <c r="D6596" s="1" t="s">
        <v>319</v>
      </c>
    </row>
    <row r="6597" customFormat="false" ht="15" hidden="false" customHeight="true" outlineLevel="0" collapsed="false">
      <c r="A6597" s="106" t="n">
        <v>44690.0142708333</v>
      </c>
      <c r="B6597" s="1" t="s">
        <v>320</v>
      </c>
      <c r="C6597" s="1" t="s">
        <v>321</v>
      </c>
      <c r="D6597" s="1" t="s">
        <v>322</v>
      </c>
    </row>
    <row r="6598" customFormat="false" ht="15" hidden="false" customHeight="true" outlineLevel="0" collapsed="false">
      <c r="A6598" s="106" t="n">
        <v>44697.1763078704</v>
      </c>
      <c r="B6598" s="1" t="s">
        <v>333</v>
      </c>
      <c r="C6598" s="1" t="s">
        <v>334</v>
      </c>
      <c r="D6598" s="1" t="s">
        <v>325</v>
      </c>
    </row>
    <row r="6599" customFormat="false" ht="15" hidden="false" customHeight="true" outlineLevel="0" collapsed="false">
      <c r="A6599" s="106" t="n">
        <v>44703.7797569444</v>
      </c>
      <c r="B6599" s="1" t="s">
        <v>314</v>
      </c>
      <c r="C6599" s="1" t="s">
        <v>315</v>
      </c>
      <c r="D6599" s="1" t="s">
        <v>316</v>
      </c>
    </row>
    <row r="6600" customFormat="false" ht="15" hidden="false" customHeight="true" outlineLevel="0" collapsed="false">
      <c r="A6600" s="106" t="n">
        <v>44711.4787847222</v>
      </c>
      <c r="B6600" s="1" t="s">
        <v>317</v>
      </c>
      <c r="C6600" s="1" t="s">
        <v>318</v>
      </c>
      <c r="D6600" s="1" t="s">
        <v>319</v>
      </c>
    </row>
    <row r="6601" customFormat="false" ht="15" hidden="false" customHeight="true" outlineLevel="0" collapsed="false">
      <c r="A6601" s="106" t="n">
        <v>44719.6165162037</v>
      </c>
      <c r="B6601" s="1" t="s">
        <v>320</v>
      </c>
      <c r="C6601" s="1" t="s">
        <v>321</v>
      </c>
      <c r="D6601" s="1" t="s">
        <v>322</v>
      </c>
    </row>
    <row r="6602" customFormat="false" ht="15" hidden="false" customHeight="true" outlineLevel="0" collapsed="false">
      <c r="A6602" s="106" t="n">
        <v>44726.4939467593</v>
      </c>
      <c r="B6602" s="1" t="s">
        <v>323</v>
      </c>
      <c r="C6602" s="1" t="s">
        <v>324</v>
      </c>
      <c r="D6602" s="1" t="s">
        <v>325</v>
      </c>
    </row>
    <row r="6603" customFormat="false" ht="15" hidden="false" customHeight="true" outlineLevel="0" collapsed="false">
      <c r="A6603" s="106" t="n">
        <v>44733.1322337963</v>
      </c>
      <c r="B6603" s="1" t="s">
        <v>314</v>
      </c>
      <c r="C6603" s="1" t="s">
        <v>315</v>
      </c>
      <c r="D6603" s="1" t="s">
        <v>316</v>
      </c>
    </row>
    <row r="6604" customFormat="false" ht="15" hidden="false" customHeight="true" outlineLevel="0" collapsed="false">
      <c r="A6604" s="106" t="n">
        <v>44733.3845138889</v>
      </c>
      <c r="B6604" s="1" t="s">
        <v>328</v>
      </c>
      <c r="C6604" s="1" t="s">
        <v>331</v>
      </c>
      <c r="D6604" s="1" t="s">
        <v>332</v>
      </c>
    </row>
    <row r="6605" customFormat="false" ht="15" hidden="false" customHeight="true" outlineLevel="0" collapsed="false">
      <c r="A6605" s="106" t="n">
        <v>44741.1192939815</v>
      </c>
      <c r="B6605" s="1" t="s">
        <v>326</v>
      </c>
      <c r="C6605" s="1" t="s">
        <v>327</v>
      </c>
      <c r="D6605" s="1" t="s">
        <v>319</v>
      </c>
    </row>
    <row r="6606" customFormat="false" ht="15" hidden="false" customHeight="true" outlineLevel="0" collapsed="false">
      <c r="A6606" s="106" t="n">
        <v>44749.0927662037</v>
      </c>
      <c r="B6606" s="1" t="s">
        <v>320</v>
      </c>
      <c r="C6606" s="1" t="s">
        <v>321</v>
      </c>
      <c r="D6606" s="1" t="s">
        <v>322</v>
      </c>
    </row>
    <row r="6607" customFormat="false" ht="15" hidden="false" customHeight="true" outlineLevel="0" collapsed="false">
      <c r="A6607" s="106" t="n">
        <v>44755.7758449074</v>
      </c>
      <c r="B6607" s="1" t="s">
        <v>323</v>
      </c>
      <c r="C6607" s="1" t="s">
        <v>324</v>
      </c>
      <c r="D6607" s="1" t="s">
        <v>325</v>
      </c>
    </row>
    <row r="6608" customFormat="false" ht="15" hidden="false" customHeight="true" outlineLevel="0" collapsed="false">
      <c r="A6608" s="106" t="n">
        <v>44762.5960416667</v>
      </c>
      <c r="B6608" s="1" t="s">
        <v>314</v>
      </c>
      <c r="C6608" s="1" t="s">
        <v>315</v>
      </c>
      <c r="D6608" s="1" t="s">
        <v>316</v>
      </c>
    </row>
    <row r="6609" customFormat="false" ht="15" hidden="false" customHeight="true" outlineLevel="0" collapsed="false">
      <c r="A6609" s="106" t="n">
        <v>44770.7463078704</v>
      </c>
      <c r="B6609" s="1" t="s">
        <v>326</v>
      </c>
      <c r="C6609" s="1" t="s">
        <v>327</v>
      </c>
      <c r="D6609" s="1" t="s">
        <v>319</v>
      </c>
    </row>
    <row r="6610" customFormat="false" ht="15" hidden="false" customHeight="true" outlineLevel="0" collapsed="false">
      <c r="A6610" s="106" t="n">
        <v>44778.4624884259</v>
      </c>
      <c r="B6610" s="1" t="s">
        <v>320</v>
      </c>
      <c r="C6610" s="1" t="s">
        <v>321</v>
      </c>
      <c r="D6610" s="1" t="s">
        <v>322</v>
      </c>
    </row>
    <row r="6611" customFormat="false" ht="15" hidden="false" customHeight="true" outlineLevel="0" collapsed="false">
      <c r="A6611" s="106" t="n">
        <v>44785.0662615741</v>
      </c>
      <c r="B6611" s="1" t="s">
        <v>323</v>
      </c>
      <c r="C6611" s="1" t="s">
        <v>324</v>
      </c>
      <c r="D6611" s="1" t="s">
        <v>325</v>
      </c>
    </row>
    <row r="6612" customFormat="false" ht="15" hidden="false" customHeight="true" outlineLevel="0" collapsed="false">
      <c r="A6612" s="106" t="n">
        <v>44792.1916666667</v>
      </c>
      <c r="B6612" s="1" t="s">
        <v>314</v>
      </c>
      <c r="C6612" s="1" t="s">
        <v>315</v>
      </c>
      <c r="D6612" s="1" t="s">
        <v>316</v>
      </c>
    </row>
    <row r="6613" customFormat="false" ht="15" hidden="false" customHeight="true" outlineLevel="0" collapsed="false">
      <c r="A6613" s="106" t="n">
        <v>44800.3450462963</v>
      </c>
      <c r="B6613" s="1" t="s">
        <v>326</v>
      </c>
      <c r="C6613" s="1" t="s">
        <v>327</v>
      </c>
      <c r="D6613" s="1" t="s">
        <v>319</v>
      </c>
    </row>
    <row r="6614" customFormat="false" ht="15" hidden="false" customHeight="true" outlineLevel="0" collapsed="false">
      <c r="A6614" s="106" t="n">
        <v>44807.7550462963</v>
      </c>
      <c r="B6614" s="1" t="s">
        <v>320</v>
      </c>
      <c r="C6614" s="1" t="s">
        <v>321</v>
      </c>
      <c r="D6614" s="1" t="s">
        <v>322</v>
      </c>
    </row>
    <row r="6615" customFormat="false" ht="15" hidden="false" customHeight="true" outlineLevel="0" collapsed="false">
      <c r="A6615" s="106" t="n">
        <v>44814.4157986111</v>
      </c>
      <c r="B6615" s="1" t="s">
        <v>323</v>
      </c>
      <c r="C6615" s="1" t="s">
        <v>324</v>
      </c>
      <c r="D6615" s="1" t="s">
        <v>325</v>
      </c>
    </row>
    <row r="6616" customFormat="false" ht="15" hidden="false" customHeight="true" outlineLevel="0" collapsed="false">
      <c r="A6616" s="106" t="n">
        <v>44821.9112615741</v>
      </c>
      <c r="B6616" s="1" t="s">
        <v>314</v>
      </c>
      <c r="C6616" s="1" t="s">
        <v>315</v>
      </c>
      <c r="D6616" s="1" t="s">
        <v>316</v>
      </c>
    </row>
    <row r="6617" customFormat="false" ht="15" hidden="false" customHeight="true" outlineLevel="0" collapsed="false">
      <c r="A6617" s="106" t="n">
        <v>44827.0445023148</v>
      </c>
      <c r="B6617" s="1" t="s">
        <v>328</v>
      </c>
      <c r="C6617" s="1" t="s">
        <v>335</v>
      </c>
      <c r="D6617" s="1" t="s">
        <v>336</v>
      </c>
    </row>
    <row r="6618" customFormat="false" ht="15" hidden="false" customHeight="true" outlineLevel="0" collapsed="false">
      <c r="A6618" s="106" t="n">
        <v>44829.9128240741</v>
      </c>
      <c r="B6618" s="1" t="s">
        <v>326</v>
      </c>
      <c r="C6618" s="1" t="s">
        <v>327</v>
      </c>
      <c r="D6618" s="1" t="s">
        <v>319</v>
      </c>
    </row>
    <row r="6619" customFormat="false" ht="15" hidden="false" customHeight="true" outlineLevel="0" collapsed="false">
      <c r="A6619" s="106" t="n">
        <v>44837.0097106482</v>
      </c>
      <c r="B6619" s="1" t="s">
        <v>320</v>
      </c>
      <c r="C6619" s="1" t="s">
        <v>321</v>
      </c>
      <c r="D6619" s="1" t="s">
        <v>322</v>
      </c>
    </row>
    <row r="6620" customFormat="false" ht="15" hidden="false" customHeight="true" outlineLevel="0" collapsed="false">
      <c r="A6620" s="106" t="n">
        <v>44843.871412037</v>
      </c>
      <c r="B6620" s="1" t="s">
        <v>323</v>
      </c>
      <c r="C6620" s="1" t="s">
        <v>324</v>
      </c>
      <c r="D6620" s="1" t="s">
        <v>325</v>
      </c>
    </row>
    <row r="6621" customFormat="false" ht="15" hidden="false" customHeight="true" outlineLevel="0" collapsed="false">
      <c r="A6621" s="106" t="n">
        <v>44851.7194097222</v>
      </c>
      <c r="B6621" s="1" t="s">
        <v>314</v>
      </c>
      <c r="C6621" s="1" t="s">
        <v>315</v>
      </c>
      <c r="D6621" s="1" t="s">
        <v>316</v>
      </c>
    </row>
    <row r="6622" customFormat="false" ht="15" hidden="false" customHeight="true" outlineLevel="0" collapsed="false">
      <c r="A6622" s="106" t="n">
        <v>44859.450625</v>
      </c>
      <c r="B6622" s="1" t="s">
        <v>317</v>
      </c>
      <c r="C6622" s="1" t="s">
        <v>318</v>
      </c>
      <c r="D6622" s="1" t="s">
        <v>319</v>
      </c>
    </row>
    <row r="6623" customFormat="false" ht="15" hidden="false" customHeight="true" outlineLevel="0" collapsed="false">
      <c r="A6623" s="106" t="n">
        <v>44866.2759953704</v>
      </c>
      <c r="B6623" s="1" t="s">
        <v>320</v>
      </c>
      <c r="C6623" s="1" t="s">
        <v>321</v>
      </c>
      <c r="D6623" s="1" t="s">
        <v>322</v>
      </c>
    </row>
    <row r="6624" customFormat="false" ht="15" hidden="false" customHeight="true" outlineLevel="0" collapsed="false">
      <c r="A6624" s="106" t="n">
        <v>44873.4599768519</v>
      </c>
      <c r="B6624" s="1" t="s">
        <v>333</v>
      </c>
      <c r="C6624" s="1" t="s">
        <v>334</v>
      </c>
      <c r="D6624" s="1" t="s">
        <v>325</v>
      </c>
    </row>
    <row r="6625" customFormat="false" ht="15" hidden="false" customHeight="true" outlineLevel="0" collapsed="false">
      <c r="A6625" s="106" t="n">
        <v>44881.5612384259</v>
      </c>
      <c r="B6625" s="1" t="s">
        <v>314</v>
      </c>
      <c r="C6625" s="1" t="s">
        <v>315</v>
      </c>
      <c r="D6625" s="1" t="s">
        <v>316</v>
      </c>
    </row>
    <row r="6626" customFormat="false" ht="15" hidden="false" customHeight="true" outlineLevel="0" collapsed="false">
      <c r="A6626" s="106" t="n">
        <v>44888.9568518519</v>
      </c>
      <c r="B6626" s="1" t="s">
        <v>326</v>
      </c>
      <c r="C6626" s="1" t="s">
        <v>327</v>
      </c>
      <c r="D6626" s="1" t="s">
        <v>319</v>
      </c>
    </row>
    <row r="6627" customFormat="false" ht="15" hidden="false" customHeight="true" outlineLevel="0" collapsed="false">
      <c r="A6627" s="106" t="n">
        <v>44895.6089351852</v>
      </c>
      <c r="B6627" s="1" t="s">
        <v>320</v>
      </c>
      <c r="C6627" s="1" t="s">
        <v>321</v>
      </c>
      <c r="D6627" s="1" t="s">
        <v>322</v>
      </c>
    </row>
    <row r="6628" customFormat="false" ht="15" hidden="false" customHeight="true" outlineLevel="0" collapsed="false">
      <c r="A6628" s="106" t="n">
        <v>44903.1727430556</v>
      </c>
      <c r="B6628" s="1" t="s">
        <v>323</v>
      </c>
      <c r="C6628" s="1" t="s">
        <v>324</v>
      </c>
      <c r="D6628" s="1" t="s">
        <v>325</v>
      </c>
    </row>
    <row r="6629" customFormat="false" ht="15" hidden="false" customHeight="true" outlineLevel="0" collapsed="false">
      <c r="A6629" s="106" t="n">
        <v>44911.3728935185</v>
      </c>
      <c r="B6629" s="1" t="s">
        <v>314</v>
      </c>
      <c r="C6629" s="1" t="s">
        <v>315</v>
      </c>
      <c r="D6629" s="1" t="s">
        <v>316</v>
      </c>
    </row>
    <row r="6630" customFormat="false" ht="15" hidden="false" customHeight="true" outlineLevel="0" collapsed="false">
      <c r="A6630" s="106" t="n">
        <v>44916.9082986111</v>
      </c>
      <c r="B6630" s="1" t="s">
        <v>328</v>
      </c>
      <c r="C6630" s="1" t="s">
        <v>337</v>
      </c>
      <c r="D6630" s="1" t="s">
        <v>338</v>
      </c>
    </row>
    <row r="6631" customFormat="false" ht="15" hidden="false" customHeight="true" outlineLevel="0" collapsed="false">
      <c r="A6631" s="106" t="n">
        <v>44918.4289583333</v>
      </c>
      <c r="B6631" s="1" t="s">
        <v>326</v>
      </c>
      <c r="C6631" s="1" t="s">
        <v>327</v>
      </c>
      <c r="D6631" s="1" t="s">
        <v>319</v>
      </c>
    </row>
    <row r="6632" customFormat="false" ht="15" hidden="false" customHeight="true" outlineLevel="0" collapsed="false">
      <c r="A6632" s="106" t="n">
        <v>44925.0562152778</v>
      </c>
      <c r="B6632" s="1" t="s">
        <v>320</v>
      </c>
      <c r="C6632" s="1" t="s">
        <v>321</v>
      </c>
      <c r="D6632" s="1" t="s">
        <v>322</v>
      </c>
    </row>
    <row r="6633" customFormat="false" ht="15" hidden="false" customHeight="true" outlineLevel="0" collapsed="false">
      <c r="A6633" s="106" t="n">
        <v>44932.9645138889</v>
      </c>
      <c r="B6633" s="1" t="s">
        <v>323</v>
      </c>
      <c r="C6633" s="1" t="s">
        <v>324</v>
      </c>
      <c r="D6633" s="1" t="s">
        <v>325</v>
      </c>
    </row>
    <row r="6634" customFormat="false" ht="15" hidden="false" customHeight="true" outlineLevel="0" collapsed="false">
      <c r="A6634" s="106" t="n">
        <v>44941.0912152778</v>
      </c>
      <c r="B6634" s="1" t="s">
        <v>314</v>
      </c>
      <c r="C6634" s="1" t="s">
        <v>315</v>
      </c>
      <c r="D6634" s="1" t="s">
        <v>316</v>
      </c>
    </row>
    <row r="6635" customFormat="false" ht="15" hidden="false" customHeight="true" outlineLevel="0" collapsed="false">
      <c r="A6635" s="106" t="n">
        <v>44947.8707986111</v>
      </c>
      <c r="B6635" s="1" t="s">
        <v>326</v>
      </c>
      <c r="C6635" s="1" t="s">
        <v>327</v>
      </c>
      <c r="D6635" s="1" t="s">
        <v>319</v>
      </c>
    </row>
    <row r="6636" customFormat="false" ht="15" hidden="false" customHeight="true" outlineLevel="0" collapsed="false">
      <c r="A6636" s="106" t="n">
        <v>44954.6386689815</v>
      </c>
      <c r="B6636" s="1" t="s">
        <v>320</v>
      </c>
      <c r="C6636" s="1" t="s">
        <v>321</v>
      </c>
      <c r="D6636" s="1" t="s">
        <v>322</v>
      </c>
    </row>
    <row r="6637" customFormat="false" ht="15" hidden="false" customHeight="true" outlineLevel="0" collapsed="false">
      <c r="A6637" s="106" t="n">
        <v>44962.7707060185</v>
      </c>
      <c r="B6637" s="1" t="s">
        <v>323</v>
      </c>
      <c r="C6637" s="1" t="s">
        <v>324</v>
      </c>
      <c r="D6637" s="1" t="s">
        <v>325</v>
      </c>
    </row>
    <row r="6638" customFormat="false" ht="15" hidden="false" customHeight="true" outlineLevel="0" collapsed="false">
      <c r="A6638" s="106" t="n">
        <v>44970.6681134259</v>
      </c>
      <c r="B6638" s="1" t="s">
        <v>314</v>
      </c>
      <c r="C6638" s="1" t="s">
        <v>315</v>
      </c>
      <c r="D6638" s="1" t="s">
        <v>316</v>
      </c>
    </row>
    <row r="6639" customFormat="false" ht="15" hidden="false" customHeight="true" outlineLevel="0" collapsed="false">
      <c r="A6639" s="106" t="n">
        <v>44977.2961458333</v>
      </c>
      <c r="B6639" s="1" t="s">
        <v>326</v>
      </c>
      <c r="C6639" s="1" t="s">
        <v>327</v>
      </c>
      <c r="D6639" s="1" t="s">
        <v>319</v>
      </c>
    </row>
    <row r="6640" customFormat="false" ht="15" hidden="false" customHeight="true" outlineLevel="0" collapsed="false">
      <c r="A6640" s="106" t="n">
        <v>44984.3377546296</v>
      </c>
      <c r="B6640" s="1" t="s">
        <v>320</v>
      </c>
      <c r="C6640" s="1" t="s">
        <v>321</v>
      </c>
      <c r="D6640" s="1" t="s">
        <v>322</v>
      </c>
    </row>
    <row r="6641" customFormat="false" ht="15" hidden="false" customHeight="true" outlineLevel="0" collapsed="false">
      <c r="A6641" s="106" t="n">
        <v>44992.5287037037</v>
      </c>
      <c r="B6641" s="1" t="s">
        <v>323</v>
      </c>
      <c r="C6641" s="1" t="s">
        <v>324</v>
      </c>
      <c r="D6641" s="1" t="s">
        <v>325</v>
      </c>
    </row>
    <row r="6642" customFormat="false" ht="15" hidden="false" customHeight="true" outlineLevel="0" collapsed="false">
      <c r="A6642" s="106" t="n">
        <v>45000.0896643519</v>
      </c>
      <c r="B6642" s="1" t="s">
        <v>314</v>
      </c>
      <c r="C6642" s="1" t="s">
        <v>315</v>
      </c>
      <c r="D6642" s="1" t="s">
        <v>316</v>
      </c>
    </row>
    <row r="6643" customFormat="false" ht="15" hidden="false" customHeight="true" outlineLevel="0" collapsed="false">
      <c r="A6643" s="106" t="n">
        <v>45005.8921296296</v>
      </c>
      <c r="B6643" s="1" t="s">
        <v>328</v>
      </c>
      <c r="C6643" s="1" t="s">
        <v>329</v>
      </c>
      <c r="D6643" s="1" t="s">
        <v>330</v>
      </c>
    </row>
    <row r="6644" customFormat="false" ht="15" hidden="false" customHeight="true" outlineLevel="0" collapsed="false">
      <c r="A6644" s="106" t="n">
        <v>45006.7247453704</v>
      </c>
      <c r="B6644" s="1" t="s">
        <v>326</v>
      </c>
      <c r="C6644" s="1" t="s">
        <v>327</v>
      </c>
      <c r="D6644" s="1" t="s">
        <v>319</v>
      </c>
    </row>
    <row r="6645" customFormat="false" ht="15" hidden="false" customHeight="true" outlineLevel="0" collapsed="false">
      <c r="A6645" s="106" t="n">
        <v>45014.1056018519</v>
      </c>
      <c r="B6645" s="1" t="s">
        <v>320</v>
      </c>
      <c r="C6645" s="1" t="s">
        <v>321</v>
      </c>
      <c r="D6645" s="1" t="s">
        <v>322</v>
      </c>
    </row>
    <row r="6646" customFormat="false" ht="15" hidden="false" customHeight="true" outlineLevel="0" collapsed="false">
      <c r="A6646" s="106" t="n">
        <v>45022.1909606482</v>
      </c>
      <c r="B6646" s="1" t="s">
        <v>323</v>
      </c>
      <c r="C6646" s="1" t="s">
        <v>324</v>
      </c>
      <c r="D6646" s="1" t="s">
        <v>325</v>
      </c>
    </row>
    <row r="6647" customFormat="false" ht="15" hidden="false" customHeight="true" outlineLevel="0" collapsed="false">
      <c r="A6647" s="106" t="n">
        <v>45029.3830208333</v>
      </c>
      <c r="B6647" s="1" t="s">
        <v>314</v>
      </c>
      <c r="C6647" s="1" t="s">
        <v>315</v>
      </c>
      <c r="D6647" s="1" t="s">
        <v>316</v>
      </c>
    </row>
    <row r="6648" customFormat="false" ht="15" hidden="false" customHeight="true" outlineLevel="0" collapsed="false">
      <c r="A6648" s="106" t="n">
        <v>45036.1754861111</v>
      </c>
      <c r="B6648" s="1" t="s">
        <v>317</v>
      </c>
      <c r="C6648" s="1" t="s">
        <v>318</v>
      </c>
      <c r="D6648" s="1" t="s">
        <v>319</v>
      </c>
    </row>
    <row r="6649" customFormat="false" ht="15" hidden="false" customHeight="true" outlineLevel="0" collapsed="false">
      <c r="A6649" s="106" t="n">
        <v>45043.8882986111</v>
      </c>
      <c r="B6649" s="1" t="s">
        <v>320</v>
      </c>
      <c r="C6649" s="1" t="s">
        <v>321</v>
      </c>
      <c r="D6649" s="1" t="s">
        <v>322</v>
      </c>
    </row>
    <row r="6650" customFormat="false" ht="15" hidden="false" customHeight="true" outlineLevel="0" collapsed="false">
      <c r="A6650" s="106" t="n">
        <v>45051.732037037</v>
      </c>
      <c r="B6650" s="1" t="s">
        <v>323</v>
      </c>
      <c r="C6650" s="1" t="s">
        <v>324</v>
      </c>
      <c r="D6650" s="1" t="s">
        <v>325</v>
      </c>
    </row>
    <row r="6651" customFormat="false" ht="15" hidden="false" customHeight="true" outlineLevel="0" collapsed="false">
      <c r="A6651" s="106" t="n">
        <v>45058.6029861111</v>
      </c>
      <c r="B6651" s="1" t="s">
        <v>314</v>
      </c>
      <c r="C6651" s="1" t="s">
        <v>315</v>
      </c>
      <c r="D6651" s="1" t="s">
        <v>316</v>
      </c>
    </row>
    <row r="6652" customFormat="false" ht="15" hidden="false" customHeight="true" outlineLevel="0" collapsed="false">
      <c r="A6652" s="106" t="n">
        <v>45065.6618634259</v>
      </c>
      <c r="B6652" s="1" t="s">
        <v>326</v>
      </c>
      <c r="C6652" s="1" t="s">
        <v>327</v>
      </c>
      <c r="D6652" s="1" t="s">
        <v>319</v>
      </c>
    </row>
    <row r="6653" customFormat="false" ht="15" hidden="false" customHeight="true" outlineLevel="0" collapsed="false">
      <c r="A6653" s="106" t="n">
        <v>45073.6400810185</v>
      </c>
      <c r="B6653" s="1" t="s">
        <v>320</v>
      </c>
      <c r="C6653" s="1" t="s">
        <v>321</v>
      </c>
      <c r="D6653" s="1" t="s">
        <v>322</v>
      </c>
    </row>
    <row r="6654" customFormat="false" ht="15" hidden="false" customHeight="true" outlineLevel="0" collapsed="false">
      <c r="A6654" s="106" t="n">
        <v>45081.1537847222</v>
      </c>
      <c r="B6654" s="1" t="s">
        <v>323</v>
      </c>
      <c r="C6654" s="1" t="s">
        <v>324</v>
      </c>
      <c r="D6654" s="1" t="s">
        <v>325</v>
      </c>
    </row>
    <row r="6655" customFormat="false" ht="15" hidden="false" customHeight="true" outlineLevel="0" collapsed="false">
      <c r="A6655" s="106" t="n">
        <v>45087.8134143519</v>
      </c>
      <c r="B6655" s="1" t="s">
        <v>314</v>
      </c>
      <c r="C6655" s="1" t="s">
        <v>315</v>
      </c>
      <c r="D6655" s="1" t="s">
        <v>316</v>
      </c>
    </row>
    <row r="6656" customFormat="false" ht="15" hidden="false" customHeight="true" outlineLevel="0" collapsed="false">
      <c r="A6656" s="106" t="n">
        <v>45095.1922453704</v>
      </c>
      <c r="B6656" s="1" t="s">
        <v>326</v>
      </c>
      <c r="C6656" s="1" t="s">
        <v>327</v>
      </c>
      <c r="D6656" s="1" t="s">
        <v>319</v>
      </c>
    </row>
    <row r="6657" customFormat="false" ht="15" hidden="false" customHeight="true" outlineLevel="0" collapsed="false">
      <c r="A6657" s="106" t="n">
        <v>45098.6233333333</v>
      </c>
      <c r="B6657" s="1" t="s">
        <v>328</v>
      </c>
      <c r="C6657" s="1" t="s">
        <v>331</v>
      </c>
      <c r="D6657" s="1" t="s">
        <v>332</v>
      </c>
    </row>
    <row r="6658" customFormat="false" ht="15" hidden="false" customHeight="true" outlineLevel="0" collapsed="false">
      <c r="A6658" s="106" t="n">
        <v>45103.3258217593</v>
      </c>
      <c r="B6658" s="1" t="s">
        <v>320</v>
      </c>
      <c r="C6658" s="1" t="s">
        <v>321</v>
      </c>
      <c r="D6658" s="1" t="s">
        <v>322</v>
      </c>
    </row>
    <row r="6659" customFormat="false" ht="15" hidden="false" customHeight="true" outlineLevel="0" collapsed="false">
      <c r="A6659" s="106" t="n">
        <v>45110.4848726852</v>
      </c>
      <c r="B6659" s="1" t="s">
        <v>323</v>
      </c>
      <c r="C6659" s="1" t="s">
        <v>324</v>
      </c>
      <c r="D6659" s="1" t="s">
        <v>325</v>
      </c>
    </row>
    <row r="6660" customFormat="false" ht="15" hidden="false" customHeight="true" outlineLevel="0" collapsed="false">
      <c r="A6660" s="106" t="n">
        <v>45117.0746759259</v>
      </c>
      <c r="B6660" s="1" t="s">
        <v>314</v>
      </c>
      <c r="C6660" s="1" t="s">
        <v>315</v>
      </c>
      <c r="D6660" s="1" t="s">
        <v>316</v>
      </c>
    </row>
    <row r="6661" customFormat="false" ht="15" hidden="false" customHeight="true" outlineLevel="0" collapsed="false">
      <c r="A6661" s="106" t="n">
        <v>45124.7719212963</v>
      </c>
      <c r="B6661" s="1" t="s">
        <v>326</v>
      </c>
      <c r="C6661" s="1" t="s">
        <v>327</v>
      </c>
      <c r="D6661" s="1" t="s">
        <v>319</v>
      </c>
    </row>
    <row r="6662" customFormat="false" ht="15" hidden="false" customHeight="true" outlineLevel="0" collapsed="false">
      <c r="A6662" s="106" t="n">
        <v>45132.9209375</v>
      </c>
      <c r="B6662" s="1" t="s">
        <v>320</v>
      </c>
      <c r="C6662" s="1" t="s">
        <v>321</v>
      </c>
      <c r="D6662" s="1" t="s">
        <v>322</v>
      </c>
    </row>
    <row r="6663" customFormat="false" ht="15" hidden="false" customHeight="true" outlineLevel="0" collapsed="false">
      <c r="A6663" s="106" t="n">
        <v>45139.7718171296</v>
      </c>
      <c r="B6663" s="1" t="s">
        <v>323</v>
      </c>
      <c r="C6663" s="1" t="s">
        <v>324</v>
      </c>
      <c r="D6663" s="1" t="s">
        <v>325</v>
      </c>
    </row>
    <row r="6664" customFormat="false" ht="15" hidden="false" customHeight="true" outlineLevel="0" collapsed="false">
      <c r="A6664" s="106" t="n">
        <v>45146.43625</v>
      </c>
      <c r="B6664" s="1" t="s">
        <v>314</v>
      </c>
      <c r="C6664" s="1" t="s">
        <v>315</v>
      </c>
      <c r="D6664" s="1" t="s">
        <v>316</v>
      </c>
    </row>
    <row r="6665" customFormat="false" ht="15" hidden="false" customHeight="true" outlineLevel="0" collapsed="false">
      <c r="A6665" s="106" t="n">
        <v>45154.4014467593</v>
      </c>
      <c r="B6665" s="1" t="s">
        <v>326</v>
      </c>
      <c r="C6665" s="1" t="s">
        <v>327</v>
      </c>
      <c r="D6665" s="1" t="s">
        <v>319</v>
      </c>
    </row>
    <row r="6666" customFormat="false" ht="15" hidden="false" customHeight="true" outlineLevel="0" collapsed="false">
      <c r="A6666" s="106" t="n">
        <v>45162.4144328704</v>
      </c>
      <c r="B6666" s="1" t="s">
        <v>320</v>
      </c>
      <c r="C6666" s="1" t="s">
        <v>321</v>
      </c>
      <c r="D6666" s="1" t="s">
        <v>322</v>
      </c>
    </row>
    <row r="6667" customFormat="false" ht="15" hidden="false" customHeight="true" outlineLevel="0" collapsed="false">
      <c r="A6667" s="106" t="n">
        <v>45169.0664699074</v>
      </c>
      <c r="B6667" s="1" t="s">
        <v>323</v>
      </c>
      <c r="C6667" s="1" t="s">
        <v>324</v>
      </c>
      <c r="D6667" s="1" t="s">
        <v>325</v>
      </c>
    </row>
    <row r="6668" customFormat="false" ht="15" hidden="false" customHeight="true" outlineLevel="0" collapsed="false">
      <c r="A6668" s="106" t="n">
        <v>45175.9315740741</v>
      </c>
      <c r="B6668" s="1" t="s">
        <v>314</v>
      </c>
      <c r="C6668" s="1" t="s">
        <v>315</v>
      </c>
      <c r="D6668" s="1" t="s">
        <v>316</v>
      </c>
    </row>
    <row r="6669" customFormat="false" ht="15" hidden="false" customHeight="true" outlineLevel="0" collapsed="false">
      <c r="A6669" s="106" t="n">
        <v>45184.0695023148</v>
      </c>
      <c r="B6669" s="1" t="s">
        <v>326</v>
      </c>
      <c r="C6669" s="1" t="s">
        <v>327</v>
      </c>
      <c r="D6669" s="1" t="s">
        <v>319</v>
      </c>
    </row>
    <row r="6670" customFormat="false" ht="15" hidden="false" customHeight="true" outlineLevel="0" collapsed="false">
      <c r="A6670" s="106" t="n">
        <v>45191.8136342593</v>
      </c>
      <c r="B6670" s="1" t="s">
        <v>320</v>
      </c>
      <c r="C6670" s="1" t="s">
        <v>321</v>
      </c>
      <c r="D6670" s="1" t="s">
        <v>322</v>
      </c>
    </row>
    <row r="6671" customFormat="false" ht="15" hidden="false" customHeight="true" outlineLevel="0" collapsed="false">
      <c r="A6671" s="106" t="n">
        <v>45192.2847453704</v>
      </c>
      <c r="B6671" s="1" t="s">
        <v>328</v>
      </c>
      <c r="C6671" s="1" t="s">
        <v>335</v>
      </c>
      <c r="D6671" s="1" t="s">
        <v>336</v>
      </c>
    </row>
    <row r="6672" customFormat="false" ht="15" hidden="false" customHeight="true" outlineLevel="0" collapsed="false">
      <c r="A6672" s="106" t="n">
        <v>45198.4150694445</v>
      </c>
      <c r="B6672" s="1" t="s">
        <v>323</v>
      </c>
      <c r="C6672" s="1" t="s">
        <v>324</v>
      </c>
      <c r="D6672" s="1" t="s">
        <v>325</v>
      </c>
    </row>
    <row r="6673" customFormat="false" ht="15" hidden="false" customHeight="true" outlineLevel="0" collapsed="false">
      <c r="A6673" s="106" t="n">
        <v>45205.5753472222</v>
      </c>
      <c r="B6673" s="1" t="s">
        <v>314</v>
      </c>
      <c r="C6673" s="1" t="s">
        <v>315</v>
      </c>
      <c r="D6673" s="1" t="s">
        <v>316</v>
      </c>
    </row>
    <row r="6674" customFormat="false" ht="15" hidden="false" customHeight="true" outlineLevel="0" collapsed="false">
      <c r="A6674" s="106" t="n">
        <v>45213.7469097222</v>
      </c>
      <c r="B6674" s="1" t="s">
        <v>317</v>
      </c>
      <c r="C6674" s="1" t="s">
        <v>318</v>
      </c>
      <c r="D6674" s="1" t="s">
        <v>319</v>
      </c>
    </row>
    <row r="6675" customFormat="false" ht="15" hidden="false" customHeight="true" outlineLevel="0" collapsed="false">
      <c r="A6675" s="106" t="n">
        <v>45221.145474537</v>
      </c>
      <c r="B6675" s="1" t="s">
        <v>320</v>
      </c>
      <c r="C6675" s="1" t="s">
        <v>321</v>
      </c>
      <c r="D6675" s="1" t="s">
        <v>322</v>
      </c>
    </row>
    <row r="6676" customFormat="false" ht="15" hidden="false" customHeight="true" outlineLevel="0" collapsed="false">
      <c r="A6676" s="106" t="n">
        <v>45227.8500694444</v>
      </c>
      <c r="B6676" s="1" t="s">
        <v>333</v>
      </c>
      <c r="C6676" s="1" t="s">
        <v>334</v>
      </c>
      <c r="D6676" s="1" t="s">
        <v>325</v>
      </c>
    </row>
    <row r="6677" customFormat="false" ht="15" hidden="false" customHeight="true" outlineLevel="0" collapsed="false">
      <c r="A6677" s="106" t="n">
        <v>45235.3594328704</v>
      </c>
      <c r="B6677" s="1" t="s">
        <v>314</v>
      </c>
      <c r="C6677" s="1" t="s">
        <v>315</v>
      </c>
      <c r="D6677" s="1" t="s">
        <v>316</v>
      </c>
    </row>
    <row r="6678" customFormat="false" ht="15" hidden="false" customHeight="true" outlineLevel="0" collapsed="false">
      <c r="A6678" s="106" t="n">
        <v>45243.3941203704</v>
      </c>
      <c r="B6678" s="1" t="s">
        <v>326</v>
      </c>
      <c r="C6678" s="1" t="s">
        <v>327</v>
      </c>
      <c r="D6678" s="1" t="s">
        <v>319</v>
      </c>
    </row>
    <row r="6679" customFormat="false" ht="15" hidden="false" customHeight="true" outlineLevel="0" collapsed="false">
      <c r="A6679" s="106" t="n">
        <v>45250.4513657407</v>
      </c>
      <c r="B6679" s="1" t="s">
        <v>320</v>
      </c>
      <c r="C6679" s="1" t="s">
        <v>321</v>
      </c>
      <c r="D6679" s="1" t="s">
        <v>322</v>
      </c>
    </row>
    <row r="6680" customFormat="false" ht="15" hidden="false" customHeight="true" outlineLevel="0" collapsed="false">
      <c r="A6680" s="106" t="n">
        <v>45257.3863657407</v>
      </c>
      <c r="B6680" s="1" t="s">
        <v>323</v>
      </c>
      <c r="C6680" s="1" t="s">
        <v>324</v>
      </c>
      <c r="D6680" s="1" t="s">
        <v>325</v>
      </c>
    </row>
    <row r="6681" customFormat="false" ht="15" hidden="false" customHeight="true" outlineLevel="0" collapsed="false">
      <c r="A6681" s="106" t="n">
        <v>45265.2430787037</v>
      </c>
      <c r="B6681" s="1" t="s">
        <v>314</v>
      </c>
      <c r="C6681" s="1" t="s">
        <v>315</v>
      </c>
      <c r="D6681" s="1" t="s">
        <v>316</v>
      </c>
    </row>
    <row r="6682" customFormat="false" ht="15" hidden="false" customHeight="true" outlineLevel="0" collapsed="false">
      <c r="A6682" s="106" t="n">
        <v>45272.9806018519</v>
      </c>
      <c r="B6682" s="1" t="s">
        <v>326</v>
      </c>
      <c r="C6682" s="1" t="s">
        <v>327</v>
      </c>
      <c r="D6682" s="1" t="s">
        <v>319</v>
      </c>
    </row>
    <row r="6683" customFormat="false" ht="15" hidden="false" customHeight="true" outlineLevel="0" collapsed="false">
      <c r="A6683" s="106" t="n">
        <v>45279.7772685185</v>
      </c>
      <c r="B6683" s="1" t="s">
        <v>320</v>
      </c>
      <c r="C6683" s="1" t="s">
        <v>321</v>
      </c>
      <c r="D6683" s="1" t="s">
        <v>322</v>
      </c>
    </row>
    <row r="6684" customFormat="false" ht="15" hidden="false" customHeight="true" outlineLevel="0" collapsed="false">
      <c r="A6684" s="106" t="n">
        <v>45282.1441087963</v>
      </c>
      <c r="B6684" s="1" t="s">
        <v>328</v>
      </c>
      <c r="C6684" s="1" t="s">
        <v>337</v>
      </c>
      <c r="D6684" s="1" t="s">
        <v>338</v>
      </c>
    </row>
    <row r="6685" customFormat="false" ht="15" hidden="false" customHeight="true" outlineLevel="0" collapsed="false">
      <c r="A6685" s="106" t="n">
        <v>45287.0232986111</v>
      </c>
      <c r="B6685" s="1" t="s">
        <v>323</v>
      </c>
      <c r="C6685" s="1" t="s">
        <v>324</v>
      </c>
      <c r="D6685" s="1" t="s">
        <v>325</v>
      </c>
    </row>
    <row r="6686" customFormat="false" ht="15" hidden="false" customHeight="true" outlineLevel="0" collapsed="false">
      <c r="A6686" s="106" t="n">
        <v>45295.1465972222</v>
      </c>
      <c r="B6686" s="1" t="s">
        <v>314</v>
      </c>
      <c r="C6686" s="1" t="s">
        <v>315</v>
      </c>
      <c r="D6686" s="1" t="s">
        <v>316</v>
      </c>
    </row>
    <row r="6687" customFormat="false" ht="15" hidden="false" customHeight="true" outlineLevel="0" collapsed="false">
      <c r="A6687" s="106" t="n">
        <v>45302.498275463</v>
      </c>
      <c r="B6687" s="1" t="s">
        <v>326</v>
      </c>
      <c r="C6687" s="1" t="s">
        <v>327</v>
      </c>
      <c r="D6687" s="1" t="s">
        <v>319</v>
      </c>
    </row>
    <row r="6688" customFormat="false" ht="15" hidden="false" customHeight="true" outlineLevel="0" collapsed="false">
      <c r="A6688" s="106" t="n">
        <v>45309.1615972222</v>
      </c>
      <c r="B6688" s="1" t="s">
        <v>320</v>
      </c>
      <c r="C6688" s="1" t="s">
        <v>321</v>
      </c>
      <c r="D6688" s="1" t="s">
        <v>322</v>
      </c>
    </row>
    <row r="6689" customFormat="false" ht="15" hidden="false" customHeight="true" outlineLevel="0" collapsed="false">
      <c r="A6689" s="106" t="n">
        <v>45316.7462847222</v>
      </c>
      <c r="B6689" s="1" t="s">
        <v>323</v>
      </c>
      <c r="C6689" s="1" t="s">
        <v>324</v>
      </c>
      <c r="D6689" s="1" t="s">
        <v>325</v>
      </c>
    </row>
    <row r="6690" customFormat="false" ht="15" hidden="false" customHeight="true" outlineLevel="0" collapsed="false">
      <c r="A6690" s="106" t="n">
        <v>45324.9711574074</v>
      </c>
      <c r="B6690" s="1" t="s">
        <v>314</v>
      </c>
      <c r="C6690" s="1" t="s">
        <v>315</v>
      </c>
      <c r="D6690" s="1" t="s">
        <v>316</v>
      </c>
    </row>
    <row r="6691" customFormat="false" ht="15" hidden="false" customHeight="true" outlineLevel="0" collapsed="false">
      <c r="A6691" s="106" t="n">
        <v>45331.9577777778</v>
      </c>
      <c r="B6691" s="1" t="s">
        <v>326</v>
      </c>
      <c r="C6691" s="1" t="s">
        <v>327</v>
      </c>
      <c r="D6691" s="1" t="s">
        <v>319</v>
      </c>
    </row>
    <row r="6692" customFormat="false" ht="15" hidden="false" customHeight="true" outlineLevel="0" collapsed="false">
      <c r="A6692" s="106" t="n">
        <v>45338.6258217593</v>
      </c>
      <c r="B6692" s="1" t="s">
        <v>320</v>
      </c>
      <c r="C6692" s="1" t="s">
        <v>321</v>
      </c>
      <c r="D6692" s="1" t="s">
        <v>322</v>
      </c>
    </row>
    <row r="6693" customFormat="false" ht="15" hidden="false" customHeight="true" outlineLevel="0" collapsed="false">
      <c r="A6693" s="106" t="n">
        <v>45346.5215625</v>
      </c>
      <c r="B6693" s="1" t="s">
        <v>323</v>
      </c>
      <c r="C6693" s="1" t="s">
        <v>324</v>
      </c>
      <c r="D6693" s="1" t="s">
        <v>325</v>
      </c>
    </row>
    <row r="6694" customFormat="false" ht="15" hidden="false" customHeight="true" outlineLevel="0" collapsed="false">
      <c r="A6694" s="106" t="n">
        <v>45354.6417361111</v>
      </c>
      <c r="B6694" s="1" t="s">
        <v>314</v>
      </c>
      <c r="C6694" s="1" t="s">
        <v>315</v>
      </c>
      <c r="D6694" s="1" t="s">
        <v>316</v>
      </c>
    </row>
    <row r="6695" customFormat="false" ht="15" hidden="false" customHeight="true" outlineLevel="0" collapsed="false">
      <c r="A6695" s="106" t="n">
        <v>45361.3753125</v>
      </c>
      <c r="B6695" s="1" t="s">
        <v>326</v>
      </c>
      <c r="C6695" s="1" t="s">
        <v>327</v>
      </c>
      <c r="D6695" s="1" t="s">
        <v>319</v>
      </c>
    </row>
    <row r="6696" customFormat="false" ht="15" hidden="false" customHeight="true" outlineLevel="0" collapsed="false">
      <c r="A6696" s="106" t="n">
        <v>45368.1742592593</v>
      </c>
      <c r="B6696" s="1" t="s">
        <v>320</v>
      </c>
      <c r="C6696" s="1" t="s">
        <v>321</v>
      </c>
      <c r="D6696" s="1" t="s">
        <v>322</v>
      </c>
    </row>
    <row r="6697" customFormat="false" ht="15" hidden="false" customHeight="true" outlineLevel="0" collapsed="false">
      <c r="A6697" s="106" t="n">
        <v>45371.1295138889</v>
      </c>
      <c r="B6697" s="1" t="s">
        <v>328</v>
      </c>
      <c r="C6697" s="1" t="s">
        <v>329</v>
      </c>
      <c r="D6697" s="1" t="s">
        <v>330</v>
      </c>
    </row>
    <row r="6698" customFormat="false" ht="15" hidden="false" customHeight="true" outlineLevel="0" collapsed="false">
      <c r="A6698" s="106" t="n">
        <v>45376.2922222222</v>
      </c>
      <c r="B6698" s="1" t="s">
        <v>323</v>
      </c>
      <c r="C6698" s="1" t="s">
        <v>324</v>
      </c>
      <c r="D6698" s="1" t="s">
        <v>325</v>
      </c>
    </row>
    <row r="6699" customFormat="false" ht="15" hidden="false" customHeight="true" outlineLevel="0" collapsed="false">
      <c r="A6699" s="106" t="n">
        <v>45384.135625</v>
      </c>
      <c r="B6699" s="1" t="s">
        <v>314</v>
      </c>
      <c r="C6699" s="1" t="s">
        <v>315</v>
      </c>
      <c r="D6699" s="1" t="s">
        <v>316</v>
      </c>
    </row>
    <row r="6700" customFormat="false" ht="15" hidden="false" customHeight="true" outlineLevel="0" collapsed="false">
      <c r="A6700" s="106" t="n">
        <v>45390.7646990741</v>
      </c>
      <c r="B6700" s="1" t="s">
        <v>317</v>
      </c>
      <c r="C6700" s="1" t="s">
        <v>318</v>
      </c>
      <c r="D6700" s="1" t="s">
        <v>319</v>
      </c>
    </row>
    <row r="6701" customFormat="false" ht="15" hidden="false" customHeight="true" outlineLevel="0" collapsed="false">
      <c r="A6701" s="106" t="n">
        <v>45397.8007175926</v>
      </c>
      <c r="B6701" s="1" t="s">
        <v>320</v>
      </c>
      <c r="C6701" s="1" t="s">
        <v>321</v>
      </c>
      <c r="D6701" s="1" t="s">
        <v>322</v>
      </c>
    </row>
    <row r="6702" customFormat="false" ht="15" hidden="false" customHeight="true" outlineLevel="0" collapsed="false">
      <c r="A6702" s="106" t="n">
        <v>45405.9925</v>
      </c>
      <c r="B6702" s="1" t="s">
        <v>323</v>
      </c>
      <c r="C6702" s="1" t="s">
        <v>324</v>
      </c>
      <c r="D6702" s="1" t="s">
        <v>325</v>
      </c>
    </row>
    <row r="6703" customFormat="false" ht="15" hidden="false" customHeight="true" outlineLevel="0" collapsed="false">
      <c r="A6703" s="106" t="n">
        <v>45413.4775231482</v>
      </c>
      <c r="B6703" s="1" t="s">
        <v>314</v>
      </c>
      <c r="C6703" s="1" t="s">
        <v>315</v>
      </c>
      <c r="D6703" s="1" t="s">
        <v>316</v>
      </c>
    </row>
    <row r="6704" customFormat="false" ht="15" hidden="false" customHeight="true" outlineLevel="0" collapsed="false">
      <c r="A6704" s="106" t="n">
        <v>45420.1406365741</v>
      </c>
      <c r="B6704" s="1" t="s">
        <v>326</v>
      </c>
      <c r="C6704" s="1" t="s">
        <v>327</v>
      </c>
      <c r="D6704" s="1" t="s">
        <v>319</v>
      </c>
    </row>
    <row r="6705" customFormat="false" ht="15" hidden="false" customHeight="true" outlineLevel="0" collapsed="false">
      <c r="A6705" s="106" t="n">
        <v>45427.4913773148</v>
      </c>
      <c r="B6705" s="1" t="s">
        <v>320</v>
      </c>
      <c r="C6705" s="1" t="s">
        <v>321</v>
      </c>
      <c r="D6705" s="1" t="s">
        <v>322</v>
      </c>
    </row>
    <row r="6706" customFormat="false" ht="15" hidden="false" customHeight="true" outlineLevel="0" collapsed="false">
      <c r="A6706" s="106" t="n">
        <v>45435.578587963</v>
      </c>
      <c r="B6706" s="1" t="s">
        <v>323</v>
      </c>
      <c r="C6706" s="1" t="s">
        <v>324</v>
      </c>
      <c r="D6706" s="1" t="s">
        <v>325</v>
      </c>
    </row>
    <row r="6707" customFormat="false" ht="15" hidden="false" customHeight="true" outlineLevel="0" collapsed="false">
      <c r="A6707" s="106" t="n">
        <v>45442.717349537</v>
      </c>
      <c r="B6707" s="1" t="s">
        <v>314</v>
      </c>
      <c r="C6707" s="1" t="s">
        <v>315</v>
      </c>
      <c r="D6707" s="1" t="s">
        <v>316</v>
      </c>
    </row>
    <row r="6708" customFormat="false" ht="15" hidden="false" customHeight="true" outlineLevel="0" collapsed="false">
      <c r="A6708" s="106" t="n">
        <v>45449.5265856482</v>
      </c>
      <c r="B6708" s="1" t="s">
        <v>326</v>
      </c>
      <c r="C6708" s="1" t="s">
        <v>327</v>
      </c>
      <c r="D6708" s="1" t="s">
        <v>319</v>
      </c>
    </row>
    <row r="6709" customFormat="false" ht="15" hidden="false" customHeight="true" outlineLevel="0" collapsed="false">
      <c r="A6709" s="106" t="n">
        <v>45457.2209606482</v>
      </c>
      <c r="B6709" s="1" t="s">
        <v>320</v>
      </c>
      <c r="C6709" s="1" t="s">
        <v>321</v>
      </c>
      <c r="D6709" s="1" t="s">
        <v>322</v>
      </c>
    </row>
    <row r="6710" customFormat="false" ht="15" hidden="false" customHeight="true" outlineLevel="0" collapsed="false">
      <c r="A6710" s="106" t="n">
        <v>45463.8686226852</v>
      </c>
      <c r="B6710" s="1" t="s">
        <v>328</v>
      </c>
      <c r="C6710" s="1" t="s">
        <v>331</v>
      </c>
      <c r="D6710" s="1" t="s">
        <v>332</v>
      </c>
    </row>
    <row r="6711" customFormat="false" ht="15" hidden="false" customHeight="true" outlineLevel="0" collapsed="false">
      <c r="A6711" s="106" t="n">
        <v>45465.0471412037</v>
      </c>
      <c r="B6711" s="1" t="s">
        <v>323</v>
      </c>
      <c r="C6711" s="1" t="s">
        <v>324</v>
      </c>
      <c r="D6711" s="1" t="s">
        <v>325</v>
      </c>
    </row>
    <row r="6712" customFormat="false" ht="15" hidden="false" customHeight="true" outlineLevel="0" collapsed="false">
      <c r="A6712" s="106" t="n">
        <v>45471.9123148148</v>
      </c>
      <c r="B6712" s="1" t="s">
        <v>314</v>
      </c>
      <c r="C6712" s="1" t="s">
        <v>315</v>
      </c>
      <c r="D6712" s="1" t="s">
        <v>316</v>
      </c>
    </row>
    <row r="6713" customFormat="false" ht="15" hidden="false" customHeight="true" outlineLevel="0" collapsed="false">
      <c r="A6713" s="106" t="n">
        <v>45478.9568287037</v>
      </c>
      <c r="B6713" s="1" t="s">
        <v>326</v>
      </c>
      <c r="C6713" s="1" t="s">
        <v>327</v>
      </c>
      <c r="D6713" s="1" t="s">
        <v>319</v>
      </c>
    </row>
    <row r="6714" customFormat="false" ht="15" hidden="false" customHeight="true" outlineLevel="0" collapsed="false">
      <c r="A6714" s="106" t="n">
        <v>45486.9506365741</v>
      </c>
      <c r="B6714" s="1" t="s">
        <v>320</v>
      </c>
      <c r="C6714" s="1" t="s">
        <v>321</v>
      </c>
      <c r="D6714" s="1" t="s">
        <v>322</v>
      </c>
    </row>
    <row r="6715" customFormat="false" ht="15" hidden="false" customHeight="true" outlineLevel="0" collapsed="false">
      <c r="A6715" s="106" t="n">
        <v>45494.4286226852</v>
      </c>
      <c r="B6715" s="1" t="s">
        <v>323</v>
      </c>
      <c r="C6715" s="1" t="s">
        <v>324</v>
      </c>
      <c r="D6715" s="1" t="s">
        <v>325</v>
      </c>
    </row>
    <row r="6716" customFormat="false" ht="15" hidden="false" customHeight="true" outlineLevel="0" collapsed="false">
      <c r="A6716" s="106" t="n">
        <v>45501.1193402778</v>
      </c>
      <c r="B6716" s="1" t="s">
        <v>314</v>
      </c>
      <c r="C6716" s="1" t="s">
        <v>315</v>
      </c>
      <c r="D6716" s="1" t="s">
        <v>316</v>
      </c>
    </row>
    <row r="6717" customFormat="false" ht="15" hidden="false" customHeight="true" outlineLevel="0" collapsed="false">
      <c r="A6717" s="106" t="n">
        <v>45508.467662037</v>
      </c>
      <c r="B6717" s="1" t="s">
        <v>326</v>
      </c>
      <c r="C6717" s="1" t="s">
        <v>327</v>
      </c>
      <c r="D6717" s="1" t="s">
        <v>319</v>
      </c>
    </row>
    <row r="6718" customFormat="false" ht="15" hidden="false" customHeight="true" outlineLevel="0" collapsed="false">
      <c r="A6718" s="106" t="n">
        <v>45516.6380902778</v>
      </c>
      <c r="B6718" s="1" t="s">
        <v>320</v>
      </c>
      <c r="C6718" s="1" t="s">
        <v>321</v>
      </c>
      <c r="D6718" s="1" t="s">
        <v>322</v>
      </c>
    </row>
    <row r="6719" customFormat="false" ht="15" hidden="false" customHeight="true" outlineLevel="0" collapsed="false">
      <c r="A6719" s="106" t="n">
        <v>45523.7681134259</v>
      </c>
      <c r="B6719" s="1" t="s">
        <v>323</v>
      </c>
      <c r="C6719" s="1" t="s">
        <v>324</v>
      </c>
      <c r="D6719" s="1" t="s">
        <v>325</v>
      </c>
    </row>
    <row r="6720" customFormat="false" ht="15" hidden="false" customHeight="true" outlineLevel="0" collapsed="false">
      <c r="A6720" s="106" t="n">
        <v>45530.3931712963</v>
      </c>
      <c r="B6720" s="1" t="s">
        <v>314</v>
      </c>
      <c r="C6720" s="1" t="s">
        <v>315</v>
      </c>
      <c r="D6720" s="1" t="s">
        <v>316</v>
      </c>
    </row>
    <row r="6721" customFormat="false" ht="15" hidden="false" customHeight="true" outlineLevel="0" collapsed="false">
      <c r="A6721" s="106" t="n">
        <v>45538.0805555556</v>
      </c>
      <c r="B6721" s="1" t="s">
        <v>326</v>
      </c>
      <c r="C6721" s="1" t="s">
        <v>327</v>
      </c>
      <c r="D6721" s="1" t="s">
        <v>319</v>
      </c>
    </row>
    <row r="6722" customFormat="false" ht="15" hidden="false" customHeight="true" outlineLevel="0" collapsed="false">
      <c r="A6722" s="106" t="n">
        <v>45546.2539351852</v>
      </c>
      <c r="B6722" s="1" t="s">
        <v>320</v>
      </c>
      <c r="C6722" s="1" t="s">
        <v>321</v>
      </c>
      <c r="D6722" s="1" t="s">
        <v>322</v>
      </c>
    </row>
    <row r="6723" customFormat="false" ht="15" hidden="false" customHeight="true" outlineLevel="0" collapsed="false">
      <c r="A6723" s="106" t="n">
        <v>45553.1076967593</v>
      </c>
      <c r="B6723" s="1" t="s">
        <v>333</v>
      </c>
      <c r="C6723" s="1" t="s">
        <v>334</v>
      </c>
      <c r="D6723" s="1" t="s">
        <v>325</v>
      </c>
    </row>
    <row r="6724" customFormat="false" ht="15" hidden="false" customHeight="true" outlineLevel="0" collapsed="false">
      <c r="A6724" s="106" t="n">
        <v>45557.5303009259</v>
      </c>
      <c r="B6724" s="1" t="s">
        <v>328</v>
      </c>
      <c r="C6724" s="1" t="s">
        <v>335</v>
      </c>
      <c r="D6724" s="1" t="s">
        <v>336</v>
      </c>
    </row>
    <row r="6725" customFormat="false" ht="15" hidden="false" customHeight="true" outlineLevel="0" collapsed="false">
      <c r="A6725" s="106" t="n">
        <v>45559.785</v>
      </c>
      <c r="B6725" s="1" t="s">
        <v>314</v>
      </c>
      <c r="C6725" s="1" t="s">
        <v>315</v>
      </c>
      <c r="D6725" s="1" t="s">
        <v>316</v>
      </c>
    </row>
    <row r="6726" customFormat="false" ht="15" hidden="false" customHeight="true" outlineLevel="0" collapsed="false">
      <c r="A6726" s="106" t="n">
        <v>45567.7846527778</v>
      </c>
      <c r="B6726" s="1" t="s">
        <v>317</v>
      </c>
      <c r="C6726" s="1" t="s">
        <v>318</v>
      </c>
      <c r="D6726" s="1" t="s">
        <v>319</v>
      </c>
    </row>
    <row r="6727" customFormat="false" ht="15" hidden="false" customHeight="true" outlineLevel="0" collapsed="false">
      <c r="A6727" s="106" t="n">
        <v>45575.7883796296</v>
      </c>
      <c r="B6727" s="1" t="s">
        <v>320</v>
      </c>
      <c r="C6727" s="1" t="s">
        <v>321</v>
      </c>
      <c r="D6727" s="1" t="s">
        <v>322</v>
      </c>
    </row>
    <row r="6728" customFormat="false" ht="15" hidden="false" customHeight="true" outlineLevel="0" collapsed="false">
      <c r="A6728" s="106" t="n">
        <v>45582.4771643519</v>
      </c>
      <c r="B6728" s="1" t="s">
        <v>323</v>
      </c>
      <c r="C6728" s="1" t="s">
        <v>324</v>
      </c>
      <c r="D6728" s="1" t="s">
        <v>325</v>
      </c>
    </row>
    <row r="6729" customFormat="false" ht="15" hidden="false" customHeight="true" outlineLevel="0" collapsed="false">
      <c r="A6729" s="106" t="n">
        <v>45589.3360763889</v>
      </c>
      <c r="B6729" s="1" t="s">
        <v>314</v>
      </c>
      <c r="C6729" s="1" t="s">
        <v>315</v>
      </c>
      <c r="D6729" s="1" t="s">
        <v>316</v>
      </c>
    </row>
    <row r="6730" customFormat="false" ht="15" hidden="false" customHeight="true" outlineLevel="0" collapsed="false">
      <c r="A6730" s="106" t="n">
        <v>45597.5331134259</v>
      </c>
      <c r="B6730" s="1" t="s">
        <v>326</v>
      </c>
      <c r="C6730" s="1" t="s">
        <v>327</v>
      </c>
      <c r="D6730" s="1" t="s">
        <v>319</v>
      </c>
    </row>
    <row r="6731" customFormat="false" ht="15" hidden="false" customHeight="true" outlineLevel="0" collapsed="false">
      <c r="A6731" s="106" t="n">
        <v>45605.2469328704</v>
      </c>
      <c r="B6731" s="1" t="s">
        <v>320</v>
      </c>
      <c r="C6731" s="1" t="s">
        <v>321</v>
      </c>
      <c r="D6731" s="1" t="s">
        <v>322</v>
      </c>
    </row>
    <row r="6732" customFormat="false" ht="15" hidden="false" customHeight="true" outlineLevel="0" collapsed="false">
      <c r="A6732" s="106" t="n">
        <v>45611.8950925926</v>
      </c>
      <c r="B6732" s="1" t="s">
        <v>323</v>
      </c>
      <c r="C6732" s="1" t="s">
        <v>324</v>
      </c>
      <c r="D6732" s="1" t="s">
        <v>325</v>
      </c>
    </row>
    <row r="6733" customFormat="false" ht="15" hidden="false" customHeight="true" outlineLevel="0" collapsed="false">
      <c r="A6733" s="106" t="n">
        <v>45619.0616898148</v>
      </c>
      <c r="B6733" s="1" t="s">
        <v>314</v>
      </c>
      <c r="C6733" s="1" t="s">
        <v>315</v>
      </c>
      <c r="D6733" s="1" t="s">
        <v>316</v>
      </c>
    </row>
    <row r="6734" customFormat="false" ht="15" hidden="false" customHeight="true" outlineLevel="0" collapsed="false">
      <c r="A6734" s="106" t="n">
        <v>45627.2649421296</v>
      </c>
      <c r="B6734" s="1" t="s">
        <v>326</v>
      </c>
      <c r="C6734" s="1" t="s">
        <v>327</v>
      </c>
      <c r="D6734" s="1" t="s">
        <v>319</v>
      </c>
    </row>
    <row r="6735" customFormat="false" ht="15" hidden="false" customHeight="true" outlineLevel="0" collapsed="false">
      <c r="A6735" s="106" t="n">
        <v>45634.6435763889</v>
      </c>
      <c r="B6735" s="1" t="s">
        <v>320</v>
      </c>
      <c r="C6735" s="1" t="s">
        <v>321</v>
      </c>
      <c r="D6735" s="1" t="s">
        <v>322</v>
      </c>
    </row>
    <row r="6736" customFormat="false" ht="15" hidden="false" customHeight="true" outlineLevel="0" collapsed="false">
      <c r="A6736" s="106" t="n">
        <v>45641.3763310185</v>
      </c>
      <c r="B6736" s="1" t="s">
        <v>323</v>
      </c>
      <c r="C6736" s="1" t="s">
        <v>324</v>
      </c>
      <c r="D6736" s="1" t="s">
        <v>325</v>
      </c>
    </row>
    <row r="6737" customFormat="false" ht="15" hidden="false" customHeight="true" outlineLevel="0" collapsed="false">
      <c r="A6737" s="106" t="n">
        <v>45647.3891203704</v>
      </c>
      <c r="B6737" s="1" t="s">
        <v>328</v>
      </c>
      <c r="C6737" s="1" t="s">
        <v>337</v>
      </c>
      <c r="D6737" s="1" t="s">
        <v>338</v>
      </c>
    </row>
    <row r="6738" customFormat="false" ht="15" hidden="false" customHeight="true" outlineLevel="0" collapsed="false">
      <c r="A6738" s="106" t="n">
        <v>45648.9298726852</v>
      </c>
      <c r="B6738" s="1" t="s">
        <v>314</v>
      </c>
      <c r="C6738" s="1" t="s">
        <v>315</v>
      </c>
      <c r="D6738" s="1" t="s">
        <v>316</v>
      </c>
    </row>
    <row r="6739" customFormat="false" ht="15" hidden="false" customHeight="true" outlineLevel="0" collapsed="false">
      <c r="A6739" s="106" t="n">
        <v>45656.9353240741</v>
      </c>
      <c r="B6739" s="1" t="s">
        <v>326</v>
      </c>
      <c r="C6739" s="1" t="s">
        <v>327</v>
      </c>
      <c r="D6739" s="1" t="s">
        <v>319</v>
      </c>
    </row>
    <row r="6740" customFormat="false" ht="15" hidden="false" customHeight="true" outlineLevel="0" collapsed="false">
      <c r="A6740" s="106" t="n">
        <v>45663.9975925926</v>
      </c>
      <c r="B6740" s="1" t="s">
        <v>320</v>
      </c>
      <c r="C6740" s="1" t="s">
        <v>321</v>
      </c>
      <c r="D6740" s="1" t="s">
        <v>322</v>
      </c>
    </row>
    <row r="6741" customFormat="false" ht="15" hidden="false" customHeight="true" outlineLevel="0" collapsed="false">
      <c r="A6741" s="106" t="n">
        <v>45670.9357060185</v>
      </c>
      <c r="B6741" s="1" t="s">
        <v>323</v>
      </c>
      <c r="C6741" s="1" t="s">
        <v>324</v>
      </c>
      <c r="D6741" s="1" t="s">
        <v>325</v>
      </c>
    </row>
    <row r="6742" customFormat="false" ht="15" hidden="false" customHeight="true" outlineLevel="0" collapsed="false">
      <c r="A6742" s="106" t="n">
        <v>45678.8554050926</v>
      </c>
      <c r="B6742" s="1" t="s">
        <v>314</v>
      </c>
      <c r="C6742" s="1" t="s">
        <v>315</v>
      </c>
      <c r="D6742" s="1" t="s">
        <v>316</v>
      </c>
    </row>
    <row r="6743" customFormat="false" ht="15" hidden="false" customHeight="true" outlineLevel="0" collapsed="false">
      <c r="A6743" s="106" t="n">
        <v>45686.525150463</v>
      </c>
      <c r="B6743" s="1" t="s">
        <v>326</v>
      </c>
      <c r="C6743" s="1" t="s">
        <v>327</v>
      </c>
      <c r="D6743" s="1" t="s">
        <v>319</v>
      </c>
    </row>
    <row r="6744" customFormat="false" ht="15" hidden="false" customHeight="true" outlineLevel="0" collapsed="false">
      <c r="A6744" s="106" t="n">
        <v>45693.3350810185</v>
      </c>
      <c r="B6744" s="1" t="s">
        <v>320</v>
      </c>
      <c r="C6744" s="1" t="s">
        <v>321</v>
      </c>
      <c r="D6744" s="1" t="s">
        <v>322</v>
      </c>
    </row>
    <row r="6745" customFormat="false" ht="15" hidden="false" customHeight="true" outlineLevel="0" collapsed="false">
      <c r="A6745" s="106" t="n">
        <v>45700.5792476852</v>
      </c>
      <c r="B6745" s="1" t="s">
        <v>323</v>
      </c>
      <c r="C6745" s="1" t="s">
        <v>324</v>
      </c>
      <c r="D6745" s="1" t="s">
        <v>325</v>
      </c>
    </row>
    <row r="6746" customFormat="false" ht="15" hidden="false" customHeight="true" outlineLevel="0" collapsed="false">
      <c r="A6746" s="106" t="n">
        <v>45708.7315162037</v>
      </c>
      <c r="B6746" s="1" t="s">
        <v>314</v>
      </c>
      <c r="C6746" s="1" t="s">
        <v>315</v>
      </c>
      <c r="D6746" s="1" t="s">
        <v>316</v>
      </c>
    </row>
    <row r="6747" customFormat="false" ht="15" hidden="false" customHeight="true" outlineLevel="0" collapsed="false">
      <c r="A6747" s="106" t="n">
        <v>45716.0313541667</v>
      </c>
      <c r="B6747" s="1" t="s">
        <v>326</v>
      </c>
      <c r="C6747" s="1" t="s">
        <v>327</v>
      </c>
      <c r="D6747" s="1" t="s">
        <v>319</v>
      </c>
    </row>
    <row r="6748" customFormat="false" ht="15" hidden="false" customHeight="true" outlineLevel="0" collapsed="false">
      <c r="A6748" s="106" t="n">
        <v>45722.6889351852</v>
      </c>
      <c r="B6748" s="1" t="s">
        <v>320</v>
      </c>
      <c r="C6748" s="1" t="s">
        <v>321</v>
      </c>
      <c r="D6748" s="1" t="s">
        <v>322</v>
      </c>
    </row>
    <row r="6749" customFormat="false" ht="15" hidden="false" customHeight="true" outlineLevel="0" collapsed="false">
      <c r="A6749" s="106" t="n">
        <v>45730.2884375</v>
      </c>
      <c r="B6749" s="1" t="s">
        <v>333</v>
      </c>
      <c r="C6749" s="1" t="s">
        <v>334</v>
      </c>
      <c r="D6749" s="1" t="s">
        <v>325</v>
      </c>
    </row>
    <row r="6750" customFormat="false" ht="15" hidden="false" customHeight="true" outlineLevel="0" collapsed="false">
      <c r="A6750" s="106" t="n">
        <v>45736.3760532407</v>
      </c>
      <c r="B6750" s="1" t="s">
        <v>328</v>
      </c>
      <c r="C6750" s="1" t="s">
        <v>329</v>
      </c>
      <c r="D6750" s="1" t="s">
        <v>330</v>
      </c>
    </row>
    <row r="6751" customFormat="false" ht="15" hidden="false" customHeight="true" outlineLevel="0" collapsed="false">
      <c r="A6751" s="106" t="n">
        <v>45738.4792592593</v>
      </c>
      <c r="B6751" s="1" t="s">
        <v>314</v>
      </c>
      <c r="C6751" s="1" t="s">
        <v>315</v>
      </c>
      <c r="D6751" s="1" t="s">
        <v>316</v>
      </c>
    </row>
    <row r="6752" customFormat="false" ht="15" hidden="false" customHeight="true" outlineLevel="0" collapsed="false">
      <c r="A6752" s="106" t="n">
        <v>45745.4571875</v>
      </c>
      <c r="B6752" s="1" t="s">
        <v>317</v>
      </c>
      <c r="C6752" s="1" t="s">
        <v>318</v>
      </c>
      <c r="D6752" s="1" t="s">
        <v>319</v>
      </c>
    </row>
    <row r="6753" customFormat="false" ht="15" hidden="false" customHeight="true" outlineLevel="0" collapsed="false">
      <c r="A6753" s="106" t="n">
        <v>45752.0939699074</v>
      </c>
      <c r="B6753" s="1" t="s">
        <v>320</v>
      </c>
      <c r="C6753" s="1" t="s">
        <v>321</v>
      </c>
      <c r="D6753" s="1" t="s">
        <v>322</v>
      </c>
    </row>
    <row r="6754" customFormat="false" ht="15" hidden="false" customHeight="true" outlineLevel="0" collapsed="false">
      <c r="A6754" s="106" t="n">
        <v>45760.0160532407</v>
      </c>
      <c r="B6754" s="1" t="s">
        <v>323</v>
      </c>
      <c r="C6754" s="1" t="s">
        <v>324</v>
      </c>
      <c r="D6754" s="1" t="s">
        <v>325</v>
      </c>
    </row>
    <row r="6755" customFormat="false" ht="15" hidden="false" customHeight="true" outlineLevel="0" collapsed="false">
      <c r="A6755" s="106" t="n">
        <v>45768.0670023148</v>
      </c>
      <c r="B6755" s="1" t="s">
        <v>314</v>
      </c>
      <c r="C6755" s="1" t="s">
        <v>315</v>
      </c>
      <c r="D6755" s="1" t="s">
        <v>316</v>
      </c>
    </row>
    <row r="6756" customFormat="false" ht="15" hidden="false" customHeight="true" outlineLevel="0" collapsed="false">
      <c r="A6756" s="106" t="n">
        <v>45774.8138773148</v>
      </c>
      <c r="B6756" s="1" t="s">
        <v>326</v>
      </c>
      <c r="C6756" s="1" t="s">
        <v>327</v>
      </c>
      <c r="D6756" s="1" t="s">
        <v>319</v>
      </c>
    </row>
    <row r="6757" customFormat="false" ht="15" hidden="false" customHeight="true" outlineLevel="0" collapsed="false">
      <c r="A6757" s="106" t="n">
        <v>45781.5781944445</v>
      </c>
      <c r="B6757" s="1" t="s">
        <v>320</v>
      </c>
      <c r="C6757" s="1" t="s">
        <v>321</v>
      </c>
      <c r="D6757" s="1" t="s">
        <v>322</v>
      </c>
    </row>
    <row r="6758" customFormat="false" ht="15" hidden="false" customHeight="true" outlineLevel="0" collapsed="false">
      <c r="A6758" s="106" t="n">
        <v>45789.7060416667</v>
      </c>
      <c r="B6758" s="1" t="s">
        <v>323</v>
      </c>
      <c r="C6758" s="1" t="s">
        <v>324</v>
      </c>
      <c r="D6758" s="1" t="s">
        <v>325</v>
      </c>
    </row>
    <row r="6759" customFormat="false" ht="15" hidden="false" customHeight="true" outlineLevel="0" collapsed="false">
      <c r="A6759" s="106" t="n">
        <v>45797.4998611111</v>
      </c>
      <c r="B6759" s="1" t="s">
        <v>314</v>
      </c>
      <c r="C6759" s="1" t="s">
        <v>315</v>
      </c>
      <c r="D6759" s="1" t="s">
        <v>316</v>
      </c>
    </row>
    <row r="6760" customFormat="false" ht="15" hidden="false" customHeight="true" outlineLevel="0" collapsed="false">
      <c r="A6760" s="106" t="n">
        <v>45804.127337963</v>
      </c>
      <c r="B6760" s="1" t="s">
        <v>326</v>
      </c>
      <c r="C6760" s="1" t="s">
        <v>327</v>
      </c>
      <c r="D6760" s="1" t="s">
        <v>319</v>
      </c>
    </row>
    <row r="6761" customFormat="false" ht="15" hidden="false" customHeight="true" outlineLevel="0" collapsed="false">
      <c r="A6761" s="106" t="n">
        <v>45811.1537731482</v>
      </c>
      <c r="B6761" s="1" t="s">
        <v>320</v>
      </c>
      <c r="C6761" s="1" t="s">
        <v>321</v>
      </c>
      <c r="D6761" s="1" t="s">
        <v>322</v>
      </c>
    </row>
    <row r="6762" customFormat="false" ht="15" hidden="false" customHeight="true" outlineLevel="0" collapsed="false">
      <c r="A6762" s="106" t="n">
        <v>45819.322337963</v>
      </c>
      <c r="B6762" s="1" t="s">
        <v>323</v>
      </c>
      <c r="C6762" s="1" t="s">
        <v>324</v>
      </c>
      <c r="D6762" s="1" t="s">
        <v>325</v>
      </c>
    </row>
    <row r="6763" customFormat="false" ht="15" hidden="false" customHeight="true" outlineLevel="0" collapsed="false">
      <c r="A6763" s="106" t="n">
        <v>45826.8054282407</v>
      </c>
      <c r="B6763" s="1" t="s">
        <v>314</v>
      </c>
      <c r="C6763" s="1" t="s">
        <v>315</v>
      </c>
      <c r="D6763" s="1" t="s">
        <v>316</v>
      </c>
    </row>
    <row r="6764" customFormat="false" ht="15" hidden="false" customHeight="true" outlineLevel="0" collapsed="false">
      <c r="A6764" s="106" t="n">
        <v>45829.1126851852</v>
      </c>
      <c r="B6764" s="1" t="s">
        <v>328</v>
      </c>
      <c r="C6764" s="1" t="s">
        <v>331</v>
      </c>
      <c r="D6764" s="1" t="s">
        <v>332</v>
      </c>
    </row>
    <row r="6765" customFormat="false" ht="15" hidden="false" customHeight="true" outlineLevel="0" collapsed="false">
      <c r="A6765" s="106" t="n">
        <v>45833.4391898148</v>
      </c>
      <c r="B6765" s="1" t="s">
        <v>326</v>
      </c>
      <c r="C6765" s="1" t="s">
        <v>327</v>
      </c>
      <c r="D6765" s="1" t="s">
        <v>319</v>
      </c>
    </row>
    <row r="6766" customFormat="false" ht="15" hidden="false" customHeight="true" outlineLevel="0" collapsed="false">
      <c r="A6766" s="106" t="n">
        <v>45840.8124768519</v>
      </c>
      <c r="B6766" s="1" t="s">
        <v>320</v>
      </c>
      <c r="C6766" s="1" t="s">
        <v>321</v>
      </c>
      <c r="D6766" s="1" t="s">
        <v>322</v>
      </c>
    </row>
    <row r="6767" customFormat="false" ht="15" hidden="false" customHeight="true" outlineLevel="0" collapsed="false">
      <c r="A6767" s="106" t="n">
        <v>45848.8589236111</v>
      </c>
      <c r="B6767" s="1" t="s">
        <v>323</v>
      </c>
      <c r="C6767" s="1" t="s">
        <v>324</v>
      </c>
      <c r="D6767" s="1" t="s">
        <v>325</v>
      </c>
    </row>
    <row r="6768" customFormat="false" ht="15" hidden="false" customHeight="true" outlineLevel="0" collapsed="false">
      <c r="A6768" s="106" t="n">
        <v>45856.0263194444</v>
      </c>
      <c r="B6768" s="1" t="s">
        <v>314</v>
      </c>
      <c r="C6768" s="1" t="s">
        <v>315</v>
      </c>
      <c r="D6768" s="1" t="s">
        <v>316</v>
      </c>
    </row>
    <row r="6769" customFormat="false" ht="15" hidden="false" customHeight="true" outlineLevel="0" collapsed="false">
      <c r="A6769" s="106" t="n">
        <v>45862.7996527778</v>
      </c>
      <c r="B6769" s="1" t="s">
        <v>326</v>
      </c>
      <c r="C6769" s="1" t="s">
        <v>327</v>
      </c>
      <c r="D6769" s="1" t="s">
        <v>319</v>
      </c>
    </row>
    <row r="6770" customFormat="false" ht="15" hidden="false" customHeight="true" outlineLevel="0" collapsed="false">
      <c r="A6770" s="106" t="n">
        <v>45870.5284837963</v>
      </c>
      <c r="B6770" s="1" t="s">
        <v>320</v>
      </c>
      <c r="C6770" s="1" t="s">
        <v>321</v>
      </c>
      <c r="D6770" s="1" t="s">
        <v>322</v>
      </c>
    </row>
    <row r="6771" customFormat="false" ht="15" hidden="false" customHeight="true" outlineLevel="0" collapsed="false">
      <c r="A6771" s="106" t="n">
        <v>45878.3298611111</v>
      </c>
      <c r="B6771" s="1" t="s">
        <v>323</v>
      </c>
      <c r="C6771" s="1" t="s">
        <v>324</v>
      </c>
      <c r="D6771" s="1" t="s">
        <v>325</v>
      </c>
    </row>
    <row r="6772" customFormat="false" ht="15" hidden="false" customHeight="true" outlineLevel="0" collapsed="false">
      <c r="A6772" s="106" t="n">
        <v>45885.2169097222</v>
      </c>
      <c r="B6772" s="1" t="s">
        <v>314</v>
      </c>
      <c r="C6772" s="1" t="s">
        <v>315</v>
      </c>
      <c r="D6772" s="1" t="s">
        <v>316</v>
      </c>
    </row>
    <row r="6773" customFormat="false" ht="15" hidden="false" customHeight="true" outlineLevel="0" collapsed="false">
      <c r="A6773" s="106" t="n">
        <v>45892.2545023148</v>
      </c>
      <c r="B6773" s="1" t="s">
        <v>326</v>
      </c>
      <c r="C6773" s="1" t="s">
        <v>327</v>
      </c>
      <c r="D6773" s="1" t="s">
        <v>319</v>
      </c>
    </row>
    <row r="6774" customFormat="false" ht="15" hidden="false" customHeight="true" outlineLevel="0" collapsed="false">
      <c r="A6774" s="106" t="n">
        <v>45900.2674421296</v>
      </c>
      <c r="B6774" s="1" t="s">
        <v>320</v>
      </c>
      <c r="C6774" s="1" t="s">
        <v>321</v>
      </c>
      <c r="D6774" s="1" t="s">
        <v>322</v>
      </c>
    </row>
    <row r="6775" customFormat="false" ht="15" hidden="false" customHeight="true" outlineLevel="0" collapsed="false">
      <c r="A6775" s="106" t="n">
        <v>45907.7561458333</v>
      </c>
      <c r="B6775" s="1" t="s">
        <v>333</v>
      </c>
      <c r="C6775" s="1" t="s">
        <v>334</v>
      </c>
      <c r="D6775" s="1" t="s">
        <v>325</v>
      </c>
    </row>
    <row r="6776" customFormat="false" ht="15" hidden="false" customHeight="true" outlineLevel="0" collapsed="false">
      <c r="A6776" s="106" t="n">
        <v>45914.4395949074</v>
      </c>
      <c r="B6776" s="1" t="s">
        <v>314</v>
      </c>
      <c r="C6776" s="1" t="s">
        <v>315</v>
      </c>
      <c r="D6776" s="1" t="s">
        <v>316</v>
      </c>
    </row>
    <row r="6777" customFormat="false" ht="15" hidden="false" customHeight="true" outlineLevel="0" collapsed="false">
      <c r="A6777" s="106" t="n">
        <v>45921.8291319445</v>
      </c>
      <c r="B6777" s="1" t="s">
        <v>317</v>
      </c>
      <c r="C6777" s="1" t="s">
        <v>318</v>
      </c>
      <c r="D6777" s="1" t="s">
        <v>319</v>
      </c>
    </row>
    <row r="6778" customFormat="false" ht="15" hidden="false" customHeight="true" outlineLevel="0" collapsed="false">
      <c r="A6778" s="106" t="n">
        <v>45922.7635069444</v>
      </c>
      <c r="B6778" s="1" t="s">
        <v>328</v>
      </c>
      <c r="C6778" s="1" t="s">
        <v>335</v>
      </c>
      <c r="D6778" s="1" t="s">
        <v>336</v>
      </c>
    </row>
    <row r="6779" customFormat="false" ht="15" hidden="false" customHeight="true" outlineLevel="0" collapsed="false">
      <c r="A6779" s="106" t="n">
        <v>45929.9954282407</v>
      </c>
      <c r="B6779" s="1" t="s">
        <v>320</v>
      </c>
      <c r="C6779" s="1" t="s">
        <v>321</v>
      </c>
      <c r="D6779" s="1" t="s">
        <v>322</v>
      </c>
    </row>
    <row r="6780" customFormat="false" ht="15" hidden="false" customHeight="true" outlineLevel="0" collapsed="false">
      <c r="A6780" s="106" t="n">
        <v>45937.1581597222</v>
      </c>
      <c r="B6780" s="1" t="s">
        <v>323</v>
      </c>
      <c r="C6780" s="1" t="s">
        <v>324</v>
      </c>
      <c r="D6780" s="1" t="s">
        <v>325</v>
      </c>
    </row>
    <row r="6781" customFormat="false" ht="15" hidden="false" customHeight="true" outlineLevel="0" collapsed="false">
      <c r="A6781" s="106" t="n">
        <v>45943.7586342593</v>
      </c>
      <c r="B6781" s="1" t="s">
        <v>314</v>
      </c>
      <c r="C6781" s="1" t="s">
        <v>315</v>
      </c>
      <c r="D6781" s="1" t="s">
        <v>316</v>
      </c>
    </row>
    <row r="6782" customFormat="false" ht="15" hidden="false" customHeight="true" outlineLevel="0" collapsed="false">
      <c r="A6782" s="106" t="n">
        <v>45951.5172916667</v>
      </c>
      <c r="B6782" s="1" t="s">
        <v>326</v>
      </c>
      <c r="C6782" s="1" t="s">
        <v>327</v>
      </c>
      <c r="D6782" s="1" t="s">
        <v>319</v>
      </c>
    </row>
    <row r="6783" customFormat="false" ht="15" hidden="false" customHeight="true" outlineLevel="0" collapsed="false">
      <c r="A6783" s="106" t="n">
        <v>45959.6805555556</v>
      </c>
      <c r="B6783" s="1" t="s">
        <v>320</v>
      </c>
      <c r="C6783" s="1" t="s">
        <v>321</v>
      </c>
      <c r="D6783" s="1" t="s">
        <v>322</v>
      </c>
    </row>
    <row r="6784" customFormat="false" ht="15" hidden="false" customHeight="true" outlineLevel="0" collapsed="false">
      <c r="A6784" s="106" t="n">
        <v>45966.5553009259</v>
      </c>
      <c r="B6784" s="1" t="s">
        <v>323</v>
      </c>
      <c r="C6784" s="1" t="s">
        <v>324</v>
      </c>
      <c r="D6784" s="1" t="s">
        <v>325</v>
      </c>
    </row>
    <row r="6785" customFormat="false" ht="15" hidden="false" customHeight="true" outlineLevel="0" collapsed="false">
      <c r="A6785" s="106" t="n">
        <v>45973.2278009259</v>
      </c>
      <c r="B6785" s="1" t="s">
        <v>314</v>
      </c>
      <c r="C6785" s="1" t="s">
        <v>315</v>
      </c>
      <c r="D6785" s="1" t="s">
        <v>316</v>
      </c>
    </row>
    <row r="6786" customFormat="false" ht="15" hidden="false" customHeight="true" outlineLevel="0" collapsed="false">
      <c r="A6786" s="106" t="n">
        <v>45981.2826273148</v>
      </c>
      <c r="B6786" s="1" t="s">
        <v>326</v>
      </c>
      <c r="C6786" s="1" t="s">
        <v>327</v>
      </c>
      <c r="D6786" s="1" t="s">
        <v>319</v>
      </c>
    </row>
    <row r="6787" customFormat="false" ht="15" hidden="false" customHeight="true" outlineLevel="0" collapsed="false">
      <c r="A6787" s="106" t="n">
        <v>45989.2905208333</v>
      </c>
      <c r="B6787" s="1" t="s">
        <v>320</v>
      </c>
      <c r="C6787" s="1" t="s">
        <v>321</v>
      </c>
      <c r="D6787" s="1" t="s">
        <v>322</v>
      </c>
    </row>
    <row r="6788" customFormat="false" ht="15" hidden="false" customHeight="true" outlineLevel="0" collapsed="false">
      <c r="A6788" s="106" t="n">
        <v>45995.9683101852</v>
      </c>
      <c r="B6788" s="1" t="s">
        <v>323</v>
      </c>
      <c r="C6788" s="1" t="s">
        <v>324</v>
      </c>
      <c r="D6788" s="1" t="s">
        <v>325</v>
      </c>
    </row>
    <row r="6789" customFormat="false" ht="15" hidden="false" customHeight="true" outlineLevel="0" collapsed="false">
      <c r="A6789" s="106" t="n">
        <v>46002.8696875</v>
      </c>
      <c r="B6789" s="1" t="s">
        <v>314</v>
      </c>
      <c r="C6789" s="1" t="s">
        <v>315</v>
      </c>
      <c r="D6789" s="1" t="s">
        <v>316</v>
      </c>
    </row>
    <row r="6790" customFormat="false" ht="15" hidden="false" customHeight="true" outlineLevel="0" collapsed="false">
      <c r="A6790" s="106" t="n">
        <v>46011.071724537</v>
      </c>
      <c r="B6790" s="1" t="s">
        <v>326</v>
      </c>
      <c r="C6790" s="1" t="s">
        <v>327</v>
      </c>
      <c r="D6790" s="1" t="s">
        <v>319</v>
      </c>
    </row>
    <row r="6791" customFormat="false" ht="15" hidden="false" customHeight="true" outlineLevel="0" collapsed="false">
      <c r="A6791" s="106" t="n">
        <v>46012.6271180556</v>
      </c>
      <c r="B6791" s="1" t="s">
        <v>328</v>
      </c>
      <c r="C6791" s="1" t="s">
        <v>337</v>
      </c>
      <c r="D6791" s="1" t="s">
        <v>338</v>
      </c>
    </row>
    <row r="6792" customFormat="false" ht="15" hidden="false" customHeight="true" outlineLevel="0" collapsed="false">
      <c r="A6792" s="106" t="n">
        <v>46018.7986111111</v>
      </c>
      <c r="B6792" s="1" t="s">
        <v>320</v>
      </c>
      <c r="C6792" s="1" t="s">
        <v>321</v>
      </c>
      <c r="D6792" s="1" t="s">
        <v>322</v>
      </c>
    </row>
    <row r="6793" customFormat="false" ht="15" hidden="false" customHeight="true" outlineLevel="0" collapsed="false">
      <c r="A6793" s="106" t="n">
        <v>46025.4187847222</v>
      </c>
      <c r="B6793" s="1" t="s">
        <v>323</v>
      </c>
      <c r="C6793" s="1" t="s">
        <v>324</v>
      </c>
      <c r="D6793" s="1" t="s">
        <v>325</v>
      </c>
    </row>
    <row r="6794" customFormat="false" ht="15" hidden="false" customHeight="true" outlineLevel="0" collapsed="false">
      <c r="A6794" s="106" t="n">
        <v>46032.6592476852</v>
      </c>
      <c r="B6794" s="1" t="s">
        <v>314</v>
      </c>
      <c r="C6794" s="1" t="s">
        <v>315</v>
      </c>
      <c r="D6794" s="1" t="s">
        <v>316</v>
      </c>
    </row>
    <row r="6795" customFormat="false" ht="15" hidden="false" customHeight="true" outlineLevel="0" collapsed="false">
      <c r="A6795" s="106" t="n">
        <v>46040.8279050926</v>
      </c>
      <c r="B6795" s="1" t="s">
        <v>326</v>
      </c>
      <c r="C6795" s="1" t="s">
        <v>327</v>
      </c>
      <c r="D6795" s="1" t="s">
        <v>319</v>
      </c>
    </row>
    <row r="6796" customFormat="false" ht="15" hidden="false" customHeight="true" outlineLevel="0" collapsed="false">
      <c r="A6796" s="106" t="n">
        <v>46048.1997337963</v>
      </c>
      <c r="B6796" s="1" t="s">
        <v>320</v>
      </c>
      <c r="C6796" s="1" t="s">
        <v>321</v>
      </c>
      <c r="D6796" s="1" t="s">
        <v>322</v>
      </c>
    </row>
    <row r="6797" customFormat="false" ht="15" hidden="false" customHeight="true" outlineLevel="0" collapsed="false">
      <c r="A6797" s="106" t="n">
        <v>46054.9232175926</v>
      </c>
      <c r="B6797" s="1" t="s">
        <v>323</v>
      </c>
      <c r="C6797" s="1" t="s">
        <v>324</v>
      </c>
      <c r="D6797" s="1" t="s">
        <v>325</v>
      </c>
    </row>
    <row r="6798" customFormat="false" ht="15" hidden="false" customHeight="true" outlineLevel="0" collapsed="false">
      <c r="A6798" s="106" t="n">
        <v>46062.5305092593</v>
      </c>
      <c r="B6798" s="1" t="s">
        <v>314</v>
      </c>
      <c r="C6798" s="1" t="s">
        <v>315</v>
      </c>
      <c r="D6798" s="1" t="s">
        <v>316</v>
      </c>
    </row>
    <row r="6799" customFormat="false" ht="15" hidden="false" customHeight="true" outlineLevel="0" collapsed="false">
      <c r="A6799" s="106" t="n">
        <v>46070.5011111111</v>
      </c>
      <c r="B6799" s="1" t="s">
        <v>317</v>
      </c>
      <c r="C6799" s="1" t="s">
        <v>318</v>
      </c>
      <c r="D6799" s="1" t="s">
        <v>319</v>
      </c>
    </row>
    <row r="6800" customFormat="false" ht="15" hidden="false" customHeight="true" outlineLevel="0" collapsed="false">
      <c r="A6800" s="106" t="n">
        <v>46077.5193518519</v>
      </c>
      <c r="B6800" s="1" t="s">
        <v>320</v>
      </c>
      <c r="C6800" s="1" t="s">
        <v>321</v>
      </c>
      <c r="D6800" s="1" t="s">
        <v>322</v>
      </c>
    </row>
    <row r="6801" customFormat="false" ht="15" hidden="false" customHeight="true" outlineLevel="0" collapsed="false">
      <c r="A6801" s="106" t="n">
        <v>46084.4849884259</v>
      </c>
      <c r="B6801" s="1" t="s">
        <v>333</v>
      </c>
      <c r="C6801" s="1" t="s">
        <v>334</v>
      </c>
      <c r="D6801" s="1" t="s">
        <v>325</v>
      </c>
    </row>
    <row r="6802" customFormat="false" ht="15" hidden="false" customHeight="true" outlineLevel="0" collapsed="false">
      <c r="A6802" s="106" t="n">
        <v>46092.4024305556</v>
      </c>
      <c r="B6802" s="1" t="s">
        <v>314</v>
      </c>
      <c r="C6802" s="1" t="s">
        <v>315</v>
      </c>
      <c r="D6802" s="1" t="s">
        <v>316</v>
      </c>
    </row>
    <row r="6803" customFormat="false" ht="15" hidden="false" customHeight="true" outlineLevel="0" collapsed="false">
      <c r="A6803" s="106" t="n">
        <v>46100.0584606482</v>
      </c>
      <c r="B6803" s="1" t="s">
        <v>326</v>
      </c>
      <c r="C6803" s="1" t="s">
        <v>327</v>
      </c>
      <c r="D6803" s="1" t="s">
        <v>319</v>
      </c>
    </row>
    <row r="6804" customFormat="false" ht="15" hidden="false" customHeight="true" outlineLevel="0" collapsed="false">
      <c r="A6804" s="106" t="n">
        <v>46101.6149189815</v>
      </c>
      <c r="B6804" s="1" t="s">
        <v>328</v>
      </c>
      <c r="C6804" s="1" t="s">
        <v>329</v>
      </c>
      <c r="D6804" s="1" t="s">
        <v>330</v>
      </c>
    </row>
    <row r="6805" customFormat="false" ht="15" hidden="false" customHeight="true" outlineLevel="0" collapsed="false">
      <c r="A6805" s="106" t="n">
        <v>46106.8043287037</v>
      </c>
      <c r="B6805" s="1" t="s">
        <v>320</v>
      </c>
      <c r="C6805" s="1" t="s">
        <v>321</v>
      </c>
      <c r="D6805" s="1" t="s">
        <v>322</v>
      </c>
    </row>
    <row r="6806" customFormat="false" ht="15" hidden="false" customHeight="true" outlineLevel="0" collapsed="false">
      <c r="A6806" s="106" t="n">
        <v>46114.0921643519</v>
      </c>
      <c r="B6806" s="1" t="s">
        <v>323</v>
      </c>
      <c r="C6806" s="1" t="s">
        <v>324</v>
      </c>
      <c r="D6806" s="1" t="s">
        <v>325</v>
      </c>
    </row>
    <row r="6807" customFormat="false" ht="15" hidden="false" customHeight="true" outlineLevel="0" collapsed="false">
      <c r="A6807" s="106" t="n">
        <v>46122.2032407407</v>
      </c>
      <c r="B6807" s="1" t="s">
        <v>314</v>
      </c>
      <c r="C6807" s="1" t="s">
        <v>315</v>
      </c>
      <c r="D6807" s="1" t="s">
        <v>316</v>
      </c>
    </row>
    <row r="6808" customFormat="false" ht="15" hidden="false" customHeight="true" outlineLevel="0" collapsed="false">
      <c r="A6808" s="106" t="n">
        <v>46129.4948263889</v>
      </c>
      <c r="B6808" s="1" t="s">
        <v>326</v>
      </c>
      <c r="C6808" s="1" t="s">
        <v>327</v>
      </c>
      <c r="D6808" s="1" t="s">
        <v>319</v>
      </c>
    </row>
    <row r="6809" customFormat="false" ht="15" hidden="false" customHeight="true" outlineLevel="0" collapsed="false">
      <c r="A6809" s="106" t="n">
        <v>46136.1058912037</v>
      </c>
      <c r="B6809" s="1" t="s">
        <v>320</v>
      </c>
      <c r="C6809" s="1" t="s">
        <v>321</v>
      </c>
      <c r="D6809" s="1" t="s">
        <v>322</v>
      </c>
    </row>
    <row r="6810" customFormat="false" ht="15" hidden="false" customHeight="true" outlineLevel="0" collapsed="false">
      <c r="A6810" s="106" t="n">
        <v>46143.7250347222</v>
      </c>
      <c r="B6810" s="1" t="s">
        <v>323</v>
      </c>
      <c r="C6810" s="1" t="s">
        <v>324</v>
      </c>
      <c r="D6810" s="1" t="s">
        <v>325</v>
      </c>
    </row>
    <row r="6811" customFormat="false" ht="15" hidden="false" customHeight="true" outlineLevel="0" collapsed="false">
      <c r="A6811" s="106" t="n">
        <v>46151.8829050926</v>
      </c>
      <c r="B6811" s="1" t="s">
        <v>314</v>
      </c>
      <c r="C6811" s="1" t="s">
        <v>315</v>
      </c>
      <c r="D6811" s="1" t="s">
        <v>316</v>
      </c>
    </row>
    <row r="6812" customFormat="false" ht="15" hidden="false" customHeight="true" outlineLevel="0" collapsed="false">
      <c r="A6812" s="106" t="n">
        <v>46158.834537037</v>
      </c>
      <c r="B6812" s="1" t="s">
        <v>326</v>
      </c>
      <c r="C6812" s="1" t="s">
        <v>327</v>
      </c>
      <c r="D6812" s="1" t="s">
        <v>319</v>
      </c>
    </row>
    <row r="6813" customFormat="false" ht="15" hidden="false" customHeight="true" outlineLevel="0" collapsed="false">
      <c r="A6813" s="106" t="n">
        <v>46165.4664236111</v>
      </c>
      <c r="B6813" s="1" t="s">
        <v>320</v>
      </c>
      <c r="C6813" s="1" t="s">
        <v>321</v>
      </c>
      <c r="D6813" s="1" t="s">
        <v>322</v>
      </c>
    </row>
    <row r="6814" customFormat="false" ht="15" hidden="false" customHeight="true" outlineLevel="0" collapsed="false">
      <c r="A6814" s="106" t="n">
        <v>46173.3652083333</v>
      </c>
      <c r="B6814" s="1" t="s">
        <v>323</v>
      </c>
      <c r="C6814" s="1" t="s">
        <v>324</v>
      </c>
      <c r="D6814" s="1" t="s">
        <v>325</v>
      </c>
    </row>
    <row r="6815" customFormat="false" ht="15" hidden="false" customHeight="true" outlineLevel="0" collapsed="false">
      <c r="A6815" s="106" t="n">
        <v>46181.4176851852</v>
      </c>
      <c r="B6815" s="1" t="s">
        <v>314</v>
      </c>
      <c r="C6815" s="1" t="s">
        <v>315</v>
      </c>
      <c r="D6815" s="1" t="s">
        <v>316</v>
      </c>
    </row>
    <row r="6816" customFormat="false" ht="15" hidden="false" customHeight="true" outlineLevel="0" collapsed="false">
      <c r="A6816" s="106" t="n">
        <v>46188.121412037</v>
      </c>
      <c r="B6816" s="1" t="s">
        <v>326</v>
      </c>
      <c r="C6816" s="1" t="s">
        <v>327</v>
      </c>
      <c r="D6816" s="1" t="s">
        <v>319</v>
      </c>
    </row>
    <row r="6817" customFormat="false" ht="15" hidden="false" customHeight="true" outlineLevel="0" collapsed="false">
      <c r="A6817" s="106" t="n">
        <v>46194.3505671296</v>
      </c>
      <c r="B6817" s="1" t="s">
        <v>328</v>
      </c>
      <c r="C6817" s="1" t="s">
        <v>331</v>
      </c>
      <c r="D6817" s="1" t="s">
        <v>332</v>
      </c>
    </row>
    <row r="6818" customFormat="false" ht="15" hidden="false" customHeight="true" outlineLevel="0" collapsed="false">
      <c r="A6818" s="106" t="n">
        <v>46194.91375</v>
      </c>
      <c r="B6818" s="1" t="s">
        <v>320</v>
      </c>
      <c r="C6818" s="1" t="s">
        <v>321</v>
      </c>
      <c r="D6818" s="1" t="s">
        <v>322</v>
      </c>
    </row>
    <row r="6819" customFormat="false" ht="15" hidden="false" customHeight="true" outlineLevel="0" collapsed="false">
      <c r="A6819" s="106" t="n">
        <v>46202.9979398148</v>
      </c>
      <c r="B6819" s="1" t="s">
        <v>323</v>
      </c>
      <c r="C6819" s="1" t="s">
        <v>324</v>
      </c>
      <c r="D6819" s="1" t="s">
        <v>325</v>
      </c>
    </row>
    <row r="6820" customFormat="false" ht="15" hidden="false" customHeight="true" outlineLevel="0" collapsed="false">
      <c r="A6820" s="106" t="n">
        <v>46210.8122337963</v>
      </c>
      <c r="B6820" s="1" t="s">
        <v>314</v>
      </c>
      <c r="C6820" s="1" t="s">
        <v>315</v>
      </c>
      <c r="D6820" s="1" t="s">
        <v>316</v>
      </c>
    </row>
    <row r="6821" customFormat="false" ht="15" hidden="false" customHeight="true" outlineLevel="0" collapsed="false">
      <c r="A6821" s="106" t="n">
        <v>46217.405625</v>
      </c>
      <c r="B6821" s="1" t="s">
        <v>326</v>
      </c>
      <c r="C6821" s="1" t="s">
        <v>327</v>
      </c>
      <c r="D6821" s="1" t="s">
        <v>319</v>
      </c>
    </row>
    <row r="6822" customFormat="false" ht="15" hidden="false" customHeight="true" outlineLevel="0" collapsed="false">
      <c r="A6822" s="106" t="n">
        <v>46224.4621875</v>
      </c>
      <c r="B6822" s="1" t="s">
        <v>320</v>
      </c>
      <c r="C6822" s="1" t="s">
        <v>321</v>
      </c>
      <c r="D6822" s="1" t="s">
        <v>322</v>
      </c>
    </row>
    <row r="6823" customFormat="false" ht="15" hidden="false" customHeight="true" outlineLevel="0" collapsed="false">
      <c r="A6823" s="106" t="n">
        <v>46232.608275463</v>
      </c>
      <c r="B6823" s="1" t="s">
        <v>323</v>
      </c>
      <c r="C6823" s="1" t="s">
        <v>324</v>
      </c>
      <c r="D6823" s="1" t="s">
        <v>325</v>
      </c>
    </row>
    <row r="6824" customFormat="false" ht="15" hidden="false" customHeight="true" outlineLevel="0" collapsed="false">
      <c r="A6824" s="106" t="n">
        <v>46240.0983796296</v>
      </c>
      <c r="B6824" s="1" t="s">
        <v>314</v>
      </c>
      <c r="C6824" s="1" t="s">
        <v>315</v>
      </c>
      <c r="D6824" s="1" t="s">
        <v>316</v>
      </c>
    </row>
    <row r="6825" customFormat="false" ht="15" hidden="false" customHeight="true" outlineLevel="0" collapsed="false">
      <c r="A6825" s="106" t="n">
        <v>46246.7339351852</v>
      </c>
      <c r="B6825" s="1" t="s">
        <v>317</v>
      </c>
      <c r="C6825" s="1" t="s">
        <v>318</v>
      </c>
      <c r="D6825" s="1" t="s">
        <v>319</v>
      </c>
    </row>
    <row r="6826" customFormat="false" ht="15" hidden="false" customHeight="true" outlineLevel="0" collapsed="false">
      <c r="A6826" s="106" t="n">
        <v>46254.1153125</v>
      </c>
      <c r="B6826" s="1" t="s">
        <v>320</v>
      </c>
      <c r="C6826" s="1" t="s">
        <v>321</v>
      </c>
      <c r="D6826" s="1" t="s">
        <v>322</v>
      </c>
    </row>
    <row r="6827" customFormat="false" ht="15" hidden="false" customHeight="true" outlineLevel="0" collapsed="false">
      <c r="A6827" s="106" t="n">
        <v>46262.1795949074</v>
      </c>
      <c r="B6827" s="1" t="s">
        <v>333</v>
      </c>
      <c r="C6827" s="1" t="s">
        <v>334</v>
      </c>
      <c r="D6827" s="1" t="s">
        <v>325</v>
      </c>
    </row>
    <row r="6828" customFormat="false" ht="15" hidden="false" customHeight="true" outlineLevel="0" collapsed="false">
      <c r="A6828" s="106" t="n">
        <v>46269.3272916667</v>
      </c>
      <c r="B6828" s="1" t="s">
        <v>314</v>
      </c>
      <c r="C6828" s="1" t="s">
        <v>315</v>
      </c>
      <c r="D6828" s="1" t="s">
        <v>316</v>
      </c>
    </row>
    <row r="6829" customFormat="false" ht="15" hidden="false" customHeight="true" outlineLevel="0" collapsed="false">
      <c r="A6829" s="106" t="n">
        <v>46276.1436226852</v>
      </c>
      <c r="B6829" s="1" t="s">
        <v>326</v>
      </c>
      <c r="C6829" s="1" t="s">
        <v>327</v>
      </c>
      <c r="D6829" s="1" t="s">
        <v>319</v>
      </c>
    </row>
    <row r="6830" customFormat="false" ht="15" hidden="false" customHeight="true" outlineLevel="0" collapsed="false">
      <c r="A6830" s="106" t="n">
        <v>46283.8635300926</v>
      </c>
      <c r="B6830" s="1" t="s">
        <v>320</v>
      </c>
      <c r="C6830" s="1" t="s">
        <v>321</v>
      </c>
      <c r="D6830" s="1" t="s">
        <v>322</v>
      </c>
    </row>
    <row r="6831" customFormat="false" ht="15" hidden="false" customHeight="true" outlineLevel="0" collapsed="false">
      <c r="A6831" s="106" t="n">
        <v>46288.00375</v>
      </c>
      <c r="B6831" s="1" t="s">
        <v>328</v>
      </c>
      <c r="C6831" s="1" t="s">
        <v>335</v>
      </c>
      <c r="D6831" s="1" t="s">
        <v>336</v>
      </c>
    </row>
    <row r="6832" customFormat="false" ht="15" hidden="false" customHeight="true" outlineLevel="0" collapsed="false">
      <c r="A6832" s="106" t="n">
        <v>46291.7006597222</v>
      </c>
      <c r="B6832" s="1" t="s">
        <v>323</v>
      </c>
      <c r="C6832" s="1" t="s">
        <v>324</v>
      </c>
      <c r="D6832" s="1" t="s">
        <v>325</v>
      </c>
    </row>
    <row r="6833" customFormat="false" ht="15" hidden="false" customHeight="true" outlineLevel="0" collapsed="false">
      <c r="A6833" s="106" t="n">
        <v>46298.5591087963</v>
      </c>
      <c r="B6833" s="1" t="s">
        <v>314</v>
      </c>
      <c r="C6833" s="1" t="s">
        <v>315</v>
      </c>
      <c r="D6833" s="1" t="s">
        <v>316</v>
      </c>
    </row>
    <row r="6834" customFormat="false" ht="15" hidden="false" customHeight="true" outlineLevel="0" collapsed="false">
      <c r="A6834" s="106" t="n">
        <v>46305.6595949074</v>
      </c>
      <c r="B6834" s="1" t="s">
        <v>326</v>
      </c>
      <c r="C6834" s="1" t="s">
        <v>327</v>
      </c>
      <c r="D6834" s="1" t="s">
        <v>319</v>
      </c>
    </row>
    <row r="6835" customFormat="false" ht="15" hidden="false" customHeight="true" outlineLevel="0" collapsed="false">
      <c r="A6835" s="106" t="n">
        <v>46313.6751851852</v>
      </c>
      <c r="B6835" s="1" t="s">
        <v>320</v>
      </c>
      <c r="C6835" s="1" t="s">
        <v>321</v>
      </c>
      <c r="D6835" s="1" t="s">
        <v>322</v>
      </c>
    </row>
    <row r="6836" customFormat="false" ht="15" hidden="false" customHeight="true" outlineLevel="0" collapsed="false">
      <c r="A6836" s="106" t="n">
        <v>46321.1749421296</v>
      </c>
      <c r="B6836" s="1" t="s">
        <v>323</v>
      </c>
      <c r="C6836" s="1" t="s">
        <v>324</v>
      </c>
      <c r="D6836" s="1" t="s">
        <v>325</v>
      </c>
    </row>
    <row r="6837" customFormat="false" ht="15" hidden="false" customHeight="true" outlineLevel="0" collapsed="false">
      <c r="A6837" s="106" t="n">
        <v>46327.8530208333</v>
      </c>
      <c r="B6837" s="1" t="s">
        <v>314</v>
      </c>
      <c r="C6837" s="1" t="s">
        <v>315</v>
      </c>
      <c r="D6837" s="1" t="s">
        <v>316</v>
      </c>
    </row>
    <row r="6838" customFormat="false" ht="15" hidden="false" customHeight="true" outlineLevel="0" collapsed="false">
      <c r="A6838" s="106" t="n">
        <v>46335.2930208333</v>
      </c>
      <c r="B6838" s="1" t="s">
        <v>326</v>
      </c>
      <c r="C6838" s="1" t="s">
        <v>327</v>
      </c>
      <c r="D6838" s="1" t="s">
        <v>319</v>
      </c>
    </row>
    <row r="6839" customFormat="false" ht="15" hidden="false" customHeight="true" outlineLevel="0" collapsed="false">
      <c r="A6839" s="106" t="n">
        <v>46343.4910532407</v>
      </c>
      <c r="B6839" s="1" t="s">
        <v>320</v>
      </c>
      <c r="C6839" s="1" t="s">
        <v>321</v>
      </c>
      <c r="D6839" s="1" t="s">
        <v>322</v>
      </c>
    </row>
    <row r="6840" customFormat="false" ht="15" hidden="false" customHeight="true" outlineLevel="0" collapsed="false">
      <c r="A6840" s="106" t="n">
        <v>46350.6209027778</v>
      </c>
      <c r="B6840" s="1" t="s">
        <v>323</v>
      </c>
      <c r="C6840" s="1" t="s">
        <v>324</v>
      </c>
      <c r="D6840" s="1" t="s">
        <v>325</v>
      </c>
    </row>
    <row r="6841" customFormat="false" ht="15" hidden="false" customHeight="true" outlineLevel="0" collapsed="false">
      <c r="A6841" s="106" t="n">
        <v>46357.2560648148</v>
      </c>
      <c r="B6841" s="1" t="s">
        <v>314</v>
      </c>
      <c r="C6841" s="1" t="s">
        <v>315</v>
      </c>
      <c r="D6841" s="1" t="s">
        <v>316</v>
      </c>
    </row>
    <row r="6842" customFormat="false" ht="15" hidden="false" customHeight="true" outlineLevel="0" collapsed="false">
      <c r="A6842" s="106" t="n">
        <v>46365.0359606482</v>
      </c>
      <c r="B6842" s="1" t="s">
        <v>326</v>
      </c>
      <c r="C6842" s="1" t="s">
        <v>327</v>
      </c>
      <c r="D6842" s="1" t="s">
        <v>319</v>
      </c>
    </row>
    <row r="6843" customFormat="false" ht="15" hidden="false" customHeight="true" outlineLevel="0" collapsed="false">
      <c r="A6843" s="106" t="n">
        <v>46373.237662037</v>
      </c>
      <c r="B6843" s="1" t="s">
        <v>320</v>
      </c>
      <c r="C6843" s="1" t="s">
        <v>321</v>
      </c>
      <c r="D6843" s="1" t="s">
        <v>322</v>
      </c>
    </row>
    <row r="6844" customFormat="false" ht="15" hidden="false" customHeight="true" outlineLevel="0" collapsed="false">
      <c r="A6844" s="106" t="n">
        <v>46377.868125</v>
      </c>
      <c r="B6844" s="1" t="s">
        <v>328</v>
      </c>
      <c r="C6844" s="1" t="s">
        <v>337</v>
      </c>
      <c r="D6844" s="1" t="s">
        <v>338</v>
      </c>
    </row>
    <row r="6845" customFormat="false" ht="15" hidden="false" customHeight="true" outlineLevel="0" collapsed="false">
      <c r="A6845" s="106" t="n">
        <v>46380.0615625</v>
      </c>
      <c r="B6845" s="1" t="s">
        <v>323</v>
      </c>
      <c r="C6845" s="1" t="s">
        <v>324</v>
      </c>
      <c r="D6845" s="1" t="s">
        <v>325</v>
      </c>
    </row>
    <row r="6846" customFormat="false" ht="15" hidden="false" customHeight="true" outlineLevel="0" collapsed="false">
      <c r="A6846" s="106" t="n">
        <v>46386.7916782407</v>
      </c>
      <c r="B6846" s="1" t="s">
        <v>314</v>
      </c>
      <c r="C6846" s="1" t="s">
        <v>315</v>
      </c>
      <c r="D6846" s="1" t="s">
        <v>316</v>
      </c>
    </row>
    <row r="6847" customFormat="false" ht="15" hidden="false" customHeight="true" outlineLevel="0" collapsed="false">
      <c r="A6847" s="106" t="n">
        <v>46394.8503356482</v>
      </c>
      <c r="B6847" s="1" t="s">
        <v>326</v>
      </c>
      <c r="C6847" s="1" t="s">
        <v>327</v>
      </c>
      <c r="D6847" s="1" t="s">
        <v>319</v>
      </c>
    </row>
    <row r="6848" customFormat="false" ht="15" hidden="false" customHeight="true" outlineLevel="0" collapsed="false">
      <c r="A6848" s="106" t="n">
        <v>46402.8573032407</v>
      </c>
      <c r="B6848" s="1" t="s">
        <v>320</v>
      </c>
      <c r="C6848" s="1" t="s">
        <v>321</v>
      </c>
      <c r="D6848" s="1" t="s">
        <v>322</v>
      </c>
    </row>
    <row r="6849" customFormat="false" ht="15" hidden="false" customHeight="true" outlineLevel="0" collapsed="false">
      <c r="A6849" s="106" t="n">
        <v>46409.5118865741</v>
      </c>
      <c r="B6849" s="1" t="s">
        <v>323</v>
      </c>
      <c r="C6849" s="1" t="s">
        <v>324</v>
      </c>
      <c r="D6849" s="1" t="s">
        <v>325</v>
      </c>
    </row>
    <row r="6850" customFormat="false" ht="15" hidden="false" customHeight="true" outlineLevel="0" collapsed="false">
      <c r="A6850" s="106" t="n">
        <v>46416.455625</v>
      </c>
      <c r="B6850" s="1" t="s">
        <v>314</v>
      </c>
      <c r="C6850" s="1" t="s">
        <v>315</v>
      </c>
      <c r="D6850" s="1" t="s">
        <v>316</v>
      </c>
    </row>
    <row r="6851" customFormat="false" ht="15" hidden="false" customHeight="true" outlineLevel="0" collapsed="false">
      <c r="A6851" s="106" t="n">
        <v>46424.6640856482</v>
      </c>
      <c r="B6851" s="1" t="s">
        <v>317</v>
      </c>
      <c r="C6851" s="1" t="s">
        <v>318</v>
      </c>
      <c r="D6851" s="1" t="s">
        <v>319</v>
      </c>
    </row>
    <row r="6852" customFormat="false" ht="15" hidden="false" customHeight="true" outlineLevel="0" collapsed="false">
      <c r="A6852" s="106" t="n">
        <v>46432.3321759259</v>
      </c>
      <c r="B6852" s="1" t="s">
        <v>320</v>
      </c>
      <c r="C6852" s="1" t="s">
        <v>321</v>
      </c>
      <c r="D6852" s="1" t="s">
        <v>322</v>
      </c>
    </row>
    <row r="6853" customFormat="false" ht="15" hidden="false" customHeight="true" outlineLevel="0" collapsed="false">
      <c r="A6853" s="106" t="n">
        <v>46438.9743518519</v>
      </c>
      <c r="B6853" s="1" t="s">
        <v>323</v>
      </c>
      <c r="C6853" s="1" t="s">
        <v>324</v>
      </c>
      <c r="D6853" s="1" t="s">
        <v>325</v>
      </c>
    </row>
    <row r="6854" customFormat="false" ht="15" hidden="false" customHeight="true" outlineLevel="0" collapsed="false">
      <c r="A6854" s="106" t="n">
        <v>46446.22</v>
      </c>
      <c r="B6854" s="1" t="s">
        <v>314</v>
      </c>
      <c r="C6854" s="1" t="s">
        <v>315</v>
      </c>
      <c r="D6854" s="1" t="s">
        <v>316</v>
      </c>
    </row>
    <row r="6855" customFormat="false" ht="15" hidden="false" customHeight="true" outlineLevel="0" collapsed="false">
      <c r="A6855" s="106" t="n">
        <v>46454.3954861111</v>
      </c>
      <c r="B6855" s="1" t="s">
        <v>326</v>
      </c>
      <c r="C6855" s="1" t="s">
        <v>327</v>
      </c>
      <c r="D6855" s="1" t="s">
        <v>319</v>
      </c>
    </row>
    <row r="6856" customFormat="false" ht="15" hidden="false" customHeight="true" outlineLevel="0" collapsed="false">
      <c r="A6856" s="106" t="n">
        <v>46461.6838888889</v>
      </c>
      <c r="B6856" s="1" t="s">
        <v>320</v>
      </c>
      <c r="C6856" s="1" t="s">
        <v>321</v>
      </c>
      <c r="D6856" s="1" t="s">
        <v>322</v>
      </c>
    </row>
    <row r="6857" customFormat="false" ht="15" hidden="false" customHeight="true" outlineLevel="0" collapsed="false">
      <c r="A6857" s="106" t="n">
        <v>46466.8505439815</v>
      </c>
      <c r="B6857" s="1" t="s">
        <v>328</v>
      </c>
      <c r="C6857" s="1" t="s">
        <v>329</v>
      </c>
      <c r="D6857" s="1" t="s">
        <v>330</v>
      </c>
    </row>
    <row r="6858" customFormat="false" ht="15" hidden="false" customHeight="true" outlineLevel="0" collapsed="false">
      <c r="A6858" s="106" t="n">
        <v>46468.4468055556</v>
      </c>
      <c r="B6858" s="1" t="s">
        <v>323</v>
      </c>
      <c r="C6858" s="1" t="s">
        <v>324</v>
      </c>
      <c r="D6858" s="1" t="s">
        <v>325</v>
      </c>
    </row>
    <row r="6859" customFormat="false" ht="15" hidden="false" customHeight="true" outlineLevel="0" collapsed="false">
      <c r="A6859" s="106" t="n">
        <v>46476.0375694444</v>
      </c>
      <c r="B6859" s="1" t="s">
        <v>314</v>
      </c>
      <c r="C6859" s="1" t="s">
        <v>315</v>
      </c>
      <c r="D6859" s="1" t="s">
        <v>316</v>
      </c>
    </row>
    <row r="6860" customFormat="false" ht="15" hidden="false" customHeight="true" outlineLevel="0" collapsed="false">
      <c r="A6860" s="106" t="n">
        <v>46483.9938657407</v>
      </c>
      <c r="B6860" s="1" t="s">
        <v>326</v>
      </c>
      <c r="C6860" s="1" t="s">
        <v>327</v>
      </c>
      <c r="D6860" s="1" t="s">
        <v>319</v>
      </c>
    </row>
    <row r="6861" customFormat="false" ht="15" hidden="false" customHeight="true" outlineLevel="0" collapsed="false">
      <c r="A6861" s="106" t="n">
        <v>46490.9558101852</v>
      </c>
      <c r="B6861" s="1" t="s">
        <v>320</v>
      </c>
      <c r="C6861" s="1" t="s">
        <v>321</v>
      </c>
      <c r="D6861" s="1" t="s">
        <v>322</v>
      </c>
    </row>
    <row r="6862" customFormat="false" ht="15" hidden="false" customHeight="true" outlineLevel="0" collapsed="false">
      <c r="A6862" s="106" t="n">
        <v>46497.9354861111</v>
      </c>
      <c r="B6862" s="1" t="s">
        <v>323</v>
      </c>
      <c r="C6862" s="1" t="s">
        <v>324</v>
      </c>
      <c r="D6862" s="1" t="s">
        <v>325</v>
      </c>
    </row>
    <row r="6863" customFormat="false" ht="15" hidden="false" customHeight="true" outlineLevel="0" collapsed="false">
      <c r="A6863" s="106" t="n">
        <v>46505.8460069444</v>
      </c>
      <c r="B6863" s="1" t="s">
        <v>314</v>
      </c>
      <c r="C6863" s="1" t="s">
        <v>315</v>
      </c>
      <c r="D6863" s="1" t="s">
        <v>316</v>
      </c>
    </row>
    <row r="6864" customFormat="false" ht="15" hidden="false" customHeight="true" outlineLevel="0" collapsed="false">
      <c r="A6864" s="106" t="n">
        <v>46513.4573842593</v>
      </c>
      <c r="B6864" s="1" t="s">
        <v>326</v>
      </c>
      <c r="C6864" s="1" t="s">
        <v>327</v>
      </c>
      <c r="D6864" s="1" t="s">
        <v>319</v>
      </c>
    </row>
    <row r="6865" customFormat="false" ht="15" hidden="false" customHeight="true" outlineLevel="0" collapsed="false">
      <c r="A6865" s="106" t="n">
        <v>46520.1971064815</v>
      </c>
      <c r="B6865" s="1" t="s">
        <v>320</v>
      </c>
      <c r="C6865" s="1" t="s">
        <v>321</v>
      </c>
      <c r="D6865" s="1" t="s">
        <v>322</v>
      </c>
    </row>
    <row r="6866" customFormat="false" ht="15" hidden="false" customHeight="true" outlineLevel="0" collapsed="false">
      <c r="A6866" s="106" t="n">
        <v>46527.4577777778</v>
      </c>
      <c r="B6866" s="1" t="s">
        <v>323</v>
      </c>
      <c r="C6866" s="1" t="s">
        <v>324</v>
      </c>
      <c r="D6866" s="1" t="s">
        <v>325</v>
      </c>
    </row>
    <row r="6867" customFormat="false" ht="15" hidden="false" customHeight="true" outlineLevel="0" collapsed="false">
      <c r="A6867" s="106" t="n">
        <v>46535.5821990741</v>
      </c>
      <c r="B6867" s="1" t="s">
        <v>314</v>
      </c>
      <c r="C6867" s="1" t="s">
        <v>315</v>
      </c>
      <c r="D6867" s="1" t="s">
        <v>316</v>
      </c>
    </row>
    <row r="6868" customFormat="false" ht="15" hidden="false" customHeight="true" outlineLevel="0" collapsed="false">
      <c r="A6868" s="106" t="n">
        <v>46542.8195949074</v>
      </c>
      <c r="B6868" s="1" t="s">
        <v>326</v>
      </c>
      <c r="C6868" s="1" t="s">
        <v>327</v>
      </c>
      <c r="D6868" s="1" t="s">
        <v>319</v>
      </c>
    </row>
    <row r="6869" customFormat="false" ht="15" hidden="false" customHeight="true" outlineLevel="0" collapsed="false">
      <c r="A6869" s="106" t="n">
        <v>46549.4556018519</v>
      </c>
      <c r="B6869" s="1" t="s">
        <v>320</v>
      </c>
      <c r="C6869" s="1" t="s">
        <v>321</v>
      </c>
      <c r="D6869" s="1" t="s">
        <v>322</v>
      </c>
    </row>
    <row r="6870" customFormat="false" ht="15" hidden="false" customHeight="true" outlineLevel="0" collapsed="false">
      <c r="A6870" s="106" t="n">
        <v>46557.0309375</v>
      </c>
      <c r="B6870" s="1" t="s">
        <v>323</v>
      </c>
      <c r="C6870" s="1" t="s">
        <v>324</v>
      </c>
      <c r="D6870" s="1" t="s">
        <v>325</v>
      </c>
    </row>
    <row r="6871" customFormat="false" ht="15" hidden="false" customHeight="true" outlineLevel="0" collapsed="false">
      <c r="A6871" s="106" t="n">
        <v>46559.5906828704</v>
      </c>
      <c r="B6871" s="1" t="s">
        <v>328</v>
      </c>
      <c r="C6871" s="1" t="s">
        <v>331</v>
      </c>
      <c r="D6871" s="1" t="s">
        <v>332</v>
      </c>
    </row>
    <row r="6872" customFormat="false" ht="15" hidden="false" customHeight="true" outlineLevel="0" collapsed="false">
      <c r="A6872" s="106" t="n">
        <v>46565.2046990741</v>
      </c>
      <c r="B6872" s="1" t="s">
        <v>314</v>
      </c>
      <c r="C6872" s="1" t="s">
        <v>315</v>
      </c>
      <c r="D6872" s="1" t="s">
        <v>316</v>
      </c>
    </row>
    <row r="6873" customFormat="false" ht="15" hidden="false" customHeight="true" outlineLevel="0" collapsed="false">
      <c r="A6873" s="106" t="n">
        <v>46572.1263657407</v>
      </c>
      <c r="B6873" s="1" t="s">
        <v>326</v>
      </c>
      <c r="C6873" s="1" t="s">
        <v>327</v>
      </c>
      <c r="D6873" s="1" t="s">
        <v>319</v>
      </c>
    </row>
    <row r="6874" customFormat="false" ht="15" hidden="false" customHeight="true" outlineLevel="0" collapsed="false">
      <c r="A6874" s="106" t="n">
        <v>46578.7770138889</v>
      </c>
      <c r="B6874" s="1" t="s">
        <v>320</v>
      </c>
      <c r="C6874" s="1" t="s">
        <v>321</v>
      </c>
      <c r="D6874" s="1" t="s">
        <v>322</v>
      </c>
    </row>
    <row r="6875" customFormat="false" ht="15" hidden="false" customHeight="true" outlineLevel="0" collapsed="false">
      <c r="A6875" s="106" t="n">
        <v>46586.6564351852</v>
      </c>
      <c r="B6875" s="1" t="s">
        <v>323</v>
      </c>
      <c r="C6875" s="1" t="s">
        <v>324</v>
      </c>
      <c r="D6875" s="1" t="s">
        <v>325</v>
      </c>
    </row>
    <row r="6876" customFormat="false" ht="15" hidden="false" customHeight="true" outlineLevel="0" collapsed="false">
      <c r="A6876" s="106" t="n">
        <v>46594.705150463</v>
      </c>
      <c r="B6876" s="1" t="s">
        <v>314</v>
      </c>
      <c r="C6876" s="1" t="s">
        <v>315</v>
      </c>
      <c r="D6876" s="1" t="s">
        <v>316</v>
      </c>
    </row>
    <row r="6877" customFormat="false" ht="15" hidden="false" customHeight="true" outlineLevel="0" collapsed="false">
      <c r="A6877" s="106" t="n">
        <v>46601.4204166667</v>
      </c>
      <c r="B6877" s="1" t="s">
        <v>317</v>
      </c>
      <c r="C6877" s="1" t="s">
        <v>318</v>
      </c>
      <c r="D6877" s="1" t="s">
        <v>319</v>
      </c>
    </row>
    <row r="6878" customFormat="false" ht="15" hidden="false" customHeight="true" outlineLevel="0" collapsed="false">
      <c r="A6878" s="106" t="n">
        <v>46608.2043402778</v>
      </c>
      <c r="B6878" s="1" t="s">
        <v>320</v>
      </c>
      <c r="C6878" s="1" t="s">
        <v>321</v>
      </c>
      <c r="D6878" s="1" t="s">
        <v>322</v>
      </c>
    </row>
    <row r="6879" customFormat="false" ht="15" hidden="false" customHeight="true" outlineLevel="0" collapsed="false">
      <c r="A6879" s="106" t="n">
        <v>46616.3120138889</v>
      </c>
      <c r="B6879" s="1" t="s">
        <v>323</v>
      </c>
      <c r="C6879" s="1" t="s">
        <v>324</v>
      </c>
      <c r="D6879" s="1" t="s">
        <v>325</v>
      </c>
    </row>
    <row r="6880" customFormat="false" ht="15" hidden="false" customHeight="true" outlineLevel="0" collapsed="false">
      <c r="A6880" s="106" t="n">
        <v>46624.1026041667</v>
      </c>
      <c r="B6880" s="1" t="s">
        <v>314</v>
      </c>
      <c r="C6880" s="1" t="s">
        <v>315</v>
      </c>
      <c r="D6880" s="1" t="s">
        <v>316</v>
      </c>
    </row>
    <row r="6881" customFormat="false" ht="15" hidden="false" customHeight="true" outlineLevel="0" collapsed="false">
      <c r="A6881" s="106" t="n">
        <v>46630.7371527778</v>
      </c>
      <c r="B6881" s="1" t="s">
        <v>326</v>
      </c>
      <c r="C6881" s="1" t="s">
        <v>327</v>
      </c>
      <c r="D6881" s="1" t="s">
        <v>319</v>
      </c>
    </row>
    <row r="6882" customFormat="false" ht="15" hidden="false" customHeight="true" outlineLevel="0" collapsed="false">
      <c r="A6882" s="106" t="n">
        <v>46637.7719097222</v>
      </c>
      <c r="B6882" s="1" t="s">
        <v>320</v>
      </c>
      <c r="C6882" s="1" t="s">
        <v>321</v>
      </c>
      <c r="D6882" s="1" t="s">
        <v>322</v>
      </c>
    </row>
    <row r="6883" customFormat="false" ht="15" hidden="false" customHeight="true" outlineLevel="0" collapsed="false">
      <c r="A6883" s="106" t="n">
        <v>46645.9610300926</v>
      </c>
      <c r="B6883" s="1" t="s">
        <v>323</v>
      </c>
      <c r="C6883" s="1" t="s">
        <v>324</v>
      </c>
      <c r="D6883" s="1" t="s">
        <v>325</v>
      </c>
    </row>
    <row r="6884" customFormat="false" ht="15" hidden="false" customHeight="true" outlineLevel="0" collapsed="false">
      <c r="A6884" s="106" t="n">
        <v>46653.2508217593</v>
      </c>
      <c r="B6884" s="1" t="s">
        <v>328</v>
      </c>
      <c r="C6884" s="1" t="s">
        <v>335</v>
      </c>
      <c r="D6884" s="1" t="s">
        <v>336</v>
      </c>
    </row>
    <row r="6885" customFormat="false" ht="15" hidden="false" customHeight="true" outlineLevel="0" collapsed="false">
      <c r="A6885" s="106" t="n">
        <v>46653.4310300926</v>
      </c>
      <c r="B6885" s="1" t="s">
        <v>314</v>
      </c>
      <c r="C6885" s="1" t="s">
        <v>315</v>
      </c>
      <c r="D6885" s="1" t="s">
        <v>316</v>
      </c>
    </row>
    <row r="6886" customFormat="false" ht="15" hidden="false" customHeight="true" outlineLevel="0" collapsed="false">
      <c r="A6886" s="106" t="n">
        <v>46660.1085185185</v>
      </c>
      <c r="B6886" s="1" t="s">
        <v>326</v>
      </c>
      <c r="C6886" s="1" t="s">
        <v>327</v>
      </c>
      <c r="D6886" s="1" t="s">
        <v>319</v>
      </c>
    </row>
    <row r="6887" customFormat="false" ht="15" hidden="false" customHeight="true" outlineLevel="0" collapsed="false">
      <c r="A6887" s="106" t="n">
        <v>46667.4911921296</v>
      </c>
      <c r="B6887" s="1" t="s">
        <v>320</v>
      </c>
      <c r="C6887" s="1" t="s">
        <v>321</v>
      </c>
      <c r="D6887" s="1" t="s">
        <v>322</v>
      </c>
    </row>
    <row r="6888" customFormat="false" ht="15" hidden="false" customHeight="true" outlineLevel="0" collapsed="false">
      <c r="A6888" s="106" t="n">
        <v>46675.5743402778</v>
      </c>
      <c r="B6888" s="1" t="s">
        <v>323</v>
      </c>
      <c r="C6888" s="1" t="s">
        <v>324</v>
      </c>
      <c r="D6888" s="1" t="s">
        <v>325</v>
      </c>
    </row>
    <row r="6889" customFormat="false" ht="15" hidden="false" customHeight="true" outlineLevel="0" collapsed="false">
      <c r="A6889" s="106" t="n">
        <v>46682.72875</v>
      </c>
      <c r="B6889" s="1" t="s">
        <v>314</v>
      </c>
      <c r="C6889" s="1" t="s">
        <v>315</v>
      </c>
      <c r="D6889" s="1" t="s">
        <v>316</v>
      </c>
    </row>
    <row r="6890" customFormat="false" ht="15" hidden="false" customHeight="true" outlineLevel="0" collapsed="false">
      <c r="A6890" s="106" t="n">
        <v>46689.5671759259</v>
      </c>
      <c r="B6890" s="1" t="s">
        <v>326</v>
      </c>
      <c r="C6890" s="1" t="s">
        <v>327</v>
      </c>
      <c r="D6890" s="1" t="s">
        <v>319</v>
      </c>
    </row>
    <row r="6891" customFormat="false" ht="15" hidden="false" customHeight="true" outlineLevel="0" collapsed="false">
      <c r="A6891" s="106" t="n">
        <v>46697.3332060185</v>
      </c>
      <c r="B6891" s="1" t="s">
        <v>320</v>
      </c>
      <c r="C6891" s="1" t="s">
        <v>321</v>
      </c>
      <c r="D6891" s="1" t="s">
        <v>322</v>
      </c>
    </row>
    <row r="6892" customFormat="false" ht="15" hidden="false" customHeight="true" outlineLevel="0" collapsed="false">
      <c r="A6892" s="106" t="n">
        <v>46705.1432060185</v>
      </c>
      <c r="B6892" s="1" t="s">
        <v>323</v>
      </c>
      <c r="C6892" s="1" t="s">
        <v>324</v>
      </c>
      <c r="D6892" s="1" t="s">
        <v>325</v>
      </c>
    </row>
    <row r="6893" customFormat="false" ht="15" hidden="false" customHeight="true" outlineLevel="0" collapsed="false">
      <c r="A6893" s="106" t="n">
        <v>46712.03375</v>
      </c>
      <c r="B6893" s="1" t="s">
        <v>314</v>
      </c>
      <c r="C6893" s="1" t="s">
        <v>315</v>
      </c>
      <c r="D6893" s="1" t="s">
        <v>316</v>
      </c>
    </row>
    <row r="6894" customFormat="false" ht="15" hidden="false" customHeight="true" outlineLevel="0" collapsed="false">
      <c r="A6894" s="106" t="n">
        <v>46719.1422337963</v>
      </c>
      <c r="B6894" s="1" t="s">
        <v>326</v>
      </c>
      <c r="C6894" s="1" t="s">
        <v>327</v>
      </c>
      <c r="D6894" s="1" t="s">
        <v>319</v>
      </c>
    </row>
    <row r="6895" customFormat="false" ht="15" hidden="false" customHeight="true" outlineLevel="0" collapsed="false">
      <c r="A6895" s="106" t="n">
        <v>46727.2236458333</v>
      </c>
      <c r="B6895" s="1" t="s">
        <v>320</v>
      </c>
      <c r="C6895" s="1" t="s">
        <v>321</v>
      </c>
      <c r="D6895" s="1" t="s">
        <v>322</v>
      </c>
    </row>
    <row r="6896" customFormat="false" ht="15" hidden="false" customHeight="true" outlineLevel="0" collapsed="false">
      <c r="A6896" s="106" t="n">
        <v>46734.6731828704</v>
      </c>
      <c r="B6896" s="1" t="s">
        <v>323</v>
      </c>
      <c r="C6896" s="1" t="s">
        <v>324</v>
      </c>
      <c r="D6896" s="1" t="s">
        <v>325</v>
      </c>
    </row>
    <row r="6897" customFormat="false" ht="15" hidden="false" customHeight="true" outlineLevel="0" collapsed="false">
      <c r="A6897" s="106" t="n">
        <v>46741.3828935185</v>
      </c>
      <c r="B6897" s="1" t="s">
        <v>314</v>
      </c>
      <c r="C6897" s="1" t="s">
        <v>315</v>
      </c>
      <c r="D6897" s="1" t="s">
        <v>316</v>
      </c>
    </row>
    <row r="6898" customFormat="false" ht="15" hidden="false" customHeight="true" outlineLevel="0" collapsed="false">
      <c r="A6898" s="106" t="n">
        <v>46743.1126157407</v>
      </c>
      <c r="B6898" s="1" t="s">
        <v>328</v>
      </c>
      <c r="C6898" s="1" t="s">
        <v>337</v>
      </c>
      <c r="D6898" s="1" t="s">
        <v>338</v>
      </c>
    </row>
    <row r="6899" customFormat="false" ht="15" hidden="false" customHeight="true" outlineLevel="0" collapsed="false">
      <c r="A6899" s="106" t="n">
        <v>46748.8421643519</v>
      </c>
      <c r="B6899" s="1" t="s">
        <v>326</v>
      </c>
      <c r="C6899" s="1" t="s">
        <v>327</v>
      </c>
      <c r="D6899" s="1" t="s">
        <v>319</v>
      </c>
    </row>
    <row r="6900" customFormat="false" ht="15" hidden="false" customHeight="true" outlineLevel="0" collapsed="false">
      <c r="A6900" s="106" t="n">
        <v>46757.0696180556</v>
      </c>
      <c r="B6900" s="1" t="s">
        <v>320</v>
      </c>
      <c r="C6900" s="1" t="s">
        <v>321</v>
      </c>
      <c r="D6900" s="1" t="s">
        <v>322</v>
      </c>
    </row>
    <row r="6901" customFormat="false" ht="15" hidden="false" customHeight="true" outlineLevel="0" collapsed="false">
      <c r="A6901" s="106" t="n">
        <v>46764.1690393519</v>
      </c>
      <c r="B6901" s="1" t="s">
        <v>333</v>
      </c>
      <c r="C6901" s="1" t="s">
        <v>334</v>
      </c>
      <c r="D6901" s="1" t="s">
        <v>325</v>
      </c>
    </row>
    <row r="6902" customFormat="false" ht="15" hidden="false" customHeight="true" outlineLevel="0" collapsed="false">
      <c r="A6902" s="106" t="n">
        <v>46770.81</v>
      </c>
      <c r="B6902" s="1" t="s">
        <v>314</v>
      </c>
      <c r="C6902" s="1" t="s">
        <v>315</v>
      </c>
      <c r="D6902" s="1" t="s">
        <v>316</v>
      </c>
    </row>
    <row r="6903" customFormat="false" ht="15" hidden="false" customHeight="true" outlineLevel="0" collapsed="false">
      <c r="A6903" s="106" t="n">
        <v>46778.6339583333</v>
      </c>
      <c r="B6903" s="1" t="s">
        <v>317</v>
      </c>
      <c r="C6903" s="1" t="s">
        <v>318</v>
      </c>
      <c r="D6903" s="1" t="s">
        <v>319</v>
      </c>
    </row>
    <row r="6904" customFormat="false" ht="15" hidden="false" customHeight="true" outlineLevel="0" collapsed="false">
      <c r="A6904" s="106" t="n">
        <v>46786.7988078704</v>
      </c>
      <c r="B6904" s="1" t="s">
        <v>320</v>
      </c>
      <c r="C6904" s="1" t="s">
        <v>321</v>
      </c>
      <c r="D6904" s="1" t="s">
        <v>322</v>
      </c>
    </row>
    <row r="6905" customFormat="false" ht="15" hidden="false" customHeight="true" outlineLevel="0" collapsed="false">
      <c r="A6905" s="106" t="n">
        <v>46793.6274305556</v>
      </c>
      <c r="B6905" s="1" t="s">
        <v>323</v>
      </c>
      <c r="C6905" s="1" t="s">
        <v>324</v>
      </c>
      <c r="D6905" s="1" t="s">
        <v>325</v>
      </c>
    </row>
    <row r="6906" customFormat="false" ht="15" hidden="false" customHeight="true" outlineLevel="0" collapsed="false">
      <c r="A6906" s="106" t="n">
        <v>46800.3393171296</v>
      </c>
      <c r="B6906" s="1" t="s">
        <v>314</v>
      </c>
      <c r="C6906" s="1" t="s">
        <v>315</v>
      </c>
      <c r="D6906" s="1" t="s">
        <v>316</v>
      </c>
    </row>
    <row r="6907" customFormat="false" ht="15" hidden="false" customHeight="true" outlineLevel="0" collapsed="false">
      <c r="A6907" s="106" t="n">
        <v>46808.4430324074</v>
      </c>
      <c r="B6907" s="1" t="s">
        <v>326</v>
      </c>
      <c r="C6907" s="1" t="s">
        <v>327</v>
      </c>
      <c r="D6907" s="1" t="s">
        <v>319</v>
      </c>
    </row>
    <row r="6908" customFormat="false" ht="15" hidden="false" customHeight="true" outlineLevel="0" collapsed="false">
      <c r="A6908" s="106" t="n">
        <v>46816.3766666667</v>
      </c>
      <c r="B6908" s="1" t="s">
        <v>320</v>
      </c>
      <c r="C6908" s="1" t="s">
        <v>321</v>
      </c>
      <c r="D6908" s="1" t="s">
        <v>322</v>
      </c>
    </row>
    <row r="6909" customFormat="false" ht="15" hidden="false" customHeight="true" outlineLevel="0" collapsed="false">
      <c r="A6909" s="106" t="n">
        <v>46823.0455671296</v>
      </c>
      <c r="B6909" s="1" t="s">
        <v>323</v>
      </c>
      <c r="C6909" s="1" t="s">
        <v>324</v>
      </c>
      <c r="D6909" s="1" t="s">
        <v>325</v>
      </c>
    </row>
    <row r="6910" customFormat="false" ht="15" hidden="false" customHeight="true" outlineLevel="0" collapsed="false">
      <c r="A6910" s="106" t="n">
        <v>46829.974837963</v>
      </c>
      <c r="B6910" s="1" t="s">
        <v>314</v>
      </c>
      <c r="C6910" s="1" t="s">
        <v>315</v>
      </c>
      <c r="D6910" s="1" t="s">
        <v>316</v>
      </c>
    </row>
    <row r="6911" customFormat="false" ht="15" hidden="false" customHeight="true" outlineLevel="0" collapsed="false">
      <c r="A6911" s="106" t="n">
        <v>46832.095150463</v>
      </c>
      <c r="B6911" s="1" t="s">
        <v>328</v>
      </c>
      <c r="C6911" s="1" t="s">
        <v>329</v>
      </c>
      <c r="D6911" s="1" t="s">
        <v>330</v>
      </c>
    </row>
    <row r="6912" customFormat="false" ht="15" hidden="false" customHeight="true" outlineLevel="0" collapsed="false">
      <c r="A6912" s="106" t="n">
        <v>46838.1887037037</v>
      </c>
      <c r="B6912" s="1" t="s">
        <v>326</v>
      </c>
      <c r="C6912" s="1" t="s">
        <v>327</v>
      </c>
      <c r="D6912" s="1" t="s">
        <v>319</v>
      </c>
    </row>
    <row r="6913" customFormat="false" ht="15" hidden="false" customHeight="true" outlineLevel="0" collapsed="false">
      <c r="A6913" s="106" t="n">
        <v>46845.8025115741</v>
      </c>
      <c r="B6913" s="1" t="s">
        <v>320</v>
      </c>
      <c r="C6913" s="1" t="s">
        <v>321</v>
      </c>
      <c r="D6913" s="1" t="s">
        <v>322</v>
      </c>
    </row>
    <row r="6914" customFormat="false" ht="15" hidden="false" customHeight="true" outlineLevel="0" collapsed="false">
      <c r="A6914" s="106" t="n">
        <v>46852.4351041667</v>
      </c>
      <c r="B6914" s="1" t="s">
        <v>323</v>
      </c>
      <c r="C6914" s="1" t="s">
        <v>324</v>
      </c>
      <c r="D6914" s="1" t="s">
        <v>325</v>
      </c>
    </row>
    <row r="6915" customFormat="false" ht="15" hidden="false" customHeight="true" outlineLevel="0" collapsed="false">
      <c r="A6915" s="106" t="n">
        <v>46859.6927546296</v>
      </c>
      <c r="B6915" s="1" t="s">
        <v>314</v>
      </c>
      <c r="C6915" s="1" t="s">
        <v>315</v>
      </c>
      <c r="D6915" s="1" t="s">
        <v>316</v>
      </c>
    </row>
    <row r="6916" customFormat="false" ht="15" hidden="false" customHeight="true" outlineLevel="0" collapsed="false">
      <c r="A6916" s="106" t="n">
        <v>46867.8244328704</v>
      </c>
      <c r="B6916" s="1" t="s">
        <v>326</v>
      </c>
      <c r="C6916" s="1" t="s">
        <v>327</v>
      </c>
      <c r="D6916" s="1" t="s">
        <v>319</v>
      </c>
    </row>
    <row r="6917" customFormat="false" ht="15" hidden="false" customHeight="true" outlineLevel="0" collapsed="false">
      <c r="A6917" s="106" t="n">
        <v>46875.1012962963</v>
      </c>
      <c r="B6917" s="1" t="s">
        <v>320</v>
      </c>
      <c r="C6917" s="1" t="s">
        <v>321</v>
      </c>
      <c r="D6917" s="1" t="s">
        <v>322</v>
      </c>
    </row>
    <row r="6918" customFormat="false" ht="15" hidden="false" customHeight="true" outlineLevel="0" collapsed="false">
      <c r="A6918" s="106" t="n">
        <v>46881.8259259259</v>
      </c>
      <c r="B6918" s="1" t="s">
        <v>323</v>
      </c>
      <c r="C6918" s="1" t="s">
        <v>324</v>
      </c>
      <c r="D6918" s="1" t="s">
        <v>325</v>
      </c>
    </row>
    <row r="6919" customFormat="false" ht="15" hidden="false" customHeight="true" outlineLevel="0" collapsed="false">
      <c r="A6919" s="106" t="n">
        <v>46889.4469444445</v>
      </c>
      <c r="B6919" s="1" t="s">
        <v>314</v>
      </c>
      <c r="C6919" s="1" t="s">
        <v>315</v>
      </c>
      <c r="D6919" s="1" t="s">
        <v>316</v>
      </c>
    </row>
    <row r="6920" customFormat="false" ht="15" hidden="false" customHeight="true" outlineLevel="0" collapsed="false">
      <c r="A6920" s="106" t="n">
        <v>46897.3448263889</v>
      </c>
      <c r="B6920" s="1" t="s">
        <v>326</v>
      </c>
      <c r="C6920" s="1" t="s">
        <v>327</v>
      </c>
      <c r="D6920" s="1" t="s">
        <v>319</v>
      </c>
    </row>
    <row r="6921" customFormat="false" ht="15" hidden="false" customHeight="true" outlineLevel="0" collapsed="false">
      <c r="A6921" s="106" t="n">
        <v>46904.3172337963</v>
      </c>
      <c r="B6921" s="1" t="s">
        <v>320</v>
      </c>
      <c r="C6921" s="1" t="s">
        <v>321</v>
      </c>
      <c r="D6921" s="1" t="s">
        <v>322</v>
      </c>
    </row>
    <row r="6922" customFormat="false" ht="15" hidden="false" customHeight="true" outlineLevel="0" collapsed="false">
      <c r="A6922" s="106" t="n">
        <v>46911.2565625</v>
      </c>
      <c r="B6922" s="1" t="s">
        <v>323</v>
      </c>
      <c r="C6922" s="1" t="s">
        <v>324</v>
      </c>
      <c r="D6922" s="1" t="s">
        <v>325</v>
      </c>
    </row>
    <row r="6923" customFormat="false" ht="15" hidden="false" customHeight="true" outlineLevel="0" collapsed="false">
      <c r="A6923" s="106" t="n">
        <v>46919.1863888889</v>
      </c>
      <c r="B6923" s="1" t="s">
        <v>314</v>
      </c>
      <c r="C6923" s="1" t="s">
        <v>315</v>
      </c>
      <c r="D6923" s="1" t="s">
        <v>316</v>
      </c>
    </row>
    <row r="6924" customFormat="false" ht="15" hidden="false" customHeight="true" outlineLevel="0" collapsed="false">
      <c r="A6924" s="106" t="n">
        <v>46924.8343402778</v>
      </c>
      <c r="B6924" s="1" t="s">
        <v>328</v>
      </c>
      <c r="C6924" s="1" t="s">
        <v>331</v>
      </c>
      <c r="D6924" s="1" t="s">
        <v>332</v>
      </c>
    </row>
    <row r="6925" customFormat="false" ht="15" hidden="false" customHeight="true" outlineLevel="0" collapsed="false">
      <c r="A6925" s="106" t="n">
        <v>46926.7692824074</v>
      </c>
      <c r="B6925" s="1" t="s">
        <v>326</v>
      </c>
      <c r="C6925" s="1" t="s">
        <v>327</v>
      </c>
      <c r="D6925" s="1" t="s">
        <v>319</v>
      </c>
    </row>
    <row r="6926" customFormat="false" ht="15" hidden="false" customHeight="true" outlineLevel="0" collapsed="false">
      <c r="A6926" s="106" t="n">
        <v>46933.507662037</v>
      </c>
      <c r="B6926" s="1" t="s">
        <v>320</v>
      </c>
      <c r="C6926" s="1" t="s">
        <v>321</v>
      </c>
      <c r="D6926" s="1" t="s">
        <v>322</v>
      </c>
    </row>
    <row r="6927" customFormat="false" ht="15" hidden="false" customHeight="true" outlineLevel="0" collapsed="false">
      <c r="A6927" s="106" t="n">
        <v>46940.758125</v>
      </c>
      <c r="B6927" s="1" t="s">
        <v>333</v>
      </c>
      <c r="C6927" s="1" t="s">
        <v>334</v>
      </c>
      <c r="D6927" s="1" t="s">
        <v>325</v>
      </c>
    </row>
    <row r="6928" customFormat="false" ht="15" hidden="false" customHeight="true" outlineLevel="0" collapsed="false">
      <c r="A6928" s="106" t="n">
        <v>46948.8735648148</v>
      </c>
      <c r="B6928" s="1" t="s">
        <v>314</v>
      </c>
      <c r="C6928" s="1" t="s">
        <v>315</v>
      </c>
      <c r="D6928" s="1" t="s">
        <v>316</v>
      </c>
    </row>
    <row r="6929" customFormat="false" ht="15" hidden="false" customHeight="true" outlineLevel="0" collapsed="false">
      <c r="A6929" s="106" t="n">
        <v>46956.1263425926</v>
      </c>
      <c r="B6929" s="1" t="s">
        <v>317</v>
      </c>
      <c r="C6929" s="1" t="s">
        <v>318</v>
      </c>
      <c r="D6929" s="1" t="s">
        <v>319</v>
      </c>
    </row>
    <row r="6930" customFormat="false" ht="15" hidden="false" customHeight="true" outlineLevel="0" collapsed="false">
      <c r="A6930" s="106" t="n">
        <v>46962.7364814815</v>
      </c>
      <c r="B6930" s="1" t="s">
        <v>320</v>
      </c>
      <c r="C6930" s="1" t="s">
        <v>321</v>
      </c>
      <c r="D6930" s="1" t="s">
        <v>322</v>
      </c>
    </row>
    <row r="6931" customFormat="false" ht="15" hidden="false" customHeight="true" outlineLevel="0" collapsed="false">
      <c r="A6931" s="106" t="n">
        <v>46970.3408449074</v>
      </c>
      <c r="B6931" s="1" t="s">
        <v>323</v>
      </c>
      <c r="C6931" s="1" t="s">
        <v>324</v>
      </c>
      <c r="D6931" s="1" t="s">
        <v>325</v>
      </c>
    </row>
    <row r="6932" customFormat="false" ht="15" hidden="false" customHeight="true" outlineLevel="0" collapsed="false">
      <c r="A6932" s="106" t="n">
        <v>46978.490474537</v>
      </c>
      <c r="B6932" s="1" t="s">
        <v>314</v>
      </c>
      <c r="C6932" s="1" t="s">
        <v>315</v>
      </c>
      <c r="D6932" s="1" t="s">
        <v>316</v>
      </c>
    </row>
    <row r="6933" customFormat="false" ht="15" hidden="false" customHeight="true" outlineLevel="0" collapsed="false">
      <c r="A6933" s="106" t="n">
        <v>46985.4473148148</v>
      </c>
      <c r="B6933" s="1" t="s">
        <v>326</v>
      </c>
      <c r="C6933" s="1" t="s">
        <v>327</v>
      </c>
      <c r="D6933" s="1" t="s">
        <v>319</v>
      </c>
    </row>
    <row r="6934" customFormat="false" ht="15" hidden="false" customHeight="true" outlineLevel="0" collapsed="false">
      <c r="A6934" s="106" t="n">
        <v>46992.0666782407</v>
      </c>
      <c r="B6934" s="1" t="s">
        <v>320</v>
      </c>
      <c r="C6934" s="1" t="s">
        <v>321</v>
      </c>
      <c r="D6934" s="1" t="s">
        <v>322</v>
      </c>
    </row>
    <row r="6935" customFormat="false" ht="15" hidden="false" customHeight="true" outlineLevel="0" collapsed="false">
      <c r="A6935" s="106" t="n">
        <v>46999.9918402778</v>
      </c>
      <c r="B6935" s="1" t="s">
        <v>323</v>
      </c>
      <c r="C6935" s="1" t="s">
        <v>324</v>
      </c>
      <c r="D6935" s="1" t="s">
        <v>325</v>
      </c>
    </row>
    <row r="6936" customFormat="false" ht="15" hidden="false" customHeight="true" outlineLevel="0" collapsed="false">
      <c r="A6936" s="106" t="n">
        <v>47008.0319675926</v>
      </c>
      <c r="B6936" s="1" t="s">
        <v>314</v>
      </c>
      <c r="C6936" s="1" t="s">
        <v>315</v>
      </c>
      <c r="D6936" s="1" t="s">
        <v>316</v>
      </c>
    </row>
    <row r="6937" customFormat="false" ht="15" hidden="false" customHeight="true" outlineLevel="0" collapsed="false">
      <c r="A6937" s="106" t="n">
        <v>47014.7667013889</v>
      </c>
      <c r="B6937" s="1" t="s">
        <v>326</v>
      </c>
      <c r="C6937" s="1" t="s">
        <v>327</v>
      </c>
      <c r="D6937" s="1" t="s">
        <v>319</v>
      </c>
    </row>
    <row r="6938" customFormat="false" ht="15" hidden="false" customHeight="true" outlineLevel="0" collapsed="false">
      <c r="A6938" s="106" t="n">
        <v>47018.4895833333</v>
      </c>
      <c r="B6938" s="1" t="s">
        <v>328</v>
      </c>
      <c r="C6938" s="1" t="s">
        <v>335</v>
      </c>
      <c r="D6938" s="1" t="s">
        <v>336</v>
      </c>
    </row>
    <row r="6939" customFormat="false" ht="15" hidden="false" customHeight="true" outlineLevel="0" collapsed="false">
      <c r="A6939" s="106" t="n">
        <v>47021.5486689815</v>
      </c>
      <c r="B6939" s="1" t="s">
        <v>320</v>
      </c>
      <c r="C6939" s="1" t="s">
        <v>321</v>
      </c>
      <c r="D6939" s="1" t="s">
        <v>322</v>
      </c>
    </row>
    <row r="6940" customFormat="false" ht="15" hidden="false" customHeight="true" outlineLevel="0" collapsed="false">
      <c r="A6940" s="106" t="n">
        <v>47029.6840162037</v>
      </c>
      <c r="B6940" s="1" t="s">
        <v>323</v>
      </c>
      <c r="C6940" s="1" t="s">
        <v>324</v>
      </c>
      <c r="D6940" s="1" t="s">
        <v>325</v>
      </c>
    </row>
    <row r="6941" customFormat="false" ht="15" hidden="false" customHeight="true" outlineLevel="0" collapsed="false">
      <c r="A6941" s="106" t="n">
        <v>47037.4977893519</v>
      </c>
      <c r="B6941" s="1" t="s">
        <v>314</v>
      </c>
      <c r="C6941" s="1" t="s">
        <v>315</v>
      </c>
      <c r="D6941" s="1" t="s">
        <v>316</v>
      </c>
    </row>
    <row r="6942" customFormat="false" ht="15" hidden="false" customHeight="true" outlineLevel="0" collapsed="false">
      <c r="A6942" s="106" t="n">
        <v>47044.1229166667</v>
      </c>
      <c r="B6942" s="1" t="s">
        <v>326</v>
      </c>
      <c r="C6942" s="1" t="s">
        <v>327</v>
      </c>
      <c r="D6942" s="1" t="s">
        <v>319</v>
      </c>
    </row>
    <row r="6943" customFormat="false" ht="15" hidden="false" customHeight="true" outlineLevel="0" collapsed="false">
      <c r="A6943" s="106" t="n">
        <v>47051.2035185185</v>
      </c>
      <c r="B6943" s="1" t="s">
        <v>320</v>
      </c>
      <c r="C6943" s="1" t="s">
        <v>321</v>
      </c>
      <c r="D6943" s="1" t="s">
        <v>322</v>
      </c>
    </row>
    <row r="6944" customFormat="false" ht="15" hidden="false" customHeight="true" outlineLevel="0" collapsed="false">
      <c r="A6944" s="106" t="n">
        <v>47059.3867476852</v>
      </c>
      <c r="B6944" s="1" t="s">
        <v>323</v>
      </c>
      <c r="C6944" s="1" t="s">
        <v>324</v>
      </c>
      <c r="D6944" s="1" t="s">
        <v>325</v>
      </c>
    </row>
    <row r="6945" customFormat="false" ht="15" hidden="false" customHeight="true" outlineLevel="0" collapsed="false">
      <c r="A6945" s="106" t="n">
        <v>47066.8928703704</v>
      </c>
      <c r="B6945" s="1" t="s">
        <v>314</v>
      </c>
      <c r="C6945" s="1" t="s">
        <v>315</v>
      </c>
      <c r="D6945" s="1" t="s">
        <v>316</v>
      </c>
    </row>
    <row r="6946" customFormat="false" ht="15" hidden="false" customHeight="true" outlineLevel="0" collapsed="false">
      <c r="A6946" s="106" t="n">
        <v>47073.5541550926</v>
      </c>
      <c r="B6946" s="1" t="s">
        <v>326</v>
      </c>
      <c r="C6946" s="1" t="s">
        <v>327</v>
      </c>
      <c r="D6946" s="1" t="s">
        <v>319</v>
      </c>
    </row>
    <row r="6947" customFormat="false" ht="15" hidden="false" customHeight="true" outlineLevel="0" collapsed="false">
      <c r="A6947" s="106" t="n">
        <v>47081.0097337963</v>
      </c>
      <c r="B6947" s="1" t="s">
        <v>320</v>
      </c>
      <c r="C6947" s="1" t="s">
        <v>321</v>
      </c>
      <c r="D6947" s="1" t="s">
        <v>322</v>
      </c>
    </row>
    <row r="6948" customFormat="false" ht="15" hidden="false" customHeight="true" outlineLevel="0" collapsed="false">
      <c r="A6948" s="106" t="n">
        <v>47089.0692824074</v>
      </c>
      <c r="B6948" s="1" t="s">
        <v>323</v>
      </c>
      <c r="C6948" s="1" t="s">
        <v>324</v>
      </c>
      <c r="D6948" s="1" t="s">
        <v>325</v>
      </c>
    </row>
    <row r="6949" customFormat="false" ht="15" hidden="false" customHeight="true" outlineLevel="0" collapsed="false">
      <c r="A6949" s="106" t="n">
        <v>47096.2352430556</v>
      </c>
      <c r="B6949" s="1" t="s">
        <v>314</v>
      </c>
      <c r="C6949" s="1" t="s">
        <v>315</v>
      </c>
      <c r="D6949" s="1" t="s">
        <v>316</v>
      </c>
    </row>
    <row r="6950" customFormat="false" ht="15" hidden="false" customHeight="true" outlineLevel="0" collapsed="false">
      <c r="A6950" s="106" t="n">
        <v>47103.0876157407</v>
      </c>
      <c r="B6950" s="1" t="s">
        <v>326</v>
      </c>
      <c r="C6950" s="1" t="s">
        <v>327</v>
      </c>
      <c r="D6950" s="1" t="s">
        <v>319</v>
      </c>
    </row>
    <row r="6951" customFormat="false" ht="15" hidden="false" customHeight="true" outlineLevel="0" collapsed="false">
      <c r="A6951" s="106" t="n">
        <v>47108.3472106482</v>
      </c>
      <c r="B6951" s="1" t="s">
        <v>328</v>
      </c>
      <c r="C6951" s="1" t="s">
        <v>337</v>
      </c>
      <c r="D6951" s="1" t="s">
        <v>338</v>
      </c>
    </row>
    <row r="6952" customFormat="false" ht="15" hidden="false" customHeight="true" outlineLevel="0" collapsed="false">
      <c r="A6952" s="106" t="n">
        <v>47110.9056712963</v>
      </c>
      <c r="B6952" s="1" t="s">
        <v>320</v>
      </c>
      <c r="C6952" s="1" t="s">
        <v>321</v>
      </c>
      <c r="D6952" s="1" t="s">
        <v>322</v>
      </c>
    </row>
    <row r="6953" customFormat="false" ht="15" hidden="false" customHeight="true" outlineLevel="0" collapsed="false">
      <c r="A6953" s="106" t="n">
        <v>47118.700162037</v>
      </c>
      <c r="B6953" s="1" t="s">
        <v>333</v>
      </c>
      <c r="C6953" s="1" t="s">
        <v>334</v>
      </c>
      <c r="D6953" s="1" t="s">
        <v>325</v>
      </c>
    </row>
    <row r="6954" customFormat="false" ht="15" hidden="false" customHeight="true" outlineLevel="0" collapsed="false">
      <c r="A6954" s="106" t="n">
        <v>47125.5599189815</v>
      </c>
      <c r="B6954" s="1" t="s">
        <v>314</v>
      </c>
      <c r="C6954" s="1" t="s">
        <v>315</v>
      </c>
      <c r="D6954" s="1" t="s">
        <v>316</v>
      </c>
    </row>
    <row r="6955" customFormat="false" ht="15" hidden="false" customHeight="true" outlineLevel="0" collapsed="false">
      <c r="A6955" s="106" t="n">
        <v>47132.7253472222</v>
      </c>
      <c r="B6955" s="1" t="s">
        <v>317</v>
      </c>
      <c r="C6955" s="1" t="s">
        <v>318</v>
      </c>
      <c r="D6955" s="1" t="s">
        <v>319</v>
      </c>
    </row>
    <row r="6956" customFormat="false" ht="15" hidden="false" customHeight="true" outlineLevel="0" collapsed="false">
      <c r="A6956" s="106" t="n">
        <v>47140.8073148148</v>
      </c>
      <c r="B6956" s="1" t="s">
        <v>320</v>
      </c>
      <c r="C6956" s="1" t="s">
        <v>321</v>
      </c>
      <c r="D6956" s="1" t="s">
        <v>322</v>
      </c>
    </row>
    <row r="6957" customFormat="false" ht="15" hidden="false" customHeight="true" outlineLevel="0" collapsed="false">
      <c r="A6957" s="106" t="n">
        <v>47148.2523842593</v>
      </c>
      <c r="B6957" s="1" t="s">
        <v>323</v>
      </c>
      <c r="C6957" s="1" t="s">
        <v>324</v>
      </c>
      <c r="D6957" s="1" t="s">
        <v>325</v>
      </c>
    </row>
    <row r="6958" customFormat="false" ht="15" hidden="false" customHeight="true" outlineLevel="0" collapsed="false">
      <c r="A6958" s="106" t="n">
        <v>47154.9113194444</v>
      </c>
      <c r="B6958" s="1" t="s">
        <v>314</v>
      </c>
      <c r="C6958" s="1" t="s">
        <v>315</v>
      </c>
      <c r="D6958" s="1" t="s">
        <v>316</v>
      </c>
    </row>
    <row r="6959" customFormat="false" ht="15" hidden="false" customHeight="true" outlineLevel="0" collapsed="false">
      <c r="A6959" s="106" t="n">
        <v>47162.4387384259</v>
      </c>
      <c r="B6959" s="1" t="s">
        <v>326</v>
      </c>
      <c r="C6959" s="1" t="s">
        <v>327</v>
      </c>
      <c r="D6959" s="1" t="s">
        <v>319</v>
      </c>
    </row>
    <row r="6960" customFormat="false" ht="15" hidden="false" customHeight="true" outlineLevel="0" collapsed="false">
      <c r="A6960" s="106" t="n">
        <v>47170.6314583333</v>
      </c>
      <c r="B6960" s="1" t="s">
        <v>320</v>
      </c>
      <c r="C6960" s="1" t="s">
        <v>321</v>
      </c>
      <c r="D6960" s="1" t="s">
        <v>322</v>
      </c>
    </row>
    <row r="6961" customFormat="false" ht="15" hidden="false" customHeight="true" outlineLevel="0" collapsed="false">
      <c r="A6961" s="106" t="n">
        <v>47177.7153125</v>
      </c>
      <c r="B6961" s="1" t="s">
        <v>323</v>
      </c>
      <c r="C6961" s="1" t="s">
        <v>324</v>
      </c>
      <c r="D6961" s="1" t="s">
        <v>325</v>
      </c>
    </row>
    <row r="6962" customFormat="false" ht="15" hidden="false" customHeight="true" outlineLevel="0" collapsed="false">
      <c r="A6962" s="106" t="n">
        <v>47184.3278703704</v>
      </c>
      <c r="B6962" s="1" t="s">
        <v>314</v>
      </c>
      <c r="C6962" s="1" t="s">
        <v>315</v>
      </c>
      <c r="D6962" s="1" t="s">
        <v>316</v>
      </c>
    </row>
    <row r="6963" customFormat="false" ht="15" hidden="false" customHeight="true" outlineLevel="0" collapsed="false">
      <c r="A6963" s="106" t="n">
        <v>47192.1804050926</v>
      </c>
      <c r="B6963" s="1" t="s">
        <v>326</v>
      </c>
      <c r="C6963" s="1" t="s">
        <v>327</v>
      </c>
      <c r="D6963" s="1" t="s">
        <v>319</v>
      </c>
    </row>
    <row r="6964" customFormat="false" ht="15" hidden="false" customHeight="true" outlineLevel="0" collapsed="false">
      <c r="A6964" s="106" t="n">
        <v>47197.3344212963</v>
      </c>
      <c r="B6964" s="1" t="s">
        <v>328</v>
      </c>
      <c r="C6964" s="1" t="s">
        <v>329</v>
      </c>
      <c r="D6964" s="1" t="s">
        <v>330</v>
      </c>
    </row>
    <row r="6965" customFormat="false" ht="15" hidden="false" customHeight="true" outlineLevel="0" collapsed="false">
      <c r="A6965" s="106" t="n">
        <v>47200.3146875</v>
      </c>
      <c r="B6965" s="1" t="s">
        <v>320</v>
      </c>
      <c r="C6965" s="1" t="s">
        <v>321</v>
      </c>
      <c r="D6965" s="1" t="s">
        <v>322</v>
      </c>
    </row>
    <row r="6966" customFormat="false" ht="15" hidden="false" customHeight="true" outlineLevel="0" collapsed="false">
      <c r="A6966" s="106" t="n">
        <v>47207.1016898148</v>
      </c>
      <c r="B6966" s="1" t="s">
        <v>323</v>
      </c>
      <c r="C6966" s="1" t="s">
        <v>324</v>
      </c>
      <c r="D6966" s="1" t="s">
        <v>325</v>
      </c>
    </row>
    <row r="6967" customFormat="false" ht="15" hidden="false" customHeight="true" outlineLevel="0" collapsed="false">
      <c r="A6967" s="106" t="n">
        <v>47213.8282523148</v>
      </c>
      <c r="B6967" s="1" t="s">
        <v>314</v>
      </c>
      <c r="C6967" s="1" t="s">
        <v>315</v>
      </c>
      <c r="D6967" s="1" t="s">
        <v>316</v>
      </c>
    </row>
    <row r="6968" customFormat="false" ht="15" hidden="false" customHeight="true" outlineLevel="0" collapsed="false">
      <c r="A6968" s="106" t="n">
        <v>47221.9032638889</v>
      </c>
      <c r="B6968" s="1" t="s">
        <v>326</v>
      </c>
      <c r="C6968" s="1" t="s">
        <v>327</v>
      </c>
      <c r="D6968" s="1" t="s">
        <v>319</v>
      </c>
    </row>
    <row r="6969" customFormat="false" ht="15" hidden="false" customHeight="true" outlineLevel="0" collapsed="false">
      <c r="A6969" s="106" t="n">
        <v>47229.8269212963</v>
      </c>
      <c r="B6969" s="1" t="s">
        <v>320</v>
      </c>
      <c r="C6969" s="1" t="s">
        <v>321</v>
      </c>
      <c r="D6969" s="1" t="s">
        <v>322</v>
      </c>
    </row>
    <row r="6970" customFormat="false" ht="15" hidden="false" customHeight="true" outlineLevel="0" collapsed="false">
      <c r="A6970" s="106" t="n">
        <v>47236.4425347222</v>
      </c>
      <c r="B6970" s="1" t="s">
        <v>323</v>
      </c>
      <c r="C6970" s="1" t="s">
        <v>324</v>
      </c>
      <c r="D6970" s="1" t="s">
        <v>325</v>
      </c>
    </row>
    <row r="6971" customFormat="false" ht="15" hidden="false" customHeight="true" outlineLevel="0" collapsed="false">
      <c r="A6971" s="106" t="n">
        <v>47243.4091203704</v>
      </c>
      <c r="B6971" s="1" t="s">
        <v>314</v>
      </c>
      <c r="C6971" s="1" t="s">
        <v>315</v>
      </c>
      <c r="D6971" s="1" t="s">
        <v>316</v>
      </c>
    </row>
    <row r="6972" customFormat="false" ht="15" hidden="false" customHeight="true" outlineLevel="0" collapsed="false">
      <c r="A6972" s="106" t="n">
        <v>47251.5712152778</v>
      </c>
      <c r="B6972" s="1" t="s">
        <v>326</v>
      </c>
      <c r="C6972" s="1" t="s">
        <v>327</v>
      </c>
      <c r="D6972" s="1" t="s">
        <v>319</v>
      </c>
    </row>
    <row r="6973" customFormat="false" ht="15" hidden="false" customHeight="true" outlineLevel="0" collapsed="false">
      <c r="A6973" s="106" t="n">
        <v>47259.178287037</v>
      </c>
      <c r="B6973" s="1" t="s">
        <v>320</v>
      </c>
      <c r="C6973" s="1" t="s">
        <v>321</v>
      </c>
      <c r="D6973" s="1" t="s">
        <v>322</v>
      </c>
    </row>
    <row r="6974" customFormat="false" ht="15" hidden="false" customHeight="true" outlineLevel="0" collapsed="false">
      <c r="A6974" s="106" t="n">
        <v>47265.7765509259</v>
      </c>
      <c r="B6974" s="1" t="s">
        <v>323</v>
      </c>
      <c r="C6974" s="1" t="s">
        <v>324</v>
      </c>
      <c r="D6974" s="1" t="s">
        <v>325</v>
      </c>
    </row>
    <row r="6975" customFormat="false" ht="15" hidden="false" customHeight="true" outlineLevel="0" collapsed="false">
      <c r="A6975" s="106" t="n">
        <v>47273.0552314815</v>
      </c>
      <c r="B6975" s="1" t="s">
        <v>314</v>
      </c>
      <c r="C6975" s="1" t="s">
        <v>315</v>
      </c>
      <c r="D6975" s="1" t="s">
        <v>316</v>
      </c>
    </row>
    <row r="6976" customFormat="false" ht="15" hidden="false" customHeight="true" outlineLevel="0" collapsed="false">
      <c r="A6976" s="106" t="n">
        <v>47281.1604513889</v>
      </c>
      <c r="B6976" s="1" t="s">
        <v>317</v>
      </c>
      <c r="C6976" s="1" t="s">
        <v>318</v>
      </c>
      <c r="D6976" s="1" t="s">
        <v>319</v>
      </c>
    </row>
    <row r="6977" customFormat="false" ht="15" hidden="false" customHeight="true" outlineLevel="0" collapsed="false">
      <c r="A6977" s="106" t="n">
        <v>47288.4129398148</v>
      </c>
      <c r="B6977" s="1" t="s">
        <v>320</v>
      </c>
      <c r="C6977" s="1" t="s">
        <v>321</v>
      </c>
      <c r="D6977" s="1" t="s">
        <v>322</v>
      </c>
    </row>
    <row r="6978" customFormat="false" ht="15" hidden="false" customHeight="true" outlineLevel="0" collapsed="false">
      <c r="A6978" s="106" t="n">
        <v>47290.075150463</v>
      </c>
      <c r="B6978" s="1" t="s">
        <v>328</v>
      </c>
      <c r="C6978" s="1" t="s">
        <v>331</v>
      </c>
      <c r="D6978" s="1" t="s">
        <v>332</v>
      </c>
    </row>
    <row r="6979" customFormat="false" ht="15" hidden="false" customHeight="true" outlineLevel="0" collapsed="false">
      <c r="A6979" s="106" t="n">
        <v>47295.1411458333</v>
      </c>
      <c r="B6979" s="1" t="s">
        <v>333</v>
      </c>
      <c r="C6979" s="1" t="s">
        <v>334</v>
      </c>
      <c r="D6979" s="1" t="s">
        <v>325</v>
      </c>
    </row>
    <row r="6980" customFormat="false" ht="15" hidden="false" customHeight="true" outlineLevel="0" collapsed="false">
      <c r="A6980" s="106" t="n">
        <v>47302.7490277778</v>
      </c>
      <c r="B6980" s="1" t="s">
        <v>314</v>
      </c>
      <c r="C6980" s="1" t="s">
        <v>315</v>
      </c>
      <c r="D6980" s="1" t="s">
        <v>316</v>
      </c>
    </row>
    <row r="6981" customFormat="false" ht="15" hidden="false" customHeight="true" outlineLevel="0" collapsed="false">
      <c r="A6981" s="106" t="n">
        <v>47310.6608912037</v>
      </c>
      <c r="B6981" s="1" t="s">
        <v>317</v>
      </c>
      <c r="C6981" s="1" t="s">
        <v>318</v>
      </c>
      <c r="D6981" s="1" t="s">
        <v>319</v>
      </c>
    </row>
    <row r="6982" customFormat="false" ht="15" hidden="false" customHeight="true" outlineLevel="0" collapsed="false">
      <c r="A6982" s="106" t="n">
        <v>47317.59375</v>
      </c>
      <c r="B6982" s="1" t="s">
        <v>320</v>
      </c>
      <c r="C6982" s="1" t="s">
        <v>321</v>
      </c>
      <c r="D6982" s="1" t="s">
        <v>322</v>
      </c>
    </row>
    <row r="6983" customFormat="false" ht="15" hidden="false" customHeight="true" outlineLevel="0" collapsed="false">
      <c r="A6983" s="106" t="n">
        <v>47324.5672106482</v>
      </c>
      <c r="B6983" s="1" t="s">
        <v>323</v>
      </c>
      <c r="C6983" s="1" t="s">
        <v>324</v>
      </c>
      <c r="D6983" s="1" t="s">
        <v>325</v>
      </c>
    </row>
    <row r="6984" customFormat="false" ht="15" hidden="false" customHeight="true" outlineLevel="0" collapsed="false">
      <c r="A6984" s="106" t="n">
        <v>47332.4701967593</v>
      </c>
      <c r="B6984" s="1" t="s">
        <v>314</v>
      </c>
      <c r="C6984" s="1" t="s">
        <v>315</v>
      </c>
      <c r="D6984" s="1" t="s">
        <v>316</v>
      </c>
    </row>
    <row r="6985" customFormat="false" ht="15" hidden="false" customHeight="true" outlineLevel="0" collapsed="false">
      <c r="A6985" s="106" t="n">
        <v>47340.0807291667</v>
      </c>
      <c r="B6985" s="1" t="s">
        <v>326</v>
      </c>
      <c r="C6985" s="1" t="s">
        <v>327</v>
      </c>
      <c r="D6985" s="1" t="s">
        <v>319</v>
      </c>
    </row>
    <row r="6986" customFormat="false" ht="15" hidden="false" customHeight="true" outlineLevel="0" collapsed="false">
      <c r="A6986" s="106" t="n">
        <v>47346.7888310185</v>
      </c>
      <c r="B6986" s="1" t="s">
        <v>320</v>
      </c>
      <c r="C6986" s="1" t="s">
        <v>321</v>
      </c>
      <c r="D6986" s="1" t="s">
        <v>322</v>
      </c>
    </row>
    <row r="6987" customFormat="false" ht="15" hidden="false" customHeight="true" outlineLevel="0" collapsed="false">
      <c r="A6987" s="106" t="n">
        <v>47354.0778935185</v>
      </c>
      <c r="B6987" s="1" t="s">
        <v>323</v>
      </c>
      <c r="C6987" s="1" t="s">
        <v>324</v>
      </c>
      <c r="D6987" s="1" t="s">
        <v>325</v>
      </c>
    </row>
    <row r="6988" customFormat="false" ht="15" hidden="false" customHeight="true" outlineLevel="0" collapsed="false">
      <c r="A6988" s="106" t="n">
        <v>47362.1904976852</v>
      </c>
      <c r="B6988" s="1" t="s">
        <v>314</v>
      </c>
      <c r="C6988" s="1" t="s">
        <v>315</v>
      </c>
      <c r="D6988" s="1" t="s">
        <v>316</v>
      </c>
    </row>
    <row r="6989" customFormat="false" ht="15" hidden="false" customHeight="true" outlineLevel="0" collapsed="false">
      <c r="A6989" s="106" t="n">
        <v>47369.4476967593</v>
      </c>
      <c r="B6989" s="1" t="s">
        <v>326</v>
      </c>
      <c r="C6989" s="1" t="s">
        <v>327</v>
      </c>
      <c r="D6989" s="1" t="s">
        <v>319</v>
      </c>
    </row>
    <row r="6990" customFormat="false" ht="15" hidden="false" customHeight="true" outlineLevel="0" collapsed="false">
      <c r="A6990" s="106" t="n">
        <v>47376.0621296296</v>
      </c>
      <c r="B6990" s="1" t="s">
        <v>320</v>
      </c>
      <c r="C6990" s="1" t="s">
        <v>321</v>
      </c>
      <c r="D6990" s="1" t="s">
        <v>322</v>
      </c>
    </row>
    <row r="6991" customFormat="false" ht="15" hidden="false" customHeight="true" outlineLevel="0" collapsed="false">
      <c r="A6991" s="106" t="n">
        <v>47383.6873726852</v>
      </c>
      <c r="B6991" s="1" t="s">
        <v>323</v>
      </c>
      <c r="C6991" s="1" t="s">
        <v>324</v>
      </c>
      <c r="D6991" s="1" t="s">
        <v>325</v>
      </c>
    </row>
    <row r="6992" customFormat="false" ht="15" hidden="false" customHeight="true" outlineLevel="0" collapsed="false">
      <c r="A6992" s="106" t="n">
        <v>47383.7345717593</v>
      </c>
      <c r="B6992" s="1" t="s">
        <v>328</v>
      </c>
      <c r="C6992" s="1" t="s">
        <v>335</v>
      </c>
      <c r="D6992" s="1" t="s">
        <v>336</v>
      </c>
    </row>
    <row r="6993" customFormat="false" ht="15" hidden="false" customHeight="true" outlineLevel="0" collapsed="false">
      <c r="A6993" s="106" t="n">
        <v>47391.8730439815</v>
      </c>
      <c r="B6993" s="1" t="s">
        <v>314</v>
      </c>
      <c r="C6993" s="1" t="s">
        <v>315</v>
      </c>
      <c r="D6993" s="1" t="s">
        <v>316</v>
      </c>
    </row>
    <row r="6994" customFormat="false" ht="15" hidden="false" customHeight="true" outlineLevel="0" collapsed="false">
      <c r="A6994" s="106" t="n">
        <v>47398.8020717593</v>
      </c>
      <c r="B6994" s="1" t="s">
        <v>326</v>
      </c>
      <c r="C6994" s="1" t="s">
        <v>327</v>
      </c>
      <c r="D6994" s="1" t="s">
        <v>319</v>
      </c>
    </row>
    <row r="6995" customFormat="false" ht="15" hidden="false" customHeight="true" outlineLevel="0" collapsed="false">
      <c r="A6995" s="106" t="n">
        <v>47405.4645138889</v>
      </c>
      <c r="B6995" s="1" t="s">
        <v>320</v>
      </c>
      <c r="C6995" s="1" t="s">
        <v>321</v>
      </c>
      <c r="D6995" s="1" t="s">
        <v>322</v>
      </c>
    </row>
    <row r="6996" customFormat="false" ht="15" hidden="false" customHeight="true" outlineLevel="0" collapsed="false">
      <c r="A6996" s="106" t="n">
        <v>47413.3940972222</v>
      </c>
      <c r="B6996" s="1" t="s">
        <v>323</v>
      </c>
      <c r="C6996" s="1" t="s">
        <v>324</v>
      </c>
      <c r="D6996" s="1" t="s">
        <v>325</v>
      </c>
    </row>
    <row r="6997" customFormat="false" ht="15" hidden="false" customHeight="true" outlineLevel="0" collapsed="false">
      <c r="A6997" s="106" t="n">
        <v>47421.4808217593</v>
      </c>
      <c r="B6997" s="1" t="s">
        <v>314</v>
      </c>
      <c r="C6997" s="1" t="s">
        <v>315</v>
      </c>
      <c r="D6997" s="1" t="s">
        <v>316</v>
      </c>
    </row>
    <row r="6998" customFormat="false" ht="15" hidden="false" customHeight="true" outlineLevel="0" collapsed="false">
      <c r="A6998" s="106" t="n">
        <v>47428.1837268519</v>
      </c>
      <c r="B6998" s="1" t="s">
        <v>326</v>
      </c>
      <c r="C6998" s="1" t="s">
        <v>327</v>
      </c>
      <c r="D6998" s="1" t="s">
        <v>319</v>
      </c>
    </row>
    <row r="6999" customFormat="false" ht="15" hidden="false" customHeight="true" outlineLevel="0" collapsed="false">
      <c r="A6999" s="106" t="n">
        <v>47435.0245486111</v>
      </c>
      <c r="B6999" s="1" t="s">
        <v>320</v>
      </c>
      <c r="C6999" s="1" t="s">
        <v>321</v>
      </c>
      <c r="D6999" s="1" t="s">
        <v>322</v>
      </c>
    </row>
    <row r="7000" customFormat="false" ht="15" hidden="false" customHeight="true" outlineLevel="0" collapsed="false">
      <c r="A7000" s="106" t="n">
        <v>47443.1685069444</v>
      </c>
      <c r="B7000" s="1" t="s">
        <v>323</v>
      </c>
      <c r="C7000" s="1" t="s">
        <v>324</v>
      </c>
      <c r="D7000" s="1" t="s">
        <v>325</v>
      </c>
    </row>
    <row r="7001" customFormat="false" ht="15" hidden="false" customHeight="true" outlineLevel="0" collapsed="false">
      <c r="A7001" s="106" t="n">
        <v>47450.9915972222</v>
      </c>
      <c r="B7001" s="1" t="s">
        <v>314</v>
      </c>
      <c r="C7001" s="1" t="s">
        <v>315</v>
      </c>
      <c r="D7001" s="1" t="s">
        <v>316</v>
      </c>
    </row>
    <row r="7002" customFormat="false" ht="15" hidden="false" customHeight="true" outlineLevel="0" collapsed="false">
      <c r="A7002" s="106" t="n">
        <v>47457.6196296296</v>
      </c>
      <c r="B7002" s="1" t="s">
        <v>317</v>
      </c>
      <c r="C7002" s="1" t="s">
        <v>318</v>
      </c>
      <c r="D7002" s="1" t="s">
        <v>319</v>
      </c>
    </row>
    <row r="7003" customFormat="false" ht="15" hidden="false" customHeight="true" outlineLevel="0" collapsed="false">
      <c r="A7003" s="106" t="n">
        <v>47464.7425</v>
      </c>
      <c r="B7003" s="1" t="s">
        <v>320</v>
      </c>
      <c r="C7003" s="1" t="s">
        <v>321</v>
      </c>
      <c r="D7003" s="1" t="s">
        <v>322</v>
      </c>
    </row>
    <row r="7004" customFormat="false" ht="15" hidden="false" customHeight="true" outlineLevel="0" collapsed="false">
      <c r="A7004" s="106" t="n">
        <v>47472.9486921296</v>
      </c>
      <c r="B7004" s="1" t="s">
        <v>333</v>
      </c>
      <c r="C7004" s="1" t="s">
        <v>334</v>
      </c>
      <c r="D7004" s="1" t="s">
        <v>325</v>
      </c>
    </row>
    <row r="7005" customFormat="false" ht="15" hidden="false" customHeight="true" outlineLevel="0" collapsed="false">
      <c r="A7005" s="106" t="n">
        <v>47473.5932407407</v>
      </c>
      <c r="B7005" s="1" t="s">
        <v>328</v>
      </c>
      <c r="C7005" s="1" t="s">
        <v>337</v>
      </c>
      <c r="D7005" s="1" t="s">
        <v>338</v>
      </c>
    </row>
    <row r="7006" customFormat="false" ht="15" hidden="false" customHeight="true" outlineLevel="0" collapsed="false">
      <c r="A7006" s="106" t="n">
        <v>47480.4090393519</v>
      </c>
      <c r="B7006" s="1" t="s">
        <v>314</v>
      </c>
      <c r="C7006" s="1" t="s">
        <v>315</v>
      </c>
      <c r="D7006" s="1" t="s">
        <v>316</v>
      </c>
    </row>
    <row r="7007" customFormat="false" ht="15" hidden="false" customHeight="true" outlineLevel="0" collapsed="false">
      <c r="A7007" s="106" t="n">
        <v>47487.1177083333</v>
      </c>
      <c r="B7007" s="1" t="s">
        <v>326</v>
      </c>
      <c r="C7007" s="1" t="s">
        <v>327</v>
      </c>
      <c r="D7007" s="1" t="s">
        <v>319</v>
      </c>
    </row>
    <row r="7008" customFormat="false" ht="15" hidden="false" customHeight="true" outlineLevel="0" collapsed="false">
      <c r="A7008" s="106" t="n">
        <v>47494.587025463</v>
      </c>
      <c r="B7008" s="1" t="s">
        <v>320</v>
      </c>
      <c r="C7008" s="1" t="s">
        <v>321</v>
      </c>
      <c r="D7008" s="1" t="s">
        <v>322</v>
      </c>
    </row>
    <row r="7009" customFormat="false" ht="15" hidden="false" customHeight="true" outlineLevel="0" collapsed="false">
      <c r="A7009" s="106" t="n">
        <v>47502.6625231481</v>
      </c>
      <c r="B7009" s="1" t="s">
        <v>323</v>
      </c>
      <c r="C7009" s="1" t="s">
        <v>324</v>
      </c>
      <c r="D7009" s="1" t="s">
        <v>325</v>
      </c>
    </row>
    <row r="7010" customFormat="false" ht="15" hidden="false" customHeight="true" outlineLevel="0" collapsed="false">
      <c r="A7010" s="106" t="n">
        <v>47509.7599537037</v>
      </c>
      <c r="B7010" s="1" t="s">
        <v>314</v>
      </c>
      <c r="C7010" s="1" t="s">
        <v>315</v>
      </c>
      <c r="D7010" s="1" t="s">
        <v>316</v>
      </c>
    </row>
    <row r="7011" customFormat="false" ht="15" hidden="false" customHeight="true" outlineLevel="0" collapsed="false">
      <c r="A7011" s="106" t="n">
        <v>47516.6719675926</v>
      </c>
      <c r="B7011" s="1" t="s">
        <v>326</v>
      </c>
      <c r="C7011" s="1" t="s">
        <v>327</v>
      </c>
      <c r="D7011" s="1" t="s">
        <v>319</v>
      </c>
    </row>
    <row r="7012" customFormat="false" ht="15" hidden="false" customHeight="true" outlineLevel="0" collapsed="false">
      <c r="A7012" s="106" t="n">
        <v>47524.4922453704</v>
      </c>
      <c r="B7012" s="1" t="s">
        <v>320</v>
      </c>
      <c r="C7012" s="1" t="s">
        <v>321</v>
      </c>
      <c r="D7012" s="1" t="s">
        <v>322</v>
      </c>
    </row>
    <row r="7013" customFormat="false" ht="15" hidden="false" customHeight="true" outlineLevel="0" collapsed="false">
      <c r="A7013" s="106" t="n">
        <v>47532.2637847222</v>
      </c>
      <c r="B7013" s="1" t="s">
        <v>323</v>
      </c>
      <c r="C7013" s="1" t="s">
        <v>324</v>
      </c>
      <c r="D7013" s="1" t="s">
        <v>325</v>
      </c>
    </row>
    <row r="7014" customFormat="false" ht="15" hidden="false" customHeight="true" outlineLevel="0" collapsed="false">
      <c r="A7014" s="106" t="n">
        <v>47539.0818518519</v>
      </c>
      <c r="B7014" s="1" t="s">
        <v>314</v>
      </c>
      <c r="C7014" s="1" t="s">
        <v>315</v>
      </c>
      <c r="D7014" s="1" t="s">
        <v>316</v>
      </c>
    </row>
    <row r="7015" customFormat="false" ht="15" hidden="false" customHeight="true" outlineLevel="0" collapsed="false">
      <c r="A7015" s="106" t="n">
        <v>47546.2743171296</v>
      </c>
      <c r="B7015" s="1" t="s">
        <v>326</v>
      </c>
      <c r="C7015" s="1" t="s">
        <v>327</v>
      </c>
      <c r="D7015" s="1" t="s">
        <v>319</v>
      </c>
    </row>
    <row r="7016" customFormat="false" ht="15" hidden="false" customHeight="true" outlineLevel="0" collapsed="false">
      <c r="A7016" s="106" t="n">
        <v>47554.3661574074</v>
      </c>
      <c r="B7016" s="1" t="s">
        <v>320</v>
      </c>
      <c r="C7016" s="1" t="s">
        <v>321</v>
      </c>
      <c r="D7016" s="1" t="s">
        <v>322</v>
      </c>
    </row>
    <row r="7017" customFormat="false" ht="15" hidden="false" customHeight="true" outlineLevel="0" collapsed="false">
      <c r="A7017" s="106" t="n">
        <v>47561.7477430556</v>
      </c>
      <c r="B7017" s="1" t="s">
        <v>323</v>
      </c>
      <c r="C7017" s="1" t="s">
        <v>324</v>
      </c>
      <c r="D7017" s="1" t="s">
        <v>325</v>
      </c>
    </row>
    <row r="7018" customFormat="false" ht="15" hidden="false" customHeight="true" outlineLevel="0" collapsed="false">
      <c r="A7018" s="106" t="n">
        <v>47562.5776157407</v>
      </c>
      <c r="B7018" s="1" t="s">
        <v>328</v>
      </c>
      <c r="C7018" s="1" t="s">
        <v>329</v>
      </c>
      <c r="D7018" s="1" t="s">
        <v>330</v>
      </c>
    </row>
    <row r="7019" customFormat="false" ht="15" hidden="false" customHeight="true" outlineLevel="0" collapsed="false">
      <c r="A7019" s="106" t="n">
        <v>47568.4109606482</v>
      </c>
      <c r="B7019" s="1" t="s">
        <v>314</v>
      </c>
      <c r="C7019" s="1" t="s">
        <v>315</v>
      </c>
      <c r="D7019" s="1" t="s">
        <v>316</v>
      </c>
    </row>
    <row r="7020" customFormat="false" ht="15" hidden="false" customHeight="true" outlineLevel="0" collapsed="false">
      <c r="A7020" s="106" t="n">
        <v>47575.9185069444</v>
      </c>
      <c r="B7020" s="1" t="s">
        <v>326</v>
      </c>
      <c r="C7020" s="1" t="s">
        <v>327</v>
      </c>
      <c r="D7020" s="1" t="s">
        <v>319</v>
      </c>
    </row>
    <row r="7021" customFormat="false" ht="15" hidden="false" customHeight="true" outlineLevel="0" collapsed="false">
      <c r="A7021" s="106" t="n">
        <v>47584.1226041667</v>
      </c>
      <c r="B7021" s="1" t="s">
        <v>320</v>
      </c>
      <c r="C7021" s="1" t="s">
        <v>321</v>
      </c>
      <c r="D7021" s="1" t="s">
        <v>322</v>
      </c>
    </row>
    <row r="7022" customFormat="false" ht="15" hidden="false" customHeight="true" outlineLevel="0" collapsed="false">
      <c r="A7022" s="106" t="n">
        <v>47591.1390046296</v>
      </c>
      <c r="B7022" s="1" t="s">
        <v>323</v>
      </c>
      <c r="C7022" s="1" t="s">
        <v>324</v>
      </c>
      <c r="D7022" s="1" t="s">
        <v>325</v>
      </c>
    </row>
    <row r="7023" customFormat="false" ht="15" hidden="false" customHeight="true" outlineLevel="0" collapsed="false">
      <c r="A7023" s="106" t="n">
        <v>47597.777337963</v>
      </c>
      <c r="B7023" s="1" t="s">
        <v>314</v>
      </c>
      <c r="C7023" s="1" t="s">
        <v>315</v>
      </c>
      <c r="D7023" s="1" t="s">
        <v>316</v>
      </c>
    </row>
    <row r="7024" customFormat="false" ht="15" hidden="false" customHeight="true" outlineLevel="0" collapsed="false">
      <c r="A7024" s="106" t="n">
        <v>47605.5915046296</v>
      </c>
      <c r="B7024" s="1" t="s">
        <v>326</v>
      </c>
      <c r="C7024" s="1" t="s">
        <v>327</v>
      </c>
      <c r="D7024" s="1" t="s">
        <v>319</v>
      </c>
    </row>
    <row r="7025" customFormat="false" ht="15" hidden="false" customHeight="true" outlineLevel="0" collapsed="false">
      <c r="A7025" s="106" t="n">
        <v>47613.7162152778</v>
      </c>
      <c r="B7025" s="1" t="s">
        <v>320</v>
      </c>
      <c r="C7025" s="1" t="s">
        <v>321</v>
      </c>
      <c r="D7025" s="1" t="s">
        <v>322</v>
      </c>
    </row>
    <row r="7026" customFormat="false" ht="15" hidden="false" customHeight="true" outlineLevel="0" collapsed="false">
      <c r="A7026" s="106" t="n">
        <v>47620.4716203704</v>
      </c>
      <c r="B7026" s="1" t="s">
        <v>323</v>
      </c>
      <c r="C7026" s="1" t="s">
        <v>324</v>
      </c>
      <c r="D7026" s="1" t="s">
        <v>325</v>
      </c>
    </row>
    <row r="7027" customFormat="false" ht="15" hidden="false" customHeight="true" outlineLevel="0" collapsed="false">
      <c r="A7027" s="106" t="n">
        <v>47627.2067013889</v>
      </c>
      <c r="B7027" s="1" t="s">
        <v>314</v>
      </c>
      <c r="C7027" s="1" t="s">
        <v>315</v>
      </c>
      <c r="D7027" s="1" t="s">
        <v>316</v>
      </c>
    </row>
    <row r="7028" customFormat="false" ht="15" hidden="false" customHeight="true" outlineLevel="0" collapsed="false">
      <c r="A7028" s="106" t="n">
        <v>47635.2645949074</v>
      </c>
      <c r="B7028" s="1" t="s">
        <v>317</v>
      </c>
      <c r="C7028" s="1" t="s">
        <v>318</v>
      </c>
      <c r="D7028" s="1" t="s">
        <v>319</v>
      </c>
    </row>
    <row r="7029" customFormat="false" ht="15" hidden="false" customHeight="true" outlineLevel="0" collapsed="false">
      <c r="A7029" s="106" t="n">
        <v>47643.149849537</v>
      </c>
      <c r="B7029" s="1" t="s">
        <v>320</v>
      </c>
      <c r="C7029" s="1" t="s">
        <v>321</v>
      </c>
      <c r="D7029" s="1" t="s">
        <v>322</v>
      </c>
    </row>
    <row r="7030" customFormat="false" ht="15" hidden="false" customHeight="true" outlineLevel="0" collapsed="false">
      <c r="A7030" s="106" t="n">
        <v>47649.7784953704</v>
      </c>
      <c r="B7030" s="1" t="s">
        <v>333</v>
      </c>
      <c r="C7030" s="1" t="s">
        <v>334</v>
      </c>
      <c r="D7030" s="1" t="s">
        <v>325</v>
      </c>
    </row>
    <row r="7031" customFormat="false" ht="15" hidden="false" customHeight="true" outlineLevel="0" collapsed="false">
      <c r="A7031" s="106" t="n">
        <v>47655.3133449074</v>
      </c>
      <c r="B7031" s="1" t="s">
        <v>328</v>
      </c>
      <c r="C7031" s="1" t="s">
        <v>331</v>
      </c>
      <c r="D7031" s="1" t="s">
        <v>332</v>
      </c>
    </row>
    <row r="7032" customFormat="false" ht="15" hidden="false" customHeight="true" outlineLevel="0" collapsed="false">
      <c r="A7032" s="106" t="n">
        <v>47656.7220949074</v>
      </c>
      <c r="B7032" s="1" t="s">
        <v>314</v>
      </c>
      <c r="C7032" s="1" t="s">
        <v>315</v>
      </c>
      <c r="D7032" s="1" t="s">
        <v>316</v>
      </c>
    </row>
    <row r="7033" customFormat="false" ht="15" hidden="false" customHeight="true" outlineLevel="0" collapsed="false">
      <c r="A7033" s="106" t="n">
        <v>47664.8989236111</v>
      </c>
      <c r="B7033" s="1" t="s">
        <v>326</v>
      </c>
      <c r="C7033" s="1" t="s">
        <v>327</v>
      </c>
      <c r="D7033" s="1" t="s">
        <v>319</v>
      </c>
    </row>
    <row r="7034" customFormat="false" ht="15" hidden="false" customHeight="true" outlineLevel="0" collapsed="false">
      <c r="A7034" s="106" t="n">
        <v>47672.4596064815</v>
      </c>
      <c r="B7034" s="1" t="s">
        <v>320</v>
      </c>
      <c r="C7034" s="1" t="s">
        <v>321</v>
      </c>
      <c r="D7034" s="1" t="s">
        <v>322</v>
      </c>
    </row>
    <row r="7035" customFormat="false" ht="15" hidden="false" customHeight="true" outlineLevel="0" collapsed="false">
      <c r="A7035" s="106" t="n">
        <v>47679.091712963</v>
      </c>
      <c r="B7035" s="1" t="s">
        <v>323</v>
      </c>
      <c r="C7035" s="1" t="s">
        <v>324</v>
      </c>
      <c r="D7035" s="1" t="s">
        <v>325</v>
      </c>
    </row>
    <row r="7036" customFormat="false" ht="15" hidden="false" customHeight="true" outlineLevel="0" collapsed="false">
      <c r="A7036" s="106" t="n">
        <v>47686.33875</v>
      </c>
      <c r="B7036" s="1" t="s">
        <v>314</v>
      </c>
      <c r="C7036" s="1" t="s">
        <v>315</v>
      </c>
      <c r="D7036" s="1" t="s">
        <v>316</v>
      </c>
    </row>
    <row r="7037" customFormat="false" ht="15" hidden="false" customHeight="true" outlineLevel="0" collapsed="false">
      <c r="A7037" s="106" t="n">
        <v>47694.4660069444</v>
      </c>
      <c r="B7037" s="1" t="s">
        <v>326</v>
      </c>
      <c r="C7037" s="1" t="s">
        <v>327</v>
      </c>
      <c r="D7037" s="1" t="s">
        <v>319</v>
      </c>
    </row>
    <row r="7038" customFormat="false" ht="15" hidden="false" customHeight="true" outlineLevel="0" collapsed="false">
      <c r="A7038" s="106" t="n">
        <v>47701.6962731482</v>
      </c>
      <c r="B7038" s="1" t="s">
        <v>320</v>
      </c>
      <c r="C7038" s="1" t="s">
        <v>321</v>
      </c>
      <c r="D7038" s="1" t="s">
        <v>322</v>
      </c>
    </row>
    <row r="7039" customFormat="false" ht="15" hidden="false" customHeight="true" outlineLevel="0" collapsed="false">
      <c r="A7039" s="106" t="n">
        <v>47708.4475462963</v>
      </c>
      <c r="B7039" s="1" t="s">
        <v>323</v>
      </c>
      <c r="C7039" s="1" t="s">
        <v>324</v>
      </c>
      <c r="D7039" s="1" t="s">
        <v>325</v>
      </c>
    </row>
    <row r="7040" customFormat="false" ht="15" hidden="false" customHeight="true" outlineLevel="0" collapsed="false">
      <c r="A7040" s="106" t="n">
        <v>47716.0527662037</v>
      </c>
      <c r="B7040" s="1" t="s">
        <v>314</v>
      </c>
      <c r="C7040" s="1" t="s">
        <v>315</v>
      </c>
      <c r="D7040" s="1" t="s">
        <v>316</v>
      </c>
    </row>
    <row r="7041" customFormat="false" ht="15" hidden="false" customHeight="true" outlineLevel="0" collapsed="false">
      <c r="A7041" s="106" t="n">
        <v>47723.9634722222</v>
      </c>
      <c r="B7041" s="1" t="s">
        <v>326</v>
      </c>
      <c r="C7041" s="1" t="s">
        <v>327</v>
      </c>
      <c r="D7041" s="1" t="s">
        <v>319</v>
      </c>
    </row>
    <row r="7042" customFormat="false" ht="15" hidden="false" customHeight="true" outlineLevel="0" collapsed="false">
      <c r="A7042" s="106" t="n">
        <v>47730.9136689815</v>
      </c>
      <c r="B7042" s="1" t="s">
        <v>320</v>
      </c>
      <c r="C7042" s="1" t="s">
        <v>321</v>
      </c>
      <c r="D7042" s="1" t="s">
        <v>322</v>
      </c>
    </row>
    <row r="7043" customFormat="false" ht="15" hidden="false" customHeight="true" outlineLevel="0" collapsed="false">
      <c r="A7043" s="106" t="n">
        <v>47737.8876041667</v>
      </c>
      <c r="B7043" s="1" t="s">
        <v>323</v>
      </c>
      <c r="C7043" s="1" t="s">
        <v>324</v>
      </c>
      <c r="D7043" s="1" t="s">
        <v>325</v>
      </c>
    </row>
    <row r="7044" customFormat="false" ht="15" hidden="false" customHeight="true" outlineLevel="0" collapsed="false">
      <c r="A7044" s="106" t="n">
        <v>47745.8315856482</v>
      </c>
      <c r="B7044" s="1" t="s">
        <v>314</v>
      </c>
      <c r="C7044" s="1" t="s">
        <v>315</v>
      </c>
      <c r="D7044" s="1" t="s">
        <v>316</v>
      </c>
    </row>
    <row r="7045" customFormat="false" ht="15" hidden="false" customHeight="true" outlineLevel="0" collapsed="false">
      <c r="A7045" s="106" t="n">
        <v>47748.9771412037</v>
      </c>
      <c r="B7045" s="1" t="s">
        <v>328</v>
      </c>
      <c r="C7045" s="1" t="s">
        <v>335</v>
      </c>
      <c r="D7045" s="1" t="s">
        <v>336</v>
      </c>
    </row>
    <row r="7046" customFormat="false" ht="15" hidden="false" customHeight="true" outlineLevel="0" collapsed="false">
      <c r="A7046" s="106" t="n">
        <v>47753.4130902778</v>
      </c>
      <c r="B7046" s="1" t="s">
        <v>326</v>
      </c>
      <c r="C7046" s="1" t="s">
        <v>327</v>
      </c>
      <c r="D7046" s="1" t="s">
        <v>319</v>
      </c>
    </row>
    <row r="7047" customFormat="false" ht="15" hidden="false" customHeight="true" outlineLevel="0" collapsed="false">
      <c r="A7047" s="106" t="n">
        <v>47760.1642361111</v>
      </c>
      <c r="B7047" s="1" t="s">
        <v>320</v>
      </c>
      <c r="C7047" s="1" t="s">
        <v>321</v>
      </c>
      <c r="D7047" s="1" t="s">
        <v>322</v>
      </c>
    </row>
    <row r="7048" customFormat="false" ht="15" hidden="false" customHeight="true" outlineLevel="0" collapsed="false">
      <c r="A7048" s="106" t="n">
        <v>47767.4494791667</v>
      </c>
      <c r="B7048" s="1" t="s">
        <v>323</v>
      </c>
      <c r="C7048" s="1" t="s">
        <v>324</v>
      </c>
      <c r="D7048" s="1" t="s">
        <v>325</v>
      </c>
    </row>
    <row r="7049" customFormat="false" ht="15" hidden="false" customHeight="true" outlineLevel="0" collapsed="false">
      <c r="A7049" s="106" t="n">
        <v>47775.6189351852</v>
      </c>
      <c r="B7049" s="1" t="s">
        <v>314</v>
      </c>
      <c r="C7049" s="1" t="s">
        <v>315</v>
      </c>
      <c r="D7049" s="1" t="s">
        <v>316</v>
      </c>
    </row>
    <row r="7050" customFormat="false" ht="15" hidden="false" customHeight="true" outlineLevel="0" collapsed="false">
      <c r="A7050" s="106" t="n">
        <v>47782.8454861111</v>
      </c>
      <c r="B7050" s="1" t="s">
        <v>326</v>
      </c>
      <c r="C7050" s="1" t="s">
        <v>327</v>
      </c>
      <c r="D7050" s="1" t="s">
        <v>319</v>
      </c>
    </row>
    <row r="7051" customFormat="false" ht="15" hidden="false" customHeight="true" outlineLevel="0" collapsed="false">
      <c r="A7051" s="106" t="n">
        <v>47789.4974189815</v>
      </c>
      <c r="B7051" s="1" t="s">
        <v>320</v>
      </c>
      <c r="C7051" s="1" t="s">
        <v>321</v>
      </c>
      <c r="D7051" s="1" t="s">
        <v>322</v>
      </c>
    </row>
    <row r="7052" customFormat="false" ht="15" hidden="false" customHeight="true" outlineLevel="0" collapsed="false">
      <c r="A7052" s="106" t="n">
        <v>47797.1462037037</v>
      </c>
      <c r="B7052" s="1" t="s">
        <v>323</v>
      </c>
      <c r="C7052" s="1" t="s">
        <v>324</v>
      </c>
      <c r="D7052" s="1" t="s">
        <v>325</v>
      </c>
    </row>
    <row r="7053" customFormat="false" ht="15" hidden="false" customHeight="true" outlineLevel="0" collapsed="false">
      <c r="A7053" s="106" t="n">
        <v>47805.3562268519</v>
      </c>
      <c r="B7053" s="1" t="s">
        <v>314</v>
      </c>
      <c r="C7053" s="1" t="s">
        <v>315</v>
      </c>
      <c r="D7053" s="1" t="s">
        <v>316</v>
      </c>
    </row>
    <row r="7054" customFormat="false" ht="15" hidden="false" customHeight="true" outlineLevel="0" collapsed="false">
      <c r="A7054" s="106" t="n">
        <v>47812.2827430556</v>
      </c>
      <c r="B7054" s="1" t="s">
        <v>317</v>
      </c>
      <c r="C7054" s="1" t="s">
        <v>318</v>
      </c>
      <c r="D7054" s="1" t="s">
        <v>319</v>
      </c>
    </row>
    <row r="7055" customFormat="false" ht="15" hidden="false" customHeight="true" outlineLevel="0" collapsed="false">
      <c r="A7055" s="106" t="n">
        <v>47818.9562268519</v>
      </c>
      <c r="B7055" s="1" t="s">
        <v>320</v>
      </c>
      <c r="C7055" s="1" t="s">
        <v>321</v>
      </c>
      <c r="D7055" s="1" t="s">
        <v>322</v>
      </c>
    </row>
    <row r="7056" customFormat="false" ht="15" hidden="false" customHeight="true" outlineLevel="0" collapsed="false">
      <c r="A7056" s="106" t="n">
        <v>47826.9448611111</v>
      </c>
      <c r="B7056" s="1" t="s">
        <v>323</v>
      </c>
      <c r="C7056" s="1" t="s">
        <v>324</v>
      </c>
      <c r="D7056" s="1" t="s">
        <v>325</v>
      </c>
    </row>
    <row r="7057" customFormat="false" ht="15" hidden="false" customHeight="true" outlineLevel="0" collapsed="false">
      <c r="A7057" s="106" t="n">
        <v>47835.0011458333</v>
      </c>
      <c r="B7057" s="1" t="s">
        <v>314</v>
      </c>
      <c r="C7057" s="1" t="s">
        <v>315</v>
      </c>
      <c r="D7057" s="1" t="s">
        <v>316</v>
      </c>
    </row>
    <row r="7058" customFormat="false" ht="15" hidden="false" customHeight="true" outlineLevel="0" collapsed="false">
      <c r="A7058" s="106" t="n">
        <v>47838.8398611111</v>
      </c>
      <c r="B7058" s="1" t="s">
        <v>328</v>
      </c>
      <c r="C7058" s="1" t="s">
        <v>337</v>
      </c>
      <c r="D7058" s="1" t="s">
        <v>338</v>
      </c>
    </row>
    <row r="7059" customFormat="false" ht="15" hidden="false" customHeight="true" outlineLevel="0" collapsed="false">
      <c r="A7059" s="106" t="n">
        <v>47841.7309490741</v>
      </c>
      <c r="B7059" s="1" t="s">
        <v>326</v>
      </c>
      <c r="C7059" s="1" t="s">
        <v>327</v>
      </c>
      <c r="D7059" s="1" t="s">
        <v>319</v>
      </c>
    </row>
    <row r="7060" customFormat="false" ht="15" hidden="false" customHeight="true" outlineLevel="0" collapsed="false">
      <c r="A7060" s="106" t="n">
        <v>47848.5668171296</v>
      </c>
      <c r="B7060" s="1" t="s">
        <v>320</v>
      </c>
      <c r="C7060" s="1" t="s">
        <v>321</v>
      </c>
      <c r="D7060" s="1" t="s">
        <v>322</v>
      </c>
    </row>
    <row r="7061" customFormat="false" ht="15" hidden="false" customHeight="true" outlineLevel="0" collapsed="false">
      <c r="A7061" s="106" t="n">
        <v>47856.7680324074</v>
      </c>
      <c r="B7061" s="1" t="s">
        <v>323</v>
      </c>
      <c r="C7061" s="1" t="s">
        <v>324</v>
      </c>
      <c r="D7061" s="1" t="s">
        <v>325</v>
      </c>
    </row>
    <row r="7062" customFormat="false" ht="15" hidden="false" customHeight="true" outlineLevel="0" collapsed="false">
      <c r="A7062" s="106" t="n">
        <v>47864.5330324074</v>
      </c>
      <c r="B7062" s="1" t="s">
        <v>314</v>
      </c>
      <c r="C7062" s="1" t="s">
        <v>315</v>
      </c>
      <c r="D7062" s="1" t="s">
        <v>316</v>
      </c>
    </row>
    <row r="7063" customFormat="false" ht="15" hidden="false" customHeight="true" outlineLevel="0" collapsed="false">
      <c r="A7063" s="106" t="n">
        <v>47871.1881944445</v>
      </c>
      <c r="B7063" s="1" t="s">
        <v>326</v>
      </c>
      <c r="C7063" s="1" t="s">
        <v>327</v>
      </c>
      <c r="D7063" s="1" t="s">
        <v>319</v>
      </c>
    </row>
    <row r="7064" customFormat="false" ht="15" hidden="false" customHeight="true" outlineLevel="0" collapsed="false">
      <c r="A7064" s="106" t="n">
        <v>47878.3215046296</v>
      </c>
      <c r="B7064" s="1" t="s">
        <v>320</v>
      </c>
      <c r="C7064" s="1" t="s">
        <v>321</v>
      </c>
      <c r="D7064" s="1" t="s">
        <v>322</v>
      </c>
    </row>
    <row r="7065" customFormat="false" ht="15" hidden="false" customHeight="true" outlineLevel="0" collapsed="false">
      <c r="A7065" s="106" t="n">
        <v>47886.5321412037</v>
      </c>
      <c r="B7065" s="1" t="s">
        <v>323</v>
      </c>
      <c r="C7065" s="1" t="s">
        <v>324</v>
      </c>
      <c r="D7065" s="1" t="s">
        <v>325</v>
      </c>
    </row>
    <row r="7066" customFormat="false" ht="15" hidden="false" customHeight="true" outlineLevel="0" collapsed="false">
      <c r="A7066" s="106" t="n">
        <v>47893.9514236111</v>
      </c>
      <c r="B7066" s="1" t="s">
        <v>314</v>
      </c>
      <c r="C7066" s="1" t="s">
        <v>315</v>
      </c>
      <c r="D7066" s="1" t="s">
        <v>316</v>
      </c>
    </row>
    <row r="7067" customFormat="false" ht="15" hidden="false" customHeight="true" outlineLevel="0" collapsed="false">
      <c r="A7067" s="106" t="n">
        <v>47900.6590046296</v>
      </c>
      <c r="B7067" s="1" t="s">
        <v>326</v>
      </c>
      <c r="C7067" s="1" t="s">
        <v>327</v>
      </c>
      <c r="D7067" s="1" t="s">
        <v>319</v>
      </c>
    </row>
    <row r="7068" customFormat="false" ht="15" hidden="false" customHeight="true" outlineLevel="0" collapsed="false">
      <c r="A7068" s="106" t="n">
        <v>47908.1678587963</v>
      </c>
      <c r="B7068" s="1" t="s">
        <v>320</v>
      </c>
      <c r="C7068" s="1" t="s">
        <v>321</v>
      </c>
      <c r="D7068" s="1" t="s">
        <v>322</v>
      </c>
    </row>
    <row r="7069" customFormat="false" ht="15" hidden="false" customHeight="true" outlineLevel="0" collapsed="false">
      <c r="A7069" s="106" t="n">
        <v>47916.1874305556</v>
      </c>
      <c r="B7069" s="1" t="s">
        <v>323</v>
      </c>
      <c r="C7069" s="1" t="s">
        <v>324</v>
      </c>
      <c r="D7069" s="1" t="s">
        <v>325</v>
      </c>
    </row>
    <row r="7070" customFormat="false" ht="15" hidden="false" customHeight="true" outlineLevel="0" collapsed="false">
      <c r="A7070" s="106" t="n">
        <v>47923.2749537037</v>
      </c>
      <c r="B7070" s="1" t="s">
        <v>314</v>
      </c>
      <c r="C7070" s="1" t="s">
        <v>315</v>
      </c>
      <c r="D7070" s="1" t="s">
        <v>316</v>
      </c>
    </row>
    <row r="7071" customFormat="false" ht="15" hidden="false" customHeight="true" outlineLevel="0" collapsed="false">
      <c r="A7071" s="106" t="n">
        <v>47927.8201157407</v>
      </c>
      <c r="B7071" s="1" t="s">
        <v>328</v>
      </c>
      <c r="C7071" s="1" t="s">
        <v>329</v>
      </c>
      <c r="D7071" s="1" t="s">
        <v>330</v>
      </c>
    </row>
    <row r="7072" customFormat="false" ht="15" hidden="false" customHeight="true" outlineLevel="0" collapsed="false">
      <c r="A7072" s="106" t="n">
        <v>47930.159212963</v>
      </c>
      <c r="B7072" s="1" t="s">
        <v>326</v>
      </c>
      <c r="C7072" s="1" t="s">
        <v>327</v>
      </c>
      <c r="D7072" s="1" t="s">
        <v>319</v>
      </c>
    </row>
    <row r="7073" customFormat="false" ht="15" hidden="false" customHeight="true" outlineLevel="0" collapsed="false">
      <c r="A7073" s="106" t="n">
        <v>47938.0220023148</v>
      </c>
      <c r="B7073" s="1" t="s">
        <v>320</v>
      </c>
      <c r="C7073" s="1" t="s">
        <v>321</v>
      </c>
      <c r="D7073" s="1" t="s">
        <v>322</v>
      </c>
    </row>
    <row r="7074" customFormat="false" ht="15" hidden="false" customHeight="true" outlineLevel="0" collapsed="false">
      <c r="A7074" s="106" t="n">
        <v>47945.7233680556</v>
      </c>
      <c r="B7074" s="1" t="s">
        <v>323</v>
      </c>
      <c r="C7074" s="1" t="s">
        <v>324</v>
      </c>
      <c r="D7074" s="1" t="s">
        <v>325</v>
      </c>
    </row>
    <row r="7075" customFormat="false" ht="15" hidden="false" customHeight="true" outlineLevel="0" collapsed="false">
      <c r="A7075" s="106" t="n">
        <v>47952.5402777778</v>
      </c>
      <c r="B7075" s="1" t="s">
        <v>314</v>
      </c>
      <c r="C7075" s="1" t="s">
        <v>315</v>
      </c>
      <c r="D7075" s="1" t="s">
        <v>316</v>
      </c>
    </row>
    <row r="7076" customFormat="false" ht="15" hidden="false" customHeight="true" outlineLevel="0" collapsed="false">
      <c r="A7076" s="106" t="n">
        <v>47959.7061805556</v>
      </c>
      <c r="B7076" s="1" t="s">
        <v>326</v>
      </c>
      <c r="C7076" s="1" t="s">
        <v>327</v>
      </c>
      <c r="D7076" s="1" t="s">
        <v>319</v>
      </c>
    </row>
    <row r="7077" customFormat="false" ht="15" hidden="false" customHeight="true" outlineLevel="0" collapsed="false">
      <c r="A7077" s="106" t="n">
        <v>47967.804849537</v>
      </c>
      <c r="B7077" s="1" t="s">
        <v>320</v>
      </c>
      <c r="C7077" s="1" t="s">
        <v>321</v>
      </c>
      <c r="D7077" s="1" t="s">
        <v>322</v>
      </c>
    </row>
    <row r="7078" customFormat="false" ht="15" hidden="false" customHeight="true" outlineLevel="0" collapsed="false">
      <c r="A7078" s="106" t="n">
        <v>47975.1527893519</v>
      </c>
      <c r="B7078" s="1" t="s">
        <v>323</v>
      </c>
      <c r="C7078" s="1" t="s">
        <v>324</v>
      </c>
      <c r="D7078" s="1" t="s">
        <v>325</v>
      </c>
    </row>
    <row r="7079" customFormat="false" ht="15" hidden="false" customHeight="true" outlineLevel="0" collapsed="false">
      <c r="A7079" s="106" t="n">
        <v>47981.7966435185</v>
      </c>
      <c r="B7079" s="1" t="s">
        <v>314</v>
      </c>
      <c r="C7079" s="1" t="s">
        <v>315</v>
      </c>
      <c r="D7079" s="1" t="s">
        <v>316</v>
      </c>
    </row>
    <row r="7080" customFormat="false" ht="15" hidden="false" customHeight="true" outlineLevel="0" collapsed="false">
      <c r="A7080" s="106" t="n">
        <v>47989.3033564815</v>
      </c>
      <c r="B7080" s="1" t="s">
        <v>317</v>
      </c>
      <c r="C7080" s="1" t="s">
        <v>318</v>
      </c>
      <c r="D7080" s="1" t="s">
        <v>319</v>
      </c>
    </row>
    <row r="7081" customFormat="false" ht="15" hidden="false" customHeight="true" outlineLevel="0" collapsed="false">
      <c r="A7081" s="106" t="n">
        <v>47997.4717476852</v>
      </c>
      <c r="B7081" s="1" t="s">
        <v>320</v>
      </c>
      <c r="C7081" s="1" t="s">
        <v>321</v>
      </c>
      <c r="D7081" s="1" t="s">
        <v>322</v>
      </c>
    </row>
    <row r="7082" customFormat="false" ht="15" hidden="false" customHeight="true" outlineLevel="0" collapsed="false">
      <c r="A7082" s="106" t="n">
        <v>48004.4989699074</v>
      </c>
      <c r="B7082" s="1" t="s">
        <v>323</v>
      </c>
      <c r="C7082" s="1" t="s">
        <v>324</v>
      </c>
      <c r="D7082" s="1" t="s">
        <v>325</v>
      </c>
    </row>
    <row r="7083" customFormat="false" ht="15" hidden="false" customHeight="true" outlineLevel="0" collapsed="false">
      <c r="A7083" s="106" t="n">
        <v>48011.0977893519</v>
      </c>
      <c r="B7083" s="1" t="s">
        <v>314</v>
      </c>
      <c r="C7083" s="1" t="s">
        <v>315</v>
      </c>
      <c r="D7083" s="1" t="s">
        <v>316</v>
      </c>
    </row>
    <row r="7084" customFormat="false" ht="15" hidden="false" customHeight="true" outlineLevel="0" collapsed="false">
      <c r="A7084" s="106" t="n">
        <v>48018.9338078704</v>
      </c>
      <c r="B7084" s="1" t="s">
        <v>326</v>
      </c>
      <c r="C7084" s="1" t="s">
        <v>327</v>
      </c>
      <c r="D7084" s="1" t="s">
        <v>319</v>
      </c>
    </row>
    <row r="7085" customFormat="false" ht="15" hidden="false" customHeight="true" outlineLevel="0" collapsed="false">
      <c r="A7085" s="106" t="n">
        <v>48020.5535300926</v>
      </c>
      <c r="B7085" s="1" t="s">
        <v>328</v>
      </c>
      <c r="C7085" s="1" t="s">
        <v>331</v>
      </c>
      <c r="D7085" s="1" t="s">
        <v>332</v>
      </c>
    </row>
    <row r="7086" customFormat="false" ht="15" hidden="false" customHeight="true" outlineLevel="0" collapsed="false">
      <c r="A7086" s="106" t="n">
        <v>48027.0131944444</v>
      </c>
      <c r="B7086" s="1" t="s">
        <v>320</v>
      </c>
      <c r="C7086" s="1" t="s">
        <v>321</v>
      </c>
      <c r="D7086" s="1" t="s">
        <v>322</v>
      </c>
    </row>
    <row r="7087" customFormat="false" ht="15" hidden="false" customHeight="true" outlineLevel="0" collapsed="false">
      <c r="A7087" s="106" t="n">
        <v>48033.7926388889</v>
      </c>
      <c r="B7087" s="1" t="s">
        <v>323</v>
      </c>
      <c r="C7087" s="1" t="s">
        <v>324</v>
      </c>
      <c r="D7087" s="1" t="s">
        <v>325</v>
      </c>
    </row>
    <row r="7088" customFormat="false" ht="15" hidden="false" customHeight="true" outlineLevel="0" collapsed="false">
      <c r="A7088" s="106" t="n">
        <v>48040.4931018519</v>
      </c>
      <c r="B7088" s="1" t="s">
        <v>314</v>
      </c>
      <c r="C7088" s="1" t="s">
        <v>315</v>
      </c>
      <c r="D7088" s="1" t="s">
        <v>316</v>
      </c>
    </row>
    <row r="7089" customFormat="false" ht="15" hidden="false" customHeight="true" outlineLevel="0" collapsed="false">
      <c r="A7089" s="106" t="n">
        <v>48048.5698611111</v>
      </c>
      <c r="B7089" s="1" t="s">
        <v>326</v>
      </c>
      <c r="C7089" s="1" t="s">
        <v>327</v>
      </c>
      <c r="D7089" s="1" t="s">
        <v>319</v>
      </c>
    </row>
    <row r="7090" customFormat="false" ht="15" hidden="false" customHeight="true" outlineLevel="0" collapsed="false">
      <c r="A7090" s="106" t="n">
        <v>48056.4408680556</v>
      </c>
      <c r="B7090" s="1" t="s">
        <v>320</v>
      </c>
      <c r="C7090" s="1" t="s">
        <v>321</v>
      </c>
      <c r="D7090" s="1" t="s">
        <v>322</v>
      </c>
    </row>
    <row r="7091" customFormat="false" ht="15" hidden="false" customHeight="true" outlineLevel="0" collapsed="false">
      <c r="A7091" s="106" t="n">
        <v>48063.0735185185</v>
      </c>
      <c r="B7091" s="1" t="s">
        <v>323</v>
      </c>
      <c r="C7091" s="1" t="s">
        <v>324</v>
      </c>
      <c r="D7091" s="1" t="s">
        <v>325</v>
      </c>
    </row>
    <row r="7092" customFormat="false" ht="15" hidden="false" customHeight="true" outlineLevel="0" collapsed="false">
      <c r="A7092" s="106" t="n">
        <v>48070.0168402778</v>
      </c>
      <c r="B7092" s="1" t="s">
        <v>314</v>
      </c>
      <c r="C7092" s="1" t="s">
        <v>315</v>
      </c>
      <c r="D7092" s="1" t="s">
        <v>316</v>
      </c>
    </row>
    <row r="7093" customFormat="false" ht="15" hidden="false" customHeight="true" outlineLevel="0" collapsed="false">
      <c r="A7093" s="106" t="n">
        <v>48078.1894675926</v>
      </c>
      <c r="B7093" s="1" t="s">
        <v>326</v>
      </c>
      <c r="C7093" s="1" t="s">
        <v>327</v>
      </c>
      <c r="D7093" s="1" t="s">
        <v>319</v>
      </c>
    </row>
    <row r="7094" customFormat="false" ht="15" hidden="false" customHeight="true" outlineLevel="0" collapsed="false">
      <c r="A7094" s="106" t="n">
        <v>48085.7776851852</v>
      </c>
      <c r="B7094" s="1" t="s">
        <v>320</v>
      </c>
      <c r="C7094" s="1" t="s">
        <v>321</v>
      </c>
      <c r="D7094" s="1" t="s">
        <v>322</v>
      </c>
    </row>
    <row r="7095" customFormat="false" ht="15" hidden="false" customHeight="true" outlineLevel="0" collapsed="false">
      <c r="A7095" s="106" t="n">
        <v>48092.3895601852</v>
      </c>
      <c r="B7095" s="1" t="s">
        <v>323</v>
      </c>
      <c r="C7095" s="1" t="s">
        <v>324</v>
      </c>
      <c r="D7095" s="1" t="s">
        <v>325</v>
      </c>
    </row>
    <row r="7096" customFormat="false" ht="15" hidden="false" customHeight="true" outlineLevel="0" collapsed="false">
      <c r="A7096" s="106" t="n">
        <v>48099.677337963</v>
      </c>
      <c r="B7096" s="1" t="s">
        <v>314</v>
      </c>
      <c r="C7096" s="1" t="s">
        <v>315</v>
      </c>
      <c r="D7096" s="1" t="s">
        <v>316</v>
      </c>
    </row>
    <row r="7097" customFormat="false" ht="15" hidden="false" customHeight="true" outlineLevel="0" collapsed="false">
      <c r="A7097" s="106" t="n">
        <v>48107.7830439815</v>
      </c>
      <c r="B7097" s="1" t="s">
        <v>326</v>
      </c>
      <c r="C7097" s="1" t="s">
        <v>327</v>
      </c>
      <c r="D7097" s="1" t="s">
        <v>319</v>
      </c>
    </row>
    <row r="7098" customFormat="false" ht="15" hidden="false" customHeight="true" outlineLevel="0" collapsed="false">
      <c r="A7098" s="106" t="n">
        <v>48114.2189583333</v>
      </c>
      <c r="B7098" s="1" t="s">
        <v>328</v>
      </c>
      <c r="C7098" s="1" t="s">
        <v>335</v>
      </c>
      <c r="D7098" s="1" t="s">
        <v>336</v>
      </c>
    </row>
    <row r="7099" customFormat="false" ht="15" hidden="false" customHeight="true" outlineLevel="0" collapsed="false">
      <c r="A7099" s="106" t="n">
        <v>48115.0556944445</v>
      </c>
      <c r="B7099" s="1" t="s">
        <v>320</v>
      </c>
      <c r="C7099" s="1" t="s">
        <v>321</v>
      </c>
      <c r="D7099" s="1" t="s">
        <v>322</v>
      </c>
    </row>
    <row r="7100" customFormat="false" ht="15" hidden="false" customHeight="true" outlineLevel="0" collapsed="false">
      <c r="A7100" s="106" t="n">
        <v>48121.7905671296</v>
      </c>
      <c r="B7100" s="1" t="s">
        <v>323</v>
      </c>
      <c r="C7100" s="1" t="s">
        <v>324</v>
      </c>
      <c r="D7100" s="1" t="s">
        <v>325</v>
      </c>
    </row>
    <row r="7101" customFormat="false" ht="15" hidden="false" customHeight="true" outlineLevel="0" collapsed="false">
      <c r="A7101" s="106" t="n">
        <v>48129.4525115741</v>
      </c>
      <c r="B7101" s="1" t="s">
        <v>314</v>
      </c>
      <c r="C7101" s="1" t="s">
        <v>315</v>
      </c>
      <c r="D7101" s="1" t="s">
        <v>316</v>
      </c>
    </row>
    <row r="7102" customFormat="false" ht="15" hidden="false" customHeight="true" outlineLevel="0" collapsed="false">
      <c r="A7102" s="106" t="n">
        <v>48137.3482291667</v>
      </c>
      <c r="B7102" s="1" t="s">
        <v>326</v>
      </c>
      <c r="C7102" s="1" t="s">
        <v>327</v>
      </c>
      <c r="D7102" s="1" t="s">
        <v>319</v>
      </c>
    </row>
    <row r="7103" customFormat="false" ht="15" hidden="false" customHeight="true" outlineLevel="0" collapsed="false">
      <c r="A7103" s="106" t="n">
        <v>48144.3174884259</v>
      </c>
      <c r="B7103" s="1" t="s">
        <v>320</v>
      </c>
      <c r="C7103" s="1" t="s">
        <v>321</v>
      </c>
      <c r="D7103" s="1" t="s">
        <v>322</v>
      </c>
    </row>
    <row r="7104" customFormat="false" ht="15" hidden="false" customHeight="true" outlineLevel="0" collapsed="false">
      <c r="A7104" s="106" t="n">
        <v>48151.3148032407</v>
      </c>
      <c r="B7104" s="1" t="s">
        <v>323</v>
      </c>
      <c r="C7104" s="1" t="s">
        <v>324</v>
      </c>
      <c r="D7104" s="1" t="s">
        <v>325</v>
      </c>
    </row>
    <row r="7105" customFormat="false" ht="15" hidden="false" customHeight="true" outlineLevel="0" collapsed="false">
      <c r="A7105" s="106" t="n">
        <v>48159.2943287037</v>
      </c>
      <c r="B7105" s="1" t="s">
        <v>314</v>
      </c>
      <c r="C7105" s="1" t="s">
        <v>315</v>
      </c>
      <c r="D7105" s="1" t="s">
        <v>316</v>
      </c>
    </row>
    <row r="7106" customFormat="false" ht="15" hidden="false" customHeight="true" outlineLevel="0" collapsed="false">
      <c r="A7106" s="106" t="n">
        <v>48166.8821412037</v>
      </c>
      <c r="B7106" s="1" t="s">
        <v>317</v>
      </c>
      <c r="C7106" s="1" t="s">
        <v>318</v>
      </c>
      <c r="D7106" s="1" t="s">
        <v>319</v>
      </c>
    </row>
    <row r="7107" customFormat="false" ht="15" hidden="false" customHeight="true" outlineLevel="0" collapsed="false">
      <c r="A7107" s="106" t="n">
        <v>48173.6148958333</v>
      </c>
      <c r="B7107" s="1" t="s">
        <v>320</v>
      </c>
      <c r="C7107" s="1" t="s">
        <v>321</v>
      </c>
      <c r="D7107" s="1" t="s">
        <v>322</v>
      </c>
    </row>
    <row r="7108" customFormat="false" ht="15" hidden="false" customHeight="true" outlineLevel="0" collapsed="false">
      <c r="A7108" s="106" t="n">
        <v>48180.9714699074</v>
      </c>
      <c r="B7108" s="1" t="s">
        <v>323</v>
      </c>
      <c r="C7108" s="1" t="s">
        <v>324</v>
      </c>
      <c r="D7108" s="1" t="s">
        <v>325</v>
      </c>
    </row>
    <row r="7109" customFormat="false" ht="15" hidden="false" customHeight="true" outlineLevel="0" collapsed="false">
      <c r="A7109" s="106" t="n">
        <v>48189.1392708333</v>
      </c>
      <c r="B7109" s="1" t="s">
        <v>314</v>
      </c>
      <c r="C7109" s="1" t="s">
        <v>315</v>
      </c>
      <c r="D7109" s="1" t="s">
        <v>316</v>
      </c>
    </row>
    <row r="7110" customFormat="false" ht="15" hidden="false" customHeight="true" outlineLevel="0" collapsed="false">
      <c r="A7110" s="106" t="n">
        <v>48196.3792939815</v>
      </c>
      <c r="B7110" s="1" t="s">
        <v>326</v>
      </c>
      <c r="C7110" s="1" t="s">
        <v>327</v>
      </c>
      <c r="D7110" s="1" t="s">
        <v>319</v>
      </c>
    </row>
    <row r="7111" customFormat="false" ht="15" hidden="false" customHeight="true" outlineLevel="0" collapsed="false">
      <c r="A7111" s="106" t="n">
        <v>48203.0003125</v>
      </c>
      <c r="B7111" s="1" t="s">
        <v>320</v>
      </c>
      <c r="C7111" s="1" t="s">
        <v>321</v>
      </c>
      <c r="D7111" s="1" t="s">
        <v>322</v>
      </c>
    </row>
    <row r="7112" customFormat="false" ht="15" hidden="false" customHeight="true" outlineLevel="0" collapsed="false">
      <c r="A7112" s="106" t="n">
        <v>48204.0804976852</v>
      </c>
      <c r="B7112" s="1" t="s">
        <v>328</v>
      </c>
      <c r="C7112" s="1" t="s">
        <v>337</v>
      </c>
      <c r="D7112" s="1" t="s">
        <v>338</v>
      </c>
    </row>
    <row r="7113" customFormat="false" ht="15" hidden="false" customHeight="true" outlineLevel="0" collapsed="false">
      <c r="A7113" s="106" t="n">
        <v>48210.7313541667</v>
      </c>
      <c r="B7113" s="1" t="s">
        <v>323</v>
      </c>
      <c r="C7113" s="1" t="s">
        <v>324</v>
      </c>
      <c r="D7113" s="1" t="s">
        <v>325</v>
      </c>
    </row>
    <row r="7114" customFormat="false" ht="15" hidden="false" customHeight="true" outlineLevel="0" collapsed="false">
      <c r="A7114" s="106" t="n">
        <v>48218.9195833333</v>
      </c>
      <c r="B7114" s="1" t="s">
        <v>314</v>
      </c>
      <c r="C7114" s="1" t="s">
        <v>315</v>
      </c>
      <c r="D7114" s="1" t="s">
        <v>316</v>
      </c>
    </row>
    <row r="7115" customFormat="false" ht="15" hidden="false" customHeight="true" outlineLevel="0" collapsed="false">
      <c r="A7115" s="106" t="n">
        <v>48225.8378356482</v>
      </c>
      <c r="B7115" s="1" t="s">
        <v>326</v>
      </c>
      <c r="C7115" s="1" t="s">
        <v>327</v>
      </c>
      <c r="D7115" s="1" t="s">
        <v>319</v>
      </c>
    </row>
    <row r="7116" customFormat="false" ht="15" hidden="false" customHeight="true" outlineLevel="0" collapsed="false">
      <c r="A7116" s="106" t="n">
        <v>48232.5096990741</v>
      </c>
      <c r="B7116" s="1" t="s">
        <v>320</v>
      </c>
      <c r="C7116" s="1" t="s">
        <v>321</v>
      </c>
      <c r="D7116" s="1" t="s">
        <v>322</v>
      </c>
    </row>
    <row r="7117" customFormat="false" ht="15" hidden="false" customHeight="true" outlineLevel="0" collapsed="false">
      <c r="A7117" s="106" t="n">
        <v>48240.5364351852</v>
      </c>
      <c r="B7117" s="1" t="s">
        <v>323</v>
      </c>
      <c r="C7117" s="1" t="s">
        <v>324</v>
      </c>
      <c r="D7117" s="1" t="s">
        <v>325</v>
      </c>
    </row>
    <row r="7118" customFormat="false" ht="15" hidden="false" customHeight="true" outlineLevel="0" collapsed="false">
      <c r="A7118" s="106" t="n">
        <v>48248.5756365741</v>
      </c>
      <c r="B7118" s="1" t="s">
        <v>314</v>
      </c>
      <c r="C7118" s="1" t="s">
        <v>315</v>
      </c>
      <c r="D7118" s="1" t="s">
        <v>316</v>
      </c>
    </row>
    <row r="7119" customFormat="false" ht="15" hidden="false" customHeight="true" outlineLevel="0" collapsed="false">
      <c r="A7119" s="106" t="n">
        <v>48255.266400463</v>
      </c>
      <c r="B7119" s="1" t="s">
        <v>326</v>
      </c>
      <c r="C7119" s="1" t="s">
        <v>327</v>
      </c>
      <c r="D7119" s="1" t="s">
        <v>319</v>
      </c>
    </row>
    <row r="7120" customFormat="false" ht="15" hidden="false" customHeight="true" outlineLevel="0" collapsed="false">
      <c r="A7120" s="106" t="n">
        <v>48262.1448611111</v>
      </c>
      <c r="B7120" s="1" t="s">
        <v>320</v>
      </c>
      <c r="C7120" s="1" t="s">
        <v>321</v>
      </c>
      <c r="D7120" s="1" t="s">
        <v>322</v>
      </c>
    </row>
    <row r="7121" customFormat="false" ht="15" hidden="false" customHeight="true" outlineLevel="0" collapsed="false">
      <c r="A7121" s="106" t="n">
        <v>48270.3215509259</v>
      </c>
      <c r="B7121" s="1" t="s">
        <v>323</v>
      </c>
      <c r="C7121" s="1" t="s">
        <v>324</v>
      </c>
      <c r="D7121" s="1" t="s">
        <v>325</v>
      </c>
    </row>
    <row r="7122" customFormat="false" ht="15" hidden="false" customHeight="true" outlineLevel="0" collapsed="false">
      <c r="A7122" s="106" t="n">
        <v>48278.0742708333</v>
      </c>
      <c r="B7122" s="1" t="s">
        <v>314</v>
      </c>
      <c r="C7122" s="1" t="s">
        <v>315</v>
      </c>
      <c r="D7122" s="1" t="s">
        <v>316</v>
      </c>
    </row>
    <row r="7123" customFormat="false" ht="15" hidden="false" customHeight="true" outlineLevel="0" collapsed="false">
      <c r="A7123" s="106" t="n">
        <v>48284.6834027778</v>
      </c>
      <c r="B7123" s="1" t="s">
        <v>326</v>
      </c>
      <c r="C7123" s="1" t="s">
        <v>327</v>
      </c>
      <c r="D7123" s="1" t="s">
        <v>319</v>
      </c>
    </row>
    <row r="7124" customFormat="false" ht="15" hidden="false" customHeight="true" outlineLevel="0" collapsed="false">
      <c r="A7124" s="106" t="n">
        <v>48291.8720023148</v>
      </c>
      <c r="B7124" s="1" t="s">
        <v>320</v>
      </c>
      <c r="C7124" s="1" t="s">
        <v>321</v>
      </c>
      <c r="D7124" s="1" t="s">
        <v>322</v>
      </c>
    </row>
    <row r="7125" customFormat="false" ht="15" hidden="false" customHeight="true" outlineLevel="0" collapsed="false">
      <c r="A7125" s="106" t="n">
        <v>48293.0569907407</v>
      </c>
      <c r="B7125" s="1" t="s">
        <v>328</v>
      </c>
      <c r="C7125" s="1" t="s">
        <v>329</v>
      </c>
      <c r="D7125" s="1" t="s">
        <v>330</v>
      </c>
    </row>
    <row r="7126" customFormat="false" ht="15" hidden="false" customHeight="true" outlineLevel="0" collapsed="false">
      <c r="A7126" s="106" t="n">
        <v>48300.031875</v>
      </c>
      <c r="B7126" s="1" t="s">
        <v>323</v>
      </c>
      <c r="C7126" s="1" t="s">
        <v>324</v>
      </c>
      <c r="D7126" s="1" t="s">
        <v>325</v>
      </c>
    </row>
    <row r="7127" customFormat="false" ht="15" hidden="false" customHeight="true" outlineLevel="0" collapsed="false">
      <c r="A7127" s="106" t="n">
        <v>48307.4235185185</v>
      </c>
      <c r="B7127" s="1" t="s">
        <v>314</v>
      </c>
      <c r="C7127" s="1" t="s">
        <v>315</v>
      </c>
      <c r="D7127" s="1" t="s">
        <v>316</v>
      </c>
    </row>
    <row r="7128" customFormat="false" ht="15" hidden="false" customHeight="true" outlineLevel="0" collapsed="false">
      <c r="A7128" s="106" t="n">
        <v>48314.1105208333</v>
      </c>
      <c r="B7128" s="1" t="s">
        <v>326</v>
      </c>
      <c r="C7128" s="1" t="s">
        <v>327</v>
      </c>
      <c r="D7128" s="1" t="s">
        <v>319</v>
      </c>
    </row>
    <row r="7129" customFormat="false" ht="15" hidden="false" customHeight="true" outlineLevel="0" collapsed="false">
      <c r="A7129" s="106" t="n">
        <v>48321.6409953704</v>
      </c>
      <c r="B7129" s="1" t="s">
        <v>320</v>
      </c>
      <c r="C7129" s="1" t="s">
        <v>321</v>
      </c>
      <c r="D7129" s="1" t="s">
        <v>322</v>
      </c>
    </row>
    <row r="7130" customFormat="false" ht="15" hidden="false" customHeight="true" outlineLevel="0" collapsed="false">
      <c r="A7130" s="106" t="n">
        <v>48329.6315162037</v>
      </c>
      <c r="B7130" s="1" t="s">
        <v>333</v>
      </c>
      <c r="C7130" s="1" t="s">
        <v>334</v>
      </c>
      <c r="D7130" s="1" t="s">
        <v>325</v>
      </c>
    </row>
    <row r="7131" customFormat="false" ht="15" hidden="false" customHeight="true" outlineLevel="0" collapsed="false">
      <c r="A7131" s="106" t="n">
        <v>48336.6677314815</v>
      </c>
      <c r="B7131" s="1" t="s">
        <v>314</v>
      </c>
      <c r="C7131" s="1" t="s">
        <v>315</v>
      </c>
      <c r="D7131" s="1" t="s">
        <v>316</v>
      </c>
    </row>
    <row r="7132" customFormat="false" ht="15" hidden="false" customHeight="true" outlineLevel="0" collapsed="false">
      <c r="A7132" s="106" t="n">
        <v>48343.5663888889</v>
      </c>
      <c r="B7132" s="1" t="s">
        <v>317</v>
      </c>
      <c r="C7132" s="1" t="s">
        <v>318</v>
      </c>
      <c r="D7132" s="1" t="s">
        <v>319</v>
      </c>
    </row>
    <row r="7133" customFormat="false" ht="15" hidden="false" customHeight="true" outlineLevel="0" collapsed="false">
      <c r="A7133" s="106" t="n">
        <v>48351.4046875</v>
      </c>
      <c r="B7133" s="1" t="s">
        <v>320</v>
      </c>
      <c r="C7133" s="1" t="s">
        <v>321</v>
      </c>
      <c r="D7133" s="1" t="s">
        <v>322</v>
      </c>
    </row>
    <row r="7134" customFormat="false" ht="15" hidden="false" customHeight="true" outlineLevel="0" collapsed="false">
      <c r="A7134" s="106" t="n">
        <v>48359.1091435185</v>
      </c>
      <c r="B7134" s="1" t="s">
        <v>323</v>
      </c>
      <c r="C7134" s="1" t="s">
        <v>324</v>
      </c>
      <c r="D7134" s="1" t="s">
        <v>325</v>
      </c>
    </row>
    <row r="7135" customFormat="false" ht="15" hidden="false" customHeight="true" outlineLevel="0" collapsed="false">
      <c r="A7135" s="106" t="n">
        <v>48365.8690740741</v>
      </c>
      <c r="B7135" s="1" t="s">
        <v>314</v>
      </c>
      <c r="C7135" s="1" t="s">
        <v>315</v>
      </c>
      <c r="D7135" s="1" t="s">
        <v>316</v>
      </c>
    </row>
    <row r="7136" customFormat="false" ht="15" hidden="false" customHeight="true" outlineLevel="0" collapsed="false">
      <c r="A7136" s="106" t="n">
        <v>48373.0640856482</v>
      </c>
      <c r="B7136" s="1" t="s">
        <v>326</v>
      </c>
      <c r="C7136" s="1" t="s">
        <v>327</v>
      </c>
      <c r="D7136" s="1" t="s">
        <v>319</v>
      </c>
    </row>
    <row r="7137" customFormat="false" ht="15" hidden="false" customHeight="true" outlineLevel="0" collapsed="false">
      <c r="A7137" s="106" t="n">
        <v>48381.125</v>
      </c>
      <c r="B7137" s="1" t="s">
        <v>320</v>
      </c>
      <c r="C7137" s="1" t="s">
        <v>321</v>
      </c>
      <c r="D7137" s="1" t="s">
        <v>322</v>
      </c>
    </row>
    <row r="7138" customFormat="false" ht="15" hidden="false" customHeight="true" outlineLevel="0" collapsed="false">
      <c r="A7138" s="106" t="n">
        <v>48385.7976388889</v>
      </c>
      <c r="B7138" s="1" t="s">
        <v>328</v>
      </c>
      <c r="C7138" s="1" t="s">
        <v>331</v>
      </c>
      <c r="D7138" s="1" t="s">
        <v>332</v>
      </c>
    </row>
    <row r="7139" customFormat="false" ht="15" hidden="false" customHeight="true" outlineLevel="0" collapsed="false">
      <c r="A7139" s="106" t="n">
        <v>48388.4809722222</v>
      </c>
      <c r="B7139" s="1" t="s">
        <v>323</v>
      </c>
      <c r="C7139" s="1" t="s">
        <v>324</v>
      </c>
      <c r="D7139" s="1" t="s">
        <v>325</v>
      </c>
    </row>
    <row r="7140" customFormat="false" ht="15" hidden="false" customHeight="true" outlineLevel="0" collapsed="false">
      <c r="A7140" s="106" t="n">
        <v>48395.0918055556</v>
      </c>
      <c r="B7140" s="1" t="s">
        <v>314</v>
      </c>
      <c r="C7140" s="1" t="s">
        <v>315</v>
      </c>
      <c r="D7140" s="1" t="s">
        <v>316</v>
      </c>
    </row>
    <row r="7141" customFormat="false" ht="15" hidden="false" customHeight="true" outlineLevel="0" collapsed="false">
      <c r="A7141" s="106" t="n">
        <v>48402.6125115741</v>
      </c>
      <c r="B7141" s="1" t="s">
        <v>326</v>
      </c>
      <c r="C7141" s="1" t="s">
        <v>327</v>
      </c>
      <c r="D7141" s="1" t="s">
        <v>319</v>
      </c>
    </row>
    <row r="7142" customFormat="false" ht="15" hidden="false" customHeight="true" outlineLevel="0" collapsed="false">
      <c r="A7142" s="106" t="n">
        <v>48410.7723726852</v>
      </c>
      <c r="B7142" s="1" t="s">
        <v>320</v>
      </c>
      <c r="C7142" s="1" t="s">
        <v>321</v>
      </c>
      <c r="D7142" s="1" t="s">
        <v>322</v>
      </c>
    </row>
    <row r="7143" customFormat="false" ht="15" hidden="false" customHeight="true" outlineLevel="0" collapsed="false">
      <c r="A7143" s="106" t="n">
        <v>48417.7860069444</v>
      </c>
      <c r="B7143" s="1" t="s">
        <v>323</v>
      </c>
      <c r="C7143" s="1" t="s">
        <v>324</v>
      </c>
      <c r="D7143" s="1" t="s">
        <v>325</v>
      </c>
    </row>
    <row r="7144" customFormat="false" ht="15" hidden="false" customHeight="true" outlineLevel="0" collapsed="false">
      <c r="A7144" s="106" t="n">
        <v>48424.3928472222</v>
      </c>
      <c r="B7144" s="1" t="s">
        <v>314</v>
      </c>
      <c r="C7144" s="1" t="s">
        <v>315</v>
      </c>
      <c r="D7144" s="1" t="s">
        <v>316</v>
      </c>
    </row>
    <row r="7145" customFormat="false" ht="15" hidden="false" customHeight="true" outlineLevel="0" collapsed="false">
      <c r="A7145" s="106" t="n">
        <v>48432.2167939815</v>
      </c>
      <c r="B7145" s="1" t="s">
        <v>326</v>
      </c>
      <c r="C7145" s="1" t="s">
        <v>327</v>
      </c>
      <c r="D7145" s="1" t="s">
        <v>319</v>
      </c>
    </row>
    <row r="7146" customFormat="false" ht="15" hidden="false" customHeight="true" outlineLevel="0" collapsed="false">
      <c r="A7146" s="106" t="n">
        <v>48440.3271527778</v>
      </c>
      <c r="B7146" s="1" t="s">
        <v>320</v>
      </c>
      <c r="C7146" s="1" t="s">
        <v>321</v>
      </c>
      <c r="D7146" s="1" t="s">
        <v>322</v>
      </c>
    </row>
    <row r="7147" customFormat="false" ht="15" hidden="false" customHeight="true" outlineLevel="0" collapsed="false">
      <c r="A7147" s="106" t="n">
        <v>48447.0746527778</v>
      </c>
      <c r="B7147" s="1" t="s">
        <v>323</v>
      </c>
      <c r="C7147" s="1" t="s">
        <v>324</v>
      </c>
      <c r="D7147" s="1" t="s">
        <v>325</v>
      </c>
    </row>
    <row r="7148" customFormat="false" ht="15" hidden="false" customHeight="true" outlineLevel="0" collapsed="false">
      <c r="A7148" s="106" t="n">
        <v>48453.8153819444</v>
      </c>
      <c r="B7148" s="1" t="s">
        <v>314</v>
      </c>
      <c r="C7148" s="1" t="s">
        <v>315</v>
      </c>
      <c r="D7148" s="1" t="s">
        <v>316</v>
      </c>
    </row>
    <row r="7149" customFormat="false" ht="15" hidden="false" customHeight="true" outlineLevel="0" collapsed="false">
      <c r="A7149" s="106" t="n">
        <v>48461.8732175926</v>
      </c>
      <c r="B7149" s="1" t="s">
        <v>326</v>
      </c>
      <c r="C7149" s="1" t="s">
        <v>327</v>
      </c>
      <c r="D7149" s="1" t="s">
        <v>319</v>
      </c>
    </row>
    <row r="7150" customFormat="false" ht="15" hidden="false" customHeight="true" outlineLevel="0" collapsed="false">
      <c r="A7150" s="106" t="n">
        <v>48469.7843865741</v>
      </c>
      <c r="B7150" s="1" t="s">
        <v>320</v>
      </c>
      <c r="C7150" s="1" t="s">
        <v>321</v>
      </c>
      <c r="D7150" s="1" t="s">
        <v>322</v>
      </c>
    </row>
    <row r="7151" customFormat="false" ht="15" hidden="false" customHeight="true" outlineLevel="0" collapsed="false">
      <c r="A7151" s="106" t="n">
        <v>48476.3965972222</v>
      </c>
      <c r="B7151" s="1" t="s">
        <v>323</v>
      </c>
      <c r="C7151" s="1" t="s">
        <v>324</v>
      </c>
      <c r="D7151" s="1" t="s">
        <v>325</v>
      </c>
    </row>
    <row r="7152" customFormat="false" ht="15" hidden="false" customHeight="true" outlineLevel="0" collapsed="false">
      <c r="A7152" s="106" t="n">
        <v>48479.4657291667</v>
      </c>
      <c r="B7152" s="1" t="s">
        <v>328</v>
      </c>
      <c r="C7152" s="1" t="s">
        <v>335</v>
      </c>
      <c r="D7152" s="1" t="s">
        <v>336</v>
      </c>
    </row>
    <row r="7153" customFormat="false" ht="15" hidden="false" customHeight="true" outlineLevel="0" collapsed="false">
      <c r="A7153" s="106" t="n">
        <v>48483.3845717593</v>
      </c>
      <c r="B7153" s="1" t="s">
        <v>314</v>
      </c>
      <c r="C7153" s="1" t="s">
        <v>315</v>
      </c>
      <c r="D7153" s="1" t="s">
        <v>316</v>
      </c>
    </row>
    <row r="7154" customFormat="false" ht="15" hidden="false" customHeight="true" outlineLevel="0" collapsed="false">
      <c r="A7154" s="106" t="n">
        <v>48491.5606944444</v>
      </c>
      <c r="B7154" s="1" t="s">
        <v>326</v>
      </c>
      <c r="C7154" s="1" t="s">
        <v>327</v>
      </c>
      <c r="D7154" s="1" t="s">
        <v>319</v>
      </c>
    </row>
    <row r="7155" customFormat="false" ht="15" hidden="false" customHeight="true" outlineLevel="0" collapsed="false">
      <c r="A7155" s="106" t="n">
        <v>48499.1584375</v>
      </c>
      <c r="B7155" s="1" t="s">
        <v>320</v>
      </c>
      <c r="C7155" s="1" t="s">
        <v>321</v>
      </c>
      <c r="D7155" s="1" t="s">
        <v>322</v>
      </c>
    </row>
    <row r="7156" customFormat="false" ht="15" hidden="false" customHeight="true" outlineLevel="0" collapsed="false">
      <c r="A7156" s="106" t="n">
        <v>48505.7908912037</v>
      </c>
      <c r="B7156" s="1" t="s">
        <v>333</v>
      </c>
      <c r="C7156" s="1" t="s">
        <v>334</v>
      </c>
      <c r="D7156" s="1" t="s">
        <v>325</v>
      </c>
    </row>
    <row r="7157" customFormat="false" ht="15" hidden="false" customHeight="true" outlineLevel="0" collapsed="false">
      <c r="A7157" s="106" t="n">
        <v>48513.1044097222</v>
      </c>
      <c r="B7157" s="1" t="s">
        <v>314</v>
      </c>
      <c r="C7157" s="1" t="s">
        <v>315</v>
      </c>
      <c r="D7157" s="1" t="s">
        <v>316</v>
      </c>
    </row>
    <row r="7158" customFormat="false" ht="15" hidden="false" customHeight="true" outlineLevel="0" collapsed="false">
      <c r="A7158" s="106" t="n">
        <v>48521.2401388889</v>
      </c>
      <c r="B7158" s="1" t="s">
        <v>317</v>
      </c>
      <c r="C7158" s="1" t="s">
        <v>318</v>
      </c>
      <c r="D7158" s="1" t="s">
        <v>319</v>
      </c>
    </row>
    <row r="7159" customFormat="false" ht="15" hidden="false" customHeight="true" outlineLevel="0" collapsed="false">
      <c r="A7159" s="106" t="n">
        <v>48528.4818981482</v>
      </c>
      <c r="B7159" s="1" t="s">
        <v>320</v>
      </c>
      <c r="C7159" s="1" t="s">
        <v>321</v>
      </c>
      <c r="D7159" s="1" t="s">
        <v>322</v>
      </c>
    </row>
    <row r="7160" customFormat="false" ht="15" hidden="false" customHeight="true" outlineLevel="0" collapsed="false">
      <c r="A7160" s="106" t="n">
        <v>48535.2796296296</v>
      </c>
      <c r="B7160" s="1" t="s">
        <v>323</v>
      </c>
      <c r="C7160" s="1" t="s">
        <v>324</v>
      </c>
      <c r="D7160" s="1" t="s">
        <v>325</v>
      </c>
    </row>
    <row r="7161" customFormat="false" ht="15" hidden="false" customHeight="true" outlineLevel="0" collapsed="false">
      <c r="A7161" s="106" t="n">
        <v>48542.9508101852</v>
      </c>
      <c r="B7161" s="1" t="s">
        <v>314</v>
      </c>
      <c r="C7161" s="1" t="s">
        <v>315</v>
      </c>
      <c r="D7161" s="1" t="s">
        <v>316</v>
      </c>
    </row>
    <row r="7162" customFormat="false" ht="15" hidden="false" customHeight="true" outlineLevel="0" collapsed="false">
      <c r="A7162" s="106" t="n">
        <v>48550.8704050926</v>
      </c>
      <c r="B7162" s="1" t="s">
        <v>326</v>
      </c>
      <c r="C7162" s="1" t="s">
        <v>327</v>
      </c>
      <c r="D7162" s="1" t="s">
        <v>319</v>
      </c>
    </row>
    <row r="7163" customFormat="false" ht="15" hidden="false" customHeight="true" outlineLevel="0" collapsed="false">
      <c r="A7163" s="106" t="n">
        <v>48557.797962963</v>
      </c>
      <c r="B7163" s="1" t="s">
        <v>320</v>
      </c>
      <c r="C7163" s="1" t="s">
        <v>321</v>
      </c>
      <c r="D7163" s="1" t="s">
        <v>322</v>
      </c>
    </row>
    <row r="7164" customFormat="false" ht="15" hidden="false" customHeight="true" outlineLevel="0" collapsed="false">
      <c r="A7164" s="106" t="n">
        <v>48564.8677777778</v>
      </c>
      <c r="B7164" s="1" t="s">
        <v>323</v>
      </c>
      <c r="C7164" s="1" t="s">
        <v>324</v>
      </c>
      <c r="D7164" s="1" t="s">
        <v>325</v>
      </c>
    </row>
    <row r="7165" customFormat="false" ht="15" hidden="false" customHeight="true" outlineLevel="0" collapsed="false">
      <c r="A7165" s="106" t="n">
        <v>48569.3305787037</v>
      </c>
      <c r="B7165" s="1" t="s">
        <v>328</v>
      </c>
      <c r="C7165" s="1" t="s">
        <v>337</v>
      </c>
      <c r="D7165" s="1" t="s">
        <v>338</v>
      </c>
    </row>
    <row r="7166" customFormat="false" ht="15" hidden="false" customHeight="true" outlineLevel="0" collapsed="false">
      <c r="A7166" s="106" t="n">
        <v>48572.8613541667</v>
      </c>
      <c r="B7166" s="1" t="s">
        <v>314</v>
      </c>
      <c r="C7166" s="1" t="s">
        <v>315</v>
      </c>
      <c r="D7166" s="1" t="s">
        <v>316</v>
      </c>
    </row>
    <row r="7167" customFormat="false" ht="15" hidden="false" customHeight="true" outlineLevel="0" collapsed="false">
      <c r="A7167" s="106" t="n">
        <v>48580.4287037037</v>
      </c>
      <c r="B7167" s="1" t="s">
        <v>326</v>
      </c>
      <c r="C7167" s="1" t="s">
        <v>327</v>
      </c>
      <c r="D7167" s="1" t="s">
        <v>319</v>
      </c>
    </row>
    <row r="7168" customFormat="false" ht="15" hidden="false" customHeight="true" outlineLevel="0" collapsed="false">
      <c r="A7168" s="106" t="n">
        <v>48587.1490740741</v>
      </c>
      <c r="B7168" s="1" t="s">
        <v>320</v>
      </c>
      <c r="C7168" s="1" t="s">
        <v>321</v>
      </c>
      <c r="D7168" s="1" t="s">
        <v>322</v>
      </c>
    </row>
    <row r="7169" customFormat="false" ht="15" hidden="false" customHeight="true" outlineLevel="0" collapsed="false">
      <c r="A7169" s="106" t="n">
        <v>48594.5470717593</v>
      </c>
      <c r="B7169" s="1" t="s">
        <v>323</v>
      </c>
      <c r="C7169" s="1" t="s">
        <v>324</v>
      </c>
      <c r="D7169" s="1" t="s">
        <v>325</v>
      </c>
    </row>
    <row r="7170" customFormat="false" ht="15" hidden="false" customHeight="true" outlineLevel="0" collapsed="false">
      <c r="A7170" s="106" t="n">
        <v>48602.740474537</v>
      </c>
      <c r="B7170" s="1" t="s">
        <v>314</v>
      </c>
      <c r="C7170" s="1" t="s">
        <v>315</v>
      </c>
      <c r="D7170" s="1" t="s">
        <v>316</v>
      </c>
    </row>
    <row r="7171" customFormat="false" ht="15" hidden="false" customHeight="true" outlineLevel="0" collapsed="false">
      <c r="A7171" s="106" t="n">
        <v>48609.9165972222</v>
      </c>
      <c r="B7171" s="1" t="s">
        <v>326</v>
      </c>
      <c r="C7171" s="1" t="s">
        <v>327</v>
      </c>
      <c r="D7171" s="1" t="s">
        <v>319</v>
      </c>
    </row>
    <row r="7172" customFormat="false" ht="15" hidden="false" customHeight="true" outlineLevel="0" collapsed="false">
      <c r="A7172" s="106" t="n">
        <v>48616.5654861111</v>
      </c>
      <c r="B7172" s="1" t="s">
        <v>320</v>
      </c>
      <c r="C7172" s="1" t="s">
        <v>321</v>
      </c>
      <c r="D7172" s="1" t="s">
        <v>322</v>
      </c>
    </row>
    <row r="7173" customFormat="false" ht="15" hidden="false" customHeight="true" outlineLevel="0" collapsed="false">
      <c r="A7173" s="106" t="n">
        <v>48624.2948958333</v>
      </c>
      <c r="B7173" s="1" t="s">
        <v>323</v>
      </c>
      <c r="C7173" s="1" t="s">
        <v>324</v>
      </c>
      <c r="D7173" s="1" t="s">
        <v>325</v>
      </c>
    </row>
    <row r="7174" customFormat="false" ht="15" hidden="false" customHeight="true" outlineLevel="0" collapsed="false">
      <c r="A7174" s="106" t="n">
        <v>48632.4953587963</v>
      </c>
      <c r="B7174" s="1" t="s">
        <v>314</v>
      </c>
      <c r="C7174" s="1" t="s">
        <v>315</v>
      </c>
      <c r="D7174" s="1" t="s">
        <v>316</v>
      </c>
    </row>
    <row r="7175" customFormat="false" ht="15" hidden="false" customHeight="true" outlineLevel="0" collapsed="false">
      <c r="A7175" s="106" t="n">
        <v>48639.3494791667</v>
      </c>
      <c r="B7175" s="1" t="s">
        <v>326</v>
      </c>
      <c r="C7175" s="1" t="s">
        <v>327</v>
      </c>
      <c r="D7175" s="1" t="s">
        <v>319</v>
      </c>
    </row>
    <row r="7176" customFormat="false" ht="15" hidden="false" customHeight="true" outlineLevel="0" collapsed="false">
      <c r="A7176" s="106" t="n">
        <v>48646.0604050926</v>
      </c>
      <c r="B7176" s="1" t="s">
        <v>320</v>
      </c>
      <c r="C7176" s="1" t="s">
        <v>321</v>
      </c>
      <c r="D7176" s="1" t="s">
        <v>322</v>
      </c>
    </row>
    <row r="7177" customFormat="false" ht="15" hidden="false" customHeight="true" outlineLevel="0" collapsed="false">
      <c r="A7177" s="106" t="n">
        <v>48654.0676967593</v>
      </c>
      <c r="B7177" s="1" t="s">
        <v>323</v>
      </c>
      <c r="C7177" s="1" t="s">
        <v>324</v>
      </c>
      <c r="D7177" s="1" t="s">
        <v>325</v>
      </c>
    </row>
    <row r="7178" customFormat="false" ht="15" hidden="false" customHeight="true" outlineLevel="0" collapsed="false">
      <c r="A7178" s="106" t="n">
        <v>48658.3075578704</v>
      </c>
      <c r="B7178" s="1" t="s">
        <v>328</v>
      </c>
      <c r="C7178" s="1" t="s">
        <v>329</v>
      </c>
      <c r="D7178" s="1" t="s">
        <v>330</v>
      </c>
    </row>
    <row r="7179" customFormat="false" ht="15" hidden="false" customHeight="true" outlineLevel="0" collapsed="false">
      <c r="A7179" s="106" t="n">
        <v>48662.076400463</v>
      </c>
      <c r="B7179" s="1" t="s">
        <v>314</v>
      </c>
      <c r="C7179" s="1" t="s">
        <v>315</v>
      </c>
      <c r="D7179" s="1" t="s">
        <v>316</v>
      </c>
    </row>
    <row r="7180" customFormat="false" ht="15" hidden="false" customHeight="true" outlineLevel="0" collapsed="false">
      <c r="A7180" s="106" t="n">
        <v>48668.7440509259</v>
      </c>
      <c r="B7180" s="1" t="s">
        <v>317</v>
      </c>
      <c r="C7180" s="1" t="s">
        <v>318</v>
      </c>
      <c r="D7180" s="1" t="s">
        <v>319</v>
      </c>
    </row>
    <row r="7181" customFormat="false" ht="15" hidden="false" customHeight="true" outlineLevel="0" collapsed="false">
      <c r="A7181" s="106" t="n">
        <v>48675.6344444445</v>
      </c>
      <c r="B7181" s="1" t="s">
        <v>320</v>
      </c>
      <c r="C7181" s="1" t="s">
        <v>321</v>
      </c>
      <c r="D7181" s="1" t="s">
        <v>322</v>
      </c>
    </row>
    <row r="7182" customFormat="false" ht="15" hidden="false" customHeight="true" outlineLevel="0" collapsed="false">
      <c r="A7182" s="106" t="n">
        <v>48683.8036458333</v>
      </c>
      <c r="B7182" s="1" t="s">
        <v>333</v>
      </c>
      <c r="C7182" s="1" t="s">
        <v>334</v>
      </c>
      <c r="D7182" s="1" t="s">
        <v>325</v>
      </c>
    </row>
    <row r="7183" customFormat="false" ht="15" hidden="false" customHeight="true" outlineLevel="0" collapsed="false">
      <c r="A7183" s="106" t="n">
        <v>48691.4878125</v>
      </c>
      <c r="B7183" s="1" t="s">
        <v>314</v>
      </c>
      <c r="C7183" s="1" t="s">
        <v>315</v>
      </c>
      <c r="D7183" s="1" t="s">
        <v>316</v>
      </c>
    </row>
    <row r="7184" customFormat="false" ht="15" hidden="false" customHeight="true" outlineLevel="0" collapsed="false">
      <c r="A7184" s="106" t="n">
        <v>48698.1155439815</v>
      </c>
      <c r="B7184" s="1" t="s">
        <v>326</v>
      </c>
      <c r="C7184" s="1" t="s">
        <v>327</v>
      </c>
      <c r="D7184" s="1" t="s">
        <v>319</v>
      </c>
    </row>
    <row r="7185" customFormat="false" ht="15" hidden="false" customHeight="true" outlineLevel="0" collapsed="false">
      <c r="A7185" s="106" t="n">
        <v>48705.2810763889</v>
      </c>
      <c r="B7185" s="1" t="s">
        <v>320</v>
      </c>
      <c r="C7185" s="1" t="s">
        <v>321</v>
      </c>
      <c r="D7185" s="1" t="s">
        <v>322</v>
      </c>
    </row>
    <row r="7186" customFormat="false" ht="15" hidden="false" customHeight="true" outlineLevel="0" collapsed="false">
      <c r="A7186" s="106" t="n">
        <v>48713.4461689815</v>
      </c>
      <c r="B7186" s="1" t="s">
        <v>323</v>
      </c>
      <c r="C7186" s="1" t="s">
        <v>324</v>
      </c>
      <c r="D7186" s="1" t="s">
        <v>325</v>
      </c>
    </row>
    <row r="7187" customFormat="false" ht="15" hidden="false" customHeight="true" outlineLevel="0" collapsed="false">
      <c r="A7187" s="106" t="n">
        <v>48720.7702546296</v>
      </c>
      <c r="B7187" s="1" t="s">
        <v>314</v>
      </c>
      <c r="C7187" s="1" t="s">
        <v>315</v>
      </c>
      <c r="D7187" s="1" t="s">
        <v>316</v>
      </c>
    </row>
    <row r="7188" customFormat="false" ht="15" hidden="false" customHeight="true" outlineLevel="0" collapsed="false">
      <c r="A7188" s="106" t="n">
        <v>48727.4840162037</v>
      </c>
      <c r="B7188" s="1" t="s">
        <v>326</v>
      </c>
      <c r="C7188" s="1" t="s">
        <v>327</v>
      </c>
      <c r="D7188" s="1" t="s">
        <v>319</v>
      </c>
    </row>
    <row r="7189" customFormat="false" ht="15" hidden="false" customHeight="true" outlineLevel="0" collapsed="false">
      <c r="A7189" s="106" t="n">
        <v>48734.9849652778</v>
      </c>
      <c r="B7189" s="1" t="s">
        <v>320</v>
      </c>
      <c r="C7189" s="1" t="s">
        <v>321</v>
      </c>
      <c r="D7189" s="1" t="s">
        <v>322</v>
      </c>
    </row>
    <row r="7190" customFormat="false" ht="15" hidden="false" customHeight="true" outlineLevel="0" collapsed="false">
      <c r="A7190" s="106" t="n">
        <v>48742.9715509259</v>
      </c>
      <c r="B7190" s="1" t="s">
        <v>323</v>
      </c>
      <c r="C7190" s="1" t="s">
        <v>324</v>
      </c>
      <c r="D7190" s="1" t="s">
        <v>325</v>
      </c>
    </row>
    <row r="7191" customFormat="false" ht="15" hidden="false" customHeight="true" outlineLevel="0" collapsed="false">
      <c r="A7191" s="106" t="n">
        <v>48749.9790162037</v>
      </c>
      <c r="B7191" s="1" t="s">
        <v>314</v>
      </c>
      <c r="C7191" s="1" t="s">
        <v>315</v>
      </c>
      <c r="D7191" s="1" t="s">
        <v>316</v>
      </c>
    </row>
    <row r="7192" customFormat="false" ht="15" hidden="false" customHeight="true" outlineLevel="0" collapsed="false">
      <c r="A7192" s="106" t="n">
        <v>48751.0422800926</v>
      </c>
      <c r="B7192" s="1" t="s">
        <v>328</v>
      </c>
      <c r="C7192" s="1" t="s">
        <v>331</v>
      </c>
      <c r="D7192" s="1" t="s">
        <v>332</v>
      </c>
    </row>
    <row r="7193" customFormat="false" ht="15" hidden="false" customHeight="true" outlineLevel="0" collapsed="false">
      <c r="A7193" s="106" t="n">
        <v>48756.8801736111</v>
      </c>
      <c r="B7193" s="1" t="s">
        <v>326</v>
      </c>
      <c r="C7193" s="1" t="s">
        <v>327</v>
      </c>
      <c r="D7193" s="1" t="s">
        <v>319</v>
      </c>
    </row>
    <row r="7194" customFormat="false" ht="15" hidden="false" customHeight="true" outlineLevel="0" collapsed="false">
      <c r="A7194" s="106" t="n">
        <v>48764.7166319444</v>
      </c>
      <c r="B7194" s="1" t="s">
        <v>320</v>
      </c>
      <c r="C7194" s="1" t="s">
        <v>321</v>
      </c>
      <c r="D7194" s="1" t="s">
        <v>322</v>
      </c>
    </row>
    <row r="7195" customFormat="false" ht="15" hidden="false" customHeight="true" outlineLevel="0" collapsed="false">
      <c r="A7195" s="106" t="n">
        <v>48772.3947916667</v>
      </c>
      <c r="B7195" s="1" t="s">
        <v>323</v>
      </c>
      <c r="C7195" s="1" t="s">
        <v>324</v>
      </c>
      <c r="D7195" s="1" t="s">
        <v>325</v>
      </c>
    </row>
    <row r="7196" customFormat="false" ht="15" hidden="false" customHeight="true" outlineLevel="0" collapsed="false">
      <c r="A7196" s="106" t="n">
        <v>48779.1718287037</v>
      </c>
      <c r="B7196" s="1" t="s">
        <v>314</v>
      </c>
      <c r="C7196" s="1" t="s">
        <v>315</v>
      </c>
      <c r="D7196" s="1" t="s">
        <v>316</v>
      </c>
    </row>
    <row r="7197" customFormat="false" ht="15" hidden="false" customHeight="true" outlineLevel="0" collapsed="false">
      <c r="A7197" s="106" t="n">
        <v>48786.3422685185</v>
      </c>
      <c r="B7197" s="1" t="s">
        <v>326</v>
      </c>
      <c r="C7197" s="1" t="s">
        <v>327</v>
      </c>
      <c r="D7197" s="1" t="s">
        <v>319</v>
      </c>
    </row>
    <row r="7198" customFormat="false" ht="15" hidden="false" customHeight="true" outlineLevel="0" collapsed="false">
      <c r="A7198" s="106" t="n">
        <v>48794.4344907407</v>
      </c>
      <c r="B7198" s="1" t="s">
        <v>320</v>
      </c>
      <c r="C7198" s="1" t="s">
        <v>321</v>
      </c>
      <c r="D7198" s="1" t="s">
        <v>322</v>
      </c>
    </row>
    <row r="7199" customFormat="false" ht="15" hidden="false" customHeight="true" outlineLevel="0" collapsed="false">
      <c r="A7199" s="106" t="n">
        <v>48801.7553587963</v>
      </c>
      <c r="B7199" s="1" t="s">
        <v>323</v>
      </c>
      <c r="C7199" s="1" t="s">
        <v>324</v>
      </c>
      <c r="D7199" s="1" t="s">
        <v>325</v>
      </c>
    </row>
    <row r="7200" customFormat="false" ht="15" hidden="false" customHeight="true" outlineLevel="0" collapsed="false">
      <c r="A7200" s="106" t="n">
        <v>48808.4048726852</v>
      </c>
      <c r="B7200" s="1" t="s">
        <v>314</v>
      </c>
      <c r="C7200" s="1" t="s">
        <v>315</v>
      </c>
      <c r="D7200" s="1" t="s">
        <v>316</v>
      </c>
    </row>
    <row r="7201" customFormat="false" ht="15" hidden="false" customHeight="true" outlineLevel="0" collapsed="false">
      <c r="A7201" s="106" t="n">
        <v>48815.9027199074</v>
      </c>
      <c r="B7201" s="1" t="s">
        <v>326</v>
      </c>
      <c r="C7201" s="1" t="s">
        <v>327</v>
      </c>
      <c r="D7201" s="1" t="s">
        <v>319</v>
      </c>
    </row>
    <row r="7202" customFormat="false" ht="15" hidden="false" customHeight="true" outlineLevel="0" collapsed="false">
      <c r="A7202" s="106" t="n">
        <v>48824.099537037</v>
      </c>
      <c r="B7202" s="1" t="s">
        <v>320</v>
      </c>
      <c r="C7202" s="1" t="s">
        <v>321</v>
      </c>
      <c r="D7202" s="1" t="s">
        <v>322</v>
      </c>
    </row>
    <row r="7203" customFormat="false" ht="15" hidden="false" customHeight="true" outlineLevel="0" collapsed="false">
      <c r="A7203" s="106" t="n">
        <v>48831.0977546296</v>
      </c>
      <c r="B7203" s="1" t="s">
        <v>323</v>
      </c>
      <c r="C7203" s="1" t="s">
        <v>324</v>
      </c>
      <c r="D7203" s="1" t="s">
        <v>325</v>
      </c>
    </row>
    <row r="7204" customFormat="false" ht="15" hidden="false" customHeight="true" outlineLevel="0" collapsed="false">
      <c r="A7204" s="106" t="n">
        <v>48837.7316782407</v>
      </c>
      <c r="B7204" s="1" t="s">
        <v>314</v>
      </c>
      <c r="C7204" s="1" t="s">
        <v>315</v>
      </c>
      <c r="D7204" s="1" t="s">
        <v>316</v>
      </c>
    </row>
    <row r="7205" customFormat="false" ht="15" hidden="false" customHeight="true" outlineLevel="0" collapsed="false">
      <c r="A7205" s="106" t="n">
        <v>48844.7025578704</v>
      </c>
      <c r="B7205" s="1" t="s">
        <v>328</v>
      </c>
      <c r="C7205" s="1" t="s">
        <v>335</v>
      </c>
      <c r="D7205" s="1" t="s">
        <v>336</v>
      </c>
    </row>
    <row r="7206" customFormat="false" ht="15" hidden="false" customHeight="true" outlineLevel="0" collapsed="false">
      <c r="A7206" s="106" t="n">
        <v>48845.5693287037</v>
      </c>
      <c r="B7206" s="1" t="s">
        <v>317</v>
      </c>
      <c r="C7206" s="1" t="s">
        <v>318</v>
      </c>
      <c r="D7206" s="1" t="s">
        <v>319</v>
      </c>
    </row>
    <row r="7207" customFormat="false" ht="15" hidden="false" customHeight="true" outlineLevel="0" collapsed="false">
      <c r="A7207" s="106" t="n">
        <v>48853.6892013889</v>
      </c>
      <c r="B7207" s="1" t="s">
        <v>320</v>
      </c>
      <c r="C7207" s="1" t="s">
        <v>321</v>
      </c>
      <c r="D7207" s="1" t="s">
        <v>322</v>
      </c>
    </row>
    <row r="7208" customFormat="false" ht="15" hidden="false" customHeight="true" outlineLevel="0" collapsed="false">
      <c r="A7208" s="106" t="n">
        <v>48860.457337963</v>
      </c>
      <c r="B7208" s="1" t="s">
        <v>333</v>
      </c>
      <c r="C7208" s="1" t="s">
        <v>334</v>
      </c>
      <c r="D7208" s="1" t="s">
        <v>325</v>
      </c>
    </row>
    <row r="7209" customFormat="false" ht="15" hidden="false" customHeight="true" outlineLevel="0" collapsed="false">
      <c r="A7209" s="106" t="n">
        <v>48867.1998726852</v>
      </c>
      <c r="B7209" s="1" t="s">
        <v>314</v>
      </c>
      <c r="C7209" s="1" t="s">
        <v>315</v>
      </c>
      <c r="D7209" s="1" t="s">
        <v>316</v>
      </c>
    </row>
    <row r="7210" customFormat="false" ht="15" hidden="false" customHeight="true" outlineLevel="0" collapsed="false">
      <c r="A7210" s="106" t="n">
        <v>48875.3115509259</v>
      </c>
      <c r="B7210" s="1" t="s">
        <v>326</v>
      </c>
      <c r="C7210" s="1" t="s">
        <v>327</v>
      </c>
      <c r="D7210" s="1" t="s">
        <v>319</v>
      </c>
    </row>
    <row r="7211" customFormat="false" ht="15" hidden="false" customHeight="true" outlineLevel="0" collapsed="false">
      <c r="A7211" s="106" t="n">
        <v>48883.1987962963</v>
      </c>
      <c r="B7211" s="1" t="s">
        <v>320</v>
      </c>
      <c r="C7211" s="1" t="s">
        <v>321</v>
      </c>
      <c r="D7211" s="1" t="s">
        <v>322</v>
      </c>
    </row>
    <row r="7212" customFormat="false" ht="15" hidden="false" customHeight="true" outlineLevel="0" collapsed="false">
      <c r="A7212" s="106" t="n">
        <v>48889.8559143519</v>
      </c>
      <c r="B7212" s="1" t="s">
        <v>323</v>
      </c>
      <c r="C7212" s="1" t="s">
        <v>324</v>
      </c>
      <c r="D7212" s="1" t="s">
        <v>325</v>
      </c>
    </row>
    <row r="7213" customFormat="false" ht="15" hidden="false" customHeight="true" outlineLevel="0" collapsed="false">
      <c r="A7213" s="106" t="n">
        <v>48896.84</v>
      </c>
      <c r="B7213" s="1" t="s">
        <v>314</v>
      </c>
      <c r="C7213" s="1" t="s">
        <v>315</v>
      </c>
      <c r="D7213" s="1" t="s">
        <v>316</v>
      </c>
    </row>
    <row r="7214" customFormat="false" ht="15" hidden="false" customHeight="true" outlineLevel="0" collapsed="false">
      <c r="A7214" s="106" t="n">
        <v>48905.0689467593</v>
      </c>
      <c r="B7214" s="1" t="s">
        <v>326</v>
      </c>
      <c r="C7214" s="1" t="s">
        <v>327</v>
      </c>
      <c r="D7214" s="1" t="s">
        <v>319</v>
      </c>
    </row>
    <row r="7215" customFormat="false" ht="15" hidden="false" customHeight="true" outlineLevel="0" collapsed="false">
      <c r="A7215" s="106" t="n">
        <v>48912.6356828704</v>
      </c>
      <c r="B7215" s="1" t="s">
        <v>320</v>
      </c>
      <c r="C7215" s="1" t="s">
        <v>321</v>
      </c>
      <c r="D7215" s="1" t="s">
        <v>322</v>
      </c>
    </row>
    <row r="7216" customFormat="false" ht="15" hidden="false" customHeight="true" outlineLevel="0" collapsed="false">
      <c r="A7216" s="106" t="n">
        <v>48919.3072337963</v>
      </c>
      <c r="B7216" s="1" t="s">
        <v>323</v>
      </c>
      <c r="C7216" s="1" t="s">
        <v>324</v>
      </c>
      <c r="D7216" s="1" t="s">
        <v>325</v>
      </c>
    </row>
    <row r="7217" customFormat="false" ht="15" hidden="false" customHeight="true" outlineLevel="0" collapsed="false">
      <c r="A7217" s="106" t="n">
        <v>48926.645150463</v>
      </c>
      <c r="B7217" s="1" t="s">
        <v>314</v>
      </c>
      <c r="C7217" s="1" t="s">
        <v>315</v>
      </c>
      <c r="D7217" s="1" t="s">
        <v>316</v>
      </c>
    </row>
    <row r="7218" customFormat="false" ht="15" hidden="false" customHeight="true" outlineLevel="0" collapsed="false">
      <c r="A7218" s="106" t="n">
        <v>48934.573287037</v>
      </c>
      <c r="B7218" s="1" t="s">
        <v>328</v>
      </c>
      <c r="C7218" s="1" t="s">
        <v>337</v>
      </c>
      <c r="D7218" s="1" t="s">
        <v>338</v>
      </c>
    </row>
    <row r="7219" customFormat="false" ht="15" hidden="false" customHeight="true" outlineLevel="0" collapsed="false">
      <c r="A7219" s="106" t="n">
        <v>48934.7824421296</v>
      </c>
      <c r="B7219" s="1" t="s">
        <v>326</v>
      </c>
      <c r="C7219" s="1" t="s">
        <v>327</v>
      </c>
      <c r="D7219" s="1" t="s">
        <v>319</v>
      </c>
    </row>
    <row r="7220" customFormat="false" ht="15" hidden="false" customHeight="true" outlineLevel="0" collapsed="false">
      <c r="A7220" s="106" t="n">
        <v>48942.0142708333</v>
      </c>
      <c r="B7220" s="1" t="s">
        <v>320</v>
      </c>
      <c r="C7220" s="1" t="s">
        <v>321</v>
      </c>
      <c r="D7220" s="1" t="s">
        <v>322</v>
      </c>
    </row>
    <row r="7221" customFormat="false" ht="15" hidden="false" customHeight="true" outlineLevel="0" collapsed="false">
      <c r="A7221" s="106" t="n">
        <v>48948.824837963</v>
      </c>
      <c r="B7221" s="1" t="s">
        <v>323</v>
      </c>
      <c r="C7221" s="1" t="s">
        <v>324</v>
      </c>
      <c r="D7221" s="1" t="s">
        <v>325</v>
      </c>
    </row>
    <row r="7222" customFormat="false" ht="15" hidden="false" customHeight="true" outlineLevel="0" collapsed="false">
      <c r="A7222" s="106" t="n">
        <v>48956.5543981482</v>
      </c>
      <c r="B7222" s="1" t="s">
        <v>314</v>
      </c>
      <c r="C7222" s="1" t="s">
        <v>315</v>
      </c>
      <c r="D7222" s="1" t="s">
        <v>316</v>
      </c>
    </row>
    <row r="7223" customFormat="false" ht="15" hidden="false" customHeight="true" outlineLevel="0" collapsed="false">
      <c r="A7223" s="106" t="n">
        <v>48964.418125</v>
      </c>
      <c r="B7223" s="1" t="s">
        <v>326</v>
      </c>
      <c r="C7223" s="1" t="s">
        <v>327</v>
      </c>
      <c r="D7223" s="1" t="s">
        <v>319</v>
      </c>
    </row>
    <row r="7224" customFormat="false" ht="15" hidden="false" customHeight="true" outlineLevel="0" collapsed="false">
      <c r="A7224" s="106" t="n">
        <v>48971.3559606482</v>
      </c>
      <c r="B7224" s="1" t="s">
        <v>320</v>
      </c>
      <c r="C7224" s="1" t="s">
        <v>321</v>
      </c>
      <c r="D7224" s="1" t="s">
        <v>322</v>
      </c>
    </row>
    <row r="7225" customFormat="false" ht="15" hidden="false" customHeight="true" outlineLevel="0" collapsed="false">
      <c r="A7225" s="106" t="n">
        <v>48978.4204976852</v>
      </c>
      <c r="B7225" s="1" t="s">
        <v>323</v>
      </c>
      <c r="C7225" s="1" t="s">
        <v>324</v>
      </c>
      <c r="D7225" s="1" t="s">
        <v>325</v>
      </c>
    </row>
    <row r="7226" customFormat="false" ht="15" hidden="false" customHeight="true" outlineLevel="0" collapsed="false">
      <c r="A7226" s="106" t="n">
        <v>48986.4654050926</v>
      </c>
      <c r="B7226" s="1" t="s">
        <v>314</v>
      </c>
      <c r="C7226" s="1" t="s">
        <v>315</v>
      </c>
      <c r="D7226" s="1" t="s">
        <v>316</v>
      </c>
    </row>
    <row r="7227" customFormat="false" ht="15" hidden="false" customHeight="true" outlineLevel="0" collapsed="false">
      <c r="A7227" s="106" t="n">
        <v>48993.9658217593</v>
      </c>
      <c r="B7227" s="1" t="s">
        <v>326</v>
      </c>
      <c r="C7227" s="1" t="s">
        <v>327</v>
      </c>
      <c r="D7227" s="1" t="s">
        <v>319</v>
      </c>
    </row>
    <row r="7228" customFormat="false" ht="15" hidden="false" customHeight="true" outlineLevel="0" collapsed="false">
      <c r="A7228" s="106" t="n">
        <v>49000.6907291667</v>
      </c>
      <c r="B7228" s="1" t="s">
        <v>320</v>
      </c>
      <c r="C7228" s="1" t="s">
        <v>321</v>
      </c>
      <c r="D7228" s="1" t="s">
        <v>322</v>
      </c>
    </row>
    <row r="7229" customFormat="false" ht="15" hidden="false" customHeight="true" outlineLevel="0" collapsed="false">
      <c r="A7229" s="106" t="n">
        <v>49008.0908564815</v>
      </c>
      <c r="B7229" s="1" t="s">
        <v>323</v>
      </c>
      <c r="C7229" s="1" t="s">
        <v>324</v>
      </c>
      <c r="D7229" s="1" t="s">
        <v>325</v>
      </c>
    </row>
    <row r="7230" customFormat="false" ht="15" hidden="false" customHeight="true" outlineLevel="0" collapsed="false">
      <c r="A7230" s="106" t="n">
        <v>49016.2812731482</v>
      </c>
      <c r="B7230" s="1" t="s">
        <v>314</v>
      </c>
      <c r="C7230" s="1" t="s">
        <v>315</v>
      </c>
      <c r="D7230" s="1" t="s">
        <v>316</v>
      </c>
    </row>
    <row r="7231" customFormat="false" ht="15" hidden="false" customHeight="true" outlineLevel="0" collapsed="false">
      <c r="A7231" s="106" t="n">
        <v>49023.4269791667</v>
      </c>
      <c r="B7231" s="1" t="s">
        <v>317</v>
      </c>
      <c r="C7231" s="1" t="s">
        <v>318</v>
      </c>
      <c r="D7231" s="1" t="s">
        <v>319</v>
      </c>
    </row>
    <row r="7232" customFormat="false" ht="15" hidden="false" customHeight="true" outlineLevel="0" collapsed="false">
      <c r="A7232" s="106" t="n">
        <v>49023.5537962963</v>
      </c>
      <c r="B7232" s="1" t="s">
        <v>328</v>
      </c>
      <c r="C7232" s="1" t="s">
        <v>329</v>
      </c>
      <c r="D7232" s="1" t="s">
        <v>330</v>
      </c>
    </row>
    <row r="7233" customFormat="false" ht="15" hidden="false" customHeight="true" outlineLevel="0" collapsed="false">
      <c r="A7233" s="106" t="n">
        <v>49030.0546875</v>
      </c>
      <c r="B7233" s="1" t="s">
        <v>320</v>
      </c>
      <c r="C7233" s="1" t="s">
        <v>321</v>
      </c>
      <c r="D7233" s="1" t="s">
        <v>322</v>
      </c>
    </row>
    <row r="7234" customFormat="false" ht="15" hidden="false" customHeight="true" outlineLevel="0" collapsed="false">
      <c r="A7234" s="106" t="n">
        <v>49037.8049421296</v>
      </c>
      <c r="B7234" s="1" t="s">
        <v>323</v>
      </c>
      <c r="C7234" s="1" t="s">
        <v>324</v>
      </c>
      <c r="D7234" s="1" t="s">
        <v>325</v>
      </c>
    </row>
    <row r="7235" customFormat="false" ht="15" hidden="false" customHeight="true" outlineLevel="0" collapsed="false">
      <c r="A7235" s="106" t="n">
        <v>49045.9482175926</v>
      </c>
      <c r="B7235" s="1" t="s">
        <v>314</v>
      </c>
      <c r="C7235" s="1" t="s">
        <v>315</v>
      </c>
      <c r="D7235" s="1" t="s">
        <v>316</v>
      </c>
    </row>
    <row r="7236" customFormat="false" ht="15" hidden="false" customHeight="true" outlineLevel="0" collapsed="false">
      <c r="A7236" s="106" t="n">
        <v>49052.8097800926</v>
      </c>
      <c r="B7236" s="1" t="s">
        <v>326</v>
      </c>
      <c r="C7236" s="1" t="s">
        <v>327</v>
      </c>
      <c r="D7236" s="1" t="s">
        <v>319</v>
      </c>
    </row>
    <row r="7237" customFormat="false" ht="15" hidden="false" customHeight="true" outlineLevel="0" collapsed="false">
      <c r="A7237" s="106" t="n">
        <v>49059.4825578704</v>
      </c>
      <c r="B7237" s="1" t="s">
        <v>320</v>
      </c>
      <c r="C7237" s="1" t="s">
        <v>321</v>
      </c>
      <c r="D7237" s="1" t="s">
        <v>322</v>
      </c>
    </row>
    <row r="7238" customFormat="false" ht="15" hidden="false" customHeight="true" outlineLevel="0" collapsed="false">
      <c r="A7238" s="106" t="n">
        <v>49067.5109259259</v>
      </c>
      <c r="B7238" s="1" t="s">
        <v>323</v>
      </c>
      <c r="C7238" s="1" t="s">
        <v>324</v>
      </c>
      <c r="D7238" s="1" t="s">
        <v>325</v>
      </c>
    </row>
    <row r="7239" customFormat="false" ht="15" hidden="false" customHeight="true" outlineLevel="0" collapsed="false">
      <c r="A7239" s="106" t="n">
        <v>49075.4559837963</v>
      </c>
      <c r="B7239" s="1" t="s">
        <v>314</v>
      </c>
      <c r="C7239" s="1" t="s">
        <v>315</v>
      </c>
      <c r="D7239" s="1" t="s">
        <v>316</v>
      </c>
    </row>
    <row r="7240" customFormat="false" ht="15" hidden="false" customHeight="true" outlineLevel="0" collapsed="false">
      <c r="A7240" s="106" t="n">
        <v>49082.1339467593</v>
      </c>
      <c r="B7240" s="1" t="s">
        <v>326</v>
      </c>
      <c r="C7240" s="1" t="s">
        <v>327</v>
      </c>
      <c r="D7240" s="1" t="s">
        <v>319</v>
      </c>
    </row>
    <row r="7241" customFormat="false" ht="15" hidden="false" customHeight="true" outlineLevel="0" collapsed="false">
      <c r="A7241" s="106" t="n">
        <v>49088.9983217593</v>
      </c>
      <c r="B7241" s="1" t="s">
        <v>320</v>
      </c>
      <c r="C7241" s="1" t="s">
        <v>321</v>
      </c>
      <c r="D7241" s="1" t="s">
        <v>322</v>
      </c>
    </row>
    <row r="7242" customFormat="false" ht="15" hidden="false" customHeight="true" outlineLevel="0" collapsed="false">
      <c r="A7242" s="106" t="n">
        <v>49097.162337963</v>
      </c>
      <c r="B7242" s="1" t="s">
        <v>323</v>
      </c>
      <c r="C7242" s="1" t="s">
        <v>324</v>
      </c>
      <c r="D7242" s="1" t="s">
        <v>325</v>
      </c>
    </row>
    <row r="7243" customFormat="false" ht="15" hidden="false" customHeight="true" outlineLevel="0" collapsed="false">
      <c r="A7243" s="106" t="n">
        <v>49104.8224421296</v>
      </c>
      <c r="B7243" s="1" t="s">
        <v>314</v>
      </c>
      <c r="C7243" s="1" t="s">
        <v>315</v>
      </c>
      <c r="D7243" s="1" t="s">
        <v>316</v>
      </c>
    </row>
    <row r="7244" customFormat="false" ht="15" hidden="false" customHeight="true" outlineLevel="0" collapsed="false">
      <c r="A7244" s="106" t="n">
        <v>49111.4349768519</v>
      </c>
      <c r="B7244" s="1" t="s">
        <v>326</v>
      </c>
      <c r="C7244" s="1" t="s">
        <v>327</v>
      </c>
      <c r="D7244" s="1" t="s">
        <v>319</v>
      </c>
    </row>
    <row r="7245" customFormat="false" ht="15" hidden="false" customHeight="true" outlineLevel="0" collapsed="false">
      <c r="A7245" s="106" t="n">
        <v>49116.2807986111</v>
      </c>
      <c r="B7245" s="1" t="s">
        <v>328</v>
      </c>
      <c r="C7245" s="1" t="s">
        <v>331</v>
      </c>
      <c r="D7245" s="1" t="s">
        <v>332</v>
      </c>
    </row>
    <row r="7246" customFormat="false" ht="15" hidden="false" customHeight="true" outlineLevel="0" collapsed="false">
      <c r="A7246" s="106" t="n">
        <v>49118.6074074074</v>
      </c>
      <c r="B7246" s="1" t="s">
        <v>320</v>
      </c>
      <c r="C7246" s="1" t="s">
        <v>321</v>
      </c>
      <c r="D7246" s="1" t="s">
        <v>322</v>
      </c>
    </row>
    <row r="7247" customFormat="false" ht="15" hidden="false" customHeight="true" outlineLevel="0" collapsed="false">
      <c r="A7247" s="106" t="n">
        <v>49126.7390509259</v>
      </c>
      <c r="B7247" s="1" t="s">
        <v>323</v>
      </c>
      <c r="C7247" s="1" t="s">
        <v>324</v>
      </c>
      <c r="D7247" s="1" t="s">
        <v>325</v>
      </c>
    </row>
    <row r="7248" customFormat="false" ht="15" hidden="false" customHeight="true" outlineLevel="0" collapsed="false">
      <c r="A7248" s="106" t="n">
        <v>49134.0827662037</v>
      </c>
      <c r="B7248" s="1" t="s">
        <v>314</v>
      </c>
      <c r="C7248" s="1" t="s">
        <v>315</v>
      </c>
      <c r="D7248" s="1" t="s">
        <v>316</v>
      </c>
    </row>
    <row r="7249" customFormat="false" ht="15" hidden="false" customHeight="true" outlineLevel="0" collapsed="false">
      <c r="A7249" s="106" t="n">
        <v>49140.7608101852</v>
      </c>
      <c r="B7249" s="1" t="s">
        <v>326</v>
      </c>
      <c r="C7249" s="1" t="s">
        <v>327</v>
      </c>
      <c r="D7249" s="1" t="s">
        <v>319</v>
      </c>
    </row>
    <row r="7250" customFormat="false" ht="15" hidden="false" customHeight="true" outlineLevel="0" collapsed="false">
      <c r="A7250" s="106" t="n">
        <v>49148.2947222222</v>
      </c>
      <c r="B7250" s="1" t="s">
        <v>320</v>
      </c>
      <c r="C7250" s="1" t="s">
        <v>321</v>
      </c>
      <c r="D7250" s="1" t="s">
        <v>322</v>
      </c>
    </row>
    <row r="7251" customFormat="false" ht="15" hidden="false" customHeight="true" outlineLevel="0" collapsed="false">
      <c r="A7251" s="106" t="n">
        <v>49156.2461111111</v>
      </c>
      <c r="B7251" s="1" t="s">
        <v>323</v>
      </c>
      <c r="C7251" s="1" t="s">
        <v>324</v>
      </c>
      <c r="D7251" s="1" t="s">
        <v>325</v>
      </c>
    </row>
    <row r="7252" customFormat="false" ht="15" hidden="false" customHeight="true" outlineLevel="0" collapsed="false">
      <c r="A7252" s="106" t="n">
        <v>49163.2850115741</v>
      </c>
      <c r="B7252" s="1" t="s">
        <v>314</v>
      </c>
      <c r="C7252" s="1" t="s">
        <v>315</v>
      </c>
      <c r="D7252" s="1" t="s">
        <v>316</v>
      </c>
    </row>
    <row r="7253" customFormat="false" ht="15" hidden="false" customHeight="true" outlineLevel="0" collapsed="false">
      <c r="A7253" s="106" t="n">
        <v>49170.1619212963</v>
      </c>
      <c r="B7253" s="1" t="s">
        <v>326</v>
      </c>
      <c r="C7253" s="1" t="s">
        <v>327</v>
      </c>
      <c r="D7253" s="1" t="s">
        <v>319</v>
      </c>
    </row>
    <row r="7254" customFormat="false" ht="15" hidden="false" customHeight="true" outlineLevel="0" collapsed="false">
      <c r="A7254" s="106" t="n">
        <v>49178.0300347222</v>
      </c>
      <c r="B7254" s="1" t="s">
        <v>320</v>
      </c>
      <c r="C7254" s="1" t="s">
        <v>321</v>
      </c>
      <c r="D7254" s="1" t="s">
        <v>322</v>
      </c>
    </row>
    <row r="7255" customFormat="false" ht="15" hidden="false" customHeight="true" outlineLevel="0" collapsed="false">
      <c r="A7255" s="106" t="n">
        <v>49185.7009837963</v>
      </c>
      <c r="B7255" s="1" t="s">
        <v>323</v>
      </c>
      <c r="C7255" s="1" t="s">
        <v>324</v>
      </c>
      <c r="D7255" s="1" t="s">
        <v>325</v>
      </c>
    </row>
    <row r="7256" customFormat="false" ht="15" hidden="false" customHeight="true" outlineLevel="0" collapsed="false">
      <c r="A7256" s="106" t="n">
        <v>49192.4873032407</v>
      </c>
      <c r="B7256" s="1" t="s">
        <v>314</v>
      </c>
      <c r="C7256" s="1" t="s">
        <v>315</v>
      </c>
      <c r="D7256" s="1" t="s">
        <v>316</v>
      </c>
    </row>
    <row r="7257" customFormat="false" ht="15" hidden="false" customHeight="true" outlineLevel="0" collapsed="false">
      <c r="A7257" s="106" t="n">
        <v>49199.6763194444</v>
      </c>
      <c r="B7257" s="1" t="s">
        <v>317</v>
      </c>
      <c r="C7257" s="1" t="s">
        <v>318</v>
      </c>
      <c r="D7257" s="1" t="s">
        <v>319</v>
      </c>
    </row>
    <row r="7258" customFormat="false" ht="15" hidden="false" customHeight="true" outlineLevel="0" collapsed="false">
      <c r="A7258" s="106" t="n">
        <v>49207.7775115741</v>
      </c>
      <c r="B7258" s="1" t="s">
        <v>320</v>
      </c>
      <c r="C7258" s="1" t="s">
        <v>321</v>
      </c>
      <c r="D7258" s="1" t="s">
        <v>322</v>
      </c>
    </row>
    <row r="7259" customFormat="false" ht="15" hidden="false" customHeight="true" outlineLevel="0" collapsed="false">
      <c r="A7259" s="106" t="n">
        <v>49209.9441898148</v>
      </c>
      <c r="B7259" s="1" t="s">
        <v>328</v>
      </c>
      <c r="C7259" s="1" t="s">
        <v>335</v>
      </c>
      <c r="D7259" s="1" t="s">
        <v>336</v>
      </c>
    </row>
    <row r="7260" customFormat="false" ht="15" hidden="false" customHeight="true" outlineLevel="0" collapsed="false">
      <c r="A7260" s="106" t="n">
        <v>49215.1230671296</v>
      </c>
      <c r="B7260" s="1" t="s">
        <v>323</v>
      </c>
      <c r="C7260" s="1" t="s">
        <v>324</v>
      </c>
      <c r="D7260" s="1" t="s">
        <v>325</v>
      </c>
    </row>
    <row r="7261" customFormat="false" ht="15" hidden="false" customHeight="true" outlineLevel="0" collapsed="false">
      <c r="A7261" s="106" t="n">
        <v>49221.7534490741</v>
      </c>
      <c r="B7261" s="1" t="s">
        <v>314</v>
      </c>
      <c r="C7261" s="1" t="s">
        <v>315</v>
      </c>
      <c r="D7261" s="1" t="s">
        <v>316</v>
      </c>
    </row>
    <row r="7262" customFormat="false" ht="15" hidden="false" customHeight="true" outlineLevel="0" collapsed="false">
      <c r="A7262" s="106" t="n">
        <v>49229.3143981482</v>
      </c>
      <c r="B7262" s="1" t="s">
        <v>326</v>
      </c>
      <c r="C7262" s="1" t="s">
        <v>327</v>
      </c>
      <c r="D7262" s="1" t="s">
        <v>319</v>
      </c>
    </row>
    <row r="7263" customFormat="false" ht="15" hidden="false" customHeight="true" outlineLevel="0" collapsed="false">
      <c r="A7263" s="106" t="n">
        <v>49237.5018634259</v>
      </c>
      <c r="B7263" s="1" t="s">
        <v>320</v>
      </c>
      <c r="C7263" s="1" t="s">
        <v>321</v>
      </c>
      <c r="D7263" s="1" t="s">
        <v>322</v>
      </c>
    </row>
    <row r="7264" customFormat="false" ht="15" hidden="false" customHeight="true" outlineLevel="0" collapsed="false">
      <c r="A7264" s="106" t="n">
        <v>49244.5299537037</v>
      </c>
      <c r="B7264" s="1" t="s">
        <v>323</v>
      </c>
      <c r="C7264" s="1" t="s">
        <v>324</v>
      </c>
      <c r="D7264" s="1" t="s">
        <v>325</v>
      </c>
    </row>
    <row r="7265" customFormat="false" ht="15" hidden="false" customHeight="true" outlineLevel="0" collapsed="false">
      <c r="A7265" s="106" t="n">
        <v>49251.1440277778</v>
      </c>
      <c r="B7265" s="1" t="s">
        <v>314</v>
      </c>
      <c r="C7265" s="1" t="s">
        <v>315</v>
      </c>
      <c r="D7265" s="1" t="s">
        <v>316</v>
      </c>
    </row>
    <row r="7266" customFormat="false" ht="15" hidden="false" customHeight="true" outlineLevel="0" collapsed="false">
      <c r="A7266" s="106" t="n">
        <v>49259.0529398148</v>
      </c>
      <c r="B7266" s="1" t="s">
        <v>326</v>
      </c>
      <c r="C7266" s="1" t="s">
        <v>327</v>
      </c>
      <c r="D7266" s="1" t="s">
        <v>319</v>
      </c>
    </row>
    <row r="7267" customFormat="false" ht="15" hidden="false" customHeight="true" outlineLevel="0" collapsed="false">
      <c r="A7267" s="106" t="n">
        <v>49267.1674189815</v>
      </c>
      <c r="B7267" s="1" t="s">
        <v>320</v>
      </c>
      <c r="C7267" s="1" t="s">
        <v>321</v>
      </c>
      <c r="D7267" s="1" t="s">
        <v>322</v>
      </c>
    </row>
    <row r="7268" customFormat="false" ht="15" hidden="false" customHeight="true" outlineLevel="0" collapsed="false">
      <c r="A7268" s="106" t="n">
        <v>49273.9394560185</v>
      </c>
      <c r="B7268" s="1" t="s">
        <v>323</v>
      </c>
      <c r="C7268" s="1" t="s">
        <v>324</v>
      </c>
      <c r="D7268" s="1" t="s">
        <v>325</v>
      </c>
    </row>
    <row r="7269" customFormat="false" ht="15" hidden="false" customHeight="true" outlineLevel="0" collapsed="false">
      <c r="A7269" s="106" t="n">
        <v>49280.6993287037</v>
      </c>
      <c r="B7269" s="1" t="s">
        <v>314</v>
      </c>
      <c r="C7269" s="1" t="s">
        <v>315</v>
      </c>
      <c r="D7269" s="1" t="s">
        <v>316</v>
      </c>
    </row>
    <row r="7270" customFormat="false" ht="15" hidden="false" customHeight="true" outlineLevel="0" collapsed="false">
      <c r="A7270" s="106" t="n">
        <v>49288.8434143519</v>
      </c>
      <c r="B7270" s="1" t="s">
        <v>326</v>
      </c>
      <c r="C7270" s="1" t="s">
        <v>327</v>
      </c>
      <c r="D7270" s="1" t="s">
        <v>319</v>
      </c>
    </row>
    <row r="7271" customFormat="false" ht="15" hidden="false" customHeight="true" outlineLevel="0" collapsed="false">
      <c r="A7271" s="106" t="n">
        <v>49296.7396527778</v>
      </c>
      <c r="B7271" s="1" t="s">
        <v>320</v>
      </c>
      <c r="C7271" s="1" t="s">
        <v>321</v>
      </c>
      <c r="D7271" s="1" t="s">
        <v>322</v>
      </c>
    </row>
    <row r="7272" customFormat="false" ht="15" hidden="false" customHeight="true" outlineLevel="0" collapsed="false">
      <c r="A7272" s="106" t="n">
        <v>49299.8151736111</v>
      </c>
      <c r="B7272" s="1" t="s">
        <v>328</v>
      </c>
      <c r="C7272" s="1" t="s">
        <v>337</v>
      </c>
      <c r="D7272" s="1" t="s">
        <v>338</v>
      </c>
    </row>
    <row r="7273" customFormat="false" ht="15" hidden="false" customHeight="true" outlineLevel="0" collapsed="false">
      <c r="A7273" s="106" t="n">
        <v>49303.3714583333</v>
      </c>
      <c r="B7273" s="1" t="s">
        <v>323</v>
      </c>
      <c r="C7273" s="1" t="s">
        <v>324</v>
      </c>
      <c r="D7273" s="1" t="s">
        <v>325</v>
      </c>
    </row>
    <row r="7274" customFormat="false" ht="15" hidden="false" customHeight="true" outlineLevel="0" collapsed="false">
      <c r="A7274" s="106" t="n">
        <v>49310.4181481482</v>
      </c>
      <c r="B7274" s="1" t="s">
        <v>314</v>
      </c>
      <c r="C7274" s="1" t="s">
        <v>315</v>
      </c>
      <c r="D7274" s="1" t="s">
        <v>316</v>
      </c>
    </row>
    <row r="7275" customFormat="false" ht="15" hidden="false" customHeight="true" outlineLevel="0" collapsed="false">
      <c r="A7275" s="106" t="n">
        <v>49318.6273263889</v>
      </c>
      <c r="B7275" s="1" t="s">
        <v>326</v>
      </c>
      <c r="C7275" s="1" t="s">
        <v>327</v>
      </c>
      <c r="D7275" s="1" t="s">
        <v>319</v>
      </c>
    </row>
    <row r="7276" customFormat="false" ht="15" hidden="false" customHeight="true" outlineLevel="0" collapsed="false">
      <c r="A7276" s="106" t="n">
        <v>49326.1984027778</v>
      </c>
      <c r="B7276" s="1" t="s">
        <v>320</v>
      </c>
      <c r="C7276" s="1" t="s">
        <v>321</v>
      </c>
      <c r="D7276" s="1" t="s">
        <v>322</v>
      </c>
    </row>
    <row r="7277" customFormat="false" ht="15" hidden="false" customHeight="true" outlineLevel="0" collapsed="false">
      <c r="A7277" s="106" t="n">
        <v>49332.8449537037</v>
      </c>
      <c r="B7277" s="1" t="s">
        <v>323</v>
      </c>
      <c r="C7277" s="1" t="s">
        <v>324</v>
      </c>
      <c r="D7277" s="1" t="s">
        <v>325</v>
      </c>
    </row>
    <row r="7278" customFormat="false" ht="15" hidden="false" customHeight="true" outlineLevel="0" collapsed="false">
      <c r="A7278" s="106" t="n">
        <v>49340.2522569444</v>
      </c>
      <c r="B7278" s="1" t="s">
        <v>314</v>
      </c>
      <c r="C7278" s="1" t="s">
        <v>315</v>
      </c>
      <c r="D7278" s="1" t="s">
        <v>316</v>
      </c>
    </row>
    <row r="7279" customFormat="false" ht="15" hidden="false" customHeight="true" outlineLevel="0" collapsed="false">
      <c r="A7279" s="106" t="n">
        <v>49348.3488541667</v>
      </c>
      <c r="B7279" s="1" t="s">
        <v>326</v>
      </c>
      <c r="C7279" s="1" t="s">
        <v>327</v>
      </c>
      <c r="D7279" s="1" t="s">
        <v>319</v>
      </c>
    </row>
    <row r="7280" customFormat="false" ht="15" hidden="false" customHeight="true" outlineLevel="0" collapsed="false">
      <c r="A7280" s="106" t="n">
        <v>49355.5534259259</v>
      </c>
      <c r="B7280" s="1" t="s">
        <v>320</v>
      </c>
      <c r="C7280" s="1" t="s">
        <v>321</v>
      </c>
      <c r="D7280" s="1" t="s">
        <v>322</v>
      </c>
    </row>
    <row r="7281" customFormat="false" ht="15" hidden="false" customHeight="true" outlineLevel="0" collapsed="false">
      <c r="A7281" s="106" t="n">
        <v>49362.370775463</v>
      </c>
      <c r="B7281" s="1" t="s">
        <v>323</v>
      </c>
      <c r="C7281" s="1" t="s">
        <v>324</v>
      </c>
      <c r="D7281" s="1" t="s">
        <v>325</v>
      </c>
    </row>
    <row r="7282" customFormat="false" ht="15" hidden="false" customHeight="true" outlineLevel="0" collapsed="false">
      <c r="A7282" s="106" t="n">
        <v>49370.1259490741</v>
      </c>
      <c r="B7282" s="1" t="s">
        <v>314</v>
      </c>
      <c r="C7282" s="1" t="s">
        <v>315</v>
      </c>
      <c r="D7282" s="1" t="s">
        <v>316</v>
      </c>
    </row>
    <row r="7283" customFormat="false" ht="15" hidden="false" customHeight="true" outlineLevel="0" collapsed="false">
      <c r="A7283" s="106" t="n">
        <v>49377.9649537037</v>
      </c>
      <c r="B7283" s="1" t="s">
        <v>317</v>
      </c>
      <c r="C7283" s="1" t="s">
        <v>318</v>
      </c>
      <c r="D7283" s="1" t="s">
        <v>319</v>
      </c>
    </row>
    <row r="7284" customFormat="false" ht="15" hidden="false" customHeight="true" outlineLevel="0" collapsed="false">
      <c r="A7284" s="106" t="n">
        <v>49384.843587963</v>
      </c>
      <c r="B7284" s="1" t="s">
        <v>320</v>
      </c>
      <c r="C7284" s="1" t="s">
        <v>321</v>
      </c>
      <c r="D7284" s="1" t="s">
        <v>322</v>
      </c>
    </row>
    <row r="7285" customFormat="false" ht="15" hidden="false" customHeight="true" outlineLevel="0" collapsed="false">
      <c r="A7285" s="106" t="n">
        <v>49388.7939583333</v>
      </c>
      <c r="B7285" s="1" t="s">
        <v>328</v>
      </c>
      <c r="C7285" s="1" t="s">
        <v>329</v>
      </c>
      <c r="D7285" s="1" t="s">
        <v>330</v>
      </c>
    </row>
    <row r="7286" customFormat="false" ht="15" hidden="false" customHeight="true" outlineLevel="0" collapsed="false">
      <c r="A7286" s="106" t="n">
        <v>49391.945775463</v>
      </c>
      <c r="B7286" s="1" t="s">
        <v>323</v>
      </c>
      <c r="C7286" s="1" t="s">
        <v>324</v>
      </c>
      <c r="D7286" s="1" t="s">
        <v>325</v>
      </c>
    </row>
    <row r="7287" customFormat="false" ht="15" hidden="false" customHeight="true" outlineLevel="0" collapsed="false">
      <c r="A7287" s="106" t="n">
        <v>49399.962974537</v>
      </c>
      <c r="B7287" s="1" t="s">
        <v>314</v>
      </c>
      <c r="C7287" s="1" t="s">
        <v>315</v>
      </c>
      <c r="D7287" s="1" t="s">
        <v>316</v>
      </c>
    </row>
    <row r="7288" customFormat="false" ht="15" hidden="false" customHeight="true" outlineLevel="0" collapsed="false">
      <c r="A7288" s="106" t="n">
        <v>49407.4566782407</v>
      </c>
      <c r="B7288" s="1" t="s">
        <v>326</v>
      </c>
      <c r="C7288" s="1" t="s">
        <v>327</v>
      </c>
      <c r="D7288" s="1" t="s">
        <v>319</v>
      </c>
    </row>
    <row r="7289" customFormat="false" ht="15" hidden="false" customHeight="true" outlineLevel="0" collapsed="false">
      <c r="A7289" s="106" t="n">
        <v>49414.1212268519</v>
      </c>
      <c r="B7289" s="1" t="s">
        <v>320</v>
      </c>
      <c r="C7289" s="1" t="s">
        <v>321</v>
      </c>
      <c r="D7289" s="1" t="s">
        <v>322</v>
      </c>
    </row>
    <row r="7290" customFormat="false" ht="15" hidden="false" customHeight="true" outlineLevel="0" collapsed="false">
      <c r="A7290" s="106" t="n">
        <v>49421.5557638889</v>
      </c>
      <c r="B7290" s="1" t="s">
        <v>323</v>
      </c>
      <c r="C7290" s="1" t="s">
        <v>324</v>
      </c>
      <c r="D7290" s="1" t="s">
        <v>325</v>
      </c>
    </row>
    <row r="7291" customFormat="false" ht="15" hidden="false" customHeight="true" outlineLevel="0" collapsed="false">
      <c r="A7291" s="106" t="n">
        <v>49429.703912037</v>
      </c>
      <c r="B7291" s="1" t="s">
        <v>314</v>
      </c>
      <c r="C7291" s="1" t="s">
        <v>315</v>
      </c>
      <c r="D7291" s="1" t="s">
        <v>316</v>
      </c>
    </row>
    <row r="7292" customFormat="false" ht="15" hidden="false" customHeight="true" outlineLevel="0" collapsed="false">
      <c r="A7292" s="106" t="n">
        <v>49436.8357060185</v>
      </c>
      <c r="B7292" s="1" t="s">
        <v>326</v>
      </c>
      <c r="C7292" s="1" t="s">
        <v>327</v>
      </c>
      <c r="D7292" s="1" t="s">
        <v>319</v>
      </c>
    </row>
    <row r="7293" customFormat="false" ht="15" hidden="false" customHeight="true" outlineLevel="0" collapsed="false">
      <c r="A7293" s="106" t="n">
        <v>49443.4361226852</v>
      </c>
      <c r="B7293" s="1" t="s">
        <v>320</v>
      </c>
      <c r="C7293" s="1" t="s">
        <v>321</v>
      </c>
      <c r="D7293" s="1" t="s">
        <v>322</v>
      </c>
    </row>
    <row r="7294" customFormat="false" ht="15" hidden="false" customHeight="true" outlineLevel="0" collapsed="false">
      <c r="A7294" s="106" t="n">
        <v>49451.1841550926</v>
      </c>
      <c r="B7294" s="1" t="s">
        <v>323</v>
      </c>
      <c r="C7294" s="1" t="s">
        <v>324</v>
      </c>
      <c r="D7294" s="1" t="s">
        <v>325</v>
      </c>
    </row>
    <row r="7295" customFormat="false" ht="15" hidden="false" customHeight="true" outlineLevel="0" collapsed="false">
      <c r="A7295" s="106" t="n">
        <v>49459.3127430556</v>
      </c>
      <c r="B7295" s="1" t="s">
        <v>314</v>
      </c>
      <c r="C7295" s="1" t="s">
        <v>315</v>
      </c>
      <c r="D7295" s="1" t="s">
        <v>316</v>
      </c>
    </row>
    <row r="7296" customFormat="false" ht="15" hidden="false" customHeight="true" outlineLevel="0" collapsed="false">
      <c r="A7296" s="106" t="n">
        <v>49466.1390625</v>
      </c>
      <c r="B7296" s="1" t="s">
        <v>326</v>
      </c>
      <c r="C7296" s="1" t="s">
        <v>327</v>
      </c>
      <c r="D7296" s="1" t="s">
        <v>319</v>
      </c>
    </row>
    <row r="7297" customFormat="false" ht="15" hidden="false" customHeight="true" outlineLevel="0" collapsed="false">
      <c r="A7297" s="106" t="n">
        <v>49472.8259837963</v>
      </c>
      <c r="B7297" s="1" t="s">
        <v>320</v>
      </c>
      <c r="C7297" s="1" t="s">
        <v>321</v>
      </c>
      <c r="D7297" s="1" t="s">
        <v>322</v>
      </c>
    </row>
    <row r="7298" customFormat="false" ht="15" hidden="false" customHeight="true" outlineLevel="0" collapsed="false">
      <c r="A7298" s="106" t="n">
        <v>49480.8172106482</v>
      </c>
      <c r="B7298" s="1" t="s">
        <v>323</v>
      </c>
      <c r="C7298" s="1" t="s">
        <v>324</v>
      </c>
      <c r="D7298" s="1" t="s">
        <v>325</v>
      </c>
    </row>
    <row r="7299" customFormat="false" ht="15" hidden="false" customHeight="true" outlineLevel="0" collapsed="false">
      <c r="A7299" s="106" t="n">
        <v>49481.5227083333</v>
      </c>
      <c r="B7299" s="1" t="s">
        <v>328</v>
      </c>
      <c r="C7299" s="1" t="s">
        <v>331</v>
      </c>
      <c r="D7299" s="1" t="s">
        <v>332</v>
      </c>
    </row>
    <row r="7300" customFormat="false" ht="15" hidden="false" customHeight="true" outlineLevel="0" collapsed="false">
      <c r="A7300" s="106" t="n">
        <v>49488.7795833333</v>
      </c>
      <c r="B7300" s="1" t="s">
        <v>314</v>
      </c>
      <c r="C7300" s="1" t="s">
        <v>315</v>
      </c>
      <c r="D7300" s="1" t="s">
        <v>316</v>
      </c>
    </row>
    <row r="7301" customFormat="false" ht="15" hidden="false" customHeight="true" outlineLevel="0" collapsed="false">
      <c r="A7301" s="106" t="n">
        <v>49495.4160532407</v>
      </c>
      <c r="B7301" s="1" t="s">
        <v>326</v>
      </c>
      <c r="C7301" s="1" t="s">
        <v>327</v>
      </c>
      <c r="D7301" s="1" t="s">
        <v>319</v>
      </c>
    </row>
    <row r="7302" customFormat="false" ht="15" hidden="false" customHeight="true" outlineLevel="0" collapsed="false">
      <c r="A7302" s="106" t="n">
        <v>49502.3140509259</v>
      </c>
      <c r="B7302" s="1" t="s">
        <v>320</v>
      </c>
      <c r="C7302" s="1" t="s">
        <v>321</v>
      </c>
      <c r="D7302" s="1" t="s">
        <v>322</v>
      </c>
    </row>
    <row r="7303" customFormat="false" ht="15" hidden="false" customHeight="true" outlineLevel="0" collapsed="false">
      <c r="A7303" s="106" t="n">
        <v>49510.4419791667</v>
      </c>
      <c r="B7303" s="1" t="s">
        <v>323</v>
      </c>
      <c r="C7303" s="1" t="s">
        <v>324</v>
      </c>
      <c r="D7303" s="1" t="s">
        <v>325</v>
      </c>
    </row>
    <row r="7304" customFormat="false" ht="15" hidden="false" customHeight="true" outlineLevel="0" collapsed="false">
      <c r="A7304" s="106" t="n">
        <v>49518.121875</v>
      </c>
      <c r="B7304" s="1" t="s">
        <v>314</v>
      </c>
      <c r="C7304" s="1" t="s">
        <v>315</v>
      </c>
      <c r="D7304" s="1" t="s">
        <v>316</v>
      </c>
    </row>
    <row r="7305" customFormat="false" ht="15" hidden="false" customHeight="true" outlineLevel="0" collapsed="false">
      <c r="A7305" s="106" t="n">
        <v>49524.7165509259</v>
      </c>
      <c r="B7305" s="1" t="s">
        <v>326</v>
      </c>
      <c r="C7305" s="1" t="s">
        <v>327</v>
      </c>
      <c r="D7305" s="1" t="s">
        <v>319</v>
      </c>
    </row>
    <row r="7306" customFormat="false" ht="15" hidden="false" customHeight="true" outlineLevel="0" collapsed="false">
      <c r="A7306" s="106" t="n">
        <v>49531.9111458333</v>
      </c>
      <c r="B7306" s="1" t="s">
        <v>320</v>
      </c>
      <c r="C7306" s="1" t="s">
        <v>321</v>
      </c>
      <c r="D7306" s="1" t="s">
        <v>322</v>
      </c>
    </row>
    <row r="7307" customFormat="false" ht="15" hidden="false" customHeight="true" outlineLevel="0" collapsed="false">
      <c r="A7307" s="106" t="n">
        <v>49540.0419560185</v>
      </c>
      <c r="B7307" s="1" t="s">
        <v>333</v>
      </c>
      <c r="C7307" s="1" t="s">
        <v>334</v>
      </c>
      <c r="D7307" s="1" t="s">
        <v>325</v>
      </c>
    </row>
    <row r="7308" customFormat="false" ht="15" hidden="false" customHeight="true" outlineLevel="0" collapsed="false">
      <c r="A7308" s="106" t="n">
        <v>49547.3806481482</v>
      </c>
      <c r="B7308" s="1" t="s">
        <v>314</v>
      </c>
      <c r="C7308" s="1" t="s">
        <v>315</v>
      </c>
      <c r="D7308" s="1" t="s">
        <v>316</v>
      </c>
    </row>
    <row r="7309" customFormat="false" ht="15" hidden="false" customHeight="true" outlineLevel="0" collapsed="false">
      <c r="A7309" s="106" t="n">
        <v>49554.0831365741</v>
      </c>
      <c r="B7309" s="1" t="s">
        <v>317</v>
      </c>
      <c r="C7309" s="1" t="s">
        <v>318</v>
      </c>
      <c r="D7309" s="1" t="s">
        <v>319</v>
      </c>
    </row>
    <row r="7310" customFormat="false" ht="15" hidden="false" customHeight="true" outlineLevel="0" collapsed="false">
      <c r="A7310" s="106" t="n">
        <v>49561.6161342593</v>
      </c>
      <c r="B7310" s="1" t="s">
        <v>320</v>
      </c>
      <c r="C7310" s="1" t="s">
        <v>321</v>
      </c>
      <c r="D7310" s="1" t="s">
        <v>322</v>
      </c>
    </row>
    <row r="7311" customFormat="false" ht="15" hidden="false" customHeight="true" outlineLevel="0" collapsed="false">
      <c r="A7311" s="106" t="n">
        <v>49569.5999421296</v>
      </c>
      <c r="B7311" s="1" t="s">
        <v>323</v>
      </c>
      <c r="C7311" s="1" t="s">
        <v>324</v>
      </c>
      <c r="D7311" s="1" t="s">
        <v>325</v>
      </c>
    </row>
    <row r="7312" customFormat="false" ht="15" hidden="false" customHeight="true" outlineLevel="0" collapsed="false">
      <c r="A7312" s="106" t="n">
        <v>49575.1935300926</v>
      </c>
      <c r="B7312" s="1" t="s">
        <v>328</v>
      </c>
      <c r="C7312" s="1" t="s">
        <v>335</v>
      </c>
      <c r="D7312" s="1" t="s">
        <v>336</v>
      </c>
    </row>
    <row r="7313" customFormat="false" ht="15" hidden="false" customHeight="true" outlineLevel="0" collapsed="false">
      <c r="A7313" s="106" t="n">
        <v>49576.6112268519</v>
      </c>
      <c r="B7313" s="1" t="s">
        <v>314</v>
      </c>
      <c r="C7313" s="1" t="s">
        <v>315</v>
      </c>
      <c r="D7313" s="1" t="s">
        <v>316</v>
      </c>
    </row>
    <row r="7314" customFormat="false" ht="15" hidden="false" customHeight="true" outlineLevel="0" collapsed="false">
      <c r="A7314" s="106" t="n">
        <v>49583.5465972222</v>
      </c>
      <c r="B7314" s="1" t="s">
        <v>326</v>
      </c>
      <c r="C7314" s="1" t="s">
        <v>327</v>
      </c>
      <c r="D7314" s="1" t="s">
        <v>319</v>
      </c>
    </row>
    <row r="7315" customFormat="false" ht="15" hidden="false" customHeight="true" outlineLevel="0" collapsed="false">
      <c r="A7315" s="106" t="n">
        <v>49591.4094328704</v>
      </c>
      <c r="B7315" s="1" t="s">
        <v>320</v>
      </c>
      <c r="C7315" s="1" t="s">
        <v>321</v>
      </c>
      <c r="D7315" s="1" t="s">
        <v>322</v>
      </c>
    </row>
    <row r="7316" customFormat="false" ht="15" hidden="false" customHeight="true" outlineLevel="0" collapsed="false">
      <c r="A7316" s="106" t="n">
        <v>49599.1084027778</v>
      </c>
      <c r="B7316" s="1" t="s">
        <v>323</v>
      </c>
      <c r="C7316" s="1" t="s">
        <v>324</v>
      </c>
      <c r="D7316" s="1" t="s">
        <v>325</v>
      </c>
    </row>
    <row r="7317" customFormat="false" ht="15" hidden="false" customHeight="true" outlineLevel="0" collapsed="false">
      <c r="A7317" s="106" t="n">
        <v>49605.8731944444</v>
      </c>
      <c r="B7317" s="1" t="s">
        <v>314</v>
      </c>
      <c r="C7317" s="1" t="s">
        <v>315</v>
      </c>
      <c r="D7317" s="1" t="s">
        <v>316</v>
      </c>
    </row>
    <row r="7318" customFormat="false" ht="15" hidden="false" customHeight="true" outlineLevel="0" collapsed="false">
      <c r="A7318" s="106" t="n">
        <v>49613.1243518519</v>
      </c>
      <c r="B7318" s="1" t="s">
        <v>326</v>
      </c>
      <c r="C7318" s="1" t="s">
        <v>327</v>
      </c>
      <c r="D7318" s="1" t="s">
        <v>319</v>
      </c>
    </row>
    <row r="7319" customFormat="false" ht="15" hidden="false" customHeight="true" outlineLevel="0" collapsed="false">
      <c r="A7319" s="106" t="n">
        <v>49621.2433912037</v>
      </c>
      <c r="B7319" s="1" t="s">
        <v>320</v>
      </c>
      <c r="C7319" s="1" t="s">
        <v>321</v>
      </c>
      <c r="D7319" s="1" t="s">
        <v>322</v>
      </c>
    </row>
    <row r="7320" customFormat="false" ht="15" hidden="false" customHeight="true" outlineLevel="0" collapsed="false">
      <c r="A7320" s="106" t="n">
        <v>49628.5762152778</v>
      </c>
      <c r="B7320" s="1" t="s">
        <v>323</v>
      </c>
      <c r="C7320" s="1" t="s">
        <v>324</v>
      </c>
      <c r="D7320" s="1" t="s">
        <v>325</v>
      </c>
    </row>
    <row r="7321" customFormat="false" ht="15" hidden="false" customHeight="true" outlineLevel="0" collapsed="false">
      <c r="A7321" s="106" t="n">
        <v>49635.2200115741</v>
      </c>
      <c r="B7321" s="1" t="s">
        <v>314</v>
      </c>
      <c r="C7321" s="1" t="s">
        <v>315</v>
      </c>
      <c r="D7321" s="1" t="s">
        <v>316</v>
      </c>
    </row>
    <row r="7322" customFormat="false" ht="15" hidden="false" customHeight="true" outlineLevel="0" collapsed="false">
      <c r="A7322" s="106" t="n">
        <v>49642.8180208333</v>
      </c>
      <c r="B7322" s="1" t="s">
        <v>326</v>
      </c>
      <c r="C7322" s="1" t="s">
        <v>327</v>
      </c>
      <c r="D7322" s="1" t="s">
        <v>319</v>
      </c>
    </row>
    <row r="7323" customFormat="false" ht="15" hidden="false" customHeight="true" outlineLevel="0" collapsed="false">
      <c r="A7323" s="106" t="n">
        <v>49651.0451388889</v>
      </c>
      <c r="B7323" s="1" t="s">
        <v>320</v>
      </c>
      <c r="C7323" s="1" t="s">
        <v>321</v>
      </c>
      <c r="D7323" s="1" t="s">
        <v>322</v>
      </c>
    </row>
    <row r="7324" customFormat="false" ht="15" hidden="false" customHeight="true" outlineLevel="0" collapsed="false">
      <c r="A7324" s="106" t="n">
        <v>49658.0236921296</v>
      </c>
      <c r="B7324" s="1" t="s">
        <v>323</v>
      </c>
      <c r="C7324" s="1" t="s">
        <v>324</v>
      </c>
      <c r="D7324" s="1" t="s">
        <v>325</v>
      </c>
    </row>
    <row r="7325" customFormat="false" ht="15" hidden="false" customHeight="true" outlineLevel="0" collapsed="false">
      <c r="A7325" s="106" t="n">
        <v>49664.6869560185</v>
      </c>
      <c r="B7325" s="1" t="s">
        <v>314</v>
      </c>
      <c r="C7325" s="1" t="s">
        <v>315</v>
      </c>
      <c r="D7325" s="1" t="s">
        <v>316</v>
      </c>
    </row>
    <row r="7326" customFormat="false" ht="15" hidden="false" customHeight="true" outlineLevel="0" collapsed="false">
      <c r="A7326" s="106" t="n">
        <v>49665.0630555556</v>
      </c>
      <c r="B7326" s="1" t="s">
        <v>328</v>
      </c>
      <c r="C7326" s="1" t="s">
        <v>337</v>
      </c>
      <c r="D7326" s="1" t="s">
        <v>338</v>
      </c>
    </row>
    <row r="7327" customFormat="false" ht="15" hidden="false" customHeight="true" outlineLevel="0" collapsed="false">
      <c r="A7327" s="106" t="n">
        <v>49672.6050578704</v>
      </c>
      <c r="B7327" s="1" t="s">
        <v>326</v>
      </c>
      <c r="C7327" s="1" t="s">
        <v>327</v>
      </c>
      <c r="D7327" s="1" t="s">
        <v>319</v>
      </c>
    </row>
    <row r="7328" customFormat="false" ht="15" hidden="false" customHeight="true" outlineLevel="0" collapsed="false">
      <c r="A7328" s="106" t="n">
        <v>49680.7417939815</v>
      </c>
      <c r="B7328" s="1" t="s">
        <v>320</v>
      </c>
      <c r="C7328" s="1" t="s">
        <v>321</v>
      </c>
      <c r="D7328" s="1" t="s">
        <v>322</v>
      </c>
    </row>
    <row r="7329" customFormat="false" ht="15" hidden="false" customHeight="true" outlineLevel="0" collapsed="false">
      <c r="A7329" s="106" t="n">
        <v>49687.4697800926</v>
      </c>
      <c r="B7329" s="1" t="s">
        <v>323</v>
      </c>
      <c r="C7329" s="1" t="s">
        <v>324</v>
      </c>
      <c r="D7329" s="1" t="s">
        <v>325</v>
      </c>
    </row>
    <row r="7330" customFormat="false" ht="15" hidden="false" customHeight="true" outlineLevel="0" collapsed="false">
      <c r="A7330" s="106" t="n">
        <v>49694.2828472222</v>
      </c>
      <c r="B7330" s="1" t="s">
        <v>314</v>
      </c>
      <c r="C7330" s="1" t="s">
        <v>315</v>
      </c>
      <c r="D7330" s="1" t="s">
        <v>316</v>
      </c>
    </row>
    <row r="7331" customFormat="false" ht="15" hidden="false" customHeight="true" outlineLevel="0" collapsed="false">
      <c r="A7331" s="106" t="n">
        <v>49702.4289583333</v>
      </c>
      <c r="B7331" s="1" t="s">
        <v>326</v>
      </c>
      <c r="C7331" s="1" t="s">
        <v>327</v>
      </c>
      <c r="D7331" s="1" t="s">
        <v>319</v>
      </c>
    </row>
    <row r="7332" customFormat="false" ht="15" hidden="false" customHeight="true" outlineLevel="0" collapsed="false">
      <c r="A7332" s="106" t="n">
        <v>49710.2924537037</v>
      </c>
      <c r="B7332" s="1" t="s">
        <v>320</v>
      </c>
      <c r="C7332" s="1" t="s">
        <v>321</v>
      </c>
      <c r="D7332" s="1" t="s">
        <v>322</v>
      </c>
    </row>
    <row r="7333" customFormat="false" ht="15" hidden="false" customHeight="true" outlineLevel="0" collapsed="false">
      <c r="A7333" s="106" t="n">
        <v>49716.9226041667</v>
      </c>
      <c r="B7333" s="1" t="s">
        <v>333</v>
      </c>
      <c r="C7333" s="1" t="s">
        <v>334</v>
      </c>
      <c r="D7333" s="1" t="s">
        <v>325</v>
      </c>
    </row>
    <row r="7334" customFormat="false" ht="15" hidden="false" customHeight="true" outlineLevel="0" collapsed="false">
      <c r="A7334" s="106" t="n">
        <v>49723.9915277778</v>
      </c>
      <c r="B7334" s="1" t="s">
        <v>314</v>
      </c>
      <c r="C7334" s="1" t="s">
        <v>315</v>
      </c>
      <c r="D7334" s="1" t="s">
        <v>316</v>
      </c>
    </row>
    <row r="7335" customFormat="false" ht="15" hidden="false" customHeight="true" outlineLevel="0" collapsed="false">
      <c r="A7335" s="106" t="n">
        <v>49732.2081712963</v>
      </c>
      <c r="B7335" s="1" t="s">
        <v>317</v>
      </c>
      <c r="C7335" s="1" t="s">
        <v>318</v>
      </c>
      <c r="D7335" s="1" t="s">
        <v>319</v>
      </c>
    </row>
    <row r="7336" customFormat="false" ht="15" hidden="false" customHeight="true" outlineLevel="0" collapsed="false">
      <c r="A7336" s="106" t="n">
        <v>49739.7007175926</v>
      </c>
      <c r="B7336" s="1" t="s">
        <v>320</v>
      </c>
      <c r="C7336" s="1" t="s">
        <v>321</v>
      </c>
      <c r="D7336" s="1" t="s">
        <v>322</v>
      </c>
    </row>
    <row r="7337" customFormat="false" ht="15" hidden="false" customHeight="true" outlineLevel="0" collapsed="false">
      <c r="A7337" s="106" t="n">
        <v>49746.3815046296</v>
      </c>
      <c r="B7337" s="1" t="s">
        <v>323</v>
      </c>
      <c r="C7337" s="1" t="s">
        <v>324</v>
      </c>
      <c r="D7337" s="1" t="s">
        <v>325</v>
      </c>
    </row>
    <row r="7338" customFormat="false" ht="15" hidden="false" customHeight="true" outlineLevel="0" collapsed="false">
      <c r="A7338" s="106" t="n">
        <v>49753.7772569444</v>
      </c>
      <c r="B7338" s="1" t="s">
        <v>314</v>
      </c>
      <c r="C7338" s="1" t="s">
        <v>315</v>
      </c>
      <c r="D7338" s="1" t="s">
        <v>316</v>
      </c>
    </row>
    <row r="7339" customFormat="false" ht="15" hidden="false" customHeight="true" outlineLevel="0" collapsed="false">
      <c r="A7339" s="106" t="n">
        <v>49754.0434722222</v>
      </c>
      <c r="B7339" s="1" t="s">
        <v>328</v>
      </c>
      <c r="C7339" s="1" t="s">
        <v>329</v>
      </c>
      <c r="D7339" s="1" t="s">
        <v>330</v>
      </c>
    </row>
    <row r="7340" customFormat="false" ht="15" hidden="false" customHeight="true" outlineLevel="0" collapsed="false">
      <c r="A7340" s="106" t="n">
        <v>49761.8729861111</v>
      </c>
      <c r="B7340" s="1" t="s">
        <v>326</v>
      </c>
      <c r="C7340" s="1" t="s">
        <v>327</v>
      </c>
      <c r="D7340" s="1" t="s">
        <v>319</v>
      </c>
    </row>
    <row r="7341" customFormat="false" ht="15" hidden="false" customHeight="true" outlineLevel="0" collapsed="false">
      <c r="A7341" s="106" t="n">
        <v>49769.002337963</v>
      </c>
      <c r="B7341" s="1" t="s">
        <v>320</v>
      </c>
      <c r="C7341" s="1" t="s">
        <v>321</v>
      </c>
      <c r="D7341" s="1" t="s">
        <v>322</v>
      </c>
    </row>
    <row r="7342" customFormat="false" ht="15" hidden="false" customHeight="true" outlineLevel="0" collapsed="false">
      <c r="A7342" s="106" t="n">
        <v>49775.8490740741</v>
      </c>
      <c r="B7342" s="1" t="s">
        <v>323</v>
      </c>
      <c r="C7342" s="1" t="s">
        <v>324</v>
      </c>
      <c r="D7342" s="1" t="s">
        <v>325</v>
      </c>
    </row>
    <row r="7343" customFormat="false" ht="15" hidden="false" customHeight="true" outlineLevel="0" collapsed="false">
      <c r="A7343" s="106" t="n">
        <v>49783.5877893519</v>
      </c>
      <c r="B7343" s="1" t="s">
        <v>314</v>
      </c>
      <c r="C7343" s="1" t="s">
        <v>315</v>
      </c>
      <c r="D7343" s="1" t="s">
        <v>316</v>
      </c>
    </row>
    <row r="7344" customFormat="false" ht="15" hidden="false" customHeight="true" outlineLevel="0" collapsed="false">
      <c r="A7344" s="106" t="n">
        <v>49791.3982638889</v>
      </c>
      <c r="B7344" s="1" t="s">
        <v>326</v>
      </c>
      <c r="C7344" s="1" t="s">
        <v>327</v>
      </c>
      <c r="D7344" s="1" t="s">
        <v>319</v>
      </c>
    </row>
    <row r="7345" customFormat="false" ht="15" hidden="false" customHeight="true" outlineLevel="0" collapsed="false">
      <c r="A7345" s="106" t="n">
        <v>49798.2461458333</v>
      </c>
      <c r="B7345" s="1" t="s">
        <v>320</v>
      </c>
      <c r="C7345" s="1" t="s">
        <v>321</v>
      </c>
      <c r="D7345" s="1" t="s">
        <v>322</v>
      </c>
    </row>
    <row r="7346" customFormat="false" ht="15" hidden="false" customHeight="true" outlineLevel="0" collapsed="false">
      <c r="A7346" s="106" t="n">
        <v>49805.3401273148</v>
      </c>
      <c r="B7346" s="1" t="s">
        <v>323</v>
      </c>
      <c r="C7346" s="1" t="s">
        <v>324</v>
      </c>
      <c r="D7346" s="1" t="s">
        <v>325</v>
      </c>
    </row>
    <row r="7347" customFormat="false" ht="15" hidden="false" customHeight="true" outlineLevel="0" collapsed="false">
      <c r="A7347" s="106" t="n">
        <v>49813.3611689815</v>
      </c>
      <c r="B7347" s="1" t="s">
        <v>314</v>
      </c>
      <c r="C7347" s="1" t="s">
        <v>315</v>
      </c>
      <c r="D7347" s="1" t="s">
        <v>316</v>
      </c>
    </row>
    <row r="7348" customFormat="false" ht="15" hidden="false" customHeight="true" outlineLevel="0" collapsed="false">
      <c r="A7348" s="106" t="n">
        <v>49820.8034606482</v>
      </c>
      <c r="B7348" s="1" t="s">
        <v>326</v>
      </c>
      <c r="C7348" s="1" t="s">
        <v>327</v>
      </c>
      <c r="D7348" s="1" t="s">
        <v>319</v>
      </c>
    </row>
    <row r="7349" customFormat="false" ht="15" hidden="false" customHeight="true" outlineLevel="0" collapsed="false">
      <c r="A7349" s="106" t="n">
        <v>49827.4822800926</v>
      </c>
      <c r="B7349" s="1" t="s">
        <v>320</v>
      </c>
      <c r="C7349" s="1" t="s">
        <v>321</v>
      </c>
      <c r="D7349" s="1" t="s">
        <v>322</v>
      </c>
    </row>
    <row r="7350" customFormat="false" ht="15" hidden="false" customHeight="true" outlineLevel="0" collapsed="false">
      <c r="A7350" s="106" t="n">
        <v>49834.8765046296</v>
      </c>
      <c r="B7350" s="1" t="s">
        <v>323</v>
      </c>
      <c r="C7350" s="1" t="s">
        <v>324</v>
      </c>
      <c r="D7350" s="1" t="s">
        <v>325</v>
      </c>
    </row>
    <row r="7351" customFormat="false" ht="15" hidden="false" customHeight="true" outlineLevel="0" collapsed="false">
      <c r="A7351" s="106" t="n">
        <v>49843.0441319444</v>
      </c>
      <c r="B7351" s="1" t="s">
        <v>314</v>
      </c>
      <c r="C7351" s="1" t="s">
        <v>315</v>
      </c>
      <c r="D7351" s="1" t="s">
        <v>316</v>
      </c>
    </row>
    <row r="7352" customFormat="false" ht="15" hidden="false" customHeight="true" outlineLevel="0" collapsed="false">
      <c r="A7352" s="106" t="n">
        <v>49846.7718402778</v>
      </c>
      <c r="B7352" s="1" t="s">
        <v>328</v>
      </c>
      <c r="C7352" s="1" t="s">
        <v>331</v>
      </c>
      <c r="D7352" s="1" t="s">
        <v>332</v>
      </c>
    </row>
    <row r="7353" customFormat="false" ht="15" hidden="false" customHeight="true" outlineLevel="0" collapsed="false">
      <c r="A7353" s="106" t="n">
        <v>49850.1315277778</v>
      </c>
      <c r="B7353" s="1" t="s">
        <v>326</v>
      </c>
      <c r="C7353" s="1" t="s">
        <v>327</v>
      </c>
      <c r="D7353" s="1" t="s">
        <v>319</v>
      </c>
    </row>
    <row r="7354" customFormat="false" ht="15" hidden="false" customHeight="true" outlineLevel="0" collapsed="false">
      <c r="A7354" s="106" t="n">
        <v>49856.7589351852</v>
      </c>
      <c r="B7354" s="1" t="s">
        <v>320</v>
      </c>
      <c r="C7354" s="1" t="s">
        <v>321</v>
      </c>
      <c r="D7354" s="1" t="s">
        <v>322</v>
      </c>
    </row>
    <row r="7355" customFormat="false" ht="15" hidden="false" customHeight="true" outlineLevel="0" collapsed="false">
      <c r="A7355" s="106" t="n">
        <v>49864.4717939815</v>
      </c>
      <c r="B7355" s="1" t="s">
        <v>323</v>
      </c>
      <c r="C7355" s="1" t="s">
        <v>324</v>
      </c>
      <c r="D7355" s="1" t="s">
        <v>325</v>
      </c>
    </row>
    <row r="7356" customFormat="false" ht="15" hidden="false" customHeight="true" outlineLevel="0" collapsed="false">
      <c r="A7356" s="106" t="n">
        <v>49872.6110185185</v>
      </c>
      <c r="B7356" s="1" t="s">
        <v>314</v>
      </c>
      <c r="C7356" s="1" t="s">
        <v>315</v>
      </c>
      <c r="D7356" s="1" t="s">
        <v>316</v>
      </c>
    </row>
    <row r="7357" customFormat="false" ht="15" hidden="false" customHeight="true" outlineLevel="0" collapsed="false">
      <c r="A7357" s="106" t="n">
        <v>49879.4283796296</v>
      </c>
      <c r="B7357" s="1" t="s">
        <v>317</v>
      </c>
      <c r="C7357" s="1" t="s">
        <v>318</v>
      </c>
      <c r="D7357" s="1" t="s">
        <v>319</v>
      </c>
    </row>
    <row r="7358" customFormat="false" ht="15" hidden="false" customHeight="true" outlineLevel="0" collapsed="false">
      <c r="A7358" s="106" t="n">
        <v>49886.1222453704</v>
      </c>
      <c r="B7358" s="1" t="s">
        <v>320</v>
      </c>
      <c r="C7358" s="1" t="s">
        <v>321</v>
      </c>
      <c r="D7358" s="1" t="s">
        <v>322</v>
      </c>
    </row>
    <row r="7359" customFormat="false" ht="15" hidden="false" customHeight="true" outlineLevel="0" collapsed="false">
      <c r="A7359" s="106" t="n">
        <v>49894.1174768519</v>
      </c>
      <c r="B7359" s="1" t="s">
        <v>333</v>
      </c>
      <c r="C7359" s="1" t="s">
        <v>334</v>
      </c>
      <c r="D7359" s="1" t="s">
        <v>325</v>
      </c>
    </row>
    <row r="7360" customFormat="false" ht="15" hidden="false" customHeight="true" outlineLevel="0" collapsed="false">
      <c r="A7360" s="106" t="n">
        <v>49902.066724537</v>
      </c>
      <c r="B7360" s="1" t="s">
        <v>314</v>
      </c>
      <c r="C7360" s="1" t="s">
        <v>315</v>
      </c>
      <c r="D7360" s="1" t="s">
        <v>316</v>
      </c>
    </row>
    <row r="7361" customFormat="false" ht="15" hidden="false" customHeight="true" outlineLevel="0" collapsed="false">
      <c r="A7361" s="106" t="n">
        <v>49908.7329513889</v>
      </c>
      <c r="B7361" s="1" t="s">
        <v>317</v>
      </c>
      <c r="C7361" s="1" t="s">
        <v>318</v>
      </c>
      <c r="D7361" s="1" t="s">
        <v>319</v>
      </c>
    </row>
    <row r="7362" customFormat="false" ht="15" hidden="false" customHeight="true" outlineLevel="0" collapsed="false">
      <c r="A7362" s="106" t="n">
        <v>49915.6134837963</v>
      </c>
      <c r="B7362" s="1" t="s">
        <v>320</v>
      </c>
      <c r="C7362" s="1" t="s">
        <v>321</v>
      </c>
      <c r="D7362" s="1" t="s">
        <v>322</v>
      </c>
    </row>
    <row r="7363" customFormat="false" ht="15" hidden="false" customHeight="true" outlineLevel="0" collapsed="false">
      <c r="A7363" s="106" t="n">
        <v>49923.7818287037</v>
      </c>
      <c r="B7363" s="1" t="s">
        <v>323</v>
      </c>
      <c r="C7363" s="1" t="s">
        <v>324</v>
      </c>
      <c r="D7363" s="1" t="s">
        <v>325</v>
      </c>
    </row>
    <row r="7364" customFormat="false" ht="15" hidden="false" customHeight="true" outlineLevel="0" collapsed="false">
      <c r="A7364" s="106" t="n">
        <v>49931.4370138889</v>
      </c>
      <c r="B7364" s="1" t="s">
        <v>314</v>
      </c>
      <c r="C7364" s="1" t="s">
        <v>315</v>
      </c>
      <c r="D7364" s="1" t="s">
        <v>316</v>
      </c>
    </row>
    <row r="7365" customFormat="false" ht="15" hidden="false" customHeight="true" outlineLevel="0" collapsed="false">
      <c r="A7365" s="106" t="n">
        <v>49938.0775810185</v>
      </c>
      <c r="B7365" s="1" t="s">
        <v>326</v>
      </c>
      <c r="C7365" s="1" t="s">
        <v>327</v>
      </c>
      <c r="D7365" s="1" t="s">
        <v>319</v>
      </c>
    </row>
    <row r="7366" customFormat="false" ht="15" hidden="false" customHeight="true" outlineLevel="0" collapsed="false">
      <c r="A7366" s="106" t="n">
        <v>49940.4329282407</v>
      </c>
      <c r="B7366" s="1" t="s">
        <v>328</v>
      </c>
      <c r="C7366" s="1" t="s">
        <v>335</v>
      </c>
      <c r="D7366" s="1" t="s">
        <v>336</v>
      </c>
    </row>
    <row r="7367" customFormat="false" ht="15" hidden="false" customHeight="true" outlineLevel="0" collapsed="false">
      <c r="A7367" s="106" t="n">
        <v>49945.2586689815</v>
      </c>
      <c r="B7367" s="1" t="s">
        <v>320</v>
      </c>
      <c r="C7367" s="1" t="s">
        <v>321</v>
      </c>
      <c r="D7367" s="1" t="s">
        <v>322</v>
      </c>
    </row>
    <row r="7368" customFormat="false" ht="15" hidden="false" customHeight="true" outlineLevel="0" collapsed="false">
      <c r="A7368" s="106" t="n">
        <v>49953.4271296296</v>
      </c>
      <c r="B7368" s="1" t="s">
        <v>323</v>
      </c>
      <c r="C7368" s="1" t="s">
        <v>324</v>
      </c>
      <c r="D7368" s="1" t="s">
        <v>325</v>
      </c>
    </row>
    <row r="7369" customFormat="false" ht="15" hidden="false" customHeight="true" outlineLevel="0" collapsed="false">
      <c r="A7369" s="106" t="n">
        <v>49960.7565972222</v>
      </c>
      <c r="B7369" s="1" t="s">
        <v>314</v>
      </c>
      <c r="C7369" s="1" t="s">
        <v>315</v>
      </c>
      <c r="D7369" s="1" t="s">
        <v>316</v>
      </c>
    </row>
    <row r="7370" customFormat="false" ht="15" hidden="false" customHeight="true" outlineLevel="0" collapsed="false">
      <c r="A7370" s="106" t="n">
        <v>49967.4930902778</v>
      </c>
      <c r="B7370" s="1" t="s">
        <v>326</v>
      </c>
      <c r="C7370" s="1" t="s">
        <v>327</v>
      </c>
      <c r="D7370" s="1" t="s">
        <v>319</v>
      </c>
    </row>
    <row r="7371" customFormat="false" ht="15" hidden="false" customHeight="true" outlineLevel="0" collapsed="false">
      <c r="A7371" s="106" t="n">
        <v>49975.0509490741</v>
      </c>
      <c r="B7371" s="1" t="s">
        <v>320</v>
      </c>
      <c r="C7371" s="1" t="s">
        <v>321</v>
      </c>
      <c r="D7371" s="1" t="s">
        <v>322</v>
      </c>
    </row>
    <row r="7372" customFormat="false" ht="15" hidden="false" customHeight="true" outlineLevel="0" collapsed="false">
      <c r="A7372" s="106" t="n">
        <v>49983.0306944445</v>
      </c>
      <c r="B7372" s="1" t="s">
        <v>323</v>
      </c>
      <c r="C7372" s="1" t="s">
        <v>324</v>
      </c>
      <c r="D7372" s="1" t="s">
        <v>325</v>
      </c>
    </row>
    <row r="7373" customFormat="false" ht="15" hidden="false" customHeight="true" outlineLevel="0" collapsed="false">
      <c r="A7373" s="106" t="n">
        <v>49990.0617013889</v>
      </c>
      <c r="B7373" s="1" t="s">
        <v>314</v>
      </c>
      <c r="C7373" s="1" t="s">
        <v>315</v>
      </c>
      <c r="D7373" s="1" t="s">
        <v>316</v>
      </c>
    </row>
    <row r="7374" customFormat="false" ht="15" hidden="false" customHeight="true" outlineLevel="0" collapsed="false">
      <c r="A7374" s="106" t="n">
        <v>49997.0101736111</v>
      </c>
      <c r="B7374" s="1" t="s">
        <v>326</v>
      </c>
      <c r="C7374" s="1" t="s">
        <v>327</v>
      </c>
      <c r="D7374" s="1" t="s">
        <v>319</v>
      </c>
    </row>
    <row r="7375" customFormat="false" ht="15" hidden="false" customHeight="true" outlineLevel="0" collapsed="false">
      <c r="A7375" s="106" t="n">
        <v>50004.9359722222</v>
      </c>
      <c r="B7375" s="1" t="s">
        <v>320</v>
      </c>
      <c r="C7375" s="1" t="s">
        <v>321</v>
      </c>
      <c r="D7375" s="1" t="s">
        <v>322</v>
      </c>
    </row>
    <row r="7376" customFormat="false" ht="15" hidden="false" customHeight="true" outlineLevel="0" collapsed="false">
      <c r="A7376" s="106" t="n">
        <v>50012.5894675926</v>
      </c>
      <c r="B7376" s="1" t="s">
        <v>323</v>
      </c>
      <c r="C7376" s="1" t="s">
        <v>324</v>
      </c>
      <c r="D7376" s="1" t="s">
        <v>325</v>
      </c>
    </row>
    <row r="7377" customFormat="false" ht="15" hidden="false" customHeight="true" outlineLevel="0" collapsed="false">
      <c r="A7377" s="106" t="n">
        <v>50019.3880671296</v>
      </c>
      <c r="B7377" s="1" t="s">
        <v>314</v>
      </c>
      <c r="C7377" s="1" t="s">
        <v>315</v>
      </c>
      <c r="D7377" s="1" t="s">
        <v>316</v>
      </c>
    </row>
    <row r="7378" customFormat="false" ht="15" hidden="false" customHeight="true" outlineLevel="0" collapsed="false">
      <c r="A7378" s="106" t="n">
        <v>50026.6490972222</v>
      </c>
      <c r="B7378" s="1" t="s">
        <v>326</v>
      </c>
      <c r="C7378" s="1" t="s">
        <v>327</v>
      </c>
      <c r="D7378" s="1" t="s">
        <v>319</v>
      </c>
    </row>
    <row r="7379" customFormat="false" ht="15" hidden="false" customHeight="true" outlineLevel="0" collapsed="false">
      <c r="A7379" s="106" t="n">
        <v>50030.300462963</v>
      </c>
      <c r="B7379" s="1" t="s">
        <v>328</v>
      </c>
      <c r="C7379" s="1" t="s">
        <v>337</v>
      </c>
      <c r="D7379" s="1" t="s">
        <v>338</v>
      </c>
    </row>
    <row r="7380" customFormat="false" ht="15" hidden="false" customHeight="true" outlineLevel="0" collapsed="false">
      <c r="A7380" s="106" t="n">
        <v>50034.8223263889</v>
      </c>
      <c r="B7380" s="1" t="s">
        <v>320</v>
      </c>
      <c r="C7380" s="1" t="s">
        <v>321</v>
      </c>
      <c r="D7380" s="1" t="s">
        <v>322</v>
      </c>
    </row>
    <row r="7381" customFormat="false" ht="15" hidden="false" customHeight="true" outlineLevel="0" collapsed="false">
      <c r="A7381" s="106" t="n">
        <v>50042.1080902778</v>
      </c>
      <c r="B7381" s="1" t="s">
        <v>323</v>
      </c>
      <c r="C7381" s="1" t="s">
        <v>324</v>
      </c>
      <c r="D7381" s="1" t="s">
        <v>325</v>
      </c>
    </row>
    <row r="7382" customFormat="false" ht="15" hidden="false" customHeight="true" outlineLevel="0" collapsed="false">
      <c r="A7382" s="106" t="n">
        <v>50048.7704282407</v>
      </c>
      <c r="B7382" s="1" t="s">
        <v>314</v>
      </c>
      <c r="C7382" s="1" t="s">
        <v>315</v>
      </c>
      <c r="D7382" s="1" t="s">
        <v>316</v>
      </c>
    </row>
    <row r="7383" customFormat="false" ht="15" hidden="false" customHeight="true" outlineLevel="0" collapsed="false">
      <c r="A7383" s="106" t="n">
        <v>50056.3990046296</v>
      </c>
      <c r="B7383" s="1" t="s">
        <v>317</v>
      </c>
      <c r="C7383" s="1" t="s">
        <v>318</v>
      </c>
      <c r="D7383" s="1" t="s">
        <v>319</v>
      </c>
    </row>
    <row r="7384" customFormat="false" ht="15" hidden="false" customHeight="true" outlineLevel="0" collapsed="false">
      <c r="A7384" s="106" t="n">
        <v>50064.6212847222</v>
      </c>
      <c r="B7384" s="1" t="s">
        <v>320</v>
      </c>
      <c r="C7384" s="1" t="s">
        <v>321</v>
      </c>
      <c r="D7384" s="1" t="s">
        <v>322</v>
      </c>
    </row>
    <row r="7385" customFormat="false" ht="15" hidden="false" customHeight="true" outlineLevel="0" collapsed="false">
      <c r="A7385" s="106" t="n">
        <v>50071.5862037037</v>
      </c>
      <c r="B7385" s="1" t="s">
        <v>333</v>
      </c>
      <c r="C7385" s="1" t="s">
        <v>334</v>
      </c>
      <c r="D7385" s="1" t="s">
        <v>325</v>
      </c>
    </row>
    <row r="7386" customFormat="false" ht="15" hidden="false" customHeight="true" outlineLevel="0" collapsed="false">
      <c r="A7386" s="106" t="n">
        <v>50078.2388310185</v>
      </c>
      <c r="B7386" s="1" t="s">
        <v>314</v>
      </c>
      <c r="C7386" s="1" t="s">
        <v>315</v>
      </c>
      <c r="D7386" s="1" t="s">
        <v>316</v>
      </c>
    </row>
    <row r="7387" customFormat="false" ht="15" hidden="false" customHeight="true" outlineLevel="0" collapsed="false">
      <c r="A7387" s="106" t="n">
        <v>50086.204537037</v>
      </c>
      <c r="B7387" s="1" t="s">
        <v>326</v>
      </c>
      <c r="C7387" s="1" t="s">
        <v>327</v>
      </c>
      <c r="D7387" s="1" t="s">
        <v>319</v>
      </c>
    </row>
    <row r="7388" customFormat="false" ht="15" hidden="false" customHeight="true" outlineLevel="0" collapsed="false">
      <c r="A7388" s="106" t="n">
        <v>50094.2784259259</v>
      </c>
      <c r="B7388" s="1" t="s">
        <v>320</v>
      </c>
      <c r="C7388" s="1" t="s">
        <v>321</v>
      </c>
      <c r="D7388" s="1" t="s">
        <v>322</v>
      </c>
    </row>
    <row r="7389" customFormat="false" ht="15" hidden="false" customHeight="true" outlineLevel="0" collapsed="false">
      <c r="A7389" s="106" t="n">
        <v>50101.0193981482</v>
      </c>
      <c r="B7389" s="1" t="s">
        <v>323</v>
      </c>
      <c r="C7389" s="1" t="s">
        <v>324</v>
      </c>
      <c r="D7389" s="1" t="s">
        <v>325</v>
      </c>
    </row>
    <row r="7390" customFormat="false" ht="15" hidden="false" customHeight="true" outlineLevel="0" collapsed="false">
      <c r="A7390" s="106" t="n">
        <v>50107.8098958333</v>
      </c>
      <c r="B7390" s="1" t="s">
        <v>314</v>
      </c>
      <c r="C7390" s="1" t="s">
        <v>315</v>
      </c>
      <c r="D7390" s="1" t="s">
        <v>316</v>
      </c>
    </row>
    <row r="7391" customFormat="false" ht="15" hidden="false" customHeight="true" outlineLevel="0" collapsed="false">
      <c r="A7391" s="106" t="n">
        <v>50115.9840046296</v>
      </c>
      <c r="B7391" s="1" t="s">
        <v>326</v>
      </c>
      <c r="C7391" s="1" t="s">
        <v>327</v>
      </c>
      <c r="D7391" s="1" t="s">
        <v>319</v>
      </c>
    </row>
    <row r="7392" customFormat="false" ht="15" hidden="false" customHeight="true" outlineLevel="0" collapsed="false">
      <c r="A7392" s="106" t="n">
        <v>50119.2844791667</v>
      </c>
      <c r="B7392" s="1" t="s">
        <v>328</v>
      </c>
      <c r="C7392" s="1" t="s">
        <v>329</v>
      </c>
      <c r="D7392" s="1" t="s">
        <v>330</v>
      </c>
    </row>
    <row r="7393" customFormat="false" ht="15" hidden="false" customHeight="true" outlineLevel="0" collapsed="false">
      <c r="A7393" s="106" t="n">
        <v>50123.7778009259</v>
      </c>
      <c r="B7393" s="1" t="s">
        <v>320</v>
      </c>
      <c r="C7393" s="1" t="s">
        <v>321</v>
      </c>
      <c r="D7393" s="1" t="s">
        <v>322</v>
      </c>
    </row>
    <row r="7394" customFormat="false" ht="15" hidden="false" customHeight="true" outlineLevel="0" collapsed="false">
      <c r="A7394" s="106" t="n">
        <v>50130.4122685185</v>
      </c>
      <c r="B7394" s="1" t="s">
        <v>323</v>
      </c>
      <c r="C7394" s="1" t="s">
        <v>324</v>
      </c>
      <c r="D7394" s="1" t="s">
        <v>325</v>
      </c>
    </row>
    <row r="7395" customFormat="false" ht="15" hidden="false" customHeight="true" outlineLevel="0" collapsed="false">
      <c r="A7395" s="106" t="n">
        <v>50137.4766203704</v>
      </c>
      <c r="B7395" s="1" t="s">
        <v>314</v>
      </c>
      <c r="C7395" s="1" t="s">
        <v>315</v>
      </c>
      <c r="D7395" s="1" t="s">
        <v>316</v>
      </c>
    </row>
    <row r="7396" customFormat="false" ht="15" hidden="false" customHeight="true" outlineLevel="0" collapsed="false">
      <c r="A7396" s="106" t="n">
        <v>50145.6725</v>
      </c>
      <c r="B7396" s="1" t="s">
        <v>326</v>
      </c>
      <c r="C7396" s="1" t="s">
        <v>327</v>
      </c>
      <c r="D7396" s="1" t="s">
        <v>319</v>
      </c>
    </row>
    <row r="7397" customFormat="false" ht="15" hidden="false" customHeight="true" outlineLevel="0" collapsed="false">
      <c r="A7397" s="106" t="n">
        <v>50153.1334027778</v>
      </c>
      <c r="B7397" s="1" t="s">
        <v>320</v>
      </c>
      <c r="C7397" s="1" t="s">
        <v>321</v>
      </c>
      <c r="D7397" s="1" t="s">
        <v>322</v>
      </c>
    </row>
    <row r="7398" customFormat="false" ht="15" hidden="false" customHeight="true" outlineLevel="0" collapsed="false">
      <c r="A7398" s="106" t="n">
        <v>50159.7878703704</v>
      </c>
      <c r="B7398" s="1" t="s">
        <v>323</v>
      </c>
      <c r="C7398" s="1" t="s">
        <v>324</v>
      </c>
      <c r="D7398" s="1" t="s">
        <v>325</v>
      </c>
    </row>
    <row r="7399" customFormat="false" ht="15" hidden="false" customHeight="true" outlineLevel="0" collapsed="false">
      <c r="A7399" s="106" t="n">
        <v>50167.2062384259</v>
      </c>
      <c r="B7399" s="1" t="s">
        <v>314</v>
      </c>
      <c r="C7399" s="1" t="s">
        <v>315</v>
      </c>
      <c r="D7399" s="1" t="s">
        <v>316</v>
      </c>
    </row>
    <row r="7400" customFormat="false" ht="15" hidden="false" customHeight="true" outlineLevel="0" collapsed="false">
      <c r="A7400" s="106" t="n">
        <v>50175.2464699074</v>
      </c>
      <c r="B7400" s="1" t="s">
        <v>326</v>
      </c>
      <c r="C7400" s="1" t="s">
        <v>327</v>
      </c>
      <c r="D7400" s="1" t="s">
        <v>319</v>
      </c>
    </row>
    <row r="7401" customFormat="false" ht="15" hidden="false" customHeight="true" outlineLevel="0" collapsed="false">
      <c r="A7401" s="106" t="n">
        <v>50182.3812384259</v>
      </c>
      <c r="B7401" s="1" t="s">
        <v>320</v>
      </c>
      <c r="C7401" s="1" t="s">
        <v>321</v>
      </c>
      <c r="D7401" s="1" t="s">
        <v>322</v>
      </c>
    </row>
    <row r="7402" customFormat="false" ht="15" hidden="false" customHeight="true" outlineLevel="0" collapsed="false">
      <c r="A7402" s="106" t="n">
        <v>50189.1839930556</v>
      </c>
      <c r="B7402" s="1" t="s">
        <v>323</v>
      </c>
      <c r="C7402" s="1" t="s">
        <v>324</v>
      </c>
      <c r="D7402" s="1" t="s">
        <v>325</v>
      </c>
    </row>
    <row r="7403" customFormat="false" ht="15" hidden="false" customHeight="true" outlineLevel="0" collapsed="false">
      <c r="A7403" s="106" t="n">
        <v>50196.9513194444</v>
      </c>
      <c r="B7403" s="1" t="s">
        <v>314</v>
      </c>
      <c r="C7403" s="1" t="s">
        <v>315</v>
      </c>
      <c r="D7403" s="1" t="s">
        <v>316</v>
      </c>
    </row>
    <row r="7404" customFormat="false" ht="15" hidden="false" customHeight="true" outlineLevel="0" collapsed="false">
      <c r="A7404" s="106" t="n">
        <v>50204.7156828704</v>
      </c>
      <c r="B7404" s="1" t="s">
        <v>326</v>
      </c>
      <c r="C7404" s="1" t="s">
        <v>327</v>
      </c>
      <c r="D7404" s="1" t="s">
        <v>319</v>
      </c>
    </row>
    <row r="7405" customFormat="false" ht="15" hidden="false" customHeight="true" outlineLevel="0" collapsed="false">
      <c r="A7405" s="106" t="n">
        <v>50211.5733680556</v>
      </c>
      <c r="B7405" s="1" t="s">
        <v>320</v>
      </c>
      <c r="C7405" s="1" t="s">
        <v>321</v>
      </c>
      <c r="D7405" s="1" t="s">
        <v>322</v>
      </c>
    </row>
    <row r="7406" customFormat="false" ht="15" hidden="false" customHeight="true" outlineLevel="0" collapsed="false">
      <c r="A7406" s="106" t="n">
        <v>50212.0154050926</v>
      </c>
      <c r="B7406" s="1" t="s">
        <v>328</v>
      </c>
      <c r="C7406" s="1" t="s">
        <v>331</v>
      </c>
      <c r="D7406" s="1" t="s">
        <v>332</v>
      </c>
    </row>
    <row r="7407" customFormat="false" ht="15" hidden="false" customHeight="true" outlineLevel="0" collapsed="false">
      <c r="A7407" s="106" t="n">
        <v>50218.6393287037</v>
      </c>
      <c r="B7407" s="1" t="s">
        <v>323</v>
      </c>
      <c r="C7407" s="1" t="s">
        <v>324</v>
      </c>
      <c r="D7407" s="1" t="s">
        <v>325</v>
      </c>
    </row>
    <row r="7408" customFormat="false" ht="15" hidden="false" customHeight="true" outlineLevel="0" collapsed="false">
      <c r="A7408" s="106" t="n">
        <v>50226.6677430556</v>
      </c>
      <c r="B7408" s="1" t="s">
        <v>314</v>
      </c>
      <c r="C7408" s="1" t="s">
        <v>315</v>
      </c>
      <c r="D7408" s="1" t="s">
        <v>316</v>
      </c>
    </row>
    <row r="7409" customFormat="false" ht="15" hidden="false" customHeight="true" outlineLevel="0" collapsed="false">
      <c r="A7409" s="106" t="n">
        <v>50234.1054398148</v>
      </c>
      <c r="B7409" s="1" t="s">
        <v>317</v>
      </c>
      <c r="C7409" s="1" t="s">
        <v>318</v>
      </c>
      <c r="D7409" s="1" t="s">
        <v>319</v>
      </c>
    </row>
    <row r="7410" customFormat="false" ht="15" hidden="false" customHeight="true" outlineLevel="0" collapsed="false">
      <c r="A7410" s="106" t="n">
        <v>50240.7717013889</v>
      </c>
      <c r="B7410" s="1" t="s">
        <v>320</v>
      </c>
      <c r="C7410" s="1" t="s">
        <v>321</v>
      </c>
      <c r="D7410" s="1" t="s">
        <v>322</v>
      </c>
    </row>
    <row r="7411" customFormat="false" ht="15" hidden="false" customHeight="true" outlineLevel="0" collapsed="false">
      <c r="A7411" s="106" t="n">
        <v>50248.1775925926</v>
      </c>
      <c r="B7411" s="1" t="s">
        <v>333</v>
      </c>
      <c r="C7411" s="1" t="s">
        <v>334</v>
      </c>
      <c r="D7411" s="1" t="s">
        <v>325</v>
      </c>
    </row>
    <row r="7412" customFormat="false" ht="15" hidden="false" customHeight="true" outlineLevel="0" collapsed="false">
      <c r="A7412" s="106" t="n">
        <v>50256.3277083333</v>
      </c>
      <c r="B7412" s="1" t="s">
        <v>314</v>
      </c>
      <c r="C7412" s="1" t="s">
        <v>315</v>
      </c>
      <c r="D7412" s="1" t="s">
        <v>316</v>
      </c>
    </row>
    <row r="7413" customFormat="false" ht="15" hidden="false" customHeight="true" outlineLevel="0" collapsed="false">
      <c r="A7413" s="106" t="n">
        <v>50263.445474537</v>
      </c>
      <c r="B7413" s="1" t="s">
        <v>326</v>
      </c>
      <c r="C7413" s="1" t="s">
        <v>327</v>
      </c>
      <c r="D7413" s="1" t="s">
        <v>319</v>
      </c>
    </row>
    <row r="7414" customFormat="false" ht="15" hidden="false" customHeight="true" outlineLevel="0" collapsed="false">
      <c r="A7414" s="106" t="n">
        <v>50270.0413541667</v>
      </c>
      <c r="B7414" s="1" t="s">
        <v>320</v>
      </c>
      <c r="C7414" s="1" t="s">
        <v>321</v>
      </c>
      <c r="D7414" s="1" t="s">
        <v>322</v>
      </c>
    </row>
    <row r="7415" customFormat="false" ht="15" hidden="false" customHeight="true" outlineLevel="0" collapsed="false">
      <c r="A7415" s="106" t="n">
        <v>50277.7983796296</v>
      </c>
      <c r="B7415" s="1" t="s">
        <v>323</v>
      </c>
      <c r="C7415" s="1" t="s">
        <v>324</v>
      </c>
      <c r="D7415" s="1" t="s">
        <v>325</v>
      </c>
    </row>
    <row r="7416" customFormat="false" ht="15" hidden="false" customHeight="true" outlineLevel="0" collapsed="false">
      <c r="A7416" s="106" t="n">
        <v>50285.9190393519</v>
      </c>
      <c r="B7416" s="1" t="s">
        <v>314</v>
      </c>
      <c r="C7416" s="1" t="s">
        <v>315</v>
      </c>
      <c r="D7416" s="1" t="s">
        <v>316</v>
      </c>
    </row>
    <row r="7417" customFormat="false" ht="15" hidden="false" customHeight="true" outlineLevel="0" collapsed="false">
      <c r="A7417" s="106" t="n">
        <v>50292.7676736111</v>
      </c>
      <c r="B7417" s="1" t="s">
        <v>326</v>
      </c>
      <c r="C7417" s="1" t="s">
        <v>327</v>
      </c>
      <c r="D7417" s="1" t="s">
        <v>319</v>
      </c>
    </row>
    <row r="7418" customFormat="false" ht="15" hidden="false" customHeight="true" outlineLevel="0" collapsed="false">
      <c r="A7418" s="106" t="n">
        <v>50299.4415625</v>
      </c>
      <c r="B7418" s="1" t="s">
        <v>320</v>
      </c>
      <c r="C7418" s="1" t="s">
        <v>321</v>
      </c>
      <c r="D7418" s="1" t="s">
        <v>322</v>
      </c>
    </row>
    <row r="7419" customFormat="false" ht="15" hidden="false" customHeight="true" outlineLevel="0" collapsed="false">
      <c r="A7419" s="106" t="n">
        <v>50305.6754282407</v>
      </c>
      <c r="B7419" s="1" t="s">
        <v>328</v>
      </c>
      <c r="C7419" s="1" t="s">
        <v>335</v>
      </c>
      <c r="D7419" s="1" t="s">
        <v>336</v>
      </c>
    </row>
    <row r="7420" customFormat="false" ht="15" hidden="false" customHeight="true" outlineLevel="0" collapsed="false">
      <c r="A7420" s="106" t="n">
        <v>50307.4802777778</v>
      </c>
      <c r="B7420" s="1" t="s">
        <v>323</v>
      </c>
      <c r="C7420" s="1" t="s">
        <v>324</v>
      </c>
      <c r="D7420" s="1" t="s">
        <v>325</v>
      </c>
    </row>
    <row r="7421" customFormat="false" ht="15" hidden="false" customHeight="true" outlineLevel="0" collapsed="false">
      <c r="A7421" s="106" t="n">
        <v>50315.436875</v>
      </c>
      <c r="B7421" s="1" t="s">
        <v>314</v>
      </c>
      <c r="C7421" s="1" t="s">
        <v>315</v>
      </c>
      <c r="D7421" s="1" t="s">
        <v>316</v>
      </c>
    </row>
    <row r="7422" customFormat="false" ht="15" hidden="false" customHeight="true" outlineLevel="0" collapsed="false">
      <c r="A7422" s="106" t="n">
        <v>50322.1074421296</v>
      </c>
      <c r="B7422" s="1" t="s">
        <v>326</v>
      </c>
      <c r="C7422" s="1" t="s">
        <v>327</v>
      </c>
      <c r="D7422" s="1" t="s">
        <v>319</v>
      </c>
    </row>
    <row r="7423" customFormat="false" ht="15" hidden="false" customHeight="true" outlineLevel="0" collapsed="false">
      <c r="A7423" s="106" t="n">
        <v>50329.0107523148</v>
      </c>
      <c r="B7423" s="1" t="s">
        <v>320</v>
      </c>
      <c r="C7423" s="1" t="s">
        <v>321</v>
      </c>
      <c r="D7423" s="1" t="s">
        <v>322</v>
      </c>
    </row>
    <row r="7424" customFormat="false" ht="15" hidden="false" customHeight="true" outlineLevel="0" collapsed="false">
      <c r="A7424" s="106" t="n">
        <v>50337.1917939815</v>
      </c>
      <c r="B7424" s="1" t="s">
        <v>323</v>
      </c>
      <c r="C7424" s="1" t="s">
        <v>324</v>
      </c>
      <c r="D7424" s="1" t="s">
        <v>325</v>
      </c>
    </row>
    <row r="7425" customFormat="false" ht="15" hidden="false" customHeight="true" outlineLevel="0" collapsed="false">
      <c r="A7425" s="106" t="n">
        <v>50344.8796064815</v>
      </c>
      <c r="B7425" s="1" t="s">
        <v>314</v>
      </c>
      <c r="C7425" s="1" t="s">
        <v>315</v>
      </c>
      <c r="D7425" s="1" t="s">
        <v>316</v>
      </c>
    </row>
    <row r="7426" customFormat="false" ht="15" hidden="false" customHeight="true" outlineLevel="0" collapsed="false">
      <c r="A7426" s="106" t="n">
        <v>50351.5024305556</v>
      </c>
      <c r="B7426" s="1" t="s">
        <v>326</v>
      </c>
      <c r="C7426" s="1" t="s">
        <v>327</v>
      </c>
      <c r="D7426" s="1" t="s">
        <v>319</v>
      </c>
    </row>
    <row r="7427" customFormat="false" ht="15" hidden="false" customHeight="true" outlineLevel="0" collapsed="false">
      <c r="A7427" s="106" t="n">
        <v>50358.7491203704</v>
      </c>
      <c r="B7427" s="1" t="s">
        <v>320</v>
      </c>
      <c r="C7427" s="1" t="s">
        <v>321</v>
      </c>
      <c r="D7427" s="1" t="s">
        <v>322</v>
      </c>
    </row>
    <row r="7428" customFormat="false" ht="15" hidden="false" customHeight="true" outlineLevel="0" collapsed="false">
      <c r="A7428" s="106" t="n">
        <v>50366.8993865741</v>
      </c>
      <c r="B7428" s="1" t="s">
        <v>323</v>
      </c>
      <c r="C7428" s="1" t="s">
        <v>324</v>
      </c>
      <c r="D7428" s="1" t="s">
        <v>325</v>
      </c>
    </row>
    <row r="7429" customFormat="false" ht="15" hidden="false" customHeight="true" outlineLevel="0" collapsed="false">
      <c r="A7429" s="106" t="n">
        <v>50374.2547222222</v>
      </c>
      <c r="B7429" s="1" t="s">
        <v>314</v>
      </c>
      <c r="C7429" s="1" t="s">
        <v>315</v>
      </c>
      <c r="D7429" s="1" t="s">
        <v>316</v>
      </c>
    </row>
    <row r="7430" customFormat="false" ht="15" hidden="false" customHeight="true" outlineLevel="0" collapsed="false">
      <c r="A7430" s="106" t="n">
        <v>50380.9852777778</v>
      </c>
      <c r="B7430" s="1" t="s">
        <v>326</v>
      </c>
      <c r="C7430" s="1" t="s">
        <v>327</v>
      </c>
      <c r="D7430" s="1" t="s">
        <v>319</v>
      </c>
    </row>
    <row r="7431" customFormat="false" ht="15" hidden="false" customHeight="true" outlineLevel="0" collapsed="false">
      <c r="A7431" s="106" t="n">
        <v>50388.6123726852</v>
      </c>
      <c r="B7431" s="1" t="s">
        <v>320</v>
      </c>
      <c r="C7431" s="1" t="s">
        <v>321</v>
      </c>
      <c r="D7431" s="1" t="s">
        <v>322</v>
      </c>
    </row>
    <row r="7432" customFormat="false" ht="15" hidden="false" customHeight="true" outlineLevel="0" collapsed="false">
      <c r="A7432" s="106" t="n">
        <v>50395.5469444445</v>
      </c>
      <c r="B7432" s="1" t="s">
        <v>328</v>
      </c>
      <c r="C7432" s="1" t="s">
        <v>337</v>
      </c>
      <c r="D7432" s="1" t="s">
        <v>338</v>
      </c>
    </row>
    <row r="7433" customFormat="false" ht="15" hidden="false" customHeight="true" outlineLevel="0" collapsed="false">
      <c r="A7433" s="106" t="n">
        <v>50396.5686689815</v>
      </c>
      <c r="B7433" s="1" t="s">
        <v>323</v>
      </c>
      <c r="C7433" s="1" t="s">
        <v>324</v>
      </c>
      <c r="D7433" s="1" t="s">
        <v>325</v>
      </c>
    </row>
    <row r="7434" customFormat="false" ht="15" hidden="false" customHeight="true" outlineLevel="0" collapsed="false">
      <c r="A7434" s="106" t="n">
        <v>50403.5871064815</v>
      </c>
      <c r="B7434" s="1" t="s">
        <v>314</v>
      </c>
      <c r="C7434" s="1" t="s">
        <v>315</v>
      </c>
      <c r="D7434" s="1" t="s">
        <v>316</v>
      </c>
    </row>
    <row r="7435" customFormat="false" ht="15" hidden="false" customHeight="true" outlineLevel="0" collapsed="false">
      <c r="A7435" s="106" t="n">
        <v>50410.5707986111</v>
      </c>
      <c r="B7435" s="1" t="s">
        <v>317</v>
      </c>
      <c r="C7435" s="1" t="s">
        <v>318</v>
      </c>
      <c r="D7435" s="1" t="s">
        <v>319</v>
      </c>
    </row>
    <row r="7436" customFormat="false" ht="15" hidden="false" customHeight="true" outlineLevel="0" collapsed="false">
      <c r="A7436" s="106" t="n">
        <v>50418.5234490741</v>
      </c>
      <c r="B7436" s="1" t="s">
        <v>320</v>
      </c>
      <c r="C7436" s="1" t="s">
        <v>321</v>
      </c>
      <c r="D7436" s="1" t="s">
        <v>322</v>
      </c>
    </row>
    <row r="7437" customFormat="false" ht="15" hidden="false" customHeight="true" outlineLevel="0" collapsed="false">
      <c r="A7437" s="106" t="n">
        <v>50426.1669328704</v>
      </c>
      <c r="B7437" s="1" t="s">
        <v>323</v>
      </c>
      <c r="C7437" s="1" t="s">
        <v>324</v>
      </c>
      <c r="D7437" s="1" t="s">
        <v>325</v>
      </c>
    </row>
    <row r="7438" customFormat="false" ht="15" hidden="false" customHeight="true" outlineLevel="0" collapsed="false">
      <c r="A7438" s="106" t="n">
        <v>50432.9173958333</v>
      </c>
      <c r="B7438" s="1" t="s">
        <v>314</v>
      </c>
      <c r="C7438" s="1" t="s">
        <v>315</v>
      </c>
      <c r="D7438" s="1" t="s">
        <v>316</v>
      </c>
    </row>
    <row r="7439" customFormat="false" ht="15" hidden="false" customHeight="true" outlineLevel="0" collapsed="false">
      <c r="A7439" s="106" t="n">
        <v>50440.2450231482</v>
      </c>
      <c r="B7439" s="1" t="s">
        <v>326</v>
      </c>
      <c r="C7439" s="1" t="s">
        <v>327</v>
      </c>
      <c r="D7439" s="1" t="s">
        <v>319</v>
      </c>
    </row>
    <row r="7440" customFormat="false" ht="15" hidden="false" customHeight="true" outlineLevel="0" collapsed="false">
      <c r="A7440" s="106" t="n">
        <v>50448.395462963</v>
      </c>
      <c r="B7440" s="1" t="s">
        <v>320</v>
      </c>
      <c r="C7440" s="1" t="s">
        <v>321</v>
      </c>
      <c r="D7440" s="1" t="s">
        <v>322</v>
      </c>
    </row>
    <row r="7441" customFormat="false" ht="15" hidden="false" customHeight="true" outlineLevel="0" collapsed="false">
      <c r="A7441" s="106" t="n">
        <v>50455.6733796296</v>
      </c>
      <c r="B7441" s="1" t="s">
        <v>323</v>
      </c>
      <c r="C7441" s="1" t="s">
        <v>324</v>
      </c>
      <c r="D7441" s="1" t="s">
        <v>325</v>
      </c>
    </row>
    <row r="7442" customFormat="false" ht="15" hidden="false" customHeight="true" outlineLevel="0" collapsed="false">
      <c r="A7442" s="106" t="n">
        <v>50462.2893287037</v>
      </c>
      <c r="B7442" s="1" t="s">
        <v>314</v>
      </c>
      <c r="C7442" s="1" t="s">
        <v>315</v>
      </c>
      <c r="D7442" s="1" t="s">
        <v>316</v>
      </c>
    </row>
    <row r="7443" customFormat="false" ht="15" hidden="false" customHeight="true" outlineLevel="0" collapsed="false">
      <c r="A7443" s="106" t="n">
        <v>50469.9691782407</v>
      </c>
      <c r="B7443" s="1" t="s">
        <v>326</v>
      </c>
      <c r="C7443" s="1" t="s">
        <v>327</v>
      </c>
      <c r="D7443" s="1" t="s">
        <v>319</v>
      </c>
    </row>
    <row r="7444" customFormat="false" ht="15" hidden="false" customHeight="true" outlineLevel="0" collapsed="false">
      <c r="A7444" s="106" t="n">
        <v>50478.1537847222</v>
      </c>
      <c r="B7444" s="1" t="s">
        <v>320</v>
      </c>
      <c r="C7444" s="1" t="s">
        <v>321</v>
      </c>
      <c r="D7444" s="1" t="s">
        <v>322</v>
      </c>
    </row>
    <row r="7445" customFormat="false" ht="15" hidden="false" customHeight="true" outlineLevel="0" collapsed="false">
      <c r="A7445" s="106" t="n">
        <v>50484.5280787037</v>
      </c>
      <c r="B7445" s="1" t="s">
        <v>328</v>
      </c>
      <c r="C7445" s="1" t="s">
        <v>329</v>
      </c>
      <c r="D7445" s="1" t="s">
        <v>330</v>
      </c>
    </row>
    <row r="7446" customFormat="false" ht="15" hidden="false" customHeight="true" outlineLevel="0" collapsed="false">
      <c r="A7446" s="106" t="n">
        <v>50485.0900462963</v>
      </c>
      <c r="B7446" s="1" t="s">
        <v>323</v>
      </c>
      <c r="C7446" s="1" t="s">
        <v>324</v>
      </c>
      <c r="D7446" s="1" t="s">
        <v>325</v>
      </c>
    </row>
    <row r="7447" customFormat="false" ht="15" hidden="false" customHeight="true" outlineLevel="0" collapsed="false">
      <c r="A7447" s="106" t="n">
        <v>50491.7340509259</v>
      </c>
      <c r="B7447" s="1" t="s">
        <v>314</v>
      </c>
      <c r="C7447" s="1" t="s">
        <v>315</v>
      </c>
      <c r="D7447" s="1" t="s">
        <v>316</v>
      </c>
    </row>
    <row r="7448" customFormat="false" ht="15" hidden="false" customHeight="true" outlineLevel="0" collapsed="false">
      <c r="A7448" s="106" t="n">
        <v>50499.6968171296</v>
      </c>
      <c r="B7448" s="1" t="s">
        <v>326</v>
      </c>
      <c r="C7448" s="1" t="s">
        <v>327</v>
      </c>
      <c r="D7448" s="1" t="s">
        <v>319</v>
      </c>
    </row>
    <row r="7449" customFormat="false" ht="15" hidden="false" customHeight="true" outlineLevel="0" collapsed="false">
      <c r="A7449" s="106" t="n">
        <v>50507.7515162037</v>
      </c>
      <c r="B7449" s="1" t="s">
        <v>320</v>
      </c>
      <c r="C7449" s="1" t="s">
        <v>321</v>
      </c>
      <c r="D7449" s="1" t="s">
        <v>322</v>
      </c>
    </row>
    <row r="7450" customFormat="false" ht="15" hidden="false" customHeight="true" outlineLevel="0" collapsed="false">
      <c r="A7450" s="106" t="n">
        <v>50514.4417939815</v>
      </c>
      <c r="B7450" s="1" t="s">
        <v>323</v>
      </c>
      <c r="C7450" s="1" t="s">
        <v>324</v>
      </c>
      <c r="D7450" s="1" t="s">
        <v>325</v>
      </c>
    </row>
    <row r="7451" customFormat="false" ht="15" hidden="false" customHeight="true" outlineLevel="0" collapsed="false">
      <c r="A7451" s="106" t="n">
        <v>50521.2613078704</v>
      </c>
      <c r="B7451" s="1" t="s">
        <v>314</v>
      </c>
      <c r="C7451" s="1" t="s">
        <v>315</v>
      </c>
      <c r="D7451" s="1" t="s">
        <v>316</v>
      </c>
    </row>
    <row r="7452" customFormat="false" ht="15" hidden="false" customHeight="true" outlineLevel="0" collapsed="false">
      <c r="A7452" s="106" t="n">
        <v>50529.3886574074</v>
      </c>
      <c r="B7452" s="1" t="s">
        <v>326</v>
      </c>
      <c r="C7452" s="1" t="s">
        <v>327</v>
      </c>
      <c r="D7452" s="1" t="s">
        <v>319</v>
      </c>
    </row>
    <row r="7453" customFormat="false" ht="15" hidden="false" customHeight="true" outlineLevel="0" collapsed="false">
      <c r="A7453" s="106" t="n">
        <v>50537.1793865741</v>
      </c>
      <c r="B7453" s="1" t="s">
        <v>320</v>
      </c>
      <c r="C7453" s="1" t="s">
        <v>321</v>
      </c>
      <c r="D7453" s="1" t="s">
        <v>322</v>
      </c>
    </row>
    <row r="7454" customFormat="false" ht="15" hidden="false" customHeight="true" outlineLevel="0" collapsed="false">
      <c r="A7454" s="106" t="n">
        <v>50543.7665277778</v>
      </c>
      <c r="B7454" s="1" t="s">
        <v>323</v>
      </c>
      <c r="C7454" s="1" t="s">
        <v>324</v>
      </c>
      <c r="D7454" s="1" t="s">
        <v>325</v>
      </c>
    </row>
    <row r="7455" customFormat="false" ht="15" hidden="false" customHeight="true" outlineLevel="0" collapsed="false">
      <c r="A7455" s="106" t="n">
        <v>50550.8636921296</v>
      </c>
      <c r="B7455" s="1" t="s">
        <v>314</v>
      </c>
      <c r="C7455" s="1" t="s">
        <v>315</v>
      </c>
      <c r="D7455" s="1" t="s">
        <v>316</v>
      </c>
    </row>
    <row r="7456" customFormat="false" ht="15" hidden="false" customHeight="true" outlineLevel="0" collapsed="false">
      <c r="A7456" s="106" t="n">
        <v>50559.0166550926</v>
      </c>
      <c r="B7456" s="1" t="s">
        <v>326</v>
      </c>
      <c r="C7456" s="1" t="s">
        <v>327</v>
      </c>
      <c r="D7456" s="1" t="s">
        <v>319</v>
      </c>
    </row>
    <row r="7457" customFormat="false" ht="15" hidden="false" customHeight="true" outlineLevel="0" collapsed="false">
      <c r="A7457" s="106" t="n">
        <v>50566.4661342593</v>
      </c>
      <c r="B7457" s="1" t="s">
        <v>320</v>
      </c>
      <c r="C7457" s="1" t="s">
        <v>321</v>
      </c>
      <c r="D7457" s="1" t="s">
        <v>322</v>
      </c>
    </row>
    <row r="7458" customFormat="false" ht="15" hidden="false" customHeight="true" outlineLevel="0" collapsed="false">
      <c r="A7458" s="106" t="n">
        <v>50573.1046412037</v>
      </c>
      <c r="B7458" s="1" t="s">
        <v>323</v>
      </c>
      <c r="C7458" s="1" t="s">
        <v>324</v>
      </c>
      <c r="D7458" s="1" t="s">
        <v>325</v>
      </c>
    </row>
    <row r="7459" customFormat="false" ht="15" hidden="false" customHeight="true" outlineLevel="0" collapsed="false">
      <c r="A7459" s="106" t="n">
        <v>50577.2565162037</v>
      </c>
      <c r="B7459" s="1" t="s">
        <v>328</v>
      </c>
      <c r="C7459" s="1" t="s">
        <v>331</v>
      </c>
      <c r="D7459" s="1" t="s">
        <v>332</v>
      </c>
    </row>
    <row r="7460" customFormat="false" ht="15" hidden="false" customHeight="true" outlineLevel="0" collapsed="false">
      <c r="A7460" s="106" t="n">
        <v>50580.5273842593</v>
      </c>
      <c r="B7460" s="1" t="s">
        <v>314</v>
      </c>
      <c r="C7460" s="1" t="s">
        <v>315</v>
      </c>
      <c r="D7460" s="1" t="s">
        <v>316</v>
      </c>
    </row>
    <row r="7461" customFormat="false" ht="15" hidden="false" customHeight="true" outlineLevel="0" collapsed="false">
      <c r="A7461" s="106" t="n">
        <v>50588.5637731482</v>
      </c>
      <c r="B7461" s="1" t="s">
        <v>317</v>
      </c>
      <c r="C7461" s="1" t="s">
        <v>318</v>
      </c>
      <c r="D7461" s="1" t="s">
        <v>319</v>
      </c>
    </row>
    <row r="7462" customFormat="false" ht="15" hidden="false" customHeight="true" outlineLevel="0" collapsed="false">
      <c r="A7462" s="106" t="n">
        <v>50595.6668634259</v>
      </c>
      <c r="B7462" s="1" t="s">
        <v>320</v>
      </c>
      <c r="C7462" s="1" t="s">
        <v>321</v>
      </c>
      <c r="D7462" s="1" t="s">
        <v>322</v>
      </c>
    </row>
    <row r="7463" customFormat="false" ht="15" hidden="false" customHeight="true" outlineLevel="0" collapsed="false">
      <c r="A7463" s="106" t="n">
        <v>50602.4918055556</v>
      </c>
      <c r="B7463" s="1" t="s">
        <v>323</v>
      </c>
      <c r="C7463" s="1" t="s">
        <v>324</v>
      </c>
      <c r="D7463" s="1" t="s">
        <v>325</v>
      </c>
    </row>
    <row r="7464" customFormat="false" ht="15" hidden="false" customHeight="true" outlineLevel="0" collapsed="false">
      <c r="A7464" s="106" t="n">
        <v>50610.2361689815</v>
      </c>
      <c r="B7464" s="1" t="s">
        <v>314</v>
      </c>
      <c r="C7464" s="1" t="s">
        <v>315</v>
      </c>
      <c r="D7464" s="1" t="s">
        <v>316</v>
      </c>
    </row>
    <row r="7465" customFormat="false" ht="15" hidden="false" customHeight="true" outlineLevel="0" collapsed="false">
      <c r="A7465" s="106" t="n">
        <v>50618.027650463</v>
      </c>
      <c r="B7465" s="1" t="s">
        <v>326</v>
      </c>
      <c r="C7465" s="1" t="s">
        <v>327</v>
      </c>
      <c r="D7465" s="1" t="s">
        <v>319</v>
      </c>
    </row>
    <row r="7466" customFormat="false" ht="15" hidden="false" customHeight="true" outlineLevel="0" collapsed="false">
      <c r="A7466" s="106" t="n">
        <v>50624.8480324074</v>
      </c>
      <c r="B7466" s="1" t="s">
        <v>320</v>
      </c>
      <c r="C7466" s="1" t="s">
        <v>321</v>
      </c>
      <c r="D7466" s="1" t="s">
        <v>322</v>
      </c>
    </row>
    <row r="7467" customFormat="false" ht="15" hidden="false" customHeight="true" outlineLevel="0" collapsed="false">
      <c r="A7467" s="106" t="n">
        <v>50631.9559606482</v>
      </c>
      <c r="B7467" s="1" t="s">
        <v>323</v>
      </c>
      <c r="C7467" s="1" t="s">
        <v>324</v>
      </c>
      <c r="D7467" s="1" t="s">
        <v>325</v>
      </c>
    </row>
    <row r="7468" customFormat="false" ht="15" hidden="false" customHeight="true" outlineLevel="0" collapsed="false">
      <c r="A7468" s="106" t="n">
        <v>50639.9669328704</v>
      </c>
      <c r="B7468" s="1" t="s">
        <v>314</v>
      </c>
      <c r="C7468" s="1" t="s">
        <v>315</v>
      </c>
      <c r="D7468" s="1" t="s">
        <v>316</v>
      </c>
    </row>
    <row r="7469" customFormat="false" ht="15" hidden="false" customHeight="true" outlineLevel="0" collapsed="false">
      <c r="A7469" s="106" t="n">
        <v>50647.4250347222</v>
      </c>
      <c r="B7469" s="1" t="s">
        <v>326</v>
      </c>
      <c r="C7469" s="1" t="s">
        <v>327</v>
      </c>
      <c r="D7469" s="1" t="s">
        <v>319</v>
      </c>
    </row>
    <row r="7470" customFormat="false" ht="15" hidden="false" customHeight="true" outlineLevel="0" collapsed="false">
      <c r="A7470" s="106" t="n">
        <v>50654.0765393519</v>
      </c>
      <c r="B7470" s="1" t="s">
        <v>320</v>
      </c>
      <c r="C7470" s="1" t="s">
        <v>321</v>
      </c>
      <c r="D7470" s="1" t="s">
        <v>322</v>
      </c>
    </row>
    <row r="7471" customFormat="false" ht="15" hidden="false" customHeight="true" outlineLevel="0" collapsed="false">
      <c r="A7471" s="106" t="n">
        <v>50661.5166666667</v>
      </c>
      <c r="B7471" s="1" t="s">
        <v>323</v>
      </c>
      <c r="C7471" s="1" t="s">
        <v>324</v>
      </c>
      <c r="D7471" s="1" t="s">
        <v>325</v>
      </c>
    </row>
    <row r="7472" customFormat="false" ht="15" hidden="false" customHeight="true" outlineLevel="0" collapsed="false">
      <c r="A7472" s="106" t="n">
        <v>50669.6852430556</v>
      </c>
      <c r="B7472" s="1" t="s">
        <v>314</v>
      </c>
      <c r="C7472" s="1" t="s">
        <v>315</v>
      </c>
      <c r="D7472" s="1" t="s">
        <v>316</v>
      </c>
    </row>
    <row r="7473" customFormat="false" ht="15" hidden="false" customHeight="true" outlineLevel="0" collapsed="false">
      <c r="A7473" s="106" t="n">
        <v>50670.9183217593</v>
      </c>
      <c r="B7473" s="1" t="s">
        <v>328</v>
      </c>
      <c r="C7473" s="1" t="s">
        <v>335</v>
      </c>
      <c r="D7473" s="1" t="s">
        <v>336</v>
      </c>
    </row>
    <row r="7474" customFormat="false" ht="15" hidden="false" customHeight="true" outlineLevel="0" collapsed="false">
      <c r="A7474" s="106" t="n">
        <v>50676.7896990741</v>
      </c>
      <c r="B7474" s="1" t="s">
        <v>326</v>
      </c>
      <c r="C7474" s="1" t="s">
        <v>327</v>
      </c>
      <c r="D7474" s="1" t="s">
        <v>319</v>
      </c>
    </row>
    <row r="7475" customFormat="false" ht="15" hidden="false" customHeight="true" outlineLevel="0" collapsed="false">
      <c r="A7475" s="106" t="n">
        <v>50683.4108680556</v>
      </c>
      <c r="B7475" s="1" t="s">
        <v>320</v>
      </c>
      <c r="C7475" s="1" t="s">
        <v>321</v>
      </c>
      <c r="D7475" s="1" t="s">
        <v>322</v>
      </c>
    </row>
    <row r="7476" customFormat="false" ht="15" hidden="false" customHeight="true" outlineLevel="0" collapsed="false">
      <c r="A7476" s="106" t="n">
        <v>50691.1814351852</v>
      </c>
      <c r="B7476" s="1" t="s">
        <v>323</v>
      </c>
      <c r="C7476" s="1" t="s">
        <v>324</v>
      </c>
      <c r="D7476" s="1" t="s">
        <v>325</v>
      </c>
    </row>
    <row r="7477" customFormat="false" ht="15" hidden="false" customHeight="true" outlineLevel="0" collapsed="false">
      <c r="A7477" s="106" t="n">
        <v>50699.3493402778</v>
      </c>
      <c r="B7477" s="1" t="s">
        <v>314</v>
      </c>
      <c r="C7477" s="1" t="s">
        <v>315</v>
      </c>
      <c r="D7477" s="1" t="s">
        <v>316</v>
      </c>
    </row>
    <row r="7478" customFormat="false" ht="15" hidden="false" customHeight="true" outlineLevel="0" collapsed="false">
      <c r="A7478" s="106" t="n">
        <v>50706.1618518519</v>
      </c>
      <c r="B7478" s="1" t="s">
        <v>326</v>
      </c>
      <c r="C7478" s="1" t="s">
        <v>327</v>
      </c>
      <c r="D7478" s="1" t="s">
        <v>319</v>
      </c>
    </row>
    <row r="7479" customFormat="false" ht="15" hidden="false" customHeight="true" outlineLevel="0" collapsed="false">
      <c r="A7479" s="106" t="n">
        <v>50712.891400463</v>
      </c>
      <c r="B7479" s="1" t="s">
        <v>320</v>
      </c>
      <c r="C7479" s="1" t="s">
        <v>321</v>
      </c>
      <c r="D7479" s="1" t="s">
        <v>322</v>
      </c>
    </row>
    <row r="7480" customFormat="false" ht="15" hidden="false" customHeight="true" outlineLevel="0" collapsed="false">
      <c r="A7480" s="106" t="n">
        <v>50720.9352777778</v>
      </c>
      <c r="B7480" s="1" t="s">
        <v>323</v>
      </c>
      <c r="C7480" s="1" t="s">
        <v>324</v>
      </c>
      <c r="D7480" s="1" t="s">
        <v>325</v>
      </c>
    </row>
    <row r="7481" customFormat="false" ht="15" hidden="false" customHeight="true" outlineLevel="0" collapsed="false">
      <c r="A7481" s="106" t="n">
        <v>50728.9237731482</v>
      </c>
      <c r="B7481" s="1" t="s">
        <v>314</v>
      </c>
      <c r="C7481" s="1" t="s">
        <v>315</v>
      </c>
      <c r="D7481" s="1" t="s">
        <v>316</v>
      </c>
    </row>
    <row r="7482" customFormat="false" ht="15" hidden="false" customHeight="true" outlineLevel="0" collapsed="false">
      <c r="A7482" s="106" t="n">
        <v>50735.5745023148</v>
      </c>
      <c r="B7482" s="1" t="s">
        <v>326</v>
      </c>
      <c r="C7482" s="1" t="s">
        <v>327</v>
      </c>
      <c r="D7482" s="1" t="s">
        <v>319</v>
      </c>
    </row>
    <row r="7483" customFormat="false" ht="15" hidden="false" customHeight="true" outlineLevel="0" collapsed="false">
      <c r="A7483" s="106" t="n">
        <v>50742.5322337963</v>
      </c>
      <c r="B7483" s="1" t="s">
        <v>320</v>
      </c>
      <c r="C7483" s="1" t="s">
        <v>321</v>
      </c>
      <c r="D7483" s="1" t="s">
        <v>322</v>
      </c>
    </row>
    <row r="7484" customFormat="false" ht="15" hidden="false" customHeight="true" outlineLevel="0" collapsed="false">
      <c r="A7484" s="106" t="n">
        <v>50750.7295138889</v>
      </c>
      <c r="B7484" s="1" t="s">
        <v>323</v>
      </c>
      <c r="C7484" s="1" t="s">
        <v>324</v>
      </c>
      <c r="D7484" s="1" t="s">
        <v>325</v>
      </c>
    </row>
    <row r="7485" customFormat="false" ht="15" hidden="false" customHeight="true" outlineLevel="0" collapsed="false">
      <c r="A7485" s="106" t="n">
        <v>50758.395474537</v>
      </c>
      <c r="B7485" s="1" t="s">
        <v>314</v>
      </c>
      <c r="C7485" s="1" t="s">
        <v>315</v>
      </c>
      <c r="D7485" s="1" t="s">
        <v>316</v>
      </c>
    </row>
    <row r="7486" customFormat="false" ht="15" hidden="false" customHeight="true" outlineLevel="0" collapsed="false">
      <c r="A7486" s="106" t="n">
        <v>50760.7930555556</v>
      </c>
      <c r="B7486" s="1" t="s">
        <v>328</v>
      </c>
      <c r="C7486" s="1" t="s">
        <v>337</v>
      </c>
      <c r="D7486" s="1" t="s">
        <v>338</v>
      </c>
    </row>
    <row r="7487" customFormat="false" ht="15" hidden="false" customHeight="true" outlineLevel="0" collapsed="false">
      <c r="A7487" s="106" t="n">
        <v>50765.0434490741</v>
      </c>
      <c r="B7487" s="1" t="s">
        <v>317</v>
      </c>
      <c r="C7487" s="1" t="s">
        <v>318</v>
      </c>
      <c r="D7487" s="1" t="s">
        <v>319</v>
      </c>
    </row>
    <row r="7488" customFormat="false" ht="15" hidden="false" customHeight="true" outlineLevel="0" collapsed="false">
      <c r="A7488" s="106" t="n">
        <v>50772.3173263889</v>
      </c>
      <c r="B7488" s="1" t="s">
        <v>320</v>
      </c>
      <c r="C7488" s="1" t="s">
        <v>321</v>
      </c>
      <c r="D7488" s="1" t="s">
        <v>322</v>
      </c>
    </row>
    <row r="7489" customFormat="false" ht="15" hidden="false" customHeight="true" outlineLevel="0" collapsed="false">
      <c r="A7489" s="106" t="n">
        <v>50780.490150463</v>
      </c>
      <c r="B7489" s="1" t="s">
        <v>323</v>
      </c>
      <c r="C7489" s="1" t="s">
        <v>324</v>
      </c>
      <c r="D7489" s="1" t="s">
        <v>325</v>
      </c>
    </row>
    <row r="7490" customFormat="false" ht="15" hidden="false" customHeight="true" outlineLevel="0" collapsed="false">
      <c r="A7490" s="106" t="n">
        <v>50787.7792592593</v>
      </c>
      <c r="B7490" s="1" t="s">
        <v>314</v>
      </c>
      <c r="C7490" s="1" t="s">
        <v>315</v>
      </c>
      <c r="D7490" s="1" t="s">
        <v>316</v>
      </c>
    </row>
    <row r="7491" customFormat="false" ht="15" hidden="false" customHeight="true" outlineLevel="0" collapsed="false">
      <c r="A7491" s="106" t="n">
        <v>50794.5671990741</v>
      </c>
      <c r="B7491" s="1" t="s">
        <v>326</v>
      </c>
      <c r="C7491" s="1" t="s">
        <v>327</v>
      </c>
      <c r="D7491" s="1" t="s">
        <v>319</v>
      </c>
    </row>
    <row r="7492" customFormat="false" ht="15" hidden="false" customHeight="true" outlineLevel="0" collapsed="false">
      <c r="A7492" s="106" t="n">
        <v>50802.1979050926</v>
      </c>
      <c r="B7492" s="1" t="s">
        <v>320</v>
      </c>
      <c r="C7492" s="1" t="s">
        <v>321</v>
      </c>
      <c r="D7492" s="1" t="s">
        <v>322</v>
      </c>
    </row>
    <row r="7493" customFormat="false" ht="15" hidden="false" customHeight="true" outlineLevel="0" collapsed="false">
      <c r="A7493" s="106" t="n">
        <v>50810.1525347222</v>
      </c>
      <c r="B7493" s="1" t="s">
        <v>323</v>
      </c>
      <c r="C7493" s="1" t="s">
        <v>324</v>
      </c>
      <c r="D7493" s="1" t="s">
        <v>325</v>
      </c>
    </row>
    <row r="7494" customFormat="false" ht="15" hidden="false" customHeight="true" outlineLevel="0" collapsed="false">
      <c r="A7494" s="106" t="n">
        <v>50817.1087037037</v>
      </c>
      <c r="B7494" s="1" t="s">
        <v>314</v>
      </c>
      <c r="C7494" s="1" t="s">
        <v>315</v>
      </c>
      <c r="D7494" s="1" t="s">
        <v>316</v>
      </c>
    </row>
    <row r="7495" customFormat="false" ht="15" hidden="false" customHeight="true" outlineLevel="0" collapsed="false">
      <c r="A7495" s="106" t="n">
        <v>50824.1376736111</v>
      </c>
      <c r="B7495" s="1" t="s">
        <v>326</v>
      </c>
      <c r="C7495" s="1" t="s">
        <v>327</v>
      </c>
      <c r="D7495" s="1" t="s">
        <v>319</v>
      </c>
    </row>
    <row r="7496" customFormat="false" ht="15" hidden="false" customHeight="true" outlineLevel="0" collapsed="false">
      <c r="A7496" s="106" t="n">
        <v>50832.0937615741</v>
      </c>
      <c r="B7496" s="1" t="s">
        <v>320</v>
      </c>
      <c r="C7496" s="1" t="s">
        <v>321</v>
      </c>
      <c r="D7496" s="1" t="s">
        <v>322</v>
      </c>
    </row>
    <row r="7497" customFormat="false" ht="15" hidden="false" customHeight="true" outlineLevel="0" collapsed="false">
      <c r="A7497" s="106" t="n">
        <v>50839.6913425926</v>
      </c>
      <c r="B7497" s="1" t="s">
        <v>323</v>
      </c>
      <c r="C7497" s="1" t="s">
        <v>324</v>
      </c>
      <c r="D7497" s="1" t="s">
        <v>325</v>
      </c>
    </row>
    <row r="7498" customFormat="false" ht="15" hidden="false" customHeight="true" outlineLevel="0" collapsed="false">
      <c r="A7498" s="106" t="n">
        <v>50846.4224537037</v>
      </c>
      <c r="B7498" s="1" t="s">
        <v>314</v>
      </c>
      <c r="C7498" s="1" t="s">
        <v>315</v>
      </c>
      <c r="D7498" s="1" t="s">
        <v>316</v>
      </c>
    </row>
    <row r="7499" customFormat="false" ht="15" hidden="false" customHeight="true" outlineLevel="0" collapsed="false">
      <c r="A7499" s="106" t="n">
        <v>50849.7722222222</v>
      </c>
      <c r="B7499" s="1" t="s">
        <v>328</v>
      </c>
      <c r="C7499" s="1" t="s">
        <v>329</v>
      </c>
      <c r="D7499" s="1" t="s">
        <v>330</v>
      </c>
    </row>
    <row r="7500" customFormat="false" ht="15" hidden="false" customHeight="true" outlineLevel="0" collapsed="false">
      <c r="A7500" s="106" t="n">
        <v>50853.75</v>
      </c>
      <c r="B7500" s="1" t="s">
        <v>326</v>
      </c>
      <c r="C7500" s="1" t="s">
        <v>327</v>
      </c>
      <c r="D7500" s="1" t="s">
        <v>319</v>
      </c>
    </row>
    <row r="7501" customFormat="false" ht="15" hidden="false" customHeight="true" outlineLevel="0" collapsed="false">
      <c r="A7501" s="106" t="n">
        <v>50861.9128587963</v>
      </c>
      <c r="B7501" s="1" t="s">
        <v>320</v>
      </c>
      <c r="C7501" s="1" t="s">
        <v>321</v>
      </c>
      <c r="D7501" s="1" t="s">
        <v>322</v>
      </c>
    </row>
    <row r="7502" customFormat="false" ht="15" hidden="false" customHeight="true" outlineLevel="0" collapsed="false">
      <c r="A7502" s="106" t="n">
        <v>50869.1202893519</v>
      </c>
      <c r="B7502" s="1" t="s">
        <v>323</v>
      </c>
      <c r="C7502" s="1" t="s">
        <v>324</v>
      </c>
      <c r="D7502" s="1" t="s">
        <v>325</v>
      </c>
    </row>
    <row r="7503" customFormat="false" ht="15" hidden="false" customHeight="true" outlineLevel="0" collapsed="false">
      <c r="A7503" s="106" t="n">
        <v>50875.7553356482</v>
      </c>
      <c r="B7503" s="1" t="s">
        <v>314</v>
      </c>
      <c r="C7503" s="1" t="s">
        <v>315</v>
      </c>
      <c r="D7503" s="1" t="s">
        <v>316</v>
      </c>
    </row>
    <row r="7504" customFormat="false" ht="15" hidden="false" customHeight="true" outlineLevel="0" collapsed="false">
      <c r="A7504" s="106" t="n">
        <v>50883.3990740741</v>
      </c>
      <c r="B7504" s="1" t="s">
        <v>326</v>
      </c>
      <c r="C7504" s="1" t="s">
        <v>327</v>
      </c>
      <c r="D7504" s="1" t="s">
        <v>319</v>
      </c>
    </row>
    <row r="7505" customFormat="false" ht="15" hidden="false" customHeight="true" outlineLevel="0" collapsed="false">
      <c r="A7505" s="106" t="n">
        <v>50891.5883101852</v>
      </c>
      <c r="B7505" s="1" t="s">
        <v>320</v>
      </c>
      <c r="C7505" s="1" t="s">
        <v>321</v>
      </c>
      <c r="D7505" s="1" t="s">
        <v>322</v>
      </c>
    </row>
    <row r="7506" customFormat="false" ht="15" hidden="false" customHeight="true" outlineLevel="0" collapsed="false">
      <c r="A7506" s="106" t="n">
        <v>50898.4724074074</v>
      </c>
      <c r="B7506" s="1" t="s">
        <v>323</v>
      </c>
      <c r="C7506" s="1" t="s">
        <v>324</v>
      </c>
      <c r="D7506" s="1" t="s">
        <v>325</v>
      </c>
    </row>
    <row r="7507" customFormat="false" ht="15" hidden="false" customHeight="true" outlineLevel="0" collapsed="false">
      <c r="A7507" s="106" t="n">
        <v>50905.1371296296</v>
      </c>
      <c r="B7507" s="1" t="s">
        <v>314</v>
      </c>
      <c r="C7507" s="1" t="s">
        <v>315</v>
      </c>
      <c r="D7507" s="1" t="s">
        <v>316</v>
      </c>
    </row>
    <row r="7508" customFormat="false" ht="15" hidden="false" customHeight="true" outlineLevel="0" collapsed="false">
      <c r="A7508" s="106" t="n">
        <v>50913.0678703704</v>
      </c>
      <c r="B7508" s="1" t="s">
        <v>326</v>
      </c>
      <c r="C7508" s="1" t="s">
        <v>327</v>
      </c>
      <c r="D7508" s="1" t="s">
        <v>319</v>
      </c>
    </row>
    <row r="7509" customFormat="false" ht="15" hidden="false" customHeight="true" outlineLevel="0" collapsed="false">
      <c r="A7509" s="106" t="n">
        <v>50921.1003703704</v>
      </c>
      <c r="B7509" s="1" t="s">
        <v>320</v>
      </c>
      <c r="C7509" s="1" t="s">
        <v>321</v>
      </c>
      <c r="D7509" s="1" t="s">
        <v>322</v>
      </c>
    </row>
    <row r="7510" customFormat="false" ht="15" hidden="false" customHeight="true" outlineLevel="0" collapsed="false">
      <c r="A7510" s="106" t="n">
        <v>50927.783287037</v>
      </c>
      <c r="B7510" s="1" t="s">
        <v>333</v>
      </c>
      <c r="C7510" s="1" t="s">
        <v>334</v>
      </c>
      <c r="D7510" s="1" t="s">
        <v>325</v>
      </c>
    </row>
    <row r="7511" customFormat="false" ht="15" hidden="false" customHeight="true" outlineLevel="0" collapsed="false">
      <c r="A7511" s="106" t="n">
        <v>50934.595</v>
      </c>
      <c r="B7511" s="1" t="s">
        <v>314</v>
      </c>
      <c r="C7511" s="1" t="s">
        <v>315</v>
      </c>
      <c r="D7511" s="1" t="s">
        <v>316</v>
      </c>
    </row>
    <row r="7512" customFormat="false" ht="15" hidden="false" customHeight="true" outlineLevel="0" collapsed="false">
      <c r="A7512" s="106" t="n">
        <v>50942.4979976852</v>
      </c>
      <c r="B7512" s="1" t="s">
        <v>328</v>
      </c>
      <c r="C7512" s="1" t="s">
        <v>331</v>
      </c>
      <c r="D7512" s="1" t="s">
        <v>332</v>
      </c>
    </row>
    <row r="7513" customFormat="false" ht="15" hidden="false" customHeight="true" outlineLevel="0" collapsed="false">
      <c r="A7513" s="106" t="n">
        <v>50942.7232638889</v>
      </c>
      <c r="B7513" s="1" t="s">
        <v>317</v>
      </c>
      <c r="C7513" s="1" t="s">
        <v>318</v>
      </c>
      <c r="D7513" s="1" t="s">
        <v>319</v>
      </c>
    </row>
    <row r="7514" customFormat="false" ht="15" hidden="false" customHeight="true" outlineLevel="0" collapsed="false">
      <c r="A7514" s="106" t="n">
        <v>50950.4704166667</v>
      </c>
      <c r="B7514" s="1" t="s">
        <v>320</v>
      </c>
      <c r="C7514" s="1" t="s">
        <v>321</v>
      </c>
      <c r="D7514" s="1" t="s">
        <v>322</v>
      </c>
    </row>
    <row r="7515" customFormat="false" ht="15" hidden="false" customHeight="true" outlineLevel="0" collapsed="false">
      <c r="A7515" s="106" t="n">
        <v>50957.0859606482</v>
      </c>
      <c r="B7515" s="1" t="s">
        <v>323</v>
      </c>
      <c r="C7515" s="1" t="s">
        <v>324</v>
      </c>
      <c r="D7515" s="1" t="s">
        <v>325</v>
      </c>
    </row>
    <row r="7516" customFormat="false" ht="15" hidden="false" customHeight="true" outlineLevel="0" collapsed="false">
      <c r="A7516" s="106" t="n">
        <v>50964.1517939815</v>
      </c>
      <c r="B7516" s="1" t="s">
        <v>314</v>
      </c>
      <c r="C7516" s="1" t="s">
        <v>315</v>
      </c>
      <c r="D7516" s="1" t="s">
        <v>316</v>
      </c>
    </row>
    <row r="7517" customFormat="false" ht="15" hidden="false" customHeight="true" outlineLevel="0" collapsed="false">
      <c r="A7517" s="106" t="n">
        <v>50972.3293518519</v>
      </c>
      <c r="B7517" s="1" t="s">
        <v>326</v>
      </c>
      <c r="C7517" s="1" t="s">
        <v>327</v>
      </c>
      <c r="D7517" s="1" t="s">
        <v>319</v>
      </c>
    </row>
    <row r="7518" customFormat="false" ht="15" hidden="false" customHeight="true" outlineLevel="0" collapsed="false">
      <c r="A7518" s="106" t="n">
        <v>50979.7428240741</v>
      </c>
      <c r="B7518" s="1" t="s">
        <v>320</v>
      </c>
      <c r="C7518" s="1" t="s">
        <v>321</v>
      </c>
      <c r="D7518" s="1" t="s">
        <v>322</v>
      </c>
    </row>
    <row r="7519" customFormat="false" ht="15" hidden="false" customHeight="true" outlineLevel="0" collapsed="false">
      <c r="A7519" s="106" t="n">
        <v>50986.4144212963</v>
      </c>
      <c r="B7519" s="1" t="s">
        <v>323</v>
      </c>
      <c r="C7519" s="1" t="s">
        <v>324</v>
      </c>
      <c r="D7519" s="1" t="s">
        <v>325</v>
      </c>
    </row>
    <row r="7520" customFormat="false" ht="15" hidden="false" customHeight="true" outlineLevel="0" collapsed="false">
      <c r="A7520" s="106" t="n">
        <v>50993.8168634259</v>
      </c>
      <c r="B7520" s="1" t="s">
        <v>314</v>
      </c>
      <c r="C7520" s="1" t="s">
        <v>315</v>
      </c>
      <c r="D7520" s="1" t="s">
        <v>316</v>
      </c>
    </row>
    <row r="7521" customFormat="false" ht="15" hidden="false" customHeight="true" outlineLevel="0" collapsed="false">
      <c r="A7521" s="106" t="n">
        <v>51001.8684143519</v>
      </c>
      <c r="B7521" s="1" t="s">
        <v>326</v>
      </c>
      <c r="C7521" s="1" t="s">
        <v>327</v>
      </c>
      <c r="D7521" s="1" t="s">
        <v>319</v>
      </c>
    </row>
    <row r="7522" customFormat="false" ht="15" hidden="false" customHeight="true" outlineLevel="0" collapsed="false">
      <c r="A7522" s="106" t="n">
        <v>51008.9696527778</v>
      </c>
      <c r="B7522" s="1" t="s">
        <v>320</v>
      </c>
      <c r="C7522" s="1" t="s">
        <v>321</v>
      </c>
      <c r="D7522" s="1" t="s">
        <v>322</v>
      </c>
    </row>
    <row r="7523" customFormat="false" ht="15" hidden="false" customHeight="true" outlineLevel="0" collapsed="false">
      <c r="A7523" s="106" t="n">
        <v>51015.8079513889</v>
      </c>
      <c r="B7523" s="1" t="s">
        <v>323</v>
      </c>
      <c r="C7523" s="1" t="s">
        <v>324</v>
      </c>
      <c r="D7523" s="1" t="s">
        <v>325</v>
      </c>
    </row>
    <row r="7524" customFormat="false" ht="15" hidden="false" customHeight="true" outlineLevel="0" collapsed="false">
      <c r="A7524" s="106" t="n">
        <v>51023.5736805556</v>
      </c>
      <c r="B7524" s="1" t="s">
        <v>314</v>
      </c>
      <c r="C7524" s="1" t="s">
        <v>315</v>
      </c>
      <c r="D7524" s="1" t="s">
        <v>316</v>
      </c>
    </row>
    <row r="7525" customFormat="false" ht="15" hidden="false" customHeight="true" outlineLevel="0" collapsed="false">
      <c r="A7525" s="106" t="n">
        <v>51031.3491782407</v>
      </c>
      <c r="B7525" s="1" t="s">
        <v>326</v>
      </c>
      <c r="C7525" s="1" t="s">
        <v>327</v>
      </c>
      <c r="D7525" s="1" t="s">
        <v>319</v>
      </c>
    </row>
    <row r="7526" customFormat="false" ht="15" hidden="false" customHeight="true" outlineLevel="0" collapsed="false">
      <c r="A7526" s="106" t="n">
        <v>51036.1591666667</v>
      </c>
      <c r="B7526" s="1" t="s">
        <v>328</v>
      </c>
      <c r="C7526" s="1" t="s">
        <v>335</v>
      </c>
      <c r="D7526" s="1" t="s">
        <v>336</v>
      </c>
    </row>
    <row r="7527" customFormat="false" ht="15" hidden="false" customHeight="true" outlineLevel="0" collapsed="false">
      <c r="A7527" s="106" t="n">
        <v>51038.2031597222</v>
      </c>
      <c r="B7527" s="1" t="s">
        <v>320</v>
      </c>
      <c r="C7527" s="1" t="s">
        <v>321</v>
      </c>
      <c r="D7527" s="1" t="s">
        <v>322</v>
      </c>
    </row>
    <row r="7528" customFormat="false" ht="15" hidden="false" customHeight="true" outlineLevel="0" collapsed="false">
      <c r="A7528" s="106" t="n">
        <v>51045.3077546296</v>
      </c>
      <c r="B7528" s="1" t="s">
        <v>323</v>
      </c>
      <c r="C7528" s="1" t="s">
        <v>324</v>
      </c>
      <c r="D7528" s="1" t="s">
        <v>325</v>
      </c>
    </row>
    <row r="7529" customFormat="false" ht="15" hidden="false" customHeight="true" outlineLevel="0" collapsed="false">
      <c r="A7529" s="106" t="n">
        <v>51053.3749652778</v>
      </c>
      <c r="B7529" s="1" t="s">
        <v>314</v>
      </c>
      <c r="C7529" s="1" t="s">
        <v>315</v>
      </c>
      <c r="D7529" s="1" t="s">
        <v>316</v>
      </c>
    </row>
    <row r="7530" customFormat="false" ht="15" hidden="false" customHeight="true" outlineLevel="0" collapsed="false">
      <c r="A7530" s="106" t="n">
        <v>51060.7978587963</v>
      </c>
      <c r="B7530" s="1" t="s">
        <v>326</v>
      </c>
      <c r="C7530" s="1" t="s">
        <v>327</v>
      </c>
      <c r="D7530" s="1" t="s">
        <v>319</v>
      </c>
    </row>
    <row r="7531" customFormat="false" ht="15" hidden="false" customHeight="true" outlineLevel="0" collapsed="false">
      <c r="A7531" s="106" t="n">
        <v>51067.4934027778</v>
      </c>
      <c r="B7531" s="1" t="s">
        <v>320</v>
      </c>
      <c r="C7531" s="1" t="s">
        <v>321</v>
      </c>
      <c r="D7531" s="1" t="s">
        <v>322</v>
      </c>
    </row>
    <row r="7532" customFormat="false" ht="15" hidden="false" customHeight="true" outlineLevel="0" collapsed="false">
      <c r="A7532" s="106" t="n">
        <v>51074.9416782407</v>
      </c>
      <c r="B7532" s="1" t="s">
        <v>323</v>
      </c>
      <c r="C7532" s="1" t="s">
        <v>324</v>
      </c>
      <c r="D7532" s="1" t="s">
        <v>325</v>
      </c>
    </row>
    <row r="7533" customFormat="false" ht="15" hidden="false" customHeight="true" outlineLevel="0" collapsed="false">
      <c r="A7533" s="106" t="n">
        <v>51083.1570717593</v>
      </c>
      <c r="B7533" s="1" t="s">
        <v>314</v>
      </c>
      <c r="C7533" s="1" t="s">
        <v>315</v>
      </c>
      <c r="D7533" s="1" t="s">
        <v>316</v>
      </c>
    </row>
    <row r="7534" customFormat="false" ht="15" hidden="false" customHeight="true" outlineLevel="0" collapsed="false">
      <c r="A7534" s="106" t="n">
        <v>51090.240462963</v>
      </c>
      <c r="B7534" s="1" t="s">
        <v>326</v>
      </c>
      <c r="C7534" s="1" t="s">
        <v>327</v>
      </c>
      <c r="D7534" s="1" t="s">
        <v>319</v>
      </c>
    </row>
    <row r="7535" customFormat="false" ht="15" hidden="false" customHeight="true" outlineLevel="0" collapsed="false">
      <c r="A7535" s="106" t="n">
        <v>51096.8863773148</v>
      </c>
      <c r="B7535" s="1" t="s">
        <v>320</v>
      </c>
      <c r="C7535" s="1" t="s">
        <v>321</v>
      </c>
      <c r="D7535" s="1" t="s">
        <v>322</v>
      </c>
    </row>
    <row r="7536" customFormat="false" ht="15" hidden="false" customHeight="true" outlineLevel="0" collapsed="false">
      <c r="A7536" s="106" t="n">
        <v>51104.7008217593</v>
      </c>
      <c r="B7536" s="1" t="s">
        <v>333</v>
      </c>
      <c r="C7536" s="1" t="s">
        <v>334</v>
      </c>
      <c r="D7536" s="1" t="s">
        <v>325</v>
      </c>
    </row>
    <row r="7537" customFormat="false" ht="15" hidden="false" customHeight="true" outlineLevel="0" collapsed="false">
      <c r="A7537" s="106" t="n">
        <v>51112.8642592593</v>
      </c>
      <c r="B7537" s="1" t="s">
        <v>314</v>
      </c>
      <c r="C7537" s="1" t="s">
        <v>315</v>
      </c>
      <c r="D7537" s="1" t="s">
        <v>316</v>
      </c>
    </row>
    <row r="7538" customFormat="false" ht="15" hidden="false" customHeight="true" outlineLevel="0" collapsed="false">
      <c r="A7538" s="106" t="n">
        <v>51119.6890277778</v>
      </c>
      <c r="B7538" s="1" t="s">
        <v>317</v>
      </c>
      <c r="C7538" s="1" t="s">
        <v>318</v>
      </c>
      <c r="D7538" s="1" t="s">
        <v>319</v>
      </c>
    </row>
    <row r="7539" customFormat="false" ht="15" hidden="false" customHeight="true" outlineLevel="0" collapsed="false">
      <c r="A7539" s="106" t="n">
        <v>51126.028275463</v>
      </c>
      <c r="B7539" s="1" t="s">
        <v>328</v>
      </c>
      <c r="C7539" s="1" t="s">
        <v>337</v>
      </c>
      <c r="D7539" s="1" t="s">
        <v>338</v>
      </c>
    </row>
    <row r="7540" customFormat="false" ht="15" hidden="false" customHeight="true" outlineLevel="0" collapsed="false">
      <c r="A7540" s="106" t="n">
        <v>51126.4175578704</v>
      </c>
      <c r="B7540" s="1" t="s">
        <v>320</v>
      </c>
      <c r="C7540" s="1" t="s">
        <v>321</v>
      </c>
      <c r="D7540" s="1" t="s">
        <v>322</v>
      </c>
    </row>
    <row r="7541" customFormat="false" ht="15" hidden="false" customHeight="true" outlineLevel="0" collapsed="false">
      <c r="A7541" s="106" t="n">
        <v>51134.5260648148</v>
      </c>
      <c r="B7541" s="1" t="s">
        <v>323</v>
      </c>
      <c r="C7541" s="1" t="s">
        <v>324</v>
      </c>
      <c r="D7541" s="1" t="s">
        <v>325</v>
      </c>
    </row>
    <row r="7542" customFormat="false" ht="15" hidden="false" customHeight="true" outlineLevel="0" collapsed="false">
      <c r="A7542" s="106" t="n">
        <v>51142.4621990741</v>
      </c>
      <c r="B7542" s="1" t="s">
        <v>314</v>
      </c>
      <c r="C7542" s="1" t="s">
        <v>315</v>
      </c>
      <c r="D7542" s="1" t="s">
        <v>316</v>
      </c>
    </row>
    <row r="7543" customFormat="false" ht="15" hidden="false" customHeight="true" outlineLevel="0" collapsed="false">
      <c r="A7543" s="106" t="n">
        <v>51149.1424537037</v>
      </c>
      <c r="B7543" s="1" t="s">
        <v>326</v>
      </c>
      <c r="C7543" s="1" t="s">
        <v>327</v>
      </c>
      <c r="D7543" s="1" t="s">
        <v>319</v>
      </c>
    </row>
    <row r="7544" customFormat="false" ht="15" hidden="false" customHeight="true" outlineLevel="0" collapsed="false">
      <c r="A7544" s="106" t="n">
        <v>51156.0978703704</v>
      </c>
      <c r="B7544" s="1" t="s">
        <v>320</v>
      </c>
      <c r="C7544" s="1" t="s">
        <v>321</v>
      </c>
      <c r="D7544" s="1" t="s">
        <v>322</v>
      </c>
    </row>
    <row r="7545" customFormat="false" ht="15" hidden="false" customHeight="true" outlineLevel="0" collapsed="false">
      <c r="A7545" s="106" t="n">
        <v>51164.3295717593</v>
      </c>
      <c r="B7545" s="1" t="s">
        <v>323</v>
      </c>
      <c r="C7545" s="1" t="s">
        <v>324</v>
      </c>
      <c r="D7545" s="1" t="s">
        <v>325</v>
      </c>
    </row>
    <row r="7546" customFormat="false" ht="15" hidden="false" customHeight="true" outlineLevel="0" collapsed="false">
      <c r="A7546" s="106" t="n">
        <v>51171.9393055556</v>
      </c>
      <c r="B7546" s="1" t="s">
        <v>314</v>
      </c>
      <c r="C7546" s="1" t="s">
        <v>315</v>
      </c>
      <c r="D7546" s="1" t="s">
        <v>316</v>
      </c>
    </row>
    <row r="7547" customFormat="false" ht="15" hidden="false" customHeight="true" outlineLevel="0" collapsed="false">
      <c r="A7547" s="106" t="n">
        <v>51178.6002199074</v>
      </c>
      <c r="B7547" s="1" t="s">
        <v>326</v>
      </c>
      <c r="C7547" s="1" t="s">
        <v>327</v>
      </c>
      <c r="D7547" s="1" t="s">
        <v>319</v>
      </c>
    </row>
    <row r="7548" customFormat="false" ht="15" hidden="false" customHeight="true" outlineLevel="0" collapsed="false">
      <c r="A7548" s="106" t="n">
        <v>51185.8980555556</v>
      </c>
      <c r="B7548" s="1" t="s">
        <v>320</v>
      </c>
      <c r="C7548" s="1" t="s">
        <v>321</v>
      </c>
      <c r="D7548" s="1" t="s">
        <v>322</v>
      </c>
    </row>
    <row r="7549" customFormat="false" ht="15" hidden="false" customHeight="true" outlineLevel="0" collapsed="false">
      <c r="A7549" s="106" t="n">
        <v>51194.0413773148</v>
      </c>
      <c r="B7549" s="1" t="s">
        <v>323</v>
      </c>
      <c r="C7549" s="1" t="s">
        <v>324</v>
      </c>
      <c r="D7549" s="1" t="s">
        <v>325</v>
      </c>
    </row>
    <row r="7550" customFormat="false" ht="15" hidden="false" customHeight="true" outlineLevel="0" collapsed="false">
      <c r="A7550" s="106" t="n">
        <v>51201.3048263889</v>
      </c>
      <c r="B7550" s="1" t="s">
        <v>314</v>
      </c>
      <c r="C7550" s="1" t="s">
        <v>315</v>
      </c>
      <c r="D7550" s="1" t="s">
        <v>316</v>
      </c>
    </row>
    <row r="7551" customFormat="false" ht="15" hidden="false" customHeight="true" outlineLevel="0" collapsed="false">
      <c r="A7551" s="106" t="n">
        <v>51208.0737847222</v>
      </c>
      <c r="B7551" s="1" t="s">
        <v>326</v>
      </c>
      <c r="C7551" s="1" t="s">
        <v>327</v>
      </c>
      <c r="D7551" s="1" t="s">
        <v>319</v>
      </c>
    </row>
    <row r="7552" customFormat="false" ht="15" hidden="false" customHeight="true" outlineLevel="0" collapsed="false">
      <c r="A7552" s="106" t="n">
        <v>51215.0079976852</v>
      </c>
      <c r="B7552" s="1" t="s">
        <v>328</v>
      </c>
      <c r="C7552" s="1" t="s">
        <v>329</v>
      </c>
      <c r="D7552" s="1" t="s">
        <v>330</v>
      </c>
    </row>
    <row r="7553" customFormat="false" ht="15" hidden="false" customHeight="true" outlineLevel="0" collapsed="false">
      <c r="A7553" s="106" t="n">
        <v>51215.748912037</v>
      </c>
      <c r="B7553" s="1" t="s">
        <v>320</v>
      </c>
      <c r="C7553" s="1" t="s">
        <v>321</v>
      </c>
      <c r="D7553" s="1" t="s">
        <v>322</v>
      </c>
    </row>
    <row r="7554" customFormat="false" ht="15" hidden="false" customHeight="true" outlineLevel="0" collapsed="false">
      <c r="A7554" s="106" t="n">
        <v>51223.6333333333</v>
      </c>
      <c r="B7554" s="1" t="s">
        <v>323</v>
      </c>
      <c r="C7554" s="1" t="s">
        <v>324</v>
      </c>
      <c r="D7554" s="1" t="s">
        <v>325</v>
      </c>
    </row>
    <row r="7555" customFormat="false" ht="15" hidden="false" customHeight="true" outlineLevel="0" collapsed="false">
      <c r="A7555" s="106" t="n">
        <v>51230.5877777778</v>
      </c>
      <c r="B7555" s="1" t="s">
        <v>314</v>
      </c>
      <c r="C7555" s="1" t="s">
        <v>315</v>
      </c>
      <c r="D7555" s="1" t="s">
        <v>316</v>
      </c>
    </row>
    <row r="7556" customFormat="false" ht="15" hidden="false" customHeight="true" outlineLevel="0" collapsed="false">
      <c r="A7556" s="106" t="n">
        <v>51237.5835300926</v>
      </c>
      <c r="B7556" s="1" t="s">
        <v>326</v>
      </c>
      <c r="C7556" s="1" t="s">
        <v>327</v>
      </c>
      <c r="D7556" s="1" t="s">
        <v>319</v>
      </c>
    </row>
    <row r="7557" customFormat="false" ht="15" hidden="false" customHeight="true" outlineLevel="0" collapsed="false">
      <c r="A7557" s="106" t="n">
        <v>51245.567349537</v>
      </c>
      <c r="B7557" s="1" t="s">
        <v>320</v>
      </c>
      <c r="C7557" s="1" t="s">
        <v>321</v>
      </c>
      <c r="D7557" s="1" t="s">
        <v>322</v>
      </c>
    </row>
    <row r="7558" customFormat="false" ht="15" hidden="false" customHeight="true" outlineLevel="0" collapsed="false">
      <c r="A7558" s="106" t="n">
        <v>51253.1098842593</v>
      </c>
      <c r="B7558" s="1" t="s">
        <v>323</v>
      </c>
      <c r="C7558" s="1" t="s">
        <v>324</v>
      </c>
      <c r="D7558" s="1" t="s">
        <v>325</v>
      </c>
    </row>
    <row r="7559" customFormat="false" ht="15" hidden="false" customHeight="true" outlineLevel="0" collapsed="false">
      <c r="A7559" s="106" t="n">
        <v>51259.8334143519</v>
      </c>
      <c r="B7559" s="1" t="s">
        <v>314</v>
      </c>
      <c r="C7559" s="1" t="s">
        <v>315</v>
      </c>
      <c r="D7559" s="1" t="s">
        <v>316</v>
      </c>
    </row>
    <row r="7560" customFormat="false" ht="15" hidden="false" customHeight="true" outlineLevel="0" collapsed="false">
      <c r="A7560" s="106" t="n">
        <v>51267.1442824074</v>
      </c>
      <c r="B7560" s="1" t="s">
        <v>317</v>
      </c>
      <c r="C7560" s="1" t="s">
        <v>318</v>
      </c>
      <c r="D7560" s="1" t="s">
        <v>319</v>
      </c>
    </row>
    <row r="7561" customFormat="false" ht="15" hidden="false" customHeight="true" outlineLevel="0" collapsed="false">
      <c r="A7561" s="106" t="n">
        <v>51275.2919560185</v>
      </c>
      <c r="B7561" s="1" t="s">
        <v>320</v>
      </c>
      <c r="C7561" s="1" t="s">
        <v>321</v>
      </c>
      <c r="D7561" s="1" t="s">
        <v>322</v>
      </c>
    </row>
    <row r="7562" customFormat="false" ht="15" hidden="false" customHeight="true" outlineLevel="0" collapsed="false">
      <c r="A7562" s="106" t="n">
        <v>51282.4912962963</v>
      </c>
      <c r="B7562" s="1" t="s">
        <v>333</v>
      </c>
      <c r="C7562" s="1" t="s">
        <v>334</v>
      </c>
      <c r="D7562" s="1" t="s">
        <v>325</v>
      </c>
    </row>
    <row r="7563" customFormat="false" ht="15" hidden="false" customHeight="true" outlineLevel="0" collapsed="false">
      <c r="A7563" s="106" t="n">
        <v>51289.095775463</v>
      </c>
      <c r="B7563" s="1" t="s">
        <v>314</v>
      </c>
      <c r="C7563" s="1" t="s">
        <v>315</v>
      </c>
      <c r="D7563" s="1" t="s">
        <v>316</v>
      </c>
    </row>
    <row r="7564" customFormat="false" ht="15" hidden="false" customHeight="true" outlineLevel="0" collapsed="false">
      <c r="A7564" s="106" t="n">
        <v>51296.7522916667</v>
      </c>
      <c r="B7564" s="1" t="s">
        <v>317</v>
      </c>
      <c r="C7564" s="1" t="s">
        <v>318</v>
      </c>
      <c r="D7564" s="1" t="s">
        <v>319</v>
      </c>
    </row>
    <row r="7565" customFormat="false" ht="15" hidden="false" customHeight="true" outlineLevel="0" collapsed="false">
      <c r="A7565" s="106" t="n">
        <v>51304.897662037</v>
      </c>
      <c r="B7565" s="1" t="s">
        <v>320</v>
      </c>
      <c r="C7565" s="1" t="s">
        <v>321</v>
      </c>
      <c r="D7565" s="1" t="s">
        <v>322</v>
      </c>
    </row>
    <row r="7566" customFormat="false" ht="15" hidden="false" customHeight="true" outlineLevel="0" collapsed="false">
      <c r="A7566" s="106" t="n">
        <v>51307.7405092593</v>
      </c>
      <c r="B7566" s="1" t="s">
        <v>328</v>
      </c>
      <c r="C7566" s="1" t="s">
        <v>331</v>
      </c>
      <c r="D7566" s="1" t="s">
        <v>332</v>
      </c>
    </row>
    <row r="7567" customFormat="false" ht="15" hidden="false" customHeight="true" outlineLevel="0" collapsed="false">
      <c r="A7567" s="106" t="n">
        <v>51311.8053935185</v>
      </c>
      <c r="B7567" s="1" t="s">
        <v>323</v>
      </c>
      <c r="C7567" s="1" t="s">
        <v>324</v>
      </c>
      <c r="D7567" s="1" t="s">
        <v>325</v>
      </c>
    </row>
    <row r="7568" customFormat="false" ht="15" hidden="false" customHeight="true" outlineLevel="0" collapsed="false">
      <c r="A7568" s="106" t="n">
        <v>51318.4294212963</v>
      </c>
      <c r="B7568" s="1" t="s">
        <v>314</v>
      </c>
      <c r="C7568" s="1" t="s">
        <v>315</v>
      </c>
      <c r="D7568" s="1" t="s">
        <v>316</v>
      </c>
    </row>
    <row r="7569" customFormat="false" ht="15" hidden="false" customHeight="true" outlineLevel="0" collapsed="false">
      <c r="A7569" s="106" t="n">
        <v>51326.3857638889</v>
      </c>
      <c r="B7569" s="1" t="s">
        <v>326</v>
      </c>
      <c r="C7569" s="1" t="s">
        <v>327</v>
      </c>
      <c r="D7569" s="1" t="s">
        <v>319</v>
      </c>
    </row>
    <row r="7570" customFormat="false" ht="15" hidden="false" customHeight="true" outlineLevel="0" collapsed="false">
      <c r="A7570" s="106" t="n">
        <v>51334.3865856482</v>
      </c>
      <c r="B7570" s="1" t="s">
        <v>320</v>
      </c>
      <c r="C7570" s="1" t="s">
        <v>321</v>
      </c>
      <c r="D7570" s="1" t="s">
        <v>322</v>
      </c>
    </row>
    <row r="7571" customFormat="false" ht="15" hidden="false" customHeight="true" outlineLevel="0" collapsed="false">
      <c r="A7571" s="106" t="n">
        <v>51341.087650463</v>
      </c>
      <c r="B7571" s="1" t="s">
        <v>323</v>
      </c>
      <c r="C7571" s="1" t="s">
        <v>324</v>
      </c>
      <c r="D7571" s="1" t="s">
        <v>325</v>
      </c>
    </row>
    <row r="7572" customFormat="false" ht="15" hidden="false" customHeight="true" outlineLevel="0" collapsed="false">
      <c r="A7572" s="106" t="n">
        <v>51347.8795949074</v>
      </c>
      <c r="B7572" s="1" t="s">
        <v>314</v>
      </c>
      <c r="C7572" s="1" t="s">
        <v>315</v>
      </c>
      <c r="D7572" s="1" t="s">
        <v>316</v>
      </c>
    </row>
    <row r="7573" customFormat="false" ht="15" hidden="false" customHeight="true" outlineLevel="0" collapsed="false">
      <c r="A7573" s="106" t="n">
        <v>51356.018912037</v>
      </c>
      <c r="B7573" s="1" t="s">
        <v>326</v>
      </c>
      <c r="C7573" s="1" t="s">
        <v>327</v>
      </c>
      <c r="D7573" s="1" t="s">
        <v>319</v>
      </c>
    </row>
    <row r="7574" customFormat="false" ht="15" hidden="false" customHeight="true" outlineLevel="0" collapsed="false">
      <c r="A7574" s="106" t="n">
        <v>51363.7751967593</v>
      </c>
      <c r="B7574" s="1" t="s">
        <v>320</v>
      </c>
      <c r="C7574" s="1" t="s">
        <v>321</v>
      </c>
      <c r="D7574" s="1" t="s">
        <v>322</v>
      </c>
    </row>
    <row r="7575" customFormat="false" ht="15" hidden="false" customHeight="true" outlineLevel="0" collapsed="false">
      <c r="A7575" s="106" t="n">
        <v>51370.3821180556</v>
      </c>
      <c r="B7575" s="1" t="s">
        <v>323</v>
      </c>
      <c r="C7575" s="1" t="s">
        <v>324</v>
      </c>
      <c r="D7575" s="1" t="s">
        <v>325</v>
      </c>
    </row>
    <row r="7576" customFormat="false" ht="15" hidden="false" customHeight="true" outlineLevel="0" collapsed="false">
      <c r="A7576" s="106" t="n">
        <v>51377.4704976852</v>
      </c>
      <c r="B7576" s="1" t="s">
        <v>314</v>
      </c>
      <c r="C7576" s="1" t="s">
        <v>315</v>
      </c>
      <c r="D7576" s="1" t="s">
        <v>316</v>
      </c>
    </row>
    <row r="7577" customFormat="false" ht="15" hidden="false" customHeight="true" outlineLevel="0" collapsed="false">
      <c r="A7577" s="106" t="n">
        <v>51385.6349074074</v>
      </c>
      <c r="B7577" s="1" t="s">
        <v>326</v>
      </c>
      <c r="C7577" s="1" t="s">
        <v>327</v>
      </c>
      <c r="D7577" s="1" t="s">
        <v>319</v>
      </c>
    </row>
    <row r="7578" customFormat="false" ht="15" hidden="false" customHeight="true" outlineLevel="0" collapsed="false">
      <c r="A7578" s="106" t="n">
        <v>51393.0887268519</v>
      </c>
      <c r="B7578" s="1" t="s">
        <v>320</v>
      </c>
      <c r="C7578" s="1" t="s">
        <v>321</v>
      </c>
      <c r="D7578" s="1" t="s">
        <v>322</v>
      </c>
    </row>
    <row r="7579" customFormat="false" ht="15" hidden="false" customHeight="true" outlineLevel="0" collapsed="false">
      <c r="A7579" s="106" t="n">
        <v>51399.738287037</v>
      </c>
      <c r="B7579" s="1" t="s">
        <v>323</v>
      </c>
      <c r="C7579" s="1" t="s">
        <v>324</v>
      </c>
      <c r="D7579" s="1" t="s">
        <v>325</v>
      </c>
    </row>
    <row r="7580" customFormat="false" ht="15" hidden="false" customHeight="true" outlineLevel="0" collapsed="false">
      <c r="A7580" s="106" t="n">
        <v>51401.4060185185</v>
      </c>
      <c r="B7580" s="1" t="s">
        <v>328</v>
      </c>
      <c r="C7580" s="1" t="s">
        <v>335</v>
      </c>
      <c r="D7580" s="1" t="s">
        <v>336</v>
      </c>
    </row>
    <row r="7581" customFormat="false" ht="15" hidden="false" customHeight="true" outlineLevel="0" collapsed="false">
      <c r="A7581" s="106" t="n">
        <v>51407.1960300926</v>
      </c>
      <c r="B7581" s="1" t="s">
        <v>314</v>
      </c>
      <c r="C7581" s="1" t="s">
        <v>315</v>
      </c>
      <c r="D7581" s="1" t="s">
        <v>316</v>
      </c>
    </row>
    <row r="7582" customFormat="false" ht="15" hidden="false" customHeight="true" outlineLevel="0" collapsed="false">
      <c r="A7582" s="106" t="n">
        <v>51415.2265277778</v>
      </c>
      <c r="B7582" s="1" t="s">
        <v>326</v>
      </c>
      <c r="C7582" s="1" t="s">
        <v>327</v>
      </c>
      <c r="D7582" s="1" t="s">
        <v>319</v>
      </c>
    </row>
    <row r="7583" customFormat="false" ht="15" hidden="false" customHeight="true" outlineLevel="0" collapsed="false">
      <c r="A7583" s="106" t="n">
        <v>51422.3621296296</v>
      </c>
      <c r="B7583" s="1" t="s">
        <v>320</v>
      </c>
      <c r="C7583" s="1" t="s">
        <v>321</v>
      </c>
      <c r="D7583" s="1" t="s">
        <v>322</v>
      </c>
    </row>
    <row r="7584" customFormat="false" ht="15" hidden="false" customHeight="true" outlineLevel="0" collapsed="false">
      <c r="A7584" s="106" t="n">
        <v>51429.2013541667</v>
      </c>
      <c r="B7584" s="1" t="s">
        <v>323</v>
      </c>
      <c r="C7584" s="1" t="s">
        <v>324</v>
      </c>
      <c r="D7584" s="1" t="s">
        <v>325</v>
      </c>
    </row>
    <row r="7585" customFormat="false" ht="15" hidden="false" customHeight="true" outlineLevel="0" collapsed="false">
      <c r="A7585" s="106" t="n">
        <v>51437.0192708333</v>
      </c>
      <c r="B7585" s="1" t="s">
        <v>314</v>
      </c>
      <c r="C7585" s="1" t="s">
        <v>315</v>
      </c>
      <c r="D7585" s="1" t="s">
        <v>316</v>
      </c>
    </row>
    <row r="7586" customFormat="false" ht="15" hidden="false" customHeight="true" outlineLevel="0" collapsed="false">
      <c r="A7586" s="106" t="n">
        <v>51444.7889467593</v>
      </c>
      <c r="B7586" s="1" t="s">
        <v>317</v>
      </c>
      <c r="C7586" s="1" t="s">
        <v>318</v>
      </c>
      <c r="D7586" s="1" t="s">
        <v>319</v>
      </c>
    </row>
    <row r="7587" customFormat="false" ht="15" hidden="false" customHeight="true" outlineLevel="0" collapsed="false">
      <c r="A7587" s="106" t="n">
        <v>51451.6413773148</v>
      </c>
      <c r="B7587" s="1" t="s">
        <v>320</v>
      </c>
      <c r="C7587" s="1" t="s">
        <v>321</v>
      </c>
      <c r="D7587" s="1" t="s">
        <v>322</v>
      </c>
    </row>
    <row r="7588" customFormat="false" ht="15" hidden="false" customHeight="true" outlineLevel="0" collapsed="false">
      <c r="A7588" s="106" t="n">
        <v>51458.7959259259</v>
      </c>
      <c r="B7588" s="1" t="s">
        <v>333</v>
      </c>
      <c r="C7588" s="1" t="s">
        <v>334</v>
      </c>
      <c r="D7588" s="1" t="s">
        <v>325</v>
      </c>
    </row>
    <row r="7589" customFormat="false" ht="15" hidden="false" customHeight="true" outlineLevel="0" collapsed="false">
      <c r="A7589" s="106" t="n">
        <v>51466.8805787037</v>
      </c>
      <c r="B7589" s="1" t="s">
        <v>314</v>
      </c>
      <c r="C7589" s="1" t="s">
        <v>315</v>
      </c>
      <c r="D7589" s="1" t="s">
        <v>316</v>
      </c>
    </row>
    <row r="7590" customFormat="false" ht="15" hidden="false" customHeight="true" outlineLevel="0" collapsed="false">
      <c r="A7590" s="106" t="n">
        <v>51474.3147222222</v>
      </c>
      <c r="B7590" s="1" t="s">
        <v>326</v>
      </c>
      <c r="C7590" s="1" t="s">
        <v>327</v>
      </c>
      <c r="D7590" s="1" t="s">
        <v>319</v>
      </c>
    </row>
    <row r="7591" customFormat="false" ht="15" hidden="false" customHeight="true" outlineLevel="0" collapsed="false">
      <c r="A7591" s="106" t="n">
        <v>51480.978900463</v>
      </c>
      <c r="B7591" s="1" t="s">
        <v>320</v>
      </c>
      <c r="C7591" s="1" t="s">
        <v>321</v>
      </c>
      <c r="D7591" s="1" t="s">
        <v>322</v>
      </c>
    </row>
    <row r="7592" customFormat="false" ht="15" hidden="false" customHeight="true" outlineLevel="0" collapsed="false">
      <c r="A7592" s="106" t="n">
        <v>51488.5108564815</v>
      </c>
      <c r="B7592" s="1" t="s">
        <v>323</v>
      </c>
      <c r="C7592" s="1" t="s">
        <v>324</v>
      </c>
      <c r="D7592" s="1" t="s">
        <v>325</v>
      </c>
    </row>
    <row r="7593" customFormat="false" ht="15" hidden="false" customHeight="true" outlineLevel="0" collapsed="false">
      <c r="A7593" s="106" t="n">
        <v>51491.2729050926</v>
      </c>
      <c r="B7593" s="1" t="s">
        <v>328</v>
      </c>
      <c r="C7593" s="1" t="s">
        <v>337</v>
      </c>
      <c r="D7593" s="1" t="s">
        <v>338</v>
      </c>
    </row>
    <row r="7594" customFormat="false" ht="15" hidden="false" customHeight="true" outlineLevel="0" collapsed="false">
      <c r="A7594" s="106" t="n">
        <v>51496.7099768519</v>
      </c>
      <c r="B7594" s="1" t="s">
        <v>314</v>
      </c>
      <c r="C7594" s="1" t="s">
        <v>315</v>
      </c>
      <c r="D7594" s="1" t="s">
        <v>316</v>
      </c>
    </row>
    <row r="7595" customFormat="false" ht="15" hidden="false" customHeight="true" outlineLevel="0" collapsed="false">
      <c r="A7595" s="106" t="n">
        <v>51503.7969675926</v>
      </c>
      <c r="B7595" s="1" t="s">
        <v>326</v>
      </c>
      <c r="C7595" s="1" t="s">
        <v>327</v>
      </c>
      <c r="D7595" s="1" t="s">
        <v>319</v>
      </c>
    </row>
    <row r="7596" customFormat="false" ht="15" hidden="false" customHeight="true" outlineLevel="0" collapsed="false">
      <c r="A7596" s="106" t="n">
        <v>51510.4204398148</v>
      </c>
      <c r="B7596" s="1" t="s">
        <v>320</v>
      </c>
      <c r="C7596" s="1" t="s">
        <v>321</v>
      </c>
      <c r="D7596" s="1" t="s">
        <v>322</v>
      </c>
    </row>
    <row r="7597" customFormat="false" ht="15" hidden="false" customHeight="true" outlineLevel="0" collapsed="false">
      <c r="A7597" s="106" t="n">
        <v>51518.2996296296</v>
      </c>
      <c r="B7597" s="1" t="s">
        <v>323</v>
      </c>
      <c r="C7597" s="1" t="s">
        <v>324</v>
      </c>
      <c r="D7597" s="1" t="s">
        <v>325</v>
      </c>
    </row>
    <row r="7598" customFormat="false" ht="15" hidden="false" customHeight="true" outlineLevel="0" collapsed="false">
      <c r="A7598" s="106" t="n">
        <v>51526.4397337963</v>
      </c>
      <c r="B7598" s="1" t="s">
        <v>314</v>
      </c>
      <c r="C7598" s="1" t="s">
        <v>315</v>
      </c>
      <c r="D7598" s="1" t="s">
        <v>316</v>
      </c>
    </row>
    <row r="7599" customFormat="false" ht="15" hidden="false" customHeight="true" outlineLevel="0" collapsed="false">
      <c r="A7599" s="106" t="n">
        <v>51533.2379513889</v>
      </c>
      <c r="B7599" s="1" t="s">
        <v>326</v>
      </c>
      <c r="C7599" s="1" t="s">
        <v>327</v>
      </c>
      <c r="D7599" s="1" t="s">
        <v>319</v>
      </c>
    </row>
    <row r="7600" customFormat="false" ht="15" hidden="false" customHeight="true" outlineLevel="0" collapsed="false">
      <c r="A7600" s="106" t="n">
        <v>51539.9863541667</v>
      </c>
      <c r="B7600" s="1" t="s">
        <v>320</v>
      </c>
      <c r="C7600" s="1" t="s">
        <v>321</v>
      </c>
      <c r="D7600" s="1" t="s">
        <v>322</v>
      </c>
    </row>
    <row r="7601" customFormat="false" ht="15" hidden="false" customHeight="true" outlineLevel="0" collapsed="false">
      <c r="A7601" s="106" t="n">
        <v>51548.0983680556</v>
      </c>
      <c r="B7601" s="1" t="s">
        <v>323</v>
      </c>
      <c r="C7601" s="1" t="s">
        <v>324</v>
      </c>
      <c r="D7601" s="1" t="s">
        <v>325</v>
      </c>
    </row>
    <row r="7602" customFormat="false" ht="15" hidden="false" customHeight="true" outlineLevel="0" collapsed="false">
      <c r="A7602" s="106" t="n">
        <v>51556.0203819444</v>
      </c>
      <c r="B7602" s="1" t="s">
        <v>314</v>
      </c>
      <c r="C7602" s="1" t="s">
        <v>315</v>
      </c>
      <c r="D7602" s="1" t="s">
        <v>316</v>
      </c>
    </row>
    <row r="7603" customFormat="false" ht="15" hidden="false" customHeight="true" outlineLevel="0" collapsed="false">
      <c r="A7603" s="106" t="n">
        <v>51562.6523032407</v>
      </c>
      <c r="B7603" s="1" t="s">
        <v>326</v>
      </c>
      <c r="C7603" s="1" t="s">
        <v>327</v>
      </c>
      <c r="D7603" s="1" t="s">
        <v>319</v>
      </c>
    </row>
    <row r="7604" customFormat="false" ht="15" hidden="false" customHeight="true" outlineLevel="0" collapsed="false">
      <c r="A7604" s="106" t="n">
        <v>51569.6606597222</v>
      </c>
      <c r="B7604" s="1" t="s">
        <v>320</v>
      </c>
      <c r="C7604" s="1" t="s">
        <v>321</v>
      </c>
      <c r="D7604" s="1" t="s">
        <v>322</v>
      </c>
    </row>
    <row r="7605" customFormat="false" ht="15" hidden="false" customHeight="true" outlineLevel="0" collapsed="false">
      <c r="A7605" s="106" t="n">
        <v>51577.8469212963</v>
      </c>
      <c r="B7605" s="1" t="s">
        <v>323</v>
      </c>
      <c r="C7605" s="1" t="s">
        <v>324</v>
      </c>
      <c r="D7605" s="1" t="s">
        <v>325</v>
      </c>
    </row>
    <row r="7606" customFormat="false" ht="15" hidden="false" customHeight="true" outlineLevel="0" collapsed="false">
      <c r="A7606" s="106" t="n">
        <v>51580.2546759259</v>
      </c>
      <c r="B7606" s="1" t="s">
        <v>328</v>
      </c>
      <c r="C7606" s="1" t="s">
        <v>329</v>
      </c>
      <c r="D7606" s="1" t="s">
        <v>330</v>
      </c>
    </row>
    <row r="7607" customFormat="false" ht="15" hidden="false" customHeight="true" outlineLevel="0" collapsed="false">
      <c r="A7607" s="106" t="n">
        <v>51585.439224537</v>
      </c>
      <c r="B7607" s="1" t="s">
        <v>314</v>
      </c>
      <c r="C7607" s="1" t="s">
        <v>315</v>
      </c>
      <c r="D7607" s="1" t="s">
        <v>316</v>
      </c>
    </row>
    <row r="7608" customFormat="false" ht="15" hidden="false" customHeight="true" outlineLevel="0" collapsed="false">
      <c r="A7608" s="106" t="n">
        <v>51592.0623611111</v>
      </c>
      <c r="B7608" s="1" t="s">
        <v>326</v>
      </c>
      <c r="C7608" s="1" t="s">
        <v>327</v>
      </c>
      <c r="D7608" s="1" t="s">
        <v>319</v>
      </c>
    </row>
    <row r="7609" customFormat="false" ht="15" hidden="false" customHeight="true" outlineLevel="0" collapsed="false">
      <c r="A7609" s="106" t="n">
        <v>51599.4014699074</v>
      </c>
      <c r="B7609" s="1" t="s">
        <v>320</v>
      </c>
      <c r="C7609" s="1" t="s">
        <v>321</v>
      </c>
      <c r="D7609" s="1" t="s">
        <v>322</v>
      </c>
    </row>
    <row r="7610" customFormat="false" ht="15" hidden="false" customHeight="true" outlineLevel="0" collapsed="false">
      <c r="A7610" s="106" t="n">
        <v>51607.5007060185</v>
      </c>
      <c r="B7610" s="1" t="s">
        <v>323</v>
      </c>
      <c r="C7610" s="1" t="s">
        <v>324</v>
      </c>
      <c r="D7610" s="1" t="s">
        <v>325</v>
      </c>
    </row>
    <row r="7611" customFormat="false" ht="15" hidden="false" customHeight="true" outlineLevel="0" collapsed="false">
      <c r="A7611" s="106" t="n">
        <v>51614.7252777778</v>
      </c>
      <c r="B7611" s="1" t="s">
        <v>314</v>
      </c>
      <c r="C7611" s="1" t="s">
        <v>315</v>
      </c>
      <c r="D7611" s="1" t="s">
        <v>316</v>
      </c>
    </row>
    <row r="7612" customFormat="false" ht="15" hidden="false" customHeight="true" outlineLevel="0" collapsed="false">
      <c r="A7612" s="106" t="n">
        <v>51621.4908449074</v>
      </c>
      <c r="B7612" s="1" t="s">
        <v>317</v>
      </c>
      <c r="C7612" s="1" t="s">
        <v>318</v>
      </c>
      <c r="D7612" s="1" t="s">
        <v>319</v>
      </c>
    </row>
    <row r="7613" customFormat="false" ht="15" hidden="false" customHeight="true" outlineLevel="0" collapsed="false">
      <c r="A7613" s="106" t="n">
        <v>51629.1622569444</v>
      </c>
      <c r="B7613" s="1" t="s">
        <v>320</v>
      </c>
      <c r="C7613" s="1" t="s">
        <v>321</v>
      </c>
      <c r="D7613" s="1" t="s">
        <v>322</v>
      </c>
    </row>
    <row r="7614" customFormat="false" ht="15" hidden="false" customHeight="true" outlineLevel="0" collapsed="false">
      <c r="A7614" s="106" t="n">
        <v>51637.0366203704</v>
      </c>
      <c r="B7614" s="1" t="s">
        <v>333</v>
      </c>
      <c r="C7614" s="1" t="s">
        <v>334</v>
      </c>
      <c r="D7614" s="1" t="s">
        <v>325</v>
      </c>
    </row>
    <row r="7615" customFormat="false" ht="15" hidden="false" customHeight="true" outlineLevel="0" collapsed="false">
      <c r="A7615" s="106" t="n">
        <v>51643.9349884259</v>
      </c>
      <c r="B7615" s="1" t="s">
        <v>314</v>
      </c>
      <c r="C7615" s="1" t="s">
        <v>315</v>
      </c>
      <c r="D7615" s="1" t="s">
        <v>316</v>
      </c>
    </row>
    <row r="7616" customFormat="false" ht="15" hidden="false" customHeight="true" outlineLevel="0" collapsed="false">
      <c r="A7616" s="106" t="n">
        <v>51650.9558564815</v>
      </c>
      <c r="B7616" s="1" t="s">
        <v>326</v>
      </c>
      <c r="C7616" s="1" t="s">
        <v>327</v>
      </c>
      <c r="D7616" s="1" t="s">
        <v>319</v>
      </c>
    </row>
    <row r="7617" customFormat="false" ht="15" hidden="false" customHeight="true" outlineLevel="0" collapsed="false">
      <c r="A7617" s="106" t="n">
        <v>51658.903287037</v>
      </c>
      <c r="B7617" s="1" t="s">
        <v>320</v>
      </c>
      <c r="C7617" s="1" t="s">
        <v>321</v>
      </c>
      <c r="D7617" s="1" t="s">
        <v>322</v>
      </c>
    </row>
    <row r="7618" customFormat="false" ht="15" hidden="false" customHeight="true" outlineLevel="0" collapsed="false">
      <c r="A7618" s="106" t="n">
        <v>51666.4575925926</v>
      </c>
      <c r="B7618" s="1" t="s">
        <v>323</v>
      </c>
      <c r="C7618" s="1" t="s">
        <v>324</v>
      </c>
      <c r="D7618" s="1" t="s">
        <v>325</v>
      </c>
    </row>
    <row r="7619" customFormat="false" ht="15" hidden="false" customHeight="true" outlineLevel="0" collapsed="false">
      <c r="A7619" s="106" t="n">
        <v>51672.9834259259</v>
      </c>
      <c r="B7619" s="1" t="s">
        <v>328</v>
      </c>
      <c r="C7619" s="1" t="s">
        <v>331</v>
      </c>
      <c r="D7619" s="1" t="s">
        <v>332</v>
      </c>
    </row>
    <row r="7620" customFormat="false" ht="15" hidden="false" customHeight="true" outlineLevel="0" collapsed="false">
      <c r="A7620" s="106" t="n">
        <v>51673.1338310185</v>
      </c>
      <c r="B7620" s="1" t="s">
        <v>314</v>
      </c>
      <c r="C7620" s="1" t="s">
        <v>315</v>
      </c>
      <c r="D7620" s="1" t="s">
        <v>316</v>
      </c>
    </row>
    <row r="7621" customFormat="false" ht="15" hidden="false" customHeight="true" outlineLevel="0" collapsed="false">
      <c r="A7621" s="106" t="n">
        <v>51680.4703819445</v>
      </c>
      <c r="B7621" s="1" t="s">
        <v>326</v>
      </c>
      <c r="C7621" s="1" t="s">
        <v>327</v>
      </c>
      <c r="D7621" s="1" t="s">
        <v>319</v>
      </c>
    </row>
    <row r="7622" customFormat="false" ht="15" hidden="false" customHeight="true" outlineLevel="0" collapsed="false">
      <c r="A7622" s="106" t="n">
        <v>51688.5920949074</v>
      </c>
      <c r="B7622" s="1" t="s">
        <v>320</v>
      </c>
      <c r="C7622" s="1" t="s">
        <v>321</v>
      </c>
      <c r="D7622" s="1" t="s">
        <v>322</v>
      </c>
    </row>
    <row r="7623" customFormat="false" ht="15" hidden="false" customHeight="true" outlineLevel="0" collapsed="false">
      <c r="A7623" s="106" t="n">
        <v>51695.7922800926</v>
      </c>
      <c r="B7623" s="1" t="s">
        <v>323</v>
      </c>
      <c r="C7623" s="1" t="s">
        <v>324</v>
      </c>
      <c r="D7623" s="1" t="s">
        <v>325</v>
      </c>
    </row>
    <row r="7624" customFormat="false" ht="15" hidden="false" customHeight="true" outlineLevel="0" collapsed="false">
      <c r="A7624" s="106" t="n">
        <v>51702.3842939815</v>
      </c>
      <c r="B7624" s="1" t="s">
        <v>314</v>
      </c>
      <c r="C7624" s="1" t="s">
        <v>315</v>
      </c>
      <c r="D7624" s="1" t="s">
        <v>316</v>
      </c>
    </row>
    <row r="7625" customFormat="false" ht="15" hidden="false" customHeight="true" outlineLevel="0" collapsed="false">
      <c r="A7625" s="106" t="n">
        <v>51710.0435069444</v>
      </c>
      <c r="B7625" s="1" t="s">
        <v>326</v>
      </c>
      <c r="C7625" s="1" t="s">
        <v>327</v>
      </c>
      <c r="D7625" s="1" t="s">
        <v>319</v>
      </c>
    </row>
    <row r="7626" customFormat="false" ht="15" hidden="false" customHeight="true" outlineLevel="0" collapsed="false">
      <c r="A7626" s="106" t="n">
        <v>51718.2030671296</v>
      </c>
      <c r="B7626" s="1" t="s">
        <v>320</v>
      </c>
      <c r="C7626" s="1" t="s">
        <v>321</v>
      </c>
      <c r="D7626" s="1" t="s">
        <v>322</v>
      </c>
    </row>
    <row r="7627" customFormat="false" ht="15" hidden="false" customHeight="true" outlineLevel="0" collapsed="false">
      <c r="A7627" s="106" t="n">
        <v>51725.0866550926</v>
      </c>
      <c r="B7627" s="1" t="s">
        <v>323</v>
      </c>
      <c r="C7627" s="1" t="s">
        <v>324</v>
      </c>
      <c r="D7627" s="1" t="s">
        <v>325</v>
      </c>
    </row>
    <row r="7628" customFormat="false" ht="15" hidden="false" customHeight="true" outlineLevel="0" collapsed="false">
      <c r="A7628" s="106" t="n">
        <v>51731.7383217593</v>
      </c>
      <c r="B7628" s="1" t="s">
        <v>314</v>
      </c>
      <c r="C7628" s="1" t="s">
        <v>315</v>
      </c>
      <c r="D7628" s="1" t="s">
        <v>316</v>
      </c>
    </row>
    <row r="7629" customFormat="false" ht="15" hidden="false" customHeight="true" outlineLevel="0" collapsed="false">
      <c r="A7629" s="106" t="n">
        <v>51739.6779282407</v>
      </c>
      <c r="B7629" s="1" t="s">
        <v>326</v>
      </c>
      <c r="C7629" s="1" t="s">
        <v>327</v>
      </c>
      <c r="D7629" s="1" t="s">
        <v>319</v>
      </c>
    </row>
    <row r="7630" customFormat="false" ht="15" hidden="false" customHeight="true" outlineLevel="0" collapsed="false">
      <c r="A7630" s="106" t="n">
        <v>51747.7210416667</v>
      </c>
      <c r="B7630" s="1" t="s">
        <v>320</v>
      </c>
      <c r="C7630" s="1" t="s">
        <v>321</v>
      </c>
      <c r="D7630" s="1" t="s">
        <v>322</v>
      </c>
    </row>
    <row r="7631" customFormat="false" ht="15" hidden="false" customHeight="true" outlineLevel="0" collapsed="false">
      <c r="A7631" s="106" t="n">
        <v>51754.3916550926</v>
      </c>
      <c r="B7631" s="1" t="s">
        <v>323</v>
      </c>
      <c r="C7631" s="1" t="s">
        <v>324</v>
      </c>
      <c r="D7631" s="1" t="s">
        <v>325</v>
      </c>
    </row>
    <row r="7632" customFormat="false" ht="15" hidden="false" customHeight="true" outlineLevel="0" collapsed="false">
      <c r="A7632" s="106" t="n">
        <v>51761.231412037</v>
      </c>
      <c r="B7632" s="1" t="s">
        <v>314</v>
      </c>
      <c r="C7632" s="1" t="s">
        <v>315</v>
      </c>
      <c r="D7632" s="1" t="s">
        <v>316</v>
      </c>
    </row>
    <row r="7633" customFormat="false" ht="15" hidden="false" customHeight="true" outlineLevel="0" collapsed="false">
      <c r="A7633" s="106" t="n">
        <v>51766.6434606482</v>
      </c>
      <c r="B7633" s="1" t="s">
        <v>328</v>
      </c>
      <c r="C7633" s="1" t="s">
        <v>335</v>
      </c>
      <c r="D7633" s="1" t="s">
        <v>336</v>
      </c>
    </row>
    <row r="7634" customFormat="false" ht="15" hidden="false" customHeight="true" outlineLevel="0" collapsed="false">
      <c r="A7634" s="106" t="n">
        <v>51769.3619675926</v>
      </c>
      <c r="B7634" s="1" t="s">
        <v>326</v>
      </c>
      <c r="C7634" s="1" t="s">
        <v>327</v>
      </c>
      <c r="D7634" s="1" t="s">
        <v>319</v>
      </c>
    </row>
    <row r="7635" customFormat="false" ht="15" hidden="false" customHeight="true" outlineLevel="0" collapsed="false">
      <c r="A7635" s="106" t="n">
        <v>51777.1473611111</v>
      </c>
      <c r="B7635" s="1" t="s">
        <v>320</v>
      </c>
      <c r="C7635" s="1" t="s">
        <v>321</v>
      </c>
      <c r="D7635" s="1" t="s">
        <v>322</v>
      </c>
    </row>
    <row r="7636" customFormat="false" ht="15" hidden="false" customHeight="true" outlineLevel="0" collapsed="false">
      <c r="A7636" s="106" t="n">
        <v>51783.7517824074</v>
      </c>
      <c r="B7636" s="1" t="s">
        <v>323</v>
      </c>
      <c r="C7636" s="1" t="s">
        <v>324</v>
      </c>
      <c r="D7636" s="1" t="s">
        <v>325</v>
      </c>
    </row>
    <row r="7637" customFormat="false" ht="15" hidden="false" customHeight="true" outlineLevel="0" collapsed="false">
      <c r="A7637" s="106" t="n">
        <v>51790.8788425926</v>
      </c>
      <c r="B7637" s="1" t="s">
        <v>314</v>
      </c>
      <c r="C7637" s="1" t="s">
        <v>315</v>
      </c>
      <c r="D7637" s="1" t="s">
        <v>316</v>
      </c>
    </row>
    <row r="7638" customFormat="false" ht="15" hidden="false" customHeight="true" outlineLevel="0" collapsed="false">
      <c r="A7638" s="106" t="n">
        <v>51799.0625578704</v>
      </c>
      <c r="B7638" s="1" t="s">
        <v>317</v>
      </c>
      <c r="C7638" s="1" t="s">
        <v>318</v>
      </c>
      <c r="D7638" s="1" t="s">
        <v>319</v>
      </c>
    </row>
    <row r="7639" customFormat="false" ht="15" hidden="false" customHeight="true" outlineLevel="0" collapsed="false">
      <c r="A7639" s="106" t="n">
        <v>51806.5031134259</v>
      </c>
      <c r="B7639" s="1" t="s">
        <v>320</v>
      </c>
      <c r="C7639" s="1" t="s">
        <v>321</v>
      </c>
      <c r="D7639" s="1" t="s">
        <v>322</v>
      </c>
    </row>
    <row r="7640" customFormat="false" ht="15" hidden="false" customHeight="true" outlineLevel="0" collapsed="false">
      <c r="A7640" s="106" t="n">
        <v>51813.1965625</v>
      </c>
      <c r="B7640" s="1" t="s">
        <v>333</v>
      </c>
      <c r="C7640" s="1" t="s">
        <v>334</v>
      </c>
      <c r="D7640" s="1" t="s">
        <v>325</v>
      </c>
    </row>
    <row r="7641" customFormat="false" ht="15" hidden="false" customHeight="true" outlineLevel="0" collapsed="false">
      <c r="A7641" s="106" t="n">
        <v>51820.6711342593</v>
      </c>
      <c r="B7641" s="1" t="s">
        <v>314</v>
      </c>
      <c r="C7641" s="1" t="s">
        <v>315</v>
      </c>
      <c r="D7641" s="1" t="s">
        <v>316</v>
      </c>
    </row>
    <row r="7642" customFormat="false" ht="15" hidden="false" customHeight="true" outlineLevel="0" collapsed="false">
      <c r="A7642" s="106" t="n">
        <v>51828.7334375</v>
      </c>
      <c r="B7642" s="1" t="s">
        <v>326</v>
      </c>
      <c r="C7642" s="1" t="s">
        <v>327</v>
      </c>
      <c r="D7642" s="1" t="s">
        <v>319</v>
      </c>
    </row>
    <row r="7643" customFormat="false" ht="15" hidden="false" customHeight="true" outlineLevel="0" collapsed="false">
      <c r="A7643" s="106" t="n">
        <v>51835.8251851852</v>
      </c>
      <c r="B7643" s="1" t="s">
        <v>320</v>
      </c>
      <c r="C7643" s="1" t="s">
        <v>321</v>
      </c>
      <c r="D7643" s="1" t="s">
        <v>322</v>
      </c>
    </row>
    <row r="7644" customFormat="false" ht="15" hidden="false" customHeight="true" outlineLevel="0" collapsed="false">
      <c r="A7644" s="106" t="n">
        <v>51842.7372916667</v>
      </c>
      <c r="B7644" s="1" t="s">
        <v>323</v>
      </c>
      <c r="C7644" s="1" t="s">
        <v>324</v>
      </c>
      <c r="D7644" s="1" t="s">
        <v>325</v>
      </c>
    </row>
    <row r="7645" customFormat="false" ht="15" hidden="false" customHeight="true" outlineLevel="0" collapsed="false">
      <c r="A7645" s="106" t="n">
        <v>51850.5644212963</v>
      </c>
      <c r="B7645" s="1" t="s">
        <v>314</v>
      </c>
      <c r="C7645" s="1" t="s">
        <v>315</v>
      </c>
      <c r="D7645" s="1" t="s">
        <v>316</v>
      </c>
    </row>
    <row r="7646" customFormat="false" ht="15" hidden="false" customHeight="true" outlineLevel="0" collapsed="false">
      <c r="A7646" s="106" t="n">
        <v>51856.5126157407</v>
      </c>
      <c r="B7646" s="1" t="s">
        <v>328</v>
      </c>
      <c r="C7646" s="1" t="s">
        <v>337</v>
      </c>
      <c r="D7646" s="1" t="s">
        <v>338</v>
      </c>
    </row>
    <row r="7647" customFormat="false" ht="15" hidden="false" customHeight="true" outlineLevel="0" collapsed="false">
      <c r="A7647" s="106" t="n">
        <v>51858.337337963</v>
      </c>
      <c r="B7647" s="1" t="s">
        <v>326</v>
      </c>
      <c r="C7647" s="1" t="s">
        <v>327</v>
      </c>
      <c r="D7647" s="1" t="s">
        <v>319</v>
      </c>
    </row>
    <row r="7648" customFormat="false" ht="15" hidden="false" customHeight="true" outlineLevel="0" collapsed="false">
      <c r="A7648" s="106" t="n">
        <v>51865.1564236111</v>
      </c>
      <c r="B7648" s="1" t="s">
        <v>320</v>
      </c>
      <c r="C7648" s="1" t="s">
        <v>321</v>
      </c>
      <c r="D7648" s="1" t="s">
        <v>322</v>
      </c>
    </row>
    <row r="7649" customFormat="false" ht="15" hidden="false" customHeight="true" outlineLevel="0" collapsed="false">
      <c r="A7649" s="106" t="n">
        <v>51872.3706944444</v>
      </c>
      <c r="B7649" s="1" t="s">
        <v>323</v>
      </c>
      <c r="C7649" s="1" t="s">
        <v>324</v>
      </c>
      <c r="D7649" s="1" t="s">
        <v>325</v>
      </c>
    </row>
    <row r="7650" customFormat="false" ht="15" hidden="false" customHeight="true" outlineLevel="0" collapsed="false">
      <c r="A7650" s="106" t="n">
        <v>51880.4753819444</v>
      </c>
      <c r="B7650" s="1" t="s">
        <v>314</v>
      </c>
      <c r="C7650" s="1" t="s">
        <v>315</v>
      </c>
      <c r="D7650" s="1" t="s">
        <v>316</v>
      </c>
    </row>
    <row r="7651" customFormat="false" ht="15" hidden="false" customHeight="true" outlineLevel="0" collapsed="false">
      <c r="A7651" s="106" t="n">
        <v>51887.8623032407</v>
      </c>
      <c r="B7651" s="1" t="s">
        <v>326</v>
      </c>
      <c r="C7651" s="1" t="s">
        <v>327</v>
      </c>
      <c r="D7651" s="1" t="s">
        <v>319</v>
      </c>
    </row>
    <row r="7652" customFormat="false" ht="15" hidden="false" customHeight="true" outlineLevel="0" collapsed="false">
      <c r="A7652" s="106" t="n">
        <v>51894.5336111111</v>
      </c>
      <c r="B7652" s="1" t="s">
        <v>320</v>
      </c>
      <c r="C7652" s="1" t="s">
        <v>321</v>
      </c>
      <c r="D7652" s="1" t="s">
        <v>322</v>
      </c>
    </row>
    <row r="7653" customFormat="false" ht="15" hidden="false" customHeight="true" outlineLevel="0" collapsed="false">
      <c r="A7653" s="106" t="n">
        <v>51902.0820138889</v>
      </c>
      <c r="B7653" s="1" t="s">
        <v>323</v>
      </c>
      <c r="C7653" s="1" t="s">
        <v>324</v>
      </c>
      <c r="D7653" s="1" t="s">
        <v>325</v>
      </c>
    </row>
    <row r="7654" customFormat="false" ht="15" hidden="false" customHeight="true" outlineLevel="0" collapsed="false">
      <c r="A7654" s="106" t="n">
        <v>51910.3031134259</v>
      </c>
      <c r="B7654" s="1" t="s">
        <v>314</v>
      </c>
      <c r="C7654" s="1" t="s">
        <v>315</v>
      </c>
      <c r="D7654" s="1" t="s">
        <v>316</v>
      </c>
    </row>
    <row r="7655" customFormat="false" ht="15" hidden="false" customHeight="true" outlineLevel="0" collapsed="false">
      <c r="A7655" s="106" t="n">
        <v>51917.3185416667</v>
      </c>
      <c r="B7655" s="1" t="s">
        <v>326</v>
      </c>
      <c r="C7655" s="1" t="s">
        <v>327</v>
      </c>
      <c r="D7655" s="1" t="s">
        <v>319</v>
      </c>
    </row>
    <row r="7656" customFormat="false" ht="15" hidden="false" customHeight="true" outlineLevel="0" collapsed="false">
      <c r="A7656" s="106" t="n">
        <v>51923.9788425926</v>
      </c>
      <c r="B7656" s="1" t="s">
        <v>320</v>
      </c>
      <c r="C7656" s="1" t="s">
        <v>321</v>
      </c>
      <c r="D7656" s="1" t="s">
        <v>322</v>
      </c>
    </row>
    <row r="7657" customFormat="false" ht="15" hidden="false" customHeight="true" outlineLevel="0" collapsed="false">
      <c r="A7657" s="106" t="n">
        <v>51931.8404976852</v>
      </c>
      <c r="B7657" s="1" t="s">
        <v>323</v>
      </c>
      <c r="C7657" s="1" t="s">
        <v>324</v>
      </c>
      <c r="D7657" s="1" t="s">
        <v>325</v>
      </c>
    </row>
    <row r="7658" customFormat="false" ht="15" hidden="false" customHeight="true" outlineLevel="0" collapsed="false">
      <c r="A7658" s="106" t="n">
        <v>51939.973287037</v>
      </c>
      <c r="B7658" s="1" t="s">
        <v>314</v>
      </c>
      <c r="C7658" s="1" t="s">
        <v>315</v>
      </c>
      <c r="D7658" s="1" t="s">
        <v>316</v>
      </c>
    </row>
    <row r="7659" customFormat="false" ht="15" hidden="false" customHeight="true" outlineLevel="0" collapsed="false">
      <c r="A7659" s="106" t="n">
        <v>51945.4950925926</v>
      </c>
      <c r="B7659" s="1" t="s">
        <v>328</v>
      </c>
      <c r="C7659" s="1" t="s">
        <v>329</v>
      </c>
      <c r="D7659" s="1" t="s">
        <v>330</v>
      </c>
    </row>
    <row r="7660" customFormat="false" ht="15" hidden="false" customHeight="true" outlineLevel="0" collapsed="false">
      <c r="A7660" s="106" t="n">
        <v>51946.7243171296</v>
      </c>
      <c r="B7660" s="1" t="s">
        <v>326</v>
      </c>
      <c r="C7660" s="1" t="s">
        <v>327</v>
      </c>
      <c r="D7660" s="1" t="s">
        <v>319</v>
      </c>
    </row>
    <row r="7661" customFormat="false" ht="15" hidden="false" customHeight="true" outlineLevel="0" collapsed="false">
      <c r="A7661" s="106" t="n">
        <v>51953.4999652778</v>
      </c>
      <c r="B7661" s="1" t="s">
        <v>320</v>
      </c>
      <c r="C7661" s="1" t="s">
        <v>321</v>
      </c>
      <c r="D7661" s="1" t="s">
        <v>322</v>
      </c>
    </row>
    <row r="7662" customFormat="false" ht="15" hidden="false" customHeight="true" outlineLevel="0" collapsed="false">
      <c r="A7662" s="106" t="n">
        <v>51961.5946180556</v>
      </c>
      <c r="B7662" s="1" t="s">
        <v>323</v>
      </c>
      <c r="C7662" s="1" t="s">
        <v>324</v>
      </c>
      <c r="D7662" s="1" t="s">
        <v>325</v>
      </c>
    </row>
    <row r="7663" customFormat="false" ht="15" hidden="false" customHeight="true" outlineLevel="0" collapsed="false">
      <c r="A7663" s="106" t="n">
        <v>51969.4650925926</v>
      </c>
      <c r="B7663" s="1" t="s">
        <v>314</v>
      </c>
      <c r="C7663" s="1" t="s">
        <v>315</v>
      </c>
      <c r="D7663" s="1" t="s">
        <v>316</v>
      </c>
    </row>
    <row r="7664" customFormat="false" ht="15" hidden="false" customHeight="true" outlineLevel="0" collapsed="false">
      <c r="A7664" s="106" t="n">
        <v>51976.0970601852</v>
      </c>
      <c r="B7664" s="1" t="s">
        <v>317</v>
      </c>
      <c r="C7664" s="1" t="s">
        <v>318</v>
      </c>
      <c r="D7664" s="1" t="s">
        <v>319</v>
      </c>
    </row>
    <row r="7665" customFormat="false" ht="15" hidden="false" customHeight="true" outlineLevel="0" collapsed="false">
      <c r="A7665" s="106" t="n">
        <v>51983.0967361111</v>
      </c>
      <c r="B7665" s="1" t="s">
        <v>320</v>
      </c>
      <c r="C7665" s="1" t="s">
        <v>321</v>
      </c>
      <c r="D7665" s="1" t="s">
        <v>322</v>
      </c>
    </row>
    <row r="7666" customFormat="false" ht="15" hidden="false" customHeight="true" outlineLevel="0" collapsed="false">
      <c r="A7666" s="106" t="n">
        <v>51991.2838657407</v>
      </c>
      <c r="B7666" s="1" t="s">
        <v>323</v>
      </c>
      <c r="C7666" s="1" t="s">
        <v>324</v>
      </c>
      <c r="D7666" s="1" t="s">
        <v>325</v>
      </c>
    </row>
    <row r="7667" customFormat="false" ht="15" hidden="false" customHeight="true" outlineLevel="0" collapsed="false">
      <c r="A7667" s="106" t="n">
        <v>51998.8045601852</v>
      </c>
      <c r="B7667" s="1" t="s">
        <v>314</v>
      </c>
      <c r="C7667" s="1" t="s">
        <v>315</v>
      </c>
      <c r="D7667" s="1" t="s">
        <v>316</v>
      </c>
    </row>
    <row r="7668" customFormat="false" ht="15" hidden="false" customHeight="true" outlineLevel="0" collapsed="false">
      <c r="A7668" s="106" t="n">
        <v>52005.4552662037</v>
      </c>
      <c r="B7668" s="1" t="s">
        <v>326</v>
      </c>
      <c r="C7668" s="1" t="s">
        <v>327</v>
      </c>
      <c r="D7668" s="1" t="s">
        <v>319</v>
      </c>
    </row>
    <row r="7669" customFormat="false" ht="15" hidden="false" customHeight="true" outlineLevel="0" collapsed="false">
      <c r="A7669" s="106" t="n">
        <v>52012.762349537</v>
      </c>
      <c r="B7669" s="1" t="s">
        <v>320</v>
      </c>
      <c r="C7669" s="1" t="s">
        <v>321</v>
      </c>
      <c r="D7669" s="1" t="s">
        <v>322</v>
      </c>
    </row>
    <row r="7670" customFormat="false" ht="15" hidden="false" customHeight="true" outlineLevel="0" collapsed="false">
      <c r="A7670" s="106" t="n">
        <v>52020.8668634259</v>
      </c>
      <c r="B7670" s="1" t="s">
        <v>323</v>
      </c>
      <c r="C7670" s="1" t="s">
        <v>324</v>
      </c>
      <c r="D7670" s="1" t="s">
        <v>325</v>
      </c>
    </row>
    <row r="7671" customFormat="false" ht="15" hidden="false" customHeight="true" outlineLevel="0" collapsed="false">
      <c r="A7671" s="106" t="n">
        <v>52028.0420833333</v>
      </c>
      <c r="B7671" s="1" t="s">
        <v>314</v>
      </c>
      <c r="C7671" s="1" t="s">
        <v>315</v>
      </c>
      <c r="D7671" s="1" t="s">
        <v>316</v>
      </c>
    </row>
    <row r="7672" customFormat="false" ht="15" hidden="false" customHeight="true" outlineLevel="0" collapsed="false">
      <c r="A7672" s="106" t="n">
        <v>52034.8255671296</v>
      </c>
      <c r="B7672" s="1" t="s">
        <v>326</v>
      </c>
      <c r="C7672" s="1" t="s">
        <v>327</v>
      </c>
      <c r="D7672" s="1" t="s">
        <v>319</v>
      </c>
    </row>
    <row r="7673" customFormat="false" ht="15" hidden="false" customHeight="true" outlineLevel="0" collapsed="false">
      <c r="A7673" s="106" t="n">
        <v>52038.219375</v>
      </c>
      <c r="B7673" s="1" t="s">
        <v>328</v>
      </c>
      <c r="C7673" s="1" t="s">
        <v>331</v>
      </c>
      <c r="D7673" s="1" t="s">
        <v>332</v>
      </c>
    </row>
    <row r="7674" customFormat="false" ht="15" hidden="false" customHeight="true" outlineLevel="0" collapsed="false">
      <c r="A7674" s="106" t="n">
        <v>52042.4781597222</v>
      </c>
      <c r="B7674" s="1" t="s">
        <v>320</v>
      </c>
      <c r="C7674" s="1" t="s">
        <v>321</v>
      </c>
      <c r="D7674" s="1" t="s">
        <v>322</v>
      </c>
    </row>
    <row r="7675" customFormat="false" ht="15" hidden="false" customHeight="true" outlineLevel="0" collapsed="false">
      <c r="A7675" s="106" t="n">
        <v>52050.3398263889</v>
      </c>
      <c r="B7675" s="1" t="s">
        <v>323</v>
      </c>
      <c r="C7675" s="1" t="s">
        <v>324</v>
      </c>
      <c r="D7675" s="1" t="s">
        <v>325</v>
      </c>
    </row>
    <row r="7676" customFormat="false" ht="15" hidden="false" customHeight="true" outlineLevel="0" collapsed="false">
      <c r="A7676" s="106" t="n">
        <v>52057.235150463</v>
      </c>
      <c r="B7676" s="1" t="s">
        <v>314</v>
      </c>
      <c r="C7676" s="1" t="s">
        <v>315</v>
      </c>
      <c r="D7676" s="1" t="s">
        <v>316</v>
      </c>
    </row>
    <row r="7677" customFormat="false" ht="15" hidden="false" customHeight="true" outlineLevel="0" collapsed="false">
      <c r="A7677" s="106" t="n">
        <v>52064.2446527778</v>
      </c>
      <c r="B7677" s="1" t="s">
        <v>326</v>
      </c>
      <c r="C7677" s="1" t="s">
        <v>327</v>
      </c>
      <c r="D7677" s="1" t="s">
        <v>319</v>
      </c>
    </row>
    <row r="7678" customFormat="false" ht="15" hidden="false" customHeight="true" outlineLevel="0" collapsed="false">
      <c r="A7678" s="106" t="n">
        <v>52072.2094791667</v>
      </c>
      <c r="B7678" s="1" t="s">
        <v>320</v>
      </c>
      <c r="C7678" s="1" t="s">
        <v>321</v>
      </c>
      <c r="D7678" s="1" t="s">
        <v>322</v>
      </c>
    </row>
    <row r="7679" customFormat="false" ht="15" hidden="false" customHeight="true" outlineLevel="0" collapsed="false">
      <c r="A7679" s="106" t="n">
        <v>52079.7314930556</v>
      </c>
      <c r="B7679" s="1" t="s">
        <v>323</v>
      </c>
      <c r="C7679" s="1" t="s">
        <v>324</v>
      </c>
      <c r="D7679" s="1" t="s">
        <v>325</v>
      </c>
    </row>
    <row r="7680" customFormat="false" ht="15" hidden="false" customHeight="true" outlineLevel="0" collapsed="false">
      <c r="A7680" s="106" t="n">
        <v>52086.4409953704</v>
      </c>
      <c r="B7680" s="1" t="s">
        <v>314</v>
      </c>
      <c r="C7680" s="1" t="s">
        <v>315</v>
      </c>
      <c r="D7680" s="1" t="s">
        <v>316</v>
      </c>
    </row>
    <row r="7681" customFormat="false" ht="15" hidden="false" customHeight="true" outlineLevel="0" collapsed="false">
      <c r="A7681" s="106" t="n">
        <v>52093.751099537</v>
      </c>
      <c r="B7681" s="1" t="s">
        <v>326</v>
      </c>
      <c r="C7681" s="1" t="s">
        <v>327</v>
      </c>
      <c r="D7681" s="1" t="s">
        <v>319</v>
      </c>
    </row>
    <row r="7682" customFormat="false" ht="15" hidden="false" customHeight="true" outlineLevel="0" collapsed="false">
      <c r="A7682" s="106" t="n">
        <v>52101.9134606482</v>
      </c>
      <c r="B7682" s="1" t="s">
        <v>320</v>
      </c>
      <c r="C7682" s="1" t="s">
        <v>321</v>
      </c>
      <c r="D7682" s="1" t="s">
        <v>322</v>
      </c>
    </row>
    <row r="7683" customFormat="false" ht="15" hidden="false" customHeight="true" outlineLevel="0" collapsed="false">
      <c r="A7683" s="106" t="n">
        <v>52109.0851273148</v>
      </c>
      <c r="B7683" s="1" t="s">
        <v>323</v>
      </c>
      <c r="C7683" s="1" t="s">
        <v>324</v>
      </c>
      <c r="D7683" s="1" t="s">
        <v>325</v>
      </c>
    </row>
    <row r="7684" customFormat="false" ht="15" hidden="false" customHeight="true" outlineLevel="0" collapsed="false">
      <c r="A7684" s="106" t="n">
        <v>52115.7147337963</v>
      </c>
      <c r="B7684" s="1" t="s">
        <v>314</v>
      </c>
      <c r="C7684" s="1" t="s">
        <v>315</v>
      </c>
      <c r="D7684" s="1" t="s">
        <v>316</v>
      </c>
    </row>
    <row r="7685" customFormat="false" ht="15" hidden="false" customHeight="true" outlineLevel="0" collapsed="false">
      <c r="A7685" s="106" t="n">
        <v>52123.3682986111</v>
      </c>
      <c r="B7685" s="1" t="s">
        <v>326</v>
      </c>
      <c r="C7685" s="1" t="s">
        <v>327</v>
      </c>
      <c r="D7685" s="1" t="s">
        <v>319</v>
      </c>
    </row>
    <row r="7686" customFormat="false" ht="15" hidden="false" customHeight="true" outlineLevel="0" collapsed="false">
      <c r="A7686" s="106" t="n">
        <v>52131.5558449074</v>
      </c>
      <c r="B7686" s="1" t="s">
        <v>320</v>
      </c>
      <c r="C7686" s="1" t="s">
        <v>321</v>
      </c>
      <c r="D7686" s="1" t="s">
        <v>322</v>
      </c>
    </row>
    <row r="7687" customFormat="false" ht="15" hidden="false" customHeight="true" outlineLevel="0" collapsed="false">
      <c r="A7687" s="106" t="n">
        <v>52131.8829976852</v>
      </c>
      <c r="B7687" s="1" t="s">
        <v>328</v>
      </c>
      <c r="C7687" s="1" t="s">
        <v>335</v>
      </c>
      <c r="D7687" s="1" t="s">
        <v>336</v>
      </c>
    </row>
    <row r="7688" customFormat="false" ht="15" hidden="false" customHeight="true" outlineLevel="0" collapsed="false">
      <c r="A7688" s="106" t="n">
        <v>52138.4408449074</v>
      </c>
      <c r="B7688" s="1" t="s">
        <v>323</v>
      </c>
      <c r="C7688" s="1" t="s">
        <v>324</v>
      </c>
      <c r="D7688" s="1" t="s">
        <v>325</v>
      </c>
    </row>
    <row r="7689" customFormat="false" ht="15" hidden="false" customHeight="true" outlineLevel="0" collapsed="false">
      <c r="A7689" s="106" t="n">
        <v>52145.1077546296</v>
      </c>
      <c r="B7689" s="1" t="s">
        <v>314</v>
      </c>
      <c r="C7689" s="1" t="s">
        <v>315</v>
      </c>
      <c r="D7689" s="1" t="s">
        <v>316</v>
      </c>
    </row>
    <row r="7690" customFormat="false" ht="15" hidden="false" customHeight="true" outlineLevel="0" collapsed="false">
      <c r="A7690" s="106" t="n">
        <v>52153.0856365741</v>
      </c>
      <c r="B7690" s="1" t="s">
        <v>317</v>
      </c>
      <c r="C7690" s="1" t="s">
        <v>318</v>
      </c>
      <c r="D7690" s="1" t="s">
        <v>319</v>
      </c>
    </row>
    <row r="7691" customFormat="false" ht="15" hidden="false" customHeight="true" outlineLevel="0" collapsed="false">
      <c r="A7691" s="106" t="n">
        <v>52161.1200462963</v>
      </c>
      <c r="B7691" s="1" t="s">
        <v>320</v>
      </c>
      <c r="C7691" s="1" t="s">
        <v>321</v>
      </c>
      <c r="D7691" s="1" t="s">
        <v>322</v>
      </c>
    </row>
    <row r="7692" customFormat="false" ht="15" hidden="false" customHeight="true" outlineLevel="0" collapsed="false">
      <c r="A7692" s="106" t="n">
        <v>52167.8255902778</v>
      </c>
      <c r="B7692" s="1" t="s">
        <v>323</v>
      </c>
      <c r="C7692" s="1" t="s">
        <v>324</v>
      </c>
      <c r="D7692" s="1" t="s">
        <v>325</v>
      </c>
    </row>
    <row r="7693" customFormat="false" ht="15" hidden="false" customHeight="true" outlineLevel="0" collapsed="false">
      <c r="A7693" s="106" t="n">
        <v>52174.6609837963</v>
      </c>
      <c r="B7693" s="1" t="s">
        <v>314</v>
      </c>
      <c r="C7693" s="1" t="s">
        <v>315</v>
      </c>
      <c r="D7693" s="1" t="s">
        <v>316</v>
      </c>
    </row>
    <row r="7694" customFormat="false" ht="15" hidden="false" customHeight="true" outlineLevel="0" collapsed="false">
      <c r="A7694" s="106" t="n">
        <v>52182.8530902778</v>
      </c>
      <c r="B7694" s="1" t="s">
        <v>326</v>
      </c>
      <c r="C7694" s="1" t="s">
        <v>327</v>
      </c>
      <c r="D7694" s="1" t="s">
        <v>319</v>
      </c>
    </row>
    <row r="7695" customFormat="false" ht="15" hidden="false" customHeight="true" outlineLevel="0" collapsed="false">
      <c r="A7695" s="106" t="n">
        <v>52190.604849537</v>
      </c>
      <c r="B7695" s="1" t="s">
        <v>320</v>
      </c>
      <c r="C7695" s="1" t="s">
        <v>321</v>
      </c>
      <c r="D7695" s="1" t="s">
        <v>322</v>
      </c>
    </row>
    <row r="7696" customFormat="false" ht="15" hidden="false" customHeight="true" outlineLevel="0" collapsed="false">
      <c r="A7696" s="106" t="n">
        <v>52197.2541319444</v>
      </c>
      <c r="B7696" s="1" t="s">
        <v>323</v>
      </c>
      <c r="C7696" s="1" t="s">
        <v>324</v>
      </c>
      <c r="D7696" s="1" t="s">
        <v>325</v>
      </c>
    </row>
    <row r="7697" customFormat="false" ht="15" hidden="false" customHeight="true" outlineLevel="0" collapsed="false">
      <c r="A7697" s="106" t="n">
        <v>52204.3883333333</v>
      </c>
      <c r="B7697" s="1" t="s">
        <v>314</v>
      </c>
      <c r="C7697" s="1" t="s">
        <v>315</v>
      </c>
      <c r="D7697" s="1" t="s">
        <v>316</v>
      </c>
    </row>
    <row r="7698" customFormat="false" ht="15" hidden="false" customHeight="true" outlineLevel="0" collapsed="false">
      <c r="A7698" s="106" t="n">
        <v>52212.603587963</v>
      </c>
      <c r="B7698" s="1" t="s">
        <v>326</v>
      </c>
      <c r="C7698" s="1" t="s">
        <v>327</v>
      </c>
      <c r="D7698" s="1" t="s">
        <v>319</v>
      </c>
    </row>
    <row r="7699" customFormat="false" ht="15" hidden="false" customHeight="true" outlineLevel="0" collapsed="false">
      <c r="A7699" s="106" t="n">
        <v>52220.0188310185</v>
      </c>
      <c r="B7699" s="1" t="s">
        <v>320</v>
      </c>
      <c r="C7699" s="1" t="s">
        <v>321</v>
      </c>
      <c r="D7699" s="1" t="s">
        <v>322</v>
      </c>
    </row>
    <row r="7700" customFormat="false" ht="15" hidden="false" customHeight="true" outlineLevel="0" collapsed="false">
      <c r="A7700" s="106" t="n">
        <v>52221.7528240741</v>
      </c>
      <c r="B7700" s="1" t="s">
        <v>328</v>
      </c>
      <c r="C7700" s="1" t="s">
        <v>337</v>
      </c>
      <c r="D7700" s="1" t="s">
        <v>338</v>
      </c>
    </row>
    <row r="7701" customFormat="false" ht="15" hidden="false" customHeight="true" outlineLevel="0" collapsed="false">
      <c r="A7701" s="106" t="n">
        <v>52226.7377083333</v>
      </c>
      <c r="B7701" s="1" t="s">
        <v>323</v>
      </c>
      <c r="C7701" s="1" t="s">
        <v>324</v>
      </c>
      <c r="D7701" s="1" t="s">
        <v>325</v>
      </c>
    </row>
    <row r="7702" customFormat="false" ht="15" hidden="false" customHeight="true" outlineLevel="0" collapsed="false">
      <c r="A7702" s="106" t="n">
        <v>52234.2557060185</v>
      </c>
      <c r="B7702" s="1" t="s">
        <v>314</v>
      </c>
      <c r="C7702" s="1" t="s">
        <v>315</v>
      </c>
      <c r="D7702" s="1" t="s">
        <v>316</v>
      </c>
    </row>
    <row r="7703" customFormat="false" ht="15" hidden="false" customHeight="true" outlineLevel="0" collapsed="false">
      <c r="A7703" s="106" t="n">
        <v>52242.2865162037</v>
      </c>
      <c r="B7703" s="1" t="s">
        <v>326</v>
      </c>
      <c r="C7703" s="1" t="s">
        <v>327</v>
      </c>
      <c r="D7703" s="1" t="s">
        <v>319</v>
      </c>
    </row>
    <row r="7704" customFormat="false" ht="15" hidden="false" customHeight="true" outlineLevel="0" collapsed="false">
      <c r="A7704" s="106" t="n">
        <v>52249.3780787037</v>
      </c>
      <c r="B7704" s="1" t="s">
        <v>320</v>
      </c>
      <c r="C7704" s="1" t="s">
        <v>321</v>
      </c>
      <c r="D7704" s="1" t="s">
        <v>322</v>
      </c>
    </row>
    <row r="7705" customFormat="false" ht="15" hidden="false" customHeight="true" outlineLevel="0" collapsed="false">
      <c r="A7705" s="106" t="n">
        <v>52256.2890625</v>
      </c>
      <c r="B7705" s="1" t="s">
        <v>323</v>
      </c>
      <c r="C7705" s="1" t="s">
        <v>324</v>
      </c>
      <c r="D7705" s="1" t="s">
        <v>325</v>
      </c>
    </row>
    <row r="7706" customFormat="false" ht="15" hidden="false" customHeight="true" outlineLevel="0" collapsed="false">
      <c r="A7706" s="106" t="n">
        <v>52264.1768865741</v>
      </c>
      <c r="B7706" s="1" t="s">
        <v>314</v>
      </c>
      <c r="C7706" s="1" t="s">
        <v>315</v>
      </c>
      <c r="D7706" s="1" t="s">
        <v>316</v>
      </c>
    </row>
    <row r="7707" customFormat="false" ht="15" hidden="false" customHeight="true" outlineLevel="0" collapsed="false">
      <c r="A7707" s="106" t="n">
        <v>52271.8798842593</v>
      </c>
      <c r="B7707" s="1" t="s">
        <v>326</v>
      </c>
      <c r="C7707" s="1" t="s">
        <v>327</v>
      </c>
      <c r="D7707" s="1" t="s">
        <v>319</v>
      </c>
    </row>
    <row r="7708" customFormat="false" ht="15" hidden="false" customHeight="true" outlineLevel="0" collapsed="false">
      <c r="A7708" s="106" t="n">
        <v>52278.7080555556</v>
      </c>
      <c r="B7708" s="1" t="s">
        <v>320</v>
      </c>
      <c r="C7708" s="1" t="s">
        <v>321</v>
      </c>
      <c r="D7708" s="1" t="s">
        <v>322</v>
      </c>
    </row>
    <row r="7709" customFormat="false" ht="15" hidden="false" customHeight="true" outlineLevel="0" collapsed="false">
      <c r="A7709" s="106" t="n">
        <v>52285.9149537037</v>
      </c>
      <c r="B7709" s="1" t="s">
        <v>323</v>
      </c>
      <c r="C7709" s="1" t="s">
        <v>324</v>
      </c>
      <c r="D7709" s="1" t="s">
        <v>325</v>
      </c>
    </row>
    <row r="7710" customFormat="false" ht="15" hidden="false" customHeight="true" outlineLevel="0" collapsed="false">
      <c r="A7710" s="106" t="n">
        <v>52294.0465393519</v>
      </c>
      <c r="B7710" s="1" t="s">
        <v>314</v>
      </c>
      <c r="C7710" s="1" t="s">
        <v>315</v>
      </c>
      <c r="D7710" s="1" t="s">
        <v>316</v>
      </c>
    </row>
    <row r="7711" customFormat="false" ht="15" hidden="false" customHeight="true" outlineLevel="0" collapsed="false">
      <c r="A7711" s="106" t="n">
        <v>52301.3809606481</v>
      </c>
      <c r="B7711" s="1" t="s">
        <v>326</v>
      </c>
      <c r="C7711" s="1" t="s">
        <v>327</v>
      </c>
      <c r="D7711" s="1" t="s">
        <v>319</v>
      </c>
    </row>
    <row r="7712" customFormat="false" ht="15" hidden="false" customHeight="true" outlineLevel="0" collapsed="false">
      <c r="A7712" s="106" t="n">
        <v>52308.0434143519</v>
      </c>
      <c r="B7712" s="1" t="s">
        <v>320</v>
      </c>
      <c r="C7712" s="1" t="s">
        <v>321</v>
      </c>
      <c r="D7712" s="1" t="s">
        <v>322</v>
      </c>
    </row>
    <row r="7713" customFormat="false" ht="15" hidden="false" customHeight="true" outlineLevel="0" collapsed="false">
      <c r="A7713" s="106" t="n">
        <v>52310.7275925926</v>
      </c>
      <c r="B7713" s="1" t="s">
        <v>328</v>
      </c>
      <c r="C7713" s="1" t="s">
        <v>329</v>
      </c>
      <c r="D7713" s="1" t="s">
        <v>330</v>
      </c>
    </row>
    <row r="7714" customFormat="false" ht="15" hidden="false" customHeight="true" outlineLevel="0" collapsed="false">
      <c r="A7714" s="106" t="n">
        <v>52315.6011342593</v>
      </c>
      <c r="B7714" s="1" t="s">
        <v>333</v>
      </c>
      <c r="C7714" s="1" t="s">
        <v>334</v>
      </c>
      <c r="D7714" s="1" t="s">
        <v>325</v>
      </c>
    </row>
    <row r="7715" customFormat="false" ht="15" hidden="false" customHeight="true" outlineLevel="0" collapsed="false">
      <c r="A7715" s="106" t="n">
        <v>52323.7886226852</v>
      </c>
      <c r="B7715" s="1" t="s">
        <v>314</v>
      </c>
      <c r="C7715" s="1" t="s">
        <v>315</v>
      </c>
      <c r="D7715" s="1" t="s">
        <v>316</v>
      </c>
    </row>
    <row r="7716" customFormat="false" ht="15" hidden="false" customHeight="true" outlineLevel="0" collapsed="false">
      <c r="A7716" s="106" t="n">
        <v>52330.7958564815</v>
      </c>
      <c r="B7716" s="1" t="s">
        <v>317</v>
      </c>
      <c r="C7716" s="1" t="s">
        <v>318</v>
      </c>
      <c r="D7716" s="1" t="s">
        <v>319</v>
      </c>
    </row>
    <row r="7717" customFormat="false" ht="15" hidden="false" customHeight="true" outlineLevel="0" collapsed="false">
      <c r="A7717" s="106" t="n">
        <v>52337.4224768519</v>
      </c>
      <c r="B7717" s="1" t="s">
        <v>320</v>
      </c>
      <c r="C7717" s="1" t="s">
        <v>321</v>
      </c>
      <c r="D7717" s="1" t="s">
        <v>322</v>
      </c>
    </row>
    <row r="7718" customFormat="false" ht="15" hidden="false" customHeight="true" outlineLevel="0" collapsed="false">
      <c r="A7718" s="106" t="n">
        <v>52345.3072685185</v>
      </c>
      <c r="B7718" s="1" t="s">
        <v>323</v>
      </c>
      <c r="C7718" s="1" t="s">
        <v>324</v>
      </c>
      <c r="D7718" s="1" t="s">
        <v>325</v>
      </c>
    </row>
    <row r="7719" customFormat="false" ht="15" hidden="false" customHeight="true" outlineLevel="0" collapsed="false">
      <c r="A7719" s="106" t="n">
        <v>52353.3740393519</v>
      </c>
      <c r="B7719" s="1" t="s">
        <v>314</v>
      </c>
      <c r="C7719" s="1" t="s">
        <v>315</v>
      </c>
      <c r="D7719" s="1" t="s">
        <v>316</v>
      </c>
    </row>
    <row r="7720" customFormat="false" ht="15" hidden="false" customHeight="true" outlineLevel="0" collapsed="false">
      <c r="A7720" s="106" t="n">
        <v>52360.1395833333</v>
      </c>
      <c r="B7720" s="1" t="s">
        <v>326</v>
      </c>
      <c r="C7720" s="1" t="s">
        <v>327</v>
      </c>
      <c r="D7720" s="1" t="s">
        <v>319</v>
      </c>
    </row>
    <row r="7721" customFormat="false" ht="15" hidden="false" customHeight="true" outlineLevel="0" collapsed="false">
      <c r="A7721" s="106" t="n">
        <v>52366.8782986111</v>
      </c>
      <c r="B7721" s="1" t="s">
        <v>320</v>
      </c>
      <c r="C7721" s="1" t="s">
        <v>321</v>
      </c>
      <c r="D7721" s="1" t="s">
        <v>322</v>
      </c>
    </row>
    <row r="7722" customFormat="false" ht="15" hidden="false" customHeight="true" outlineLevel="0" collapsed="false">
      <c r="A7722" s="106" t="n">
        <v>52374.9837268519</v>
      </c>
      <c r="B7722" s="1" t="s">
        <v>323</v>
      </c>
      <c r="C7722" s="1" t="s">
        <v>324</v>
      </c>
      <c r="D7722" s="1" t="s">
        <v>325</v>
      </c>
    </row>
    <row r="7723" customFormat="false" ht="15" hidden="false" customHeight="true" outlineLevel="0" collapsed="false">
      <c r="A7723" s="106" t="n">
        <v>52382.8089236111</v>
      </c>
      <c r="B7723" s="1" t="s">
        <v>314</v>
      </c>
      <c r="C7723" s="1" t="s">
        <v>315</v>
      </c>
      <c r="D7723" s="1" t="s">
        <v>316</v>
      </c>
    </row>
    <row r="7724" customFormat="false" ht="15" hidden="false" customHeight="true" outlineLevel="0" collapsed="false">
      <c r="A7724" s="106" t="n">
        <v>52389.4411458333</v>
      </c>
      <c r="B7724" s="1" t="s">
        <v>326</v>
      </c>
      <c r="C7724" s="1" t="s">
        <v>327</v>
      </c>
      <c r="D7724" s="1" t="s">
        <v>319</v>
      </c>
    </row>
    <row r="7725" customFormat="false" ht="15" hidden="false" customHeight="true" outlineLevel="0" collapsed="false">
      <c r="A7725" s="106" t="n">
        <v>52396.4294328704</v>
      </c>
      <c r="B7725" s="1" t="s">
        <v>320</v>
      </c>
      <c r="C7725" s="1" t="s">
        <v>321</v>
      </c>
      <c r="D7725" s="1" t="s">
        <v>322</v>
      </c>
    </row>
    <row r="7726" customFormat="false" ht="15" hidden="false" customHeight="true" outlineLevel="0" collapsed="false">
      <c r="A7726" s="106" t="n">
        <v>52403.4567824074</v>
      </c>
      <c r="B7726" s="1" t="s">
        <v>328</v>
      </c>
      <c r="C7726" s="1" t="s">
        <v>331</v>
      </c>
      <c r="D7726" s="1" t="s">
        <v>332</v>
      </c>
    </row>
    <row r="7727" customFormat="false" ht="15" hidden="false" customHeight="true" outlineLevel="0" collapsed="false">
      <c r="A7727" s="106" t="n">
        <v>52404.5973958333</v>
      </c>
      <c r="B7727" s="1" t="s">
        <v>323</v>
      </c>
      <c r="C7727" s="1" t="s">
        <v>324</v>
      </c>
      <c r="D7727" s="1" t="s">
        <v>325</v>
      </c>
    </row>
    <row r="7728" customFormat="false" ht="15" hidden="false" customHeight="true" outlineLevel="0" collapsed="false">
      <c r="A7728" s="106" t="n">
        <v>52412.1203125</v>
      </c>
      <c r="B7728" s="1" t="s">
        <v>314</v>
      </c>
      <c r="C7728" s="1" t="s">
        <v>315</v>
      </c>
      <c r="D7728" s="1" t="s">
        <v>316</v>
      </c>
    </row>
    <row r="7729" customFormat="false" ht="15" hidden="false" customHeight="true" outlineLevel="0" collapsed="false">
      <c r="A7729" s="106" t="n">
        <v>52418.7439699074</v>
      </c>
      <c r="B7729" s="1" t="s">
        <v>326</v>
      </c>
      <c r="C7729" s="1" t="s">
        <v>327</v>
      </c>
      <c r="D7729" s="1" t="s">
        <v>319</v>
      </c>
    </row>
    <row r="7730" customFormat="false" ht="15" hidden="false" customHeight="true" outlineLevel="0" collapsed="false">
      <c r="A7730" s="106" t="n">
        <v>52426.0738194444</v>
      </c>
      <c r="B7730" s="1" t="s">
        <v>320</v>
      </c>
      <c r="C7730" s="1" t="s">
        <v>321</v>
      </c>
      <c r="D7730" s="1" t="s">
        <v>322</v>
      </c>
    </row>
    <row r="7731" customFormat="false" ht="15" hidden="false" customHeight="true" outlineLevel="0" collapsed="false">
      <c r="A7731" s="106" t="n">
        <v>52434.1417476852</v>
      </c>
      <c r="B7731" s="1" t="s">
        <v>323</v>
      </c>
      <c r="C7731" s="1" t="s">
        <v>324</v>
      </c>
      <c r="D7731" s="1" t="s">
        <v>325</v>
      </c>
    </row>
    <row r="7732" customFormat="false" ht="15" hidden="false" customHeight="true" outlineLevel="0" collapsed="false">
      <c r="A7732" s="106" t="n">
        <v>52441.3493055556</v>
      </c>
      <c r="B7732" s="1" t="s">
        <v>314</v>
      </c>
      <c r="C7732" s="1" t="s">
        <v>315</v>
      </c>
      <c r="D7732" s="1" t="s">
        <v>316</v>
      </c>
    </row>
    <row r="7733" customFormat="false" ht="15" hidden="false" customHeight="true" outlineLevel="0" collapsed="false">
      <c r="A7733" s="106" t="n">
        <v>52448.0993865741</v>
      </c>
      <c r="B7733" s="1" t="s">
        <v>326</v>
      </c>
      <c r="C7733" s="1" t="s">
        <v>327</v>
      </c>
      <c r="D7733" s="1" t="s">
        <v>319</v>
      </c>
    </row>
    <row r="7734" customFormat="false" ht="15" hidden="false" customHeight="true" outlineLevel="0" collapsed="false">
      <c r="A7734" s="106" t="n">
        <v>52455.7896759259</v>
      </c>
      <c r="B7734" s="1" t="s">
        <v>320</v>
      </c>
      <c r="C7734" s="1" t="s">
        <v>321</v>
      </c>
      <c r="D7734" s="1" t="s">
        <v>322</v>
      </c>
    </row>
    <row r="7735" customFormat="false" ht="15" hidden="false" customHeight="true" outlineLevel="0" collapsed="false">
      <c r="A7735" s="106" t="n">
        <v>52463.6283796296</v>
      </c>
      <c r="B7735" s="1" t="s">
        <v>323</v>
      </c>
      <c r="C7735" s="1" t="s">
        <v>324</v>
      </c>
      <c r="D7735" s="1" t="s">
        <v>325</v>
      </c>
    </row>
    <row r="7736" customFormat="false" ht="15" hidden="false" customHeight="true" outlineLevel="0" collapsed="false">
      <c r="A7736" s="106" t="n">
        <v>52470.5484490741</v>
      </c>
      <c r="B7736" s="1" t="s">
        <v>314</v>
      </c>
      <c r="C7736" s="1" t="s">
        <v>315</v>
      </c>
      <c r="D7736" s="1" t="s">
        <v>316</v>
      </c>
    </row>
    <row r="7737" customFormat="false" ht="15" hidden="false" customHeight="true" outlineLevel="0" collapsed="false">
      <c r="A7737" s="106" t="n">
        <v>52477.5540625</v>
      </c>
      <c r="B7737" s="1" t="s">
        <v>326</v>
      </c>
      <c r="C7737" s="1" t="s">
        <v>327</v>
      </c>
      <c r="D7737" s="1" t="s">
        <v>319</v>
      </c>
    </row>
    <row r="7738" customFormat="false" ht="15" hidden="false" customHeight="true" outlineLevel="0" collapsed="false">
      <c r="A7738" s="106" t="n">
        <v>52485.5428356482</v>
      </c>
      <c r="B7738" s="1" t="s">
        <v>320</v>
      </c>
      <c r="C7738" s="1" t="s">
        <v>321</v>
      </c>
      <c r="D7738" s="1" t="s">
        <v>322</v>
      </c>
    </row>
    <row r="7739" customFormat="false" ht="15" hidden="false" customHeight="true" outlineLevel="0" collapsed="false">
      <c r="A7739" s="106" t="n">
        <v>52493.0748842593</v>
      </c>
      <c r="B7739" s="1" t="s">
        <v>333</v>
      </c>
      <c r="C7739" s="1" t="s">
        <v>334</v>
      </c>
      <c r="D7739" s="1" t="s">
        <v>325</v>
      </c>
    </row>
    <row r="7740" customFormat="false" ht="15" hidden="false" customHeight="true" outlineLevel="0" collapsed="false">
      <c r="A7740" s="106" t="n">
        <v>52497.1293865741</v>
      </c>
      <c r="B7740" s="1" t="s">
        <v>328</v>
      </c>
      <c r="C7740" s="1" t="s">
        <v>335</v>
      </c>
      <c r="D7740" s="1" t="s">
        <v>336</v>
      </c>
    </row>
    <row r="7741" customFormat="false" ht="15" hidden="false" customHeight="true" outlineLevel="0" collapsed="false">
      <c r="A7741" s="106" t="n">
        <v>52499.7786111111</v>
      </c>
      <c r="B7741" s="1" t="s">
        <v>314</v>
      </c>
      <c r="C7741" s="1" t="s">
        <v>315</v>
      </c>
      <c r="D7741" s="1" t="s">
        <v>316</v>
      </c>
    </row>
    <row r="7742" customFormat="false" ht="15" hidden="false" customHeight="true" outlineLevel="0" collapsed="false">
      <c r="A7742" s="106" t="n">
        <v>52507.1339351852</v>
      </c>
      <c r="B7742" s="1" t="s">
        <v>317</v>
      </c>
      <c r="C7742" s="1" t="s">
        <v>318</v>
      </c>
      <c r="D7742" s="1" t="s">
        <v>319</v>
      </c>
    </row>
    <row r="7743" customFormat="false" ht="15" hidden="false" customHeight="true" outlineLevel="0" collapsed="false">
      <c r="A7743" s="106" t="n">
        <v>52515.295474537</v>
      </c>
      <c r="B7743" s="1" t="s">
        <v>320</v>
      </c>
      <c r="C7743" s="1" t="s">
        <v>321</v>
      </c>
      <c r="D7743" s="1" t="s">
        <v>322</v>
      </c>
    </row>
    <row r="7744" customFormat="false" ht="15" hidden="false" customHeight="true" outlineLevel="0" collapsed="false">
      <c r="A7744" s="106" t="n">
        <v>52522.4977430556</v>
      </c>
      <c r="B7744" s="1" t="s">
        <v>323</v>
      </c>
      <c r="C7744" s="1" t="s">
        <v>324</v>
      </c>
      <c r="D7744" s="1" t="s">
        <v>325</v>
      </c>
    </row>
    <row r="7745" customFormat="false" ht="15" hidden="false" customHeight="true" outlineLevel="0" collapsed="false">
      <c r="A7745" s="106" t="n">
        <v>52529.1028935185</v>
      </c>
      <c r="B7745" s="1" t="s">
        <v>314</v>
      </c>
      <c r="C7745" s="1" t="s">
        <v>315</v>
      </c>
      <c r="D7745" s="1" t="s">
        <v>316</v>
      </c>
    </row>
    <row r="7746" customFormat="false" ht="15" hidden="false" customHeight="true" outlineLevel="0" collapsed="false">
      <c r="A7746" s="106" t="n">
        <v>52536.8319791667</v>
      </c>
      <c r="B7746" s="1" t="s">
        <v>326</v>
      </c>
      <c r="C7746" s="1" t="s">
        <v>327</v>
      </c>
      <c r="D7746" s="1" t="s">
        <v>319</v>
      </c>
    </row>
    <row r="7747" customFormat="false" ht="15" hidden="false" customHeight="true" outlineLevel="0" collapsed="false">
      <c r="A7747" s="106" t="n">
        <v>52545.0090625</v>
      </c>
      <c r="B7747" s="1" t="s">
        <v>320</v>
      </c>
      <c r="C7747" s="1" t="s">
        <v>321</v>
      </c>
      <c r="D7747" s="1" t="s">
        <v>322</v>
      </c>
    </row>
    <row r="7748" customFormat="false" ht="15" hidden="false" customHeight="true" outlineLevel="0" collapsed="false">
      <c r="A7748" s="106" t="n">
        <v>52551.9121412037</v>
      </c>
      <c r="B7748" s="1" t="s">
        <v>323</v>
      </c>
      <c r="C7748" s="1" t="s">
        <v>324</v>
      </c>
      <c r="D7748" s="1" t="s">
        <v>325</v>
      </c>
    </row>
    <row r="7749" customFormat="false" ht="15" hidden="false" customHeight="true" outlineLevel="0" collapsed="false">
      <c r="A7749" s="106" t="n">
        <v>52558.5737384259</v>
      </c>
      <c r="B7749" s="1" t="s">
        <v>314</v>
      </c>
      <c r="C7749" s="1" t="s">
        <v>315</v>
      </c>
      <c r="D7749" s="1" t="s">
        <v>316</v>
      </c>
    </row>
    <row r="7750" customFormat="false" ht="15" hidden="false" customHeight="true" outlineLevel="0" collapsed="false">
      <c r="A7750" s="106" t="n">
        <v>52566.609212963</v>
      </c>
      <c r="B7750" s="1" t="s">
        <v>326</v>
      </c>
      <c r="C7750" s="1" t="s">
        <v>327</v>
      </c>
      <c r="D7750" s="1" t="s">
        <v>319</v>
      </c>
    </row>
    <row r="7751" customFormat="false" ht="15" hidden="false" customHeight="true" outlineLevel="0" collapsed="false">
      <c r="A7751" s="106" t="n">
        <v>52574.6440393519</v>
      </c>
      <c r="B7751" s="1" t="s">
        <v>320</v>
      </c>
      <c r="C7751" s="1" t="s">
        <v>321</v>
      </c>
      <c r="D7751" s="1" t="s">
        <v>322</v>
      </c>
    </row>
    <row r="7752" customFormat="false" ht="15" hidden="false" customHeight="true" outlineLevel="0" collapsed="false">
      <c r="A7752" s="106" t="n">
        <v>52581.3350347222</v>
      </c>
      <c r="B7752" s="1" t="s">
        <v>323</v>
      </c>
      <c r="C7752" s="1" t="s">
        <v>324</v>
      </c>
      <c r="D7752" s="1" t="s">
        <v>325</v>
      </c>
    </row>
    <row r="7753" customFormat="false" ht="15" hidden="false" customHeight="true" outlineLevel="0" collapsed="false">
      <c r="A7753" s="106" t="n">
        <v>52587.0009143519</v>
      </c>
      <c r="B7753" s="1" t="s">
        <v>328</v>
      </c>
      <c r="C7753" s="1" t="s">
        <v>337</v>
      </c>
      <c r="D7753" s="1" t="s">
        <v>338</v>
      </c>
    </row>
    <row r="7754" customFormat="false" ht="15" hidden="false" customHeight="true" outlineLevel="0" collapsed="false">
      <c r="A7754" s="106" t="n">
        <v>52588.2119907407</v>
      </c>
      <c r="B7754" s="1" t="s">
        <v>314</v>
      </c>
      <c r="C7754" s="1" t="s">
        <v>315</v>
      </c>
      <c r="D7754" s="1" t="s">
        <v>316</v>
      </c>
    </row>
    <row r="7755" customFormat="false" ht="15" hidden="false" customHeight="true" outlineLevel="0" collapsed="false">
      <c r="A7755" s="106" t="n">
        <v>52596.4083796296</v>
      </c>
      <c r="B7755" s="1" t="s">
        <v>326</v>
      </c>
      <c r="C7755" s="1" t="s">
        <v>327</v>
      </c>
      <c r="D7755" s="1" t="s">
        <v>319</v>
      </c>
    </row>
    <row r="7756" customFormat="false" ht="15" hidden="false" customHeight="true" outlineLevel="0" collapsed="false">
      <c r="A7756" s="106" t="n">
        <v>52604.1679861111</v>
      </c>
      <c r="B7756" s="1" t="s">
        <v>320</v>
      </c>
      <c r="C7756" s="1" t="s">
        <v>321</v>
      </c>
      <c r="D7756" s="1" t="s">
        <v>322</v>
      </c>
    </row>
    <row r="7757" customFormat="false" ht="15" hidden="false" customHeight="true" outlineLevel="0" collapsed="false">
      <c r="A7757" s="106" t="n">
        <v>52610.7853125</v>
      </c>
      <c r="B7757" s="1" t="s">
        <v>323</v>
      </c>
      <c r="C7757" s="1" t="s">
        <v>324</v>
      </c>
      <c r="D7757" s="1" t="s">
        <v>325</v>
      </c>
    </row>
    <row r="7758" customFormat="false" ht="15" hidden="false" customHeight="true" outlineLevel="0" collapsed="false">
      <c r="A7758" s="106" t="n">
        <v>52617.9913310185</v>
      </c>
      <c r="B7758" s="1" t="s">
        <v>314</v>
      </c>
      <c r="C7758" s="1" t="s">
        <v>315</v>
      </c>
      <c r="D7758" s="1" t="s">
        <v>316</v>
      </c>
    </row>
    <row r="7759" customFormat="false" ht="15" hidden="false" customHeight="true" outlineLevel="0" collapsed="false">
      <c r="A7759" s="106" t="n">
        <v>52626.1695601852</v>
      </c>
      <c r="B7759" s="1" t="s">
        <v>326</v>
      </c>
      <c r="C7759" s="1" t="s">
        <v>327</v>
      </c>
      <c r="D7759" s="1" t="s">
        <v>319</v>
      </c>
    </row>
    <row r="7760" customFormat="false" ht="15" hidden="false" customHeight="true" outlineLevel="0" collapsed="false">
      <c r="A7760" s="106" t="n">
        <v>52633.5734259259</v>
      </c>
      <c r="B7760" s="1" t="s">
        <v>320</v>
      </c>
      <c r="C7760" s="1" t="s">
        <v>321</v>
      </c>
      <c r="D7760" s="1" t="s">
        <v>322</v>
      </c>
    </row>
    <row r="7761" customFormat="false" ht="15" hidden="false" customHeight="true" outlineLevel="0" collapsed="false">
      <c r="A7761" s="106" t="n">
        <v>52640.2785300926</v>
      </c>
      <c r="B7761" s="1" t="s">
        <v>323</v>
      </c>
      <c r="C7761" s="1" t="s">
        <v>324</v>
      </c>
      <c r="D7761" s="1" t="s">
        <v>325</v>
      </c>
    </row>
    <row r="7762" customFormat="false" ht="15" hidden="false" customHeight="true" outlineLevel="0" collapsed="false">
      <c r="A7762" s="106" t="n">
        <v>52647.8471527778</v>
      </c>
      <c r="B7762" s="1" t="s">
        <v>314</v>
      </c>
      <c r="C7762" s="1" t="s">
        <v>315</v>
      </c>
      <c r="D7762" s="1" t="s">
        <v>316</v>
      </c>
    </row>
    <row r="7763" customFormat="false" ht="15" hidden="false" customHeight="true" outlineLevel="0" collapsed="false">
      <c r="A7763" s="106" t="n">
        <v>52655.8415625</v>
      </c>
      <c r="B7763" s="1" t="s">
        <v>317</v>
      </c>
      <c r="C7763" s="1" t="s">
        <v>318</v>
      </c>
      <c r="D7763" s="1" t="s">
        <v>319</v>
      </c>
    </row>
    <row r="7764" customFormat="false" ht="15" hidden="false" customHeight="true" outlineLevel="0" collapsed="false">
      <c r="A7764" s="106" t="n">
        <v>52662.886400463</v>
      </c>
      <c r="B7764" s="1" t="s">
        <v>320</v>
      </c>
      <c r="C7764" s="1" t="s">
        <v>321</v>
      </c>
      <c r="D7764" s="1" t="s">
        <v>322</v>
      </c>
    </row>
    <row r="7765" customFormat="false" ht="15" hidden="false" customHeight="true" outlineLevel="0" collapsed="false">
      <c r="A7765" s="106" t="n">
        <v>52669.8197569445</v>
      </c>
      <c r="B7765" s="1" t="s">
        <v>333</v>
      </c>
      <c r="C7765" s="1" t="s">
        <v>334</v>
      </c>
      <c r="D7765" s="1" t="s">
        <v>325</v>
      </c>
    </row>
    <row r="7766" customFormat="false" ht="15" hidden="false" customHeight="true" outlineLevel="0" collapsed="false">
      <c r="A7766" s="106" t="n">
        <v>52675.9724768519</v>
      </c>
      <c r="B7766" s="1" t="s">
        <v>328</v>
      </c>
      <c r="C7766" s="1" t="s">
        <v>329</v>
      </c>
      <c r="D7766" s="1" t="s">
        <v>330</v>
      </c>
    </row>
    <row r="7767" customFormat="false" ht="15" hidden="false" customHeight="true" outlineLevel="0" collapsed="false">
      <c r="A7767" s="106" t="n">
        <v>52677.7028240741</v>
      </c>
      <c r="B7767" s="1" t="s">
        <v>314</v>
      </c>
      <c r="C7767" s="1" t="s">
        <v>315</v>
      </c>
      <c r="D7767" s="1" t="s">
        <v>316</v>
      </c>
    </row>
    <row r="7768" customFormat="false" ht="15" hidden="false" customHeight="true" outlineLevel="0" collapsed="false">
      <c r="A7768" s="106" t="n">
        <v>52685.3927430556</v>
      </c>
      <c r="B7768" s="1" t="s">
        <v>326</v>
      </c>
      <c r="C7768" s="1" t="s">
        <v>327</v>
      </c>
      <c r="D7768" s="1" t="s">
        <v>319</v>
      </c>
    </row>
    <row r="7769" customFormat="false" ht="15" hidden="false" customHeight="true" outlineLevel="0" collapsed="false">
      <c r="A7769" s="106" t="n">
        <v>52692.1558564815</v>
      </c>
      <c r="B7769" s="1" t="s">
        <v>320</v>
      </c>
      <c r="C7769" s="1" t="s">
        <v>321</v>
      </c>
      <c r="D7769" s="1" t="s">
        <v>322</v>
      </c>
    </row>
    <row r="7770" customFormat="false" ht="15" hidden="false" customHeight="true" outlineLevel="0" collapsed="false">
      <c r="A7770" s="106" t="n">
        <v>52699.4018055556</v>
      </c>
      <c r="B7770" s="1" t="s">
        <v>323</v>
      </c>
      <c r="C7770" s="1" t="s">
        <v>324</v>
      </c>
      <c r="D7770" s="1" t="s">
        <v>325</v>
      </c>
    </row>
    <row r="7771" customFormat="false" ht="15" hidden="false" customHeight="true" outlineLevel="0" collapsed="false">
      <c r="A7771" s="106" t="n">
        <v>52707.4918865741</v>
      </c>
      <c r="B7771" s="1" t="s">
        <v>314</v>
      </c>
      <c r="C7771" s="1" t="s">
        <v>315</v>
      </c>
      <c r="D7771" s="1" t="s">
        <v>316</v>
      </c>
    </row>
    <row r="7772" customFormat="false" ht="15" hidden="false" customHeight="true" outlineLevel="0" collapsed="false">
      <c r="A7772" s="106" t="n">
        <v>52714.8206712963</v>
      </c>
      <c r="B7772" s="1" t="s">
        <v>326</v>
      </c>
      <c r="C7772" s="1" t="s">
        <v>327</v>
      </c>
      <c r="D7772" s="1" t="s">
        <v>319</v>
      </c>
    </row>
    <row r="7773" customFormat="false" ht="15" hidden="false" customHeight="true" outlineLevel="0" collapsed="false">
      <c r="A7773" s="106" t="n">
        <v>52721.4359490741</v>
      </c>
      <c r="B7773" s="1" t="s">
        <v>320</v>
      </c>
      <c r="C7773" s="1" t="s">
        <v>321</v>
      </c>
      <c r="D7773" s="1" t="s">
        <v>322</v>
      </c>
    </row>
    <row r="7774" customFormat="false" ht="15" hidden="false" customHeight="true" outlineLevel="0" collapsed="false">
      <c r="A7774" s="106" t="n">
        <v>52729.0114351852</v>
      </c>
      <c r="B7774" s="1" t="s">
        <v>323</v>
      </c>
      <c r="C7774" s="1" t="s">
        <v>324</v>
      </c>
      <c r="D7774" s="1" t="s">
        <v>325</v>
      </c>
    </row>
    <row r="7775" customFormat="false" ht="15" hidden="false" customHeight="true" outlineLevel="0" collapsed="false">
      <c r="A7775" s="106" t="n">
        <v>52737.1680671296</v>
      </c>
      <c r="B7775" s="1" t="s">
        <v>314</v>
      </c>
      <c r="C7775" s="1" t="s">
        <v>315</v>
      </c>
      <c r="D7775" s="1" t="s">
        <v>316</v>
      </c>
    </row>
    <row r="7776" customFormat="false" ht="15" hidden="false" customHeight="true" outlineLevel="0" collapsed="false">
      <c r="A7776" s="106" t="n">
        <v>52744.1523958333</v>
      </c>
      <c r="B7776" s="1" t="s">
        <v>326</v>
      </c>
      <c r="C7776" s="1" t="s">
        <v>327</v>
      </c>
      <c r="D7776" s="1" t="s">
        <v>319</v>
      </c>
    </row>
    <row r="7777" customFormat="false" ht="15" hidden="false" customHeight="true" outlineLevel="0" collapsed="false">
      <c r="A7777" s="106" t="n">
        <v>52750.7731828704</v>
      </c>
      <c r="B7777" s="1" t="s">
        <v>320</v>
      </c>
      <c r="C7777" s="1" t="s">
        <v>321</v>
      </c>
      <c r="D7777" s="1" t="s">
        <v>322</v>
      </c>
    </row>
    <row r="7778" customFormat="false" ht="15" hidden="false" customHeight="true" outlineLevel="0" collapsed="false">
      <c r="A7778" s="106" t="n">
        <v>52758.63625</v>
      </c>
      <c r="B7778" s="1" t="s">
        <v>323</v>
      </c>
      <c r="C7778" s="1" t="s">
        <v>324</v>
      </c>
      <c r="D7778" s="1" t="s">
        <v>325</v>
      </c>
    </row>
    <row r="7779" customFormat="false" ht="15" hidden="false" customHeight="true" outlineLevel="0" collapsed="false">
      <c r="A7779" s="106" t="n">
        <v>52766.7085185185</v>
      </c>
      <c r="B7779" s="1" t="s">
        <v>314</v>
      </c>
      <c r="C7779" s="1" t="s">
        <v>315</v>
      </c>
      <c r="D7779" s="1" t="s">
        <v>316</v>
      </c>
    </row>
    <row r="7780" customFormat="false" ht="15" hidden="false" customHeight="true" outlineLevel="0" collapsed="false">
      <c r="A7780" s="106" t="n">
        <v>52768.7017013889</v>
      </c>
      <c r="B7780" s="1" t="s">
        <v>328</v>
      </c>
      <c r="C7780" s="1" t="s">
        <v>331</v>
      </c>
      <c r="D7780" s="1" t="s">
        <v>332</v>
      </c>
    </row>
    <row r="7781" customFormat="false" ht="15" hidden="false" customHeight="true" outlineLevel="0" collapsed="false">
      <c r="A7781" s="106" t="n">
        <v>52773.4336921296</v>
      </c>
      <c r="B7781" s="1" t="s">
        <v>326</v>
      </c>
      <c r="C7781" s="1" t="s">
        <v>327</v>
      </c>
      <c r="D7781" s="1" t="s">
        <v>319</v>
      </c>
    </row>
    <row r="7782" customFormat="false" ht="15" hidden="false" customHeight="true" outlineLevel="0" collapsed="false">
      <c r="A7782" s="106" t="n">
        <v>52780.2003703704</v>
      </c>
      <c r="B7782" s="1" t="s">
        <v>320</v>
      </c>
      <c r="C7782" s="1" t="s">
        <v>321</v>
      </c>
      <c r="D7782" s="1" t="s">
        <v>322</v>
      </c>
    </row>
    <row r="7783" customFormat="false" ht="15" hidden="false" customHeight="true" outlineLevel="0" collapsed="false">
      <c r="A7783" s="106" t="n">
        <v>52788.2654398148</v>
      </c>
      <c r="B7783" s="1" t="s">
        <v>323</v>
      </c>
      <c r="C7783" s="1" t="s">
        <v>324</v>
      </c>
      <c r="D7783" s="1" t="s">
        <v>325</v>
      </c>
    </row>
    <row r="7784" customFormat="false" ht="15" hidden="false" customHeight="true" outlineLevel="0" collapsed="false">
      <c r="A7784" s="106" t="n">
        <v>52796.1161111111</v>
      </c>
      <c r="B7784" s="1" t="s">
        <v>314</v>
      </c>
      <c r="C7784" s="1" t="s">
        <v>315</v>
      </c>
      <c r="D7784" s="1" t="s">
        <v>316</v>
      </c>
    </row>
    <row r="7785" customFormat="false" ht="15" hidden="false" customHeight="true" outlineLevel="0" collapsed="false">
      <c r="A7785" s="106" t="n">
        <v>52802.7158796296</v>
      </c>
      <c r="B7785" s="1" t="s">
        <v>326</v>
      </c>
      <c r="C7785" s="1" t="s">
        <v>327</v>
      </c>
      <c r="D7785" s="1" t="s">
        <v>319</v>
      </c>
    </row>
    <row r="7786" customFormat="false" ht="15" hidden="false" customHeight="true" outlineLevel="0" collapsed="false">
      <c r="A7786" s="106" t="n">
        <v>52809.7364467593</v>
      </c>
      <c r="B7786" s="1" t="s">
        <v>320</v>
      </c>
      <c r="C7786" s="1" t="s">
        <v>321</v>
      </c>
      <c r="D7786" s="1" t="s">
        <v>322</v>
      </c>
    </row>
    <row r="7787" customFormat="false" ht="15" hidden="false" customHeight="true" outlineLevel="0" collapsed="false">
      <c r="A7787" s="106" t="n">
        <v>52817.8849421296</v>
      </c>
      <c r="B7787" s="1" t="s">
        <v>323</v>
      </c>
      <c r="C7787" s="1" t="s">
        <v>324</v>
      </c>
      <c r="D7787" s="1" t="s">
        <v>325</v>
      </c>
    </row>
    <row r="7788" customFormat="false" ht="15" hidden="false" customHeight="true" outlineLevel="0" collapsed="false">
      <c r="A7788" s="106" t="n">
        <v>52825.4192013889</v>
      </c>
      <c r="B7788" s="1" t="s">
        <v>314</v>
      </c>
      <c r="C7788" s="1" t="s">
        <v>315</v>
      </c>
      <c r="D7788" s="1" t="s">
        <v>316</v>
      </c>
    </row>
    <row r="7789" customFormat="false" ht="15" hidden="false" customHeight="true" outlineLevel="0" collapsed="false">
      <c r="A7789" s="106" t="n">
        <v>52832.0460532407</v>
      </c>
      <c r="B7789" s="1" t="s">
        <v>317</v>
      </c>
      <c r="C7789" s="1" t="s">
        <v>318</v>
      </c>
      <c r="D7789" s="1" t="s">
        <v>319</v>
      </c>
    </row>
    <row r="7790" customFormat="false" ht="15" hidden="false" customHeight="true" outlineLevel="0" collapsed="false">
      <c r="A7790" s="106" t="n">
        <v>52839.3880555556</v>
      </c>
      <c r="B7790" s="1" t="s">
        <v>320</v>
      </c>
      <c r="C7790" s="1" t="s">
        <v>321</v>
      </c>
      <c r="D7790" s="1" t="s">
        <v>322</v>
      </c>
    </row>
    <row r="7791" customFormat="false" ht="15" hidden="false" customHeight="true" outlineLevel="0" collapsed="false">
      <c r="A7791" s="106" t="n">
        <v>52847.4756365741</v>
      </c>
      <c r="B7791" s="1" t="s">
        <v>333</v>
      </c>
      <c r="C7791" s="1" t="s">
        <v>334</v>
      </c>
      <c r="D7791" s="1" t="s">
        <v>325</v>
      </c>
    </row>
    <row r="7792" customFormat="false" ht="15" hidden="false" customHeight="true" outlineLevel="0" collapsed="false">
      <c r="A7792" s="106" t="n">
        <v>52854.6653819445</v>
      </c>
      <c r="B7792" s="1" t="s">
        <v>314</v>
      </c>
      <c r="C7792" s="1" t="s">
        <v>315</v>
      </c>
      <c r="D7792" s="1" t="s">
        <v>316</v>
      </c>
    </row>
    <row r="7793" customFormat="false" ht="15" hidden="false" customHeight="true" outlineLevel="0" collapsed="false">
      <c r="A7793" s="106" t="n">
        <v>52861.4609143519</v>
      </c>
      <c r="B7793" s="1" t="s">
        <v>326</v>
      </c>
      <c r="C7793" s="1" t="s">
        <v>327</v>
      </c>
      <c r="D7793" s="1" t="s">
        <v>319</v>
      </c>
    </row>
    <row r="7794" customFormat="false" ht="15" hidden="false" customHeight="true" outlineLevel="0" collapsed="false">
      <c r="A7794" s="106" t="n">
        <v>52862.3663310185</v>
      </c>
      <c r="B7794" s="1" t="s">
        <v>328</v>
      </c>
      <c r="C7794" s="1" t="s">
        <v>335</v>
      </c>
      <c r="D7794" s="1" t="s">
        <v>336</v>
      </c>
    </row>
    <row r="7795" customFormat="false" ht="15" hidden="false" customHeight="true" outlineLevel="0" collapsed="false">
      <c r="A7795" s="106" t="n">
        <v>52869.1463888889</v>
      </c>
      <c r="B7795" s="1" t="s">
        <v>320</v>
      </c>
      <c r="C7795" s="1" t="s">
        <v>321</v>
      </c>
      <c r="D7795" s="1" t="s">
        <v>322</v>
      </c>
    </row>
    <row r="7796" customFormat="false" ht="15" hidden="false" customHeight="true" outlineLevel="0" collapsed="false">
      <c r="A7796" s="106" t="n">
        <v>52877.0211226852</v>
      </c>
      <c r="B7796" s="1" t="s">
        <v>323</v>
      </c>
      <c r="C7796" s="1" t="s">
        <v>324</v>
      </c>
      <c r="D7796" s="1" t="s">
        <v>325</v>
      </c>
    </row>
    <row r="7797" customFormat="false" ht="15" hidden="false" customHeight="true" outlineLevel="0" collapsed="false">
      <c r="A7797" s="106" t="n">
        <v>52883.9117824074</v>
      </c>
      <c r="B7797" s="1" t="s">
        <v>314</v>
      </c>
      <c r="C7797" s="1" t="s">
        <v>315</v>
      </c>
      <c r="D7797" s="1" t="s">
        <v>316</v>
      </c>
    </row>
    <row r="7798" customFormat="false" ht="15" hidden="false" customHeight="true" outlineLevel="0" collapsed="false">
      <c r="A7798" s="106" t="n">
        <v>52890.9837731482</v>
      </c>
      <c r="B7798" s="1" t="s">
        <v>326</v>
      </c>
      <c r="C7798" s="1" t="s">
        <v>327</v>
      </c>
      <c r="D7798" s="1" t="s">
        <v>319</v>
      </c>
    </row>
    <row r="7799" customFormat="false" ht="15" hidden="false" customHeight="true" outlineLevel="0" collapsed="false">
      <c r="A7799" s="106" t="n">
        <v>52898.9775578704</v>
      </c>
      <c r="B7799" s="1" t="s">
        <v>320</v>
      </c>
      <c r="C7799" s="1" t="s">
        <v>321</v>
      </c>
      <c r="D7799" s="1" t="s">
        <v>322</v>
      </c>
    </row>
    <row r="7800" customFormat="false" ht="15" hidden="false" customHeight="true" outlineLevel="0" collapsed="false">
      <c r="A7800" s="106" t="n">
        <v>52906.5188773148</v>
      </c>
      <c r="B7800" s="1" t="s">
        <v>323</v>
      </c>
      <c r="C7800" s="1" t="s">
        <v>324</v>
      </c>
      <c r="D7800" s="1" t="s">
        <v>325</v>
      </c>
    </row>
    <row r="7801" customFormat="false" ht="15" hidden="false" customHeight="true" outlineLevel="0" collapsed="false">
      <c r="A7801" s="106" t="n">
        <v>52913.2150347222</v>
      </c>
      <c r="B7801" s="1" t="s">
        <v>314</v>
      </c>
      <c r="C7801" s="1" t="s">
        <v>315</v>
      </c>
      <c r="D7801" s="1" t="s">
        <v>316</v>
      </c>
    </row>
    <row r="7802" customFormat="false" ht="15" hidden="false" customHeight="true" outlineLevel="0" collapsed="false">
      <c r="A7802" s="106" t="n">
        <v>52920.623599537</v>
      </c>
      <c r="B7802" s="1" t="s">
        <v>326</v>
      </c>
      <c r="C7802" s="1" t="s">
        <v>327</v>
      </c>
      <c r="D7802" s="1" t="s">
        <v>319</v>
      </c>
    </row>
    <row r="7803" customFormat="false" ht="15" hidden="false" customHeight="true" outlineLevel="0" collapsed="false">
      <c r="A7803" s="106" t="n">
        <v>52928.8166087963</v>
      </c>
      <c r="B7803" s="1" t="s">
        <v>320</v>
      </c>
      <c r="C7803" s="1" t="s">
        <v>321</v>
      </c>
      <c r="D7803" s="1" t="s">
        <v>322</v>
      </c>
    </row>
    <row r="7804" customFormat="false" ht="15" hidden="false" customHeight="true" outlineLevel="0" collapsed="false">
      <c r="A7804" s="106" t="n">
        <v>52935.9822800926</v>
      </c>
      <c r="B7804" s="1" t="s">
        <v>323</v>
      </c>
      <c r="C7804" s="1" t="s">
        <v>324</v>
      </c>
      <c r="D7804" s="1" t="s">
        <v>325</v>
      </c>
    </row>
    <row r="7805" customFormat="false" ht="15" hidden="false" customHeight="true" outlineLevel="0" collapsed="false">
      <c r="A7805" s="106" t="n">
        <v>52942.6197569444</v>
      </c>
      <c r="B7805" s="1" t="s">
        <v>314</v>
      </c>
      <c r="C7805" s="1" t="s">
        <v>315</v>
      </c>
      <c r="D7805" s="1" t="s">
        <v>316</v>
      </c>
    </row>
    <row r="7806" customFormat="false" ht="15" hidden="false" customHeight="true" outlineLevel="0" collapsed="false">
      <c r="A7806" s="106" t="n">
        <v>52950.3702893519</v>
      </c>
      <c r="B7806" s="1" t="s">
        <v>326</v>
      </c>
      <c r="C7806" s="1" t="s">
        <v>327</v>
      </c>
      <c r="D7806" s="1" t="s">
        <v>319</v>
      </c>
    </row>
    <row r="7807" customFormat="false" ht="15" hidden="false" customHeight="true" outlineLevel="0" collapsed="false">
      <c r="A7807" s="106" t="n">
        <v>52952.238599537</v>
      </c>
      <c r="B7807" s="1" t="s">
        <v>328</v>
      </c>
      <c r="C7807" s="1" t="s">
        <v>337</v>
      </c>
      <c r="D7807" s="1" t="s">
        <v>338</v>
      </c>
    </row>
    <row r="7808" customFormat="false" ht="15" hidden="false" customHeight="true" outlineLevel="0" collapsed="false">
      <c r="A7808" s="106" t="n">
        <v>52958.5830208333</v>
      </c>
      <c r="B7808" s="1" t="s">
        <v>320</v>
      </c>
      <c r="C7808" s="1" t="s">
        <v>321</v>
      </c>
      <c r="D7808" s="1" t="s">
        <v>322</v>
      </c>
    </row>
    <row r="7809" customFormat="false" ht="15" hidden="false" customHeight="true" outlineLevel="0" collapsed="false">
      <c r="A7809" s="106" t="n">
        <v>52965.4309722222</v>
      </c>
      <c r="B7809" s="1" t="s">
        <v>323</v>
      </c>
      <c r="C7809" s="1" t="s">
        <v>324</v>
      </c>
      <c r="D7809" s="1" t="s">
        <v>325</v>
      </c>
    </row>
    <row r="7810" customFormat="false" ht="15" hidden="false" customHeight="true" outlineLevel="0" collapsed="false">
      <c r="A7810" s="106" t="n">
        <v>52972.1475578704</v>
      </c>
      <c r="B7810" s="1" t="s">
        <v>314</v>
      </c>
      <c r="C7810" s="1" t="s">
        <v>315</v>
      </c>
      <c r="D7810" s="1" t="s">
        <v>316</v>
      </c>
    </row>
    <row r="7811" customFormat="false" ht="15" hidden="false" customHeight="true" outlineLevel="0" collapsed="false">
      <c r="A7811" s="106" t="n">
        <v>52980.1843402778</v>
      </c>
      <c r="B7811" s="1" t="s">
        <v>326</v>
      </c>
      <c r="C7811" s="1" t="s">
        <v>327</v>
      </c>
      <c r="D7811" s="1" t="s">
        <v>319</v>
      </c>
    </row>
    <row r="7812" customFormat="false" ht="15" hidden="false" customHeight="true" outlineLevel="0" collapsed="false">
      <c r="A7812" s="106" t="n">
        <v>52988.2144328704</v>
      </c>
      <c r="B7812" s="1" t="s">
        <v>320</v>
      </c>
      <c r="C7812" s="1" t="s">
        <v>321</v>
      </c>
      <c r="D7812" s="1" t="s">
        <v>322</v>
      </c>
    </row>
    <row r="7813" customFormat="false" ht="15" hidden="false" customHeight="true" outlineLevel="0" collapsed="false">
      <c r="A7813" s="106" t="n">
        <v>52994.8783912037</v>
      </c>
      <c r="B7813" s="1" t="s">
        <v>323</v>
      </c>
      <c r="C7813" s="1" t="s">
        <v>324</v>
      </c>
      <c r="D7813" s="1" t="s">
        <v>325</v>
      </c>
    </row>
    <row r="7814" customFormat="false" ht="15" hidden="false" customHeight="true" outlineLevel="0" collapsed="false">
      <c r="A7814" s="106" t="n">
        <v>53001.7941782407</v>
      </c>
      <c r="B7814" s="1" t="s">
        <v>314</v>
      </c>
      <c r="C7814" s="1" t="s">
        <v>315</v>
      </c>
      <c r="D7814" s="1" t="s">
        <v>316</v>
      </c>
    </row>
    <row r="7815" customFormat="false" ht="15" hidden="false" customHeight="true" outlineLevel="0" collapsed="false">
      <c r="A7815" s="106" t="n">
        <v>53009.9937962963</v>
      </c>
      <c r="B7815" s="1" t="s">
        <v>317</v>
      </c>
      <c r="C7815" s="1" t="s">
        <v>318</v>
      </c>
      <c r="D7815" s="1" t="s">
        <v>319</v>
      </c>
    </row>
    <row r="7816" customFormat="false" ht="15" hidden="false" customHeight="true" outlineLevel="0" collapsed="false">
      <c r="A7816" s="106" t="n">
        <v>53017.6920601852</v>
      </c>
      <c r="B7816" s="1" t="s">
        <v>320</v>
      </c>
      <c r="C7816" s="1" t="s">
        <v>321</v>
      </c>
      <c r="D7816" s="1" t="s">
        <v>322</v>
      </c>
    </row>
    <row r="7817" customFormat="false" ht="15" hidden="false" customHeight="true" outlineLevel="0" collapsed="false">
      <c r="A7817" s="106" t="n">
        <v>53024.3276273148</v>
      </c>
      <c r="B7817" s="1" t="s">
        <v>323</v>
      </c>
      <c r="C7817" s="1" t="s">
        <v>324</v>
      </c>
      <c r="D7817" s="1" t="s">
        <v>325</v>
      </c>
    </row>
    <row r="7818" customFormat="false" ht="15" hidden="false" customHeight="true" outlineLevel="0" collapsed="false">
      <c r="A7818" s="106" t="n">
        <v>53031.5347222222</v>
      </c>
      <c r="B7818" s="1" t="s">
        <v>314</v>
      </c>
      <c r="C7818" s="1" t="s">
        <v>315</v>
      </c>
      <c r="D7818" s="1" t="s">
        <v>316</v>
      </c>
    </row>
    <row r="7819" customFormat="false" ht="15" hidden="false" customHeight="true" outlineLevel="0" collapsed="false">
      <c r="A7819" s="106" t="n">
        <v>53039.7185416667</v>
      </c>
      <c r="B7819" s="1" t="s">
        <v>326</v>
      </c>
      <c r="C7819" s="1" t="s">
        <v>327</v>
      </c>
      <c r="D7819" s="1" t="s">
        <v>319</v>
      </c>
    </row>
    <row r="7820" customFormat="false" ht="15" hidden="false" customHeight="true" outlineLevel="0" collapsed="false">
      <c r="A7820" s="106" t="n">
        <v>53041.2132175926</v>
      </c>
      <c r="B7820" s="1" t="s">
        <v>328</v>
      </c>
      <c r="C7820" s="1" t="s">
        <v>329</v>
      </c>
      <c r="D7820" s="1" t="s">
        <v>330</v>
      </c>
    </row>
    <row r="7821" customFormat="false" ht="15" hidden="false" customHeight="true" outlineLevel="0" collapsed="false">
      <c r="A7821" s="106" t="n">
        <v>53047.0387268519</v>
      </c>
      <c r="B7821" s="1" t="s">
        <v>320</v>
      </c>
      <c r="C7821" s="1" t="s">
        <v>321</v>
      </c>
      <c r="D7821" s="1" t="s">
        <v>322</v>
      </c>
    </row>
    <row r="7822" customFormat="false" ht="15" hidden="false" customHeight="true" outlineLevel="0" collapsed="false">
      <c r="A7822" s="106" t="n">
        <v>53053.7794907407</v>
      </c>
      <c r="B7822" s="1" t="s">
        <v>323</v>
      </c>
      <c r="C7822" s="1" t="s">
        <v>324</v>
      </c>
      <c r="D7822" s="1" t="s">
        <v>325</v>
      </c>
    </row>
    <row r="7823" customFormat="false" ht="15" hidden="false" customHeight="true" outlineLevel="0" collapsed="false">
      <c r="A7823" s="106" t="n">
        <v>53061.327974537</v>
      </c>
      <c r="B7823" s="1" t="s">
        <v>314</v>
      </c>
      <c r="C7823" s="1" t="s">
        <v>315</v>
      </c>
      <c r="D7823" s="1" t="s">
        <v>316</v>
      </c>
    </row>
    <row r="7824" customFormat="false" ht="15" hidden="false" customHeight="true" outlineLevel="0" collapsed="false">
      <c r="A7824" s="106" t="n">
        <v>53069.3101388889</v>
      </c>
      <c r="B7824" s="1" t="s">
        <v>326</v>
      </c>
      <c r="C7824" s="1" t="s">
        <v>327</v>
      </c>
      <c r="D7824" s="1" t="s">
        <v>319</v>
      </c>
    </row>
    <row r="7825" customFormat="false" ht="15" hidden="false" customHeight="true" outlineLevel="0" collapsed="false">
      <c r="A7825" s="106" t="n">
        <v>53076.2997800926</v>
      </c>
      <c r="B7825" s="1" t="s">
        <v>320</v>
      </c>
      <c r="C7825" s="1" t="s">
        <v>321</v>
      </c>
      <c r="D7825" s="1" t="s">
        <v>322</v>
      </c>
    </row>
    <row r="7826" customFormat="false" ht="15" hidden="false" customHeight="true" outlineLevel="0" collapsed="false">
      <c r="A7826" s="106" t="n">
        <v>53083.244537037</v>
      </c>
      <c r="B7826" s="1" t="s">
        <v>323</v>
      </c>
      <c r="C7826" s="1" t="s">
        <v>324</v>
      </c>
      <c r="D7826" s="1" t="s">
        <v>325</v>
      </c>
    </row>
    <row r="7827" customFormat="false" ht="15" hidden="false" customHeight="true" outlineLevel="0" collapsed="false">
      <c r="A7827" s="106" t="n">
        <v>53091.1189930556</v>
      </c>
      <c r="B7827" s="1" t="s">
        <v>314</v>
      </c>
      <c r="C7827" s="1" t="s">
        <v>315</v>
      </c>
      <c r="D7827" s="1" t="s">
        <v>316</v>
      </c>
    </row>
    <row r="7828" customFormat="false" ht="15" hidden="false" customHeight="true" outlineLevel="0" collapsed="false">
      <c r="A7828" s="106" t="n">
        <v>53098.7684722222</v>
      </c>
      <c r="B7828" s="1" t="s">
        <v>326</v>
      </c>
      <c r="C7828" s="1" t="s">
        <v>327</v>
      </c>
      <c r="D7828" s="1" t="s">
        <v>319</v>
      </c>
    </row>
    <row r="7829" customFormat="false" ht="15" hidden="false" customHeight="true" outlineLevel="0" collapsed="false">
      <c r="A7829" s="106" t="n">
        <v>53105.5266550926</v>
      </c>
      <c r="B7829" s="1" t="s">
        <v>320</v>
      </c>
      <c r="C7829" s="1" t="s">
        <v>321</v>
      </c>
      <c r="D7829" s="1" t="s">
        <v>322</v>
      </c>
    </row>
    <row r="7830" customFormat="false" ht="15" hidden="false" customHeight="true" outlineLevel="0" collapsed="false">
      <c r="A7830" s="106" t="n">
        <v>53112.7449768519</v>
      </c>
      <c r="B7830" s="1" t="s">
        <v>323</v>
      </c>
      <c r="C7830" s="1" t="s">
        <v>324</v>
      </c>
      <c r="D7830" s="1" t="s">
        <v>325</v>
      </c>
    </row>
    <row r="7831" customFormat="false" ht="15" hidden="false" customHeight="true" outlineLevel="0" collapsed="false">
      <c r="A7831" s="106" t="n">
        <v>53120.8499074074</v>
      </c>
      <c r="B7831" s="1" t="s">
        <v>314</v>
      </c>
      <c r="C7831" s="1" t="s">
        <v>315</v>
      </c>
      <c r="D7831" s="1" t="s">
        <v>316</v>
      </c>
    </row>
    <row r="7832" customFormat="false" ht="15" hidden="false" customHeight="true" outlineLevel="0" collapsed="false">
      <c r="A7832" s="106" t="n">
        <v>53128.128275463</v>
      </c>
      <c r="B7832" s="1" t="s">
        <v>326</v>
      </c>
      <c r="C7832" s="1" t="s">
        <v>327</v>
      </c>
      <c r="D7832" s="1" t="s">
        <v>319</v>
      </c>
    </row>
    <row r="7833" customFormat="false" ht="15" hidden="false" customHeight="true" outlineLevel="0" collapsed="false">
      <c r="A7833" s="106" t="n">
        <v>53133.9399421296</v>
      </c>
      <c r="B7833" s="1" t="s">
        <v>328</v>
      </c>
      <c r="C7833" s="1" t="s">
        <v>331</v>
      </c>
      <c r="D7833" s="1" t="s">
        <v>332</v>
      </c>
    </row>
    <row r="7834" customFormat="false" ht="15" hidden="false" customHeight="true" outlineLevel="0" collapsed="false">
      <c r="A7834" s="106" t="n">
        <v>53134.7698611111</v>
      </c>
      <c r="B7834" s="1" t="s">
        <v>320</v>
      </c>
      <c r="C7834" s="1" t="s">
        <v>321</v>
      </c>
      <c r="D7834" s="1" t="s">
        <v>322</v>
      </c>
    </row>
    <row r="7835" customFormat="false" ht="15" hidden="false" customHeight="true" outlineLevel="0" collapsed="false">
      <c r="A7835" s="106" t="n">
        <v>53142.3029976852</v>
      </c>
      <c r="B7835" s="1" t="s">
        <v>323</v>
      </c>
      <c r="C7835" s="1" t="s">
        <v>324</v>
      </c>
      <c r="D7835" s="1" t="s">
        <v>325</v>
      </c>
    </row>
    <row r="7836" customFormat="false" ht="15" hidden="false" customHeight="true" outlineLevel="0" collapsed="false">
      <c r="A7836" s="106" t="n">
        <v>53150.4800925926</v>
      </c>
      <c r="B7836" s="1" t="s">
        <v>314</v>
      </c>
      <c r="C7836" s="1" t="s">
        <v>315</v>
      </c>
      <c r="D7836" s="1" t="s">
        <v>316</v>
      </c>
    </row>
    <row r="7837" customFormat="false" ht="15" hidden="false" customHeight="true" outlineLevel="0" collapsed="false">
      <c r="A7837" s="106" t="n">
        <v>53157.4363541667</v>
      </c>
      <c r="B7837" s="1" t="s">
        <v>326</v>
      </c>
      <c r="C7837" s="1" t="s">
        <v>327</v>
      </c>
      <c r="D7837" s="1" t="s">
        <v>319</v>
      </c>
    </row>
    <row r="7838" customFormat="false" ht="15" hidden="false" customHeight="true" outlineLevel="0" collapsed="false">
      <c r="A7838" s="106" t="n">
        <v>53164.0780092593</v>
      </c>
      <c r="B7838" s="1" t="s">
        <v>320</v>
      </c>
      <c r="C7838" s="1" t="s">
        <v>321</v>
      </c>
      <c r="D7838" s="1" t="s">
        <v>322</v>
      </c>
    </row>
    <row r="7839" customFormat="false" ht="15" hidden="false" customHeight="true" outlineLevel="0" collapsed="false">
      <c r="A7839" s="106" t="n">
        <v>53171.9244675926</v>
      </c>
      <c r="B7839" s="1" t="s">
        <v>323</v>
      </c>
      <c r="C7839" s="1" t="s">
        <v>324</v>
      </c>
      <c r="D7839" s="1" t="s">
        <v>325</v>
      </c>
    </row>
    <row r="7840" customFormat="false" ht="15" hidden="false" customHeight="true" outlineLevel="0" collapsed="false">
      <c r="A7840" s="106" t="n">
        <v>53179.9984027778</v>
      </c>
      <c r="B7840" s="1" t="s">
        <v>314</v>
      </c>
      <c r="C7840" s="1" t="s">
        <v>315</v>
      </c>
      <c r="D7840" s="1" t="s">
        <v>316</v>
      </c>
    </row>
    <row r="7841" customFormat="false" ht="15" hidden="false" customHeight="true" outlineLevel="0" collapsed="false">
      <c r="A7841" s="106" t="n">
        <v>53186.7357407407</v>
      </c>
      <c r="B7841" s="1" t="s">
        <v>317</v>
      </c>
      <c r="C7841" s="1" t="s">
        <v>318</v>
      </c>
      <c r="D7841" s="1" t="s">
        <v>319</v>
      </c>
    </row>
    <row r="7842" customFormat="false" ht="15" hidden="false" customHeight="true" outlineLevel="0" collapsed="false">
      <c r="A7842" s="106" t="n">
        <v>53193.4968402778</v>
      </c>
      <c r="B7842" s="1" t="s">
        <v>320</v>
      </c>
      <c r="C7842" s="1" t="s">
        <v>321</v>
      </c>
      <c r="D7842" s="1" t="s">
        <v>322</v>
      </c>
    </row>
    <row r="7843" customFormat="false" ht="15" hidden="false" customHeight="true" outlineLevel="0" collapsed="false">
      <c r="A7843" s="106" t="n">
        <v>53201.5891782407</v>
      </c>
      <c r="B7843" s="1" t="s">
        <v>323</v>
      </c>
      <c r="C7843" s="1" t="s">
        <v>324</v>
      </c>
      <c r="D7843" s="1" t="s">
        <v>325</v>
      </c>
    </row>
    <row r="7844" customFormat="false" ht="15" hidden="false" customHeight="true" outlineLevel="0" collapsed="false">
      <c r="A7844" s="106" t="n">
        <v>53209.4193981482</v>
      </c>
      <c r="B7844" s="1" t="s">
        <v>314</v>
      </c>
      <c r="C7844" s="1" t="s">
        <v>315</v>
      </c>
      <c r="D7844" s="1" t="s">
        <v>316</v>
      </c>
    </row>
    <row r="7845" customFormat="false" ht="15" hidden="false" customHeight="true" outlineLevel="0" collapsed="false">
      <c r="A7845" s="106" t="n">
        <v>53216.0611574074</v>
      </c>
      <c r="B7845" s="1" t="s">
        <v>326</v>
      </c>
      <c r="C7845" s="1" t="s">
        <v>327</v>
      </c>
      <c r="D7845" s="1" t="s">
        <v>319</v>
      </c>
    </row>
    <row r="7846" customFormat="false" ht="15" hidden="false" customHeight="true" outlineLevel="0" collapsed="false">
      <c r="A7846" s="106" t="n">
        <v>53223.0628703704</v>
      </c>
      <c r="B7846" s="1" t="s">
        <v>320</v>
      </c>
      <c r="C7846" s="1" t="s">
        <v>321</v>
      </c>
      <c r="D7846" s="1" t="s">
        <v>322</v>
      </c>
    </row>
    <row r="7847" customFormat="false" ht="15" hidden="false" customHeight="true" outlineLevel="0" collapsed="false">
      <c r="A7847" s="106" t="n">
        <v>53227.6058449074</v>
      </c>
      <c r="B7847" s="1" t="s">
        <v>328</v>
      </c>
      <c r="C7847" s="1" t="s">
        <v>335</v>
      </c>
      <c r="D7847" s="1" t="s">
        <v>336</v>
      </c>
    </row>
    <row r="7848" customFormat="false" ht="15" hidden="false" customHeight="true" outlineLevel="0" collapsed="false">
      <c r="A7848" s="106" t="n">
        <v>53231.258275463</v>
      </c>
      <c r="B7848" s="1" t="s">
        <v>323</v>
      </c>
      <c r="C7848" s="1" t="s">
        <v>324</v>
      </c>
      <c r="D7848" s="1" t="s">
        <v>325</v>
      </c>
    </row>
    <row r="7849" customFormat="false" ht="15" hidden="false" customHeight="true" outlineLevel="0" collapsed="false">
      <c r="A7849" s="106" t="n">
        <v>53238.7721412037</v>
      </c>
      <c r="B7849" s="1" t="s">
        <v>314</v>
      </c>
      <c r="C7849" s="1" t="s">
        <v>315</v>
      </c>
      <c r="D7849" s="1" t="s">
        <v>316</v>
      </c>
    </row>
    <row r="7850" customFormat="false" ht="15" hidden="false" customHeight="true" outlineLevel="0" collapsed="false">
      <c r="A7850" s="106" t="n">
        <v>53245.4424305556</v>
      </c>
      <c r="B7850" s="1" t="s">
        <v>326</v>
      </c>
      <c r="C7850" s="1" t="s">
        <v>327</v>
      </c>
      <c r="D7850" s="1" t="s">
        <v>319</v>
      </c>
    </row>
    <row r="7851" customFormat="false" ht="15" hidden="false" customHeight="true" outlineLevel="0" collapsed="false">
      <c r="A7851" s="106" t="n">
        <v>53252.7884606482</v>
      </c>
      <c r="B7851" s="1" t="s">
        <v>320</v>
      </c>
      <c r="C7851" s="1" t="s">
        <v>321</v>
      </c>
      <c r="D7851" s="1" t="s">
        <v>322</v>
      </c>
    </row>
    <row r="7852" customFormat="false" ht="15" hidden="false" customHeight="true" outlineLevel="0" collapsed="false">
      <c r="A7852" s="106" t="n">
        <v>53260.8966898148</v>
      </c>
      <c r="B7852" s="1" t="s">
        <v>323</v>
      </c>
      <c r="C7852" s="1" t="s">
        <v>324</v>
      </c>
      <c r="D7852" s="1" t="s">
        <v>325</v>
      </c>
    </row>
    <row r="7853" customFormat="false" ht="15" hidden="false" customHeight="true" outlineLevel="0" collapsed="false">
      <c r="A7853" s="106" t="n">
        <v>53268.0902199074</v>
      </c>
      <c r="B7853" s="1" t="s">
        <v>314</v>
      </c>
      <c r="C7853" s="1" t="s">
        <v>315</v>
      </c>
      <c r="D7853" s="1" t="s">
        <v>316</v>
      </c>
    </row>
    <row r="7854" customFormat="false" ht="15" hidden="false" customHeight="true" outlineLevel="0" collapsed="false">
      <c r="A7854" s="106" t="n">
        <v>53274.9092013889</v>
      </c>
      <c r="B7854" s="1" t="s">
        <v>326</v>
      </c>
      <c r="C7854" s="1" t="s">
        <v>327</v>
      </c>
      <c r="D7854" s="1" t="s">
        <v>319</v>
      </c>
    </row>
    <row r="7855" customFormat="false" ht="15" hidden="false" customHeight="true" outlineLevel="0" collapsed="false">
      <c r="A7855" s="106" t="n">
        <v>53282.6429398148</v>
      </c>
      <c r="B7855" s="1" t="s">
        <v>320</v>
      </c>
      <c r="C7855" s="1" t="s">
        <v>321</v>
      </c>
      <c r="D7855" s="1" t="s">
        <v>322</v>
      </c>
    </row>
    <row r="7856" customFormat="false" ht="15" hidden="false" customHeight="true" outlineLevel="0" collapsed="false">
      <c r="A7856" s="106" t="n">
        <v>53290.4888310185</v>
      </c>
      <c r="B7856" s="1" t="s">
        <v>323</v>
      </c>
      <c r="C7856" s="1" t="s">
        <v>324</v>
      </c>
      <c r="D7856" s="1" t="s">
        <v>325</v>
      </c>
    </row>
    <row r="7857" customFormat="false" ht="15" hidden="false" customHeight="true" outlineLevel="0" collapsed="false">
      <c r="A7857" s="106" t="n">
        <v>53297.4076157407</v>
      </c>
      <c r="B7857" s="1" t="s">
        <v>314</v>
      </c>
      <c r="C7857" s="1" t="s">
        <v>315</v>
      </c>
      <c r="D7857" s="1" t="s">
        <v>316</v>
      </c>
    </row>
    <row r="7858" customFormat="false" ht="15" hidden="false" customHeight="true" outlineLevel="0" collapsed="false">
      <c r="A7858" s="106" t="n">
        <v>53304.4875347222</v>
      </c>
      <c r="B7858" s="1" t="s">
        <v>326</v>
      </c>
      <c r="C7858" s="1" t="s">
        <v>327</v>
      </c>
      <c r="D7858" s="1" t="s">
        <v>319</v>
      </c>
    </row>
    <row r="7859" customFormat="false" ht="15" hidden="false" customHeight="true" outlineLevel="0" collapsed="false">
      <c r="A7859" s="106" t="n">
        <v>53312.5476388889</v>
      </c>
      <c r="B7859" s="1" t="s">
        <v>320</v>
      </c>
      <c r="C7859" s="1" t="s">
        <v>321</v>
      </c>
      <c r="D7859" s="1" t="s">
        <v>322</v>
      </c>
    </row>
    <row r="7860" customFormat="false" ht="15" hidden="false" customHeight="true" outlineLevel="0" collapsed="false">
      <c r="A7860" s="106" t="n">
        <v>53317.4824074074</v>
      </c>
      <c r="B7860" s="1" t="s">
        <v>328</v>
      </c>
      <c r="C7860" s="1" t="s">
        <v>337</v>
      </c>
      <c r="D7860" s="1" t="s">
        <v>338</v>
      </c>
    </row>
    <row r="7861" customFormat="false" ht="15" hidden="false" customHeight="true" outlineLevel="0" collapsed="false">
      <c r="A7861" s="106" t="n">
        <v>53320.0347222222</v>
      </c>
      <c r="B7861" s="1" t="s">
        <v>323</v>
      </c>
      <c r="C7861" s="1" t="s">
        <v>324</v>
      </c>
      <c r="D7861" s="1" t="s">
        <v>325</v>
      </c>
    </row>
    <row r="7862" customFormat="false" ht="15" hidden="false" customHeight="true" outlineLevel="0" collapsed="false">
      <c r="A7862" s="106" t="n">
        <v>53326.7583449074</v>
      </c>
      <c r="B7862" s="1" t="s">
        <v>314</v>
      </c>
      <c r="C7862" s="1" t="s">
        <v>315</v>
      </c>
      <c r="D7862" s="1" t="s">
        <v>316</v>
      </c>
    </row>
    <row r="7863" customFormat="false" ht="15" hidden="false" customHeight="true" outlineLevel="0" collapsed="false">
      <c r="A7863" s="106" t="n">
        <v>53334.183912037</v>
      </c>
      <c r="B7863" s="1" t="s">
        <v>326</v>
      </c>
      <c r="C7863" s="1" t="s">
        <v>327</v>
      </c>
      <c r="D7863" s="1" t="s">
        <v>319</v>
      </c>
    </row>
    <row r="7864" customFormat="false" ht="15" hidden="false" customHeight="true" outlineLevel="0" collapsed="false">
      <c r="A7864" s="106" t="n">
        <v>53342.4046296296</v>
      </c>
      <c r="B7864" s="1" t="s">
        <v>320</v>
      </c>
      <c r="C7864" s="1" t="s">
        <v>321</v>
      </c>
      <c r="D7864" s="1" t="s">
        <v>322</v>
      </c>
    </row>
    <row r="7865" customFormat="false" ht="15" hidden="false" customHeight="true" outlineLevel="0" collapsed="false">
      <c r="A7865" s="106" t="n">
        <v>53349.5359490741</v>
      </c>
      <c r="B7865" s="1" t="s">
        <v>333</v>
      </c>
      <c r="C7865" s="1" t="s">
        <v>334</v>
      </c>
      <c r="D7865" s="1" t="s">
        <v>325</v>
      </c>
    </row>
    <row r="7866" customFormat="false" ht="15" hidden="false" customHeight="true" outlineLevel="0" collapsed="false">
      <c r="A7866" s="106" t="n">
        <v>53356.1750925926</v>
      </c>
      <c r="B7866" s="1" t="s">
        <v>314</v>
      </c>
      <c r="C7866" s="1" t="s">
        <v>315</v>
      </c>
      <c r="D7866" s="1" t="s">
        <v>316</v>
      </c>
    </row>
    <row r="7867" customFormat="false" ht="15" hidden="false" customHeight="true" outlineLevel="0" collapsed="false">
      <c r="A7867" s="106" t="n">
        <v>53363.9655671296</v>
      </c>
      <c r="B7867" s="1" t="s">
        <v>317</v>
      </c>
      <c r="C7867" s="1" t="s">
        <v>318</v>
      </c>
      <c r="D7867" s="1" t="s">
        <v>319</v>
      </c>
    </row>
    <row r="7868" customFormat="false" ht="15" hidden="false" customHeight="true" outlineLevel="0" collapsed="false">
      <c r="A7868" s="106" t="n">
        <v>53372.1391550926</v>
      </c>
      <c r="B7868" s="1" t="s">
        <v>320</v>
      </c>
      <c r="C7868" s="1" t="s">
        <v>321</v>
      </c>
      <c r="D7868" s="1" t="s">
        <v>322</v>
      </c>
    </row>
    <row r="7869" customFormat="false" ht="15" hidden="false" customHeight="true" outlineLevel="0" collapsed="false">
      <c r="A7869" s="106" t="n">
        <v>53378.9889699074</v>
      </c>
      <c r="B7869" s="1" t="s">
        <v>323</v>
      </c>
      <c r="C7869" s="1" t="s">
        <v>324</v>
      </c>
      <c r="D7869" s="1" t="s">
        <v>325</v>
      </c>
    </row>
    <row r="7870" customFormat="false" ht="15" hidden="false" customHeight="true" outlineLevel="0" collapsed="false">
      <c r="A7870" s="106" t="n">
        <v>53385.6831481482</v>
      </c>
      <c r="B7870" s="1" t="s">
        <v>314</v>
      </c>
      <c r="C7870" s="1" t="s">
        <v>315</v>
      </c>
      <c r="D7870" s="1" t="s">
        <v>316</v>
      </c>
    </row>
    <row r="7871" customFormat="false" ht="15" hidden="false" customHeight="true" outlineLevel="0" collapsed="false">
      <c r="A7871" s="106" t="n">
        <v>53393.761099537</v>
      </c>
      <c r="B7871" s="1" t="s">
        <v>326</v>
      </c>
      <c r="C7871" s="1" t="s">
        <v>327</v>
      </c>
      <c r="D7871" s="1" t="s">
        <v>319</v>
      </c>
    </row>
    <row r="7872" customFormat="false" ht="15" hidden="false" customHeight="true" outlineLevel="0" collapsed="false">
      <c r="A7872" s="106" t="n">
        <v>53401.7171759259</v>
      </c>
      <c r="B7872" s="1" t="s">
        <v>320</v>
      </c>
      <c r="C7872" s="1" t="s">
        <v>321</v>
      </c>
      <c r="D7872" s="1" t="s">
        <v>322</v>
      </c>
    </row>
    <row r="7873" customFormat="false" ht="15" hidden="false" customHeight="true" outlineLevel="0" collapsed="false">
      <c r="A7873" s="106" t="n">
        <v>53406.4568055556</v>
      </c>
      <c r="B7873" s="1" t="s">
        <v>328</v>
      </c>
      <c r="C7873" s="1" t="s">
        <v>329</v>
      </c>
      <c r="D7873" s="1" t="s">
        <v>330</v>
      </c>
    </row>
    <row r="7874" customFormat="false" ht="15" hidden="false" customHeight="true" outlineLevel="0" collapsed="false">
      <c r="A7874" s="106" t="n">
        <v>53408.3933564815</v>
      </c>
      <c r="B7874" s="1" t="s">
        <v>323</v>
      </c>
      <c r="C7874" s="1" t="s">
        <v>324</v>
      </c>
      <c r="D7874" s="1" t="s">
        <v>325</v>
      </c>
    </row>
    <row r="7875" customFormat="false" ht="15" hidden="false" customHeight="true" outlineLevel="0" collapsed="false">
      <c r="A7875" s="106" t="n">
        <v>53415.2903240741</v>
      </c>
      <c r="B7875" s="1" t="s">
        <v>314</v>
      </c>
      <c r="C7875" s="1" t="s">
        <v>315</v>
      </c>
      <c r="D7875" s="1" t="s">
        <v>316</v>
      </c>
    </row>
    <row r="7876" customFormat="false" ht="15" hidden="false" customHeight="true" outlineLevel="0" collapsed="false">
      <c r="A7876" s="106" t="n">
        <v>53423.4943171296</v>
      </c>
      <c r="B7876" s="1" t="s">
        <v>326</v>
      </c>
      <c r="C7876" s="1" t="s">
        <v>327</v>
      </c>
      <c r="D7876" s="1" t="s">
        <v>319</v>
      </c>
    </row>
    <row r="7877" customFormat="false" ht="15" hidden="false" customHeight="true" outlineLevel="0" collapsed="false">
      <c r="A7877" s="106" t="n">
        <v>53431.1397916667</v>
      </c>
      <c r="B7877" s="1" t="s">
        <v>320</v>
      </c>
      <c r="C7877" s="1" t="s">
        <v>321</v>
      </c>
      <c r="D7877" s="1" t="s">
        <v>322</v>
      </c>
    </row>
    <row r="7878" customFormat="false" ht="15" hidden="false" customHeight="true" outlineLevel="0" collapsed="false">
      <c r="A7878" s="106" t="n">
        <v>53437.7643634259</v>
      </c>
      <c r="B7878" s="1" t="s">
        <v>323</v>
      </c>
      <c r="C7878" s="1" t="s">
        <v>324</v>
      </c>
      <c r="D7878" s="1" t="s">
        <v>325</v>
      </c>
    </row>
    <row r="7879" customFormat="false" ht="15" hidden="false" customHeight="true" outlineLevel="0" collapsed="false">
      <c r="A7879" s="106" t="n">
        <v>53444.9795717593</v>
      </c>
      <c r="B7879" s="1" t="s">
        <v>314</v>
      </c>
      <c r="C7879" s="1" t="s">
        <v>315</v>
      </c>
      <c r="D7879" s="1" t="s">
        <v>316</v>
      </c>
    </row>
    <row r="7880" customFormat="false" ht="15" hidden="false" customHeight="true" outlineLevel="0" collapsed="false">
      <c r="A7880" s="106" t="n">
        <v>53453.1219791667</v>
      </c>
      <c r="B7880" s="1" t="s">
        <v>326</v>
      </c>
      <c r="C7880" s="1" t="s">
        <v>327</v>
      </c>
      <c r="D7880" s="1" t="s">
        <v>319</v>
      </c>
    </row>
    <row r="7881" customFormat="false" ht="15" hidden="false" customHeight="true" outlineLevel="0" collapsed="false">
      <c r="A7881" s="106" t="n">
        <v>53460.4335648148</v>
      </c>
      <c r="B7881" s="1" t="s">
        <v>320</v>
      </c>
      <c r="C7881" s="1" t="s">
        <v>321</v>
      </c>
      <c r="D7881" s="1" t="s">
        <v>322</v>
      </c>
    </row>
    <row r="7882" customFormat="false" ht="15" hidden="false" customHeight="true" outlineLevel="0" collapsed="false">
      <c r="A7882" s="106" t="n">
        <v>53467.1354050926</v>
      </c>
      <c r="B7882" s="1" t="s">
        <v>323</v>
      </c>
      <c r="C7882" s="1" t="s">
        <v>324</v>
      </c>
      <c r="D7882" s="1" t="s">
        <v>325</v>
      </c>
    </row>
    <row r="7883" customFormat="false" ht="15" hidden="false" customHeight="true" outlineLevel="0" collapsed="false">
      <c r="A7883" s="106" t="n">
        <v>53474.712650463</v>
      </c>
      <c r="B7883" s="1" t="s">
        <v>314</v>
      </c>
      <c r="C7883" s="1" t="s">
        <v>315</v>
      </c>
      <c r="D7883" s="1" t="s">
        <v>316</v>
      </c>
    </row>
    <row r="7884" customFormat="false" ht="15" hidden="false" customHeight="true" outlineLevel="0" collapsed="false">
      <c r="A7884" s="106" t="n">
        <v>53482.6400694445</v>
      </c>
      <c r="B7884" s="1" t="s">
        <v>326</v>
      </c>
      <c r="C7884" s="1" t="s">
        <v>327</v>
      </c>
      <c r="D7884" s="1" t="s">
        <v>319</v>
      </c>
    </row>
    <row r="7885" customFormat="false" ht="15" hidden="false" customHeight="true" outlineLevel="0" collapsed="false">
      <c r="A7885" s="106" t="n">
        <v>53489.6437268519</v>
      </c>
      <c r="B7885" s="1" t="s">
        <v>320</v>
      </c>
      <c r="C7885" s="1" t="s">
        <v>321</v>
      </c>
      <c r="D7885" s="1" t="s">
        <v>322</v>
      </c>
    </row>
    <row r="7886" customFormat="false" ht="15" hidden="false" customHeight="true" outlineLevel="0" collapsed="false">
      <c r="A7886" s="106" t="n">
        <v>53496.5484259259</v>
      </c>
      <c r="B7886" s="1" t="s">
        <v>323</v>
      </c>
      <c r="C7886" s="1" t="s">
        <v>324</v>
      </c>
      <c r="D7886" s="1" t="s">
        <v>325</v>
      </c>
    </row>
    <row r="7887" customFormat="false" ht="15" hidden="false" customHeight="true" outlineLevel="0" collapsed="false">
      <c r="A7887" s="106" t="n">
        <v>53499.1767939815</v>
      </c>
      <c r="B7887" s="1" t="s">
        <v>328</v>
      </c>
      <c r="C7887" s="1" t="s">
        <v>331</v>
      </c>
      <c r="D7887" s="1" t="s">
        <v>332</v>
      </c>
    </row>
    <row r="7888" customFormat="false" ht="15" hidden="false" customHeight="true" outlineLevel="0" collapsed="false">
      <c r="A7888" s="106" t="n">
        <v>53504.4443981482</v>
      </c>
      <c r="B7888" s="1" t="s">
        <v>314</v>
      </c>
      <c r="C7888" s="1" t="s">
        <v>315</v>
      </c>
      <c r="D7888" s="1" t="s">
        <v>316</v>
      </c>
    </row>
    <row r="7889" customFormat="false" ht="15" hidden="false" customHeight="true" outlineLevel="0" collapsed="false">
      <c r="A7889" s="106" t="n">
        <v>53512.0680555556</v>
      </c>
      <c r="B7889" s="1" t="s">
        <v>326</v>
      </c>
      <c r="C7889" s="1" t="s">
        <v>327</v>
      </c>
      <c r="D7889" s="1" t="s">
        <v>319</v>
      </c>
    </row>
    <row r="7890" customFormat="false" ht="15" hidden="false" customHeight="true" outlineLevel="0" collapsed="false">
      <c r="A7890" s="106" t="n">
        <v>53518.8283564815</v>
      </c>
      <c r="B7890" s="1" t="s">
        <v>320</v>
      </c>
      <c r="C7890" s="1" t="s">
        <v>321</v>
      </c>
      <c r="D7890" s="1" t="s">
        <v>322</v>
      </c>
    </row>
    <row r="7891" customFormat="false" ht="15" hidden="false" customHeight="true" outlineLevel="0" collapsed="false">
      <c r="A7891" s="106" t="n">
        <v>53526.0381365741</v>
      </c>
      <c r="B7891" s="1" t="s">
        <v>333</v>
      </c>
      <c r="C7891" s="1" t="s">
        <v>334</v>
      </c>
      <c r="D7891" s="1" t="s">
        <v>325</v>
      </c>
    </row>
    <row r="7892" customFormat="false" ht="15" hidden="false" customHeight="true" outlineLevel="0" collapsed="false">
      <c r="A7892" s="106" t="n">
        <v>53534.13875</v>
      </c>
      <c r="B7892" s="1" t="s">
        <v>314</v>
      </c>
      <c r="C7892" s="1" t="s">
        <v>315</v>
      </c>
      <c r="D7892" s="1" t="s">
        <v>316</v>
      </c>
    </row>
    <row r="7893" customFormat="false" ht="15" hidden="false" customHeight="true" outlineLevel="0" collapsed="false">
      <c r="A7893" s="106" t="n">
        <v>53541.4338425926</v>
      </c>
      <c r="B7893" s="1" t="s">
        <v>317</v>
      </c>
      <c r="C7893" s="1" t="s">
        <v>318</v>
      </c>
      <c r="D7893" s="1" t="s">
        <v>319</v>
      </c>
    </row>
    <row r="7894" customFormat="false" ht="15" hidden="false" customHeight="true" outlineLevel="0" collapsed="false">
      <c r="A7894" s="106" t="n">
        <v>53548.0522337963</v>
      </c>
      <c r="B7894" s="1" t="s">
        <v>320</v>
      </c>
      <c r="C7894" s="1" t="s">
        <v>321</v>
      </c>
      <c r="D7894" s="1" t="s">
        <v>322</v>
      </c>
    </row>
    <row r="7895" customFormat="false" ht="15" hidden="false" customHeight="true" outlineLevel="0" collapsed="false">
      <c r="A7895" s="106" t="n">
        <v>53555.6182175926</v>
      </c>
      <c r="B7895" s="1" t="s">
        <v>323</v>
      </c>
      <c r="C7895" s="1" t="s">
        <v>324</v>
      </c>
      <c r="D7895" s="1" t="s">
        <v>325</v>
      </c>
    </row>
    <row r="7896" customFormat="false" ht="15" hidden="false" customHeight="true" outlineLevel="0" collapsed="false">
      <c r="A7896" s="106" t="n">
        <v>53563.7753240741</v>
      </c>
      <c r="B7896" s="1" t="s">
        <v>314</v>
      </c>
      <c r="C7896" s="1" t="s">
        <v>315</v>
      </c>
      <c r="D7896" s="1" t="s">
        <v>316</v>
      </c>
    </row>
    <row r="7897" customFormat="false" ht="15" hidden="false" customHeight="true" outlineLevel="0" collapsed="false">
      <c r="A7897" s="106" t="n">
        <v>53570.7673842593</v>
      </c>
      <c r="B7897" s="1" t="s">
        <v>326</v>
      </c>
      <c r="C7897" s="1" t="s">
        <v>327</v>
      </c>
      <c r="D7897" s="1" t="s">
        <v>319</v>
      </c>
    </row>
    <row r="7898" customFormat="false" ht="15" hidden="false" customHeight="true" outlineLevel="0" collapsed="false">
      <c r="A7898" s="106" t="n">
        <v>53577.3795138889</v>
      </c>
      <c r="B7898" s="1" t="s">
        <v>320</v>
      </c>
      <c r="C7898" s="1" t="s">
        <v>321</v>
      </c>
      <c r="D7898" s="1" t="s">
        <v>322</v>
      </c>
    </row>
    <row r="7899" customFormat="false" ht="15" hidden="false" customHeight="true" outlineLevel="0" collapsed="false">
      <c r="A7899" s="106" t="n">
        <v>53585.2774074074</v>
      </c>
      <c r="B7899" s="1" t="s">
        <v>323</v>
      </c>
      <c r="C7899" s="1" t="s">
        <v>324</v>
      </c>
      <c r="D7899" s="1" t="s">
        <v>325</v>
      </c>
    </row>
    <row r="7900" customFormat="false" ht="15" hidden="false" customHeight="true" outlineLevel="0" collapsed="false">
      <c r="A7900" s="106" t="n">
        <v>53592.8484259259</v>
      </c>
      <c r="B7900" s="1" t="s">
        <v>328</v>
      </c>
      <c r="C7900" s="1" t="s">
        <v>335</v>
      </c>
      <c r="D7900" s="1" t="s">
        <v>336</v>
      </c>
    </row>
    <row r="7901" customFormat="false" ht="15" hidden="false" customHeight="true" outlineLevel="0" collapsed="false">
      <c r="A7901" s="106" t="n">
        <v>53593.3441550926</v>
      </c>
      <c r="B7901" s="1" t="s">
        <v>314</v>
      </c>
      <c r="C7901" s="1" t="s">
        <v>315</v>
      </c>
      <c r="D7901" s="1" t="s">
        <v>316</v>
      </c>
    </row>
    <row r="7902" customFormat="false" ht="15" hidden="false" customHeight="true" outlineLevel="0" collapsed="false">
      <c r="A7902" s="106" t="n">
        <v>53600.1010763889</v>
      </c>
      <c r="B7902" s="1" t="s">
        <v>326</v>
      </c>
      <c r="C7902" s="1" t="s">
        <v>327</v>
      </c>
      <c r="D7902" s="1" t="s">
        <v>319</v>
      </c>
    </row>
    <row r="7903" customFormat="false" ht="15" hidden="false" customHeight="true" outlineLevel="0" collapsed="false">
      <c r="A7903" s="106" t="n">
        <v>53606.8617824074</v>
      </c>
      <c r="B7903" s="1" t="s">
        <v>320</v>
      </c>
      <c r="C7903" s="1" t="s">
        <v>321</v>
      </c>
      <c r="D7903" s="1" t="s">
        <v>322</v>
      </c>
    </row>
    <row r="7904" customFormat="false" ht="15" hidden="false" customHeight="true" outlineLevel="0" collapsed="false">
      <c r="A7904" s="106" t="n">
        <v>53614.9869444444</v>
      </c>
      <c r="B7904" s="1" t="s">
        <v>323</v>
      </c>
      <c r="C7904" s="1" t="s">
        <v>324</v>
      </c>
      <c r="D7904" s="1" t="s">
        <v>325</v>
      </c>
    </row>
    <row r="7905" customFormat="false" ht="15" hidden="false" customHeight="true" outlineLevel="0" collapsed="false">
      <c r="A7905" s="106" t="n">
        <v>53622.8387268519</v>
      </c>
      <c r="B7905" s="1" t="s">
        <v>314</v>
      </c>
      <c r="C7905" s="1" t="s">
        <v>315</v>
      </c>
      <c r="D7905" s="1" t="s">
        <v>316</v>
      </c>
    </row>
    <row r="7906" customFormat="false" ht="15" hidden="false" customHeight="true" outlineLevel="0" collapsed="false">
      <c r="A7906" s="106" t="n">
        <v>53629.470462963</v>
      </c>
      <c r="B7906" s="1" t="s">
        <v>326</v>
      </c>
      <c r="C7906" s="1" t="s">
        <v>327</v>
      </c>
      <c r="D7906" s="1" t="s">
        <v>319</v>
      </c>
    </row>
    <row r="7907" customFormat="false" ht="15" hidden="false" customHeight="true" outlineLevel="0" collapsed="false">
      <c r="A7907" s="106" t="n">
        <v>53636.5200810185</v>
      </c>
      <c r="B7907" s="1" t="s">
        <v>320</v>
      </c>
      <c r="C7907" s="1" t="s">
        <v>321</v>
      </c>
      <c r="D7907" s="1" t="s">
        <v>322</v>
      </c>
    </row>
    <row r="7908" customFormat="false" ht="15" hidden="false" customHeight="true" outlineLevel="0" collapsed="false">
      <c r="A7908" s="106" t="n">
        <v>53644.7114236111</v>
      </c>
      <c r="B7908" s="1" t="s">
        <v>323</v>
      </c>
      <c r="C7908" s="1" t="s">
        <v>324</v>
      </c>
      <c r="D7908" s="1" t="s">
        <v>325</v>
      </c>
    </row>
    <row r="7909" customFormat="false" ht="15" hidden="false" customHeight="true" outlineLevel="0" collapsed="false">
      <c r="A7909" s="106" t="n">
        <v>53652.2574884259</v>
      </c>
      <c r="B7909" s="1" t="s">
        <v>314</v>
      </c>
      <c r="C7909" s="1" t="s">
        <v>315</v>
      </c>
      <c r="D7909" s="1" t="s">
        <v>316</v>
      </c>
    </row>
    <row r="7910" customFormat="false" ht="15" hidden="false" customHeight="true" outlineLevel="0" collapsed="false">
      <c r="A7910" s="106" t="n">
        <v>53658.9102314815</v>
      </c>
      <c r="B7910" s="1" t="s">
        <v>326</v>
      </c>
      <c r="C7910" s="1" t="s">
        <v>327</v>
      </c>
      <c r="D7910" s="1" t="s">
        <v>319</v>
      </c>
    </row>
    <row r="7911" customFormat="false" ht="15" hidden="false" customHeight="true" outlineLevel="0" collapsed="false">
      <c r="A7911" s="106" t="n">
        <v>53666.3310069444</v>
      </c>
      <c r="B7911" s="1" t="s">
        <v>320</v>
      </c>
      <c r="C7911" s="1" t="s">
        <v>321</v>
      </c>
      <c r="D7911" s="1" t="s">
        <v>322</v>
      </c>
    </row>
    <row r="7912" customFormat="false" ht="15" hidden="false" customHeight="true" outlineLevel="0" collapsed="false">
      <c r="A7912" s="106" t="n">
        <v>53674.41375</v>
      </c>
      <c r="B7912" s="1" t="s">
        <v>323</v>
      </c>
      <c r="C7912" s="1" t="s">
        <v>324</v>
      </c>
      <c r="D7912" s="1" t="s">
        <v>325</v>
      </c>
    </row>
    <row r="7913" customFormat="false" ht="15" hidden="false" customHeight="true" outlineLevel="0" collapsed="false">
      <c r="A7913" s="106" t="n">
        <v>53681.6136111111</v>
      </c>
      <c r="B7913" s="1" t="s">
        <v>314</v>
      </c>
      <c r="C7913" s="1" t="s">
        <v>315</v>
      </c>
      <c r="D7913" s="1" t="s">
        <v>316</v>
      </c>
    </row>
    <row r="7914" customFormat="false" ht="15" hidden="false" customHeight="true" outlineLevel="0" collapsed="false">
      <c r="A7914" s="106" t="n">
        <v>53682.7278472222</v>
      </c>
      <c r="B7914" s="1" t="s">
        <v>328</v>
      </c>
      <c r="C7914" s="1" t="s">
        <v>337</v>
      </c>
      <c r="D7914" s="1" t="s">
        <v>338</v>
      </c>
    </row>
    <row r="7915" customFormat="false" ht="15" hidden="false" customHeight="true" outlineLevel="0" collapsed="false">
      <c r="A7915" s="106" t="n">
        <v>53688.4442361111</v>
      </c>
      <c r="B7915" s="1" t="s">
        <v>326</v>
      </c>
      <c r="C7915" s="1" t="s">
        <v>327</v>
      </c>
      <c r="D7915" s="1" t="s">
        <v>319</v>
      </c>
    </row>
    <row r="7916" customFormat="false" ht="15" hidden="false" customHeight="true" outlineLevel="0" collapsed="false">
      <c r="A7916" s="106" t="n">
        <v>53696.2300578704</v>
      </c>
      <c r="B7916" s="1" t="s">
        <v>320</v>
      </c>
      <c r="C7916" s="1" t="s">
        <v>321</v>
      </c>
      <c r="D7916" s="1" t="s">
        <v>322</v>
      </c>
    </row>
    <row r="7917" customFormat="false" ht="15" hidden="false" customHeight="true" outlineLevel="0" collapsed="false">
      <c r="A7917" s="106" t="n">
        <v>53704.0569328704</v>
      </c>
      <c r="B7917" s="1" t="s">
        <v>333</v>
      </c>
      <c r="C7917" s="1" t="s">
        <v>334</v>
      </c>
      <c r="D7917" s="1" t="s">
        <v>325</v>
      </c>
    </row>
    <row r="7918" customFormat="false" ht="15" hidden="false" customHeight="true" outlineLevel="0" collapsed="false">
      <c r="A7918" s="106" t="n">
        <v>53710.9397569444</v>
      </c>
      <c r="B7918" s="1" t="s">
        <v>314</v>
      </c>
      <c r="C7918" s="1" t="s">
        <v>315</v>
      </c>
      <c r="D7918" s="1" t="s">
        <v>316</v>
      </c>
    </row>
    <row r="7919" customFormat="false" ht="15" hidden="false" customHeight="true" outlineLevel="0" collapsed="false">
      <c r="A7919" s="106" t="n">
        <v>53718.0727546296</v>
      </c>
      <c r="B7919" s="1" t="s">
        <v>317</v>
      </c>
      <c r="C7919" s="1" t="s">
        <v>318</v>
      </c>
      <c r="D7919" s="1" t="s">
        <v>319</v>
      </c>
    </row>
    <row r="7920" customFormat="false" ht="15" hidden="false" customHeight="true" outlineLevel="0" collapsed="false">
      <c r="A7920" s="106" t="n">
        <v>53726.1314814815</v>
      </c>
      <c r="B7920" s="1" t="s">
        <v>320</v>
      </c>
      <c r="C7920" s="1" t="s">
        <v>321</v>
      </c>
      <c r="D7920" s="1" t="s">
        <v>322</v>
      </c>
    </row>
    <row r="7921" customFormat="false" ht="15" hidden="false" customHeight="true" outlineLevel="0" collapsed="false">
      <c r="A7921" s="106" t="n">
        <v>53733.6113888889</v>
      </c>
      <c r="B7921" s="1" t="s">
        <v>323</v>
      </c>
      <c r="C7921" s="1" t="s">
        <v>324</v>
      </c>
      <c r="D7921" s="1" t="s">
        <v>325</v>
      </c>
    </row>
    <row r="7922" customFormat="false" ht="15" hidden="false" customHeight="true" outlineLevel="0" collapsed="false">
      <c r="A7922" s="106" t="n">
        <v>53740.2800925926</v>
      </c>
      <c r="B7922" s="1" t="s">
        <v>314</v>
      </c>
      <c r="C7922" s="1" t="s">
        <v>315</v>
      </c>
      <c r="D7922" s="1" t="s">
        <v>316</v>
      </c>
    </row>
    <row r="7923" customFormat="false" ht="15" hidden="false" customHeight="true" outlineLevel="0" collapsed="false">
      <c r="A7923" s="106" t="n">
        <v>53747.7686342593</v>
      </c>
      <c r="B7923" s="1" t="s">
        <v>326</v>
      </c>
      <c r="C7923" s="1" t="s">
        <v>327</v>
      </c>
      <c r="D7923" s="1" t="s">
        <v>319</v>
      </c>
    </row>
    <row r="7924" customFormat="false" ht="15" hidden="false" customHeight="true" outlineLevel="0" collapsed="false">
      <c r="A7924" s="106" t="n">
        <v>53755.9526736111</v>
      </c>
      <c r="B7924" s="1" t="s">
        <v>320</v>
      </c>
      <c r="C7924" s="1" t="s">
        <v>321</v>
      </c>
      <c r="D7924" s="1" t="s">
        <v>322</v>
      </c>
    </row>
    <row r="7925" customFormat="false" ht="15" hidden="false" customHeight="true" outlineLevel="0" collapsed="false">
      <c r="A7925" s="106" t="n">
        <v>53763.0674884259</v>
      </c>
      <c r="B7925" s="1" t="s">
        <v>323</v>
      </c>
      <c r="C7925" s="1" t="s">
        <v>324</v>
      </c>
      <c r="D7925" s="1" t="s">
        <v>325</v>
      </c>
    </row>
    <row r="7926" customFormat="false" ht="15" hidden="false" customHeight="true" outlineLevel="0" collapsed="false">
      <c r="A7926" s="106" t="n">
        <v>53769.6747222222</v>
      </c>
      <c r="B7926" s="1" t="s">
        <v>314</v>
      </c>
      <c r="C7926" s="1" t="s">
        <v>315</v>
      </c>
      <c r="D7926" s="1" t="s">
        <v>316</v>
      </c>
    </row>
    <row r="7927" customFormat="false" ht="15" hidden="false" customHeight="true" outlineLevel="0" collapsed="false">
      <c r="A7927" s="106" t="n">
        <v>53771.7032291667</v>
      </c>
      <c r="B7927" s="1" t="s">
        <v>328</v>
      </c>
      <c r="C7927" s="1" t="s">
        <v>329</v>
      </c>
      <c r="D7927" s="1" t="s">
        <v>330</v>
      </c>
    </row>
    <row r="7928" customFormat="false" ht="15" hidden="false" customHeight="true" outlineLevel="0" collapsed="false">
      <c r="A7928" s="106" t="n">
        <v>53777.4894791667</v>
      </c>
      <c r="B7928" s="1" t="s">
        <v>326</v>
      </c>
      <c r="C7928" s="1" t="s">
        <v>327</v>
      </c>
      <c r="D7928" s="1" t="s">
        <v>319</v>
      </c>
    </row>
    <row r="7929" customFormat="false" ht="15" hidden="false" customHeight="true" outlineLevel="0" collapsed="false">
      <c r="A7929" s="106" t="n">
        <v>53785.6325347222</v>
      </c>
      <c r="B7929" s="1" t="s">
        <v>320</v>
      </c>
      <c r="C7929" s="1" t="s">
        <v>321</v>
      </c>
      <c r="D7929" s="1" t="s">
        <v>322</v>
      </c>
    </row>
    <row r="7930" customFormat="false" ht="15" hidden="false" customHeight="true" outlineLevel="0" collapsed="false">
      <c r="A7930" s="106" t="n">
        <v>53792.4411342593</v>
      </c>
      <c r="B7930" s="1" t="s">
        <v>323</v>
      </c>
      <c r="C7930" s="1" t="s">
        <v>324</v>
      </c>
      <c r="D7930" s="1" t="s">
        <v>325</v>
      </c>
    </row>
    <row r="7931" customFormat="false" ht="15" hidden="false" customHeight="true" outlineLevel="0" collapsed="false">
      <c r="A7931" s="106" t="n">
        <v>53799.1465625</v>
      </c>
      <c r="B7931" s="1" t="s">
        <v>314</v>
      </c>
      <c r="C7931" s="1" t="s">
        <v>315</v>
      </c>
      <c r="D7931" s="1" t="s">
        <v>316</v>
      </c>
    </row>
    <row r="7932" customFormat="false" ht="15" hidden="false" customHeight="true" outlineLevel="0" collapsed="false">
      <c r="A7932" s="106" t="n">
        <v>53807.1943634259</v>
      </c>
      <c r="B7932" s="1" t="s">
        <v>326</v>
      </c>
      <c r="C7932" s="1" t="s">
        <v>327</v>
      </c>
      <c r="D7932" s="1" t="s">
        <v>319</v>
      </c>
    </row>
    <row r="7933" customFormat="false" ht="15" hidden="false" customHeight="true" outlineLevel="0" collapsed="false">
      <c r="A7933" s="106" t="n">
        <v>53815.1433333333</v>
      </c>
      <c r="B7933" s="1" t="s">
        <v>320</v>
      </c>
      <c r="C7933" s="1" t="s">
        <v>321</v>
      </c>
      <c r="D7933" s="1" t="s">
        <v>322</v>
      </c>
    </row>
    <row r="7934" customFormat="false" ht="15" hidden="false" customHeight="true" outlineLevel="0" collapsed="false">
      <c r="A7934" s="106" t="n">
        <v>53821.7669097222</v>
      </c>
      <c r="B7934" s="1" t="s">
        <v>323</v>
      </c>
      <c r="C7934" s="1" t="s">
        <v>324</v>
      </c>
      <c r="D7934" s="1" t="s">
        <v>325</v>
      </c>
    </row>
    <row r="7935" customFormat="false" ht="15" hidden="false" customHeight="true" outlineLevel="0" collapsed="false">
      <c r="A7935" s="106" t="n">
        <v>53828.6987152778</v>
      </c>
      <c r="B7935" s="1" t="s">
        <v>314</v>
      </c>
      <c r="C7935" s="1" t="s">
        <v>315</v>
      </c>
      <c r="D7935" s="1" t="s">
        <v>316</v>
      </c>
    </row>
    <row r="7936" customFormat="false" ht="15" hidden="false" customHeight="true" outlineLevel="0" collapsed="false">
      <c r="A7936" s="106" t="n">
        <v>53836.8521296296</v>
      </c>
      <c r="B7936" s="1" t="s">
        <v>326</v>
      </c>
      <c r="C7936" s="1" t="s">
        <v>327</v>
      </c>
      <c r="D7936" s="1" t="s">
        <v>319</v>
      </c>
    </row>
    <row r="7937" customFormat="false" ht="15" hidden="false" customHeight="true" outlineLevel="0" collapsed="false">
      <c r="A7937" s="106" t="n">
        <v>53844.4958912037</v>
      </c>
      <c r="B7937" s="1" t="s">
        <v>320</v>
      </c>
      <c r="C7937" s="1" t="s">
        <v>321</v>
      </c>
      <c r="D7937" s="1" t="s">
        <v>322</v>
      </c>
    </row>
    <row r="7938" customFormat="false" ht="15" hidden="false" customHeight="true" outlineLevel="0" collapsed="false">
      <c r="A7938" s="106" t="n">
        <v>53851.0865972222</v>
      </c>
      <c r="B7938" s="1" t="s">
        <v>323</v>
      </c>
      <c r="C7938" s="1" t="s">
        <v>324</v>
      </c>
      <c r="D7938" s="1" t="s">
        <v>325</v>
      </c>
    </row>
    <row r="7939" customFormat="false" ht="15" hidden="false" customHeight="true" outlineLevel="0" collapsed="false">
      <c r="A7939" s="106" t="n">
        <v>53858.3228356482</v>
      </c>
      <c r="B7939" s="1" t="s">
        <v>314</v>
      </c>
      <c r="C7939" s="1" t="s">
        <v>315</v>
      </c>
      <c r="D7939" s="1" t="s">
        <v>316</v>
      </c>
    </row>
    <row r="7940" customFormat="false" ht="15" hidden="false" customHeight="true" outlineLevel="0" collapsed="false">
      <c r="A7940" s="106" t="n">
        <v>53864.4186226852</v>
      </c>
      <c r="B7940" s="1" t="s">
        <v>328</v>
      </c>
      <c r="C7940" s="1" t="s">
        <v>331</v>
      </c>
      <c r="D7940" s="1" t="s">
        <v>332</v>
      </c>
    </row>
    <row r="7941" customFormat="false" ht="15" hidden="false" customHeight="true" outlineLevel="0" collapsed="false">
      <c r="A7941" s="106" t="n">
        <v>53866.4411574074</v>
      </c>
      <c r="B7941" s="1" t="s">
        <v>317</v>
      </c>
      <c r="C7941" s="1" t="s">
        <v>318</v>
      </c>
      <c r="D7941" s="1" t="s">
        <v>319</v>
      </c>
    </row>
    <row r="7942" customFormat="false" ht="15" hidden="false" customHeight="true" outlineLevel="0" collapsed="false">
      <c r="A7942" s="106" t="n">
        <v>53873.7336458333</v>
      </c>
      <c r="B7942" s="1" t="s">
        <v>320</v>
      </c>
      <c r="C7942" s="1" t="s">
        <v>321</v>
      </c>
      <c r="D7942" s="1" t="s">
        <v>322</v>
      </c>
    </row>
    <row r="7943" customFormat="false" ht="15" hidden="false" customHeight="true" outlineLevel="0" collapsed="false">
      <c r="A7943" s="106" t="n">
        <v>53880.4400347222</v>
      </c>
      <c r="B7943" s="1" t="s">
        <v>333</v>
      </c>
      <c r="C7943" s="1" t="s">
        <v>334</v>
      </c>
      <c r="D7943" s="1" t="s">
        <v>325</v>
      </c>
    </row>
    <row r="7944" customFormat="false" ht="15" hidden="false" customHeight="true" outlineLevel="0" collapsed="false">
      <c r="A7944" s="106" t="n">
        <v>53888.0066319444</v>
      </c>
      <c r="B7944" s="1" t="s">
        <v>314</v>
      </c>
      <c r="C7944" s="1" t="s">
        <v>315</v>
      </c>
      <c r="D7944" s="1" t="s">
        <v>316</v>
      </c>
    </row>
    <row r="7945" customFormat="false" ht="15" hidden="false" customHeight="true" outlineLevel="0" collapsed="false">
      <c r="A7945" s="106" t="n">
        <v>53895.9506481482</v>
      </c>
      <c r="B7945" s="1" t="s">
        <v>317</v>
      </c>
      <c r="C7945" s="1" t="s">
        <v>318</v>
      </c>
      <c r="D7945" s="1" t="s">
        <v>319</v>
      </c>
    </row>
    <row r="7946" customFormat="false" ht="15" hidden="false" customHeight="true" outlineLevel="0" collapsed="false">
      <c r="A7946" s="106" t="n">
        <v>53902.9184490741</v>
      </c>
      <c r="B7946" s="1" t="s">
        <v>320</v>
      </c>
      <c r="C7946" s="1" t="s">
        <v>321</v>
      </c>
      <c r="D7946" s="1" t="s">
        <v>322</v>
      </c>
    </row>
    <row r="7947" customFormat="false" ht="15" hidden="false" customHeight="true" outlineLevel="0" collapsed="false">
      <c r="A7947" s="106" t="n">
        <v>53909.8600694445</v>
      </c>
      <c r="B7947" s="1" t="s">
        <v>323</v>
      </c>
      <c r="C7947" s="1" t="s">
        <v>324</v>
      </c>
      <c r="D7947" s="1" t="s">
        <v>325</v>
      </c>
    </row>
    <row r="7948" customFormat="false" ht="15" hidden="false" customHeight="true" outlineLevel="0" collapsed="false">
      <c r="A7948" s="106" t="n">
        <v>53917.7325462963</v>
      </c>
      <c r="B7948" s="1" t="s">
        <v>314</v>
      </c>
      <c r="C7948" s="1" t="s">
        <v>315</v>
      </c>
      <c r="D7948" s="1" t="s">
        <v>316</v>
      </c>
    </row>
    <row r="7949" customFormat="false" ht="15" hidden="false" customHeight="true" outlineLevel="0" collapsed="false">
      <c r="A7949" s="106" t="n">
        <v>53925.3860532407</v>
      </c>
      <c r="B7949" s="1" t="s">
        <v>326</v>
      </c>
      <c r="C7949" s="1" t="s">
        <v>327</v>
      </c>
      <c r="D7949" s="1" t="s">
        <v>319</v>
      </c>
    </row>
    <row r="7950" customFormat="false" ht="15" hidden="false" customHeight="true" outlineLevel="0" collapsed="false">
      <c r="A7950" s="106" t="n">
        <v>53932.1176851852</v>
      </c>
      <c r="B7950" s="1" t="s">
        <v>320</v>
      </c>
      <c r="C7950" s="1" t="s">
        <v>321</v>
      </c>
      <c r="D7950" s="1" t="s">
        <v>322</v>
      </c>
    </row>
    <row r="7951" customFormat="false" ht="15" hidden="false" customHeight="true" outlineLevel="0" collapsed="false">
      <c r="A7951" s="106" t="n">
        <v>53939.3711226852</v>
      </c>
      <c r="B7951" s="1" t="s">
        <v>323</v>
      </c>
      <c r="C7951" s="1" t="s">
        <v>324</v>
      </c>
      <c r="D7951" s="1" t="s">
        <v>325</v>
      </c>
    </row>
    <row r="7952" customFormat="false" ht="15" hidden="false" customHeight="true" outlineLevel="0" collapsed="false">
      <c r="A7952" s="106" t="n">
        <v>53947.4715625</v>
      </c>
      <c r="B7952" s="1" t="s">
        <v>314</v>
      </c>
      <c r="C7952" s="1" t="s">
        <v>315</v>
      </c>
      <c r="D7952" s="1" t="s">
        <v>316</v>
      </c>
    </row>
    <row r="7953" customFormat="false" ht="15" hidden="false" customHeight="true" outlineLevel="0" collapsed="false">
      <c r="A7953" s="106" t="n">
        <v>53954.771724537</v>
      </c>
      <c r="B7953" s="1" t="s">
        <v>326</v>
      </c>
      <c r="C7953" s="1" t="s">
        <v>327</v>
      </c>
      <c r="D7953" s="1" t="s">
        <v>319</v>
      </c>
    </row>
    <row r="7954" customFormat="false" ht="15" hidden="false" customHeight="true" outlineLevel="0" collapsed="false">
      <c r="A7954" s="106" t="n">
        <v>53958.0887384259</v>
      </c>
      <c r="B7954" s="1" t="s">
        <v>328</v>
      </c>
      <c r="C7954" s="1" t="s">
        <v>335</v>
      </c>
      <c r="D7954" s="1" t="s">
        <v>336</v>
      </c>
    </row>
    <row r="7955" customFormat="false" ht="15" hidden="false" customHeight="true" outlineLevel="0" collapsed="false">
      <c r="A7955" s="106" t="n">
        <v>53961.3949421296</v>
      </c>
      <c r="B7955" s="1" t="s">
        <v>320</v>
      </c>
      <c r="C7955" s="1" t="s">
        <v>321</v>
      </c>
      <c r="D7955" s="1" t="s">
        <v>322</v>
      </c>
    </row>
    <row r="7956" customFormat="false" ht="15" hidden="false" customHeight="true" outlineLevel="0" collapsed="false">
      <c r="A7956" s="106" t="n">
        <v>53968.987662037</v>
      </c>
      <c r="B7956" s="1" t="s">
        <v>323</v>
      </c>
      <c r="C7956" s="1" t="s">
        <v>324</v>
      </c>
      <c r="D7956" s="1" t="s">
        <v>325</v>
      </c>
    </row>
    <row r="7957" customFormat="false" ht="15" hidden="false" customHeight="true" outlineLevel="0" collapsed="false">
      <c r="A7957" s="106" t="n">
        <v>53977.1819328704</v>
      </c>
      <c r="B7957" s="1" t="s">
        <v>314</v>
      </c>
      <c r="C7957" s="1" t="s">
        <v>315</v>
      </c>
      <c r="D7957" s="1" t="s">
        <v>316</v>
      </c>
    </row>
    <row r="7958" customFormat="false" ht="15" hidden="false" customHeight="true" outlineLevel="0" collapsed="false">
      <c r="A7958" s="106" t="n">
        <v>53984.1446296296</v>
      </c>
      <c r="B7958" s="1" t="s">
        <v>326</v>
      </c>
      <c r="C7958" s="1" t="s">
        <v>327</v>
      </c>
      <c r="D7958" s="1" t="s">
        <v>319</v>
      </c>
    </row>
    <row r="7959" customFormat="false" ht="15" hidden="false" customHeight="true" outlineLevel="0" collapsed="false">
      <c r="A7959" s="106" t="n">
        <v>53990.8005439815</v>
      </c>
      <c r="B7959" s="1" t="s">
        <v>320</v>
      </c>
      <c r="C7959" s="1" t="s">
        <v>321</v>
      </c>
      <c r="D7959" s="1" t="s">
        <v>322</v>
      </c>
    </row>
    <row r="7960" customFormat="false" ht="15" hidden="false" customHeight="true" outlineLevel="0" collapsed="false">
      <c r="A7960" s="106" t="n">
        <v>53998.7070138889</v>
      </c>
      <c r="B7960" s="1" t="s">
        <v>323</v>
      </c>
      <c r="C7960" s="1" t="s">
        <v>324</v>
      </c>
      <c r="D7960" s="1" t="s">
        <v>325</v>
      </c>
    </row>
    <row r="7961" customFormat="false" ht="15" hidden="false" customHeight="true" outlineLevel="0" collapsed="false">
      <c r="A7961" s="106" t="n">
        <v>54006.8191319444</v>
      </c>
      <c r="B7961" s="1" t="s">
        <v>314</v>
      </c>
      <c r="C7961" s="1" t="s">
        <v>315</v>
      </c>
      <c r="D7961" s="1" t="s">
        <v>316</v>
      </c>
    </row>
    <row r="7962" customFormat="false" ht="15" hidden="false" customHeight="true" outlineLevel="0" collapsed="false">
      <c r="A7962" s="106" t="n">
        <v>54013.5412731482</v>
      </c>
      <c r="B7962" s="1" t="s">
        <v>326</v>
      </c>
      <c r="C7962" s="1" t="s">
        <v>327</v>
      </c>
      <c r="D7962" s="1" t="s">
        <v>319</v>
      </c>
    </row>
    <row r="7963" customFormat="false" ht="15" hidden="false" customHeight="true" outlineLevel="0" collapsed="false">
      <c r="A7963" s="106" t="n">
        <v>54020.3617939815</v>
      </c>
      <c r="B7963" s="1" t="s">
        <v>320</v>
      </c>
      <c r="C7963" s="1" t="s">
        <v>321</v>
      </c>
      <c r="D7963" s="1" t="s">
        <v>322</v>
      </c>
    </row>
    <row r="7964" customFormat="false" ht="15" hidden="false" customHeight="true" outlineLevel="0" collapsed="false">
      <c r="A7964" s="106" t="n">
        <v>54028.4965162037</v>
      </c>
      <c r="B7964" s="1" t="s">
        <v>323</v>
      </c>
      <c r="C7964" s="1" t="s">
        <v>324</v>
      </c>
      <c r="D7964" s="1" t="s">
        <v>325</v>
      </c>
    </row>
    <row r="7965" customFormat="false" ht="15" hidden="false" customHeight="true" outlineLevel="0" collapsed="false">
      <c r="A7965" s="106" t="n">
        <v>54036.3536342593</v>
      </c>
      <c r="B7965" s="1" t="s">
        <v>314</v>
      </c>
      <c r="C7965" s="1" t="s">
        <v>315</v>
      </c>
      <c r="D7965" s="1" t="s">
        <v>316</v>
      </c>
    </row>
    <row r="7966" customFormat="false" ht="15" hidden="false" customHeight="true" outlineLevel="0" collapsed="false">
      <c r="A7966" s="106" t="n">
        <v>54042.9850347222</v>
      </c>
      <c r="B7966" s="1" t="s">
        <v>317</v>
      </c>
      <c r="C7966" s="1" t="s">
        <v>318</v>
      </c>
      <c r="D7966" s="1" t="s">
        <v>319</v>
      </c>
    </row>
    <row r="7967" customFormat="false" ht="15" hidden="false" customHeight="true" outlineLevel="0" collapsed="false">
      <c r="A7967" s="106" t="n">
        <v>54047.9634375</v>
      </c>
      <c r="B7967" s="1" t="s">
        <v>328</v>
      </c>
      <c r="C7967" s="1" t="s">
        <v>337</v>
      </c>
      <c r="D7967" s="1" t="s">
        <v>338</v>
      </c>
    </row>
    <row r="7968" customFormat="false" ht="15" hidden="false" customHeight="true" outlineLevel="0" collapsed="false">
      <c r="A7968" s="106" t="n">
        <v>54050.077025463</v>
      </c>
      <c r="B7968" s="1" t="s">
        <v>320</v>
      </c>
      <c r="C7968" s="1" t="s">
        <v>321</v>
      </c>
      <c r="D7968" s="1" t="s">
        <v>322</v>
      </c>
    </row>
    <row r="7969" customFormat="false" ht="15" hidden="false" customHeight="true" outlineLevel="0" collapsed="false">
      <c r="A7969" s="106" t="n">
        <v>54058.289537037</v>
      </c>
      <c r="B7969" s="1" t="s">
        <v>333</v>
      </c>
      <c r="C7969" s="1" t="s">
        <v>334</v>
      </c>
      <c r="D7969" s="1" t="s">
        <v>325</v>
      </c>
    </row>
    <row r="7970" customFormat="false" ht="15" hidden="false" customHeight="true" outlineLevel="0" collapsed="false">
      <c r="A7970" s="106" t="n">
        <v>54065.7843865741</v>
      </c>
      <c r="B7970" s="1" t="s">
        <v>314</v>
      </c>
      <c r="C7970" s="1" t="s">
        <v>315</v>
      </c>
      <c r="D7970" s="1" t="s">
        <v>316</v>
      </c>
    </row>
    <row r="7971" customFormat="false" ht="15" hidden="false" customHeight="true" outlineLevel="0" collapsed="false">
      <c r="A7971" s="106" t="n">
        <v>54072.4808796296</v>
      </c>
      <c r="B7971" s="1" t="s">
        <v>326</v>
      </c>
      <c r="C7971" s="1" t="s">
        <v>327</v>
      </c>
      <c r="D7971" s="1" t="s">
        <v>319</v>
      </c>
    </row>
    <row r="7972" customFormat="false" ht="15" hidden="false" customHeight="true" outlineLevel="0" collapsed="false">
      <c r="A7972" s="106" t="n">
        <v>54079.9136342593</v>
      </c>
      <c r="B7972" s="1" t="s">
        <v>320</v>
      </c>
      <c r="C7972" s="1" t="s">
        <v>321</v>
      </c>
      <c r="D7972" s="1" t="s">
        <v>322</v>
      </c>
    </row>
    <row r="7973" customFormat="false" ht="15" hidden="false" customHeight="true" outlineLevel="0" collapsed="false">
      <c r="A7973" s="106" t="n">
        <v>54088.0098148148</v>
      </c>
      <c r="B7973" s="1" t="s">
        <v>323</v>
      </c>
      <c r="C7973" s="1" t="s">
        <v>324</v>
      </c>
      <c r="D7973" s="1" t="s">
        <v>325</v>
      </c>
    </row>
    <row r="7974" customFormat="false" ht="15" hidden="false" customHeight="true" outlineLevel="0" collapsed="false">
      <c r="A7974" s="106" t="n">
        <v>54095.1365393519</v>
      </c>
      <c r="B7974" s="1" t="s">
        <v>314</v>
      </c>
      <c r="C7974" s="1" t="s">
        <v>315</v>
      </c>
      <c r="D7974" s="1" t="s">
        <v>316</v>
      </c>
    </row>
    <row r="7975" customFormat="false" ht="15" hidden="false" customHeight="true" outlineLevel="0" collapsed="false">
      <c r="A7975" s="106" t="n">
        <v>54102.022037037</v>
      </c>
      <c r="B7975" s="1" t="s">
        <v>326</v>
      </c>
      <c r="C7975" s="1" t="s">
        <v>327</v>
      </c>
      <c r="D7975" s="1" t="s">
        <v>319</v>
      </c>
    </row>
    <row r="7976" customFormat="false" ht="15" hidden="false" customHeight="true" outlineLevel="0" collapsed="false">
      <c r="A7976" s="106" t="n">
        <v>54109.8069444444</v>
      </c>
      <c r="B7976" s="1" t="s">
        <v>320</v>
      </c>
      <c r="C7976" s="1" t="s">
        <v>321</v>
      </c>
      <c r="D7976" s="1" t="s">
        <v>322</v>
      </c>
    </row>
    <row r="7977" customFormat="false" ht="15" hidden="false" customHeight="true" outlineLevel="0" collapsed="false">
      <c r="A7977" s="106" t="n">
        <v>54117.6098842593</v>
      </c>
      <c r="B7977" s="1" t="s">
        <v>323</v>
      </c>
      <c r="C7977" s="1" t="s">
        <v>324</v>
      </c>
      <c r="D7977" s="1" t="s">
        <v>325</v>
      </c>
    </row>
    <row r="7978" customFormat="false" ht="15" hidden="false" customHeight="true" outlineLevel="0" collapsed="false">
      <c r="A7978" s="106" t="n">
        <v>54124.4481134259</v>
      </c>
      <c r="B7978" s="1" t="s">
        <v>314</v>
      </c>
      <c r="C7978" s="1" t="s">
        <v>315</v>
      </c>
      <c r="D7978" s="1" t="s">
        <v>316</v>
      </c>
    </row>
    <row r="7979" customFormat="false" ht="15" hidden="false" customHeight="true" outlineLevel="0" collapsed="false">
      <c r="A7979" s="106" t="n">
        <v>54131.6028356482</v>
      </c>
      <c r="B7979" s="1" t="s">
        <v>326</v>
      </c>
      <c r="C7979" s="1" t="s">
        <v>327</v>
      </c>
      <c r="D7979" s="1" t="s">
        <v>319</v>
      </c>
    </row>
    <row r="7980" customFormat="false" ht="15" hidden="false" customHeight="true" outlineLevel="0" collapsed="false">
      <c r="A7980" s="106" t="n">
        <v>54136.939837963</v>
      </c>
      <c r="B7980" s="1" t="s">
        <v>328</v>
      </c>
      <c r="C7980" s="1" t="s">
        <v>329</v>
      </c>
      <c r="D7980" s="1" t="s">
        <v>330</v>
      </c>
    </row>
    <row r="7981" customFormat="false" ht="15" hidden="false" customHeight="true" outlineLevel="0" collapsed="false">
      <c r="A7981" s="106" t="n">
        <v>54139.6689583333</v>
      </c>
      <c r="B7981" s="1" t="s">
        <v>320</v>
      </c>
      <c r="C7981" s="1" t="s">
        <v>321</v>
      </c>
      <c r="D7981" s="1" t="s">
        <v>322</v>
      </c>
    </row>
    <row r="7982" customFormat="false" ht="15" hidden="false" customHeight="true" outlineLevel="0" collapsed="false">
      <c r="A7982" s="106" t="n">
        <v>54147.0865972222</v>
      </c>
      <c r="B7982" s="1" t="s">
        <v>323</v>
      </c>
      <c r="C7982" s="1" t="s">
        <v>324</v>
      </c>
      <c r="D7982" s="1" t="s">
        <v>325</v>
      </c>
    </row>
    <row r="7983" customFormat="false" ht="15" hidden="false" customHeight="true" outlineLevel="0" collapsed="false">
      <c r="A7983" s="106" t="n">
        <v>54153.7576736111</v>
      </c>
      <c r="B7983" s="1" t="s">
        <v>314</v>
      </c>
      <c r="C7983" s="1" t="s">
        <v>315</v>
      </c>
      <c r="D7983" s="1" t="s">
        <v>316</v>
      </c>
    </row>
    <row r="7984" customFormat="false" ht="15" hidden="false" customHeight="true" outlineLevel="0" collapsed="false">
      <c r="A7984" s="106" t="n">
        <v>54161.2221759259</v>
      </c>
      <c r="B7984" s="1" t="s">
        <v>326</v>
      </c>
      <c r="C7984" s="1" t="s">
        <v>327</v>
      </c>
      <c r="D7984" s="1" t="s">
        <v>319</v>
      </c>
    </row>
    <row r="7985" customFormat="false" ht="15" hidden="false" customHeight="true" outlineLevel="0" collapsed="false">
      <c r="A7985" s="106" t="n">
        <v>54169.4180439815</v>
      </c>
      <c r="B7985" s="1" t="s">
        <v>320</v>
      </c>
      <c r="C7985" s="1" t="s">
        <v>321</v>
      </c>
      <c r="D7985" s="1" t="s">
        <v>322</v>
      </c>
    </row>
    <row r="7986" customFormat="false" ht="15" hidden="false" customHeight="true" outlineLevel="0" collapsed="false">
      <c r="A7986" s="106" t="n">
        <v>54176.4675</v>
      </c>
      <c r="B7986" s="1" t="s">
        <v>323</v>
      </c>
      <c r="C7986" s="1" t="s">
        <v>324</v>
      </c>
      <c r="D7986" s="1" t="s">
        <v>325</v>
      </c>
    </row>
    <row r="7987" customFormat="false" ht="15" hidden="false" customHeight="true" outlineLevel="0" collapsed="false">
      <c r="A7987" s="106" t="n">
        <v>54183.0992592593</v>
      </c>
      <c r="B7987" s="1" t="s">
        <v>314</v>
      </c>
      <c r="C7987" s="1" t="s">
        <v>315</v>
      </c>
      <c r="D7987" s="1" t="s">
        <v>316</v>
      </c>
    </row>
    <row r="7988" customFormat="false" ht="15" hidden="false" customHeight="true" outlineLevel="0" collapsed="false">
      <c r="A7988" s="106" t="n">
        <v>54190.8736226852</v>
      </c>
      <c r="B7988" s="1" t="s">
        <v>326</v>
      </c>
      <c r="C7988" s="1" t="s">
        <v>327</v>
      </c>
      <c r="D7988" s="1" t="s">
        <v>319</v>
      </c>
    </row>
    <row r="7989" customFormat="false" ht="15" hidden="false" customHeight="true" outlineLevel="0" collapsed="false">
      <c r="A7989" s="106" t="n">
        <v>54199.0112847222</v>
      </c>
      <c r="B7989" s="1" t="s">
        <v>320</v>
      </c>
      <c r="C7989" s="1" t="s">
        <v>321</v>
      </c>
      <c r="D7989" s="1" t="s">
        <v>322</v>
      </c>
    </row>
    <row r="7990" customFormat="false" ht="15" hidden="false" customHeight="true" outlineLevel="0" collapsed="false">
      <c r="A7990" s="106" t="n">
        <v>54205.789849537</v>
      </c>
      <c r="B7990" s="1" t="s">
        <v>323</v>
      </c>
      <c r="C7990" s="1" t="s">
        <v>324</v>
      </c>
      <c r="D7990" s="1" t="s">
        <v>325</v>
      </c>
    </row>
    <row r="7991" customFormat="false" ht="15" hidden="false" customHeight="true" outlineLevel="0" collapsed="false">
      <c r="A7991" s="106" t="n">
        <v>54212.5035648148</v>
      </c>
      <c r="B7991" s="1" t="s">
        <v>314</v>
      </c>
      <c r="C7991" s="1" t="s">
        <v>315</v>
      </c>
      <c r="D7991" s="1" t="s">
        <v>316</v>
      </c>
    </row>
    <row r="7992" customFormat="false" ht="15" hidden="false" customHeight="true" outlineLevel="0" collapsed="false">
      <c r="A7992" s="106" t="n">
        <v>54220.5346990741</v>
      </c>
      <c r="B7992" s="1" t="s">
        <v>317</v>
      </c>
      <c r="C7992" s="1" t="s">
        <v>318</v>
      </c>
      <c r="D7992" s="1" t="s">
        <v>319</v>
      </c>
    </row>
    <row r="7993" customFormat="false" ht="15" hidden="false" customHeight="true" outlineLevel="0" collapsed="false">
      <c r="A7993" s="106" t="n">
        <v>54228.45125</v>
      </c>
      <c r="B7993" s="1" t="s">
        <v>320</v>
      </c>
      <c r="C7993" s="1" t="s">
        <v>321</v>
      </c>
      <c r="D7993" s="1" t="s">
        <v>322</v>
      </c>
    </row>
    <row r="7994" customFormat="false" ht="15" hidden="false" customHeight="true" outlineLevel="0" collapsed="false">
      <c r="A7994" s="106" t="n">
        <v>54229.6621064815</v>
      </c>
      <c r="B7994" s="1" t="s">
        <v>328</v>
      </c>
      <c r="C7994" s="1" t="s">
        <v>331</v>
      </c>
      <c r="D7994" s="1" t="s">
        <v>332</v>
      </c>
    </row>
    <row r="7995" customFormat="false" ht="15" hidden="false" customHeight="true" outlineLevel="0" collapsed="false">
      <c r="A7995" s="106" t="n">
        <v>54235.0891087963</v>
      </c>
      <c r="B7995" s="1" t="s">
        <v>333</v>
      </c>
      <c r="C7995" s="1" t="s">
        <v>334</v>
      </c>
      <c r="D7995" s="1" t="s">
        <v>325</v>
      </c>
    </row>
    <row r="7996" customFormat="false" ht="15" hidden="false" customHeight="true" outlineLevel="0" collapsed="false">
      <c r="A7996" s="106" t="n">
        <v>54241.9988425926</v>
      </c>
      <c r="B7996" s="1" t="s">
        <v>314</v>
      </c>
      <c r="C7996" s="1" t="s">
        <v>315</v>
      </c>
      <c r="D7996" s="1" t="s">
        <v>316</v>
      </c>
    </row>
    <row r="7997" customFormat="false" ht="15" hidden="false" customHeight="true" outlineLevel="0" collapsed="false">
      <c r="A7997" s="106" t="n">
        <v>54250.1698726852</v>
      </c>
      <c r="B7997" s="1" t="s">
        <v>326</v>
      </c>
      <c r="C7997" s="1" t="s">
        <v>327</v>
      </c>
      <c r="D7997" s="1" t="s">
        <v>319</v>
      </c>
    </row>
    <row r="7998" customFormat="false" ht="15" hidden="false" customHeight="true" outlineLevel="0" collapsed="false">
      <c r="A7998" s="106" t="n">
        <v>54257.7720833333</v>
      </c>
      <c r="B7998" s="1" t="s">
        <v>320</v>
      </c>
      <c r="C7998" s="1" t="s">
        <v>321</v>
      </c>
      <c r="D7998" s="1" t="s">
        <v>322</v>
      </c>
    </row>
    <row r="7999" customFormat="false" ht="15" hidden="false" customHeight="true" outlineLevel="0" collapsed="false">
      <c r="A7999" s="106" t="n">
        <v>54264.3987384259</v>
      </c>
      <c r="B7999" s="1" t="s">
        <v>323</v>
      </c>
      <c r="C7999" s="1" t="s">
        <v>324</v>
      </c>
      <c r="D7999" s="1" t="s">
        <v>325</v>
      </c>
    </row>
    <row r="8000" customFormat="false" ht="15" hidden="false" customHeight="true" outlineLevel="0" collapsed="false">
      <c r="A8000" s="106" t="n">
        <v>54271.6049768519</v>
      </c>
      <c r="B8000" s="1" t="s">
        <v>314</v>
      </c>
      <c r="C8000" s="1" t="s">
        <v>315</v>
      </c>
      <c r="D8000" s="1" t="s">
        <v>316</v>
      </c>
    </row>
    <row r="8001" customFormat="false" ht="15" hidden="false" customHeight="true" outlineLevel="0" collapsed="false">
      <c r="A8001" s="106" t="n">
        <v>54279.749525463</v>
      </c>
      <c r="B8001" s="1" t="s">
        <v>326</v>
      </c>
      <c r="C8001" s="1" t="s">
        <v>327</v>
      </c>
      <c r="D8001" s="1" t="s">
        <v>319</v>
      </c>
    </row>
    <row r="8002" customFormat="false" ht="15" hidden="false" customHeight="true" outlineLevel="0" collapsed="false">
      <c r="A8002" s="106" t="n">
        <v>54287.0221643519</v>
      </c>
      <c r="B8002" s="1" t="s">
        <v>320</v>
      </c>
      <c r="C8002" s="1" t="s">
        <v>321</v>
      </c>
      <c r="D8002" s="1" t="s">
        <v>322</v>
      </c>
    </row>
    <row r="8003" customFormat="false" ht="15" hidden="false" customHeight="true" outlineLevel="0" collapsed="false">
      <c r="A8003" s="106" t="n">
        <v>54293.7551157407</v>
      </c>
      <c r="B8003" s="1" t="s">
        <v>323</v>
      </c>
      <c r="C8003" s="1" t="s">
        <v>324</v>
      </c>
      <c r="D8003" s="1" t="s">
        <v>325</v>
      </c>
    </row>
    <row r="8004" customFormat="false" ht="15" hidden="false" customHeight="true" outlineLevel="0" collapsed="false">
      <c r="A8004" s="106" t="n">
        <v>54301.3213773148</v>
      </c>
      <c r="B8004" s="1" t="s">
        <v>314</v>
      </c>
      <c r="C8004" s="1" t="s">
        <v>315</v>
      </c>
      <c r="D8004" s="1" t="s">
        <v>316</v>
      </c>
    </row>
    <row r="8005" customFormat="false" ht="15" hidden="false" customHeight="true" outlineLevel="0" collapsed="false">
      <c r="A8005" s="106" t="n">
        <v>54309.2672453704</v>
      </c>
      <c r="B8005" s="1" t="s">
        <v>326</v>
      </c>
      <c r="C8005" s="1" t="s">
        <v>327</v>
      </c>
      <c r="D8005" s="1" t="s">
        <v>319</v>
      </c>
    </row>
    <row r="8006" customFormat="false" ht="15" hidden="false" customHeight="true" outlineLevel="0" collapsed="false">
      <c r="A8006" s="106" t="n">
        <v>54316.2528819444</v>
      </c>
      <c r="B8006" s="1" t="s">
        <v>320</v>
      </c>
      <c r="C8006" s="1" t="s">
        <v>321</v>
      </c>
      <c r="D8006" s="1" t="s">
        <v>322</v>
      </c>
    </row>
    <row r="8007" customFormat="false" ht="15" hidden="false" customHeight="true" outlineLevel="0" collapsed="false">
      <c r="A8007" s="106" t="n">
        <v>54323.1992476852</v>
      </c>
      <c r="B8007" s="1" t="s">
        <v>323</v>
      </c>
      <c r="C8007" s="1" t="s">
        <v>324</v>
      </c>
      <c r="D8007" s="1" t="s">
        <v>325</v>
      </c>
    </row>
    <row r="8008" customFormat="false" ht="15" hidden="false" customHeight="true" outlineLevel="0" collapsed="false">
      <c r="A8008" s="106" t="n">
        <v>54323.3336342593</v>
      </c>
      <c r="B8008" s="1" t="s">
        <v>328</v>
      </c>
      <c r="C8008" s="1" t="s">
        <v>335</v>
      </c>
      <c r="D8008" s="1" t="s">
        <v>336</v>
      </c>
    </row>
    <row r="8009" customFormat="false" ht="15" hidden="false" customHeight="true" outlineLevel="0" collapsed="false">
      <c r="A8009" s="106" t="n">
        <v>54331.115775463</v>
      </c>
      <c r="B8009" s="1" t="s">
        <v>314</v>
      </c>
      <c r="C8009" s="1" t="s">
        <v>315</v>
      </c>
      <c r="D8009" s="1" t="s">
        <v>316</v>
      </c>
    </row>
    <row r="8010" customFormat="false" ht="15" hidden="false" customHeight="true" outlineLevel="0" collapsed="false">
      <c r="A8010" s="106" t="n">
        <v>54338.7399652778</v>
      </c>
      <c r="B8010" s="1" t="s">
        <v>326</v>
      </c>
      <c r="C8010" s="1" t="s">
        <v>327</v>
      </c>
      <c r="D8010" s="1" t="s">
        <v>319</v>
      </c>
    </row>
    <row r="8011" customFormat="false" ht="15" hidden="false" customHeight="true" outlineLevel="0" collapsed="false">
      <c r="A8011" s="106" t="n">
        <v>54345.5142708333</v>
      </c>
      <c r="B8011" s="1" t="s">
        <v>320</v>
      </c>
      <c r="C8011" s="1" t="s">
        <v>321</v>
      </c>
      <c r="D8011" s="1" t="s">
        <v>322</v>
      </c>
    </row>
    <row r="8012" customFormat="false" ht="15" hidden="false" customHeight="true" outlineLevel="0" collapsed="false">
      <c r="A8012" s="106" t="n">
        <v>54352.7677314815</v>
      </c>
      <c r="B8012" s="1" t="s">
        <v>323</v>
      </c>
      <c r="C8012" s="1" t="s">
        <v>324</v>
      </c>
      <c r="D8012" s="1" t="s">
        <v>325</v>
      </c>
    </row>
    <row r="8013" customFormat="false" ht="15" hidden="false" customHeight="true" outlineLevel="0" collapsed="false">
      <c r="A8013" s="106" t="n">
        <v>54360.9275</v>
      </c>
      <c r="B8013" s="1" t="s">
        <v>314</v>
      </c>
      <c r="C8013" s="1" t="s">
        <v>315</v>
      </c>
      <c r="D8013" s="1" t="s">
        <v>316</v>
      </c>
    </row>
    <row r="8014" customFormat="false" ht="15" hidden="false" customHeight="true" outlineLevel="0" collapsed="false">
      <c r="A8014" s="106" t="n">
        <v>54368.1937037037</v>
      </c>
      <c r="B8014" s="1" t="s">
        <v>326</v>
      </c>
      <c r="C8014" s="1" t="s">
        <v>327</v>
      </c>
      <c r="D8014" s="1" t="s">
        <v>319</v>
      </c>
    </row>
    <row r="8015" customFormat="false" ht="15" hidden="false" customHeight="true" outlineLevel="0" collapsed="false">
      <c r="A8015" s="106" t="n">
        <v>54374.8536458333</v>
      </c>
      <c r="B8015" s="1" t="s">
        <v>320</v>
      </c>
      <c r="C8015" s="1" t="s">
        <v>321</v>
      </c>
      <c r="D8015" s="1" t="s">
        <v>322</v>
      </c>
    </row>
    <row r="8016" customFormat="false" ht="15" hidden="false" customHeight="true" outlineLevel="0" collapsed="false">
      <c r="A8016" s="106" t="n">
        <v>54382.4721759259</v>
      </c>
      <c r="B8016" s="1" t="s">
        <v>323</v>
      </c>
      <c r="C8016" s="1" t="s">
        <v>324</v>
      </c>
      <c r="D8016" s="1" t="s">
        <v>325</v>
      </c>
    </row>
    <row r="8017" customFormat="false" ht="15" hidden="false" customHeight="true" outlineLevel="0" collapsed="false">
      <c r="A8017" s="106" t="n">
        <v>54390.690462963</v>
      </c>
      <c r="B8017" s="1" t="s">
        <v>314</v>
      </c>
      <c r="C8017" s="1" t="s">
        <v>315</v>
      </c>
      <c r="D8017" s="1" t="s">
        <v>316</v>
      </c>
    </row>
    <row r="8018" customFormat="false" ht="15" hidden="false" customHeight="true" outlineLevel="0" collapsed="false">
      <c r="A8018" s="106" t="n">
        <v>54397.6463310185</v>
      </c>
      <c r="B8018" s="1" t="s">
        <v>317</v>
      </c>
      <c r="C8018" s="1" t="s">
        <v>318</v>
      </c>
      <c r="D8018" s="1" t="s">
        <v>319</v>
      </c>
    </row>
    <row r="8019" customFormat="false" ht="15" hidden="false" customHeight="true" outlineLevel="0" collapsed="false">
      <c r="A8019" s="106" t="n">
        <v>54404.3119791667</v>
      </c>
      <c r="B8019" s="1" t="s">
        <v>320</v>
      </c>
      <c r="C8019" s="1" t="s">
        <v>321</v>
      </c>
      <c r="D8019" s="1" t="s">
        <v>322</v>
      </c>
    </row>
    <row r="8020" customFormat="false" ht="15" hidden="false" customHeight="true" outlineLevel="0" collapsed="false">
      <c r="A8020" s="106" t="n">
        <v>54412.2774537037</v>
      </c>
      <c r="B8020" s="1" t="s">
        <v>323</v>
      </c>
      <c r="C8020" s="1" t="s">
        <v>324</v>
      </c>
      <c r="D8020" s="1" t="s">
        <v>325</v>
      </c>
    </row>
    <row r="8021" customFormat="false" ht="15" hidden="false" customHeight="true" outlineLevel="0" collapsed="false">
      <c r="A8021" s="106" t="n">
        <v>54413.2096643519</v>
      </c>
      <c r="B8021" s="1" t="s">
        <v>328</v>
      </c>
      <c r="C8021" s="1" t="s">
        <v>337</v>
      </c>
      <c r="D8021" s="1" t="s">
        <v>338</v>
      </c>
    </row>
    <row r="8022" customFormat="false" ht="15" hidden="false" customHeight="true" outlineLevel="0" collapsed="false">
      <c r="A8022" s="106" t="n">
        <v>54420.3555555556</v>
      </c>
      <c r="B8022" s="1" t="s">
        <v>314</v>
      </c>
      <c r="C8022" s="1" t="s">
        <v>315</v>
      </c>
      <c r="D8022" s="1" t="s">
        <v>316</v>
      </c>
    </row>
    <row r="8023" customFormat="false" ht="15" hidden="false" customHeight="true" outlineLevel="0" collapsed="false">
      <c r="A8023" s="106" t="n">
        <v>54427.1004861111</v>
      </c>
      <c r="B8023" s="1" t="s">
        <v>326</v>
      </c>
      <c r="C8023" s="1" t="s">
        <v>327</v>
      </c>
      <c r="D8023" s="1" t="s">
        <v>319</v>
      </c>
    </row>
    <row r="8024" customFormat="false" ht="15" hidden="false" customHeight="true" outlineLevel="0" collapsed="false">
      <c r="A8024" s="106" t="n">
        <v>54433.9138773148</v>
      </c>
      <c r="B8024" s="1" t="s">
        <v>320</v>
      </c>
      <c r="C8024" s="1" t="s">
        <v>321</v>
      </c>
      <c r="D8024" s="1" t="s">
        <v>322</v>
      </c>
    </row>
    <row r="8025" customFormat="false" ht="15" hidden="false" customHeight="true" outlineLevel="0" collapsed="false">
      <c r="A8025" s="106" t="n">
        <v>54442.1037962963</v>
      </c>
      <c r="B8025" s="1" t="s">
        <v>323</v>
      </c>
      <c r="C8025" s="1" t="s">
        <v>324</v>
      </c>
      <c r="D8025" s="1" t="s">
        <v>325</v>
      </c>
    </row>
    <row r="8026" customFormat="false" ht="15" hidden="false" customHeight="true" outlineLevel="0" collapsed="false">
      <c r="A8026" s="106" t="n">
        <v>54449.8982291667</v>
      </c>
      <c r="B8026" s="1" t="s">
        <v>314</v>
      </c>
      <c r="C8026" s="1" t="s">
        <v>315</v>
      </c>
      <c r="D8026" s="1" t="s">
        <v>316</v>
      </c>
    </row>
    <row r="8027" customFormat="false" ht="15" hidden="false" customHeight="true" outlineLevel="0" collapsed="false">
      <c r="A8027" s="106" t="n">
        <v>54456.5526736111</v>
      </c>
      <c r="B8027" s="1" t="s">
        <v>326</v>
      </c>
      <c r="C8027" s="1" t="s">
        <v>327</v>
      </c>
      <c r="D8027" s="1" t="s">
        <v>319</v>
      </c>
    </row>
    <row r="8028" customFormat="false" ht="15" hidden="false" customHeight="true" outlineLevel="0" collapsed="false">
      <c r="A8028" s="106" t="n">
        <v>54463.6517361111</v>
      </c>
      <c r="B8028" s="1" t="s">
        <v>320</v>
      </c>
      <c r="C8028" s="1" t="s">
        <v>321</v>
      </c>
      <c r="D8028" s="1" t="s">
        <v>322</v>
      </c>
    </row>
    <row r="8029" customFormat="false" ht="15" hidden="false" customHeight="true" outlineLevel="0" collapsed="false">
      <c r="A8029" s="106" t="n">
        <v>54471.8665277778</v>
      </c>
      <c r="B8029" s="1" t="s">
        <v>323</v>
      </c>
      <c r="C8029" s="1" t="s">
        <v>324</v>
      </c>
      <c r="D8029" s="1" t="s">
        <v>325</v>
      </c>
    </row>
    <row r="8030" customFormat="false" ht="15" hidden="false" customHeight="true" outlineLevel="0" collapsed="false">
      <c r="A8030" s="106" t="n">
        <v>54479.3171643519</v>
      </c>
      <c r="B8030" s="1" t="s">
        <v>314</v>
      </c>
      <c r="C8030" s="1" t="s">
        <v>315</v>
      </c>
      <c r="D8030" s="1" t="s">
        <v>316</v>
      </c>
    </row>
    <row r="8031" customFormat="false" ht="15" hidden="false" customHeight="true" outlineLevel="0" collapsed="false">
      <c r="A8031" s="106" t="n">
        <v>54486.0082638889</v>
      </c>
      <c r="B8031" s="1" t="s">
        <v>326</v>
      </c>
      <c r="C8031" s="1" t="s">
        <v>327</v>
      </c>
      <c r="D8031" s="1" t="s">
        <v>319</v>
      </c>
    </row>
    <row r="8032" customFormat="false" ht="15" hidden="false" customHeight="true" outlineLevel="0" collapsed="false">
      <c r="A8032" s="106" t="n">
        <v>54493.4764699074</v>
      </c>
      <c r="B8032" s="1" t="s">
        <v>320</v>
      </c>
      <c r="C8032" s="1" t="s">
        <v>321</v>
      </c>
      <c r="D8032" s="1" t="s">
        <v>322</v>
      </c>
    </row>
    <row r="8033" customFormat="false" ht="15" hidden="false" customHeight="true" outlineLevel="0" collapsed="false">
      <c r="A8033" s="106" t="n">
        <v>54501.5166203704</v>
      </c>
      <c r="B8033" s="1" t="s">
        <v>323</v>
      </c>
      <c r="C8033" s="1" t="s">
        <v>324</v>
      </c>
      <c r="D8033" s="1" t="s">
        <v>325</v>
      </c>
    </row>
    <row r="8034" customFormat="false" ht="15" hidden="false" customHeight="true" outlineLevel="0" collapsed="false">
      <c r="A8034" s="106" t="n">
        <v>54502.1866087963</v>
      </c>
      <c r="B8034" s="1" t="s">
        <v>328</v>
      </c>
      <c r="C8034" s="1" t="s">
        <v>329</v>
      </c>
      <c r="D8034" s="1" t="s">
        <v>330</v>
      </c>
    </row>
    <row r="8035" customFormat="false" ht="15" hidden="false" customHeight="true" outlineLevel="0" collapsed="false">
      <c r="A8035" s="106" t="n">
        <v>54508.6324305556</v>
      </c>
      <c r="B8035" s="1" t="s">
        <v>314</v>
      </c>
      <c r="C8035" s="1" t="s">
        <v>315</v>
      </c>
      <c r="D8035" s="1" t="s">
        <v>316</v>
      </c>
    </row>
    <row r="8036" customFormat="false" ht="15" hidden="false" customHeight="true" outlineLevel="0" collapsed="false">
      <c r="A8036" s="106" t="n">
        <v>54515.4860069445</v>
      </c>
      <c r="B8036" s="1" t="s">
        <v>326</v>
      </c>
      <c r="C8036" s="1" t="s">
        <v>327</v>
      </c>
      <c r="D8036" s="1" t="s">
        <v>319</v>
      </c>
    </row>
    <row r="8037" customFormat="false" ht="15" hidden="false" customHeight="true" outlineLevel="0" collapsed="false">
      <c r="A8037" s="106" t="n">
        <v>54523.3107291667</v>
      </c>
      <c r="B8037" s="1" t="s">
        <v>320</v>
      </c>
      <c r="C8037" s="1" t="s">
        <v>321</v>
      </c>
      <c r="D8037" s="1" t="s">
        <v>322</v>
      </c>
    </row>
    <row r="8038" customFormat="false" ht="15" hidden="false" customHeight="true" outlineLevel="0" collapsed="false">
      <c r="A8038" s="106" t="n">
        <v>54531.0454513889</v>
      </c>
      <c r="B8038" s="1" t="s">
        <v>323</v>
      </c>
      <c r="C8038" s="1" t="s">
        <v>324</v>
      </c>
      <c r="D8038" s="1" t="s">
        <v>325</v>
      </c>
    </row>
    <row r="8039" customFormat="false" ht="15" hidden="false" customHeight="true" outlineLevel="0" collapsed="false">
      <c r="A8039" s="106" t="n">
        <v>54537.8831365741</v>
      </c>
      <c r="B8039" s="1" t="s">
        <v>314</v>
      </c>
      <c r="C8039" s="1" t="s">
        <v>315</v>
      </c>
      <c r="D8039" s="1" t="s">
        <v>316</v>
      </c>
    </row>
    <row r="8040" customFormat="false" ht="15" hidden="false" customHeight="true" outlineLevel="0" collapsed="false">
      <c r="A8040" s="106" t="n">
        <v>54545.0079398148</v>
      </c>
      <c r="B8040" s="1" t="s">
        <v>326</v>
      </c>
      <c r="C8040" s="1" t="s">
        <v>327</v>
      </c>
      <c r="D8040" s="1" t="s">
        <v>319</v>
      </c>
    </row>
    <row r="8041" customFormat="false" ht="15" hidden="false" customHeight="true" outlineLevel="0" collapsed="false">
      <c r="A8041" s="106" t="n">
        <v>54553.081724537</v>
      </c>
      <c r="B8041" s="1" t="s">
        <v>320</v>
      </c>
      <c r="C8041" s="1" t="s">
        <v>321</v>
      </c>
      <c r="D8041" s="1" t="s">
        <v>322</v>
      </c>
    </row>
    <row r="8042" customFormat="false" ht="15" hidden="false" customHeight="true" outlineLevel="0" collapsed="false">
      <c r="A8042" s="106" t="n">
        <v>54560.4682407407</v>
      </c>
      <c r="B8042" s="1" t="s">
        <v>323</v>
      </c>
      <c r="C8042" s="1" t="s">
        <v>324</v>
      </c>
      <c r="D8042" s="1" t="s">
        <v>325</v>
      </c>
    </row>
    <row r="8043" customFormat="false" ht="15" hidden="false" customHeight="true" outlineLevel="0" collapsed="false">
      <c r="A8043" s="106" t="n">
        <v>54567.1213078704</v>
      </c>
      <c r="B8043" s="1" t="s">
        <v>314</v>
      </c>
      <c r="C8043" s="1" t="s">
        <v>315</v>
      </c>
      <c r="D8043" s="1" t="s">
        <v>316</v>
      </c>
    </row>
    <row r="8044" customFormat="false" ht="15" hidden="false" customHeight="true" outlineLevel="0" collapsed="false">
      <c r="A8044" s="106" t="n">
        <v>54574.5835416667</v>
      </c>
      <c r="B8044" s="1" t="s">
        <v>317</v>
      </c>
      <c r="C8044" s="1" t="s">
        <v>318</v>
      </c>
      <c r="D8044" s="1" t="s">
        <v>319</v>
      </c>
    </row>
    <row r="8045" customFormat="false" ht="15" hidden="false" customHeight="true" outlineLevel="0" collapsed="false">
      <c r="A8045" s="106" t="n">
        <v>54582.7476736111</v>
      </c>
      <c r="B8045" s="1" t="s">
        <v>320</v>
      </c>
      <c r="C8045" s="1" t="s">
        <v>321</v>
      </c>
      <c r="D8045" s="1" t="s">
        <v>322</v>
      </c>
    </row>
    <row r="8046" customFormat="false" ht="15" hidden="false" customHeight="true" outlineLevel="0" collapsed="false">
      <c r="A8046" s="106" t="n">
        <v>54589.8103819444</v>
      </c>
      <c r="B8046" s="1" t="s">
        <v>323</v>
      </c>
      <c r="C8046" s="1" t="s">
        <v>324</v>
      </c>
      <c r="D8046" s="1" t="s">
        <v>325</v>
      </c>
    </row>
    <row r="8047" customFormat="false" ht="15" hidden="false" customHeight="true" outlineLevel="0" collapsed="false">
      <c r="A8047" s="106" t="n">
        <v>54594.9079050926</v>
      </c>
      <c r="B8047" s="1" t="s">
        <v>328</v>
      </c>
      <c r="C8047" s="1" t="s">
        <v>331</v>
      </c>
      <c r="D8047" s="1" t="s">
        <v>332</v>
      </c>
    </row>
    <row r="8048" customFormat="false" ht="15" hidden="false" customHeight="true" outlineLevel="0" collapsed="false">
      <c r="A8048" s="106" t="n">
        <v>54596.4038541667</v>
      </c>
      <c r="B8048" s="1" t="s">
        <v>314</v>
      </c>
      <c r="C8048" s="1" t="s">
        <v>315</v>
      </c>
      <c r="D8048" s="1" t="s">
        <v>316</v>
      </c>
    </row>
    <row r="8049" customFormat="false" ht="15" hidden="false" customHeight="true" outlineLevel="0" collapsed="false">
      <c r="A8049" s="106" t="n">
        <v>54604.2017939815</v>
      </c>
      <c r="B8049" s="1" t="s">
        <v>326</v>
      </c>
      <c r="C8049" s="1" t="s">
        <v>327</v>
      </c>
      <c r="D8049" s="1" t="s">
        <v>319</v>
      </c>
    </row>
    <row r="8050" customFormat="false" ht="15" hidden="false" customHeight="true" outlineLevel="0" collapsed="false">
      <c r="A8050" s="106" t="n">
        <v>54612.2986689815</v>
      </c>
      <c r="B8050" s="1" t="s">
        <v>320</v>
      </c>
      <c r="C8050" s="1" t="s">
        <v>321</v>
      </c>
      <c r="D8050" s="1" t="s">
        <v>322</v>
      </c>
    </row>
    <row r="8051" customFormat="false" ht="15" hidden="false" customHeight="true" outlineLevel="0" collapsed="false">
      <c r="A8051" s="106" t="n">
        <v>54619.1038425926</v>
      </c>
      <c r="B8051" s="1" t="s">
        <v>323</v>
      </c>
      <c r="C8051" s="1" t="s">
        <v>324</v>
      </c>
      <c r="D8051" s="1" t="s">
        <v>325</v>
      </c>
    </row>
    <row r="8052" customFormat="false" ht="15" hidden="false" customHeight="true" outlineLevel="0" collapsed="false">
      <c r="A8052" s="106" t="n">
        <v>54625.7838078704</v>
      </c>
      <c r="B8052" s="1" t="s">
        <v>314</v>
      </c>
      <c r="C8052" s="1" t="s">
        <v>315</v>
      </c>
      <c r="D8052" s="1" t="s">
        <v>316</v>
      </c>
    </row>
    <row r="8053" customFormat="false" ht="15" hidden="false" customHeight="true" outlineLevel="0" collapsed="false">
      <c r="A8053" s="106" t="n">
        <v>54633.8384953704</v>
      </c>
      <c r="B8053" s="1" t="s">
        <v>326</v>
      </c>
      <c r="C8053" s="1" t="s">
        <v>327</v>
      </c>
      <c r="D8053" s="1" t="s">
        <v>319</v>
      </c>
    </row>
    <row r="8054" customFormat="false" ht="15" hidden="false" customHeight="true" outlineLevel="0" collapsed="false">
      <c r="A8054" s="106" t="n">
        <v>54641.7439351852</v>
      </c>
      <c r="B8054" s="1" t="s">
        <v>320</v>
      </c>
      <c r="C8054" s="1" t="s">
        <v>321</v>
      </c>
      <c r="D8054" s="1" t="s">
        <v>322</v>
      </c>
    </row>
    <row r="8055" customFormat="false" ht="15" hidden="false" customHeight="true" outlineLevel="0" collapsed="false">
      <c r="A8055" s="106" t="n">
        <v>54648.3884143519</v>
      </c>
      <c r="B8055" s="1" t="s">
        <v>323</v>
      </c>
      <c r="C8055" s="1" t="s">
        <v>324</v>
      </c>
      <c r="D8055" s="1" t="s">
        <v>325</v>
      </c>
    </row>
    <row r="8056" customFormat="false" ht="15" hidden="false" customHeight="true" outlineLevel="0" collapsed="false">
      <c r="A8056" s="106" t="n">
        <v>54655.299212963</v>
      </c>
      <c r="B8056" s="1" t="s">
        <v>314</v>
      </c>
      <c r="C8056" s="1" t="s">
        <v>315</v>
      </c>
      <c r="D8056" s="1" t="s">
        <v>316</v>
      </c>
    </row>
    <row r="8057" customFormat="false" ht="15" hidden="false" customHeight="true" outlineLevel="0" collapsed="false">
      <c r="A8057" s="106" t="n">
        <v>54663.4712037037</v>
      </c>
      <c r="B8057" s="1" t="s">
        <v>326</v>
      </c>
      <c r="C8057" s="1" t="s">
        <v>327</v>
      </c>
      <c r="D8057" s="1" t="s">
        <v>319</v>
      </c>
    </row>
    <row r="8058" customFormat="false" ht="15" hidden="false" customHeight="true" outlineLevel="0" collapsed="false">
      <c r="A8058" s="106" t="n">
        <v>54671.1024537037</v>
      </c>
      <c r="B8058" s="1" t="s">
        <v>320</v>
      </c>
      <c r="C8058" s="1" t="s">
        <v>321</v>
      </c>
      <c r="D8058" s="1" t="s">
        <v>322</v>
      </c>
    </row>
    <row r="8059" customFormat="false" ht="15" hidden="false" customHeight="true" outlineLevel="0" collapsed="false">
      <c r="A8059" s="106" t="n">
        <v>54677.7111226852</v>
      </c>
      <c r="B8059" s="1" t="s">
        <v>323</v>
      </c>
      <c r="C8059" s="1" t="s">
        <v>324</v>
      </c>
      <c r="D8059" s="1" t="s">
        <v>325</v>
      </c>
    </row>
    <row r="8060" customFormat="false" ht="15" hidden="false" customHeight="true" outlineLevel="0" collapsed="false">
      <c r="A8060" s="106" t="n">
        <v>54684.9610532407</v>
      </c>
      <c r="B8060" s="1" t="s">
        <v>314</v>
      </c>
      <c r="C8060" s="1" t="s">
        <v>315</v>
      </c>
      <c r="D8060" s="1" t="s">
        <v>316</v>
      </c>
    </row>
    <row r="8061" customFormat="false" ht="15" hidden="false" customHeight="true" outlineLevel="0" collapsed="false">
      <c r="A8061" s="106" t="n">
        <v>54688.5711921296</v>
      </c>
      <c r="B8061" s="1" t="s">
        <v>328</v>
      </c>
      <c r="C8061" s="1" t="s">
        <v>335</v>
      </c>
      <c r="D8061" s="1" t="s">
        <v>336</v>
      </c>
    </row>
    <row r="8062" customFormat="false" ht="15" hidden="false" customHeight="true" outlineLevel="0" collapsed="false">
      <c r="A8062" s="106" t="n">
        <v>54693.0866435185</v>
      </c>
      <c r="B8062" s="1" t="s">
        <v>326</v>
      </c>
      <c r="C8062" s="1" t="s">
        <v>327</v>
      </c>
      <c r="D8062" s="1" t="s">
        <v>319</v>
      </c>
    </row>
    <row r="8063" customFormat="false" ht="15" hidden="false" customHeight="true" outlineLevel="0" collapsed="false">
      <c r="A8063" s="106" t="n">
        <v>54700.4016435185</v>
      </c>
      <c r="B8063" s="1" t="s">
        <v>320</v>
      </c>
      <c r="C8063" s="1" t="s">
        <v>321</v>
      </c>
      <c r="D8063" s="1" t="s">
        <v>322</v>
      </c>
    </row>
    <row r="8064" customFormat="false" ht="15" hidden="false" customHeight="true" outlineLevel="0" collapsed="false">
      <c r="A8064" s="106" t="n">
        <v>54707.1200694444</v>
      </c>
      <c r="B8064" s="1" t="s">
        <v>323</v>
      </c>
      <c r="C8064" s="1" t="s">
        <v>324</v>
      </c>
      <c r="D8064" s="1" t="s">
        <v>325</v>
      </c>
    </row>
    <row r="8065" customFormat="false" ht="15" hidden="false" customHeight="true" outlineLevel="0" collapsed="false">
      <c r="A8065" s="106" t="n">
        <v>54714.7471990741</v>
      </c>
      <c r="B8065" s="1" t="s">
        <v>314</v>
      </c>
      <c r="C8065" s="1" t="s">
        <v>315</v>
      </c>
      <c r="D8065" s="1" t="s">
        <v>316</v>
      </c>
    </row>
    <row r="8066" customFormat="false" ht="15" hidden="false" customHeight="true" outlineLevel="0" collapsed="false">
      <c r="A8066" s="106" t="n">
        <v>54722.6769791667</v>
      </c>
      <c r="B8066" s="1" t="s">
        <v>326</v>
      </c>
      <c r="C8066" s="1" t="s">
        <v>327</v>
      </c>
      <c r="D8066" s="1" t="s">
        <v>319</v>
      </c>
    </row>
    <row r="8067" customFormat="false" ht="15" hidden="false" customHeight="true" outlineLevel="0" collapsed="false">
      <c r="A8067" s="106" t="n">
        <v>54729.6799074074</v>
      </c>
      <c r="B8067" s="1" t="s">
        <v>320</v>
      </c>
      <c r="C8067" s="1" t="s">
        <v>321</v>
      </c>
      <c r="D8067" s="1" t="s">
        <v>322</v>
      </c>
    </row>
    <row r="8068" customFormat="false" ht="15" hidden="false" customHeight="true" outlineLevel="0" collapsed="false">
      <c r="A8068" s="106" t="n">
        <v>54736.6512384259</v>
      </c>
      <c r="B8068" s="1" t="s">
        <v>323</v>
      </c>
      <c r="C8068" s="1" t="s">
        <v>324</v>
      </c>
      <c r="D8068" s="1" t="s">
        <v>325</v>
      </c>
    </row>
    <row r="8069" customFormat="false" ht="15" hidden="false" customHeight="true" outlineLevel="0" collapsed="false">
      <c r="A8069" s="106" t="n">
        <v>54744.6062152778</v>
      </c>
      <c r="B8069" s="1" t="s">
        <v>314</v>
      </c>
      <c r="C8069" s="1" t="s">
        <v>315</v>
      </c>
      <c r="D8069" s="1" t="s">
        <v>316</v>
      </c>
    </row>
    <row r="8070" customFormat="false" ht="15" hidden="false" customHeight="true" outlineLevel="0" collapsed="false">
      <c r="A8070" s="106" t="n">
        <v>54752.2331134259</v>
      </c>
      <c r="B8070" s="1" t="s">
        <v>317</v>
      </c>
      <c r="C8070" s="1" t="s">
        <v>318</v>
      </c>
      <c r="D8070" s="1" t="s">
        <v>319</v>
      </c>
    </row>
    <row r="8071" customFormat="false" ht="15" hidden="false" customHeight="true" outlineLevel="0" collapsed="false">
      <c r="A8071" s="106" t="n">
        <v>54758.9859606482</v>
      </c>
      <c r="B8071" s="1" t="s">
        <v>320</v>
      </c>
      <c r="C8071" s="1" t="s">
        <v>321</v>
      </c>
      <c r="D8071" s="1" t="s">
        <v>322</v>
      </c>
    </row>
    <row r="8072" customFormat="false" ht="15" hidden="false" customHeight="true" outlineLevel="0" collapsed="false">
      <c r="A8072" s="106" t="n">
        <v>54766.31125</v>
      </c>
      <c r="B8072" s="1" t="s">
        <v>323</v>
      </c>
      <c r="C8072" s="1" t="s">
        <v>324</v>
      </c>
      <c r="D8072" s="1" t="s">
        <v>325</v>
      </c>
    </row>
    <row r="8073" customFormat="false" ht="15" hidden="false" customHeight="true" outlineLevel="0" collapsed="false">
      <c r="A8073" s="106" t="n">
        <v>54774.4689583333</v>
      </c>
      <c r="B8073" s="1" t="s">
        <v>314</v>
      </c>
      <c r="C8073" s="1" t="s">
        <v>315</v>
      </c>
      <c r="D8073" s="1" t="s">
        <v>316</v>
      </c>
    </row>
    <row r="8074" customFormat="false" ht="15" hidden="false" customHeight="true" outlineLevel="0" collapsed="false">
      <c r="A8074" s="106" t="n">
        <v>54778.4526851852</v>
      </c>
      <c r="B8074" s="1" t="s">
        <v>328</v>
      </c>
      <c r="C8074" s="1" t="s">
        <v>337</v>
      </c>
      <c r="D8074" s="1" t="s">
        <v>338</v>
      </c>
    </row>
    <row r="8075" customFormat="false" ht="15" hidden="false" customHeight="true" outlineLevel="0" collapsed="false">
      <c r="A8075" s="106" t="n">
        <v>54781.7443518519</v>
      </c>
      <c r="B8075" s="1" t="s">
        <v>326</v>
      </c>
      <c r="C8075" s="1" t="s">
        <v>327</v>
      </c>
      <c r="D8075" s="1" t="s">
        <v>319</v>
      </c>
    </row>
    <row r="8076" customFormat="false" ht="15" hidden="false" customHeight="true" outlineLevel="0" collapsed="false">
      <c r="A8076" s="106" t="n">
        <v>54788.3699537037</v>
      </c>
      <c r="B8076" s="1" t="s">
        <v>320</v>
      </c>
      <c r="C8076" s="1" t="s">
        <v>321</v>
      </c>
      <c r="D8076" s="1" t="s">
        <v>322</v>
      </c>
    </row>
    <row r="8077" customFormat="false" ht="15" hidden="false" customHeight="true" outlineLevel="0" collapsed="false">
      <c r="A8077" s="106" t="n">
        <v>54796.0684143519</v>
      </c>
      <c r="B8077" s="1" t="s">
        <v>323</v>
      </c>
      <c r="C8077" s="1" t="s">
        <v>324</v>
      </c>
      <c r="D8077" s="1" t="s">
        <v>325</v>
      </c>
    </row>
    <row r="8078" customFormat="false" ht="15" hidden="false" customHeight="true" outlineLevel="0" collapsed="false">
      <c r="A8078" s="106" t="n">
        <v>54804.2617708333</v>
      </c>
      <c r="B8078" s="1" t="s">
        <v>314</v>
      </c>
      <c r="C8078" s="1" t="s">
        <v>315</v>
      </c>
      <c r="D8078" s="1" t="s">
        <v>316</v>
      </c>
    </row>
    <row r="8079" customFormat="false" ht="15" hidden="false" customHeight="true" outlineLevel="0" collapsed="false">
      <c r="A8079" s="106" t="n">
        <v>54811.2055439815</v>
      </c>
      <c r="B8079" s="1" t="s">
        <v>326</v>
      </c>
      <c r="C8079" s="1" t="s">
        <v>327</v>
      </c>
      <c r="D8079" s="1" t="s">
        <v>319</v>
      </c>
    </row>
    <row r="8080" customFormat="false" ht="15" hidden="false" customHeight="true" outlineLevel="0" collapsed="false">
      <c r="A8080" s="106" t="n">
        <v>54817.8660648148</v>
      </c>
      <c r="B8080" s="1" t="s">
        <v>320</v>
      </c>
      <c r="C8080" s="1" t="s">
        <v>321</v>
      </c>
      <c r="D8080" s="1" t="s">
        <v>322</v>
      </c>
    </row>
    <row r="8081" customFormat="false" ht="15" hidden="false" customHeight="true" outlineLevel="0" collapsed="false">
      <c r="A8081" s="106" t="n">
        <v>54825.8661805556</v>
      </c>
      <c r="B8081" s="1" t="s">
        <v>323</v>
      </c>
      <c r="C8081" s="1" t="s">
        <v>324</v>
      </c>
      <c r="D8081" s="1" t="s">
        <v>325</v>
      </c>
    </row>
    <row r="8082" customFormat="false" ht="15" hidden="false" customHeight="true" outlineLevel="0" collapsed="false">
      <c r="A8082" s="106" t="n">
        <v>54833.923912037</v>
      </c>
      <c r="B8082" s="1" t="s">
        <v>314</v>
      </c>
      <c r="C8082" s="1" t="s">
        <v>315</v>
      </c>
      <c r="D8082" s="1" t="s">
        <v>316</v>
      </c>
    </row>
    <row r="8083" customFormat="false" ht="15" hidden="false" customHeight="true" outlineLevel="0" collapsed="false">
      <c r="A8083" s="106" t="n">
        <v>54840.6267824074</v>
      </c>
      <c r="B8083" s="1" t="s">
        <v>326</v>
      </c>
      <c r="C8083" s="1" t="s">
        <v>327</v>
      </c>
      <c r="D8083" s="1" t="s">
        <v>319</v>
      </c>
    </row>
    <row r="8084" customFormat="false" ht="15" hidden="false" customHeight="true" outlineLevel="0" collapsed="false">
      <c r="A8084" s="106" t="n">
        <v>54847.4786805556</v>
      </c>
      <c r="B8084" s="1" t="s">
        <v>320</v>
      </c>
      <c r="C8084" s="1" t="s">
        <v>321</v>
      </c>
      <c r="D8084" s="1" t="s">
        <v>322</v>
      </c>
    </row>
    <row r="8085" customFormat="false" ht="15" hidden="false" customHeight="true" outlineLevel="0" collapsed="false">
      <c r="A8085" s="106" t="n">
        <v>54855.6410185185</v>
      </c>
      <c r="B8085" s="1" t="s">
        <v>323</v>
      </c>
      <c r="C8085" s="1" t="s">
        <v>324</v>
      </c>
      <c r="D8085" s="1" t="s">
        <v>325</v>
      </c>
    </row>
    <row r="8086" customFormat="false" ht="15" hidden="false" customHeight="true" outlineLevel="0" collapsed="false">
      <c r="A8086" s="106" t="n">
        <v>54863.4220949074</v>
      </c>
      <c r="B8086" s="1" t="s">
        <v>314</v>
      </c>
      <c r="C8086" s="1" t="s">
        <v>315</v>
      </c>
      <c r="D8086" s="1" t="s">
        <v>316</v>
      </c>
    </row>
    <row r="8087" customFormat="false" ht="15" hidden="false" customHeight="true" outlineLevel="0" collapsed="false">
      <c r="A8087" s="106" t="n">
        <v>54867.4295486111</v>
      </c>
      <c r="B8087" s="1" t="s">
        <v>328</v>
      </c>
      <c r="C8087" s="1" t="s">
        <v>329</v>
      </c>
      <c r="D8087" s="1" t="s">
        <v>330</v>
      </c>
    </row>
    <row r="8088" customFormat="false" ht="15" hidden="false" customHeight="true" outlineLevel="0" collapsed="false">
      <c r="A8088" s="106" t="n">
        <v>54870.0279861111</v>
      </c>
      <c r="B8088" s="1" t="s">
        <v>326</v>
      </c>
      <c r="C8088" s="1" t="s">
        <v>327</v>
      </c>
      <c r="D8088" s="1" t="s">
        <v>319</v>
      </c>
    </row>
    <row r="8089" customFormat="false" ht="15" hidden="false" customHeight="true" outlineLevel="0" collapsed="false">
      <c r="A8089" s="106" t="n">
        <v>54877.1781712963</v>
      </c>
      <c r="B8089" s="1" t="s">
        <v>320</v>
      </c>
      <c r="C8089" s="1" t="s">
        <v>321</v>
      </c>
      <c r="D8089" s="1" t="s">
        <v>322</v>
      </c>
    </row>
    <row r="8090" customFormat="false" ht="15" hidden="false" customHeight="true" outlineLevel="0" collapsed="false">
      <c r="A8090" s="106" t="n">
        <v>54885.3414351852</v>
      </c>
      <c r="B8090" s="1" t="s">
        <v>323</v>
      </c>
      <c r="C8090" s="1" t="s">
        <v>324</v>
      </c>
      <c r="D8090" s="1" t="s">
        <v>325</v>
      </c>
    </row>
    <row r="8091" customFormat="false" ht="15" hidden="false" customHeight="true" outlineLevel="0" collapsed="false">
      <c r="A8091" s="106" t="n">
        <v>54892.7662152778</v>
      </c>
      <c r="B8091" s="1" t="s">
        <v>314</v>
      </c>
      <c r="C8091" s="1" t="s">
        <v>315</v>
      </c>
      <c r="D8091" s="1" t="s">
        <v>316</v>
      </c>
    </row>
    <row r="8092" customFormat="false" ht="15" hidden="false" customHeight="true" outlineLevel="0" collapsed="false">
      <c r="A8092" s="106" t="n">
        <v>54899.4342592593</v>
      </c>
      <c r="B8092" s="1" t="s">
        <v>326</v>
      </c>
      <c r="C8092" s="1" t="s">
        <v>327</v>
      </c>
      <c r="D8092" s="1" t="s">
        <v>319</v>
      </c>
    </row>
    <row r="8093" customFormat="false" ht="15" hidden="false" customHeight="true" outlineLevel="0" collapsed="false">
      <c r="A8093" s="106" t="n">
        <v>54906.9216435185</v>
      </c>
      <c r="B8093" s="1" t="s">
        <v>320</v>
      </c>
      <c r="C8093" s="1" t="s">
        <v>321</v>
      </c>
      <c r="D8093" s="1" t="s">
        <v>322</v>
      </c>
    </row>
    <row r="8094" customFormat="false" ht="15" hidden="false" customHeight="true" outlineLevel="0" collapsed="false">
      <c r="A8094" s="106" t="n">
        <v>54914.9343634259</v>
      </c>
      <c r="B8094" s="1" t="s">
        <v>333</v>
      </c>
      <c r="C8094" s="1" t="s">
        <v>334</v>
      </c>
      <c r="D8094" s="1" t="s">
        <v>325</v>
      </c>
    </row>
    <row r="8095" customFormat="false" ht="15" hidden="false" customHeight="true" outlineLevel="0" collapsed="false">
      <c r="A8095" s="106" t="n">
        <v>54922.0022337963</v>
      </c>
      <c r="B8095" s="1" t="s">
        <v>314</v>
      </c>
      <c r="C8095" s="1" t="s">
        <v>315</v>
      </c>
      <c r="D8095" s="1" t="s">
        <v>316</v>
      </c>
    </row>
    <row r="8096" customFormat="false" ht="15" hidden="false" customHeight="true" outlineLevel="0" collapsed="false">
      <c r="A8096" s="106" t="n">
        <v>54928.8684490741</v>
      </c>
      <c r="B8096" s="1" t="s">
        <v>317</v>
      </c>
      <c r="C8096" s="1" t="s">
        <v>318</v>
      </c>
      <c r="D8096" s="1" t="s">
        <v>319</v>
      </c>
    </row>
    <row r="8097" customFormat="false" ht="15" hidden="false" customHeight="true" outlineLevel="0" collapsed="false">
      <c r="A8097" s="106" t="n">
        <v>54936.6688888889</v>
      </c>
      <c r="B8097" s="1" t="s">
        <v>320</v>
      </c>
      <c r="C8097" s="1" t="s">
        <v>321</v>
      </c>
      <c r="D8097" s="1" t="s">
        <v>322</v>
      </c>
    </row>
    <row r="8098" customFormat="false" ht="15" hidden="false" customHeight="true" outlineLevel="0" collapsed="false">
      <c r="A8098" s="106" t="n">
        <v>54944.4099768519</v>
      </c>
      <c r="B8098" s="1" t="s">
        <v>323</v>
      </c>
      <c r="C8098" s="1" t="s">
        <v>324</v>
      </c>
      <c r="D8098" s="1" t="s">
        <v>325</v>
      </c>
    </row>
    <row r="8099" customFormat="false" ht="15" hidden="false" customHeight="true" outlineLevel="0" collapsed="false">
      <c r="A8099" s="106" t="n">
        <v>54951.1936689815</v>
      </c>
      <c r="B8099" s="1" t="s">
        <v>314</v>
      </c>
      <c r="C8099" s="1" t="s">
        <v>315</v>
      </c>
      <c r="D8099" s="1" t="s">
        <v>316</v>
      </c>
    </row>
    <row r="8100" customFormat="false" ht="15" hidden="false" customHeight="true" outlineLevel="0" collapsed="false">
      <c r="A8100" s="106" t="n">
        <v>54958.348125</v>
      </c>
      <c r="B8100" s="1" t="s">
        <v>326</v>
      </c>
      <c r="C8100" s="1" t="s">
        <v>327</v>
      </c>
      <c r="D8100" s="1" t="s">
        <v>319</v>
      </c>
    </row>
    <row r="8101" customFormat="false" ht="15" hidden="false" customHeight="true" outlineLevel="0" collapsed="false">
      <c r="A8101" s="106" t="n">
        <v>54960.1471759259</v>
      </c>
      <c r="B8101" s="1" t="s">
        <v>328</v>
      </c>
      <c r="C8101" s="1" t="s">
        <v>331</v>
      </c>
      <c r="D8101" s="1" t="s">
        <v>332</v>
      </c>
    </row>
    <row r="8102" customFormat="false" ht="15" hidden="false" customHeight="true" outlineLevel="0" collapsed="false">
      <c r="A8102" s="106" t="n">
        <v>54966.3861689815</v>
      </c>
      <c r="B8102" s="1" t="s">
        <v>320</v>
      </c>
      <c r="C8102" s="1" t="s">
        <v>321</v>
      </c>
      <c r="D8102" s="1" t="s">
        <v>322</v>
      </c>
    </row>
    <row r="8103" customFormat="false" ht="15" hidden="false" customHeight="true" outlineLevel="0" collapsed="false">
      <c r="A8103" s="106" t="n">
        <v>54973.7846296296</v>
      </c>
      <c r="B8103" s="1" t="s">
        <v>323</v>
      </c>
      <c r="C8103" s="1" t="s">
        <v>324</v>
      </c>
      <c r="D8103" s="1" t="s">
        <v>325</v>
      </c>
    </row>
    <row r="8104" customFormat="false" ht="15" hidden="false" customHeight="true" outlineLevel="0" collapsed="false">
      <c r="A8104" s="106" t="n">
        <v>54980.4063888889</v>
      </c>
      <c r="B8104" s="1" t="s">
        <v>314</v>
      </c>
      <c r="C8104" s="1" t="s">
        <v>315</v>
      </c>
      <c r="D8104" s="1" t="s">
        <v>316</v>
      </c>
    </row>
    <row r="8105" customFormat="false" ht="15" hidden="false" customHeight="true" outlineLevel="0" collapsed="false">
      <c r="A8105" s="106" t="n">
        <v>54987.8861921296</v>
      </c>
      <c r="B8105" s="1" t="s">
        <v>326</v>
      </c>
      <c r="C8105" s="1" t="s">
        <v>327</v>
      </c>
      <c r="D8105" s="1" t="s">
        <v>319</v>
      </c>
    </row>
    <row r="8106" customFormat="false" ht="15" hidden="false" customHeight="true" outlineLevel="0" collapsed="false">
      <c r="A8106" s="106" t="n">
        <v>54996.0444791667</v>
      </c>
      <c r="B8106" s="1" t="s">
        <v>320</v>
      </c>
      <c r="C8106" s="1" t="s">
        <v>321</v>
      </c>
      <c r="D8106" s="1" t="s">
        <v>322</v>
      </c>
    </row>
    <row r="8107" customFormat="false" ht="15" hidden="false" customHeight="true" outlineLevel="0" collapsed="false">
      <c r="A8107" s="106" t="n">
        <v>55003.0967013889</v>
      </c>
      <c r="B8107" s="1" t="s">
        <v>323</v>
      </c>
      <c r="C8107" s="1" t="s">
        <v>324</v>
      </c>
      <c r="D8107" s="1" t="s">
        <v>325</v>
      </c>
    </row>
    <row r="8108" customFormat="false" ht="15" hidden="false" customHeight="true" outlineLevel="0" collapsed="false">
      <c r="A8108" s="106" t="n">
        <v>55009.6994097222</v>
      </c>
      <c r="B8108" s="1" t="s">
        <v>314</v>
      </c>
      <c r="C8108" s="1" t="s">
        <v>315</v>
      </c>
      <c r="D8108" s="1" t="s">
        <v>316</v>
      </c>
    </row>
    <row r="8109" customFormat="false" ht="15" hidden="false" customHeight="true" outlineLevel="0" collapsed="false">
      <c r="A8109" s="106" t="n">
        <v>55017.4905787037</v>
      </c>
      <c r="B8109" s="1" t="s">
        <v>326</v>
      </c>
      <c r="C8109" s="1" t="s">
        <v>327</v>
      </c>
      <c r="D8109" s="1" t="s">
        <v>319</v>
      </c>
    </row>
    <row r="8110" customFormat="false" ht="15" hidden="false" customHeight="true" outlineLevel="0" collapsed="false">
      <c r="A8110" s="106" t="n">
        <v>55025.6212152778</v>
      </c>
      <c r="B8110" s="1" t="s">
        <v>320</v>
      </c>
      <c r="C8110" s="1" t="s">
        <v>321</v>
      </c>
      <c r="D8110" s="1" t="s">
        <v>322</v>
      </c>
    </row>
    <row r="8111" customFormat="false" ht="15" hidden="false" customHeight="true" outlineLevel="0" collapsed="false">
      <c r="A8111" s="106" t="n">
        <v>55032.3956481482</v>
      </c>
      <c r="B8111" s="1" t="s">
        <v>323</v>
      </c>
      <c r="C8111" s="1" t="s">
        <v>324</v>
      </c>
      <c r="D8111" s="1" t="s">
        <v>325</v>
      </c>
    </row>
    <row r="8112" customFormat="false" ht="15" hidden="false" customHeight="true" outlineLevel="0" collapsed="false">
      <c r="A8112" s="106" t="n">
        <v>55039.1180324074</v>
      </c>
      <c r="B8112" s="1" t="s">
        <v>314</v>
      </c>
      <c r="C8112" s="1" t="s">
        <v>315</v>
      </c>
      <c r="D8112" s="1" t="s">
        <v>316</v>
      </c>
    </row>
    <row r="8113" customFormat="false" ht="15" hidden="false" customHeight="true" outlineLevel="0" collapsed="false">
      <c r="A8113" s="106" t="n">
        <v>55047.1584027778</v>
      </c>
      <c r="B8113" s="1" t="s">
        <v>326</v>
      </c>
      <c r="C8113" s="1" t="s">
        <v>327</v>
      </c>
      <c r="D8113" s="1" t="s">
        <v>319</v>
      </c>
    </row>
    <row r="8114" customFormat="false" ht="15" hidden="false" customHeight="true" outlineLevel="0" collapsed="false">
      <c r="A8114" s="106" t="n">
        <v>55053.8107060185</v>
      </c>
      <c r="B8114" s="1" t="s">
        <v>328</v>
      </c>
      <c r="C8114" s="1" t="s">
        <v>335</v>
      </c>
      <c r="D8114" s="1" t="s">
        <v>336</v>
      </c>
    </row>
    <row r="8115" customFormat="false" ht="15" hidden="false" customHeight="true" outlineLevel="0" collapsed="false">
      <c r="A8115" s="106" t="n">
        <v>55055.1058680556</v>
      </c>
      <c r="B8115" s="1" t="s">
        <v>320</v>
      </c>
      <c r="C8115" s="1" t="s">
        <v>321</v>
      </c>
      <c r="D8115" s="1" t="s">
        <v>322</v>
      </c>
    </row>
    <row r="8116" customFormat="false" ht="15" hidden="false" customHeight="true" outlineLevel="0" collapsed="false">
      <c r="A8116" s="106" t="n">
        <v>55061.7296759259</v>
      </c>
      <c r="B8116" s="1" t="s">
        <v>323</v>
      </c>
      <c r="C8116" s="1" t="s">
        <v>324</v>
      </c>
      <c r="D8116" s="1" t="s">
        <v>325</v>
      </c>
    </row>
    <row r="8117" customFormat="false" ht="15" hidden="false" customHeight="true" outlineLevel="0" collapsed="false">
      <c r="A8117" s="106" t="n">
        <v>55068.6885416667</v>
      </c>
      <c r="B8117" s="1" t="s">
        <v>314</v>
      </c>
      <c r="C8117" s="1" t="s">
        <v>315</v>
      </c>
      <c r="D8117" s="1" t="s">
        <v>316</v>
      </c>
    </row>
    <row r="8118" customFormat="false" ht="15" hidden="false" customHeight="true" outlineLevel="0" collapsed="false">
      <c r="A8118" s="106" t="n">
        <v>55076.8663425926</v>
      </c>
      <c r="B8118" s="1" t="s">
        <v>326</v>
      </c>
      <c r="C8118" s="1" t="s">
        <v>327</v>
      </c>
      <c r="D8118" s="1" t="s">
        <v>319</v>
      </c>
    </row>
    <row r="8119" customFormat="false" ht="15" hidden="false" customHeight="true" outlineLevel="0" collapsed="false">
      <c r="A8119" s="106" t="n">
        <v>55084.5064351852</v>
      </c>
      <c r="B8119" s="1" t="s">
        <v>320</v>
      </c>
      <c r="C8119" s="1" t="s">
        <v>321</v>
      </c>
      <c r="D8119" s="1" t="s">
        <v>322</v>
      </c>
    </row>
    <row r="8120" customFormat="false" ht="15" hidden="false" customHeight="true" outlineLevel="0" collapsed="false">
      <c r="A8120" s="106" t="n">
        <v>55091.1352777778</v>
      </c>
      <c r="B8120" s="1" t="s">
        <v>333</v>
      </c>
      <c r="C8120" s="1" t="s">
        <v>334</v>
      </c>
      <c r="D8120" s="1" t="s">
        <v>325</v>
      </c>
    </row>
    <row r="8121" customFormat="false" ht="15" hidden="false" customHeight="true" outlineLevel="0" collapsed="false">
      <c r="A8121" s="106" t="n">
        <v>55098.4143171296</v>
      </c>
      <c r="B8121" s="1" t="s">
        <v>314</v>
      </c>
      <c r="C8121" s="1" t="s">
        <v>315</v>
      </c>
      <c r="D8121" s="1" t="s">
        <v>316</v>
      </c>
    </row>
    <row r="8122" customFormat="false" ht="15" hidden="false" customHeight="true" outlineLevel="0" collapsed="false">
      <c r="A8122" s="106" t="n">
        <v>55106.5696527778</v>
      </c>
      <c r="B8122" s="1" t="s">
        <v>317</v>
      </c>
      <c r="C8122" s="1" t="s">
        <v>318</v>
      </c>
      <c r="D8122" s="1" t="s">
        <v>319</v>
      </c>
    </row>
    <row r="8123" customFormat="false" ht="15" hidden="false" customHeight="true" outlineLevel="0" collapsed="false">
      <c r="A8123" s="106" t="n">
        <v>55113.8501388889</v>
      </c>
      <c r="B8123" s="1" t="s">
        <v>320</v>
      </c>
      <c r="C8123" s="1" t="s">
        <v>321</v>
      </c>
      <c r="D8123" s="1" t="s">
        <v>322</v>
      </c>
    </row>
    <row r="8124" customFormat="false" ht="15" hidden="false" customHeight="true" outlineLevel="0" collapsed="false">
      <c r="A8124" s="106" t="n">
        <v>55120.6309953704</v>
      </c>
      <c r="B8124" s="1" t="s">
        <v>323</v>
      </c>
      <c r="C8124" s="1" t="s">
        <v>324</v>
      </c>
      <c r="D8124" s="1" t="s">
        <v>325</v>
      </c>
    </row>
    <row r="8125" customFormat="false" ht="15" hidden="false" customHeight="true" outlineLevel="0" collapsed="false">
      <c r="A8125" s="106" t="n">
        <v>55128.2688541667</v>
      </c>
      <c r="B8125" s="1" t="s">
        <v>314</v>
      </c>
      <c r="C8125" s="1" t="s">
        <v>315</v>
      </c>
      <c r="D8125" s="1" t="s">
        <v>316</v>
      </c>
    </row>
    <row r="8126" customFormat="false" ht="15" hidden="false" customHeight="true" outlineLevel="0" collapsed="false">
      <c r="A8126" s="106" t="n">
        <v>55136.2200694445</v>
      </c>
      <c r="B8126" s="1" t="s">
        <v>326</v>
      </c>
      <c r="C8126" s="1" t="s">
        <v>327</v>
      </c>
      <c r="D8126" s="1" t="s">
        <v>319</v>
      </c>
    </row>
    <row r="8127" customFormat="false" ht="15" hidden="false" customHeight="true" outlineLevel="0" collapsed="false">
      <c r="A8127" s="106" t="n">
        <v>55143.1764583333</v>
      </c>
      <c r="B8127" s="1" t="s">
        <v>320</v>
      </c>
      <c r="C8127" s="1" t="s">
        <v>321</v>
      </c>
      <c r="D8127" s="1" t="s">
        <v>322</v>
      </c>
    </row>
    <row r="8128" customFormat="false" ht="15" hidden="false" customHeight="true" outlineLevel="0" collapsed="false">
      <c r="A8128" s="106" t="n">
        <v>55143.6926157407</v>
      </c>
      <c r="B8128" s="1" t="s">
        <v>328</v>
      </c>
      <c r="C8128" s="1" t="s">
        <v>337</v>
      </c>
      <c r="D8128" s="1" t="s">
        <v>338</v>
      </c>
    </row>
    <row r="8129" customFormat="false" ht="15" hidden="false" customHeight="true" outlineLevel="0" collapsed="false">
      <c r="A8129" s="106" t="n">
        <v>55150.2185300926</v>
      </c>
      <c r="B8129" s="1" t="s">
        <v>323</v>
      </c>
      <c r="C8129" s="1" t="s">
        <v>324</v>
      </c>
      <c r="D8129" s="1" t="s">
        <v>325</v>
      </c>
    </row>
    <row r="8130" customFormat="false" ht="15" hidden="false" customHeight="true" outlineLevel="0" collapsed="false">
      <c r="A8130" s="106" t="n">
        <v>55158.1864236111</v>
      </c>
      <c r="B8130" s="1" t="s">
        <v>314</v>
      </c>
      <c r="C8130" s="1" t="s">
        <v>315</v>
      </c>
      <c r="D8130" s="1" t="s">
        <v>316</v>
      </c>
    </row>
    <row r="8131" customFormat="false" ht="15" hidden="false" customHeight="true" outlineLevel="0" collapsed="false">
      <c r="A8131" s="106" t="n">
        <v>55165.7895717593</v>
      </c>
      <c r="B8131" s="1" t="s">
        <v>326</v>
      </c>
      <c r="C8131" s="1" t="s">
        <v>327</v>
      </c>
      <c r="D8131" s="1" t="s">
        <v>319</v>
      </c>
    </row>
    <row r="8132" customFormat="false" ht="15" hidden="false" customHeight="true" outlineLevel="0" collapsed="false">
      <c r="A8132" s="106" t="n">
        <v>55172.5256018519</v>
      </c>
      <c r="B8132" s="1" t="s">
        <v>320</v>
      </c>
      <c r="C8132" s="1" t="s">
        <v>321</v>
      </c>
      <c r="D8132" s="1" t="s">
        <v>322</v>
      </c>
    </row>
    <row r="8133" customFormat="false" ht="15" hidden="false" customHeight="true" outlineLevel="0" collapsed="false">
      <c r="A8133" s="106" t="n">
        <v>55179.8884027778</v>
      </c>
      <c r="B8133" s="1" t="s">
        <v>323</v>
      </c>
      <c r="C8133" s="1" t="s">
        <v>324</v>
      </c>
      <c r="D8133" s="1" t="s">
        <v>325</v>
      </c>
    </row>
    <row r="8134" customFormat="false" ht="15" hidden="false" customHeight="true" outlineLevel="0" collapsed="false">
      <c r="A8134" s="106" t="n">
        <v>55188.0689699074</v>
      </c>
      <c r="B8134" s="1" t="s">
        <v>314</v>
      </c>
      <c r="C8134" s="1" t="s">
        <v>315</v>
      </c>
      <c r="D8134" s="1" t="s">
        <v>316</v>
      </c>
    </row>
    <row r="8135" customFormat="false" ht="15" hidden="false" customHeight="true" outlineLevel="0" collapsed="false">
      <c r="A8135" s="106" t="n">
        <v>55195.2780092593</v>
      </c>
      <c r="B8135" s="1" t="s">
        <v>326</v>
      </c>
      <c r="C8135" s="1" t="s">
        <v>327</v>
      </c>
      <c r="D8135" s="1" t="s">
        <v>319</v>
      </c>
    </row>
    <row r="8136" customFormat="false" ht="15" hidden="false" customHeight="true" outlineLevel="0" collapsed="false">
      <c r="A8136" s="106" t="n">
        <v>55201.9275347222</v>
      </c>
      <c r="B8136" s="1" t="s">
        <v>320</v>
      </c>
      <c r="C8136" s="1" t="s">
        <v>321</v>
      </c>
      <c r="D8136" s="1" t="s">
        <v>322</v>
      </c>
    </row>
    <row r="8137" customFormat="false" ht="15" hidden="false" customHeight="true" outlineLevel="0" collapsed="false">
      <c r="A8137" s="106" t="n">
        <v>55209.6198726852</v>
      </c>
      <c r="B8137" s="1" t="s">
        <v>323</v>
      </c>
      <c r="C8137" s="1" t="s">
        <v>324</v>
      </c>
      <c r="D8137" s="1" t="s">
        <v>325</v>
      </c>
    </row>
    <row r="8138" customFormat="false" ht="15" hidden="false" customHeight="true" outlineLevel="0" collapsed="false">
      <c r="A8138" s="106" t="n">
        <v>55217.8236689815</v>
      </c>
      <c r="B8138" s="1" t="s">
        <v>314</v>
      </c>
      <c r="C8138" s="1" t="s">
        <v>315</v>
      </c>
      <c r="D8138" s="1" t="s">
        <v>316</v>
      </c>
    </row>
    <row r="8139" customFormat="false" ht="15" hidden="false" customHeight="true" outlineLevel="0" collapsed="false">
      <c r="A8139" s="106" t="n">
        <v>55224.7021412037</v>
      </c>
      <c r="B8139" s="1" t="s">
        <v>326</v>
      </c>
      <c r="C8139" s="1" t="s">
        <v>327</v>
      </c>
      <c r="D8139" s="1" t="s">
        <v>319</v>
      </c>
    </row>
    <row r="8140" customFormat="false" ht="15" hidden="false" customHeight="true" outlineLevel="0" collapsed="false">
      <c r="A8140" s="106" t="n">
        <v>55231.3979050926</v>
      </c>
      <c r="B8140" s="1" t="s">
        <v>320</v>
      </c>
      <c r="C8140" s="1" t="s">
        <v>321</v>
      </c>
      <c r="D8140" s="1" t="s">
        <v>322</v>
      </c>
    </row>
    <row r="8141" customFormat="false" ht="15" hidden="false" customHeight="true" outlineLevel="0" collapsed="false">
      <c r="A8141" s="106" t="n">
        <v>55232.6652430556</v>
      </c>
      <c r="B8141" s="1" t="s">
        <v>328</v>
      </c>
      <c r="C8141" s="1" t="s">
        <v>329</v>
      </c>
      <c r="D8141" s="1" t="s">
        <v>330</v>
      </c>
    </row>
    <row r="8142" customFormat="false" ht="15" hidden="false" customHeight="true" outlineLevel="0" collapsed="false">
      <c r="A8142" s="106" t="n">
        <v>55239.3742708333</v>
      </c>
      <c r="B8142" s="1" t="s">
        <v>323</v>
      </c>
      <c r="C8142" s="1" t="s">
        <v>324</v>
      </c>
      <c r="D8142" s="1" t="s">
        <v>325</v>
      </c>
    </row>
    <row r="8143" customFormat="false" ht="15" hidden="false" customHeight="true" outlineLevel="0" collapsed="false">
      <c r="A8143" s="106" t="n">
        <v>55247.4028472222</v>
      </c>
      <c r="B8143" s="1" t="s">
        <v>314</v>
      </c>
      <c r="C8143" s="1" t="s">
        <v>315</v>
      </c>
      <c r="D8143" s="1" t="s">
        <v>316</v>
      </c>
    </row>
    <row r="8144" customFormat="false" ht="15" hidden="false" customHeight="true" outlineLevel="0" collapsed="false">
      <c r="A8144" s="106" t="n">
        <v>55254.081875</v>
      </c>
      <c r="B8144" s="1" t="s">
        <v>317</v>
      </c>
      <c r="C8144" s="1" t="s">
        <v>318</v>
      </c>
      <c r="D8144" s="1" t="s">
        <v>319</v>
      </c>
    </row>
    <row r="8145" customFormat="false" ht="15" hidden="false" customHeight="true" outlineLevel="0" collapsed="false">
      <c r="A8145" s="106" t="n">
        <v>55260.9424074074</v>
      </c>
      <c r="B8145" s="1" t="s">
        <v>320</v>
      </c>
      <c r="C8145" s="1" t="s">
        <v>321</v>
      </c>
      <c r="D8145" s="1" t="s">
        <v>322</v>
      </c>
    </row>
    <row r="8146" customFormat="false" ht="15" hidden="false" customHeight="true" outlineLevel="0" collapsed="false">
      <c r="A8146" s="106" t="n">
        <v>55269.0957175926</v>
      </c>
      <c r="B8146" s="1" t="s">
        <v>333</v>
      </c>
      <c r="C8146" s="1" t="s">
        <v>334</v>
      </c>
      <c r="D8146" s="1" t="s">
        <v>325</v>
      </c>
    </row>
    <row r="8147" customFormat="false" ht="15" hidden="false" customHeight="true" outlineLevel="0" collapsed="false">
      <c r="A8147" s="106" t="n">
        <v>55276.8123611111</v>
      </c>
      <c r="B8147" s="1" t="s">
        <v>314</v>
      </c>
      <c r="C8147" s="1" t="s">
        <v>315</v>
      </c>
      <c r="D8147" s="1" t="s">
        <v>316</v>
      </c>
    </row>
    <row r="8148" customFormat="false" ht="15" hidden="false" customHeight="true" outlineLevel="0" collapsed="false">
      <c r="A8148" s="106" t="n">
        <v>55283.4362847222</v>
      </c>
      <c r="B8148" s="1" t="s">
        <v>317</v>
      </c>
      <c r="C8148" s="1" t="s">
        <v>318</v>
      </c>
      <c r="D8148" s="1" t="s">
        <v>319</v>
      </c>
    </row>
    <row r="8149" customFormat="false" ht="15" hidden="false" customHeight="true" outlineLevel="0" collapsed="false">
      <c r="A8149" s="106" t="n">
        <v>55290.5611574074</v>
      </c>
      <c r="B8149" s="1" t="s">
        <v>320</v>
      </c>
      <c r="C8149" s="1" t="s">
        <v>321</v>
      </c>
      <c r="D8149" s="1" t="s">
        <v>322</v>
      </c>
    </row>
    <row r="8150" customFormat="false" ht="15" hidden="false" customHeight="true" outlineLevel="0" collapsed="false">
      <c r="A8150" s="106" t="n">
        <v>55298.7316782407</v>
      </c>
      <c r="B8150" s="1" t="s">
        <v>323</v>
      </c>
      <c r="C8150" s="1" t="s">
        <v>324</v>
      </c>
      <c r="D8150" s="1" t="s">
        <v>325</v>
      </c>
    </row>
    <row r="8151" customFormat="false" ht="15" hidden="false" customHeight="true" outlineLevel="0" collapsed="false">
      <c r="A8151" s="106" t="n">
        <v>55306.0934490741</v>
      </c>
      <c r="B8151" s="1" t="s">
        <v>314</v>
      </c>
      <c r="C8151" s="1" t="s">
        <v>315</v>
      </c>
      <c r="D8151" s="1" t="s">
        <v>316</v>
      </c>
    </row>
    <row r="8152" customFormat="false" ht="15" hidden="false" customHeight="true" outlineLevel="0" collapsed="false">
      <c r="A8152" s="106" t="n">
        <v>55312.7888194445</v>
      </c>
      <c r="B8152" s="1" t="s">
        <v>326</v>
      </c>
      <c r="C8152" s="1" t="s">
        <v>327</v>
      </c>
      <c r="D8152" s="1" t="s">
        <v>319</v>
      </c>
    </row>
    <row r="8153" customFormat="false" ht="15" hidden="false" customHeight="true" outlineLevel="0" collapsed="false">
      <c r="A8153" s="106" t="n">
        <v>55320.2457175926</v>
      </c>
      <c r="B8153" s="1" t="s">
        <v>320</v>
      </c>
      <c r="C8153" s="1" t="s">
        <v>321</v>
      </c>
      <c r="D8153" s="1" t="s">
        <v>322</v>
      </c>
    </row>
    <row r="8154" customFormat="false" ht="15" hidden="false" customHeight="true" outlineLevel="0" collapsed="false">
      <c r="A8154" s="106" t="n">
        <v>55325.3868287037</v>
      </c>
      <c r="B8154" s="1" t="s">
        <v>328</v>
      </c>
      <c r="C8154" s="1" t="s">
        <v>331</v>
      </c>
      <c r="D8154" s="1" t="s">
        <v>332</v>
      </c>
    </row>
    <row r="8155" customFormat="false" ht="15" hidden="false" customHeight="true" outlineLevel="0" collapsed="false">
      <c r="A8155" s="106" t="n">
        <v>55328.2590393519</v>
      </c>
      <c r="B8155" s="1" t="s">
        <v>323</v>
      </c>
      <c r="C8155" s="1" t="s">
        <v>324</v>
      </c>
      <c r="D8155" s="1" t="s">
        <v>325</v>
      </c>
    </row>
    <row r="8156" customFormat="false" ht="15" hidden="false" customHeight="true" outlineLevel="0" collapsed="false">
      <c r="A8156" s="106" t="n">
        <v>55335.3015162037</v>
      </c>
      <c r="B8156" s="1" t="s">
        <v>314</v>
      </c>
      <c r="C8156" s="1" t="s">
        <v>315</v>
      </c>
      <c r="D8156" s="1" t="s">
        <v>316</v>
      </c>
    </row>
    <row r="8157" customFormat="false" ht="15" hidden="false" customHeight="true" outlineLevel="0" collapsed="false">
      <c r="A8157" s="106" t="n">
        <v>55342.172650463</v>
      </c>
      <c r="B8157" s="1" t="s">
        <v>326</v>
      </c>
      <c r="C8157" s="1" t="s">
        <v>327</v>
      </c>
      <c r="D8157" s="1" t="s">
        <v>319</v>
      </c>
    </row>
    <row r="8158" customFormat="false" ht="15" hidden="false" customHeight="true" outlineLevel="0" collapsed="false">
      <c r="A8158" s="106" t="n">
        <v>55349.9720601852</v>
      </c>
      <c r="B8158" s="1" t="s">
        <v>320</v>
      </c>
      <c r="C8158" s="1" t="s">
        <v>321</v>
      </c>
      <c r="D8158" s="1" t="s">
        <v>322</v>
      </c>
    </row>
    <row r="8159" customFormat="false" ht="15" hidden="false" customHeight="true" outlineLevel="0" collapsed="false">
      <c r="A8159" s="106" t="n">
        <v>55357.6912037037</v>
      </c>
      <c r="B8159" s="1" t="s">
        <v>323</v>
      </c>
      <c r="C8159" s="1" t="s">
        <v>324</v>
      </c>
      <c r="D8159" s="1" t="s">
        <v>325</v>
      </c>
    </row>
    <row r="8160" customFormat="false" ht="15" hidden="false" customHeight="true" outlineLevel="0" collapsed="false">
      <c r="A8160" s="106" t="n">
        <v>55364.4942939815</v>
      </c>
      <c r="B8160" s="1" t="s">
        <v>314</v>
      </c>
      <c r="C8160" s="1" t="s">
        <v>315</v>
      </c>
      <c r="D8160" s="1" t="s">
        <v>316</v>
      </c>
    </row>
    <row r="8161" customFormat="false" ht="15" hidden="false" customHeight="true" outlineLevel="0" collapsed="false">
      <c r="A8161" s="106" t="n">
        <v>55371.6280439815</v>
      </c>
      <c r="B8161" s="1" t="s">
        <v>326</v>
      </c>
      <c r="C8161" s="1" t="s">
        <v>327</v>
      </c>
      <c r="D8161" s="1" t="s">
        <v>319</v>
      </c>
    </row>
    <row r="8162" customFormat="false" ht="15" hidden="false" customHeight="true" outlineLevel="0" collapsed="false">
      <c r="A8162" s="106" t="n">
        <v>55379.7003703704</v>
      </c>
      <c r="B8162" s="1" t="s">
        <v>320</v>
      </c>
      <c r="C8162" s="1" t="s">
        <v>321</v>
      </c>
      <c r="D8162" s="1" t="s">
        <v>322</v>
      </c>
    </row>
    <row r="8163" customFormat="false" ht="15" hidden="false" customHeight="true" outlineLevel="0" collapsed="false">
      <c r="A8163" s="106" t="n">
        <v>55387.0654976852</v>
      </c>
      <c r="B8163" s="1" t="s">
        <v>323</v>
      </c>
      <c r="C8163" s="1" t="s">
        <v>324</v>
      </c>
      <c r="D8163" s="1" t="s">
        <v>325</v>
      </c>
    </row>
    <row r="8164" customFormat="false" ht="15" hidden="false" customHeight="true" outlineLevel="0" collapsed="false">
      <c r="A8164" s="106" t="n">
        <v>55393.7280439815</v>
      </c>
      <c r="B8164" s="1" t="s">
        <v>314</v>
      </c>
      <c r="C8164" s="1" t="s">
        <v>315</v>
      </c>
      <c r="D8164" s="1" t="s">
        <v>316</v>
      </c>
    </row>
    <row r="8165" customFormat="false" ht="15" hidden="false" customHeight="true" outlineLevel="0" collapsed="false">
      <c r="A8165" s="106" t="n">
        <v>55401.1893055556</v>
      </c>
      <c r="B8165" s="1" t="s">
        <v>326</v>
      </c>
      <c r="C8165" s="1" t="s">
        <v>327</v>
      </c>
      <c r="D8165" s="1" t="s">
        <v>319</v>
      </c>
    </row>
    <row r="8166" customFormat="false" ht="15" hidden="false" customHeight="true" outlineLevel="0" collapsed="false">
      <c r="A8166" s="106" t="n">
        <v>55409.3885185185</v>
      </c>
      <c r="B8166" s="1" t="s">
        <v>320</v>
      </c>
      <c r="C8166" s="1" t="s">
        <v>321</v>
      </c>
      <c r="D8166" s="1" t="s">
        <v>322</v>
      </c>
    </row>
    <row r="8167" customFormat="false" ht="15" hidden="false" customHeight="true" outlineLevel="0" collapsed="false">
      <c r="A8167" s="106" t="n">
        <v>55416.4243402778</v>
      </c>
      <c r="B8167" s="1" t="s">
        <v>323</v>
      </c>
      <c r="C8167" s="1" t="s">
        <v>324</v>
      </c>
      <c r="D8167" s="1" t="s">
        <v>325</v>
      </c>
    </row>
    <row r="8168" customFormat="false" ht="15" hidden="false" customHeight="true" outlineLevel="0" collapsed="false">
      <c r="A8168" s="106" t="n">
        <v>55419.0595138889</v>
      </c>
      <c r="B8168" s="1" t="s">
        <v>328</v>
      </c>
      <c r="C8168" s="1" t="s">
        <v>335</v>
      </c>
      <c r="D8168" s="1" t="s">
        <v>336</v>
      </c>
    </row>
    <row r="8169" customFormat="false" ht="15" hidden="false" customHeight="true" outlineLevel="0" collapsed="false">
      <c r="A8169" s="106" t="n">
        <v>55423.0563541667</v>
      </c>
      <c r="B8169" s="1" t="s">
        <v>314</v>
      </c>
      <c r="C8169" s="1" t="s">
        <v>315</v>
      </c>
      <c r="D8169" s="1" t="s">
        <v>316</v>
      </c>
    </row>
    <row r="8170" customFormat="false" ht="15" hidden="false" customHeight="true" outlineLevel="0" collapsed="false">
      <c r="A8170" s="106" t="n">
        <v>55430.8653009259</v>
      </c>
      <c r="B8170" s="1" t="s">
        <v>317</v>
      </c>
      <c r="C8170" s="1" t="s">
        <v>318</v>
      </c>
      <c r="D8170" s="1" t="s">
        <v>319</v>
      </c>
    </row>
    <row r="8171" customFormat="false" ht="15" hidden="false" customHeight="true" outlineLevel="0" collapsed="false">
      <c r="A8171" s="106" t="n">
        <v>55439.0075578704</v>
      </c>
      <c r="B8171" s="1" t="s">
        <v>320</v>
      </c>
      <c r="C8171" s="1" t="s">
        <v>321</v>
      </c>
      <c r="D8171" s="1" t="s">
        <v>322</v>
      </c>
    </row>
    <row r="8172" customFormat="false" ht="15" hidden="false" customHeight="true" outlineLevel="0" collapsed="false">
      <c r="A8172" s="106" t="n">
        <v>55445.8005092593</v>
      </c>
      <c r="B8172" s="1" t="s">
        <v>333</v>
      </c>
      <c r="C8172" s="1" t="s">
        <v>334</v>
      </c>
      <c r="D8172" s="1" t="s">
        <v>325</v>
      </c>
    </row>
    <row r="8173" customFormat="false" ht="15" hidden="false" customHeight="true" outlineLevel="0" collapsed="false">
      <c r="A8173" s="106" t="n">
        <v>55452.5266087963</v>
      </c>
      <c r="B8173" s="1" t="s">
        <v>314</v>
      </c>
      <c r="C8173" s="1" t="s">
        <v>315</v>
      </c>
      <c r="D8173" s="1" t="s">
        <v>316</v>
      </c>
    </row>
    <row r="8174" customFormat="false" ht="15" hidden="false" customHeight="true" outlineLevel="0" collapsed="false">
      <c r="A8174" s="106" t="n">
        <v>55460.6239583333</v>
      </c>
      <c r="B8174" s="1" t="s">
        <v>326</v>
      </c>
      <c r="C8174" s="1" t="s">
        <v>327</v>
      </c>
      <c r="D8174" s="1" t="s">
        <v>319</v>
      </c>
    </row>
    <row r="8175" customFormat="false" ht="15" hidden="false" customHeight="true" outlineLevel="0" collapsed="false">
      <c r="A8175" s="106" t="n">
        <v>55468.5456712963</v>
      </c>
      <c r="B8175" s="1" t="s">
        <v>320</v>
      </c>
      <c r="C8175" s="1" t="s">
        <v>321</v>
      </c>
      <c r="D8175" s="1" t="s">
        <v>322</v>
      </c>
    </row>
    <row r="8176" customFormat="false" ht="15" hidden="false" customHeight="true" outlineLevel="0" collapsed="false">
      <c r="A8176" s="106" t="n">
        <v>55475.2122569445</v>
      </c>
      <c r="B8176" s="1" t="s">
        <v>323</v>
      </c>
      <c r="C8176" s="1" t="s">
        <v>324</v>
      </c>
      <c r="D8176" s="1" t="s">
        <v>325</v>
      </c>
    </row>
    <row r="8177" customFormat="false" ht="15" hidden="false" customHeight="true" outlineLevel="0" collapsed="false">
      <c r="A8177" s="106" t="n">
        <v>55482.1683217593</v>
      </c>
      <c r="B8177" s="1" t="s">
        <v>314</v>
      </c>
      <c r="C8177" s="1" t="s">
        <v>315</v>
      </c>
      <c r="D8177" s="1" t="s">
        <v>316</v>
      </c>
    </row>
    <row r="8178" customFormat="false" ht="15" hidden="false" customHeight="true" outlineLevel="0" collapsed="false">
      <c r="A8178" s="106" t="n">
        <v>55490.3999074074</v>
      </c>
      <c r="B8178" s="1" t="s">
        <v>326</v>
      </c>
      <c r="C8178" s="1" t="s">
        <v>327</v>
      </c>
      <c r="D8178" s="1" t="s">
        <v>319</v>
      </c>
    </row>
    <row r="8179" customFormat="false" ht="15" hidden="false" customHeight="true" outlineLevel="0" collapsed="false">
      <c r="A8179" s="106" t="n">
        <v>55498.0040972222</v>
      </c>
      <c r="B8179" s="1" t="s">
        <v>320</v>
      </c>
      <c r="C8179" s="1" t="s">
        <v>321</v>
      </c>
      <c r="D8179" s="1" t="s">
        <v>322</v>
      </c>
    </row>
    <row r="8180" customFormat="false" ht="15" hidden="false" customHeight="true" outlineLevel="0" collapsed="false">
      <c r="A8180" s="106" t="n">
        <v>55504.6694907407</v>
      </c>
      <c r="B8180" s="1" t="s">
        <v>323</v>
      </c>
      <c r="C8180" s="1" t="s">
        <v>324</v>
      </c>
      <c r="D8180" s="1" t="s">
        <v>325</v>
      </c>
    </row>
    <row r="8181" customFormat="false" ht="15" hidden="false" customHeight="true" outlineLevel="0" collapsed="false">
      <c r="A8181" s="106" t="n">
        <v>55508.9394675926</v>
      </c>
      <c r="B8181" s="1" t="s">
        <v>328</v>
      </c>
      <c r="C8181" s="1" t="s">
        <v>337</v>
      </c>
      <c r="D8181" s="1" t="s">
        <v>338</v>
      </c>
    </row>
    <row r="8182" customFormat="false" ht="15" hidden="false" customHeight="true" outlineLevel="0" collapsed="false">
      <c r="A8182" s="106" t="n">
        <v>55511.9726736111</v>
      </c>
      <c r="B8182" s="1" t="s">
        <v>314</v>
      </c>
      <c r="C8182" s="1" t="s">
        <v>315</v>
      </c>
      <c r="D8182" s="1" t="s">
        <v>316</v>
      </c>
    </row>
    <row r="8183" customFormat="false" ht="15" hidden="false" customHeight="true" outlineLevel="0" collapsed="false">
      <c r="A8183" s="106" t="n">
        <v>55520.1280208333</v>
      </c>
      <c r="B8183" s="1" t="s">
        <v>326</v>
      </c>
      <c r="C8183" s="1" t="s">
        <v>327</v>
      </c>
      <c r="D8183" s="1" t="s">
        <v>319</v>
      </c>
    </row>
    <row r="8184" customFormat="false" ht="15" hidden="false" customHeight="true" outlineLevel="0" collapsed="false">
      <c r="A8184" s="106" t="n">
        <v>55527.3930671296</v>
      </c>
      <c r="B8184" s="1" t="s">
        <v>320</v>
      </c>
      <c r="C8184" s="1" t="s">
        <v>321</v>
      </c>
      <c r="D8184" s="1" t="s">
        <v>322</v>
      </c>
    </row>
    <row r="8185" customFormat="false" ht="15" hidden="false" customHeight="true" outlineLevel="0" collapsed="false">
      <c r="A8185" s="106" t="n">
        <v>55534.182974537</v>
      </c>
      <c r="B8185" s="1" t="s">
        <v>323</v>
      </c>
      <c r="C8185" s="1" t="s">
        <v>324</v>
      </c>
      <c r="D8185" s="1" t="s">
        <v>325</v>
      </c>
    </row>
    <row r="8186" customFormat="false" ht="15" hidden="false" customHeight="true" outlineLevel="0" collapsed="false">
      <c r="A8186" s="106" t="n">
        <v>55541.8772569444</v>
      </c>
      <c r="B8186" s="1" t="s">
        <v>314</v>
      </c>
      <c r="C8186" s="1" t="s">
        <v>315</v>
      </c>
      <c r="D8186" s="1" t="s">
        <v>316</v>
      </c>
    </row>
    <row r="8187" customFormat="false" ht="15" hidden="false" customHeight="true" outlineLevel="0" collapsed="false">
      <c r="A8187" s="106" t="n">
        <v>55549.7703125</v>
      </c>
      <c r="B8187" s="1" t="s">
        <v>326</v>
      </c>
      <c r="C8187" s="1" t="s">
        <v>327</v>
      </c>
      <c r="D8187" s="1" t="s">
        <v>319</v>
      </c>
    </row>
    <row r="8188" customFormat="false" ht="15" hidden="false" customHeight="true" outlineLevel="0" collapsed="false">
      <c r="A8188" s="106" t="n">
        <v>55556.7324074074</v>
      </c>
      <c r="B8188" s="1" t="s">
        <v>320</v>
      </c>
      <c r="C8188" s="1" t="s">
        <v>321</v>
      </c>
      <c r="D8188" s="1" t="s">
        <v>322</v>
      </c>
    </row>
    <row r="8189" customFormat="false" ht="15" hidden="false" customHeight="true" outlineLevel="0" collapsed="false">
      <c r="A8189" s="106" t="n">
        <v>55563.7640740741</v>
      </c>
      <c r="B8189" s="1" t="s">
        <v>323</v>
      </c>
      <c r="C8189" s="1" t="s">
        <v>324</v>
      </c>
      <c r="D8189" s="1" t="s">
        <v>325</v>
      </c>
    </row>
    <row r="8190" customFormat="false" ht="15" hidden="false" customHeight="true" outlineLevel="0" collapsed="false">
      <c r="A8190" s="106" t="n">
        <v>55571.7807060185</v>
      </c>
      <c r="B8190" s="1" t="s">
        <v>314</v>
      </c>
      <c r="C8190" s="1" t="s">
        <v>315</v>
      </c>
      <c r="D8190" s="1" t="s">
        <v>316</v>
      </c>
    </row>
    <row r="8191" customFormat="false" ht="15" hidden="false" customHeight="true" outlineLevel="0" collapsed="false">
      <c r="A8191" s="106" t="n">
        <v>55579.3158333333</v>
      </c>
      <c r="B8191" s="1" t="s">
        <v>326</v>
      </c>
      <c r="C8191" s="1" t="s">
        <v>327</v>
      </c>
      <c r="D8191" s="1" t="s">
        <v>319</v>
      </c>
    </row>
    <row r="8192" customFormat="false" ht="15" hidden="false" customHeight="true" outlineLevel="0" collapsed="false">
      <c r="A8192" s="106" t="n">
        <v>55586.0530902778</v>
      </c>
      <c r="B8192" s="1" t="s">
        <v>320</v>
      </c>
      <c r="C8192" s="1" t="s">
        <v>321</v>
      </c>
      <c r="D8192" s="1" t="s">
        <v>322</v>
      </c>
    </row>
    <row r="8193" customFormat="false" ht="15" hidden="false" customHeight="true" outlineLevel="0" collapsed="false">
      <c r="A8193" s="106" t="n">
        <v>55593.4123032407</v>
      </c>
      <c r="B8193" s="1" t="s">
        <v>323</v>
      </c>
      <c r="C8193" s="1" t="s">
        <v>324</v>
      </c>
      <c r="D8193" s="1" t="s">
        <v>325</v>
      </c>
    </row>
    <row r="8194" customFormat="false" ht="15" hidden="false" customHeight="true" outlineLevel="0" collapsed="false">
      <c r="A8194" s="106" t="n">
        <v>55597.9131597222</v>
      </c>
      <c r="B8194" s="1" t="s">
        <v>328</v>
      </c>
      <c r="C8194" s="1" t="s">
        <v>329</v>
      </c>
      <c r="D8194" s="1" t="s">
        <v>330</v>
      </c>
    </row>
    <row r="8195" customFormat="false" ht="15" hidden="false" customHeight="true" outlineLevel="0" collapsed="false">
      <c r="A8195" s="106" t="n">
        <v>55601.5890856482</v>
      </c>
      <c r="B8195" s="1" t="s">
        <v>314</v>
      </c>
      <c r="C8195" s="1" t="s">
        <v>315</v>
      </c>
      <c r="D8195" s="1" t="s">
        <v>316</v>
      </c>
    </row>
    <row r="8196" customFormat="false" ht="15" hidden="false" customHeight="true" outlineLevel="0" collapsed="false">
      <c r="A8196" s="106" t="n">
        <v>55608.7680787037</v>
      </c>
      <c r="B8196" s="1" t="s">
        <v>317</v>
      </c>
      <c r="C8196" s="1" t="s">
        <v>318</v>
      </c>
      <c r="D8196" s="1" t="s">
        <v>319</v>
      </c>
    </row>
    <row r="8197" customFormat="false" ht="15" hidden="false" customHeight="true" outlineLevel="0" collapsed="false">
      <c r="A8197" s="106" t="n">
        <v>55615.3940625</v>
      </c>
      <c r="B8197" s="1" t="s">
        <v>320</v>
      </c>
      <c r="C8197" s="1" t="s">
        <v>321</v>
      </c>
      <c r="D8197" s="1" t="s">
        <v>322</v>
      </c>
    </row>
    <row r="8198" customFormat="false" ht="15" hidden="false" customHeight="true" outlineLevel="0" collapsed="false">
      <c r="A8198" s="106" t="n">
        <v>55623.1028009259</v>
      </c>
      <c r="B8198" s="1" t="s">
        <v>323</v>
      </c>
      <c r="C8198" s="1" t="s">
        <v>324</v>
      </c>
      <c r="D8198" s="1" t="s">
        <v>325</v>
      </c>
    </row>
    <row r="8199" customFormat="false" ht="15" hidden="false" customHeight="true" outlineLevel="0" collapsed="false">
      <c r="A8199" s="106" t="n">
        <v>55631.251724537</v>
      </c>
      <c r="B8199" s="1" t="s">
        <v>314</v>
      </c>
      <c r="C8199" s="1" t="s">
        <v>315</v>
      </c>
      <c r="D8199" s="1" t="s">
        <v>316</v>
      </c>
    </row>
    <row r="8200" customFormat="false" ht="15" hidden="false" customHeight="true" outlineLevel="0" collapsed="false">
      <c r="A8200" s="106" t="n">
        <v>55638.1387962963</v>
      </c>
      <c r="B8200" s="1" t="s">
        <v>326</v>
      </c>
      <c r="C8200" s="1" t="s">
        <v>327</v>
      </c>
      <c r="D8200" s="1" t="s">
        <v>319</v>
      </c>
    </row>
    <row r="8201" customFormat="false" ht="15" hidden="false" customHeight="true" outlineLevel="0" collapsed="false">
      <c r="A8201" s="106" t="n">
        <v>55644.7943981482</v>
      </c>
      <c r="B8201" s="1" t="s">
        <v>320</v>
      </c>
      <c r="C8201" s="1" t="s">
        <v>321</v>
      </c>
      <c r="D8201" s="1" t="s">
        <v>322</v>
      </c>
    </row>
    <row r="8202" customFormat="false" ht="15" hidden="false" customHeight="true" outlineLevel="0" collapsed="false">
      <c r="A8202" s="106" t="n">
        <v>55652.7909143519</v>
      </c>
      <c r="B8202" s="1" t="s">
        <v>323</v>
      </c>
      <c r="C8202" s="1" t="s">
        <v>324</v>
      </c>
      <c r="D8202" s="1" t="s">
        <v>325</v>
      </c>
    </row>
    <row r="8203" customFormat="false" ht="15" hidden="false" customHeight="true" outlineLevel="0" collapsed="false">
      <c r="A8203" s="106" t="n">
        <v>55660.7600231482</v>
      </c>
      <c r="B8203" s="1" t="s">
        <v>314</v>
      </c>
      <c r="C8203" s="1" t="s">
        <v>315</v>
      </c>
      <c r="D8203" s="1" t="s">
        <v>316</v>
      </c>
    </row>
    <row r="8204" customFormat="false" ht="15" hidden="false" customHeight="true" outlineLevel="0" collapsed="false">
      <c r="A8204" s="106" t="n">
        <v>55667.4511574074</v>
      </c>
      <c r="B8204" s="1" t="s">
        <v>326</v>
      </c>
      <c r="C8204" s="1" t="s">
        <v>327</v>
      </c>
      <c r="D8204" s="1" t="s">
        <v>319</v>
      </c>
    </row>
    <row r="8205" customFormat="false" ht="15" hidden="false" customHeight="true" outlineLevel="0" collapsed="false">
      <c r="A8205" s="106" t="n">
        <v>55674.2837847222</v>
      </c>
      <c r="B8205" s="1" t="s">
        <v>320</v>
      </c>
      <c r="C8205" s="1" t="s">
        <v>321</v>
      </c>
      <c r="D8205" s="1" t="s">
        <v>322</v>
      </c>
    </row>
    <row r="8206" customFormat="false" ht="15" hidden="false" customHeight="true" outlineLevel="0" collapsed="false">
      <c r="A8206" s="106" t="n">
        <v>55682.4349305556</v>
      </c>
      <c r="B8206" s="1" t="s">
        <v>323</v>
      </c>
      <c r="C8206" s="1" t="s">
        <v>324</v>
      </c>
      <c r="D8206" s="1" t="s">
        <v>325</v>
      </c>
    </row>
    <row r="8207" customFormat="false" ht="15" hidden="false" customHeight="true" outlineLevel="0" collapsed="false">
      <c r="A8207" s="106" t="n">
        <v>55690.1318055556</v>
      </c>
      <c r="B8207" s="1" t="s">
        <v>314</v>
      </c>
      <c r="C8207" s="1" t="s">
        <v>315</v>
      </c>
      <c r="D8207" s="1" t="s">
        <v>316</v>
      </c>
    </row>
    <row r="8208" customFormat="false" ht="15" hidden="false" customHeight="true" outlineLevel="0" collapsed="false">
      <c r="A8208" s="106" t="n">
        <v>55690.6352430556</v>
      </c>
      <c r="B8208" s="1" t="s">
        <v>328</v>
      </c>
      <c r="C8208" s="1" t="s">
        <v>331</v>
      </c>
      <c r="D8208" s="1" t="s">
        <v>332</v>
      </c>
    </row>
    <row r="8209" customFormat="false" ht="15" hidden="false" customHeight="true" outlineLevel="0" collapsed="false">
      <c r="A8209" s="106" t="n">
        <v>55696.7428587963</v>
      </c>
      <c r="B8209" s="1" t="s">
        <v>326</v>
      </c>
      <c r="C8209" s="1" t="s">
        <v>327</v>
      </c>
      <c r="D8209" s="1" t="s">
        <v>319</v>
      </c>
    </row>
    <row r="8210" customFormat="false" ht="15" hidden="false" customHeight="true" outlineLevel="0" collapsed="false">
      <c r="A8210" s="106" t="n">
        <v>55703.873912037</v>
      </c>
      <c r="B8210" s="1" t="s">
        <v>320</v>
      </c>
      <c r="C8210" s="1" t="s">
        <v>321</v>
      </c>
      <c r="D8210" s="1" t="s">
        <v>322</v>
      </c>
    </row>
    <row r="8211" customFormat="false" ht="15" hidden="false" customHeight="true" outlineLevel="0" collapsed="false">
      <c r="A8211" s="106" t="n">
        <v>55712.0155787037</v>
      </c>
      <c r="B8211" s="1" t="s">
        <v>323</v>
      </c>
      <c r="C8211" s="1" t="s">
        <v>324</v>
      </c>
      <c r="D8211" s="1" t="s">
        <v>325</v>
      </c>
    </row>
    <row r="8212" customFormat="false" ht="15" hidden="false" customHeight="true" outlineLevel="0" collapsed="false">
      <c r="A8212" s="106" t="n">
        <v>55719.4008101852</v>
      </c>
      <c r="B8212" s="1" t="s">
        <v>314</v>
      </c>
      <c r="C8212" s="1" t="s">
        <v>315</v>
      </c>
      <c r="D8212" s="1" t="s">
        <v>316</v>
      </c>
    </row>
    <row r="8213" customFormat="false" ht="15" hidden="false" customHeight="true" outlineLevel="0" collapsed="false">
      <c r="A8213" s="106" t="n">
        <v>55726.062974537</v>
      </c>
      <c r="B8213" s="1" t="s">
        <v>326</v>
      </c>
      <c r="C8213" s="1" t="s">
        <v>327</v>
      </c>
      <c r="D8213" s="1" t="s">
        <v>319</v>
      </c>
    </row>
    <row r="8214" customFormat="false" ht="15" hidden="false" customHeight="true" outlineLevel="0" collapsed="false">
      <c r="A8214" s="106" t="n">
        <v>55733.5547916667</v>
      </c>
      <c r="B8214" s="1" t="s">
        <v>320</v>
      </c>
      <c r="C8214" s="1" t="s">
        <v>321</v>
      </c>
      <c r="D8214" s="1" t="s">
        <v>322</v>
      </c>
    </row>
    <row r="8215" customFormat="false" ht="15" hidden="false" customHeight="true" outlineLevel="0" collapsed="false">
      <c r="A8215" s="106" t="n">
        <v>55741.5360069444</v>
      </c>
      <c r="B8215" s="1" t="s">
        <v>323</v>
      </c>
      <c r="C8215" s="1" t="s">
        <v>324</v>
      </c>
      <c r="D8215" s="1" t="s">
        <v>325</v>
      </c>
    </row>
    <row r="8216" customFormat="false" ht="15" hidden="false" customHeight="true" outlineLevel="0" collapsed="false">
      <c r="A8216" s="106" t="n">
        <v>55748.6130555556</v>
      </c>
      <c r="B8216" s="1" t="s">
        <v>314</v>
      </c>
      <c r="C8216" s="1" t="s">
        <v>315</v>
      </c>
      <c r="D8216" s="1" t="s">
        <v>316</v>
      </c>
    </row>
    <row r="8217" customFormat="false" ht="15" hidden="false" customHeight="true" outlineLevel="0" collapsed="false">
      <c r="A8217" s="106" t="n">
        <v>55755.4626851852</v>
      </c>
      <c r="B8217" s="1" t="s">
        <v>326</v>
      </c>
      <c r="C8217" s="1" t="s">
        <v>327</v>
      </c>
      <c r="D8217" s="1" t="s">
        <v>319</v>
      </c>
    </row>
    <row r="8218" customFormat="false" ht="15" hidden="false" customHeight="true" outlineLevel="0" collapsed="false">
      <c r="A8218" s="106" t="n">
        <v>55763.2981944445</v>
      </c>
      <c r="B8218" s="1" t="s">
        <v>320</v>
      </c>
      <c r="C8218" s="1" t="s">
        <v>321</v>
      </c>
      <c r="D8218" s="1" t="s">
        <v>322</v>
      </c>
    </row>
    <row r="8219" customFormat="false" ht="15" hidden="false" customHeight="true" outlineLevel="0" collapsed="false">
      <c r="A8219" s="106" t="n">
        <v>55771.0104050926</v>
      </c>
      <c r="B8219" s="1" t="s">
        <v>323</v>
      </c>
      <c r="C8219" s="1" t="s">
        <v>324</v>
      </c>
      <c r="D8219" s="1" t="s">
        <v>325</v>
      </c>
    </row>
    <row r="8220" customFormat="false" ht="15" hidden="false" customHeight="true" outlineLevel="0" collapsed="false">
      <c r="A8220" s="106" t="n">
        <v>55777.8246990741</v>
      </c>
      <c r="B8220" s="1" t="s">
        <v>314</v>
      </c>
      <c r="C8220" s="1" t="s">
        <v>315</v>
      </c>
      <c r="D8220" s="1" t="s">
        <v>316</v>
      </c>
    </row>
    <row r="8221" customFormat="false" ht="15" hidden="false" customHeight="true" outlineLevel="0" collapsed="false">
      <c r="A8221" s="106" t="n">
        <v>55784.3017708333</v>
      </c>
      <c r="B8221" s="1" t="s">
        <v>328</v>
      </c>
      <c r="C8221" s="1" t="s">
        <v>335</v>
      </c>
      <c r="D8221" s="1" t="s">
        <v>336</v>
      </c>
    </row>
    <row r="8222" customFormat="false" ht="15" hidden="false" customHeight="true" outlineLevel="0" collapsed="false">
      <c r="A8222" s="106" t="n">
        <v>55784.9805092593</v>
      </c>
      <c r="B8222" s="1" t="s">
        <v>317</v>
      </c>
      <c r="C8222" s="1" t="s">
        <v>318</v>
      </c>
      <c r="D8222" s="1" t="s">
        <v>319</v>
      </c>
    </row>
    <row r="8223" customFormat="false" ht="15" hidden="false" customHeight="true" outlineLevel="0" collapsed="false">
      <c r="A8223" s="106" t="n">
        <v>55793.0661805556</v>
      </c>
      <c r="B8223" s="1" t="s">
        <v>320</v>
      </c>
      <c r="C8223" s="1" t="s">
        <v>321</v>
      </c>
      <c r="D8223" s="1" t="s">
        <v>322</v>
      </c>
    </row>
    <row r="8224" customFormat="false" ht="15" hidden="false" customHeight="true" outlineLevel="0" collapsed="false">
      <c r="A8224" s="106" t="n">
        <v>55800.4542013889</v>
      </c>
      <c r="B8224" s="1" t="s">
        <v>333</v>
      </c>
      <c r="C8224" s="1" t="s">
        <v>334</v>
      </c>
      <c r="D8224" s="1" t="s">
        <v>325</v>
      </c>
    </row>
    <row r="8225" customFormat="false" ht="15" hidden="false" customHeight="true" outlineLevel="0" collapsed="false">
      <c r="A8225" s="106" t="n">
        <v>55807.0980092593</v>
      </c>
      <c r="B8225" s="1" t="s">
        <v>314</v>
      </c>
      <c r="C8225" s="1" t="s">
        <v>315</v>
      </c>
      <c r="D8225" s="1" t="s">
        <v>316</v>
      </c>
    </row>
    <row r="8226" customFormat="false" ht="15" hidden="false" customHeight="true" outlineLevel="0" collapsed="false">
      <c r="A8226" s="106" t="n">
        <v>55814.6265162037</v>
      </c>
      <c r="B8226" s="1" t="s">
        <v>326</v>
      </c>
      <c r="C8226" s="1" t="s">
        <v>327</v>
      </c>
      <c r="D8226" s="1" t="s">
        <v>319</v>
      </c>
    </row>
    <row r="8227" customFormat="false" ht="15" hidden="false" customHeight="true" outlineLevel="0" collapsed="false">
      <c r="A8227" s="106" t="n">
        <v>55822.8177777778</v>
      </c>
      <c r="B8227" s="1" t="s">
        <v>320</v>
      </c>
      <c r="C8227" s="1" t="s">
        <v>321</v>
      </c>
      <c r="D8227" s="1" t="s">
        <v>322</v>
      </c>
    </row>
    <row r="8228" customFormat="false" ht="15" hidden="false" customHeight="true" outlineLevel="0" collapsed="false">
      <c r="A8228" s="106" t="n">
        <v>55829.880625</v>
      </c>
      <c r="B8228" s="1" t="s">
        <v>323</v>
      </c>
      <c r="C8228" s="1" t="s">
        <v>324</v>
      </c>
      <c r="D8228" s="1" t="s">
        <v>325</v>
      </c>
    </row>
    <row r="8229" customFormat="false" ht="15" hidden="false" customHeight="true" outlineLevel="0" collapsed="false">
      <c r="A8229" s="106" t="n">
        <v>55836.4921990741</v>
      </c>
      <c r="B8229" s="1" t="s">
        <v>314</v>
      </c>
      <c r="C8229" s="1" t="s">
        <v>315</v>
      </c>
      <c r="D8229" s="1" t="s">
        <v>316</v>
      </c>
    </row>
    <row r="8230" customFormat="false" ht="15" hidden="false" customHeight="true" outlineLevel="0" collapsed="false">
      <c r="A8230" s="106" t="n">
        <v>55844.3756134259</v>
      </c>
      <c r="B8230" s="1" t="s">
        <v>326</v>
      </c>
      <c r="C8230" s="1" t="s">
        <v>327</v>
      </c>
      <c r="D8230" s="1" t="s">
        <v>319</v>
      </c>
    </row>
    <row r="8231" customFormat="false" ht="15" hidden="false" customHeight="true" outlineLevel="0" collapsed="false">
      <c r="A8231" s="106" t="n">
        <v>55852.5100462963</v>
      </c>
      <c r="B8231" s="1" t="s">
        <v>320</v>
      </c>
      <c r="C8231" s="1" t="s">
        <v>321</v>
      </c>
      <c r="D8231" s="1" t="s">
        <v>322</v>
      </c>
    </row>
    <row r="8232" customFormat="false" ht="15" hidden="false" customHeight="true" outlineLevel="0" collapsed="false">
      <c r="A8232" s="106" t="n">
        <v>55859.3033796296</v>
      </c>
      <c r="B8232" s="1" t="s">
        <v>323</v>
      </c>
      <c r="C8232" s="1" t="s">
        <v>324</v>
      </c>
      <c r="D8232" s="1" t="s">
        <v>325</v>
      </c>
    </row>
    <row r="8233" customFormat="false" ht="15" hidden="false" customHeight="true" outlineLevel="0" collapsed="false">
      <c r="A8233" s="106" t="n">
        <v>55866.0458449074</v>
      </c>
      <c r="B8233" s="1" t="s">
        <v>314</v>
      </c>
      <c r="C8233" s="1" t="s">
        <v>315</v>
      </c>
      <c r="D8233" s="1" t="s">
        <v>316</v>
      </c>
    </row>
    <row r="8234" customFormat="false" ht="15" hidden="false" customHeight="true" outlineLevel="0" collapsed="false">
      <c r="A8234" s="106" t="n">
        <v>55874.1759953704</v>
      </c>
      <c r="B8234" s="1" t="s">
        <v>326</v>
      </c>
      <c r="C8234" s="1" t="s">
        <v>327</v>
      </c>
      <c r="D8234" s="1" t="s">
        <v>319</v>
      </c>
    </row>
    <row r="8235" customFormat="false" ht="15" hidden="false" customHeight="true" outlineLevel="0" collapsed="false">
      <c r="A8235" s="106" t="n">
        <v>55874.177974537</v>
      </c>
      <c r="B8235" s="1" t="s">
        <v>328</v>
      </c>
      <c r="C8235" s="1" t="s">
        <v>337</v>
      </c>
      <c r="D8235" s="1" t="s">
        <v>338</v>
      </c>
    </row>
    <row r="8236" customFormat="false" ht="15" hidden="false" customHeight="true" outlineLevel="0" collapsed="false">
      <c r="A8236" s="106" t="n">
        <v>55882.1019097222</v>
      </c>
      <c r="B8236" s="1" t="s">
        <v>320</v>
      </c>
      <c r="C8236" s="1" t="s">
        <v>321</v>
      </c>
      <c r="D8236" s="1" t="s">
        <v>322</v>
      </c>
    </row>
    <row r="8237" customFormat="false" ht="15" hidden="false" customHeight="true" outlineLevel="0" collapsed="false">
      <c r="A8237" s="106" t="n">
        <v>55888.7392361111</v>
      </c>
      <c r="B8237" s="1" t="s">
        <v>323</v>
      </c>
      <c r="C8237" s="1" t="s">
        <v>324</v>
      </c>
      <c r="D8237" s="1" t="s">
        <v>325</v>
      </c>
    </row>
    <row r="8238" customFormat="false" ht="15" hidden="false" customHeight="true" outlineLevel="0" collapsed="false">
      <c r="A8238" s="106" t="n">
        <v>55895.7561458333</v>
      </c>
      <c r="B8238" s="1" t="s">
        <v>314</v>
      </c>
      <c r="C8238" s="1" t="s">
        <v>315</v>
      </c>
      <c r="D8238" s="1" t="s">
        <v>316</v>
      </c>
    </row>
    <row r="8239" customFormat="false" ht="15" hidden="false" customHeight="true" outlineLevel="0" collapsed="false">
      <c r="A8239" s="106" t="n">
        <v>55903.9658796296</v>
      </c>
      <c r="B8239" s="1" t="s">
        <v>326</v>
      </c>
      <c r="C8239" s="1" t="s">
        <v>327</v>
      </c>
      <c r="D8239" s="1" t="s">
        <v>319</v>
      </c>
    </row>
    <row r="8240" customFormat="false" ht="15" hidden="false" customHeight="true" outlineLevel="0" collapsed="false">
      <c r="A8240" s="106" t="n">
        <v>55911.5694907407</v>
      </c>
      <c r="B8240" s="1" t="s">
        <v>320</v>
      </c>
      <c r="C8240" s="1" t="s">
        <v>321</v>
      </c>
      <c r="D8240" s="1" t="s">
        <v>322</v>
      </c>
    </row>
    <row r="8241" customFormat="false" ht="15" hidden="false" customHeight="true" outlineLevel="0" collapsed="false">
      <c r="A8241" s="106" t="n">
        <v>55918.2056481482</v>
      </c>
      <c r="B8241" s="1" t="s">
        <v>323</v>
      </c>
      <c r="C8241" s="1" t="s">
        <v>324</v>
      </c>
      <c r="D8241" s="1" t="s">
        <v>325</v>
      </c>
    </row>
    <row r="8242" customFormat="false" ht="15" hidden="false" customHeight="true" outlineLevel="0" collapsed="false">
      <c r="A8242" s="106" t="n">
        <v>55925.5751967593</v>
      </c>
      <c r="B8242" s="1" t="s">
        <v>314</v>
      </c>
      <c r="C8242" s="1" t="s">
        <v>315</v>
      </c>
      <c r="D8242" s="1" t="s">
        <v>316</v>
      </c>
    </row>
    <row r="8243" customFormat="false" ht="15" hidden="false" customHeight="true" outlineLevel="0" collapsed="false">
      <c r="A8243" s="106" t="n">
        <v>55933.6877083333</v>
      </c>
      <c r="B8243" s="1" t="s">
        <v>326</v>
      </c>
      <c r="C8243" s="1" t="s">
        <v>327</v>
      </c>
      <c r="D8243" s="1" t="s">
        <v>319</v>
      </c>
    </row>
    <row r="8244" customFormat="false" ht="15" hidden="false" customHeight="true" outlineLevel="0" collapsed="false">
      <c r="A8244" s="106" t="n">
        <v>55940.9222337963</v>
      </c>
      <c r="B8244" s="1" t="s">
        <v>320</v>
      </c>
      <c r="C8244" s="1" t="s">
        <v>321</v>
      </c>
      <c r="D8244" s="1" t="s">
        <v>322</v>
      </c>
    </row>
    <row r="8245" customFormat="false" ht="15" hidden="false" customHeight="true" outlineLevel="0" collapsed="false">
      <c r="A8245" s="106" t="n">
        <v>55947.7140972222</v>
      </c>
      <c r="B8245" s="1" t="s">
        <v>323</v>
      </c>
      <c r="C8245" s="1" t="s">
        <v>324</v>
      </c>
      <c r="D8245" s="1" t="s">
        <v>325</v>
      </c>
    </row>
    <row r="8246" customFormat="false" ht="15" hidden="false" customHeight="true" outlineLevel="0" collapsed="false">
      <c r="A8246" s="106" t="n">
        <v>55955.4308912037</v>
      </c>
      <c r="B8246" s="1" t="s">
        <v>314</v>
      </c>
      <c r="C8246" s="1" t="s">
        <v>315</v>
      </c>
      <c r="D8246" s="1" t="s">
        <v>316</v>
      </c>
    </row>
    <row r="8247" customFormat="false" ht="15" hidden="false" customHeight="true" outlineLevel="0" collapsed="false">
      <c r="A8247" s="106" t="n">
        <v>55963.1567476852</v>
      </c>
      <c r="B8247" s="1" t="s">
        <v>328</v>
      </c>
      <c r="C8247" s="1" t="s">
        <v>329</v>
      </c>
      <c r="D8247" s="1" t="s">
        <v>330</v>
      </c>
    </row>
    <row r="8248" customFormat="false" ht="15" hidden="false" customHeight="true" outlineLevel="0" collapsed="false">
      <c r="A8248" s="106" t="n">
        <v>55963.2990046296</v>
      </c>
      <c r="B8248" s="1" t="s">
        <v>317</v>
      </c>
      <c r="C8248" s="1" t="s">
        <v>318</v>
      </c>
      <c r="D8248" s="1" t="s">
        <v>319</v>
      </c>
    </row>
    <row r="8249" customFormat="false" ht="15" hidden="false" customHeight="true" outlineLevel="0" collapsed="false">
      <c r="A8249" s="106" t="n">
        <v>55970.2006828704</v>
      </c>
      <c r="B8249" s="1" t="s">
        <v>320</v>
      </c>
      <c r="C8249" s="1" t="s">
        <v>321</v>
      </c>
      <c r="D8249" s="1" t="s">
        <v>322</v>
      </c>
    </row>
    <row r="8250" customFormat="false" ht="15" hidden="false" customHeight="true" outlineLevel="0" collapsed="false">
      <c r="A8250" s="106" t="n">
        <v>55977.2650694445</v>
      </c>
      <c r="B8250" s="1" t="s">
        <v>323</v>
      </c>
      <c r="C8250" s="1" t="s">
        <v>324</v>
      </c>
      <c r="D8250" s="1" t="s">
        <v>325</v>
      </c>
    </row>
    <row r="8251" customFormat="false" ht="15" hidden="false" customHeight="true" outlineLevel="0" collapsed="false">
      <c r="A8251" s="106" t="n">
        <v>55985.252650463</v>
      </c>
      <c r="B8251" s="1" t="s">
        <v>314</v>
      </c>
      <c r="C8251" s="1" t="s">
        <v>315</v>
      </c>
      <c r="D8251" s="1" t="s">
        <v>316</v>
      </c>
    </row>
    <row r="8252" customFormat="false" ht="15" hidden="false" customHeight="true" outlineLevel="0" collapsed="false">
      <c r="A8252" s="106" t="n">
        <v>55992.7831018519</v>
      </c>
      <c r="B8252" s="1" t="s">
        <v>326</v>
      </c>
      <c r="C8252" s="1" t="s">
        <v>327</v>
      </c>
      <c r="D8252" s="1" t="s">
        <v>319</v>
      </c>
    </row>
    <row r="8253" customFormat="false" ht="15" hidden="false" customHeight="true" outlineLevel="0" collapsed="false">
      <c r="A8253" s="106" t="n">
        <v>55999.4597106482</v>
      </c>
      <c r="B8253" s="1" t="s">
        <v>320</v>
      </c>
      <c r="C8253" s="1" t="s">
        <v>321</v>
      </c>
      <c r="D8253" s="1" t="s">
        <v>322</v>
      </c>
    </row>
    <row r="8254" customFormat="false" ht="15" hidden="false" customHeight="true" outlineLevel="0" collapsed="false">
      <c r="A8254" s="106" t="n">
        <v>56006.8502430556</v>
      </c>
      <c r="B8254" s="1" t="s">
        <v>323</v>
      </c>
      <c r="C8254" s="1" t="s">
        <v>324</v>
      </c>
      <c r="D8254" s="1" t="s">
        <v>325</v>
      </c>
    </row>
    <row r="8255" customFormat="false" ht="15" hidden="false" customHeight="true" outlineLevel="0" collapsed="false">
      <c r="A8255" s="106" t="n">
        <v>56014.9858796296</v>
      </c>
      <c r="B8255" s="1" t="s">
        <v>314</v>
      </c>
      <c r="C8255" s="1" t="s">
        <v>315</v>
      </c>
      <c r="D8255" s="1" t="s">
        <v>316</v>
      </c>
    </row>
    <row r="8256" customFormat="false" ht="15" hidden="false" customHeight="true" outlineLevel="0" collapsed="false">
      <c r="A8256" s="106" t="n">
        <v>56022.1543634259</v>
      </c>
      <c r="B8256" s="1" t="s">
        <v>326</v>
      </c>
      <c r="C8256" s="1" t="s">
        <v>327</v>
      </c>
      <c r="D8256" s="1" t="s">
        <v>319</v>
      </c>
    </row>
    <row r="8257" customFormat="false" ht="15" hidden="false" customHeight="true" outlineLevel="0" collapsed="false">
      <c r="A8257" s="106" t="n">
        <v>56028.7525115741</v>
      </c>
      <c r="B8257" s="1" t="s">
        <v>320</v>
      </c>
      <c r="C8257" s="1" t="s">
        <v>321</v>
      </c>
      <c r="D8257" s="1" t="s">
        <v>322</v>
      </c>
    </row>
    <row r="8258" customFormat="false" ht="15" hidden="false" customHeight="true" outlineLevel="0" collapsed="false">
      <c r="A8258" s="106" t="n">
        <v>56036.4593865741</v>
      </c>
      <c r="B8258" s="1" t="s">
        <v>323</v>
      </c>
      <c r="C8258" s="1" t="s">
        <v>324</v>
      </c>
      <c r="D8258" s="1" t="s">
        <v>325</v>
      </c>
    </row>
    <row r="8259" customFormat="false" ht="15" hidden="false" customHeight="true" outlineLevel="0" collapsed="false">
      <c r="A8259" s="106" t="n">
        <v>56044.5967708333</v>
      </c>
      <c r="B8259" s="1" t="s">
        <v>314</v>
      </c>
      <c r="C8259" s="1" t="s">
        <v>315</v>
      </c>
      <c r="D8259" s="1" t="s">
        <v>316</v>
      </c>
    </row>
    <row r="8260" customFormat="false" ht="15" hidden="false" customHeight="true" outlineLevel="0" collapsed="false">
      <c r="A8260" s="106" t="n">
        <v>56051.4519212963</v>
      </c>
      <c r="B8260" s="1" t="s">
        <v>326</v>
      </c>
      <c r="C8260" s="1" t="s">
        <v>327</v>
      </c>
      <c r="D8260" s="1" t="s">
        <v>319</v>
      </c>
    </row>
    <row r="8261" customFormat="false" ht="15" hidden="false" customHeight="true" outlineLevel="0" collapsed="false">
      <c r="A8261" s="106" t="n">
        <v>56055.8769675926</v>
      </c>
      <c r="B8261" s="1" t="s">
        <v>328</v>
      </c>
      <c r="C8261" s="1" t="s">
        <v>331</v>
      </c>
      <c r="D8261" s="1" t="s">
        <v>332</v>
      </c>
    </row>
    <row r="8262" customFormat="false" ht="15" hidden="false" customHeight="true" outlineLevel="0" collapsed="false">
      <c r="A8262" s="106" t="n">
        <v>56058.1212384259</v>
      </c>
      <c r="B8262" s="1" t="s">
        <v>320</v>
      </c>
      <c r="C8262" s="1" t="s">
        <v>321</v>
      </c>
      <c r="D8262" s="1" t="s">
        <v>322</v>
      </c>
    </row>
    <row r="8263" customFormat="false" ht="15" hidden="false" customHeight="true" outlineLevel="0" collapsed="false">
      <c r="A8263" s="106" t="n">
        <v>56066.0836458333</v>
      </c>
      <c r="B8263" s="1" t="s">
        <v>323</v>
      </c>
      <c r="C8263" s="1" t="s">
        <v>324</v>
      </c>
      <c r="D8263" s="1" t="s">
        <v>325</v>
      </c>
    </row>
    <row r="8264" customFormat="false" ht="15" hidden="false" customHeight="true" outlineLevel="0" collapsed="false">
      <c r="A8264" s="106" t="n">
        <v>56074.0746180556</v>
      </c>
      <c r="B8264" s="1" t="s">
        <v>314</v>
      </c>
      <c r="C8264" s="1" t="s">
        <v>315</v>
      </c>
      <c r="D8264" s="1" t="s">
        <v>316</v>
      </c>
    </row>
    <row r="8265" customFormat="false" ht="15" hidden="false" customHeight="true" outlineLevel="0" collapsed="false">
      <c r="A8265" s="106" t="n">
        <v>56080.7264236111</v>
      </c>
      <c r="B8265" s="1" t="s">
        <v>326</v>
      </c>
      <c r="C8265" s="1" t="s">
        <v>327</v>
      </c>
      <c r="D8265" s="1" t="s">
        <v>319</v>
      </c>
    </row>
    <row r="8266" customFormat="false" ht="15" hidden="false" customHeight="true" outlineLevel="0" collapsed="false">
      <c r="A8266" s="106" t="n">
        <v>56087.5938657407</v>
      </c>
      <c r="B8266" s="1" t="s">
        <v>320</v>
      </c>
      <c r="C8266" s="1" t="s">
        <v>321</v>
      </c>
      <c r="D8266" s="1" t="s">
        <v>322</v>
      </c>
    </row>
    <row r="8267" customFormat="false" ht="15" hidden="false" customHeight="true" outlineLevel="0" collapsed="false">
      <c r="A8267" s="106" t="n">
        <v>56095.7124189815</v>
      </c>
      <c r="B8267" s="1" t="s">
        <v>323</v>
      </c>
      <c r="C8267" s="1" t="s">
        <v>324</v>
      </c>
      <c r="D8267" s="1" t="s">
        <v>325</v>
      </c>
    </row>
    <row r="8268" customFormat="false" ht="15" hidden="false" customHeight="true" outlineLevel="0" collapsed="false">
      <c r="A8268" s="106" t="n">
        <v>56103.4337847222</v>
      </c>
      <c r="B8268" s="1" t="s">
        <v>314</v>
      </c>
      <c r="C8268" s="1" t="s">
        <v>315</v>
      </c>
      <c r="D8268" s="1" t="s">
        <v>316</v>
      </c>
    </row>
    <row r="8269" customFormat="false" ht="15" hidden="false" customHeight="true" outlineLevel="0" collapsed="false">
      <c r="A8269" s="106" t="n">
        <v>56110.0282523148</v>
      </c>
      <c r="B8269" s="1" t="s">
        <v>326</v>
      </c>
      <c r="C8269" s="1" t="s">
        <v>327</v>
      </c>
      <c r="D8269" s="1" t="s">
        <v>319</v>
      </c>
    </row>
    <row r="8270" customFormat="false" ht="15" hidden="false" customHeight="true" outlineLevel="0" collapsed="false">
      <c r="A8270" s="106" t="n">
        <v>56117.1849074074</v>
      </c>
      <c r="B8270" s="1" t="s">
        <v>320</v>
      </c>
      <c r="C8270" s="1" t="s">
        <v>321</v>
      </c>
      <c r="D8270" s="1" t="s">
        <v>322</v>
      </c>
    </row>
    <row r="8271" customFormat="false" ht="15" hidden="false" customHeight="true" outlineLevel="0" collapsed="false">
      <c r="A8271" s="106" t="n">
        <v>56125.3281944445</v>
      </c>
      <c r="B8271" s="1" t="s">
        <v>323</v>
      </c>
      <c r="C8271" s="1" t="s">
        <v>324</v>
      </c>
      <c r="D8271" s="1" t="s">
        <v>325</v>
      </c>
    </row>
    <row r="8272" customFormat="false" ht="15" hidden="false" customHeight="true" outlineLevel="0" collapsed="false">
      <c r="A8272" s="106" t="n">
        <v>56132.7113310185</v>
      </c>
      <c r="B8272" s="1" t="s">
        <v>314</v>
      </c>
      <c r="C8272" s="1" t="s">
        <v>315</v>
      </c>
      <c r="D8272" s="1" t="s">
        <v>316</v>
      </c>
    </row>
    <row r="8273" customFormat="false" ht="15" hidden="false" customHeight="true" outlineLevel="0" collapsed="false">
      <c r="A8273" s="106" t="n">
        <v>56139.3996412037</v>
      </c>
      <c r="B8273" s="1" t="s">
        <v>317</v>
      </c>
      <c r="C8273" s="1" t="s">
        <v>318</v>
      </c>
      <c r="D8273" s="1" t="s">
        <v>319</v>
      </c>
    </row>
    <row r="8274" customFormat="false" ht="15" hidden="false" customHeight="true" outlineLevel="0" collapsed="false">
      <c r="A8274" s="106" t="n">
        <v>56146.8949305556</v>
      </c>
      <c r="B8274" s="1" t="s">
        <v>320</v>
      </c>
      <c r="C8274" s="1" t="s">
        <v>321</v>
      </c>
      <c r="D8274" s="1" t="s">
        <v>322</v>
      </c>
    </row>
    <row r="8275" customFormat="false" ht="15" hidden="false" customHeight="true" outlineLevel="0" collapsed="false">
      <c r="A8275" s="106" t="n">
        <v>56149.5449305556</v>
      </c>
      <c r="B8275" s="1" t="s">
        <v>328</v>
      </c>
      <c r="C8275" s="1" t="s">
        <v>335</v>
      </c>
      <c r="D8275" s="1" t="s">
        <v>336</v>
      </c>
    </row>
    <row r="8276" customFormat="false" ht="15" hidden="false" customHeight="true" outlineLevel="0" collapsed="false">
      <c r="A8276" s="106" t="n">
        <v>56154.9095486111</v>
      </c>
      <c r="B8276" s="1" t="s">
        <v>323</v>
      </c>
      <c r="C8276" s="1" t="s">
        <v>324</v>
      </c>
      <c r="D8276" s="1" t="s">
        <v>325</v>
      </c>
    </row>
    <row r="8277" customFormat="false" ht="15" hidden="false" customHeight="true" outlineLevel="0" collapsed="false">
      <c r="A8277" s="106" t="n">
        <v>56161.9590046296</v>
      </c>
      <c r="B8277" s="1" t="s">
        <v>314</v>
      </c>
      <c r="C8277" s="1" t="s">
        <v>315</v>
      </c>
      <c r="D8277" s="1" t="s">
        <v>316</v>
      </c>
    </row>
    <row r="8278" customFormat="false" ht="15" hidden="false" customHeight="true" outlineLevel="0" collapsed="false">
      <c r="A8278" s="106" t="n">
        <v>56168.8699884259</v>
      </c>
      <c r="B8278" s="1" t="s">
        <v>326</v>
      </c>
      <c r="C8278" s="1" t="s">
        <v>327</v>
      </c>
      <c r="D8278" s="1" t="s">
        <v>319</v>
      </c>
    </row>
    <row r="8279" customFormat="false" ht="15" hidden="false" customHeight="true" outlineLevel="0" collapsed="false">
      <c r="A8279" s="106" t="n">
        <v>56176.7035300926</v>
      </c>
      <c r="B8279" s="1" t="s">
        <v>320</v>
      </c>
      <c r="C8279" s="1" t="s">
        <v>321</v>
      </c>
      <c r="D8279" s="1" t="s">
        <v>322</v>
      </c>
    </row>
    <row r="8280" customFormat="false" ht="15" hidden="false" customHeight="true" outlineLevel="0" collapsed="false">
      <c r="A8280" s="106" t="n">
        <v>56184.4428240741</v>
      </c>
      <c r="B8280" s="1" t="s">
        <v>323</v>
      </c>
      <c r="C8280" s="1" t="s">
        <v>324</v>
      </c>
      <c r="D8280" s="1" t="s">
        <v>325</v>
      </c>
    </row>
    <row r="8281" customFormat="false" ht="15" hidden="false" customHeight="true" outlineLevel="0" collapsed="false">
      <c r="A8281" s="106" t="n">
        <v>56191.2335069445</v>
      </c>
      <c r="B8281" s="1" t="s">
        <v>314</v>
      </c>
      <c r="C8281" s="1" t="s">
        <v>315</v>
      </c>
      <c r="D8281" s="1" t="s">
        <v>316</v>
      </c>
    </row>
    <row r="8282" customFormat="false" ht="15" hidden="false" customHeight="true" outlineLevel="0" collapsed="false">
      <c r="A8282" s="106" t="n">
        <v>56198.4544560185</v>
      </c>
      <c r="B8282" s="1" t="s">
        <v>326</v>
      </c>
      <c r="C8282" s="1" t="s">
        <v>327</v>
      </c>
      <c r="D8282" s="1" t="s">
        <v>319</v>
      </c>
    </row>
    <row r="8283" customFormat="false" ht="15" hidden="false" customHeight="true" outlineLevel="0" collapsed="false">
      <c r="A8283" s="106" t="n">
        <v>56206.558912037</v>
      </c>
      <c r="B8283" s="1" t="s">
        <v>320</v>
      </c>
      <c r="C8283" s="1" t="s">
        <v>321</v>
      </c>
      <c r="D8283" s="1" t="s">
        <v>322</v>
      </c>
    </row>
    <row r="8284" customFormat="false" ht="15" hidden="false" customHeight="true" outlineLevel="0" collapsed="false">
      <c r="A8284" s="106" t="n">
        <v>56213.9311111111</v>
      </c>
      <c r="B8284" s="1" t="s">
        <v>323</v>
      </c>
      <c r="C8284" s="1" t="s">
        <v>324</v>
      </c>
      <c r="D8284" s="1" t="s">
        <v>325</v>
      </c>
    </row>
    <row r="8285" customFormat="false" ht="15" hidden="false" customHeight="true" outlineLevel="0" collapsed="false">
      <c r="A8285" s="106" t="n">
        <v>56220.5856712963</v>
      </c>
      <c r="B8285" s="1" t="s">
        <v>314</v>
      </c>
      <c r="C8285" s="1" t="s">
        <v>315</v>
      </c>
      <c r="D8285" s="1" t="s">
        <v>316</v>
      </c>
    </row>
    <row r="8286" customFormat="false" ht="15" hidden="false" customHeight="true" outlineLevel="0" collapsed="false">
      <c r="A8286" s="106" t="n">
        <v>56228.152337963</v>
      </c>
      <c r="B8286" s="1" t="s">
        <v>326</v>
      </c>
      <c r="C8286" s="1" t="s">
        <v>327</v>
      </c>
      <c r="D8286" s="1" t="s">
        <v>319</v>
      </c>
    </row>
    <row r="8287" customFormat="false" ht="15" hidden="false" customHeight="true" outlineLevel="0" collapsed="false">
      <c r="A8287" s="106" t="n">
        <v>56236.3814583333</v>
      </c>
      <c r="B8287" s="1" t="s">
        <v>320</v>
      </c>
      <c r="C8287" s="1" t="s">
        <v>321</v>
      </c>
      <c r="D8287" s="1" t="s">
        <v>322</v>
      </c>
    </row>
    <row r="8288" customFormat="false" ht="15" hidden="false" customHeight="true" outlineLevel="0" collapsed="false">
      <c r="A8288" s="106" t="n">
        <v>56239.4225925926</v>
      </c>
      <c r="B8288" s="1" t="s">
        <v>328</v>
      </c>
      <c r="C8288" s="1" t="s">
        <v>337</v>
      </c>
      <c r="D8288" s="1" t="s">
        <v>338</v>
      </c>
    </row>
    <row r="8289" customFormat="false" ht="15" hidden="false" customHeight="true" outlineLevel="0" collapsed="false">
      <c r="A8289" s="106" t="n">
        <v>56243.3905324074</v>
      </c>
      <c r="B8289" s="1" t="s">
        <v>323</v>
      </c>
      <c r="C8289" s="1" t="s">
        <v>324</v>
      </c>
      <c r="D8289" s="1" t="s">
        <v>325</v>
      </c>
    </row>
    <row r="8290" customFormat="false" ht="15" hidden="false" customHeight="true" outlineLevel="0" collapsed="false">
      <c r="A8290" s="106" t="n">
        <v>56250.0485763889</v>
      </c>
      <c r="B8290" s="1" t="s">
        <v>314</v>
      </c>
      <c r="C8290" s="1" t="s">
        <v>315</v>
      </c>
      <c r="D8290" s="1" t="s">
        <v>316</v>
      </c>
    </row>
    <row r="8291" customFormat="false" ht="15" hidden="false" customHeight="true" outlineLevel="0" collapsed="false">
      <c r="A8291" s="106" t="n">
        <v>56257.9393981482</v>
      </c>
      <c r="B8291" s="1" t="s">
        <v>326</v>
      </c>
      <c r="C8291" s="1" t="s">
        <v>327</v>
      </c>
      <c r="D8291" s="1" t="s">
        <v>319</v>
      </c>
    </row>
    <row r="8292" customFormat="false" ht="15" hidden="false" customHeight="true" outlineLevel="0" collapsed="false">
      <c r="A8292" s="106" t="n">
        <v>56266.0925462963</v>
      </c>
      <c r="B8292" s="1" t="s">
        <v>320</v>
      </c>
      <c r="C8292" s="1" t="s">
        <v>321</v>
      </c>
      <c r="D8292" s="1" t="s">
        <v>322</v>
      </c>
    </row>
    <row r="8293" customFormat="false" ht="15" hidden="false" customHeight="true" outlineLevel="0" collapsed="false">
      <c r="A8293" s="106" t="n">
        <v>56272.8378703704</v>
      </c>
      <c r="B8293" s="1" t="s">
        <v>323</v>
      </c>
      <c r="C8293" s="1" t="s">
        <v>324</v>
      </c>
      <c r="D8293" s="1" t="s">
        <v>325</v>
      </c>
    </row>
    <row r="8294" customFormat="false" ht="15" hidden="false" customHeight="true" outlineLevel="0" collapsed="false">
      <c r="A8294" s="106" t="n">
        <v>56279.6302083333</v>
      </c>
      <c r="B8294" s="1" t="s">
        <v>314</v>
      </c>
      <c r="C8294" s="1" t="s">
        <v>315</v>
      </c>
      <c r="D8294" s="1" t="s">
        <v>316</v>
      </c>
    </row>
    <row r="8295" customFormat="false" ht="15" hidden="false" customHeight="true" outlineLevel="0" collapsed="false">
      <c r="A8295" s="106" t="n">
        <v>56287.7589583333</v>
      </c>
      <c r="B8295" s="1" t="s">
        <v>326</v>
      </c>
      <c r="C8295" s="1" t="s">
        <v>327</v>
      </c>
      <c r="D8295" s="1" t="s">
        <v>319</v>
      </c>
    </row>
    <row r="8296" customFormat="false" ht="15" hidden="false" customHeight="true" outlineLevel="0" collapsed="false">
      <c r="A8296" s="106" t="n">
        <v>56295.6490740741</v>
      </c>
      <c r="B8296" s="1" t="s">
        <v>320</v>
      </c>
      <c r="C8296" s="1" t="s">
        <v>321</v>
      </c>
      <c r="D8296" s="1" t="s">
        <v>322</v>
      </c>
    </row>
    <row r="8297" customFormat="false" ht="15" hidden="false" customHeight="true" outlineLevel="0" collapsed="false">
      <c r="A8297" s="106" t="n">
        <v>56302.2812152778</v>
      </c>
      <c r="B8297" s="1" t="s">
        <v>333</v>
      </c>
      <c r="C8297" s="1" t="s">
        <v>334</v>
      </c>
      <c r="D8297" s="1" t="s">
        <v>325</v>
      </c>
    </row>
    <row r="8298" customFormat="false" ht="15" hidden="false" customHeight="true" outlineLevel="0" collapsed="false">
      <c r="A8298" s="106" t="n">
        <v>56309.3162962963</v>
      </c>
      <c r="B8298" s="1" t="s">
        <v>314</v>
      </c>
      <c r="C8298" s="1" t="s">
        <v>315</v>
      </c>
      <c r="D8298" s="1" t="s">
        <v>316</v>
      </c>
    </row>
    <row r="8299" customFormat="false" ht="15" hidden="false" customHeight="true" outlineLevel="0" collapsed="false">
      <c r="A8299" s="106" t="n">
        <v>56317.5310648148</v>
      </c>
      <c r="B8299" s="1" t="s">
        <v>317</v>
      </c>
      <c r="C8299" s="1" t="s">
        <v>318</v>
      </c>
      <c r="D8299" s="1" t="s">
        <v>319</v>
      </c>
    </row>
    <row r="8300" customFormat="false" ht="15" hidden="false" customHeight="true" outlineLevel="0" collapsed="false">
      <c r="A8300" s="106" t="n">
        <v>56325.0553240741</v>
      </c>
      <c r="B8300" s="1" t="s">
        <v>320</v>
      </c>
      <c r="C8300" s="1" t="s">
        <v>321</v>
      </c>
      <c r="D8300" s="1" t="s">
        <v>322</v>
      </c>
    </row>
    <row r="8301" customFormat="false" ht="15" hidden="false" customHeight="true" outlineLevel="0" collapsed="false">
      <c r="A8301" s="106" t="n">
        <v>56328.397974537</v>
      </c>
      <c r="B8301" s="1" t="s">
        <v>328</v>
      </c>
      <c r="C8301" s="1" t="s">
        <v>329</v>
      </c>
      <c r="D8301" s="1" t="s">
        <v>330</v>
      </c>
    </row>
    <row r="8302" customFormat="false" ht="15" hidden="false" customHeight="true" outlineLevel="0" collapsed="false">
      <c r="A8302" s="106" t="n">
        <v>56331.7221180556</v>
      </c>
      <c r="B8302" s="1" t="s">
        <v>323</v>
      </c>
      <c r="C8302" s="1" t="s">
        <v>324</v>
      </c>
      <c r="D8302" s="1" t="s">
        <v>325</v>
      </c>
    </row>
    <row r="8303" customFormat="false" ht="15" hidden="false" customHeight="true" outlineLevel="0" collapsed="false">
      <c r="A8303" s="106" t="n">
        <v>56339.0761342593</v>
      </c>
      <c r="B8303" s="1" t="s">
        <v>314</v>
      </c>
      <c r="C8303" s="1" t="s">
        <v>315</v>
      </c>
      <c r="D8303" s="1" t="s">
        <v>316</v>
      </c>
    </row>
    <row r="8304" customFormat="false" ht="15" hidden="false" customHeight="true" outlineLevel="0" collapsed="false">
      <c r="A8304" s="106" t="n">
        <v>56347.1884375</v>
      </c>
      <c r="B8304" s="1" t="s">
        <v>326</v>
      </c>
      <c r="C8304" s="1" t="s">
        <v>327</v>
      </c>
      <c r="D8304" s="1" t="s">
        <v>319</v>
      </c>
    </row>
    <row r="8305" customFormat="false" ht="15" hidden="false" customHeight="true" outlineLevel="0" collapsed="false">
      <c r="A8305" s="106" t="n">
        <v>56354.3488425926</v>
      </c>
      <c r="B8305" s="1" t="s">
        <v>320</v>
      </c>
      <c r="C8305" s="1" t="s">
        <v>321</v>
      </c>
      <c r="D8305" s="1" t="s">
        <v>322</v>
      </c>
    </row>
    <row r="8306" customFormat="false" ht="15" hidden="false" customHeight="true" outlineLevel="0" collapsed="false">
      <c r="A8306" s="106" t="n">
        <v>56361.1670949074</v>
      </c>
      <c r="B8306" s="1" t="s">
        <v>323</v>
      </c>
      <c r="C8306" s="1" t="s">
        <v>324</v>
      </c>
      <c r="D8306" s="1" t="s">
        <v>325</v>
      </c>
    </row>
    <row r="8307" customFormat="false" ht="15" hidden="false" customHeight="true" outlineLevel="0" collapsed="false">
      <c r="A8307" s="106" t="n">
        <v>56368.8647337963</v>
      </c>
      <c r="B8307" s="1" t="s">
        <v>314</v>
      </c>
      <c r="C8307" s="1" t="s">
        <v>315</v>
      </c>
      <c r="D8307" s="1" t="s">
        <v>316</v>
      </c>
    </row>
    <row r="8308" customFormat="false" ht="15" hidden="false" customHeight="true" outlineLevel="0" collapsed="false">
      <c r="A8308" s="106" t="n">
        <v>56376.707962963</v>
      </c>
      <c r="B8308" s="1" t="s">
        <v>326</v>
      </c>
      <c r="C8308" s="1" t="s">
        <v>327</v>
      </c>
      <c r="D8308" s="1" t="s">
        <v>319</v>
      </c>
    </row>
    <row r="8309" customFormat="false" ht="15" hidden="false" customHeight="true" outlineLevel="0" collapsed="false">
      <c r="A8309" s="106" t="n">
        <v>56383.5804513889</v>
      </c>
      <c r="B8309" s="1" t="s">
        <v>320</v>
      </c>
      <c r="C8309" s="1" t="s">
        <v>321</v>
      </c>
      <c r="D8309" s="1" t="s">
        <v>322</v>
      </c>
    </row>
    <row r="8310" customFormat="false" ht="15" hidden="false" customHeight="true" outlineLevel="0" collapsed="false">
      <c r="A8310" s="106" t="n">
        <v>56390.6355208333</v>
      </c>
      <c r="B8310" s="1" t="s">
        <v>323</v>
      </c>
      <c r="C8310" s="1" t="s">
        <v>324</v>
      </c>
      <c r="D8310" s="1" t="s">
        <v>325</v>
      </c>
    </row>
    <row r="8311" customFormat="false" ht="15" hidden="false" customHeight="true" outlineLevel="0" collapsed="false">
      <c r="A8311" s="106" t="n">
        <v>56398.6268634259</v>
      </c>
      <c r="B8311" s="1" t="s">
        <v>314</v>
      </c>
      <c r="C8311" s="1" t="s">
        <v>315</v>
      </c>
      <c r="D8311" s="1" t="s">
        <v>316</v>
      </c>
    </row>
    <row r="8312" customFormat="false" ht="15" hidden="false" customHeight="true" outlineLevel="0" collapsed="false">
      <c r="A8312" s="106" t="n">
        <v>56406.1102777778</v>
      </c>
      <c r="B8312" s="1" t="s">
        <v>326</v>
      </c>
      <c r="C8312" s="1" t="s">
        <v>327</v>
      </c>
      <c r="D8312" s="1" t="s">
        <v>319</v>
      </c>
    </row>
    <row r="8313" customFormat="false" ht="15" hidden="false" customHeight="true" outlineLevel="0" collapsed="false">
      <c r="A8313" s="106" t="n">
        <v>56412.8026157407</v>
      </c>
      <c r="B8313" s="1" t="s">
        <v>320</v>
      </c>
      <c r="C8313" s="1" t="s">
        <v>321</v>
      </c>
      <c r="D8313" s="1" t="s">
        <v>322</v>
      </c>
    </row>
    <row r="8314" customFormat="false" ht="15" hidden="false" customHeight="true" outlineLevel="0" collapsed="false">
      <c r="A8314" s="106" t="n">
        <v>56420.1538541667</v>
      </c>
      <c r="B8314" s="1" t="s">
        <v>323</v>
      </c>
      <c r="C8314" s="1" t="s">
        <v>324</v>
      </c>
      <c r="D8314" s="1" t="s">
        <v>325</v>
      </c>
    </row>
    <row r="8315" customFormat="false" ht="15" hidden="false" customHeight="true" outlineLevel="0" collapsed="false">
      <c r="A8315" s="106" t="n">
        <v>56421.115</v>
      </c>
      <c r="B8315" s="1" t="s">
        <v>328</v>
      </c>
      <c r="C8315" s="1" t="s">
        <v>331</v>
      </c>
      <c r="D8315" s="1" t="s">
        <v>332</v>
      </c>
    </row>
    <row r="8316" customFormat="false" ht="15" hidden="false" customHeight="true" outlineLevel="0" collapsed="false">
      <c r="A8316" s="106" t="n">
        <v>56428.3121759259</v>
      </c>
      <c r="B8316" s="1" t="s">
        <v>314</v>
      </c>
      <c r="C8316" s="1" t="s">
        <v>315</v>
      </c>
      <c r="D8316" s="1" t="s">
        <v>316</v>
      </c>
    </row>
    <row r="8317" customFormat="false" ht="15" hidden="false" customHeight="true" outlineLevel="0" collapsed="false">
      <c r="A8317" s="106" t="n">
        <v>56435.4390740741</v>
      </c>
      <c r="B8317" s="1" t="s">
        <v>326</v>
      </c>
      <c r="C8317" s="1" t="s">
        <v>327</v>
      </c>
      <c r="D8317" s="1" t="s">
        <v>319</v>
      </c>
    </row>
    <row r="8318" customFormat="false" ht="15" hidden="false" customHeight="true" outlineLevel="0" collapsed="false">
      <c r="A8318" s="106" t="n">
        <v>56442.0660763889</v>
      </c>
      <c r="B8318" s="1" t="s">
        <v>320</v>
      </c>
      <c r="C8318" s="1" t="s">
        <v>321</v>
      </c>
      <c r="D8318" s="1" t="s">
        <v>322</v>
      </c>
    </row>
    <row r="8319" customFormat="false" ht="15" hidden="false" customHeight="true" outlineLevel="0" collapsed="false">
      <c r="A8319" s="106" t="n">
        <v>56449.7402546296</v>
      </c>
      <c r="B8319" s="1" t="s">
        <v>323</v>
      </c>
      <c r="C8319" s="1" t="s">
        <v>324</v>
      </c>
      <c r="D8319" s="1" t="s">
        <v>325</v>
      </c>
    </row>
    <row r="8320" customFormat="false" ht="15" hidden="false" customHeight="true" outlineLevel="0" collapsed="false">
      <c r="A8320" s="106" t="n">
        <v>56457.8935532407</v>
      </c>
      <c r="B8320" s="1" t="s">
        <v>314</v>
      </c>
      <c r="C8320" s="1" t="s">
        <v>315</v>
      </c>
      <c r="D8320" s="1" t="s">
        <v>316</v>
      </c>
    </row>
    <row r="8321" customFormat="false" ht="15" hidden="false" customHeight="true" outlineLevel="0" collapsed="false">
      <c r="A8321" s="106" t="n">
        <v>56464.7406828704</v>
      </c>
      <c r="B8321" s="1" t="s">
        <v>317</v>
      </c>
      <c r="C8321" s="1" t="s">
        <v>318</v>
      </c>
      <c r="D8321" s="1" t="s">
        <v>319</v>
      </c>
    </row>
    <row r="8322" customFormat="false" ht="15" hidden="false" customHeight="true" outlineLevel="0" collapsed="false">
      <c r="A8322" s="106" t="n">
        <v>56471.4195949074</v>
      </c>
      <c r="B8322" s="1" t="s">
        <v>320</v>
      </c>
      <c r="C8322" s="1" t="s">
        <v>321</v>
      </c>
      <c r="D8322" s="1" t="s">
        <v>322</v>
      </c>
    </row>
    <row r="8323" customFormat="false" ht="15" hidden="false" customHeight="true" outlineLevel="0" collapsed="false">
      <c r="A8323" s="106" t="n">
        <v>56479.3894791667</v>
      </c>
      <c r="B8323" s="1" t="s">
        <v>333</v>
      </c>
      <c r="C8323" s="1" t="s">
        <v>334</v>
      </c>
      <c r="D8323" s="1" t="s">
        <v>325</v>
      </c>
    </row>
    <row r="8324" customFormat="false" ht="15" hidden="false" customHeight="true" outlineLevel="0" collapsed="false">
      <c r="A8324" s="106" t="n">
        <v>56487.3717592593</v>
      </c>
      <c r="B8324" s="1" t="s">
        <v>314</v>
      </c>
      <c r="C8324" s="1" t="s">
        <v>315</v>
      </c>
      <c r="D8324" s="1" t="s">
        <v>316</v>
      </c>
    </row>
    <row r="8325" customFormat="false" ht="15" hidden="false" customHeight="true" outlineLevel="0" collapsed="false">
      <c r="A8325" s="106" t="n">
        <v>56494.0536921296</v>
      </c>
      <c r="B8325" s="1" t="s">
        <v>317</v>
      </c>
      <c r="C8325" s="1" t="s">
        <v>318</v>
      </c>
      <c r="D8325" s="1" t="s">
        <v>319</v>
      </c>
    </row>
    <row r="8326" customFormat="false" ht="15" hidden="false" customHeight="true" outlineLevel="0" collapsed="false">
      <c r="A8326" s="106" t="n">
        <v>56500.9066782407</v>
      </c>
      <c r="B8326" s="1" t="s">
        <v>320</v>
      </c>
      <c r="C8326" s="1" t="s">
        <v>321</v>
      </c>
      <c r="D8326" s="1" t="s">
        <v>322</v>
      </c>
    </row>
    <row r="8327" customFormat="false" ht="15" hidden="false" customHeight="true" outlineLevel="0" collapsed="false">
      <c r="A8327" s="106" t="n">
        <v>56509.0697106482</v>
      </c>
      <c r="B8327" s="1" t="s">
        <v>323</v>
      </c>
      <c r="C8327" s="1" t="s">
        <v>324</v>
      </c>
      <c r="D8327" s="1" t="s">
        <v>325</v>
      </c>
    </row>
    <row r="8328" customFormat="false" ht="15" hidden="false" customHeight="true" outlineLevel="0" collapsed="false">
      <c r="A8328" s="106" t="n">
        <v>56514.7903587963</v>
      </c>
      <c r="B8328" s="1" t="s">
        <v>328</v>
      </c>
      <c r="C8328" s="1" t="s">
        <v>335</v>
      </c>
      <c r="D8328" s="1" t="s">
        <v>336</v>
      </c>
    </row>
    <row r="8329" customFormat="false" ht="15" hidden="false" customHeight="true" outlineLevel="0" collapsed="false">
      <c r="A8329" s="106" t="n">
        <v>56516.7674652778</v>
      </c>
      <c r="B8329" s="1" t="s">
        <v>314</v>
      </c>
      <c r="C8329" s="1" t="s">
        <v>315</v>
      </c>
      <c r="D8329" s="1" t="s">
        <v>316</v>
      </c>
    </row>
    <row r="8330" customFormat="false" ht="15" hidden="false" customHeight="true" outlineLevel="0" collapsed="false">
      <c r="A8330" s="106" t="n">
        <v>56523.4087731482</v>
      </c>
      <c r="B8330" s="1" t="s">
        <v>326</v>
      </c>
      <c r="C8330" s="1" t="s">
        <v>327</v>
      </c>
      <c r="D8330" s="1" t="s">
        <v>319</v>
      </c>
    </row>
    <row r="8331" customFormat="false" ht="15" hidden="false" customHeight="true" outlineLevel="0" collapsed="false">
      <c r="A8331" s="106" t="n">
        <v>56530.5547569445</v>
      </c>
      <c r="B8331" s="1" t="s">
        <v>320</v>
      </c>
      <c r="C8331" s="1" t="s">
        <v>321</v>
      </c>
      <c r="D8331" s="1" t="s">
        <v>322</v>
      </c>
    </row>
    <row r="8332" customFormat="false" ht="15" hidden="false" customHeight="true" outlineLevel="0" collapsed="false">
      <c r="A8332" s="106" t="n">
        <v>56538.7386574074</v>
      </c>
      <c r="B8332" s="1" t="s">
        <v>323</v>
      </c>
      <c r="C8332" s="1" t="s">
        <v>324</v>
      </c>
      <c r="D8332" s="1" t="s">
        <v>325</v>
      </c>
    </row>
    <row r="8333" customFormat="false" ht="15" hidden="false" customHeight="true" outlineLevel="0" collapsed="false">
      <c r="A8333" s="106" t="n">
        <v>56546.1103356482</v>
      </c>
      <c r="B8333" s="1" t="s">
        <v>314</v>
      </c>
      <c r="C8333" s="1" t="s">
        <v>315</v>
      </c>
      <c r="D8333" s="1" t="s">
        <v>316</v>
      </c>
    </row>
    <row r="8334" customFormat="false" ht="15" hidden="false" customHeight="true" outlineLevel="0" collapsed="false">
      <c r="A8334" s="106" t="n">
        <v>56552.8338888889</v>
      </c>
      <c r="B8334" s="1" t="s">
        <v>326</v>
      </c>
      <c r="C8334" s="1" t="s">
        <v>327</v>
      </c>
      <c r="D8334" s="1" t="s">
        <v>319</v>
      </c>
    </row>
    <row r="8335" customFormat="false" ht="15" hidden="false" customHeight="true" outlineLevel="0" collapsed="false">
      <c r="A8335" s="106" t="n">
        <v>56560.3564236111</v>
      </c>
      <c r="B8335" s="1" t="s">
        <v>320</v>
      </c>
      <c r="C8335" s="1" t="s">
        <v>321</v>
      </c>
      <c r="D8335" s="1" t="s">
        <v>322</v>
      </c>
    </row>
    <row r="8336" customFormat="false" ht="15" hidden="false" customHeight="true" outlineLevel="0" collapsed="false">
      <c r="A8336" s="106" t="n">
        <v>56568.3668055556</v>
      </c>
      <c r="B8336" s="1" t="s">
        <v>323</v>
      </c>
      <c r="C8336" s="1" t="s">
        <v>324</v>
      </c>
      <c r="D8336" s="1" t="s">
        <v>325</v>
      </c>
    </row>
    <row r="8337" customFormat="false" ht="15" hidden="false" customHeight="true" outlineLevel="0" collapsed="false">
      <c r="A8337" s="106" t="n">
        <v>56575.432037037</v>
      </c>
      <c r="B8337" s="1" t="s">
        <v>314</v>
      </c>
      <c r="C8337" s="1" t="s">
        <v>315</v>
      </c>
      <c r="D8337" s="1" t="s">
        <v>316</v>
      </c>
    </row>
    <row r="8338" customFormat="false" ht="15" hidden="false" customHeight="true" outlineLevel="0" collapsed="false">
      <c r="A8338" s="106" t="n">
        <v>56582.356412037</v>
      </c>
      <c r="B8338" s="1" t="s">
        <v>326</v>
      </c>
      <c r="C8338" s="1" t="s">
        <v>327</v>
      </c>
      <c r="D8338" s="1" t="s">
        <v>319</v>
      </c>
    </row>
    <row r="8339" customFormat="false" ht="15" hidden="false" customHeight="true" outlineLevel="0" collapsed="false">
      <c r="A8339" s="106" t="n">
        <v>56590.2541319444</v>
      </c>
      <c r="B8339" s="1" t="s">
        <v>320</v>
      </c>
      <c r="C8339" s="1" t="s">
        <v>321</v>
      </c>
      <c r="D8339" s="1" t="s">
        <v>322</v>
      </c>
    </row>
    <row r="8340" customFormat="false" ht="15" hidden="false" customHeight="true" outlineLevel="0" collapsed="false">
      <c r="A8340" s="106" t="n">
        <v>56597.9447106482</v>
      </c>
      <c r="B8340" s="1" t="s">
        <v>323</v>
      </c>
      <c r="C8340" s="1" t="s">
        <v>324</v>
      </c>
      <c r="D8340" s="1" t="s">
        <v>325</v>
      </c>
    </row>
    <row r="8341" customFormat="false" ht="15" hidden="false" customHeight="true" outlineLevel="0" collapsed="false">
      <c r="A8341" s="106" t="n">
        <v>56604.6725578704</v>
      </c>
      <c r="B8341" s="1" t="s">
        <v>328</v>
      </c>
      <c r="C8341" s="1" t="s">
        <v>337</v>
      </c>
      <c r="D8341" s="1" t="s">
        <v>338</v>
      </c>
    </row>
    <row r="8342" customFormat="false" ht="15" hidden="false" customHeight="true" outlineLevel="0" collapsed="false">
      <c r="A8342" s="106" t="n">
        <v>56604.7648148148</v>
      </c>
      <c r="B8342" s="1" t="s">
        <v>314</v>
      </c>
      <c r="C8342" s="1" t="s">
        <v>315</v>
      </c>
      <c r="D8342" s="1" t="s">
        <v>316</v>
      </c>
    </row>
    <row r="8343" customFormat="false" ht="15" hidden="false" customHeight="true" outlineLevel="0" collapsed="false">
      <c r="A8343" s="106" t="n">
        <v>56611.9939930556</v>
      </c>
      <c r="B8343" s="1" t="s">
        <v>326</v>
      </c>
      <c r="C8343" s="1" t="s">
        <v>327</v>
      </c>
      <c r="D8343" s="1" t="s">
        <v>319</v>
      </c>
    </row>
    <row r="8344" customFormat="false" ht="15" hidden="false" customHeight="true" outlineLevel="0" collapsed="false">
      <c r="A8344" s="106" t="n">
        <v>56620.151724537</v>
      </c>
      <c r="B8344" s="1" t="s">
        <v>320</v>
      </c>
      <c r="C8344" s="1" t="s">
        <v>321</v>
      </c>
      <c r="D8344" s="1" t="s">
        <v>322</v>
      </c>
    </row>
    <row r="8345" customFormat="false" ht="15" hidden="false" customHeight="true" outlineLevel="0" collapsed="false">
      <c r="A8345" s="106" t="n">
        <v>56627.4728125</v>
      </c>
      <c r="B8345" s="1" t="s">
        <v>323</v>
      </c>
      <c r="C8345" s="1" t="s">
        <v>324</v>
      </c>
      <c r="D8345" s="1" t="s">
        <v>325</v>
      </c>
    </row>
    <row r="8346" customFormat="false" ht="15" hidden="false" customHeight="true" outlineLevel="0" collapsed="false">
      <c r="A8346" s="106" t="n">
        <v>56634.1416087963</v>
      </c>
      <c r="B8346" s="1" t="s">
        <v>314</v>
      </c>
      <c r="C8346" s="1" t="s">
        <v>315</v>
      </c>
      <c r="D8346" s="1" t="s">
        <v>316</v>
      </c>
    </row>
    <row r="8347" customFormat="false" ht="15" hidden="false" customHeight="true" outlineLevel="0" collapsed="false">
      <c r="A8347" s="106" t="n">
        <v>56641.7350694445</v>
      </c>
      <c r="B8347" s="1" t="s">
        <v>317</v>
      </c>
      <c r="C8347" s="1" t="s">
        <v>318</v>
      </c>
      <c r="D8347" s="1" t="s">
        <v>319</v>
      </c>
    </row>
    <row r="8348" customFormat="false" ht="15" hidden="false" customHeight="true" outlineLevel="0" collapsed="false">
      <c r="A8348" s="106" t="n">
        <v>56649.9571064815</v>
      </c>
      <c r="B8348" s="1" t="s">
        <v>320</v>
      </c>
      <c r="C8348" s="1" t="s">
        <v>321</v>
      </c>
      <c r="D8348" s="1" t="s">
        <v>322</v>
      </c>
    </row>
    <row r="8349" customFormat="false" ht="15" hidden="false" customHeight="true" outlineLevel="0" collapsed="false">
      <c r="A8349" s="106" t="n">
        <v>56656.9494444444</v>
      </c>
      <c r="B8349" s="1" t="s">
        <v>333</v>
      </c>
      <c r="C8349" s="1" t="s">
        <v>334</v>
      </c>
      <c r="D8349" s="1" t="s">
        <v>325</v>
      </c>
    </row>
    <row r="8350" customFormat="false" ht="15" hidden="false" customHeight="true" outlineLevel="0" collapsed="false">
      <c r="A8350" s="106" t="n">
        <v>56663.5926967593</v>
      </c>
      <c r="B8350" s="1" t="s">
        <v>314</v>
      </c>
      <c r="C8350" s="1" t="s">
        <v>315</v>
      </c>
      <c r="D8350" s="1" t="s">
        <v>316</v>
      </c>
    </row>
    <row r="8351" customFormat="false" ht="15" hidden="false" customHeight="true" outlineLevel="0" collapsed="false">
      <c r="A8351" s="106" t="n">
        <v>56671.5265740741</v>
      </c>
      <c r="B8351" s="1" t="s">
        <v>326</v>
      </c>
      <c r="C8351" s="1" t="s">
        <v>327</v>
      </c>
      <c r="D8351" s="1" t="s">
        <v>319</v>
      </c>
    </row>
    <row r="8352" customFormat="false" ht="15" hidden="false" customHeight="true" outlineLevel="0" collapsed="false">
      <c r="A8352" s="106" t="n">
        <v>56679.6156134259</v>
      </c>
      <c r="B8352" s="1" t="s">
        <v>320</v>
      </c>
      <c r="C8352" s="1" t="s">
        <v>321</v>
      </c>
      <c r="D8352" s="1" t="s">
        <v>322</v>
      </c>
    </row>
    <row r="8353" customFormat="false" ht="15" hidden="false" customHeight="true" outlineLevel="0" collapsed="false">
      <c r="A8353" s="106" t="n">
        <v>56686.3718287037</v>
      </c>
      <c r="B8353" s="1" t="s">
        <v>323</v>
      </c>
      <c r="C8353" s="1" t="s">
        <v>324</v>
      </c>
      <c r="D8353" s="1" t="s">
        <v>325</v>
      </c>
    </row>
    <row r="8354" customFormat="false" ht="15" hidden="false" customHeight="true" outlineLevel="0" collapsed="false">
      <c r="A8354" s="106" t="n">
        <v>56693.1373958333</v>
      </c>
      <c r="B8354" s="1" t="s">
        <v>314</v>
      </c>
      <c r="C8354" s="1" t="s">
        <v>315</v>
      </c>
      <c r="D8354" s="1" t="s">
        <v>316</v>
      </c>
    </row>
    <row r="8355" customFormat="false" ht="15" hidden="false" customHeight="true" outlineLevel="0" collapsed="false">
      <c r="A8355" s="106" t="n">
        <v>56693.6440393519</v>
      </c>
      <c r="B8355" s="1" t="s">
        <v>328</v>
      </c>
      <c r="C8355" s="1" t="s">
        <v>329</v>
      </c>
      <c r="D8355" s="1" t="s">
        <v>330</v>
      </c>
    </row>
    <row r="8356" customFormat="false" ht="15" hidden="false" customHeight="true" outlineLevel="0" collapsed="false">
      <c r="A8356" s="106" t="n">
        <v>56701.2915393519</v>
      </c>
      <c r="B8356" s="1" t="s">
        <v>326</v>
      </c>
      <c r="C8356" s="1" t="s">
        <v>327</v>
      </c>
      <c r="D8356" s="1" t="s">
        <v>319</v>
      </c>
    </row>
    <row r="8357" customFormat="false" ht="15" hidden="false" customHeight="true" outlineLevel="0" collapsed="false">
      <c r="A8357" s="106" t="n">
        <v>56709.1129050926</v>
      </c>
      <c r="B8357" s="1" t="s">
        <v>320</v>
      </c>
      <c r="C8357" s="1" t="s">
        <v>321</v>
      </c>
      <c r="D8357" s="1" t="s">
        <v>322</v>
      </c>
    </row>
    <row r="8358" customFormat="false" ht="15" hidden="false" customHeight="true" outlineLevel="0" collapsed="false">
      <c r="A8358" s="106" t="n">
        <v>56715.747974537</v>
      </c>
      <c r="B8358" s="1" t="s">
        <v>323</v>
      </c>
      <c r="C8358" s="1" t="s">
        <v>324</v>
      </c>
      <c r="D8358" s="1" t="s">
        <v>325</v>
      </c>
    </row>
    <row r="8359" customFormat="false" ht="15" hidden="false" customHeight="true" outlineLevel="0" collapsed="false">
      <c r="A8359" s="106" t="n">
        <v>56722.7743402778</v>
      </c>
      <c r="B8359" s="1" t="s">
        <v>314</v>
      </c>
      <c r="C8359" s="1" t="s">
        <v>315</v>
      </c>
      <c r="D8359" s="1" t="s">
        <v>316</v>
      </c>
    </row>
    <row r="8360" customFormat="false" ht="15" hidden="false" customHeight="true" outlineLevel="0" collapsed="false">
      <c r="A8360" s="106" t="n">
        <v>56730.9693981482</v>
      </c>
      <c r="B8360" s="1" t="s">
        <v>326</v>
      </c>
      <c r="C8360" s="1" t="s">
        <v>327</v>
      </c>
      <c r="D8360" s="1" t="s">
        <v>319</v>
      </c>
    </row>
    <row r="8361" customFormat="false" ht="15" hidden="false" customHeight="true" outlineLevel="0" collapsed="false">
      <c r="A8361" s="106" t="n">
        <v>56738.4647222222</v>
      </c>
      <c r="B8361" s="1" t="s">
        <v>320</v>
      </c>
      <c r="C8361" s="1" t="s">
        <v>321</v>
      </c>
      <c r="D8361" s="1" t="s">
        <v>322</v>
      </c>
    </row>
    <row r="8362" customFormat="false" ht="15" hidden="false" customHeight="true" outlineLevel="0" collapsed="false">
      <c r="A8362" s="106" t="n">
        <v>56745.1045833333</v>
      </c>
      <c r="B8362" s="1" t="s">
        <v>323</v>
      </c>
      <c r="C8362" s="1" t="s">
        <v>324</v>
      </c>
      <c r="D8362" s="1" t="s">
        <v>325</v>
      </c>
    </row>
    <row r="8363" customFormat="false" ht="15" hidden="false" customHeight="true" outlineLevel="0" collapsed="false">
      <c r="A8363" s="106" t="n">
        <v>56752.4784722222</v>
      </c>
      <c r="B8363" s="1" t="s">
        <v>314</v>
      </c>
      <c r="C8363" s="1" t="s">
        <v>315</v>
      </c>
      <c r="D8363" s="1" t="s">
        <v>316</v>
      </c>
    </row>
    <row r="8364" customFormat="false" ht="15" hidden="false" customHeight="true" outlineLevel="0" collapsed="false">
      <c r="A8364" s="106" t="n">
        <v>56760.5388078704</v>
      </c>
      <c r="B8364" s="1" t="s">
        <v>326</v>
      </c>
      <c r="C8364" s="1" t="s">
        <v>327</v>
      </c>
      <c r="D8364" s="1" t="s">
        <v>319</v>
      </c>
    </row>
    <row r="8365" customFormat="false" ht="15" hidden="false" customHeight="true" outlineLevel="0" collapsed="false">
      <c r="A8365" s="106" t="n">
        <v>56767.7081712963</v>
      </c>
      <c r="B8365" s="1" t="s">
        <v>320</v>
      </c>
      <c r="C8365" s="1" t="s">
        <v>321</v>
      </c>
      <c r="D8365" s="1" t="s">
        <v>322</v>
      </c>
    </row>
    <row r="8366" customFormat="false" ht="15" hidden="false" customHeight="true" outlineLevel="0" collapsed="false">
      <c r="A8366" s="106" t="n">
        <v>56774.482650463</v>
      </c>
      <c r="B8366" s="1" t="s">
        <v>323</v>
      </c>
      <c r="C8366" s="1" t="s">
        <v>324</v>
      </c>
      <c r="D8366" s="1" t="s">
        <v>325</v>
      </c>
    </row>
    <row r="8367" customFormat="false" ht="15" hidden="false" customHeight="true" outlineLevel="0" collapsed="false">
      <c r="A8367" s="106" t="n">
        <v>56782.2094328704</v>
      </c>
      <c r="B8367" s="1" t="s">
        <v>314</v>
      </c>
      <c r="C8367" s="1" t="s">
        <v>315</v>
      </c>
      <c r="D8367" s="1" t="s">
        <v>316</v>
      </c>
    </row>
    <row r="8368" customFormat="false" ht="15" hidden="false" customHeight="true" outlineLevel="0" collapsed="false">
      <c r="A8368" s="106" t="n">
        <v>56786.3599305556</v>
      </c>
      <c r="B8368" s="1" t="s">
        <v>328</v>
      </c>
      <c r="C8368" s="1" t="s">
        <v>331</v>
      </c>
      <c r="D8368" s="1" t="s">
        <v>332</v>
      </c>
    </row>
    <row r="8369" customFormat="false" ht="15" hidden="false" customHeight="true" outlineLevel="0" collapsed="false">
      <c r="A8369" s="106" t="n">
        <v>56790.0098726852</v>
      </c>
      <c r="B8369" s="1" t="s">
        <v>326</v>
      </c>
      <c r="C8369" s="1" t="s">
        <v>327</v>
      </c>
      <c r="D8369" s="1" t="s">
        <v>319</v>
      </c>
    </row>
    <row r="8370" customFormat="false" ht="15" hidden="false" customHeight="true" outlineLevel="0" collapsed="false">
      <c r="A8370" s="106" t="n">
        <v>56796.8958680556</v>
      </c>
      <c r="B8370" s="1" t="s">
        <v>320</v>
      </c>
      <c r="C8370" s="1" t="s">
        <v>321</v>
      </c>
      <c r="D8370" s="1" t="s">
        <v>322</v>
      </c>
    </row>
    <row r="8371" customFormat="false" ht="15" hidden="false" customHeight="true" outlineLevel="0" collapsed="false">
      <c r="A8371" s="106" t="n">
        <v>56803.9241087963</v>
      </c>
      <c r="B8371" s="1" t="s">
        <v>323</v>
      </c>
      <c r="C8371" s="1" t="s">
        <v>324</v>
      </c>
      <c r="D8371" s="1" t="s">
        <v>325</v>
      </c>
    </row>
    <row r="8372" customFormat="false" ht="15" hidden="false" customHeight="true" outlineLevel="0" collapsed="false">
      <c r="A8372" s="106" t="n">
        <v>56811.9267013889</v>
      </c>
      <c r="B8372" s="1" t="s">
        <v>314</v>
      </c>
      <c r="C8372" s="1" t="s">
        <v>315</v>
      </c>
      <c r="D8372" s="1" t="s">
        <v>316</v>
      </c>
    </row>
    <row r="8373" customFormat="false" ht="15" hidden="false" customHeight="true" outlineLevel="0" collapsed="false">
      <c r="A8373" s="106" t="n">
        <v>56819.4072916667</v>
      </c>
      <c r="B8373" s="1" t="s">
        <v>317</v>
      </c>
      <c r="C8373" s="1" t="s">
        <v>318</v>
      </c>
      <c r="D8373" s="1" t="s">
        <v>319</v>
      </c>
    </row>
    <row r="8374" customFormat="false" ht="15" hidden="false" customHeight="true" outlineLevel="0" collapsed="false">
      <c r="A8374" s="106" t="n">
        <v>56826.0902314815</v>
      </c>
      <c r="B8374" s="1" t="s">
        <v>320</v>
      </c>
      <c r="C8374" s="1" t="s">
        <v>321</v>
      </c>
      <c r="D8374" s="1" t="s">
        <v>322</v>
      </c>
    </row>
    <row r="8375" customFormat="false" ht="15" hidden="false" customHeight="true" outlineLevel="0" collapsed="false">
      <c r="A8375" s="106" t="n">
        <v>56833.4560416667</v>
      </c>
      <c r="B8375" s="1" t="s">
        <v>333</v>
      </c>
      <c r="C8375" s="1" t="s">
        <v>334</v>
      </c>
      <c r="D8375" s="1" t="s">
        <v>325</v>
      </c>
    </row>
    <row r="8376" customFormat="false" ht="15" hidden="false" customHeight="true" outlineLevel="0" collapsed="false">
      <c r="A8376" s="106" t="n">
        <v>56841.6016087963</v>
      </c>
      <c r="B8376" s="1" t="s">
        <v>314</v>
      </c>
      <c r="C8376" s="1" t="s">
        <v>315</v>
      </c>
      <c r="D8376" s="1" t="s">
        <v>316</v>
      </c>
    </row>
    <row r="8377" customFormat="false" ht="15" hidden="false" customHeight="true" outlineLevel="0" collapsed="false">
      <c r="A8377" s="106" t="n">
        <v>56848.7595138889</v>
      </c>
      <c r="B8377" s="1" t="s">
        <v>326</v>
      </c>
      <c r="C8377" s="1" t="s">
        <v>327</v>
      </c>
      <c r="D8377" s="1" t="s">
        <v>319</v>
      </c>
    </row>
    <row r="8378" customFormat="false" ht="15" hidden="false" customHeight="true" outlineLevel="0" collapsed="false">
      <c r="A8378" s="106" t="n">
        <v>56855.3571527778</v>
      </c>
      <c r="B8378" s="1" t="s">
        <v>320</v>
      </c>
      <c r="C8378" s="1" t="s">
        <v>321</v>
      </c>
      <c r="D8378" s="1" t="s">
        <v>322</v>
      </c>
    </row>
    <row r="8379" customFormat="false" ht="15" hidden="false" customHeight="true" outlineLevel="0" collapsed="false">
      <c r="A8379" s="106" t="n">
        <v>56863.0805208333</v>
      </c>
      <c r="B8379" s="1" t="s">
        <v>323</v>
      </c>
      <c r="C8379" s="1" t="s">
        <v>324</v>
      </c>
      <c r="D8379" s="1" t="s">
        <v>325</v>
      </c>
    </row>
    <row r="8380" customFormat="false" ht="15" hidden="false" customHeight="true" outlineLevel="0" collapsed="false">
      <c r="A8380" s="106" t="n">
        <v>56871.2179861111</v>
      </c>
      <c r="B8380" s="1" t="s">
        <v>314</v>
      </c>
      <c r="C8380" s="1" t="s">
        <v>315</v>
      </c>
      <c r="D8380" s="1" t="s">
        <v>316</v>
      </c>
    </row>
    <row r="8381" customFormat="false" ht="15" hidden="false" customHeight="true" outlineLevel="0" collapsed="false">
      <c r="A8381" s="106" t="n">
        <v>56878.0964814815</v>
      </c>
      <c r="B8381" s="1" t="s">
        <v>326</v>
      </c>
      <c r="C8381" s="1" t="s">
        <v>327</v>
      </c>
      <c r="D8381" s="1" t="s">
        <v>319</v>
      </c>
    </row>
    <row r="8382" customFormat="false" ht="15" hidden="false" customHeight="true" outlineLevel="0" collapsed="false">
      <c r="A8382" s="106" t="n">
        <v>56880.0330092593</v>
      </c>
      <c r="B8382" s="1" t="s">
        <v>328</v>
      </c>
      <c r="C8382" s="1" t="s">
        <v>335</v>
      </c>
      <c r="D8382" s="1" t="s">
        <v>336</v>
      </c>
    </row>
    <row r="8383" customFormat="false" ht="15" hidden="false" customHeight="true" outlineLevel="0" collapsed="false">
      <c r="A8383" s="106" t="n">
        <v>56884.7568634259</v>
      </c>
      <c r="B8383" s="1" t="s">
        <v>320</v>
      </c>
      <c r="C8383" s="1" t="s">
        <v>321</v>
      </c>
      <c r="D8383" s="1" t="s">
        <v>322</v>
      </c>
    </row>
    <row r="8384" customFormat="false" ht="15" hidden="false" customHeight="true" outlineLevel="0" collapsed="false">
      <c r="A8384" s="106" t="n">
        <v>56892.7759837963</v>
      </c>
      <c r="B8384" s="1" t="s">
        <v>323</v>
      </c>
      <c r="C8384" s="1" t="s">
        <v>324</v>
      </c>
      <c r="D8384" s="1" t="s">
        <v>325</v>
      </c>
    </row>
    <row r="8385" customFormat="false" ht="15" hidden="false" customHeight="true" outlineLevel="0" collapsed="false">
      <c r="A8385" s="106" t="n">
        <v>56900.7651157407</v>
      </c>
      <c r="B8385" s="1" t="s">
        <v>314</v>
      </c>
      <c r="C8385" s="1" t="s">
        <v>315</v>
      </c>
      <c r="D8385" s="1" t="s">
        <v>316</v>
      </c>
    </row>
    <row r="8386" customFormat="false" ht="15" hidden="false" customHeight="true" outlineLevel="0" collapsed="false">
      <c r="A8386" s="106" t="n">
        <v>56907.4508217593</v>
      </c>
      <c r="B8386" s="1" t="s">
        <v>326</v>
      </c>
      <c r="C8386" s="1" t="s">
        <v>327</v>
      </c>
      <c r="D8386" s="1" t="s">
        <v>319</v>
      </c>
    </row>
    <row r="8387" customFormat="false" ht="15" hidden="false" customHeight="true" outlineLevel="0" collapsed="false">
      <c r="A8387" s="106" t="n">
        <v>56914.3282291667</v>
      </c>
      <c r="B8387" s="1" t="s">
        <v>320</v>
      </c>
      <c r="C8387" s="1" t="s">
        <v>321</v>
      </c>
      <c r="D8387" s="1" t="s">
        <v>322</v>
      </c>
    </row>
    <row r="8388" customFormat="false" ht="15" hidden="false" customHeight="true" outlineLevel="0" collapsed="false">
      <c r="A8388" s="106" t="n">
        <v>56922.5074652778</v>
      </c>
      <c r="B8388" s="1" t="s">
        <v>323</v>
      </c>
      <c r="C8388" s="1" t="s">
        <v>324</v>
      </c>
      <c r="D8388" s="1" t="s">
        <v>325</v>
      </c>
    </row>
    <row r="8389" customFormat="false" ht="15" hidden="false" customHeight="true" outlineLevel="0" collapsed="false">
      <c r="A8389" s="106" t="n">
        <v>56930.2346180556</v>
      </c>
      <c r="B8389" s="1" t="s">
        <v>314</v>
      </c>
      <c r="C8389" s="1" t="s">
        <v>315</v>
      </c>
      <c r="D8389" s="1" t="s">
        <v>316</v>
      </c>
    </row>
    <row r="8390" customFormat="false" ht="15" hidden="false" customHeight="true" outlineLevel="0" collapsed="false">
      <c r="A8390" s="106" t="n">
        <v>56936.8568402778</v>
      </c>
      <c r="B8390" s="1" t="s">
        <v>326</v>
      </c>
      <c r="C8390" s="1" t="s">
        <v>327</v>
      </c>
      <c r="D8390" s="1" t="s">
        <v>319</v>
      </c>
    </row>
    <row r="8391" customFormat="false" ht="15" hidden="false" customHeight="true" outlineLevel="0" collapsed="false">
      <c r="A8391" s="106" t="n">
        <v>56944.0702777778</v>
      </c>
      <c r="B8391" s="1" t="s">
        <v>320</v>
      </c>
      <c r="C8391" s="1" t="s">
        <v>321</v>
      </c>
      <c r="D8391" s="1" t="s">
        <v>322</v>
      </c>
    </row>
    <row r="8392" customFormat="false" ht="15" hidden="false" customHeight="true" outlineLevel="0" collapsed="false">
      <c r="A8392" s="106" t="n">
        <v>56952.2356018519</v>
      </c>
      <c r="B8392" s="1" t="s">
        <v>323</v>
      </c>
      <c r="C8392" s="1" t="s">
        <v>324</v>
      </c>
      <c r="D8392" s="1" t="s">
        <v>325</v>
      </c>
    </row>
    <row r="8393" customFormat="false" ht="15" hidden="false" customHeight="true" outlineLevel="0" collapsed="false">
      <c r="A8393" s="106" t="n">
        <v>56959.6281597222</v>
      </c>
      <c r="B8393" s="1" t="s">
        <v>314</v>
      </c>
      <c r="C8393" s="1" t="s">
        <v>315</v>
      </c>
      <c r="D8393" s="1" t="s">
        <v>316</v>
      </c>
    </row>
    <row r="8394" customFormat="false" ht="15" hidden="false" customHeight="true" outlineLevel="0" collapsed="false">
      <c r="A8394" s="106" t="n">
        <v>56966.3436342593</v>
      </c>
      <c r="B8394" s="1" t="s">
        <v>326</v>
      </c>
      <c r="C8394" s="1" t="s">
        <v>327</v>
      </c>
      <c r="D8394" s="1" t="s">
        <v>319</v>
      </c>
    </row>
    <row r="8395" customFormat="false" ht="15" hidden="false" customHeight="true" outlineLevel="0" collapsed="false">
      <c r="A8395" s="106" t="n">
        <v>56969.9130671296</v>
      </c>
      <c r="B8395" s="1" t="s">
        <v>328</v>
      </c>
      <c r="C8395" s="1" t="s">
        <v>337</v>
      </c>
      <c r="D8395" s="1" t="s">
        <v>338</v>
      </c>
    </row>
    <row r="8396" customFormat="false" ht="15" hidden="false" customHeight="true" outlineLevel="0" collapsed="false">
      <c r="A8396" s="106" t="n">
        <v>56973.936099537</v>
      </c>
      <c r="B8396" s="1" t="s">
        <v>320</v>
      </c>
      <c r="C8396" s="1" t="s">
        <v>321</v>
      </c>
      <c r="D8396" s="1" t="s">
        <v>322</v>
      </c>
    </row>
    <row r="8397" customFormat="false" ht="15" hidden="false" customHeight="true" outlineLevel="0" collapsed="false">
      <c r="A8397" s="106" t="n">
        <v>56981.9199884259</v>
      </c>
      <c r="B8397" s="1" t="s">
        <v>323</v>
      </c>
      <c r="C8397" s="1" t="s">
        <v>324</v>
      </c>
      <c r="D8397" s="1" t="s">
        <v>325</v>
      </c>
    </row>
    <row r="8398" customFormat="false" ht="15" hidden="false" customHeight="true" outlineLevel="0" collapsed="false">
      <c r="A8398" s="106" t="n">
        <v>56988.9671990741</v>
      </c>
      <c r="B8398" s="1" t="s">
        <v>314</v>
      </c>
      <c r="C8398" s="1" t="s">
        <v>315</v>
      </c>
      <c r="D8398" s="1" t="s">
        <v>316</v>
      </c>
    </row>
    <row r="8399" customFormat="false" ht="15" hidden="false" customHeight="true" outlineLevel="0" collapsed="false">
      <c r="A8399" s="106" t="n">
        <v>56995.9234143519</v>
      </c>
      <c r="B8399" s="1" t="s">
        <v>317</v>
      </c>
      <c r="C8399" s="1" t="s">
        <v>318</v>
      </c>
      <c r="D8399" s="1" t="s">
        <v>319</v>
      </c>
    </row>
    <row r="8400" customFormat="false" ht="15" hidden="false" customHeight="true" outlineLevel="0" collapsed="false">
      <c r="A8400" s="106" t="n">
        <v>57003.8466203704</v>
      </c>
      <c r="B8400" s="1" t="s">
        <v>320</v>
      </c>
      <c r="C8400" s="1" t="s">
        <v>321</v>
      </c>
      <c r="D8400" s="1" t="s">
        <v>322</v>
      </c>
    </row>
    <row r="8401" customFormat="false" ht="15" hidden="false" customHeight="true" outlineLevel="0" collapsed="false">
      <c r="A8401" s="106" t="n">
        <v>57011.5240856482</v>
      </c>
      <c r="B8401" s="1" t="s">
        <v>323</v>
      </c>
      <c r="C8401" s="1" t="s">
        <v>324</v>
      </c>
      <c r="D8401" s="1" t="s">
        <v>325</v>
      </c>
    </row>
    <row r="8402" customFormat="false" ht="15" hidden="false" customHeight="true" outlineLevel="0" collapsed="false">
      <c r="A8402" s="106" t="n">
        <v>57018.2914930556</v>
      </c>
      <c r="B8402" s="1" t="s">
        <v>314</v>
      </c>
      <c r="C8402" s="1" t="s">
        <v>315</v>
      </c>
      <c r="D8402" s="1" t="s">
        <v>316</v>
      </c>
    </row>
    <row r="8403" customFormat="false" ht="15" hidden="false" customHeight="true" outlineLevel="0" collapsed="false">
      <c r="A8403" s="106" t="n">
        <v>57025.582337963</v>
      </c>
      <c r="B8403" s="1" t="s">
        <v>326</v>
      </c>
      <c r="C8403" s="1" t="s">
        <v>327</v>
      </c>
      <c r="D8403" s="1" t="s">
        <v>319</v>
      </c>
    </row>
    <row r="8404" customFormat="false" ht="15" hidden="false" customHeight="true" outlineLevel="0" collapsed="false">
      <c r="A8404" s="106" t="n">
        <v>57033.7150694444</v>
      </c>
      <c r="B8404" s="1" t="s">
        <v>320</v>
      </c>
      <c r="C8404" s="1" t="s">
        <v>321</v>
      </c>
      <c r="D8404" s="1" t="s">
        <v>322</v>
      </c>
    </row>
    <row r="8405" customFormat="false" ht="15" hidden="false" customHeight="true" outlineLevel="0" collapsed="false">
      <c r="A8405" s="106" t="n">
        <v>57041.0268402778</v>
      </c>
      <c r="B8405" s="1" t="s">
        <v>323</v>
      </c>
      <c r="C8405" s="1" t="s">
        <v>324</v>
      </c>
      <c r="D8405" s="1" t="s">
        <v>325</v>
      </c>
    </row>
    <row r="8406" customFormat="false" ht="15" hidden="false" customHeight="true" outlineLevel="0" collapsed="false">
      <c r="A8406" s="106" t="n">
        <v>57047.645775463</v>
      </c>
      <c r="B8406" s="1" t="s">
        <v>314</v>
      </c>
      <c r="C8406" s="1" t="s">
        <v>315</v>
      </c>
      <c r="D8406" s="1" t="s">
        <v>316</v>
      </c>
    </row>
    <row r="8407" customFormat="false" ht="15" hidden="false" customHeight="true" outlineLevel="0" collapsed="false">
      <c r="A8407" s="106" t="n">
        <v>57055.2854513889</v>
      </c>
      <c r="B8407" s="1" t="s">
        <v>326</v>
      </c>
      <c r="C8407" s="1" t="s">
        <v>327</v>
      </c>
      <c r="D8407" s="1" t="s">
        <v>319</v>
      </c>
    </row>
    <row r="8408" customFormat="false" ht="15" hidden="false" customHeight="true" outlineLevel="0" collapsed="false">
      <c r="A8408" s="106" t="n">
        <v>57058.8816898148</v>
      </c>
      <c r="B8408" s="1" t="s">
        <v>328</v>
      </c>
      <c r="C8408" s="1" t="s">
        <v>329</v>
      </c>
      <c r="D8408" s="1" t="s">
        <v>330</v>
      </c>
    </row>
    <row r="8409" customFormat="false" ht="15" hidden="false" customHeight="true" outlineLevel="0" collapsed="false">
      <c r="A8409" s="106" t="n">
        <v>57063.4689351852</v>
      </c>
      <c r="B8409" s="1" t="s">
        <v>320</v>
      </c>
      <c r="C8409" s="1" t="s">
        <v>321</v>
      </c>
      <c r="D8409" s="1" t="s">
        <v>322</v>
      </c>
    </row>
    <row r="8410" customFormat="false" ht="15" hidden="false" customHeight="true" outlineLevel="0" collapsed="false">
      <c r="A8410" s="106" t="n">
        <v>57070.4328935185</v>
      </c>
      <c r="B8410" s="1" t="s">
        <v>323</v>
      </c>
      <c r="C8410" s="1" t="s">
        <v>324</v>
      </c>
      <c r="D8410" s="1" t="s">
        <v>325</v>
      </c>
    </row>
    <row r="8411" customFormat="false" ht="15" hidden="false" customHeight="true" outlineLevel="0" collapsed="false">
      <c r="A8411" s="106" t="n">
        <v>57077.0642824074</v>
      </c>
      <c r="B8411" s="1" t="s">
        <v>314</v>
      </c>
      <c r="C8411" s="1" t="s">
        <v>315</v>
      </c>
      <c r="D8411" s="1" t="s">
        <v>316</v>
      </c>
    </row>
    <row r="8412" customFormat="false" ht="15" hidden="false" customHeight="true" outlineLevel="0" collapsed="false">
      <c r="A8412" s="106" t="n">
        <v>57084.9925</v>
      </c>
      <c r="B8412" s="1" t="s">
        <v>326</v>
      </c>
      <c r="C8412" s="1" t="s">
        <v>327</v>
      </c>
      <c r="D8412" s="1" t="s">
        <v>319</v>
      </c>
    </row>
    <row r="8413" customFormat="false" ht="15" hidden="false" customHeight="true" outlineLevel="0" collapsed="false">
      <c r="A8413" s="106" t="n">
        <v>57093.0640972222</v>
      </c>
      <c r="B8413" s="1" t="s">
        <v>320</v>
      </c>
      <c r="C8413" s="1" t="s">
        <v>321</v>
      </c>
      <c r="D8413" s="1" t="s">
        <v>322</v>
      </c>
    </row>
    <row r="8414" customFormat="false" ht="15" hidden="false" customHeight="true" outlineLevel="0" collapsed="false">
      <c r="A8414" s="106" t="n">
        <v>57099.7706597222</v>
      </c>
      <c r="B8414" s="1" t="s">
        <v>323</v>
      </c>
      <c r="C8414" s="1" t="s">
        <v>324</v>
      </c>
      <c r="D8414" s="1" t="s">
        <v>325</v>
      </c>
    </row>
    <row r="8415" customFormat="false" ht="15" hidden="false" customHeight="true" outlineLevel="0" collapsed="false">
      <c r="A8415" s="106" t="n">
        <v>57106.562349537</v>
      </c>
      <c r="B8415" s="1" t="s">
        <v>314</v>
      </c>
      <c r="C8415" s="1" t="s">
        <v>315</v>
      </c>
      <c r="D8415" s="1" t="s">
        <v>316</v>
      </c>
    </row>
    <row r="8416" customFormat="false" ht="15" hidden="false" customHeight="true" outlineLevel="0" collapsed="false">
      <c r="A8416" s="106" t="n">
        <v>57114.6700578704</v>
      </c>
      <c r="B8416" s="1" t="s">
        <v>326</v>
      </c>
      <c r="C8416" s="1" t="s">
        <v>327</v>
      </c>
      <c r="D8416" s="1" t="s">
        <v>319</v>
      </c>
    </row>
    <row r="8417" customFormat="false" ht="15" hidden="false" customHeight="true" outlineLevel="0" collapsed="false">
      <c r="A8417" s="106" t="n">
        <v>57122.4926851852</v>
      </c>
      <c r="B8417" s="1" t="s">
        <v>320</v>
      </c>
      <c r="C8417" s="1" t="s">
        <v>321</v>
      </c>
      <c r="D8417" s="1" t="s">
        <v>322</v>
      </c>
    </row>
    <row r="8418" customFormat="false" ht="15" hidden="false" customHeight="true" outlineLevel="0" collapsed="false">
      <c r="A8418" s="106" t="n">
        <v>57129.0812731482</v>
      </c>
      <c r="B8418" s="1" t="s">
        <v>323</v>
      </c>
      <c r="C8418" s="1" t="s">
        <v>324</v>
      </c>
      <c r="D8418" s="1" t="s">
        <v>325</v>
      </c>
    </row>
    <row r="8419" customFormat="false" ht="15" hidden="false" customHeight="true" outlineLevel="0" collapsed="false">
      <c r="A8419" s="106" t="n">
        <v>57136.1393865741</v>
      </c>
      <c r="B8419" s="1" t="s">
        <v>314</v>
      </c>
      <c r="C8419" s="1" t="s">
        <v>315</v>
      </c>
      <c r="D8419" s="1" t="s">
        <v>316</v>
      </c>
    </row>
    <row r="8420" customFormat="false" ht="15" hidden="false" customHeight="true" outlineLevel="0" collapsed="false">
      <c r="A8420" s="106" t="n">
        <v>57144.2936111111</v>
      </c>
      <c r="B8420" s="1" t="s">
        <v>326</v>
      </c>
      <c r="C8420" s="1" t="s">
        <v>327</v>
      </c>
      <c r="D8420" s="1" t="s">
        <v>319</v>
      </c>
    </row>
    <row r="8421" customFormat="false" ht="15" hidden="false" customHeight="true" outlineLevel="0" collapsed="false">
      <c r="A8421" s="106" t="n">
        <v>57151.6021064815</v>
      </c>
      <c r="B8421" s="1" t="s">
        <v>328</v>
      </c>
      <c r="C8421" s="1" t="s">
        <v>331</v>
      </c>
      <c r="D8421" s="1" t="s">
        <v>332</v>
      </c>
    </row>
    <row r="8422" customFormat="false" ht="15" hidden="false" customHeight="true" outlineLevel="0" collapsed="false">
      <c r="A8422" s="106" t="n">
        <v>57151.7830208333</v>
      </c>
      <c r="B8422" s="1" t="s">
        <v>320</v>
      </c>
      <c r="C8422" s="1" t="s">
        <v>321</v>
      </c>
      <c r="D8422" s="1" t="s">
        <v>322</v>
      </c>
    </row>
    <row r="8423" customFormat="false" ht="15" hidden="false" customHeight="true" outlineLevel="0" collapsed="false">
      <c r="A8423" s="106" t="n">
        <v>57158.4076736111</v>
      </c>
      <c r="B8423" s="1" t="s">
        <v>323</v>
      </c>
      <c r="C8423" s="1" t="s">
        <v>324</v>
      </c>
      <c r="D8423" s="1" t="s">
        <v>325</v>
      </c>
    </row>
    <row r="8424" customFormat="false" ht="15" hidden="false" customHeight="true" outlineLevel="0" collapsed="false">
      <c r="A8424" s="106" t="n">
        <v>57165.7876041667</v>
      </c>
      <c r="B8424" s="1" t="s">
        <v>314</v>
      </c>
      <c r="C8424" s="1" t="s">
        <v>315</v>
      </c>
      <c r="D8424" s="1" t="s">
        <v>316</v>
      </c>
    </row>
    <row r="8425" customFormat="false" ht="15" hidden="false" customHeight="true" outlineLevel="0" collapsed="false">
      <c r="A8425" s="106" t="n">
        <v>57173.8466203704</v>
      </c>
      <c r="B8425" s="1" t="s">
        <v>317</v>
      </c>
      <c r="C8425" s="1" t="s">
        <v>318</v>
      </c>
      <c r="D8425" s="1" t="s">
        <v>319</v>
      </c>
    </row>
    <row r="8426" customFormat="false" ht="15" hidden="false" customHeight="true" outlineLevel="0" collapsed="false">
      <c r="A8426" s="106" t="n">
        <v>57180.988912037</v>
      </c>
      <c r="B8426" s="1" t="s">
        <v>320</v>
      </c>
      <c r="C8426" s="1" t="s">
        <v>321</v>
      </c>
      <c r="D8426" s="1" t="s">
        <v>322</v>
      </c>
    </row>
    <row r="8427" customFormat="false" ht="15" hidden="false" customHeight="true" outlineLevel="0" collapsed="false">
      <c r="A8427" s="106" t="n">
        <v>57187.7874884259</v>
      </c>
      <c r="B8427" s="1" t="s">
        <v>323</v>
      </c>
      <c r="C8427" s="1" t="s">
        <v>324</v>
      </c>
      <c r="D8427" s="1" t="s">
        <v>325</v>
      </c>
    </row>
    <row r="8428" customFormat="false" ht="15" hidden="false" customHeight="true" outlineLevel="0" collapsed="false">
      <c r="A8428" s="106" t="n">
        <v>57195.4946412037</v>
      </c>
      <c r="B8428" s="1" t="s">
        <v>314</v>
      </c>
      <c r="C8428" s="1" t="s">
        <v>315</v>
      </c>
      <c r="D8428" s="1" t="s">
        <v>316</v>
      </c>
    </row>
    <row r="8429" customFormat="false" ht="15" hidden="false" customHeight="true" outlineLevel="0" collapsed="false">
      <c r="A8429" s="106" t="n">
        <v>57203.324537037</v>
      </c>
      <c r="B8429" s="1" t="s">
        <v>326</v>
      </c>
      <c r="C8429" s="1" t="s">
        <v>327</v>
      </c>
      <c r="D8429" s="1" t="s">
        <v>319</v>
      </c>
    </row>
    <row r="8430" customFormat="false" ht="15" hidden="false" customHeight="true" outlineLevel="0" collapsed="false">
      <c r="A8430" s="106" t="n">
        <v>57210.1756944444</v>
      </c>
      <c r="B8430" s="1" t="s">
        <v>320</v>
      </c>
      <c r="C8430" s="1" t="s">
        <v>321</v>
      </c>
      <c r="D8430" s="1" t="s">
        <v>322</v>
      </c>
    </row>
    <row r="8431" customFormat="false" ht="15" hidden="false" customHeight="true" outlineLevel="0" collapsed="false">
      <c r="A8431" s="106" t="n">
        <v>57217.2499652778</v>
      </c>
      <c r="B8431" s="1" t="s">
        <v>323</v>
      </c>
      <c r="C8431" s="1" t="s">
        <v>324</v>
      </c>
      <c r="D8431" s="1" t="s">
        <v>325</v>
      </c>
    </row>
    <row r="8432" customFormat="false" ht="15" hidden="false" customHeight="true" outlineLevel="0" collapsed="false">
      <c r="A8432" s="106" t="n">
        <v>57225.2382986111</v>
      </c>
      <c r="B8432" s="1" t="s">
        <v>314</v>
      </c>
      <c r="C8432" s="1" t="s">
        <v>315</v>
      </c>
      <c r="D8432" s="1" t="s">
        <v>316</v>
      </c>
    </row>
    <row r="8433" customFormat="false" ht="15" hidden="false" customHeight="true" outlineLevel="0" collapsed="false">
      <c r="A8433" s="106" t="n">
        <v>57232.7406134259</v>
      </c>
      <c r="B8433" s="1" t="s">
        <v>326</v>
      </c>
      <c r="C8433" s="1" t="s">
        <v>327</v>
      </c>
      <c r="D8433" s="1" t="s">
        <v>319</v>
      </c>
    </row>
    <row r="8434" customFormat="false" ht="15" hidden="false" customHeight="true" outlineLevel="0" collapsed="false">
      <c r="A8434" s="106" t="n">
        <v>57239.4094907407</v>
      </c>
      <c r="B8434" s="1" t="s">
        <v>320</v>
      </c>
      <c r="C8434" s="1" t="s">
        <v>321</v>
      </c>
      <c r="D8434" s="1" t="s">
        <v>322</v>
      </c>
    </row>
    <row r="8435" customFormat="false" ht="15" hidden="false" customHeight="true" outlineLevel="0" collapsed="false">
      <c r="A8435" s="106" t="n">
        <v>57245.2765856482</v>
      </c>
      <c r="B8435" s="1" t="s">
        <v>328</v>
      </c>
      <c r="C8435" s="1" t="s">
        <v>335</v>
      </c>
      <c r="D8435" s="1" t="s">
        <v>336</v>
      </c>
    </row>
    <row r="8436" customFormat="false" ht="15" hidden="false" customHeight="true" outlineLevel="0" collapsed="false">
      <c r="A8436" s="106" t="n">
        <v>57246.8152083333</v>
      </c>
      <c r="B8436" s="1" t="s">
        <v>323</v>
      </c>
      <c r="C8436" s="1" t="s">
        <v>324</v>
      </c>
      <c r="D8436" s="1" t="s">
        <v>325</v>
      </c>
    </row>
    <row r="8437" customFormat="false" ht="15" hidden="false" customHeight="true" outlineLevel="0" collapsed="false">
      <c r="A8437" s="106" t="n">
        <v>57254.9811111111</v>
      </c>
      <c r="B8437" s="1" t="s">
        <v>314</v>
      </c>
      <c r="C8437" s="1" t="s">
        <v>315</v>
      </c>
      <c r="D8437" s="1" t="s">
        <v>316</v>
      </c>
    </row>
    <row r="8438" customFormat="false" ht="15" hidden="false" customHeight="true" outlineLevel="0" collapsed="false">
      <c r="A8438" s="106" t="n">
        <v>57262.1249537037</v>
      </c>
      <c r="B8438" s="1" t="s">
        <v>326</v>
      </c>
      <c r="C8438" s="1" t="s">
        <v>327</v>
      </c>
      <c r="D8438" s="1" t="s">
        <v>319</v>
      </c>
    </row>
    <row r="8439" customFormat="false" ht="15" hidden="false" customHeight="true" outlineLevel="0" collapsed="false">
      <c r="A8439" s="106" t="n">
        <v>57268.7481481481</v>
      </c>
      <c r="B8439" s="1" t="s">
        <v>320</v>
      </c>
      <c r="C8439" s="1" t="s">
        <v>321</v>
      </c>
      <c r="D8439" s="1" t="s">
        <v>322</v>
      </c>
    </row>
    <row r="8440" customFormat="false" ht="15" hidden="false" customHeight="true" outlineLevel="0" collapsed="false">
      <c r="A8440" s="106" t="n">
        <v>57276.4901157407</v>
      </c>
      <c r="B8440" s="1" t="s">
        <v>323</v>
      </c>
      <c r="C8440" s="1" t="s">
        <v>324</v>
      </c>
      <c r="D8440" s="1" t="s">
        <v>325</v>
      </c>
    </row>
    <row r="8441" customFormat="false" ht="15" hidden="false" customHeight="true" outlineLevel="0" collapsed="false">
      <c r="A8441" s="106" t="n">
        <v>57284.6746412037</v>
      </c>
      <c r="B8441" s="1" t="s">
        <v>314</v>
      </c>
      <c r="C8441" s="1" t="s">
        <v>315</v>
      </c>
      <c r="D8441" s="1" t="s">
        <v>316</v>
      </c>
    </row>
    <row r="8442" customFormat="false" ht="15" hidden="false" customHeight="true" outlineLevel="0" collapsed="false">
      <c r="A8442" s="106" t="n">
        <v>57291.5142939815</v>
      </c>
      <c r="B8442" s="1" t="s">
        <v>326</v>
      </c>
      <c r="C8442" s="1" t="s">
        <v>327</v>
      </c>
      <c r="D8442" s="1" t="s">
        <v>319</v>
      </c>
    </row>
    <row r="8443" customFormat="false" ht="15" hidden="false" customHeight="true" outlineLevel="0" collapsed="false">
      <c r="A8443" s="106" t="n">
        <v>57298.2309606482</v>
      </c>
      <c r="B8443" s="1" t="s">
        <v>320</v>
      </c>
      <c r="C8443" s="1" t="s">
        <v>321</v>
      </c>
      <c r="D8443" s="1" t="s">
        <v>322</v>
      </c>
    </row>
    <row r="8444" customFormat="false" ht="15" hidden="false" customHeight="true" outlineLevel="0" collapsed="false">
      <c r="A8444" s="106" t="n">
        <v>57306.2575115741</v>
      </c>
      <c r="B8444" s="1" t="s">
        <v>323</v>
      </c>
      <c r="C8444" s="1" t="s">
        <v>324</v>
      </c>
      <c r="D8444" s="1" t="s">
        <v>325</v>
      </c>
    </row>
    <row r="8445" customFormat="false" ht="15" hidden="false" customHeight="true" outlineLevel="0" collapsed="false">
      <c r="A8445" s="106" t="n">
        <v>57314.2756134259</v>
      </c>
      <c r="B8445" s="1" t="s">
        <v>314</v>
      </c>
      <c r="C8445" s="1" t="s">
        <v>315</v>
      </c>
      <c r="D8445" s="1" t="s">
        <v>316</v>
      </c>
    </row>
    <row r="8446" customFormat="false" ht="15" hidden="false" customHeight="true" outlineLevel="0" collapsed="false">
      <c r="A8446" s="106" t="n">
        <v>57320.9380902778</v>
      </c>
      <c r="B8446" s="1" t="s">
        <v>326</v>
      </c>
      <c r="C8446" s="1" t="s">
        <v>327</v>
      </c>
      <c r="D8446" s="1" t="s">
        <v>319</v>
      </c>
    </row>
    <row r="8447" customFormat="false" ht="15" hidden="false" customHeight="true" outlineLevel="0" collapsed="false">
      <c r="A8447" s="106" t="n">
        <v>57327.8702314815</v>
      </c>
      <c r="B8447" s="1" t="s">
        <v>320</v>
      </c>
      <c r="C8447" s="1" t="s">
        <v>321</v>
      </c>
      <c r="D8447" s="1" t="s">
        <v>322</v>
      </c>
    </row>
    <row r="8448" customFormat="false" ht="15" hidden="false" customHeight="true" outlineLevel="0" collapsed="false">
      <c r="A8448" s="106" t="n">
        <v>57335.1599074074</v>
      </c>
      <c r="B8448" s="1" t="s">
        <v>328</v>
      </c>
      <c r="C8448" s="1" t="s">
        <v>337</v>
      </c>
      <c r="D8448" s="1" t="s">
        <v>338</v>
      </c>
    </row>
    <row r="8449" customFormat="false" ht="15" hidden="false" customHeight="true" outlineLevel="0" collapsed="false">
      <c r="A8449" s="106" t="n">
        <v>57336.0647800926</v>
      </c>
      <c r="B8449" s="1" t="s">
        <v>323</v>
      </c>
      <c r="C8449" s="1" t="s">
        <v>324</v>
      </c>
      <c r="D8449" s="1" t="s">
        <v>325</v>
      </c>
    </row>
    <row r="8450" customFormat="false" ht="15" hidden="false" customHeight="true" outlineLevel="0" collapsed="false">
      <c r="A8450" s="106" t="n">
        <v>57343.7650115741</v>
      </c>
      <c r="B8450" s="1" t="s">
        <v>314</v>
      </c>
      <c r="C8450" s="1" t="s">
        <v>315</v>
      </c>
      <c r="D8450" s="1" t="s">
        <v>316</v>
      </c>
    </row>
    <row r="8451" customFormat="false" ht="15" hidden="false" customHeight="true" outlineLevel="0" collapsed="false">
      <c r="A8451" s="106" t="n">
        <v>57350.4088773148</v>
      </c>
      <c r="B8451" s="1" t="s">
        <v>317</v>
      </c>
      <c r="C8451" s="1" t="s">
        <v>318</v>
      </c>
      <c r="D8451" s="1" t="s">
        <v>319</v>
      </c>
    </row>
    <row r="8452" customFormat="false" ht="15" hidden="false" customHeight="true" outlineLevel="0" collapsed="false">
      <c r="A8452" s="106" t="n">
        <v>57357.648275463</v>
      </c>
      <c r="B8452" s="1" t="s">
        <v>320</v>
      </c>
      <c r="C8452" s="1" t="s">
        <v>321</v>
      </c>
      <c r="D8452" s="1" t="s">
        <v>322</v>
      </c>
    </row>
    <row r="8453" customFormat="false" ht="15" hidden="false" customHeight="true" outlineLevel="0" collapsed="false">
      <c r="A8453" s="106" t="n">
        <v>57365.8336111111</v>
      </c>
      <c r="B8453" s="1" t="s">
        <v>323</v>
      </c>
      <c r="C8453" s="1" t="s">
        <v>324</v>
      </c>
      <c r="D8453" s="1" t="s">
        <v>325</v>
      </c>
    </row>
    <row r="8454" customFormat="false" ht="15" hidden="false" customHeight="true" outlineLevel="0" collapsed="false">
      <c r="A8454" s="106" t="n">
        <v>57373.1549074074</v>
      </c>
      <c r="B8454" s="1" t="s">
        <v>314</v>
      </c>
      <c r="C8454" s="1" t="s">
        <v>315</v>
      </c>
      <c r="D8454" s="1" t="s">
        <v>316</v>
      </c>
    </row>
    <row r="8455" customFormat="false" ht="15" hidden="false" customHeight="true" outlineLevel="0" collapsed="false">
      <c r="A8455" s="106" t="n">
        <v>57379.9234606482</v>
      </c>
      <c r="B8455" s="1" t="s">
        <v>326</v>
      </c>
      <c r="C8455" s="1" t="s">
        <v>327</v>
      </c>
      <c r="D8455" s="1" t="s">
        <v>319</v>
      </c>
    </row>
    <row r="8456" customFormat="false" ht="15" hidden="false" customHeight="true" outlineLevel="0" collapsed="false">
      <c r="A8456" s="106" t="n">
        <v>57387.5166435185</v>
      </c>
      <c r="B8456" s="1" t="s">
        <v>320</v>
      </c>
      <c r="C8456" s="1" t="s">
        <v>321</v>
      </c>
      <c r="D8456" s="1" t="s">
        <v>322</v>
      </c>
    </row>
    <row r="8457" customFormat="false" ht="15" hidden="false" customHeight="true" outlineLevel="0" collapsed="false">
      <c r="A8457" s="106" t="n">
        <v>57395.4971180556</v>
      </c>
      <c r="B8457" s="1" t="s">
        <v>323</v>
      </c>
      <c r="C8457" s="1" t="s">
        <v>324</v>
      </c>
      <c r="D8457" s="1" t="s">
        <v>325</v>
      </c>
    </row>
    <row r="8458" customFormat="false" ht="15" hidden="false" customHeight="true" outlineLevel="0" collapsed="false">
      <c r="A8458" s="106" t="n">
        <v>57402.4787268519</v>
      </c>
      <c r="B8458" s="1" t="s">
        <v>314</v>
      </c>
      <c r="C8458" s="1" t="s">
        <v>315</v>
      </c>
      <c r="D8458" s="1" t="s">
        <v>316</v>
      </c>
    </row>
    <row r="8459" customFormat="false" ht="15" hidden="false" customHeight="true" outlineLevel="0" collapsed="false">
      <c r="A8459" s="106" t="n">
        <v>57409.4750115741</v>
      </c>
      <c r="B8459" s="1" t="s">
        <v>326</v>
      </c>
      <c r="C8459" s="1" t="s">
        <v>327</v>
      </c>
      <c r="D8459" s="1" t="s">
        <v>319</v>
      </c>
    </row>
    <row r="8460" customFormat="false" ht="15" hidden="false" customHeight="true" outlineLevel="0" collapsed="false">
      <c r="A8460" s="106" t="n">
        <v>57417.3984953704</v>
      </c>
      <c r="B8460" s="1" t="s">
        <v>320</v>
      </c>
      <c r="C8460" s="1" t="s">
        <v>321</v>
      </c>
      <c r="D8460" s="1" t="s">
        <v>322</v>
      </c>
    </row>
    <row r="8461" customFormat="false" ht="15" hidden="false" customHeight="true" outlineLevel="0" collapsed="false">
      <c r="A8461" s="106" t="n">
        <v>57424.1298263889</v>
      </c>
      <c r="B8461" s="1" t="s">
        <v>328</v>
      </c>
      <c r="C8461" s="1" t="s">
        <v>329</v>
      </c>
      <c r="D8461" s="1" t="s">
        <v>330</v>
      </c>
    </row>
    <row r="8462" customFormat="false" ht="15" hidden="false" customHeight="true" outlineLevel="0" collapsed="false">
      <c r="A8462" s="106" t="n">
        <v>57425.0306712963</v>
      </c>
      <c r="B8462" s="1" t="s">
        <v>323</v>
      </c>
      <c r="C8462" s="1" t="s">
        <v>324</v>
      </c>
      <c r="D8462" s="1" t="s">
        <v>325</v>
      </c>
    </row>
    <row r="8463" customFormat="false" ht="15" hidden="false" customHeight="true" outlineLevel="0" collapsed="false">
      <c r="A8463" s="106" t="n">
        <v>57431.7768055556</v>
      </c>
      <c r="B8463" s="1" t="s">
        <v>314</v>
      </c>
      <c r="C8463" s="1" t="s">
        <v>315</v>
      </c>
      <c r="D8463" s="1" t="s">
        <v>316</v>
      </c>
    </row>
    <row r="8464" customFormat="false" ht="15" hidden="false" customHeight="true" outlineLevel="0" collapsed="false">
      <c r="A8464" s="106" t="n">
        <v>57439.0628703704</v>
      </c>
      <c r="B8464" s="1" t="s">
        <v>326</v>
      </c>
      <c r="C8464" s="1" t="s">
        <v>327</v>
      </c>
      <c r="D8464" s="1" t="s">
        <v>319</v>
      </c>
    </row>
    <row r="8465" customFormat="false" ht="15" hidden="false" customHeight="true" outlineLevel="0" collapsed="false">
      <c r="A8465" s="106" t="n">
        <v>57447.2069097222</v>
      </c>
      <c r="B8465" s="1" t="s">
        <v>320</v>
      </c>
      <c r="C8465" s="1" t="s">
        <v>321</v>
      </c>
      <c r="D8465" s="1" t="s">
        <v>322</v>
      </c>
    </row>
    <row r="8466" customFormat="false" ht="15" hidden="false" customHeight="true" outlineLevel="0" collapsed="false">
      <c r="A8466" s="106" t="n">
        <v>57454.450462963</v>
      </c>
      <c r="B8466" s="1" t="s">
        <v>323</v>
      </c>
      <c r="C8466" s="1" t="s">
        <v>324</v>
      </c>
      <c r="D8466" s="1" t="s">
        <v>325</v>
      </c>
    </row>
    <row r="8467" customFormat="false" ht="15" hidden="false" customHeight="true" outlineLevel="0" collapsed="false">
      <c r="A8467" s="106" t="n">
        <v>57461.0872337963</v>
      </c>
      <c r="B8467" s="1" t="s">
        <v>314</v>
      </c>
      <c r="C8467" s="1" t="s">
        <v>315</v>
      </c>
      <c r="D8467" s="1" t="s">
        <v>316</v>
      </c>
    </row>
    <row r="8468" customFormat="false" ht="15" hidden="false" customHeight="true" outlineLevel="0" collapsed="false">
      <c r="A8468" s="106" t="n">
        <v>57468.6880092593</v>
      </c>
      <c r="B8468" s="1" t="s">
        <v>326</v>
      </c>
      <c r="C8468" s="1" t="s">
        <v>327</v>
      </c>
      <c r="D8468" s="1" t="s">
        <v>319</v>
      </c>
    </row>
    <row r="8469" customFormat="false" ht="15" hidden="false" customHeight="true" outlineLevel="0" collapsed="false">
      <c r="A8469" s="106" t="n">
        <v>57476.8787152778</v>
      </c>
      <c r="B8469" s="1" t="s">
        <v>320</v>
      </c>
      <c r="C8469" s="1" t="s">
        <v>321</v>
      </c>
      <c r="D8469" s="1" t="s">
        <v>322</v>
      </c>
    </row>
    <row r="8470" customFormat="false" ht="15" hidden="false" customHeight="true" outlineLevel="0" collapsed="false">
      <c r="A8470" s="106" t="n">
        <v>57483.7926388889</v>
      </c>
      <c r="B8470" s="1" t="s">
        <v>323</v>
      </c>
      <c r="C8470" s="1" t="s">
        <v>324</v>
      </c>
      <c r="D8470" s="1" t="s">
        <v>325</v>
      </c>
    </row>
    <row r="8471" customFormat="false" ht="15" hidden="false" customHeight="true" outlineLevel="0" collapsed="false">
      <c r="A8471" s="106" t="n">
        <v>57490.4442939815</v>
      </c>
      <c r="B8471" s="1" t="s">
        <v>314</v>
      </c>
      <c r="C8471" s="1" t="s">
        <v>315</v>
      </c>
      <c r="D8471" s="1" t="s">
        <v>316</v>
      </c>
    </row>
    <row r="8472" customFormat="false" ht="15" hidden="false" customHeight="true" outlineLevel="0" collapsed="false">
      <c r="A8472" s="106" t="n">
        <v>57498.3399884259</v>
      </c>
      <c r="B8472" s="1" t="s">
        <v>326</v>
      </c>
      <c r="C8472" s="1" t="s">
        <v>327</v>
      </c>
      <c r="D8472" s="1" t="s">
        <v>319</v>
      </c>
    </row>
    <row r="8473" customFormat="false" ht="15" hidden="false" customHeight="true" outlineLevel="0" collapsed="false">
      <c r="A8473" s="106" t="n">
        <v>57506.3949305556</v>
      </c>
      <c r="B8473" s="1" t="s">
        <v>320</v>
      </c>
      <c r="C8473" s="1" t="s">
        <v>321</v>
      </c>
      <c r="D8473" s="1" t="s">
        <v>322</v>
      </c>
    </row>
    <row r="8474" customFormat="false" ht="15" hidden="false" customHeight="true" outlineLevel="0" collapsed="false">
      <c r="A8474" s="106" t="n">
        <v>57513.0955208333</v>
      </c>
      <c r="B8474" s="1" t="s">
        <v>333</v>
      </c>
      <c r="C8474" s="1" t="s">
        <v>334</v>
      </c>
      <c r="D8474" s="1" t="s">
        <v>325</v>
      </c>
    </row>
    <row r="8475" customFormat="false" ht="15" hidden="false" customHeight="true" outlineLevel="0" collapsed="false">
      <c r="A8475" s="106" t="n">
        <v>57516.8459027778</v>
      </c>
      <c r="B8475" s="1" t="s">
        <v>328</v>
      </c>
      <c r="C8475" s="1" t="s">
        <v>331</v>
      </c>
      <c r="D8475" s="1" t="s">
        <v>332</v>
      </c>
    </row>
    <row r="8476" customFormat="false" ht="15" hidden="false" customHeight="true" outlineLevel="0" collapsed="false">
      <c r="A8476" s="106" t="n">
        <v>57519.8801157407</v>
      </c>
      <c r="B8476" s="1" t="s">
        <v>314</v>
      </c>
      <c r="C8476" s="1" t="s">
        <v>315</v>
      </c>
      <c r="D8476" s="1" t="s">
        <v>316</v>
      </c>
    </row>
    <row r="8477" customFormat="false" ht="15" hidden="false" customHeight="true" outlineLevel="0" collapsed="false">
      <c r="A8477" s="106" t="n">
        <v>57527.9906134259</v>
      </c>
      <c r="B8477" s="1" t="s">
        <v>317</v>
      </c>
      <c r="C8477" s="1" t="s">
        <v>318</v>
      </c>
      <c r="D8477" s="1" t="s">
        <v>319</v>
      </c>
    </row>
    <row r="8478" customFormat="false" ht="15" hidden="false" customHeight="true" outlineLevel="0" collapsed="false">
      <c r="A8478" s="106" t="n">
        <v>57535.7753356482</v>
      </c>
      <c r="B8478" s="1" t="s">
        <v>320</v>
      </c>
      <c r="C8478" s="1" t="s">
        <v>321</v>
      </c>
      <c r="D8478" s="1" t="s">
        <v>322</v>
      </c>
    </row>
    <row r="8479" customFormat="false" ht="15" hidden="false" customHeight="true" outlineLevel="0" collapsed="false">
      <c r="A8479" s="106" t="n">
        <v>57542.3939236111</v>
      </c>
      <c r="B8479" s="1" t="s">
        <v>323</v>
      </c>
      <c r="C8479" s="1" t="s">
        <v>324</v>
      </c>
      <c r="D8479" s="1" t="s">
        <v>325</v>
      </c>
    </row>
    <row r="8480" customFormat="false" ht="15" hidden="false" customHeight="true" outlineLevel="0" collapsed="false">
      <c r="A8480" s="106" t="n">
        <v>57549.4222916667</v>
      </c>
      <c r="B8480" s="1" t="s">
        <v>314</v>
      </c>
      <c r="C8480" s="1" t="s">
        <v>315</v>
      </c>
      <c r="D8480" s="1" t="s">
        <v>316</v>
      </c>
    </row>
    <row r="8481" customFormat="false" ht="15" hidden="false" customHeight="true" outlineLevel="0" collapsed="false">
      <c r="A8481" s="106" t="n">
        <v>57557.6049305556</v>
      </c>
      <c r="B8481" s="1" t="s">
        <v>326</v>
      </c>
      <c r="C8481" s="1" t="s">
        <v>327</v>
      </c>
      <c r="D8481" s="1" t="s">
        <v>319</v>
      </c>
    </row>
    <row r="8482" customFormat="false" ht="15" hidden="false" customHeight="true" outlineLevel="0" collapsed="false">
      <c r="A8482" s="106" t="n">
        <v>57565.0617476852</v>
      </c>
      <c r="B8482" s="1" t="s">
        <v>320</v>
      </c>
      <c r="C8482" s="1" t="s">
        <v>321</v>
      </c>
      <c r="D8482" s="1" t="s">
        <v>322</v>
      </c>
    </row>
    <row r="8483" customFormat="false" ht="15" hidden="false" customHeight="true" outlineLevel="0" collapsed="false">
      <c r="A8483" s="106" t="n">
        <v>57571.7223263889</v>
      </c>
      <c r="B8483" s="1" t="s">
        <v>323</v>
      </c>
      <c r="C8483" s="1" t="s">
        <v>324</v>
      </c>
      <c r="D8483" s="1" t="s">
        <v>325</v>
      </c>
    </row>
    <row r="8484" customFormat="false" ht="15" hidden="false" customHeight="true" outlineLevel="0" collapsed="false">
      <c r="A8484" s="106" t="n">
        <v>57579.0840625</v>
      </c>
      <c r="B8484" s="1" t="s">
        <v>314</v>
      </c>
      <c r="C8484" s="1" t="s">
        <v>315</v>
      </c>
      <c r="D8484" s="1" t="s">
        <v>316</v>
      </c>
    </row>
    <row r="8485" customFormat="false" ht="15" hidden="false" customHeight="true" outlineLevel="0" collapsed="false">
      <c r="A8485" s="106" t="n">
        <v>57587.1620833333</v>
      </c>
      <c r="B8485" s="1" t="s">
        <v>326</v>
      </c>
      <c r="C8485" s="1" t="s">
        <v>327</v>
      </c>
      <c r="D8485" s="1" t="s">
        <v>319</v>
      </c>
    </row>
    <row r="8486" customFormat="false" ht="15" hidden="false" customHeight="true" outlineLevel="0" collapsed="false">
      <c r="A8486" s="106" t="n">
        <v>57594.3035416667</v>
      </c>
      <c r="B8486" s="1" t="s">
        <v>320</v>
      </c>
      <c r="C8486" s="1" t="s">
        <v>321</v>
      </c>
      <c r="D8486" s="1" t="s">
        <v>322</v>
      </c>
    </row>
    <row r="8487" customFormat="false" ht="15" hidden="false" customHeight="true" outlineLevel="0" collapsed="false">
      <c r="A8487" s="106" t="n">
        <v>57601.1193865741</v>
      </c>
      <c r="B8487" s="1" t="s">
        <v>323</v>
      </c>
      <c r="C8487" s="1" t="s">
        <v>324</v>
      </c>
      <c r="D8487" s="1" t="s">
        <v>325</v>
      </c>
    </row>
    <row r="8488" customFormat="false" ht="15" hidden="false" customHeight="true" outlineLevel="0" collapsed="false">
      <c r="A8488" s="106" t="n">
        <v>57608.8506828704</v>
      </c>
      <c r="B8488" s="1" t="s">
        <v>314</v>
      </c>
      <c r="C8488" s="1" t="s">
        <v>315</v>
      </c>
      <c r="D8488" s="1" t="s">
        <v>316</v>
      </c>
    </row>
    <row r="8489" customFormat="false" ht="15" hidden="false" customHeight="true" outlineLevel="0" collapsed="false">
      <c r="A8489" s="106" t="n">
        <v>57610.5155324074</v>
      </c>
      <c r="B8489" s="1" t="s">
        <v>328</v>
      </c>
      <c r="C8489" s="1" t="s">
        <v>335</v>
      </c>
      <c r="D8489" s="1" t="s">
        <v>336</v>
      </c>
    </row>
    <row r="8490" customFormat="false" ht="15" hidden="false" customHeight="true" outlineLevel="0" collapsed="false">
      <c r="A8490" s="106" t="n">
        <v>57616.6658912037</v>
      </c>
      <c r="B8490" s="1" t="s">
        <v>326</v>
      </c>
      <c r="C8490" s="1" t="s">
        <v>327</v>
      </c>
      <c r="D8490" s="1" t="s">
        <v>319</v>
      </c>
    </row>
    <row r="8491" customFormat="false" ht="15" hidden="false" customHeight="true" outlineLevel="0" collapsed="false">
      <c r="A8491" s="106" t="n">
        <v>57623.5502662037</v>
      </c>
      <c r="B8491" s="1" t="s">
        <v>320</v>
      </c>
      <c r="C8491" s="1" t="s">
        <v>321</v>
      </c>
      <c r="D8491" s="1" t="s">
        <v>322</v>
      </c>
    </row>
    <row r="8492" customFormat="false" ht="15" hidden="false" customHeight="true" outlineLevel="0" collapsed="false">
      <c r="A8492" s="106" t="n">
        <v>57630.6252083333</v>
      </c>
      <c r="B8492" s="1" t="s">
        <v>323</v>
      </c>
      <c r="C8492" s="1" t="s">
        <v>324</v>
      </c>
      <c r="D8492" s="1" t="s">
        <v>325</v>
      </c>
    </row>
    <row r="8493" customFormat="false" ht="15" hidden="false" customHeight="true" outlineLevel="0" collapsed="false">
      <c r="A8493" s="106" t="n">
        <v>57638.6726736111</v>
      </c>
      <c r="B8493" s="1" t="s">
        <v>314</v>
      </c>
      <c r="C8493" s="1" t="s">
        <v>315</v>
      </c>
      <c r="D8493" s="1" t="s">
        <v>316</v>
      </c>
    </row>
    <row r="8494" customFormat="false" ht="15" hidden="false" customHeight="true" outlineLevel="0" collapsed="false">
      <c r="A8494" s="106" t="n">
        <v>57646.1375578704</v>
      </c>
      <c r="B8494" s="1" t="s">
        <v>326</v>
      </c>
      <c r="C8494" s="1" t="s">
        <v>327</v>
      </c>
      <c r="D8494" s="1" t="s">
        <v>319</v>
      </c>
    </row>
    <row r="8495" customFormat="false" ht="15" hidden="false" customHeight="true" outlineLevel="0" collapsed="false">
      <c r="A8495" s="106" t="n">
        <v>57652.849525463</v>
      </c>
      <c r="B8495" s="1" t="s">
        <v>320</v>
      </c>
      <c r="C8495" s="1" t="s">
        <v>321</v>
      </c>
      <c r="D8495" s="1" t="s">
        <v>322</v>
      </c>
    </row>
    <row r="8496" customFormat="false" ht="15" hidden="false" customHeight="true" outlineLevel="0" collapsed="false">
      <c r="A8496" s="106" t="n">
        <v>57660.2662152778</v>
      </c>
      <c r="B8496" s="1" t="s">
        <v>323</v>
      </c>
      <c r="C8496" s="1" t="s">
        <v>324</v>
      </c>
      <c r="D8496" s="1" t="s">
        <v>325</v>
      </c>
    </row>
    <row r="8497" customFormat="false" ht="15" hidden="false" customHeight="true" outlineLevel="0" collapsed="false">
      <c r="A8497" s="106" t="n">
        <v>57668.4799652778</v>
      </c>
      <c r="B8497" s="1" t="s">
        <v>314</v>
      </c>
      <c r="C8497" s="1" t="s">
        <v>315</v>
      </c>
      <c r="D8497" s="1" t="s">
        <v>316</v>
      </c>
    </row>
    <row r="8498" customFormat="false" ht="15" hidden="false" customHeight="true" outlineLevel="0" collapsed="false">
      <c r="A8498" s="106" t="n">
        <v>57675.5985300926</v>
      </c>
      <c r="B8498" s="1" t="s">
        <v>326</v>
      </c>
      <c r="C8498" s="1" t="s">
        <v>327</v>
      </c>
      <c r="D8498" s="1" t="s">
        <v>319</v>
      </c>
    </row>
    <row r="8499" customFormat="false" ht="15" hidden="false" customHeight="true" outlineLevel="0" collapsed="false">
      <c r="A8499" s="106" t="n">
        <v>57682.2450810185</v>
      </c>
      <c r="B8499" s="1" t="s">
        <v>320</v>
      </c>
      <c r="C8499" s="1" t="s">
        <v>321</v>
      </c>
      <c r="D8499" s="1" t="s">
        <v>322</v>
      </c>
    </row>
    <row r="8500" customFormat="false" ht="15" hidden="false" customHeight="true" outlineLevel="0" collapsed="false">
      <c r="A8500" s="106" t="n">
        <v>57690.0316087963</v>
      </c>
      <c r="B8500" s="1" t="s">
        <v>333</v>
      </c>
      <c r="C8500" s="1" t="s">
        <v>334</v>
      </c>
      <c r="D8500" s="1" t="s">
        <v>325</v>
      </c>
    </row>
    <row r="8501" customFormat="false" ht="15" hidden="false" customHeight="true" outlineLevel="0" collapsed="false">
      <c r="A8501" s="106" t="n">
        <v>57698.209375</v>
      </c>
      <c r="B8501" s="1" t="s">
        <v>314</v>
      </c>
      <c r="C8501" s="1" t="s">
        <v>315</v>
      </c>
      <c r="D8501" s="1" t="s">
        <v>316</v>
      </c>
    </row>
    <row r="8502" customFormat="false" ht="15" hidden="false" customHeight="true" outlineLevel="0" collapsed="false">
      <c r="A8502" s="106" t="n">
        <v>57700.4038657407</v>
      </c>
      <c r="B8502" s="1" t="s">
        <v>328</v>
      </c>
      <c r="C8502" s="1" t="s">
        <v>337</v>
      </c>
      <c r="D8502" s="1" t="s">
        <v>338</v>
      </c>
    </row>
    <row r="8503" customFormat="false" ht="15" hidden="false" customHeight="true" outlineLevel="0" collapsed="false">
      <c r="A8503" s="106" t="n">
        <v>57705.0569791667</v>
      </c>
      <c r="B8503" s="1" t="s">
        <v>317</v>
      </c>
      <c r="C8503" s="1" t="s">
        <v>318</v>
      </c>
      <c r="D8503" s="1" t="s">
        <v>319</v>
      </c>
    </row>
    <row r="8504" customFormat="false" ht="15" hidden="false" customHeight="true" outlineLevel="0" collapsed="false">
      <c r="A8504" s="106" t="n">
        <v>57711.7705787037</v>
      </c>
      <c r="B8504" s="1" t="s">
        <v>320</v>
      </c>
      <c r="C8504" s="1" t="s">
        <v>321</v>
      </c>
      <c r="D8504" s="1" t="s">
        <v>322</v>
      </c>
    </row>
    <row r="8505" customFormat="false" ht="15" hidden="false" customHeight="true" outlineLevel="0" collapsed="false">
      <c r="A8505" s="106" t="n">
        <v>57719.8601157407</v>
      </c>
      <c r="B8505" s="1" t="s">
        <v>323</v>
      </c>
      <c r="C8505" s="1" t="s">
        <v>324</v>
      </c>
      <c r="D8505" s="1" t="s">
        <v>325</v>
      </c>
    </row>
    <row r="8506" customFormat="false" ht="15" hidden="false" customHeight="true" outlineLevel="0" collapsed="false">
      <c r="A8506" s="106" t="n">
        <v>57727.8215277778</v>
      </c>
      <c r="B8506" s="1" t="s">
        <v>314</v>
      </c>
      <c r="C8506" s="1" t="s">
        <v>315</v>
      </c>
      <c r="D8506" s="1" t="s">
        <v>316</v>
      </c>
    </row>
    <row r="8507" customFormat="false" ht="15" hidden="false" customHeight="true" outlineLevel="0" collapsed="false">
      <c r="A8507" s="106" t="n">
        <v>57734.509537037</v>
      </c>
      <c r="B8507" s="1" t="s">
        <v>326</v>
      </c>
      <c r="C8507" s="1" t="s">
        <v>327</v>
      </c>
      <c r="D8507" s="1" t="s">
        <v>319</v>
      </c>
    </row>
    <row r="8508" customFormat="false" ht="15" hidden="false" customHeight="true" outlineLevel="0" collapsed="false">
      <c r="A8508" s="106" t="n">
        <v>57741.4362847222</v>
      </c>
      <c r="B8508" s="1" t="s">
        <v>320</v>
      </c>
      <c r="C8508" s="1" t="s">
        <v>321</v>
      </c>
      <c r="D8508" s="1" t="s">
        <v>322</v>
      </c>
    </row>
    <row r="8509" customFormat="false" ht="15" hidden="false" customHeight="true" outlineLevel="0" collapsed="false">
      <c r="A8509" s="106" t="n">
        <v>57749.662662037</v>
      </c>
      <c r="B8509" s="1" t="s">
        <v>323</v>
      </c>
      <c r="C8509" s="1" t="s">
        <v>324</v>
      </c>
      <c r="D8509" s="1" t="s">
        <v>325</v>
      </c>
    </row>
    <row r="8510" customFormat="false" ht="15" hidden="false" customHeight="true" outlineLevel="0" collapsed="false">
      <c r="A8510" s="106" t="n">
        <v>57757.3030324074</v>
      </c>
      <c r="B8510" s="1" t="s">
        <v>314</v>
      </c>
      <c r="C8510" s="1" t="s">
        <v>315</v>
      </c>
      <c r="D8510" s="1" t="s">
        <v>316</v>
      </c>
    </row>
    <row r="8511" customFormat="false" ht="15" hidden="false" customHeight="true" outlineLevel="0" collapsed="false">
      <c r="A8511" s="106" t="n">
        <v>57763.9557638889</v>
      </c>
      <c r="B8511" s="1" t="s">
        <v>326</v>
      </c>
      <c r="C8511" s="1" t="s">
        <v>327</v>
      </c>
      <c r="D8511" s="1" t="s">
        <v>319</v>
      </c>
    </row>
    <row r="8512" customFormat="false" ht="15" hidden="false" customHeight="true" outlineLevel="0" collapsed="false">
      <c r="A8512" s="106" t="n">
        <v>57771.2150115741</v>
      </c>
      <c r="B8512" s="1" t="s">
        <v>320</v>
      </c>
      <c r="C8512" s="1" t="s">
        <v>321</v>
      </c>
      <c r="D8512" s="1" t="s">
        <v>322</v>
      </c>
    </row>
    <row r="8513" customFormat="false" ht="15" hidden="false" customHeight="true" outlineLevel="0" collapsed="false">
      <c r="A8513" s="106" t="n">
        <v>57779.3697569444</v>
      </c>
      <c r="B8513" s="1" t="s">
        <v>323</v>
      </c>
      <c r="C8513" s="1" t="s">
        <v>324</v>
      </c>
      <c r="D8513" s="1" t="s">
        <v>325</v>
      </c>
    </row>
    <row r="8514" customFormat="false" ht="15" hidden="false" customHeight="true" outlineLevel="0" collapsed="false">
      <c r="A8514" s="106" t="n">
        <v>57786.6638541667</v>
      </c>
      <c r="B8514" s="1" t="s">
        <v>314</v>
      </c>
      <c r="C8514" s="1" t="s">
        <v>315</v>
      </c>
      <c r="D8514" s="1" t="s">
        <v>316</v>
      </c>
    </row>
    <row r="8515" customFormat="false" ht="15" hidden="false" customHeight="true" outlineLevel="0" collapsed="false">
      <c r="A8515" s="106" t="n">
        <v>57789.377662037</v>
      </c>
      <c r="B8515" s="1" t="s">
        <v>328</v>
      </c>
      <c r="C8515" s="1" t="s">
        <v>329</v>
      </c>
      <c r="D8515" s="1" t="s">
        <v>330</v>
      </c>
    </row>
    <row r="8516" customFormat="false" ht="15" hidden="false" customHeight="true" outlineLevel="0" collapsed="false">
      <c r="A8516" s="106" t="n">
        <v>57793.4093981482</v>
      </c>
      <c r="B8516" s="1" t="s">
        <v>326</v>
      </c>
      <c r="C8516" s="1" t="s">
        <v>327</v>
      </c>
      <c r="D8516" s="1" t="s">
        <v>319</v>
      </c>
    </row>
    <row r="8517" customFormat="false" ht="15" hidden="false" customHeight="true" outlineLevel="0" collapsed="false">
      <c r="A8517" s="106" t="n">
        <v>57801.0432407407</v>
      </c>
      <c r="B8517" s="1" t="s">
        <v>320</v>
      </c>
      <c r="C8517" s="1" t="s">
        <v>321</v>
      </c>
      <c r="D8517" s="1" t="s">
        <v>322</v>
      </c>
    </row>
    <row r="8518" customFormat="false" ht="15" hidden="false" customHeight="true" outlineLevel="0" collapsed="false">
      <c r="A8518" s="106" t="n">
        <v>57808.9549189815</v>
      </c>
      <c r="B8518" s="1" t="s">
        <v>323</v>
      </c>
      <c r="C8518" s="1" t="s">
        <v>324</v>
      </c>
      <c r="D8518" s="1" t="s">
        <v>325</v>
      </c>
    </row>
    <row r="8519" customFormat="false" ht="15" hidden="false" customHeight="true" outlineLevel="0" collapsed="false">
      <c r="A8519" s="106" t="n">
        <v>57815.9351967593</v>
      </c>
      <c r="B8519" s="1" t="s">
        <v>314</v>
      </c>
      <c r="C8519" s="1" t="s">
        <v>315</v>
      </c>
      <c r="D8519" s="1" t="s">
        <v>316</v>
      </c>
    </row>
    <row r="8520" customFormat="false" ht="15" hidden="false" customHeight="true" outlineLevel="0" collapsed="false">
      <c r="A8520" s="106" t="n">
        <v>57822.8947453704</v>
      </c>
      <c r="B8520" s="1" t="s">
        <v>326</v>
      </c>
      <c r="C8520" s="1" t="s">
        <v>327</v>
      </c>
      <c r="D8520" s="1" t="s">
        <v>319</v>
      </c>
    </row>
    <row r="8521" customFormat="false" ht="15" hidden="false" customHeight="true" outlineLevel="0" collapsed="false">
      <c r="A8521" s="106" t="n">
        <v>57830.8450462963</v>
      </c>
      <c r="B8521" s="1" t="s">
        <v>320</v>
      </c>
      <c r="C8521" s="1" t="s">
        <v>321</v>
      </c>
      <c r="D8521" s="1" t="s">
        <v>322</v>
      </c>
    </row>
    <row r="8522" customFormat="false" ht="15" hidden="false" customHeight="true" outlineLevel="0" collapsed="false">
      <c r="A8522" s="106" t="n">
        <v>57838.4247800926</v>
      </c>
      <c r="B8522" s="1" t="s">
        <v>323</v>
      </c>
      <c r="C8522" s="1" t="s">
        <v>324</v>
      </c>
      <c r="D8522" s="1" t="s">
        <v>325</v>
      </c>
    </row>
    <row r="8523" customFormat="false" ht="15" hidden="false" customHeight="true" outlineLevel="0" collapsed="false">
      <c r="A8523" s="106" t="n">
        <v>57845.1648263889</v>
      </c>
      <c r="B8523" s="1" t="s">
        <v>314</v>
      </c>
      <c r="C8523" s="1" t="s">
        <v>315</v>
      </c>
      <c r="D8523" s="1" t="s">
        <v>316</v>
      </c>
    </row>
    <row r="8524" customFormat="false" ht="15" hidden="false" customHeight="true" outlineLevel="0" collapsed="false">
      <c r="A8524" s="106" t="n">
        <v>57852.4320486111</v>
      </c>
      <c r="B8524" s="1" t="s">
        <v>317</v>
      </c>
      <c r="C8524" s="1" t="s">
        <v>318</v>
      </c>
      <c r="D8524" s="1" t="s">
        <v>319</v>
      </c>
    </row>
    <row r="8525" customFormat="false" ht="15" hidden="false" customHeight="true" outlineLevel="0" collapsed="false">
      <c r="A8525" s="106" t="n">
        <v>57860.5637037037</v>
      </c>
      <c r="B8525" s="1" t="s">
        <v>320</v>
      </c>
      <c r="C8525" s="1" t="s">
        <v>321</v>
      </c>
      <c r="D8525" s="1" t="s">
        <v>322</v>
      </c>
    </row>
    <row r="8526" customFormat="false" ht="15" hidden="false" customHeight="true" outlineLevel="0" collapsed="false">
      <c r="A8526" s="106" t="n">
        <v>57867.8017013889</v>
      </c>
      <c r="B8526" s="1" t="s">
        <v>333</v>
      </c>
      <c r="C8526" s="1" t="s">
        <v>334</v>
      </c>
      <c r="D8526" s="1" t="s">
        <v>325</v>
      </c>
    </row>
    <row r="8527" customFormat="false" ht="15" hidden="false" customHeight="true" outlineLevel="0" collapsed="false">
      <c r="A8527" s="106" t="n">
        <v>57874.4095833333</v>
      </c>
      <c r="B8527" s="1" t="s">
        <v>314</v>
      </c>
      <c r="C8527" s="1" t="s">
        <v>315</v>
      </c>
      <c r="D8527" s="1" t="s">
        <v>316</v>
      </c>
    </row>
    <row r="8528" customFormat="false" ht="15" hidden="false" customHeight="true" outlineLevel="0" collapsed="false">
      <c r="A8528" s="106" t="n">
        <v>57882.0235069445</v>
      </c>
      <c r="B8528" s="1" t="s">
        <v>317</v>
      </c>
      <c r="C8528" s="1" t="s">
        <v>318</v>
      </c>
      <c r="D8528" s="1" t="s">
        <v>319</v>
      </c>
    </row>
    <row r="8529" customFormat="false" ht="15" hidden="false" customHeight="true" outlineLevel="0" collapsed="false">
      <c r="A8529" s="106" t="n">
        <v>57882.0853935185</v>
      </c>
      <c r="B8529" s="1" t="s">
        <v>328</v>
      </c>
      <c r="C8529" s="1" t="s">
        <v>331</v>
      </c>
      <c r="D8529" s="1" t="s">
        <v>332</v>
      </c>
    </row>
    <row r="8530" customFormat="false" ht="15" hidden="false" customHeight="true" outlineLevel="0" collapsed="false">
      <c r="A8530" s="106" t="n">
        <v>57890.1749768519</v>
      </c>
      <c r="B8530" s="1" t="s">
        <v>320</v>
      </c>
      <c r="C8530" s="1" t="s">
        <v>321</v>
      </c>
      <c r="D8530" s="1" t="s">
        <v>322</v>
      </c>
    </row>
    <row r="8531" customFormat="false" ht="15" hidden="false" customHeight="true" outlineLevel="0" collapsed="false">
      <c r="A8531" s="106" t="n">
        <v>57897.1149768519</v>
      </c>
      <c r="B8531" s="1" t="s">
        <v>323</v>
      </c>
      <c r="C8531" s="1" t="s">
        <v>324</v>
      </c>
      <c r="D8531" s="1" t="s">
        <v>325</v>
      </c>
    </row>
    <row r="8532" customFormat="false" ht="15" hidden="false" customHeight="true" outlineLevel="0" collapsed="false">
      <c r="A8532" s="106" t="n">
        <v>57903.7271643519</v>
      </c>
      <c r="B8532" s="1" t="s">
        <v>314</v>
      </c>
      <c r="C8532" s="1" t="s">
        <v>315</v>
      </c>
      <c r="D8532" s="1" t="s">
        <v>316</v>
      </c>
    </row>
    <row r="8533" customFormat="false" ht="15" hidden="false" customHeight="true" outlineLevel="0" collapsed="false">
      <c r="A8533" s="106" t="n">
        <v>57911.6520833333</v>
      </c>
      <c r="B8533" s="1" t="s">
        <v>326</v>
      </c>
      <c r="C8533" s="1" t="s">
        <v>327</v>
      </c>
      <c r="D8533" s="1" t="s">
        <v>319</v>
      </c>
    </row>
    <row r="8534" customFormat="false" ht="15" hidden="false" customHeight="true" outlineLevel="0" collapsed="false">
      <c r="A8534" s="106" t="n">
        <v>57919.6791898148</v>
      </c>
      <c r="B8534" s="1" t="s">
        <v>320</v>
      </c>
      <c r="C8534" s="1" t="s">
        <v>321</v>
      </c>
      <c r="D8534" s="1" t="s">
        <v>322</v>
      </c>
    </row>
    <row r="8535" customFormat="false" ht="15" hidden="false" customHeight="true" outlineLevel="0" collapsed="false">
      <c r="A8535" s="106" t="n">
        <v>57926.400462963</v>
      </c>
      <c r="B8535" s="1" t="s">
        <v>323</v>
      </c>
      <c r="C8535" s="1" t="s">
        <v>324</v>
      </c>
      <c r="D8535" s="1" t="s">
        <v>325</v>
      </c>
    </row>
    <row r="8536" customFormat="false" ht="15" hidden="false" customHeight="true" outlineLevel="0" collapsed="false">
      <c r="A8536" s="106" t="n">
        <v>57933.1663888889</v>
      </c>
      <c r="B8536" s="1" t="s">
        <v>314</v>
      </c>
      <c r="C8536" s="1" t="s">
        <v>315</v>
      </c>
      <c r="D8536" s="1" t="s">
        <v>316</v>
      </c>
    </row>
    <row r="8537" customFormat="false" ht="15" hidden="false" customHeight="true" outlineLevel="0" collapsed="false">
      <c r="A8537" s="106" t="n">
        <v>57941.2933796296</v>
      </c>
      <c r="B8537" s="1" t="s">
        <v>326</v>
      </c>
      <c r="C8537" s="1" t="s">
        <v>327</v>
      </c>
      <c r="D8537" s="1" t="s">
        <v>319</v>
      </c>
    </row>
    <row r="8538" customFormat="false" ht="15" hidden="false" customHeight="true" outlineLevel="0" collapsed="false">
      <c r="A8538" s="106" t="n">
        <v>57949.0892708333</v>
      </c>
      <c r="B8538" s="1" t="s">
        <v>320</v>
      </c>
      <c r="C8538" s="1" t="s">
        <v>321</v>
      </c>
      <c r="D8538" s="1" t="s">
        <v>322</v>
      </c>
    </row>
    <row r="8539" customFormat="false" ht="15" hidden="false" customHeight="true" outlineLevel="0" collapsed="false">
      <c r="A8539" s="106" t="n">
        <v>57955.7015277778</v>
      </c>
      <c r="B8539" s="1" t="s">
        <v>323</v>
      </c>
      <c r="C8539" s="1" t="s">
        <v>324</v>
      </c>
      <c r="D8539" s="1" t="s">
        <v>325</v>
      </c>
    </row>
    <row r="8540" customFormat="false" ht="15" hidden="false" customHeight="true" outlineLevel="0" collapsed="false">
      <c r="A8540" s="106" t="n">
        <v>57962.7545833333</v>
      </c>
      <c r="B8540" s="1" t="s">
        <v>314</v>
      </c>
      <c r="C8540" s="1" t="s">
        <v>315</v>
      </c>
      <c r="D8540" s="1" t="s">
        <v>316</v>
      </c>
    </row>
    <row r="8541" customFormat="false" ht="15" hidden="false" customHeight="true" outlineLevel="0" collapsed="false">
      <c r="A8541" s="106" t="n">
        <v>57970.9282060185</v>
      </c>
      <c r="B8541" s="1" t="s">
        <v>326</v>
      </c>
      <c r="C8541" s="1" t="s">
        <v>327</v>
      </c>
      <c r="D8541" s="1" t="s">
        <v>319</v>
      </c>
    </row>
    <row r="8542" customFormat="false" ht="15" hidden="false" customHeight="true" outlineLevel="0" collapsed="false">
      <c r="A8542" s="106" t="n">
        <v>57975.7551157407</v>
      </c>
      <c r="B8542" s="1" t="s">
        <v>328</v>
      </c>
      <c r="C8542" s="1" t="s">
        <v>335</v>
      </c>
      <c r="D8542" s="1" t="s">
        <v>336</v>
      </c>
    </row>
    <row r="8543" customFormat="false" ht="15" hidden="false" customHeight="true" outlineLevel="0" collapsed="false">
      <c r="A8543" s="106" t="n">
        <v>57978.4257523148</v>
      </c>
      <c r="B8543" s="1" t="s">
        <v>320</v>
      </c>
      <c r="C8543" s="1" t="s">
        <v>321</v>
      </c>
      <c r="D8543" s="1" t="s">
        <v>322</v>
      </c>
    </row>
    <row r="8544" customFormat="false" ht="15" hidden="false" customHeight="true" outlineLevel="0" collapsed="false">
      <c r="A8544" s="106" t="n">
        <v>57985.066087963</v>
      </c>
      <c r="B8544" s="1" t="s">
        <v>323</v>
      </c>
      <c r="C8544" s="1" t="s">
        <v>324</v>
      </c>
      <c r="D8544" s="1" t="s">
        <v>325</v>
      </c>
    </row>
    <row r="8545" customFormat="false" ht="15" hidden="false" customHeight="true" outlineLevel="0" collapsed="false">
      <c r="A8545" s="106" t="n">
        <v>57992.4868171296</v>
      </c>
      <c r="B8545" s="1" t="s">
        <v>314</v>
      </c>
      <c r="C8545" s="1" t="s">
        <v>315</v>
      </c>
      <c r="D8545" s="1" t="s">
        <v>316</v>
      </c>
    </row>
    <row r="8546" customFormat="false" ht="15" hidden="false" customHeight="true" outlineLevel="0" collapsed="false">
      <c r="A8546" s="106" t="n">
        <v>58000.544375</v>
      </c>
      <c r="B8546" s="1" t="s">
        <v>326</v>
      </c>
      <c r="C8546" s="1" t="s">
        <v>327</v>
      </c>
      <c r="D8546" s="1" t="s">
        <v>319</v>
      </c>
    </row>
    <row r="8547" customFormat="false" ht="15" hidden="false" customHeight="true" outlineLevel="0" collapsed="false">
      <c r="A8547" s="106" t="n">
        <v>58007.7188657407</v>
      </c>
      <c r="B8547" s="1" t="s">
        <v>320</v>
      </c>
      <c r="C8547" s="1" t="s">
        <v>321</v>
      </c>
      <c r="D8547" s="1" t="s">
        <v>322</v>
      </c>
    </row>
    <row r="8548" customFormat="false" ht="15" hidden="false" customHeight="true" outlineLevel="0" collapsed="false">
      <c r="A8548" s="106" t="n">
        <v>58014.5370833333</v>
      </c>
      <c r="B8548" s="1" t="s">
        <v>323</v>
      </c>
      <c r="C8548" s="1" t="s">
        <v>324</v>
      </c>
      <c r="D8548" s="1" t="s">
        <v>325</v>
      </c>
    </row>
    <row r="8549" customFormat="false" ht="15" hidden="false" customHeight="true" outlineLevel="0" collapsed="false">
      <c r="A8549" s="106" t="n">
        <v>58022.324212963</v>
      </c>
      <c r="B8549" s="1" t="s">
        <v>314</v>
      </c>
      <c r="C8549" s="1" t="s">
        <v>315</v>
      </c>
      <c r="D8549" s="1" t="s">
        <v>316</v>
      </c>
    </row>
    <row r="8550" customFormat="false" ht="15" hidden="false" customHeight="true" outlineLevel="0" collapsed="false">
      <c r="A8550" s="106" t="n">
        <v>58030.1308912037</v>
      </c>
      <c r="B8550" s="1" t="s">
        <v>317</v>
      </c>
      <c r="C8550" s="1" t="s">
        <v>318</v>
      </c>
      <c r="D8550" s="1" t="s">
        <v>319</v>
      </c>
    </row>
    <row r="8551" customFormat="false" ht="15" hidden="false" customHeight="true" outlineLevel="0" collapsed="false">
      <c r="A8551" s="106" t="n">
        <v>58037.010787037</v>
      </c>
      <c r="B8551" s="1" t="s">
        <v>320</v>
      </c>
      <c r="C8551" s="1" t="s">
        <v>321</v>
      </c>
      <c r="D8551" s="1" t="s">
        <v>322</v>
      </c>
    </row>
    <row r="8552" customFormat="false" ht="15" hidden="false" customHeight="true" outlineLevel="0" collapsed="false">
      <c r="A8552" s="106" t="n">
        <v>58044.136412037</v>
      </c>
      <c r="B8552" s="1" t="s">
        <v>333</v>
      </c>
      <c r="C8552" s="1" t="s">
        <v>334</v>
      </c>
      <c r="D8552" s="1" t="s">
        <v>325</v>
      </c>
    </row>
    <row r="8553" customFormat="false" ht="15" hidden="false" customHeight="true" outlineLevel="0" collapsed="false">
      <c r="A8553" s="106" t="n">
        <v>58052.2023958333</v>
      </c>
      <c r="B8553" s="1" t="s">
        <v>314</v>
      </c>
      <c r="C8553" s="1" t="s">
        <v>315</v>
      </c>
      <c r="D8553" s="1" t="s">
        <v>316</v>
      </c>
    </row>
    <row r="8554" customFormat="false" ht="15" hidden="false" customHeight="true" outlineLevel="0" collapsed="false">
      <c r="A8554" s="106" t="n">
        <v>58059.6743518519</v>
      </c>
      <c r="B8554" s="1" t="s">
        <v>326</v>
      </c>
      <c r="C8554" s="1" t="s">
        <v>327</v>
      </c>
      <c r="D8554" s="1" t="s">
        <v>319</v>
      </c>
    </row>
    <row r="8555" customFormat="false" ht="15" hidden="false" customHeight="true" outlineLevel="0" collapsed="false">
      <c r="A8555" s="106" t="n">
        <v>58065.6418287037</v>
      </c>
      <c r="B8555" s="1" t="s">
        <v>328</v>
      </c>
      <c r="C8555" s="1" t="s">
        <v>337</v>
      </c>
      <c r="D8555" s="1" t="s">
        <v>338</v>
      </c>
    </row>
    <row r="8556" customFormat="false" ht="15" hidden="false" customHeight="true" outlineLevel="0" collapsed="false">
      <c r="A8556" s="106" t="n">
        <v>58066.3513310185</v>
      </c>
      <c r="B8556" s="1" t="s">
        <v>320</v>
      </c>
      <c r="C8556" s="1" t="s">
        <v>321</v>
      </c>
      <c r="D8556" s="1" t="s">
        <v>322</v>
      </c>
    </row>
    <row r="8557" customFormat="false" ht="15" hidden="false" customHeight="true" outlineLevel="0" collapsed="false">
      <c r="A8557" s="106" t="n">
        <v>58073.850625</v>
      </c>
      <c r="B8557" s="1" t="s">
        <v>323</v>
      </c>
      <c r="C8557" s="1" t="s">
        <v>324</v>
      </c>
      <c r="D8557" s="1" t="s">
        <v>325</v>
      </c>
    </row>
    <row r="8558" customFormat="false" ht="15" hidden="false" customHeight="true" outlineLevel="0" collapsed="false">
      <c r="A8558" s="106" t="n">
        <v>58082.0459490741</v>
      </c>
      <c r="B8558" s="1" t="s">
        <v>314</v>
      </c>
      <c r="C8558" s="1" t="s">
        <v>315</v>
      </c>
      <c r="D8558" s="1" t="s">
        <v>316</v>
      </c>
    </row>
    <row r="8559" customFormat="false" ht="15" hidden="false" customHeight="true" outlineLevel="0" collapsed="false">
      <c r="A8559" s="106" t="n">
        <v>58089.1641087963</v>
      </c>
      <c r="B8559" s="1" t="s">
        <v>326</v>
      </c>
      <c r="C8559" s="1" t="s">
        <v>327</v>
      </c>
      <c r="D8559" s="1" t="s">
        <v>319</v>
      </c>
    </row>
    <row r="8560" customFormat="false" ht="15" hidden="false" customHeight="true" outlineLevel="0" collapsed="false">
      <c r="A8560" s="106" t="n">
        <v>58095.7846064815</v>
      </c>
      <c r="B8560" s="1" t="s">
        <v>320</v>
      </c>
      <c r="C8560" s="1" t="s">
        <v>321</v>
      </c>
      <c r="D8560" s="1" t="s">
        <v>322</v>
      </c>
    </row>
    <row r="8561" customFormat="false" ht="15" hidden="false" customHeight="true" outlineLevel="0" collapsed="false">
      <c r="A8561" s="106" t="n">
        <v>58103.632662037</v>
      </c>
      <c r="B8561" s="1" t="s">
        <v>323</v>
      </c>
      <c r="C8561" s="1" t="s">
        <v>324</v>
      </c>
      <c r="D8561" s="1" t="s">
        <v>325</v>
      </c>
    </row>
    <row r="8562" customFormat="false" ht="15" hidden="false" customHeight="true" outlineLevel="0" collapsed="false">
      <c r="A8562" s="106" t="n">
        <v>58111.7837037037</v>
      </c>
      <c r="B8562" s="1" t="s">
        <v>314</v>
      </c>
      <c r="C8562" s="1" t="s">
        <v>315</v>
      </c>
      <c r="D8562" s="1" t="s">
        <v>316</v>
      </c>
    </row>
    <row r="8563" customFormat="false" ht="15" hidden="false" customHeight="true" outlineLevel="0" collapsed="false">
      <c r="A8563" s="106" t="n">
        <v>58118.6016203704</v>
      </c>
      <c r="B8563" s="1" t="s">
        <v>326</v>
      </c>
      <c r="C8563" s="1" t="s">
        <v>327</v>
      </c>
      <c r="D8563" s="1" t="s">
        <v>319</v>
      </c>
    </row>
    <row r="8564" customFormat="false" ht="15" hidden="false" customHeight="true" outlineLevel="0" collapsed="false">
      <c r="A8564" s="106" t="n">
        <v>58125.3311921296</v>
      </c>
      <c r="B8564" s="1" t="s">
        <v>320</v>
      </c>
      <c r="C8564" s="1" t="s">
        <v>321</v>
      </c>
      <c r="D8564" s="1" t="s">
        <v>322</v>
      </c>
    </row>
    <row r="8565" customFormat="false" ht="15" hidden="false" customHeight="true" outlineLevel="0" collapsed="false">
      <c r="A8565" s="106" t="n">
        <v>58133.4205555556</v>
      </c>
      <c r="B8565" s="1" t="s">
        <v>323</v>
      </c>
      <c r="C8565" s="1" t="s">
        <v>324</v>
      </c>
      <c r="D8565" s="1" t="s">
        <v>325</v>
      </c>
    </row>
    <row r="8566" customFormat="false" ht="15" hidden="false" customHeight="true" outlineLevel="0" collapsed="false">
      <c r="A8566" s="106" t="n">
        <v>58141.3659375</v>
      </c>
      <c r="B8566" s="1" t="s">
        <v>314</v>
      </c>
      <c r="C8566" s="1" t="s">
        <v>315</v>
      </c>
      <c r="D8566" s="1" t="s">
        <v>316</v>
      </c>
    </row>
    <row r="8567" customFormat="false" ht="15" hidden="false" customHeight="true" outlineLevel="0" collapsed="false">
      <c r="A8567" s="106" t="n">
        <v>58148.0032407407</v>
      </c>
      <c r="B8567" s="1" t="s">
        <v>326</v>
      </c>
      <c r="C8567" s="1" t="s">
        <v>327</v>
      </c>
      <c r="D8567" s="1" t="s">
        <v>319</v>
      </c>
    </row>
    <row r="8568" customFormat="false" ht="15" hidden="false" customHeight="true" outlineLevel="0" collapsed="false">
      <c r="A8568" s="106" t="n">
        <v>58154.6132986111</v>
      </c>
      <c r="B8568" s="1" t="s">
        <v>328</v>
      </c>
      <c r="C8568" s="1" t="s">
        <v>329</v>
      </c>
      <c r="D8568" s="1" t="s">
        <v>330</v>
      </c>
    </row>
    <row r="8569" customFormat="false" ht="15" hidden="false" customHeight="true" outlineLevel="0" collapsed="false">
      <c r="A8569" s="106" t="n">
        <v>58154.978599537</v>
      </c>
      <c r="B8569" s="1" t="s">
        <v>320</v>
      </c>
      <c r="C8569" s="1" t="s">
        <v>321</v>
      </c>
      <c r="D8569" s="1" t="s">
        <v>322</v>
      </c>
    </row>
    <row r="8570" customFormat="false" ht="15" hidden="false" customHeight="true" outlineLevel="0" collapsed="false">
      <c r="A8570" s="106" t="n">
        <v>58163.1576736111</v>
      </c>
      <c r="B8570" s="1" t="s">
        <v>323</v>
      </c>
      <c r="C8570" s="1" t="s">
        <v>324</v>
      </c>
      <c r="D8570" s="1" t="s">
        <v>325</v>
      </c>
    </row>
    <row r="8571" customFormat="false" ht="15" hidden="false" customHeight="true" outlineLevel="0" collapsed="false">
      <c r="A8571" s="106" t="n">
        <v>58170.7815740741</v>
      </c>
      <c r="B8571" s="1" t="s">
        <v>314</v>
      </c>
      <c r="C8571" s="1" t="s">
        <v>315</v>
      </c>
      <c r="D8571" s="1" t="s">
        <v>316</v>
      </c>
    </row>
    <row r="8572" customFormat="false" ht="15" hidden="false" customHeight="true" outlineLevel="0" collapsed="false">
      <c r="A8572" s="106" t="n">
        <v>58177.3943634259</v>
      </c>
      <c r="B8572" s="1" t="s">
        <v>326</v>
      </c>
      <c r="C8572" s="1" t="s">
        <v>327</v>
      </c>
      <c r="D8572" s="1" t="s">
        <v>319</v>
      </c>
    </row>
    <row r="8573" customFormat="false" ht="15" hidden="false" customHeight="true" outlineLevel="0" collapsed="false">
      <c r="A8573" s="106" t="n">
        <v>58184.6915277778</v>
      </c>
      <c r="B8573" s="1" t="s">
        <v>320</v>
      </c>
      <c r="C8573" s="1" t="s">
        <v>321</v>
      </c>
      <c r="D8573" s="1" t="s">
        <v>322</v>
      </c>
    </row>
    <row r="8574" customFormat="false" ht="15" hidden="false" customHeight="true" outlineLevel="0" collapsed="false">
      <c r="A8574" s="106" t="n">
        <v>58192.8028587963</v>
      </c>
      <c r="B8574" s="1" t="s">
        <v>323</v>
      </c>
      <c r="C8574" s="1" t="s">
        <v>324</v>
      </c>
      <c r="D8574" s="1" t="s">
        <v>325</v>
      </c>
    </row>
    <row r="8575" customFormat="false" ht="15" hidden="false" customHeight="true" outlineLevel="0" collapsed="false">
      <c r="A8575" s="106" t="n">
        <v>58200.0613773148</v>
      </c>
      <c r="B8575" s="1" t="s">
        <v>314</v>
      </c>
      <c r="C8575" s="1" t="s">
        <v>315</v>
      </c>
      <c r="D8575" s="1" t="s">
        <v>316</v>
      </c>
    </row>
    <row r="8576" customFormat="false" ht="15" hidden="false" customHeight="true" outlineLevel="0" collapsed="false">
      <c r="A8576" s="106" t="n">
        <v>58206.8015856482</v>
      </c>
      <c r="B8576" s="1" t="s">
        <v>317</v>
      </c>
      <c r="C8576" s="1" t="s">
        <v>318</v>
      </c>
      <c r="D8576" s="1" t="s">
        <v>319</v>
      </c>
    </row>
    <row r="8577" customFormat="false" ht="15" hidden="false" customHeight="true" outlineLevel="0" collapsed="false">
      <c r="A8577" s="106" t="n">
        <v>58214.4308680556</v>
      </c>
      <c r="B8577" s="1" t="s">
        <v>320</v>
      </c>
      <c r="C8577" s="1" t="s">
        <v>321</v>
      </c>
      <c r="D8577" s="1" t="s">
        <v>322</v>
      </c>
    </row>
    <row r="8578" customFormat="false" ht="15" hidden="false" customHeight="true" outlineLevel="0" collapsed="false">
      <c r="A8578" s="106" t="n">
        <v>58222.3351157407</v>
      </c>
      <c r="B8578" s="1" t="s">
        <v>333</v>
      </c>
      <c r="C8578" s="1" t="s">
        <v>334</v>
      </c>
      <c r="D8578" s="1" t="s">
        <v>325</v>
      </c>
    </row>
    <row r="8579" customFormat="false" ht="15" hidden="false" customHeight="true" outlineLevel="0" collapsed="false">
      <c r="A8579" s="106" t="n">
        <v>58229.2629976852</v>
      </c>
      <c r="B8579" s="1" t="s">
        <v>314</v>
      </c>
      <c r="C8579" s="1" t="s">
        <v>315</v>
      </c>
      <c r="D8579" s="1" t="s">
        <v>316</v>
      </c>
    </row>
    <row r="8580" customFormat="false" ht="15" hidden="false" customHeight="true" outlineLevel="0" collapsed="false">
      <c r="A8580" s="106" t="n">
        <v>58236.2472569444</v>
      </c>
      <c r="B8580" s="1" t="s">
        <v>326</v>
      </c>
      <c r="C8580" s="1" t="s">
        <v>327</v>
      </c>
      <c r="D8580" s="1" t="s">
        <v>319</v>
      </c>
    </row>
    <row r="8581" customFormat="false" ht="15" hidden="false" customHeight="true" outlineLevel="0" collapsed="false">
      <c r="A8581" s="106" t="n">
        <v>58244.1625925926</v>
      </c>
      <c r="B8581" s="1" t="s">
        <v>320</v>
      </c>
      <c r="C8581" s="1" t="s">
        <v>321</v>
      </c>
      <c r="D8581" s="1" t="s">
        <v>322</v>
      </c>
    </row>
    <row r="8582" customFormat="false" ht="15" hidden="false" customHeight="true" outlineLevel="0" collapsed="false">
      <c r="A8582" s="106" t="n">
        <v>58247.3232407407</v>
      </c>
      <c r="B8582" s="1" t="s">
        <v>328</v>
      </c>
      <c r="C8582" s="1" t="s">
        <v>331</v>
      </c>
      <c r="D8582" s="1" t="s">
        <v>332</v>
      </c>
    </row>
    <row r="8583" customFormat="false" ht="15" hidden="false" customHeight="true" outlineLevel="0" collapsed="false">
      <c r="A8583" s="106" t="n">
        <v>58251.7578240741</v>
      </c>
      <c r="B8583" s="1" t="s">
        <v>323</v>
      </c>
      <c r="C8583" s="1" t="s">
        <v>324</v>
      </c>
      <c r="D8583" s="1" t="s">
        <v>325</v>
      </c>
    </row>
    <row r="8584" customFormat="false" ht="15" hidden="false" customHeight="true" outlineLevel="0" collapsed="false">
      <c r="A8584" s="106" t="n">
        <v>58258.4530671296</v>
      </c>
      <c r="B8584" s="1" t="s">
        <v>314</v>
      </c>
      <c r="C8584" s="1" t="s">
        <v>315</v>
      </c>
      <c r="D8584" s="1" t="s">
        <v>316</v>
      </c>
    </row>
    <row r="8585" customFormat="false" ht="15" hidden="false" customHeight="true" outlineLevel="0" collapsed="false">
      <c r="A8585" s="106" t="n">
        <v>58265.7484027778</v>
      </c>
      <c r="B8585" s="1" t="s">
        <v>326</v>
      </c>
      <c r="C8585" s="1" t="s">
        <v>327</v>
      </c>
      <c r="D8585" s="1" t="s">
        <v>319</v>
      </c>
    </row>
    <row r="8586" customFormat="false" ht="15" hidden="false" customHeight="true" outlineLevel="0" collapsed="false">
      <c r="A8586" s="106" t="n">
        <v>58273.8565625</v>
      </c>
      <c r="B8586" s="1" t="s">
        <v>320</v>
      </c>
      <c r="C8586" s="1" t="s">
        <v>321</v>
      </c>
      <c r="D8586" s="1" t="s">
        <v>322</v>
      </c>
    </row>
    <row r="8587" customFormat="false" ht="15" hidden="false" customHeight="true" outlineLevel="0" collapsed="false">
      <c r="A8587" s="106" t="n">
        <v>58281.0989814815</v>
      </c>
      <c r="B8587" s="1" t="s">
        <v>323</v>
      </c>
      <c r="C8587" s="1" t="s">
        <v>324</v>
      </c>
      <c r="D8587" s="1" t="s">
        <v>325</v>
      </c>
    </row>
    <row r="8588" customFormat="false" ht="15" hidden="false" customHeight="true" outlineLevel="0" collapsed="false">
      <c r="A8588" s="106" t="n">
        <v>58287.6957523148</v>
      </c>
      <c r="B8588" s="1" t="s">
        <v>314</v>
      </c>
      <c r="C8588" s="1" t="s">
        <v>315</v>
      </c>
      <c r="D8588" s="1" t="s">
        <v>316</v>
      </c>
    </row>
    <row r="8589" customFormat="false" ht="15" hidden="false" customHeight="true" outlineLevel="0" collapsed="false">
      <c r="A8589" s="106" t="n">
        <v>58295.3173032407</v>
      </c>
      <c r="B8589" s="1" t="s">
        <v>326</v>
      </c>
      <c r="C8589" s="1" t="s">
        <v>327</v>
      </c>
      <c r="D8589" s="1" t="s">
        <v>319</v>
      </c>
    </row>
    <row r="8590" customFormat="false" ht="15" hidden="false" customHeight="true" outlineLevel="0" collapsed="false">
      <c r="A8590" s="106" t="n">
        <v>58303.4856712963</v>
      </c>
      <c r="B8590" s="1" t="s">
        <v>320</v>
      </c>
      <c r="C8590" s="1" t="s">
        <v>321</v>
      </c>
      <c r="D8590" s="1" t="s">
        <v>322</v>
      </c>
    </row>
    <row r="8591" customFormat="false" ht="15" hidden="false" customHeight="true" outlineLevel="0" collapsed="false">
      <c r="A8591" s="106" t="n">
        <v>58310.4035069444</v>
      </c>
      <c r="B8591" s="1" t="s">
        <v>323</v>
      </c>
      <c r="C8591" s="1" t="s">
        <v>324</v>
      </c>
      <c r="D8591" s="1" t="s">
        <v>325</v>
      </c>
    </row>
    <row r="8592" customFormat="false" ht="15" hidden="false" customHeight="true" outlineLevel="0" collapsed="false">
      <c r="A8592" s="106" t="n">
        <v>58317.0449074074</v>
      </c>
      <c r="B8592" s="1" t="s">
        <v>314</v>
      </c>
      <c r="C8592" s="1" t="s">
        <v>315</v>
      </c>
      <c r="D8592" s="1" t="s">
        <v>316</v>
      </c>
    </row>
    <row r="8593" customFormat="false" ht="15" hidden="false" customHeight="true" outlineLevel="0" collapsed="false">
      <c r="A8593" s="106" t="n">
        <v>58324.9584027778</v>
      </c>
      <c r="B8593" s="1" t="s">
        <v>326</v>
      </c>
      <c r="C8593" s="1" t="s">
        <v>327</v>
      </c>
      <c r="D8593" s="1" t="s">
        <v>319</v>
      </c>
    </row>
    <row r="8594" customFormat="false" ht="15" hidden="false" customHeight="true" outlineLevel="0" collapsed="false">
      <c r="A8594" s="106" t="n">
        <v>58333.0300578704</v>
      </c>
      <c r="B8594" s="1" t="s">
        <v>320</v>
      </c>
      <c r="C8594" s="1" t="s">
        <v>321</v>
      </c>
      <c r="D8594" s="1" t="s">
        <v>322</v>
      </c>
    </row>
    <row r="8595" customFormat="false" ht="15" hidden="false" customHeight="true" outlineLevel="0" collapsed="false">
      <c r="A8595" s="106" t="n">
        <v>58339.7209490741</v>
      </c>
      <c r="B8595" s="1" t="s">
        <v>323</v>
      </c>
      <c r="C8595" s="1" t="s">
        <v>324</v>
      </c>
      <c r="D8595" s="1" t="s">
        <v>325</v>
      </c>
    </row>
    <row r="8596" customFormat="false" ht="15" hidden="false" customHeight="true" outlineLevel="0" collapsed="false">
      <c r="A8596" s="106" t="n">
        <v>58341.0013194445</v>
      </c>
      <c r="B8596" s="1" t="s">
        <v>328</v>
      </c>
      <c r="C8596" s="1" t="s">
        <v>335</v>
      </c>
      <c r="D8596" s="1" t="s">
        <v>336</v>
      </c>
    </row>
    <row r="8597" customFormat="false" ht="15" hidden="false" customHeight="true" outlineLevel="0" collapsed="false">
      <c r="A8597" s="106" t="n">
        <v>58346.5374652778</v>
      </c>
      <c r="B8597" s="1" t="s">
        <v>314</v>
      </c>
      <c r="C8597" s="1" t="s">
        <v>315</v>
      </c>
      <c r="D8597" s="1" t="s">
        <v>316</v>
      </c>
    </row>
    <row r="8598" customFormat="false" ht="15" hidden="false" customHeight="true" outlineLevel="0" collapsed="false">
      <c r="A8598" s="106" t="n">
        <v>58354.659212963</v>
      </c>
      <c r="B8598" s="1" t="s">
        <v>326</v>
      </c>
      <c r="C8598" s="1" t="s">
        <v>327</v>
      </c>
      <c r="D8598" s="1" t="s">
        <v>319</v>
      </c>
    </row>
    <row r="8599" customFormat="false" ht="15" hidden="false" customHeight="true" outlineLevel="0" collapsed="false">
      <c r="A8599" s="106" t="n">
        <v>58362.4845717593</v>
      </c>
      <c r="B8599" s="1" t="s">
        <v>320</v>
      </c>
      <c r="C8599" s="1" t="s">
        <v>321</v>
      </c>
      <c r="D8599" s="1" t="s">
        <v>322</v>
      </c>
    </row>
    <row r="8600" customFormat="false" ht="15" hidden="false" customHeight="true" outlineLevel="0" collapsed="false">
      <c r="A8600" s="106" t="n">
        <v>58369.0936226852</v>
      </c>
      <c r="B8600" s="1" t="s">
        <v>323</v>
      </c>
      <c r="C8600" s="1" t="s">
        <v>324</v>
      </c>
      <c r="D8600" s="1" t="s">
        <v>325</v>
      </c>
    </row>
    <row r="8601" customFormat="false" ht="15" hidden="false" customHeight="true" outlineLevel="0" collapsed="false">
      <c r="A8601" s="106" t="n">
        <v>58376.1887731482</v>
      </c>
      <c r="B8601" s="1" t="s">
        <v>314</v>
      </c>
      <c r="C8601" s="1" t="s">
        <v>315</v>
      </c>
      <c r="D8601" s="1" t="s">
        <v>316</v>
      </c>
    </row>
    <row r="8602" customFormat="false" ht="15" hidden="false" customHeight="true" outlineLevel="0" collapsed="false">
      <c r="A8602" s="106" t="n">
        <v>58384.3825462963</v>
      </c>
      <c r="B8602" s="1" t="s">
        <v>317</v>
      </c>
      <c r="C8602" s="1" t="s">
        <v>318</v>
      </c>
      <c r="D8602" s="1" t="s">
        <v>319</v>
      </c>
    </row>
    <row r="8603" customFormat="false" ht="15" hidden="false" customHeight="true" outlineLevel="0" collapsed="false">
      <c r="A8603" s="106" t="n">
        <v>58391.8641666667</v>
      </c>
      <c r="B8603" s="1" t="s">
        <v>320</v>
      </c>
      <c r="C8603" s="1" t="s">
        <v>321</v>
      </c>
      <c r="D8603" s="1" t="s">
        <v>322</v>
      </c>
    </row>
    <row r="8604" customFormat="false" ht="15" hidden="false" customHeight="true" outlineLevel="0" collapsed="false">
      <c r="A8604" s="106" t="n">
        <v>58398.5477199074</v>
      </c>
      <c r="B8604" s="1" t="s">
        <v>333</v>
      </c>
      <c r="C8604" s="1" t="s">
        <v>334</v>
      </c>
      <c r="D8604" s="1" t="s">
        <v>325</v>
      </c>
    </row>
    <row r="8605" customFormat="false" ht="15" hidden="false" customHeight="true" outlineLevel="0" collapsed="false">
      <c r="A8605" s="106" t="n">
        <v>58405.9875694444</v>
      </c>
      <c r="B8605" s="1" t="s">
        <v>314</v>
      </c>
      <c r="C8605" s="1" t="s">
        <v>315</v>
      </c>
      <c r="D8605" s="1" t="s">
        <v>316</v>
      </c>
    </row>
    <row r="8606" customFormat="false" ht="15" hidden="false" customHeight="true" outlineLevel="0" collapsed="false">
      <c r="A8606" s="106" t="n">
        <v>58414.0753125</v>
      </c>
      <c r="B8606" s="1" t="s">
        <v>326</v>
      </c>
      <c r="C8606" s="1" t="s">
        <v>327</v>
      </c>
      <c r="D8606" s="1" t="s">
        <v>319</v>
      </c>
    </row>
    <row r="8607" customFormat="false" ht="15" hidden="false" customHeight="true" outlineLevel="0" collapsed="false">
      <c r="A8607" s="106" t="n">
        <v>58421.2012037037</v>
      </c>
      <c r="B8607" s="1" t="s">
        <v>320</v>
      </c>
      <c r="C8607" s="1" t="s">
        <v>321</v>
      </c>
      <c r="D8607" s="1" t="s">
        <v>322</v>
      </c>
    </row>
    <row r="8608" customFormat="false" ht="15" hidden="false" customHeight="true" outlineLevel="0" collapsed="false">
      <c r="A8608" s="106" t="n">
        <v>58428.0909143519</v>
      </c>
      <c r="B8608" s="1" t="s">
        <v>323</v>
      </c>
      <c r="C8608" s="1" t="s">
        <v>324</v>
      </c>
      <c r="D8608" s="1" t="s">
        <v>325</v>
      </c>
    </row>
    <row r="8609" customFormat="false" ht="15" hidden="false" customHeight="true" outlineLevel="0" collapsed="false">
      <c r="A8609" s="106" t="n">
        <v>58430.8868518519</v>
      </c>
      <c r="B8609" s="1" t="s">
        <v>328</v>
      </c>
      <c r="C8609" s="1" t="s">
        <v>337</v>
      </c>
      <c r="D8609" s="1" t="s">
        <v>338</v>
      </c>
    </row>
    <row r="8610" customFormat="false" ht="15" hidden="false" customHeight="true" outlineLevel="0" collapsed="false">
      <c r="A8610" s="106" t="n">
        <v>58435.8870833333</v>
      </c>
      <c r="B8610" s="1" t="s">
        <v>314</v>
      </c>
      <c r="C8610" s="1" t="s">
        <v>315</v>
      </c>
      <c r="D8610" s="1" t="s">
        <v>316</v>
      </c>
    </row>
    <row r="8611" customFormat="false" ht="15" hidden="false" customHeight="true" outlineLevel="0" collapsed="false">
      <c r="A8611" s="106" t="n">
        <v>58443.6939583333</v>
      </c>
      <c r="B8611" s="1" t="s">
        <v>326</v>
      </c>
      <c r="C8611" s="1" t="s">
        <v>327</v>
      </c>
      <c r="D8611" s="1" t="s">
        <v>319</v>
      </c>
    </row>
    <row r="8612" customFormat="false" ht="15" hidden="false" customHeight="true" outlineLevel="0" collapsed="false">
      <c r="A8612" s="106" t="n">
        <v>58450.5356944444</v>
      </c>
      <c r="B8612" s="1" t="s">
        <v>320</v>
      </c>
      <c r="C8612" s="1" t="s">
        <v>321</v>
      </c>
      <c r="D8612" s="1" t="s">
        <v>322</v>
      </c>
    </row>
    <row r="8613" customFormat="false" ht="15" hidden="false" customHeight="true" outlineLevel="0" collapsed="false">
      <c r="A8613" s="106" t="n">
        <v>58457.7177083333</v>
      </c>
      <c r="B8613" s="1" t="s">
        <v>323</v>
      </c>
      <c r="C8613" s="1" t="s">
        <v>324</v>
      </c>
      <c r="D8613" s="1" t="s">
        <v>325</v>
      </c>
    </row>
    <row r="8614" customFormat="false" ht="15" hidden="false" customHeight="true" outlineLevel="0" collapsed="false">
      <c r="A8614" s="106" t="n">
        <v>58465.8013773148</v>
      </c>
      <c r="B8614" s="1" t="s">
        <v>314</v>
      </c>
      <c r="C8614" s="1" t="s">
        <v>315</v>
      </c>
      <c r="D8614" s="1" t="s">
        <v>316</v>
      </c>
    </row>
    <row r="8615" customFormat="false" ht="15" hidden="false" customHeight="true" outlineLevel="0" collapsed="false">
      <c r="A8615" s="106" t="n">
        <v>58473.2233796296</v>
      </c>
      <c r="B8615" s="1" t="s">
        <v>326</v>
      </c>
      <c r="C8615" s="1" t="s">
        <v>327</v>
      </c>
      <c r="D8615" s="1" t="s">
        <v>319</v>
      </c>
    </row>
    <row r="8616" customFormat="false" ht="15" hidden="false" customHeight="true" outlineLevel="0" collapsed="false">
      <c r="A8616" s="106" t="n">
        <v>58479.9033796296</v>
      </c>
      <c r="B8616" s="1" t="s">
        <v>320</v>
      </c>
      <c r="C8616" s="1" t="s">
        <v>321</v>
      </c>
      <c r="D8616" s="1" t="s">
        <v>322</v>
      </c>
    </row>
    <row r="8617" customFormat="false" ht="15" hidden="false" customHeight="true" outlineLevel="0" collapsed="false">
      <c r="A8617" s="106" t="n">
        <v>58487.4140856482</v>
      </c>
      <c r="B8617" s="1" t="s">
        <v>323</v>
      </c>
      <c r="C8617" s="1" t="s">
        <v>324</v>
      </c>
      <c r="D8617" s="1" t="s">
        <v>325</v>
      </c>
    </row>
    <row r="8618" customFormat="false" ht="15" hidden="false" customHeight="true" outlineLevel="0" collapsed="false">
      <c r="A8618" s="106" t="n">
        <v>58495.6289236111</v>
      </c>
      <c r="B8618" s="1" t="s">
        <v>314</v>
      </c>
      <c r="C8618" s="1" t="s">
        <v>315</v>
      </c>
      <c r="D8618" s="1" t="s">
        <v>316</v>
      </c>
    </row>
    <row r="8619" customFormat="false" ht="15" hidden="false" customHeight="true" outlineLevel="0" collapsed="false">
      <c r="A8619" s="106" t="n">
        <v>58502.6741550926</v>
      </c>
      <c r="B8619" s="1" t="s">
        <v>326</v>
      </c>
      <c r="C8619" s="1" t="s">
        <v>327</v>
      </c>
      <c r="D8619" s="1" t="s">
        <v>319</v>
      </c>
    </row>
    <row r="8620" customFormat="false" ht="15" hidden="false" customHeight="true" outlineLevel="0" collapsed="false">
      <c r="A8620" s="106" t="n">
        <v>58509.3277083333</v>
      </c>
      <c r="B8620" s="1" t="s">
        <v>320</v>
      </c>
      <c r="C8620" s="1" t="s">
        <v>321</v>
      </c>
      <c r="D8620" s="1" t="s">
        <v>322</v>
      </c>
    </row>
    <row r="8621" customFormat="false" ht="15" hidden="false" customHeight="true" outlineLevel="0" collapsed="false">
      <c r="A8621" s="106" t="n">
        <v>58517.1532407407</v>
      </c>
      <c r="B8621" s="1" t="s">
        <v>323</v>
      </c>
      <c r="C8621" s="1" t="s">
        <v>324</v>
      </c>
      <c r="D8621" s="1" t="s">
        <v>325</v>
      </c>
    </row>
    <row r="8622" customFormat="false" ht="15" hidden="false" customHeight="true" outlineLevel="0" collapsed="false">
      <c r="A8622" s="106" t="n">
        <v>58519.8592708333</v>
      </c>
      <c r="B8622" s="1" t="s">
        <v>328</v>
      </c>
      <c r="C8622" s="1" t="s">
        <v>329</v>
      </c>
      <c r="D8622" s="1" t="s">
        <v>330</v>
      </c>
    </row>
    <row r="8623" customFormat="false" ht="15" hidden="false" customHeight="true" outlineLevel="0" collapsed="false">
      <c r="A8623" s="106" t="n">
        <v>58525.2970601852</v>
      </c>
      <c r="B8623" s="1" t="s">
        <v>314</v>
      </c>
      <c r="C8623" s="1" t="s">
        <v>315</v>
      </c>
      <c r="D8623" s="1" t="s">
        <v>316</v>
      </c>
    </row>
    <row r="8624" customFormat="false" ht="15" hidden="false" customHeight="true" outlineLevel="0" collapsed="false">
      <c r="A8624" s="106" t="n">
        <v>58532.0672916667</v>
      </c>
      <c r="B8624" s="1" t="s">
        <v>326</v>
      </c>
      <c r="C8624" s="1" t="s">
        <v>327</v>
      </c>
      <c r="D8624" s="1" t="s">
        <v>319</v>
      </c>
    </row>
    <row r="8625" customFormat="false" ht="15" hidden="false" customHeight="true" outlineLevel="0" collapsed="false">
      <c r="A8625" s="106" t="n">
        <v>58538.8206828704</v>
      </c>
      <c r="B8625" s="1" t="s">
        <v>320</v>
      </c>
      <c r="C8625" s="1" t="s">
        <v>321</v>
      </c>
      <c r="D8625" s="1" t="s">
        <v>322</v>
      </c>
    </row>
    <row r="8626" customFormat="false" ht="15" hidden="false" customHeight="true" outlineLevel="0" collapsed="false">
      <c r="A8626" s="106" t="n">
        <v>58546.8897337963</v>
      </c>
      <c r="B8626" s="1" t="s">
        <v>323</v>
      </c>
      <c r="C8626" s="1" t="s">
        <v>324</v>
      </c>
      <c r="D8626" s="1" t="s">
        <v>325</v>
      </c>
    </row>
    <row r="8627" customFormat="false" ht="15" hidden="false" customHeight="true" outlineLevel="0" collapsed="false">
      <c r="A8627" s="106" t="n">
        <v>58554.7870138889</v>
      </c>
      <c r="B8627" s="1" t="s">
        <v>314</v>
      </c>
      <c r="C8627" s="1" t="s">
        <v>315</v>
      </c>
      <c r="D8627" s="1" t="s">
        <v>316</v>
      </c>
    </row>
    <row r="8628" customFormat="false" ht="15" hidden="false" customHeight="true" outlineLevel="0" collapsed="false">
      <c r="A8628" s="106" t="n">
        <v>58561.4239467593</v>
      </c>
      <c r="B8628" s="1" t="s">
        <v>317</v>
      </c>
      <c r="C8628" s="1" t="s">
        <v>318</v>
      </c>
      <c r="D8628" s="1" t="s">
        <v>319</v>
      </c>
    </row>
    <row r="8629" customFormat="false" ht="15" hidden="false" customHeight="true" outlineLevel="0" collapsed="false">
      <c r="A8629" s="106" t="n">
        <v>58568.3881018519</v>
      </c>
      <c r="B8629" s="1" t="s">
        <v>320</v>
      </c>
      <c r="C8629" s="1" t="s">
        <v>321</v>
      </c>
      <c r="D8629" s="1" t="s">
        <v>322</v>
      </c>
    </row>
    <row r="8630" customFormat="false" ht="15" hidden="false" customHeight="true" outlineLevel="0" collapsed="false">
      <c r="A8630" s="106" t="n">
        <v>58576.5684953704</v>
      </c>
      <c r="B8630" s="1" t="s">
        <v>323</v>
      </c>
      <c r="C8630" s="1" t="s">
        <v>324</v>
      </c>
      <c r="D8630" s="1" t="s">
        <v>325</v>
      </c>
    </row>
    <row r="8631" customFormat="false" ht="15" hidden="false" customHeight="true" outlineLevel="0" collapsed="false">
      <c r="A8631" s="106" t="n">
        <v>58584.1257175926</v>
      </c>
      <c r="B8631" s="1" t="s">
        <v>314</v>
      </c>
      <c r="C8631" s="1" t="s">
        <v>315</v>
      </c>
      <c r="D8631" s="1" t="s">
        <v>316</v>
      </c>
    </row>
    <row r="8632" customFormat="false" ht="15" hidden="false" customHeight="true" outlineLevel="0" collapsed="false">
      <c r="A8632" s="106" t="n">
        <v>58590.7662268519</v>
      </c>
      <c r="B8632" s="1" t="s">
        <v>326</v>
      </c>
      <c r="C8632" s="1" t="s">
        <v>327</v>
      </c>
      <c r="D8632" s="1" t="s">
        <v>319</v>
      </c>
    </row>
    <row r="8633" customFormat="false" ht="15" hidden="false" customHeight="true" outlineLevel="0" collapsed="false">
      <c r="A8633" s="106" t="n">
        <v>58598.03</v>
      </c>
      <c r="B8633" s="1" t="s">
        <v>320</v>
      </c>
      <c r="C8633" s="1" t="s">
        <v>321</v>
      </c>
      <c r="D8633" s="1" t="s">
        <v>322</v>
      </c>
    </row>
    <row r="8634" customFormat="false" ht="15" hidden="false" customHeight="true" outlineLevel="0" collapsed="false">
      <c r="A8634" s="106" t="n">
        <v>58606.1502777778</v>
      </c>
      <c r="B8634" s="1" t="s">
        <v>323</v>
      </c>
      <c r="C8634" s="1" t="s">
        <v>324</v>
      </c>
      <c r="D8634" s="1" t="s">
        <v>325</v>
      </c>
    </row>
    <row r="8635" customFormat="false" ht="15" hidden="false" customHeight="true" outlineLevel="0" collapsed="false">
      <c r="A8635" s="106" t="n">
        <v>58612.5723611111</v>
      </c>
      <c r="B8635" s="1" t="s">
        <v>328</v>
      </c>
      <c r="C8635" s="1" t="s">
        <v>331</v>
      </c>
      <c r="D8635" s="1" t="s">
        <v>332</v>
      </c>
    </row>
    <row r="8636" customFormat="false" ht="15" hidden="false" customHeight="true" outlineLevel="0" collapsed="false">
      <c r="A8636" s="106" t="n">
        <v>58613.3635763889</v>
      </c>
      <c r="B8636" s="1" t="s">
        <v>314</v>
      </c>
      <c r="C8636" s="1" t="s">
        <v>315</v>
      </c>
      <c r="D8636" s="1" t="s">
        <v>316</v>
      </c>
    </row>
    <row r="8637" customFormat="false" ht="15" hidden="false" customHeight="true" outlineLevel="0" collapsed="false">
      <c r="A8637" s="106" t="n">
        <v>58620.1234375</v>
      </c>
      <c r="B8637" s="1" t="s">
        <v>326</v>
      </c>
      <c r="C8637" s="1" t="s">
        <v>327</v>
      </c>
      <c r="D8637" s="1" t="s">
        <v>319</v>
      </c>
    </row>
    <row r="8638" customFormat="false" ht="15" hidden="false" customHeight="true" outlineLevel="0" collapsed="false">
      <c r="A8638" s="106" t="n">
        <v>58627.7339351852</v>
      </c>
      <c r="B8638" s="1" t="s">
        <v>320</v>
      </c>
      <c r="C8638" s="1" t="s">
        <v>321</v>
      </c>
      <c r="D8638" s="1" t="s">
        <v>322</v>
      </c>
    </row>
    <row r="8639" customFormat="false" ht="15" hidden="false" customHeight="true" outlineLevel="0" collapsed="false">
      <c r="A8639" s="106" t="n">
        <v>58635.6302893519</v>
      </c>
      <c r="B8639" s="1" t="s">
        <v>323</v>
      </c>
      <c r="C8639" s="1" t="s">
        <v>324</v>
      </c>
      <c r="D8639" s="1" t="s">
        <v>325</v>
      </c>
    </row>
    <row r="8640" customFormat="false" ht="15" hidden="false" customHeight="true" outlineLevel="0" collapsed="false">
      <c r="A8640" s="106" t="n">
        <v>58642.5578009259</v>
      </c>
      <c r="B8640" s="1" t="s">
        <v>314</v>
      </c>
      <c r="C8640" s="1" t="s">
        <v>315</v>
      </c>
      <c r="D8640" s="1" t="s">
        <v>316</v>
      </c>
    </row>
    <row r="8641" customFormat="false" ht="15" hidden="false" customHeight="true" outlineLevel="0" collapsed="false">
      <c r="A8641" s="106" t="n">
        <v>58649.5341666667</v>
      </c>
      <c r="B8641" s="1" t="s">
        <v>326</v>
      </c>
      <c r="C8641" s="1" t="s">
        <v>327</v>
      </c>
      <c r="D8641" s="1" t="s">
        <v>319</v>
      </c>
    </row>
    <row r="8642" customFormat="false" ht="15" hidden="false" customHeight="true" outlineLevel="0" collapsed="false">
      <c r="A8642" s="106" t="n">
        <v>58657.468912037</v>
      </c>
      <c r="B8642" s="1" t="s">
        <v>320</v>
      </c>
      <c r="C8642" s="1" t="s">
        <v>321</v>
      </c>
      <c r="D8642" s="1" t="s">
        <v>322</v>
      </c>
    </row>
    <row r="8643" customFormat="false" ht="15" hidden="false" customHeight="true" outlineLevel="0" collapsed="false">
      <c r="A8643" s="106" t="n">
        <v>58665.0349074074</v>
      </c>
      <c r="B8643" s="1" t="s">
        <v>323</v>
      </c>
      <c r="C8643" s="1" t="s">
        <v>324</v>
      </c>
      <c r="D8643" s="1" t="s">
        <v>325</v>
      </c>
    </row>
    <row r="8644" customFormat="false" ht="15" hidden="false" customHeight="true" outlineLevel="0" collapsed="false">
      <c r="A8644" s="106" t="n">
        <v>58671.7654282407</v>
      </c>
      <c r="B8644" s="1" t="s">
        <v>314</v>
      </c>
      <c r="C8644" s="1" t="s">
        <v>315</v>
      </c>
      <c r="D8644" s="1" t="s">
        <v>316</v>
      </c>
    </row>
    <row r="8645" customFormat="false" ht="15" hidden="false" customHeight="true" outlineLevel="0" collapsed="false">
      <c r="A8645" s="106" t="n">
        <v>58679.0386458333</v>
      </c>
      <c r="B8645" s="1" t="s">
        <v>326</v>
      </c>
      <c r="C8645" s="1" t="s">
        <v>327</v>
      </c>
      <c r="D8645" s="1" t="s">
        <v>319</v>
      </c>
    </row>
    <row r="8646" customFormat="false" ht="15" hidden="false" customHeight="true" outlineLevel="0" collapsed="false">
      <c r="A8646" s="106" t="n">
        <v>58687.1911689815</v>
      </c>
      <c r="B8646" s="1" t="s">
        <v>320</v>
      </c>
      <c r="C8646" s="1" t="s">
        <v>321</v>
      </c>
      <c r="D8646" s="1" t="s">
        <v>322</v>
      </c>
    </row>
    <row r="8647" customFormat="false" ht="15" hidden="false" customHeight="true" outlineLevel="0" collapsed="false">
      <c r="A8647" s="106" t="n">
        <v>58694.4050578704</v>
      </c>
      <c r="B8647" s="1" t="s">
        <v>323</v>
      </c>
      <c r="C8647" s="1" t="s">
        <v>324</v>
      </c>
      <c r="D8647" s="1" t="s">
        <v>325</v>
      </c>
    </row>
    <row r="8648" customFormat="false" ht="15" hidden="false" customHeight="true" outlineLevel="0" collapsed="false">
      <c r="A8648" s="106" t="n">
        <v>58701.0414236111</v>
      </c>
      <c r="B8648" s="1" t="s">
        <v>314</v>
      </c>
      <c r="C8648" s="1" t="s">
        <v>315</v>
      </c>
      <c r="D8648" s="1" t="s">
        <v>316</v>
      </c>
    </row>
    <row r="8649" customFormat="false" ht="15" hidden="false" customHeight="true" outlineLevel="0" collapsed="false">
      <c r="A8649" s="106" t="n">
        <v>58706.2411574074</v>
      </c>
      <c r="B8649" s="1" t="s">
        <v>328</v>
      </c>
      <c r="C8649" s="1" t="s">
        <v>335</v>
      </c>
      <c r="D8649" s="1" t="s">
        <v>336</v>
      </c>
    </row>
    <row r="8650" customFormat="false" ht="15" hidden="false" customHeight="true" outlineLevel="0" collapsed="false">
      <c r="A8650" s="106" t="n">
        <v>58708.6616087963</v>
      </c>
      <c r="B8650" s="1" t="s">
        <v>326</v>
      </c>
      <c r="C8650" s="1" t="s">
        <v>327</v>
      </c>
      <c r="D8650" s="1" t="s">
        <v>319</v>
      </c>
    </row>
    <row r="8651" customFormat="false" ht="15" hidden="false" customHeight="true" outlineLevel="0" collapsed="false">
      <c r="A8651" s="106" t="n">
        <v>58716.8611458333</v>
      </c>
      <c r="B8651" s="1" t="s">
        <v>320</v>
      </c>
      <c r="C8651" s="1" t="s">
        <v>321</v>
      </c>
      <c r="D8651" s="1" t="s">
        <v>322</v>
      </c>
    </row>
    <row r="8652" customFormat="false" ht="15" hidden="false" customHeight="true" outlineLevel="0" collapsed="false">
      <c r="A8652" s="106" t="n">
        <v>58723.7783333333</v>
      </c>
      <c r="B8652" s="1" t="s">
        <v>323</v>
      </c>
      <c r="C8652" s="1" t="s">
        <v>324</v>
      </c>
      <c r="D8652" s="1" t="s">
        <v>325</v>
      </c>
    </row>
    <row r="8653" customFormat="false" ht="15" hidden="false" customHeight="true" outlineLevel="0" collapsed="false">
      <c r="A8653" s="106" t="n">
        <v>58730.4368518519</v>
      </c>
      <c r="B8653" s="1" t="s">
        <v>314</v>
      </c>
      <c r="C8653" s="1" t="s">
        <v>315</v>
      </c>
      <c r="D8653" s="1" t="s">
        <v>316</v>
      </c>
    </row>
    <row r="8654" customFormat="false" ht="15" hidden="false" customHeight="true" outlineLevel="0" collapsed="false">
      <c r="A8654" s="106" t="n">
        <v>58738.3921990741</v>
      </c>
      <c r="B8654" s="1" t="s">
        <v>317</v>
      </c>
      <c r="C8654" s="1" t="s">
        <v>318</v>
      </c>
      <c r="D8654" s="1" t="s">
        <v>319</v>
      </c>
    </row>
    <row r="8655" customFormat="false" ht="15" hidden="false" customHeight="true" outlineLevel="0" collapsed="false">
      <c r="A8655" s="106" t="n">
        <v>58746.4550578704</v>
      </c>
      <c r="B8655" s="1" t="s">
        <v>320</v>
      </c>
      <c r="C8655" s="1" t="s">
        <v>321</v>
      </c>
      <c r="D8655" s="1" t="s">
        <v>322</v>
      </c>
    </row>
    <row r="8656" customFormat="false" ht="15" hidden="false" customHeight="true" outlineLevel="0" collapsed="false">
      <c r="A8656" s="106" t="n">
        <v>58753.1784375</v>
      </c>
      <c r="B8656" s="1" t="s">
        <v>323</v>
      </c>
      <c r="C8656" s="1" t="s">
        <v>324</v>
      </c>
      <c r="D8656" s="1" t="s">
        <v>325</v>
      </c>
    </row>
    <row r="8657" customFormat="false" ht="15" hidden="false" customHeight="true" outlineLevel="0" collapsed="false">
      <c r="A8657" s="106" t="n">
        <v>58759.9918171296</v>
      </c>
      <c r="B8657" s="1" t="s">
        <v>314</v>
      </c>
      <c r="C8657" s="1" t="s">
        <v>315</v>
      </c>
      <c r="D8657" s="1" t="s">
        <v>316</v>
      </c>
    </row>
    <row r="8658" customFormat="false" ht="15" hidden="false" customHeight="true" outlineLevel="0" collapsed="false">
      <c r="A8658" s="106" t="n">
        <v>58768.177025463</v>
      </c>
      <c r="B8658" s="1" t="s">
        <v>326</v>
      </c>
      <c r="C8658" s="1" t="s">
        <v>327</v>
      </c>
      <c r="D8658" s="1" t="s">
        <v>319</v>
      </c>
    </row>
    <row r="8659" customFormat="false" ht="15" hidden="false" customHeight="true" outlineLevel="0" collapsed="false">
      <c r="A8659" s="106" t="n">
        <v>58775.9648726852</v>
      </c>
      <c r="B8659" s="1" t="s">
        <v>320</v>
      </c>
      <c r="C8659" s="1" t="s">
        <v>321</v>
      </c>
      <c r="D8659" s="1" t="s">
        <v>322</v>
      </c>
    </row>
    <row r="8660" customFormat="false" ht="15" hidden="false" customHeight="true" outlineLevel="0" collapsed="false">
      <c r="A8660" s="106" t="n">
        <v>58782.6162268519</v>
      </c>
      <c r="B8660" s="1" t="s">
        <v>323</v>
      </c>
      <c r="C8660" s="1" t="s">
        <v>324</v>
      </c>
      <c r="D8660" s="1" t="s">
        <v>325</v>
      </c>
    </row>
    <row r="8661" customFormat="false" ht="15" hidden="false" customHeight="true" outlineLevel="0" collapsed="false">
      <c r="A8661" s="106" t="n">
        <v>58789.7186226852</v>
      </c>
      <c r="B8661" s="1" t="s">
        <v>314</v>
      </c>
      <c r="C8661" s="1" t="s">
        <v>315</v>
      </c>
      <c r="D8661" s="1" t="s">
        <v>316</v>
      </c>
    </row>
    <row r="8662" customFormat="false" ht="15" hidden="false" customHeight="true" outlineLevel="0" collapsed="false">
      <c r="A8662" s="106" t="n">
        <v>58796.1252314815</v>
      </c>
      <c r="B8662" s="1" t="s">
        <v>328</v>
      </c>
      <c r="C8662" s="1" t="s">
        <v>337</v>
      </c>
      <c r="D8662" s="1" t="s">
        <v>338</v>
      </c>
    </row>
    <row r="8663" customFormat="false" ht="15" hidden="false" customHeight="true" outlineLevel="0" collapsed="false">
      <c r="A8663" s="106" t="n">
        <v>58797.9432986111</v>
      </c>
      <c r="B8663" s="1" t="s">
        <v>326</v>
      </c>
      <c r="C8663" s="1" t="s">
        <v>327</v>
      </c>
      <c r="D8663" s="1" t="s">
        <v>319</v>
      </c>
    </row>
    <row r="8664" customFormat="false" ht="15" hidden="false" customHeight="true" outlineLevel="0" collapsed="false">
      <c r="A8664" s="106" t="n">
        <v>58805.3940856482</v>
      </c>
      <c r="B8664" s="1" t="s">
        <v>320</v>
      </c>
      <c r="C8664" s="1" t="s">
        <v>321</v>
      </c>
      <c r="D8664" s="1" t="s">
        <v>322</v>
      </c>
    </row>
    <row r="8665" customFormat="false" ht="15" hidden="false" customHeight="true" outlineLevel="0" collapsed="false">
      <c r="A8665" s="106" t="n">
        <v>58812.0996296296</v>
      </c>
      <c r="B8665" s="1" t="s">
        <v>323</v>
      </c>
      <c r="C8665" s="1" t="s">
        <v>324</v>
      </c>
      <c r="D8665" s="1" t="s">
        <v>325</v>
      </c>
    </row>
    <row r="8666" customFormat="false" ht="15" hidden="false" customHeight="true" outlineLevel="0" collapsed="false">
      <c r="A8666" s="106" t="n">
        <v>58819.581400463</v>
      </c>
      <c r="B8666" s="1" t="s">
        <v>314</v>
      </c>
      <c r="C8666" s="1" t="s">
        <v>315</v>
      </c>
      <c r="D8666" s="1" t="s">
        <v>316</v>
      </c>
    </row>
    <row r="8667" customFormat="false" ht="15" hidden="false" customHeight="true" outlineLevel="0" collapsed="false">
      <c r="A8667" s="106" t="n">
        <v>58827.6354976852</v>
      </c>
      <c r="B8667" s="1" t="s">
        <v>326</v>
      </c>
      <c r="C8667" s="1" t="s">
        <v>327</v>
      </c>
      <c r="D8667" s="1" t="s">
        <v>319</v>
      </c>
    </row>
    <row r="8668" customFormat="false" ht="15" hidden="false" customHeight="true" outlineLevel="0" collapsed="false">
      <c r="A8668" s="106" t="n">
        <v>58834.7562152778</v>
      </c>
      <c r="B8668" s="1" t="s">
        <v>320</v>
      </c>
      <c r="C8668" s="1" t="s">
        <v>321</v>
      </c>
      <c r="D8668" s="1" t="s">
        <v>322</v>
      </c>
    </row>
    <row r="8669" customFormat="false" ht="15" hidden="false" customHeight="true" outlineLevel="0" collapsed="false">
      <c r="A8669" s="106" t="n">
        <v>58841.6400694445</v>
      </c>
      <c r="B8669" s="1" t="s">
        <v>323</v>
      </c>
      <c r="C8669" s="1" t="s">
        <v>324</v>
      </c>
      <c r="D8669" s="1" t="s">
        <v>325</v>
      </c>
    </row>
    <row r="8670" customFormat="false" ht="15" hidden="false" customHeight="true" outlineLevel="0" collapsed="false">
      <c r="A8670" s="106" t="n">
        <v>58849.4941782407</v>
      </c>
      <c r="B8670" s="1" t="s">
        <v>314</v>
      </c>
      <c r="C8670" s="1" t="s">
        <v>315</v>
      </c>
      <c r="D8670" s="1" t="s">
        <v>316</v>
      </c>
    </row>
    <row r="8671" customFormat="false" ht="15" hidden="false" customHeight="true" outlineLevel="0" collapsed="false">
      <c r="A8671" s="106" t="n">
        <v>58857.2296412037</v>
      </c>
      <c r="B8671" s="1" t="s">
        <v>326</v>
      </c>
      <c r="C8671" s="1" t="s">
        <v>327</v>
      </c>
      <c r="D8671" s="1" t="s">
        <v>319</v>
      </c>
    </row>
    <row r="8672" customFormat="false" ht="15" hidden="false" customHeight="true" outlineLevel="0" collapsed="false">
      <c r="A8672" s="106" t="n">
        <v>58864.0768287037</v>
      </c>
      <c r="B8672" s="1" t="s">
        <v>320</v>
      </c>
      <c r="C8672" s="1" t="s">
        <v>321</v>
      </c>
      <c r="D8672" s="1" t="s">
        <v>322</v>
      </c>
    </row>
    <row r="8673" customFormat="false" ht="15" hidden="false" customHeight="true" outlineLevel="0" collapsed="false">
      <c r="A8673" s="106" t="n">
        <v>58871.2458449074</v>
      </c>
      <c r="B8673" s="1" t="s">
        <v>323</v>
      </c>
      <c r="C8673" s="1" t="s">
        <v>324</v>
      </c>
      <c r="D8673" s="1" t="s">
        <v>325</v>
      </c>
    </row>
    <row r="8674" customFormat="false" ht="15" hidden="false" customHeight="true" outlineLevel="0" collapsed="false">
      <c r="A8674" s="106" t="n">
        <v>58879.3545138889</v>
      </c>
      <c r="B8674" s="1" t="s">
        <v>314</v>
      </c>
      <c r="C8674" s="1" t="s">
        <v>315</v>
      </c>
      <c r="D8674" s="1" t="s">
        <v>316</v>
      </c>
    </row>
    <row r="8675" customFormat="false" ht="15" hidden="false" customHeight="true" outlineLevel="0" collapsed="false">
      <c r="A8675" s="106" t="n">
        <v>58885.1006365741</v>
      </c>
      <c r="B8675" s="1" t="s">
        <v>328</v>
      </c>
      <c r="C8675" s="1" t="s">
        <v>329</v>
      </c>
      <c r="D8675" s="1" t="s">
        <v>330</v>
      </c>
    </row>
    <row r="8676" customFormat="false" ht="15" hidden="false" customHeight="true" outlineLevel="0" collapsed="false">
      <c r="A8676" s="106" t="n">
        <v>58886.7241087963</v>
      </c>
      <c r="B8676" s="1" t="s">
        <v>326</v>
      </c>
      <c r="C8676" s="1" t="s">
        <v>327</v>
      </c>
      <c r="D8676" s="1" t="s">
        <v>319</v>
      </c>
    </row>
    <row r="8677" customFormat="false" ht="15" hidden="false" customHeight="true" outlineLevel="0" collapsed="false">
      <c r="A8677" s="106" t="n">
        <v>58893.3928356482</v>
      </c>
      <c r="B8677" s="1" t="s">
        <v>320</v>
      </c>
      <c r="C8677" s="1" t="s">
        <v>321</v>
      </c>
      <c r="D8677" s="1" t="s">
        <v>322</v>
      </c>
    </row>
    <row r="8678" customFormat="false" ht="15" hidden="false" customHeight="true" outlineLevel="0" collapsed="false">
      <c r="A8678" s="106" t="n">
        <v>58900.9076388889</v>
      </c>
      <c r="B8678" s="1" t="s">
        <v>333</v>
      </c>
      <c r="C8678" s="1" t="s">
        <v>334</v>
      </c>
      <c r="D8678" s="1" t="s">
        <v>325</v>
      </c>
    </row>
    <row r="8679" customFormat="false" ht="15" hidden="false" customHeight="true" outlineLevel="0" collapsed="false">
      <c r="A8679" s="106" t="n">
        <v>58909.0899652778</v>
      </c>
      <c r="B8679" s="1" t="s">
        <v>314</v>
      </c>
      <c r="C8679" s="1" t="s">
        <v>315</v>
      </c>
      <c r="D8679" s="1" t="s">
        <v>316</v>
      </c>
    </row>
    <row r="8680" customFormat="false" ht="15" hidden="false" customHeight="true" outlineLevel="0" collapsed="false">
      <c r="A8680" s="106" t="n">
        <v>58916.1281365741</v>
      </c>
      <c r="B8680" s="1" t="s">
        <v>317</v>
      </c>
      <c r="C8680" s="1" t="s">
        <v>318</v>
      </c>
      <c r="D8680" s="1" t="s">
        <v>319</v>
      </c>
    </row>
    <row r="8681" customFormat="false" ht="15" hidden="false" customHeight="true" outlineLevel="0" collapsed="false">
      <c r="A8681" s="106" t="n">
        <v>58922.7462384259</v>
      </c>
      <c r="B8681" s="1" t="s">
        <v>320</v>
      </c>
      <c r="C8681" s="1" t="s">
        <v>321</v>
      </c>
      <c r="D8681" s="1" t="s">
        <v>322</v>
      </c>
    </row>
    <row r="8682" customFormat="false" ht="15" hidden="false" customHeight="true" outlineLevel="0" collapsed="false">
      <c r="A8682" s="106" t="n">
        <v>58930.5922800926</v>
      </c>
      <c r="B8682" s="1" t="s">
        <v>323</v>
      </c>
      <c r="C8682" s="1" t="s">
        <v>324</v>
      </c>
      <c r="D8682" s="1" t="s">
        <v>325</v>
      </c>
    </row>
    <row r="8683" customFormat="false" ht="15" hidden="false" customHeight="true" outlineLevel="0" collapsed="false">
      <c r="A8683" s="106" t="n">
        <v>58938.6738541667</v>
      </c>
      <c r="B8683" s="1" t="s">
        <v>314</v>
      </c>
      <c r="C8683" s="1" t="s">
        <v>315</v>
      </c>
      <c r="D8683" s="1" t="s">
        <v>316</v>
      </c>
    </row>
    <row r="8684" customFormat="false" ht="15" hidden="false" customHeight="true" outlineLevel="0" collapsed="false">
      <c r="A8684" s="106" t="n">
        <v>58945.4603240741</v>
      </c>
      <c r="B8684" s="1" t="s">
        <v>326</v>
      </c>
      <c r="C8684" s="1" t="s">
        <v>327</v>
      </c>
      <c r="D8684" s="1" t="s">
        <v>319</v>
      </c>
    </row>
    <row r="8685" customFormat="false" ht="15" hidden="false" customHeight="true" outlineLevel="0" collapsed="false">
      <c r="A8685" s="106" t="n">
        <v>58952.1750810185</v>
      </c>
      <c r="B8685" s="1" t="s">
        <v>320</v>
      </c>
      <c r="C8685" s="1" t="s">
        <v>321</v>
      </c>
      <c r="D8685" s="1" t="s">
        <v>322</v>
      </c>
    </row>
    <row r="8686" customFormat="false" ht="15" hidden="false" customHeight="true" outlineLevel="0" collapsed="false">
      <c r="A8686" s="106" t="n">
        <v>58960.256412037</v>
      </c>
      <c r="B8686" s="1" t="s">
        <v>323</v>
      </c>
      <c r="C8686" s="1" t="s">
        <v>324</v>
      </c>
      <c r="D8686" s="1" t="s">
        <v>325</v>
      </c>
    </row>
    <row r="8687" customFormat="false" ht="15" hidden="false" customHeight="true" outlineLevel="0" collapsed="false">
      <c r="A8687" s="106" t="n">
        <v>58968.1128703704</v>
      </c>
      <c r="B8687" s="1" t="s">
        <v>314</v>
      </c>
      <c r="C8687" s="1" t="s">
        <v>315</v>
      </c>
      <c r="D8687" s="1" t="s">
        <v>316</v>
      </c>
    </row>
    <row r="8688" customFormat="false" ht="15" hidden="false" customHeight="true" outlineLevel="0" collapsed="false">
      <c r="A8688" s="106" t="n">
        <v>58974.7523263889</v>
      </c>
      <c r="B8688" s="1" t="s">
        <v>326</v>
      </c>
      <c r="C8688" s="1" t="s">
        <v>327</v>
      </c>
      <c r="D8688" s="1" t="s">
        <v>319</v>
      </c>
    </row>
    <row r="8689" customFormat="false" ht="15" hidden="false" customHeight="true" outlineLevel="0" collapsed="false">
      <c r="A8689" s="106" t="n">
        <v>58977.8135648148</v>
      </c>
      <c r="B8689" s="1" t="s">
        <v>328</v>
      </c>
      <c r="C8689" s="1" t="s">
        <v>331</v>
      </c>
      <c r="D8689" s="1" t="s">
        <v>332</v>
      </c>
    </row>
    <row r="8690" customFormat="false" ht="15" hidden="false" customHeight="true" outlineLevel="0" collapsed="false">
      <c r="A8690" s="106" t="n">
        <v>58981.7038657407</v>
      </c>
      <c r="B8690" s="1" t="s">
        <v>320</v>
      </c>
      <c r="C8690" s="1" t="s">
        <v>321</v>
      </c>
      <c r="D8690" s="1" t="s">
        <v>322</v>
      </c>
    </row>
    <row r="8691" customFormat="false" ht="15" hidden="false" customHeight="true" outlineLevel="0" collapsed="false">
      <c r="A8691" s="106" t="n">
        <v>58989.8694907407</v>
      </c>
      <c r="B8691" s="1" t="s">
        <v>323</v>
      </c>
      <c r="C8691" s="1" t="s">
        <v>324</v>
      </c>
      <c r="D8691" s="1" t="s">
        <v>325</v>
      </c>
    </row>
    <row r="8692" customFormat="false" ht="15" hidden="false" customHeight="true" outlineLevel="0" collapsed="false">
      <c r="A8692" s="106" t="n">
        <v>58997.4329282407</v>
      </c>
      <c r="B8692" s="1" t="s">
        <v>314</v>
      </c>
      <c r="C8692" s="1" t="s">
        <v>315</v>
      </c>
      <c r="D8692" s="1" t="s">
        <v>316</v>
      </c>
    </row>
    <row r="8693" customFormat="false" ht="15" hidden="false" customHeight="true" outlineLevel="0" collapsed="false">
      <c r="A8693" s="106" t="n">
        <v>59004.0489583333</v>
      </c>
      <c r="B8693" s="1" t="s">
        <v>326</v>
      </c>
      <c r="C8693" s="1" t="s">
        <v>327</v>
      </c>
      <c r="D8693" s="1" t="s">
        <v>319</v>
      </c>
    </row>
    <row r="8694" customFormat="false" ht="15" hidden="false" customHeight="true" outlineLevel="0" collapsed="false">
      <c r="A8694" s="106" t="n">
        <v>59011.3362268519</v>
      </c>
      <c r="B8694" s="1" t="s">
        <v>320</v>
      </c>
      <c r="C8694" s="1" t="s">
        <v>321</v>
      </c>
      <c r="D8694" s="1" t="s">
        <v>322</v>
      </c>
    </row>
    <row r="8695" customFormat="false" ht="15" hidden="false" customHeight="true" outlineLevel="0" collapsed="false">
      <c r="A8695" s="106" t="n">
        <v>59019.4240625</v>
      </c>
      <c r="B8695" s="1" t="s">
        <v>323</v>
      </c>
      <c r="C8695" s="1" t="s">
        <v>324</v>
      </c>
      <c r="D8695" s="1" t="s">
        <v>325</v>
      </c>
    </row>
    <row r="8696" customFormat="false" ht="15" hidden="false" customHeight="true" outlineLevel="0" collapsed="false">
      <c r="A8696" s="106" t="n">
        <v>59026.6730208333</v>
      </c>
      <c r="B8696" s="1" t="s">
        <v>314</v>
      </c>
      <c r="C8696" s="1" t="s">
        <v>315</v>
      </c>
      <c r="D8696" s="1" t="s">
        <v>316</v>
      </c>
    </row>
    <row r="8697" customFormat="false" ht="15" hidden="false" customHeight="true" outlineLevel="0" collapsed="false">
      <c r="A8697" s="106" t="n">
        <v>59033.4021180556</v>
      </c>
      <c r="B8697" s="1" t="s">
        <v>326</v>
      </c>
      <c r="C8697" s="1" t="s">
        <v>327</v>
      </c>
      <c r="D8697" s="1" t="s">
        <v>319</v>
      </c>
    </row>
    <row r="8698" customFormat="false" ht="15" hidden="false" customHeight="true" outlineLevel="0" collapsed="false">
      <c r="A8698" s="106" t="n">
        <v>59041.0538541667</v>
      </c>
      <c r="B8698" s="1" t="s">
        <v>320</v>
      </c>
      <c r="C8698" s="1" t="s">
        <v>321</v>
      </c>
      <c r="D8698" s="1" t="s">
        <v>322</v>
      </c>
    </row>
    <row r="8699" customFormat="false" ht="15" hidden="false" customHeight="true" outlineLevel="0" collapsed="false">
      <c r="A8699" s="106" t="n">
        <v>59048.9287731482</v>
      </c>
      <c r="B8699" s="1" t="s">
        <v>323</v>
      </c>
      <c r="C8699" s="1" t="s">
        <v>324</v>
      </c>
      <c r="D8699" s="1" t="s">
        <v>325</v>
      </c>
    </row>
    <row r="8700" customFormat="false" ht="15" hidden="false" customHeight="true" outlineLevel="0" collapsed="false">
      <c r="A8700" s="106" t="n">
        <v>59055.8833564815</v>
      </c>
      <c r="B8700" s="1" t="s">
        <v>314</v>
      </c>
      <c r="C8700" s="1" t="s">
        <v>315</v>
      </c>
      <c r="D8700" s="1" t="s">
        <v>316</v>
      </c>
    </row>
    <row r="8701" customFormat="false" ht="15" hidden="false" customHeight="true" outlineLevel="0" collapsed="false">
      <c r="A8701" s="106" t="n">
        <v>59062.8588541667</v>
      </c>
      <c r="B8701" s="1" t="s">
        <v>326</v>
      </c>
      <c r="C8701" s="1" t="s">
        <v>327</v>
      </c>
      <c r="D8701" s="1" t="s">
        <v>319</v>
      </c>
    </row>
    <row r="8702" customFormat="false" ht="15" hidden="false" customHeight="true" outlineLevel="0" collapsed="false">
      <c r="A8702" s="106" t="n">
        <v>59070.8223611111</v>
      </c>
      <c r="B8702" s="1" t="s">
        <v>320</v>
      </c>
      <c r="C8702" s="1" t="s">
        <v>321</v>
      </c>
      <c r="D8702" s="1" t="s">
        <v>322</v>
      </c>
    </row>
    <row r="8703" customFormat="false" ht="15" hidden="false" customHeight="true" outlineLevel="0" collapsed="false">
      <c r="A8703" s="106" t="n">
        <v>59071.4791435185</v>
      </c>
      <c r="B8703" s="1" t="s">
        <v>328</v>
      </c>
      <c r="C8703" s="1" t="s">
        <v>335</v>
      </c>
      <c r="D8703" s="1" t="s">
        <v>336</v>
      </c>
    </row>
    <row r="8704" customFormat="false" ht="15" hidden="false" customHeight="true" outlineLevel="0" collapsed="false">
      <c r="A8704" s="106" t="n">
        <v>59078.3972569444</v>
      </c>
      <c r="B8704" s="1" t="s">
        <v>333</v>
      </c>
      <c r="C8704" s="1" t="s">
        <v>334</v>
      </c>
      <c r="D8704" s="1" t="s">
        <v>325</v>
      </c>
    </row>
    <row r="8705" customFormat="false" ht="15" hidden="false" customHeight="true" outlineLevel="0" collapsed="false">
      <c r="A8705" s="106" t="n">
        <v>59085.1228009259</v>
      </c>
      <c r="B8705" s="1" t="s">
        <v>314</v>
      </c>
      <c r="C8705" s="1" t="s">
        <v>315</v>
      </c>
      <c r="D8705" s="1" t="s">
        <v>316</v>
      </c>
    </row>
    <row r="8706" customFormat="false" ht="15" hidden="false" customHeight="true" outlineLevel="0" collapsed="false">
      <c r="A8706" s="106" t="n">
        <v>59092.4449768519</v>
      </c>
      <c r="B8706" s="1" t="s">
        <v>317</v>
      </c>
      <c r="C8706" s="1" t="s">
        <v>318</v>
      </c>
      <c r="D8706" s="1" t="s">
        <v>319</v>
      </c>
    </row>
    <row r="8707" customFormat="false" ht="15" hidden="false" customHeight="true" outlineLevel="0" collapsed="false">
      <c r="A8707" s="106" t="n">
        <v>59100.5996875</v>
      </c>
      <c r="B8707" s="1" t="s">
        <v>320</v>
      </c>
      <c r="C8707" s="1" t="s">
        <v>321</v>
      </c>
      <c r="D8707" s="1" t="s">
        <v>322</v>
      </c>
    </row>
    <row r="8708" customFormat="false" ht="15" hidden="false" customHeight="true" outlineLevel="0" collapsed="false">
      <c r="A8708" s="106" t="n">
        <v>59107.8415162037</v>
      </c>
      <c r="B8708" s="1" t="s">
        <v>323</v>
      </c>
      <c r="C8708" s="1" t="s">
        <v>324</v>
      </c>
      <c r="D8708" s="1" t="s">
        <v>325</v>
      </c>
    </row>
    <row r="8709" customFormat="false" ht="15" hidden="false" customHeight="true" outlineLevel="0" collapsed="false">
      <c r="A8709" s="106" t="n">
        <v>59114.4528703704</v>
      </c>
      <c r="B8709" s="1" t="s">
        <v>314</v>
      </c>
      <c r="C8709" s="1" t="s">
        <v>315</v>
      </c>
      <c r="D8709" s="1" t="s">
        <v>316</v>
      </c>
    </row>
    <row r="8710" customFormat="false" ht="15" hidden="false" customHeight="true" outlineLevel="0" collapsed="false">
      <c r="A8710" s="106" t="n">
        <v>59122.1521527778</v>
      </c>
      <c r="B8710" s="1" t="s">
        <v>326</v>
      </c>
      <c r="C8710" s="1" t="s">
        <v>327</v>
      </c>
      <c r="D8710" s="1" t="s">
        <v>319</v>
      </c>
    </row>
    <row r="8711" customFormat="false" ht="15" hidden="false" customHeight="true" outlineLevel="0" collapsed="false">
      <c r="A8711" s="106" t="n">
        <v>59130.3404513889</v>
      </c>
      <c r="B8711" s="1" t="s">
        <v>320</v>
      </c>
      <c r="C8711" s="1" t="s">
        <v>321</v>
      </c>
      <c r="D8711" s="1" t="s">
        <v>322</v>
      </c>
    </row>
    <row r="8712" customFormat="false" ht="15" hidden="false" customHeight="true" outlineLevel="0" collapsed="false">
      <c r="A8712" s="106" t="n">
        <v>59137.2722569444</v>
      </c>
      <c r="B8712" s="1" t="s">
        <v>323</v>
      </c>
      <c r="C8712" s="1" t="s">
        <v>324</v>
      </c>
      <c r="D8712" s="1" t="s">
        <v>325</v>
      </c>
    </row>
    <row r="8713" customFormat="false" ht="15" hidden="false" customHeight="true" outlineLevel="0" collapsed="false">
      <c r="A8713" s="106" t="n">
        <v>59143.9243287037</v>
      </c>
      <c r="B8713" s="1" t="s">
        <v>314</v>
      </c>
      <c r="C8713" s="1" t="s">
        <v>315</v>
      </c>
      <c r="D8713" s="1" t="s">
        <v>316</v>
      </c>
    </row>
    <row r="8714" customFormat="false" ht="15" hidden="false" customHeight="true" outlineLevel="0" collapsed="false">
      <c r="A8714" s="106" t="n">
        <v>59151.9387268519</v>
      </c>
      <c r="B8714" s="1" t="s">
        <v>326</v>
      </c>
      <c r="C8714" s="1" t="s">
        <v>327</v>
      </c>
      <c r="D8714" s="1" t="s">
        <v>319</v>
      </c>
    </row>
    <row r="8715" customFormat="false" ht="15" hidden="false" customHeight="true" outlineLevel="0" collapsed="false">
      <c r="A8715" s="106" t="n">
        <v>59159.9979976852</v>
      </c>
      <c r="B8715" s="1" t="s">
        <v>320</v>
      </c>
      <c r="C8715" s="1" t="s">
        <v>321</v>
      </c>
      <c r="D8715" s="1" t="s">
        <v>322</v>
      </c>
    </row>
    <row r="8716" customFormat="false" ht="15" hidden="false" customHeight="true" outlineLevel="0" collapsed="false">
      <c r="A8716" s="106" t="n">
        <v>59161.3664583333</v>
      </c>
      <c r="B8716" s="1" t="s">
        <v>328</v>
      </c>
      <c r="C8716" s="1" t="s">
        <v>337</v>
      </c>
      <c r="D8716" s="1" t="s">
        <v>338</v>
      </c>
    </row>
    <row r="8717" customFormat="false" ht="15" hidden="false" customHeight="true" outlineLevel="0" collapsed="false">
      <c r="A8717" s="106" t="n">
        <v>59166.7029050926</v>
      </c>
      <c r="B8717" s="1" t="s">
        <v>323</v>
      </c>
      <c r="C8717" s="1" t="s">
        <v>324</v>
      </c>
      <c r="D8717" s="1" t="s">
        <v>325</v>
      </c>
    </row>
    <row r="8718" customFormat="false" ht="15" hidden="false" customHeight="true" outlineLevel="0" collapsed="false">
      <c r="A8718" s="106" t="n">
        <v>59173.5562268519</v>
      </c>
      <c r="B8718" s="1" t="s">
        <v>314</v>
      </c>
      <c r="C8718" s="1" t="s">
        <v>315</v>
      </c>
      <c r="D8718" s="1" t="s">
        <v>316</v>
      </c>
    </row>
    <row r="8719" customFormat="false" ht="15" hidden="false" customHeight="true" outlineLevel="0" collapsed="false">
      <c r="A8719" s="106" t="n">
        <v>59181.7443171296</v>
      </c>
      <c r="B8719" s="1" t="s">
        <v>326</v>
      </c>
      <c r="C8719" s="1" t="s">
        <v>327</v>
      </c>
      <c r="D8719" s="1" t="s">
        <v>319</v>
      </c>
    </row>
    <row r="8720" customFormat="false" ht="15" hidden="false" customHeight="true" outlineLevel="0" collapsed="false">
      <c r="A8720" s="106" t="n">
        <v>59189.5350231482</v>
      </c>
      <c r="B8720" s="1" t="s">
        <v>320</v>
      </c>
      <c r="C8720" s="1" t="s">
        <v>321</v>
      </c>
      <c r="D8720" s="1" t="s">
        <v>322</v>
      </c>
    </row>
    <row r="8721" customFormat="false" ht="15" hidden="false" customHeight="true" outlineLevel="0" collapsed="false">
      <c r="A8721" s="106" t="n">
        <v>59196.1502777778</v>
      </c>
      <c r="B8721" s="1" t="s">
        <v>323</v>
      </c>
      <c r="C8721" s="1" t="s">
        <v>324</v>
      </c>
      <c r="D8721" s="1" t="s">
        <v>325</v>
      </c>
    </row>
    <row r="8722" customFormat="false" ht="15" hidden="false" customHeight="true" outlineLevel="0" collapsed="false">
      <c r="A8722" s="106" t="n">
        <v>59203.321724537</v>
      </c>
      <c r="B8722" s="1" t="s">
        <v>314</v>
      </c>
      <c r="C8722" s="1" t="s">
        <v>315</v>
      </c>
      <c r="D8722" s="1" t="s">
        <v>316</v>
      </c>
    </row>
    <row r="8723" customFormat="false" ht="15" hidden="false" customHeight="true" outlineLevel="0" collapsed="false">
      <c r="A8723" s="106" t="n">
        <v>59211.5069444445</v>
      </c>
      <c r="B8723" s="1" t="s">
        <v>326</v>
      </c>
      <c r="C8723" s="1" t="s">
        <v>327</v>
      </c>
      <c r="D8723" s="1" t="s">
        <v>319</v>
      </c>
    </row>
    <row r="8724" customFormat="false" ht="15" hidden="false" customHeight="true" outlineLevel="0" collapsed="false">
      <c r="A8724" s="106" t="n">
        <v>59218.9425347222</v>
      </c>
      <c r="B8724" s="1" t="s">
        <v>320</v>
      </c>
      <c r="C8724" s="1" t="s">
        <v>321</v>
      </c>
      <c r="D8724" s="1" t="s">
        <v>322</v>
      </c>
    </row>
    <row r="8725" customFormat="false" ht="15" hidden="false" customHeight="true" outlineLevel="0" collapsed="false">
      <c r="A8725" s="106" t="n">
        <v>59225.6298148148</v>
      </c>
      <c r="B8725" s="1" t="s">
        <v>323</v>
      </c>
      <c r="C8725" s="1" t="s">
        <v>324</v>
      </c>
      <c r="D8725" s="1" t="s">
        <v>325</v>
      </c>
    </row>
    <row r="8726" customFormat="false" ht="15" hidden="false" customHeight="true" outlineLevel="0" collapsed="false">
      <c r="A8726" s="106" t="n">
        <v>59233.1587384259</v>
      </c>
      <c r="B8726" s="1" t="s">
        <v>314</v>
      </c>
      <c r="C8726" s="1" t="s">
        <v>315</v>
      </c>
      <c r="D8726" s="1" t="s">
        <v>316</v>
      </c>
    </row>
    <row r="8727" customFormat="false" ht="15" hidden="false" customHeight="true" outlineLevel="0" collapsed="false">
      <c r="A8727" s="106" t="n">
        <v>59241.1753587963</v>
      </c>
      <c r="B8727" s="1" t="s">
        <v>317</v>
      </c>
      <c r="C8727" s="1" t="s">
        <v>318</v>
      </c>
      <c r="D8727" s="1" t="s">
        <v>319</v>
      </c>
    </row>
    <row r="8728" customFormat="false" ht="15" hidden="false" customHeight="true" outlineLevel="0" collapsed="false">
      <c r="A8728" s="106" t="n">
        <v>59248.2477199074</v>
      </c>
      <c r="B8728" s="1" t="s">
        <v>320</v>
      </c>
      <c r="C8728" s="1" t="s">
        <v>321</v>
      </c>
      <c r="D8728" s="1" t="s">
        <v>322</v>
      </c>
    </row>
    <row r="8729" customFormat="false" ht="15" hidden="false" customHeight="true" outlineLevel="0" collapsed="false">
      <c r="A8729" s="106" t="n">
        <v>59250.3378240741</v>
      </c>
      <c r="B8729" s="1" t="s">
        <v>328</v>
      </c>
      <c r="C8729" s="1" t="s">
        <v>329</v>
      </c>
      <c r="D8729" s="1" t="s">
        <v>330</v>
      </c>
    </row>
    <row r="8730" customFormat="false" ht="15" hidden="false" customHeight="true" outlineLevel="0" collapsed="false">
      <c r="A8730" s="106" t="n">
        <v>59255.1490625</v>
      </c>
      <c r="B8730" s="1" t="s">
        <v>333</v>
      </c>
      <c r="C8730" s="1" t="s">
        <v>334</v>
      </c>
      <c r="D8730" s="1" t="s">
        <v>325</v>
      </c>
    </row>
    <row r="8731" customFormat="false" ht="15" hidden="false" customHeight="true" outlineLevel="0" collapsed="false">
      <c r="A8731" s="106" t="n">
        <v>59262.9961111111</v>
      </c>
      <c r="B8731" s="1" t="s">
        <v>314</v>
      </c>
      <c r="C8731" s="1" t="s">
        <v>315</v>
      </c>
      <c r="D8731" s="1" t="s">
        <v>316</v>
      </c>
    </row>
    <row r="8732" customFormat="false" ht="15" hidden="false" customHeight="true" outlineLevel="0" collapsed="false">
      <c r="A8732" s="106" t="n">
        <v>59270.7197337963</v>
      </c>
      <c r="B8732" s="1" t="s">
        <v>326</v>
      </c>
      <c r="C8732" s="1" t="s">
        <v>327</v>
      </c>
      <c r="D8732" s="1" t="s">
        <v>319</v>
      </c>
    </row>
    <row r="8733" customFormat="false" ht="15" hidden="false" customHeight="true" outlineLevel="0" collapsed="false">
      <c r="A8733" s="106" t="n">
        <v>59277.5017824074</v>
      </c>
      <c r="B8733" s="1" t="s">
        <v>320</v>
      </c>
      <c r="C8733" s="1" t="s">
        <v>321</v>
      </c>
      <c r="D8733" s="1" t="s">
        <v>322</v>
      </c>
    </row>
    <row r="8734" customFormat="false" ht="15" hidden="false" customHeight="true" outlineLevel="0" collapsed="false">
      <c r="A8734" s="106" t="n">
        <v>59284.7058912037</v>
      </c>
      <c r="B8734" s="1" t="s">
        <v>323</v>
      </c>
      <c r="C8734" s="1" t="s">
        <v>324</v>
      </c>
      <c r="D8734" s="1" t="s">
        <v>325</v>
      </c>
    </row>
    <row r="8735" customFormat="false" ht="15" hidden="false" customHeight="true" outlineLevel="0" collapsed="false">
      <c r="A8735" s="106" t="n">
        <v>59292.7731365741</v>
      </c>
      <c r="B8735" s="1" t="s">
        <v>314</v>
      </c>
      <c r="C8735" s="1" t="s">
        <v>315</v>
      </c>
      <c r="D8735" s="1" t="s">
        <v>316</v>
      </c>
    </row>
    <row r="8736" customFormat="false" ht="15" hidden="false" customHeight="true" outlineLevel="0" collapsed="false">
      <c r="A8736" s="106" t="n">
        <v>59300.1402083333</v>
      </c>
      <c r="B8736" s="1" t="s">
        <v>326</v>
      </c>
      <c r="C8736" s="1" t="s">
        <v>327</v>
      </c>
      <c r="D8736" s="1" t="s">
        <v>319</v>
      </c>
    </row>
    <row r="8737" customFormat="false" ht="15" hidden="false" customHeight="true" outlineLevel="0" collapsed="false">
      <c r="A8737" s="106" t="n">
        <v>59306.7617476852</v>
      </c>
      <c r="B8737" s="1" t="s">
        <v>320</v>
      </c>
      <c r="C8737" s="1" t="s">
        <v>321</v>
      </c>
      <c r="D8737" s="1" t="s">
        <v>322</v>
      </c>
    </row>
    <row r="8738" customFormat="false" ht="15" hidden="false" customHeight="true" outlineLevel="0" collapsed="false">
      <c r="A8738" s="106" t="n">
        <v>59314.2933333333</v>
      </c>
      <c r="B8738" s="1" t="s">
        <v>323</v>
      </c>
      <c r="C8738" s="1" t="s">
        <v>324</v>
      </c>
      <c r="D8738" s="1" t="s">
        <v>325</v>
      </c>
    </row>
    <row r="8739" customFormat="false" ht="15" hidden="false" customHeight="true" outlineLevel="0" collapsed="false">
      <c r="A8739" s="106" t="n">
        <v>59322.4470833333</v>
      </c>
      <c r="B8739" s="1" t="s">
        <v>314</v>
      </c>
      <c r="C8739" s="1" t="s">
        <v>315</v>
      </c>
      <c r="D8739" s="1" t="s">
        <v>316</v>
      </c>
    </row>
    <row r="8740" customFormat="false" ht="15" hidden="false" customHeight="true" outlineLevel="0" collapsed="false">
      <c r="A8740" s="106" t="n">
        <v>59329.4660300926</v>
      </c>
      <c r="B8740" s="1" t="s">
        <v>326</v>
      </c>
      <c r="C8740" s="1" t="s">
        <v>327</v>
      </c>
      <c r="D8740" s="1" t="s">
        <v>319</v>
      </c>
    </row>
    <row r="8741" customFormat="false" ht="15" hidden="false" customHeight="true" outlineLevel="0" collapsed="false">
      <c r="A8741" s="106" t="n">
        <v>59336.0779166667</v>
      </c>
      <c r="B8741" s="1" t="s">
        <v>320</v>
      </c>
      <c r="C8741" s="1" t="s">
        <v>321</v>
      </c>
      <c r="D8741" s="1" t="s">
        <v>322</v>
      </c>
    </row>
    <row r="8742" customFormat="false" ht="15" hidden="false" customHeight="true" outlineLevel="0" collapsed="false">
      <c r="A8742" s="106" t="n">
        <v>59343.0487384259</v>
      </c>
      <c r="B8742" s="1" t="s">
        <v>328</v>
      </c>
      <c r="C8742" s="1" t="s">
        <v>331</v>
      </c>
      <c r="D8742" s="1" t="s">
        <v>332</v>
      </c>
    </row>
    <row r="8743" customFormat="false" ht="15" hidden="false" customHeight="true" outlineLevel="0" collapsed="false">
      <c r="A8743" s="106" t="n">
        <v>59343.9045717593</v>
      </c>
      <c r="B8743" s="1" t="s">
        <v>323</v>
      </c>
      <c r="C8743" s="1" t="s">
        <v>324</v>
      </c>
      <c r="D8743" s="1" t="s">
        <v>325</v>
      </c>
    </row>
    <row r="8744" customFormat="false" ht="15" hidden="false" customHeight="true" outlineLevel="0" collapsed="false">
      <c r="A8744" s="106" t="n">
        <v>59351.9955208333</v>
      </c>
      <c r="B8744" s="1" t="s">
        <v>314</v>
      </c>
      <c r="C8744" s="1" t="s">
        <v>315</v>
      </c>
      <c r="D8744" s="1" t="s">
        <v>316</v>
      </c>
    </row>
    <row r="8745" customFormat="false" ht="15" hidden="false" customHeight="true" outlineLevel="0" collapsed="false">
      <c r="A8745" s="106" t="n">
        <v>59358.7444444444</v>
      </c>
      <c r="B8745" s="1" t="s">
        <v>326</v>
      </c>
      <c r="C8745" s="1" t="s">
        <v>327</v>
      </c>
      <c r="D8745" s="1" t="s">
        <v>319</v>
      </c>
    </row>
    <row r="8746" customFormat="false" ht="15" hidden="false" customHeight="true" outlineLevel="0" collapsed="false">
      <c r="A8746" s="106" t="n">
        <v>59365.4876041667</v>
      </c>
      <c r="B8746" s="1" t="s">
        <v>320</v>
      </c>
      <c r="C8746" s="1" t="s">
        <v>321</v>
      </c>
      <c r="D8746" s="1" t="s">
        <v>322</v>
      </c>
    </row>
    <row r="8747" customFormat="false" ht="15" hidden="false" customHeight="true" outlineLevel="0" collapsed="false">
      <c r="A8747" s="106" t="n">
        <v>59373.5323148148</v>
      </c>
      <c r="B8747" s="1" t="s">
        <v>323</v>
      </c>
      <c r="C8747" s="1" t="s">
        <v>324</v>
      </c>
      <c r="D8747" s="1" t="s">
        <v>325</v>
      </c>
    </row>
    <row r="8748" customFormat="false" ht="15" hidden="false" customHeight="true" outlineLevel="0" collapsed="false">
      <c r="A8748" s="106" t="n">
        <v>59381.4189236111</v>
      </c>
      <c r="B8748" s="1" t="s">
        <v>314</v>
      </c>
      <c r="C8748" s="1" t="s">
        <v>315</v>
      </c>
      <c r="D8748" s="1" t="s">
        <v>316</v>
      </c>
    </row>
    <row r="8749" customFormat="false" ht="15" hidden="false" customHeight="true" outlineLevel="0" collapsed="false">
      <c r="A8749" s="106" t="n">
        <v>59388.0274652778</v>
      </c>
      <c r="B8749" s="1" t="s">
        <v>326</v>
      </c>
      <c r="C8749" s="1" t="s">
        <v>327</v>
      </c>
      <c r="D8749" s="1" t="s">
        <v>319</v>
      </c>
    </row>
    <row r="8750" customFormat="false" ht="15" hidden="false" customHeight="true" outlineLevel="0" collapsed="false">
      <c r="A8750" s="106" t="n">
        <v>59395.0138425926</v>
      </c>
      <c r="B8750" s="1" t="s">
        <v>320</v>
      </c>
      <c r="C8750" s="1" t="s">
        <v>321</v>
      </c>
      <c r="D8750" s="1" t="s">
        <v>322</v>
      </c>
    </row>
    <row r="8751" customFormat="false" ht="15" hidden="false" customHeight="true" outlineLevel="0" collapsed="false">
      <c r="A8751" s="106" t="n">
        <v>59403.1631134259</v>
      </c>
      <c r="B8751" s="1" t="s">
        <v>323</v>
      </c>
      <c r="C8751" s="1" t="s">
        <v>324</v>
      </c>
      <c r="D8751" s="1" t="s">
        <v>325</v>
      </c>
    </row>
    <row r="8752" customFormat="false" ht="15" hidden="false" customHeight="true" outlineLevel="0" collapsed="false">
      <c r="A8752" s="106" t="n">
        <v>59410.7416319445</v>
      </c>
      <c r="B8752" s="1" t="s">
        <v>314</v>
      </c>
      <c r="C8752" s="1" t="s">
        <v>315</v>
      </c>
      <c r="D8752" s="1" t="s">
        <v>316</v>
      </c>
    </row>
    <row r="8753" customFormat="false" ht="15" hidden="false" customHeight="true" outlineLevel="0" collapsed="false">
      <c r="A8753" s="106" t="n">
        <v>59417.3620833333</v>
      </c>
      <c r="B8753" s="1" t="s">
        <v>317</v>
      </c>
      <c r="C8753" s="1" t="s">
        <v>318</v>
      </c>
      <c r="D8753" s="1" t="s">
        <v>319</v>
      </c>
    </row>
    <row r="8754" customFormat="false" ht="15" hidden="false" customHeight="true" outlineLevel="0" collapsed="false">
      <c r="A8754" s="106" t="n">
        <v>59424.6657175926</v>
      </c>
      <c r="B8754" s="1" t="s">
        <v>320</v>
      </c>
      <c r="C8754" s="1" t="s">
        <v>321</v>
      </c>
      <c r="D8754" s="1" t="s">
        <v>322</v>
      </c>
    </row>
    <row r="8755" customFormat="false" ht="15" hidden="false" customHeight="true" outlineLevel="0" collapsed="false">
      <c r="A8755" s="106" t="n">
        <v>59432.7748958333</v>
      </c>
      <c r="B8755" s="1" t="s">
        <v>333</v>
      </c>
      <c r="C8755" s="1" t="s">
        <v>334</v>
      </c>
      <c r="D8755" s="1" t="s">
        <v>325</v>
      </c>
    </row>
    <row r="8756" customFormat="false" ht="15" hidden="false" customHeight="true" outlineLevel="0" collapsed="false">
      <c r="A8756" s="106" t="n">
        <v>59436.7213194444</v>
      </c>
      <c r="B8756" s="1" t="s">
        <v>328</v>
      </c>
      <c r="C8756" s="1" t="s">
        <v>335</v>
      </c>
      <c r="D8756" s="1" t="s">
        <v>336</v>
      </c>
    </row>
    <row r="8757" customFormat="false" ht="15" hidden="false" customHeight="true" outlineLevel="0" collapsed="false">
      <c r="A8757" s="106" t="n">
        <v>59440.0071412037</v>
      </c>
      <c r="B8757" s="1" t="s">
        <v>314</v>
      </c>
      <c r="C8757" s="1" t="s">
        <v>315</v>
      </c>
      <c r="D8757" s="1" t="s">
        <v>316</v>
      </c>
    </row>
    <row r="8758" customFormat="false" ht="15" hidden="false" customHeight="true" outlineLevel="0" collapsed="false">
      <c r="A8758" s="106" t="n">
        <v>59446.7838194444</v>
      </c>
      <c r="B8758" s="1" t="s">
        <v>326</v>
      </c>
      <c r="C8758" s="1" t="s">
        <v>327</v>
      </c>
      <c r="D8758" s="1" t="s">
        <v>319</v>
      </c>
    </row>
    <row r="8759" customFormat="false" ht="15" hidden="false" customHeight="true" outlineLevel="0" collapsed="false">
      <c r="A8759" s="106" t="n">
        <v>59454.4347685185</v>
      </c>
      <c r="B8759" s="1" t="s">
        <v>320</v>
      </c>
      <c r="C8759" s="1" t="s">
        <v>321</v>
      </c>
      <c r="D8759" s="1" t="s">
        <v>322</v>
      </c>
    </row>
    <row r="8760" customFormat="false" ht="15" hidden="false" customHeight="true" outlineLevel="0" collapsed="false">
      <c r="A8760" s="106" t="n">
        <v>59462.3456134259</v>
      </c>
      <c r="B8760" s="1" t="s">
        <v>323</v>
      </c>
      <c r="C8760" s="1" t="s">
        <v>324</v>
      </c>
      <c r="D8760" s="1" t="s">
        <v>325</v>
      </c>
    </row>
    <row r="8761" customFormat="false" ht="15" hidden="false" customHeight="true" outlineLevel="0" collapsed="false">
      <c r="A8761" s="106" t="n">
        <v>59469.2691550926</v>
      </c>
      <c r="B8761" s="1" t="s">
        <v>314</v>
      </c>
      <c r="C8761" s="1" t="s">
        <v>315</v>
      </c>
      <c r="D8761" s="1" t="s">
        <v>316</v>
      </c>
    </row>
    <row r="8762" customFormat="false" ht="15" hidden="false" customHeight="true" outlineLevel="0" collapsed="false">
      <c r="A8762" s="106" t="n">
        <v>59476.3138657407</v>
      </c>
      <c r="B8762" s="1" t="s">
        <v>326</v>
      </c>
      <c r="C8762" s="1" t="s">
        <v>327</v>
      </c>
      <c r="D8762" s="1" t="s">
        <v>319</v>
      </c>
    </row>
    <row r="8763" customFormat="false" ht="15" hidden="false" customHeight="true" outlineLevel="0" collapsed="false">
      <c r="A8763" s="106" t="n">
        <v>59484.2844560185</v>
      </c>
      <c r="B8763" s="1" t="s">
        <v>320</v>
      </c>
      <c r="C8763" s="1" t="s">
        <v>321</v>
      </c>
      <c r="D8763" s="1" t="s">
        <v>322</v>
      </c>
    </row>
    <row r="8764" customFormat="false" ht="15" hidden="false" customHeight="true" outlineLevel="0" collapsed="false">
      <c r="A8764" s="106" t="n">
        <v>59491.8663425926</v>
      </c>
      <c r="B8764" s="1" t="s">
        <v>323</v>
      </c>
      <c r="C8764" s="1" t="s">
        <v>324</v>
      </c>
      <c r="D8764" s="1" t="s">
        <v>325</v>
      </c>
    </row>
    <row r="8765" customFormat="false" ht="15" hidden="false" customHeight="true" outlineLevel="0" collapsed="false">
      <c r="A8765" s="106" t="n">
        <v>59498.5814467593</v>
      </c>
      <c r="B8765" s="1" t="s">
        <v>314</v>
      </c>
      <c r="C8765" s="1" t="s">
        <v>315</v>
      </c>
      <c r="D8765" s="1" t="s">
        <v>316</v>
      </c>
    </row>
    <row r="8766" customFormat="false" ht="15" hidden="false" customHeight="true" outlineLevel="0" collapsed="false">
      <c r="A8766" s="106" t="n">
        <v>59505.9586111111</v>
      </c>
      <c r="B8766" s="1" t="s">
        <v>326</v>
      </c>
      <c r="C8766" s="1" t="s">
        <v>327</v>
      </c>
      <c r="D8766" s="1" t="s">
        <v>319</v>
      </c>
    </row>
    <row r="8767" customFormat="false" ht="15" hidden="false" customHeight="true" outlineLevel="0" collapsed="false">
      <c r="A8767" s="106" t="n">
        <v>59514.1441550926</v>
      </c>
      <c r="B8767" s="1" t="s">
        <v>320</v>
      </c>
      <c r="C8767" s="1" t="s">
        <v>321</v>
      </c>
      <c r="D8767" s="1" t="s">
        <v>322</v>
      </c>
    </row>
    <row r="8768" customFormat="false" ht="15" hidden="false" customHeight="true" outlineLevel="0" collapsed="false">
      <c r="A8768" s="106" t="n">
        <v>59521.3454166667</v>
      </c>
      <c r="B8768" s="1" t="s">
        <v>323</v>
      </c>
      <c r="C8768" s="1" t="s">
        <v>324</v>
      </c>
      <c r="D8768" s="1" t="s">
        <v>325</v>
      </c>
    </row>
    <row r="8769" customFormat="false" ht="15" hidden="false" customHeight="true" outlineLevel="0" collapsed="false">
      <c r="A8769" s="106" t="n">
        <v>59526.6121643519</v>
      </c>
      <c r="B8769" s="1" t="s">
        <v>328</v>
      </c>
      <c r="C8769" s="1" t="s">
        <v>337</v>
      </c>
      <c r="D8769" s="1" t="s">
        <v>338</v>
      </c>
    </row>
    <row r="8770" customFormat="false" ht="15" hidden="false" customHeight="true" outlineLevel="0" collapsed="false">
      <c r="A8770" s="106" t="n">
        <v>59527.9861574074</v>
      </c>
      <c r="B8770" s="1" t="s">
        <v>314</v>
      </c>
      <c r="C8770" s="1" t="s">
        <v>315</v>
      </c>
      <c r="D8770" s="1" t="s">
        <v>316</v>
      </c>
    </row>
    <row r="8771" customFormat="false" ht="15" hidden="false" customHeight="true" outlineLevel="0" collapsed="false">
      <c r="A8771" s="106" t="n">
        <v>59535.7059606482</v>
      </c>
      <c r="B8771" s="1" t="s">
        <v>326</v>
      </c>
      <c r="C8771" s="1" t="s">
        <v>327</v>
      </c>
      <c r="D8771" s="1" t="s">
        <v>319</v>
      </c>
    </row>
    <row r="8772" customFormat="false" ht="15" hidden="false" customHeight="true" outlineLevel="0" collapsed="false">
      <c r="A8772" s="106" t="n">
        <v>59543.9269675926</v>
      </c>
      <c r="B8772" s="1" t="s">
        <v>320</v>
      </c>
      <c r="C8772" s="1" t="s">
        <v>321</v>
      </c>
      <c r="D8772" s="1" t="s">
        <v>322</v>
      </c>
    </row>
    <row r="8773" customFormat="false" ht="15" hidden="false" customHeight="true" outlineLevel="0" collapsed="false">
      <c r="A8773" s="106" t="n">
        <v>59550.799525463</v>
      </c>
      <c r="B8773" s="1" t="s">
        <v>323</v>
      </c>
      <c r="C8773" s="1" t="s">
        <v>324</v>
      </c>
      <c r="D8773" s="1" t="s">
        <v>325</v>
      </c>
    </row>
    <row r="8774" customFormat="false" ht="15" hidden="false" customHeight="true" outlineLevel="0" collapsed="false">
      <c r="A8774" s="106" t="n">
        <v>59557.5033564815</v>
      </c>
      <c r="B8774" s="1" t="s">
        <v>314</v>
      </c>
      <c r="C8774" s="1" t="s">
        <v>315</v>
      </c>
      <c r="D8774" s="1" t="s">
        <v>316</v>
      </c>
    </row>
    <row r="8775" customFormat="false" ht="15" hidden="false" customHeight="true" outlineLevel="0" collapsed="false">
      <c r="A8775" s="106" t="n">
        <v>59565.5158217593</v>
      </c>
      <c r="B8775" s="1" t="s">
        <v>326</v>
      </c>
      <c r="C8775" s="1" t="s">
        <v>327</v>
      </c>
      <c r="D8775" s="1" t="s">
        <v>319</v>
      </c>
    </row>
    <row r="8776" customFormat="false" ht="15" hidden="false" customHeight="true" outlineLevel="0" collapsed="false">
      <c r="A8776" s="106" t="n">
        <v>59573.5670486111</v>
      </c>
      <c r="B8776" s="1" t="s">
        <v>320</v>
      </c>
      <c r="C8776" s="1" t="s">
        <v>321</v>
      </c>
      <c r="D8776" s="1" t="s">
        <v>322</v>
      </c>
    </row>
    <row r="8777" customFormat="false" ht="15" hidden="false" customHeight="true" outlineLevel="0" collapsed="false">
      <c r="A8777" s="106" t="n">
        <v>59580.241412037</v>
      </c>
      <c r="B8777" s="1" t="s">
        <v>323</v>
      </c>
      <c r="C8777" s="1" t="s">
        <v>324</v>
      </c>
      <c r="D8777" s="1" t="s">
        <v>325</v>
      </c>
    </row>
    <row r="8778" customFormat="false" ht="15" hidden="false" customHeight="true" outlineLevel="0" collapsed="false">
      <c r="A8778" s="106" t="n">
        <v>59587.1296296296</v>
      </c>
      <c r="B8778" s="1" t="s">
        <v>314</v>
      </c>
      <c r="C8778" s="1" t="s">
        <v>315</v>
      </c>
      <c r="D8778" s="1" t="s">
        <v>316</v>
      </c>
    </row>
    <row r="8779" customFormat="false" ht="15" hidden="false" customHeight="true" outlineLevel="0" collapsed="false">
      <c r="A8779" s="106" t="n">
        <v>59595.3176388889</v>
      </c>
      <c r="B8779" s="1" t="s">
        <v>317</v>
      </c>
      <c r="C8779" s="1" t="s">
        <v>318</v>
      </c>
      <c r="D8779" s="1" t="s">
        <v>319</v>
      </c>
    </row>
    <row r="8780" customFormat="false" ht="15" hidden="false" customHeight="true" outlineLevel="0" collapsed="false">
      <c r="A8780" s="106" t="n">
        <v>59603.0455208333</v>
      </c>
      <c r="B8780" s="1" t="s">
        <v>320</v>
      </c>
      <c r="C8780" s="1" t="s">
        <v>321</v>
      </c>
      <c r="D8780" s="1" t="s">
        <v>322</v>
      </c>
    </row>
    <row r="8781" customFormat="false" ht="15" hidden="false" customHeight="true" outlineLevel="0" collapsed="false">
      <c r="A8781" s="106" t="n">
        <v>59609.6756828704</v>
      </c>
      <c r="B8781" s="1" t="s">
        <v>333</v>
      </c>
      <c r="C8781" s="1" t="s">
        <v>334</v>
      </c>
      <c r="D8781" s="1" t="s">
        <v>325</v>
      </c>
    </row>
    <row r="8782" customFormat="false" ht="15" hidden="false" customHeight="true" outlineLevel="0" collapsed="false">
      <c r="A8782" s="106" t="n">
        <v>59615.5820023148</v>
      </c>
      <c r="B8782" s="1" t="s">
        <v>328</v>
      </c>
      <c r="C8782" s="1" t="s">
        <v>329</v>
      </c>
      <c r="D8782" s="1" t="s">
        <v>330</v>
      </c>
    </row>
    <row r="8783" customFormat="false" ht="15" hidden="false" customHeight="true" outlineLevel="0" collapsed="false">
      <c r="A8783" s="106" t="n">
        <v>59616.8440509259</v>
      </c>
      <c r="B8783" s="1" t="s">
        <v>314</v>
      </c>
      <c r="C8783" s="1" t="s">
        <v>315</v>
      </c>
      <c r="D8783" s="1" t="s">
        <v>316</v>
      </c>
    </row>
    <row r="8784" customFormat="false" ht="15" hidden="false" customHeight="true" outlineLevel="0" collapsed="false">
      <c r="A8784" s="106" t="n">
        <v>59625.0340162037</v>
      </c>
      <c r="B8784" s="1" t="s">
        <v>326</v>
      </c>
      <c r="C8784" s="1" t="s">
        <v>327</v>
      </c>
      <c r="D8784" s="1" t="s">
        <v>319</v>
      </c>
    </row>
    <row r="8785" customFormat="false" ht="15" hidden="false" customHeight="true" outlineLevel="0" collapsed="false">
      <c r="A8785" s="106" t="n">
        <v>59632.3867592593</v>
      </c>
      <c r="B8785" s="1" t="s">
        <v>320</v>
      </c>
      <c r="C8785" s="1" t="s">
        <v>321</v>
      </c>
      <c r="D8785" s="1" t="s">
        <v>322</v>
      </c>
    </row>
    <row r="8786" customFormat="false" ht="15" hidden="false" customHeight="true" outlineLevel="0" collapsed="false">
      <c r="A8786" s="106" t="n">
        <v>59639.1065856482</v>
      </c>
      <c r="B8786" s="1" t="s">
        <v>323</v>
      </c>
      <c r="C8786" s="1" t="s">
        <v>324</v>
      </c>
      <c r="D8786" s="1" t="s">
        <v>325</v>
      </c>
    </row>
    <row r="8787" customFormat="false" ht="15" hidden="false" customHeight="true" outlineLevel="0" collapsed="false">
      <c r="A8787" s="106" t="n">
        <v>59646.6120138889</v>
      </c>
      <c r="B8787" s="1" t="s">
        <v>314</v>
      </c>
      <c r="C8787" s="1" t="s">
        <v>315</v>
      </c>
      <c r="D8787" s="1" t="s">
        <v>316</v>
      </c>
    </row>
    <row r="8788" customFormat="false" ht="15" hidden="false" customHeight="true" outlineLevel="0" collapsed="false">
      <c r="A8788" s="106" t="n">
        <v>59654.6189699074</v>
      </c>
      <c r="B8788" s="1" t="s">
        <v>326</v>
      </c>
      <c r="C8788" s="1" t="s">
        <v>327</v>
      </c>
      <c r="D8788" s="1" t="s">
        <v>319</v>
      </c>
    </row>
    <row r="8789" customFormat="false" ht="15" hidden="false" customHeight="true" outlineLevel="0" collapsed="false">
      <c r="A8789" s="106" t="n">
        <v>59661.6379861111</v>
      </c>
      <c r="B8789" s="1" t="s">
        <v>320</v>
      </c>
      <c r="C8789" s="1" t="s">
        <v>321</v>
      </c>
      <c r="D8789" s="1" t="s">
        <v>322</v>
      </c>
    </row>
    <row r="8790" customFormat="false" ht="15" hidden="false" customHeight="true" outlineLevel="0" collapsed="false">
      <c r="A8790" s="106" t="n">
        <v>59668.5490046296</v>
      </c>
      <c r="B8790" s="1" t="s">
        <v>323</v>
      </c>
      <c r="C8790" s="1" t="s">
        <v>324</v>
      </c>
      <c r="D8790" s="1" t="s">
        <v>325</v>
      </c>
    </row>
    <row r="8791" customFormat="false" ht="15" hidden="false" customHeight="true" outlineLevel="0" collapsed="false">
      <c r="A8791" s="106" t="n">
        <v>59676.3860416667</v>
      </c>
      <c r="B8791" s="1" t="s">
        <v>314</v>
      </c>
      <c r="C8791" s="1" t="s">
        <v>315</v>
      </c>
      <c r="D8791" s="1" t="s">
        <v>316</v>
      </c>
    </row>
    <row r="8792" customFormat="false" ht="15" hidden="false" customHeight="true" outlineLevel="0" collapsed="false">
      <c r="A8792" s="106" t="n">
        <v>59684.0737615741</v>
      </c>
      <c r="B8792" s="1" t="s">
        <v>326</v>
      </c>
      <c r="C8792" s="1" t="s">
        <v>327</v>
      </c>
      <c r="D8792" s="1" t="s">
        <v>319</v>
      </c>
    </row>
    <row r="8793" customFormat="false" ht="15" hidden="false" customHeight="true" outlineLevel="0" collapsed="false">
      <c r="A8793" s="106" t="n">
        <v>59690.8525694445</v>
      </c>
      <c r="B8793" s="1" t="s">
        <v>320</v>
      </c>
      <c r="C8793" s="1" t="s">
        <v>321</v>
      </c>
      <c r="D8793" s="1" t="s">
        <v>322</v>
      </c>
    </row>
    <row r="8794" customFormat="false" ht="15" hidden="false" customHeight="true" outlineLevel="0" collapsed="false">
      <c r="A8794" s="106" t="n">
        <v>59698.0295138889</v>
      </c>
      <c r="B8794" s="1" t="s">
        <v>323</v>
      </c>
      <c r="C8794" s="1" t="s">
        <v>324</v>
      </c>
      <c r="D8794" s="1" t="s">
        <v>325</v>
      </c>
    </row>
    <row r="8795" customFormat="false" ht="15" hidden="false" customHeight="true" outlineLevel="0" collapsed="false">
      <c r="A8795" s="106" t="n">
        <v>59706.113275463</v>
      </c>
      <c r="B8795" s="1" t="s">
        <v>314</v>
      </c>
      <c r="C8795" s="1" t="s">
        <v>315</v>
      </c>
      <c r="D8795" s="1" t="s">
        <v>316</v>
      </c>
    </row>
    <row r="8796" customFormat="false" ht="15" hidden="false" customHeight="true" outlineLevel="0" collapsed="false">
      <c r="A8796" s="106" t="n">
        <v>59708.2920949074</v>
      </c>
      <c r="B8796" s="1" t="s">
        <v>328</v>
      </c>
      <c r="C8796" s="1" t="s">
        <v>331</v>
      </c>
      <c r="D8796" s="1" t="s">
        <v>332</v>
      </c>
    </row>
    <row r="8797" customFormat="false" ht="15" hidden="false" customHeight="true" outlineLevel="0" collapsed="false">
      <c r="A8797" s="106" t="n">
        <v>59713.4337152778</v>
      </c>
      <c r="B8797" s="1" t="s">
        <v>326</v>
      </c>
      <c r="C8797" s="1" t="s">
        <v>327</v>
      </c>
      <c r="D8797" s="1" t="s">
        <v>319</v>
      </c>
    </row>
    <row r="8798" customFormat="false" ht="15" hidden="false" customHeight="true" outlineLevel="0" collapsed="false">
      <c r="A8798" s="106" t="n">
        <v>59720.0832986111</v>
      </c>
      <c r="B8798" s="1" t="s">
        <v>320</v>
      </c>
      <c r="C8798" s="1" t="s">
        <v>321</v>
      </c>
      <c r="D8798" s="1" t="s">
        <v>322</v>
      </c>
    </row>
    <row r="8799" customFormat="false" ht="15" hidden="false" customHeight="true" outlineLevel="0" collapsed="false">
      <c r="A8799" s="106" t="n">
        <v>59727.5747106482</v>
      </c>
      <c r="B8799" s="1" t="s">
        <v>323</v>
      </c>
      <c r="C8799" s="1" t="s">
        <v>324</v>
      </c>
      <c r="D8799" s="1" t="s">
        <v>325</v>
      </c>
    </row>
    <row r="8800" customFormat="false" ht="15" hidden="false" customHeight="true" outlineLevel="0" collapsed="false">
      <c r="A8800" s="106" t="n">
        <v>59735.7534375</v>
      </c>
      <c r="B8800" s="1" t="s">
        <v>314</v>
      </c>
      <c r="C8800" s="1" t="s">
        <v>315</v>
      </c>
      <c r="D8800" s="1" t="s">
        <v>316</v>
      </c>
    </row>
    <row r="8801" customFormat="false" ht="15" hidden="false" customHeight="true" outlineLevel="0" collapsed="false">
      <c r="A8801" s="106" t="n">
        <v>59742.7459375</v>
      </c>
      <c r="B8801" s="1" t="s">
        <v>326</v>
      </c>
      <c r="C8801" s="1" t="s">
        <v>327</v>
      </c>
      <c r="D8801" s="1" t="s">
        <v>319</v>
      </c>
    </row>
    <row r="8802" customFormat="false" ht="15" hidden="false" customHeight="true" outlineLevel="0" collapsed="false">
      <c r="A8802" s="106" t="n">
        <v>59749.381099537</v>
      </c>
      <c r="B8802" s="1" t="s">
        <v>320</v>
      </c>
      <c r="C8802" s="1" t="s">
        <v>321</v>
      </c>
      <c r="D8802" s="1" t="s">
        <v>322</v>
      </c>
    </row>
    <row r="8803" customFormat="false" ht="15" hidden="false" customHeight="true" outlineLevel="0" collapsed="false">
      <c r="A8803" s="106" t="n">
        <v>59757.1943402778</v>
      </c>
      <c r="B8803" s="1" t="s">
        <v>323</v>
      </c>
      <c r="C8803" s="1" t="s">
        <v>324</v>
      </c>
      <c r="D8803" s="1" t="s">
        <v>325</v>
      </c>
    </row>
    <row r="8804" customFormat="false" ht="15" hidden="false" customHeight="true" outlineLevel="0" collapsed="false">
      <c r="A8804" s="106" t="n">
        <v>59765.2920486111</v>
      </c>
      <c r="B8804" s="1" t="s">
        <v>314</v>
      </c>
      <c r="C8804" s="1" t="s">
        <v>315</v>
      </c>
      <c r="D8804" s="1" t="s">
        <v>316</v>
      </c>
    </row>
    <row r="8805" customFormat="false" ht="15" hidden="false" customHeight="true" outlineLevel="0" collapsed="false">
      <c r="A8805" s="106" t="n">
        <v>59772.0533796296</v>
      </c>
      <c r="B8805" s="1" t="s">
        <v>317</v>
      </c>
      <c r="C8805" s="1" t="s">
        <v>318</v>
      </c>
      <c r="D8805" s="1" t="s">
        <v>319</v>
      </c>
    </row>
    <row r="8806" customFormat="false" ht="15" hidden="false" customHeight="true" outlineLevel="0" collapsed="false">
      <c r="A8806" s="106" t="n">
        <v>59778.7939467593</v>
      </c>
      <c r="B8806" s="1" t="s">
        <v>320</v>
      </c>
      <c r="C8806" s="1" t="s">
        <v>321</v>
      </c>
      <c r="D8806" s="1" t="s">
        <v>322</v>
      </c>
    </row>
    <row r="8807" customFormat="false" ht="15" hidden="false" customHeight="true" outlineLevel="0" collapsed="false">
      <c r="A8807" s="106" t="n">
        <v>59786.8698842593</v>
      </c>
      <c r="B8807" s="1" t="s">
        <v>323</v>
      </c>
      <c r="C8807" s="1" t="s">
        <v>324</v>
      </c>
      <c r="D8807" s="1" t="s">
        <v>325</v>
      </c>
    </row>
    <row r="8808" customFormat="false" ht="15" hidden="false" customHeight="true" outlineLevel="0" collapsed="false">
      <c r="A8808" s="106" t="n">
        <v>59794.7386574074</v>
      </c>
      <c r="B8808" s="1" t="s">
        <v>314</v>
      </c>
      <c r="C8808" s="1" t="s">
        <v>315</v>
      </c>
      <c r="D8808" s="1" t="s">
        <v>316</v>
      </c>
    </row>
    <row r="8809" customFormat="false" ht="15" hidden="false" customHeight="true" outlineLevel="0" collapsed="false">
      <c r="A8809" s="106" t="n">
        <v>59801.389537037</v>
      </c>
      <c r="B8809" s="1" t="s">
        <v>326</v>
      </c>
      <c r="C8809" s="1" t="s">
        <v>327</v>
      </c>
      <c r="D8809" s="1" t="s">
        <v>319</v>
      </c>
    </row>
    <row r="8810" customFormat="false" ht="15" hidden="false" customHeight="true" outlineLevel="0" collapsed="false">
      <c r="A8810" s="106" t="n">
        <v>59801.963275463</v>
      </c>
      <c r="B8810" s="1" t="s">
        <v>328</v>
      </c>
      <c r="C8810" s="1" t="s">
        <v>335</v>
      </c>
      <c r="D8810" s="1" t="s">
        <v>336</v>
      </c>
    </row>
    <row r="8811" customFormat="false" ht="15" hidden="false" customHeight="true" outlineLevel="0" collapsed="false">
      <c r="A8811" s="106" t="n">
        <v>59808.3599884259</v>
      </c>
      <c r="B8811" s="1" t="s">
        <v>320</v>
      </c>
      <c r="C8811" s="1" t="s">
        <v>321</v>
      </c>
      <c r="D8811" s="1" t="s">
        <v>322</v>
      </c>
    </row>
    <row r="8812" customFormat="false" ht="15" hidden="false" customHeight="true" outlineLevel="0" collapsed="false">
      <c r="A8812" s="106" t="n">
        <v>59816.5598958333</v>
      </c>
      <c r="B8812" s="1" t="s">
        <v>323</v>
      </c>
      <c r="C8812" s="1" t="s">
        <v>324</v>
      </c>
      <c r="D8812" s="1" t="s">
        <v>325</v>
      </c>
    </row>
    <row r="8813" customFormat="false" ht="15" hidden="false" customHeight="true" outlineLevel="0" collapsed="false">
      <c r="A8813" s="106" t="n">
        <v>59824.1169212963</v>
      </c>
      <c r="B8813" s="1" t="s">
        <v>314</v>
      </c>
      <c r="C8813" s="1" t="s">
        <v>315</v>
      </c>
      <c r="D8813" s="1" t="s">
        <v>316</v>
      </c>
    </row>
    <row r="8814" customFormat="false" ht="15" hidden="false" customHeight="true" outlineLevel="0" collapsed="false">
      <c r="A8814" s="106" t="n">
        <v>59830.7816782407</v>
      </c>
      <c r="B8814" s="1" t="s">
        <v>326</v>
      </c>
      <c r="C8814" s="1" t="s">
        <v>327</v>
      </c>
      <c r="D8814" s="1" t="s">
        <v>319</v>
      </c>
    </row>
    <row r="8815" customFormat="false" ht="15" hidden="false" customHeight="true" outlineLevel="0" collapsed="false">
      <c r="A8815" s="106" t="n">
        <v>59838.0918865741</v>
      </c>
      <c r="B8815" s="1" t="s">
        <v>320</v>
      </c>
      <c r="C8815" s="1" t="s">
        <v>321</v>
      </c>
      <c r="D8815" s="1" t="s">
        <v>322</v>
      </c>
    </row>
    <row r="8816" customFormat="false" ht="15" hidden="false" customHeight="true" outlineLevel="0" collapsed="false">
      <c r="A8816" s="106" t="n">
        <v>59846.2230671296</v>
      </c>
      <c r="B8816" s="1" t="s">
        <v>323</v>
      </c>
      <c r="C8816" s="1" t="s">
        <v>324</v>
      </c>
      <c r="D8816" s="1" t="s">
        <v>325</v>
      </c>
    </row>
    <row r="8817" customFormat="false" ht="15" hidden="false" customHeight="true" outlineLevel="0" collapsed="false">
      <c r="A8817" s="106" t="n">
        <v>59853.4554166667</v>
      </c>
      <c r="B8817" s="1" t="s">
        <v>314</v>
      </c>
      <c r="C8817" s="1" t="s">
        <v>315</v>
      </c>
      <c r="D8817" s="1" t="s">
        <v>316</v>
      </c>
    </row>
    <row r="8818" customFormat="false" ht="15" hidden="false" customHeight="true" outlineLevel="0" collapsed="false">
      <c r="A8818" s="106" t="n">
        <v>59860.2560185185</v>
      </c>
      <c r="B8818" s="1" t="s">
        <v>326</v>
      </c>
      <c r="C8818" s="1" t="s">
        <v>327</v>
      </c>
      <c r="D8818" s="1" t="s">
        <v>319</v>
      </c>
    </row>
    <row r="8819" customFormat="false" ht="15" hidden="false" customHeight="true" outlineLevel="0" collapsed="false">
      <c r="A8819" s="106" t="n">
        <v>59867.9569328704</v>
      </c>
      <c r="B8819" s="1" t="s">
        <v>320</v>
      </c>
      <c r="C8819" s="1" t="s">
        <v>321</v>
      </c>
      <c r="D8819" s="1" t="s">
        <v>322</v>
      </c>
    </row>
    <row r="8820" customFormat="false" ht="15" hidden="false" customHeight="true" outlineLevel="0" collapsed="false">
      <c r="A8820" s="106" t="n">
        <v>59875.8368865741</v>
      </c>
      <c r="B8820" s="1" t="s">
        <v>323</v>
      </c>
      <c r="C8820" s="1" t="s">
        <v>324</v>
      </c>
      <c r="D8820" s="1" t="s">
        <v>325</v>
      </c>
    </row>
    <row r="8821" customFormat="false" ht="15" hidden="false" customHeight="true" outlineLevel="0" collapsed="false">
      <c r="A8821" s="106" t="n">
        <v>59882.7840046296</v>
      </c>
      <c r="B8821" s="1" t="s">
        <v>314</v>
      </c>
      <c r="C8821" s="1" t="s">
        <v>315</v>
      </c>
      <c r="D8821" s="1" t="s">
        <v>316</v>
      </c>
    </row>
    <row r="8822" customFormat="false" ht="15" hidden="false" customHeight="true" outlineLevel="0" collapsed="false">
      <c r="A8822" s="106" t="n">
        <v>59889.8355324074</v>
      </c>
      <c r="B8822" s="1" t="s">
        <v>326</v>
      </c>
      <c r="C8822" s="1" t="s">
        <v>327</v>
      </c>
      <c r="D8822" s="1" t="s">
        <v>319</v>
      </c>
    </row>
    <row r="8823" customFormat="false" ht="15" hidden="false" customHeight="true" outlineLevel="0" collapsed="false">
      <c r="A8823" s="106" t="n">
        <v>59891.8474421296</v>
      </c>
      <c r="B8823" s="1" t="s">
        <v>328</v>
      </c>
      <c r="C8823" s="1" t="s">
        <v>337</v>
      </c>
      <c r="D8823" s="1" t="s">
        <v>338</v>
      </c>
    </row>
    <row r="8824" customFormat="false" ht="15" hidden="false" customHeight="true" outlineLevel="0" collapsed="false">
      <c r="A8824" s="106" t="n">
        <v>59897.8723611111</v>
      </c>
      <c r="B8824" s="1" t="s">
        <v>320</v>
      </c>
      <c r="C8824" s="1" t="s">
        <v>321</v>
      </c>
      <c r="D8824" s="1" t="s">
        <v>322</v>
      </c>
    </row>
    <row r="8825" customFormat="false" ht="15" hidden="false" customHeight="true" outlineLevel="0" collapsed="false">
      <c r="A8825" s="106" t="n">
        <v>59905.3961342593</v>
      </c>
      <c r="B8825" s="1" t="s">
        <v>323</v>
      </c>
      <c r="C8825" s="1" t="s">
        <v>324</v>
      </c>
      <c r="D8825" s="1" t="s">
        <v>325</v>
      </c>
    </row>
    <row r="8826" customFormat="false" ht="15" hidden="false" customHeight="true" outlineLevel="0" collapsed="false">
      <c r="A8826" s="106" t="n">
        <v>59912.1341666667</v>
      </c>
      <c r="B8826" s="1" t="s">
        <v>314</v>
      </c>
      <c r="C8826" s="1" t="s">
        <v>315</v>
      </c>
      <c r="D8826" s="1" t="s">
        <v>316</v>
      </c>
    </row>
    <row r="8827" customFormat="false" ht="15" hidden="false" customHeight="true" outlineLevel="0" collapsed="false">
      <c r="A8827" s="106" t="n">
        <v>59919.5250925926</v>
      </c>
      <c r="B8827" s="1" t="s">
        <v>326</v>
      </c>
      <c r="C8827" s="1" t="s">
        <v>327</v>
      </c>
      <c r="D8827" s="1" t="s">
        <v>319</v>
      </c>
    </row>
    <row r="8828" customFormat="false" ht="15" hidden="false" customHeight="true" outlineLevel="0" collapsed="false">
      <c r="A8828" s="106" t="n">
        <v>59927.7364236111</v>
      </c>
      <c r="B8828" s="1" t="s">
        <v>320</v>
      </c>
      <c r="C8828" s="1" t="s">
        <v>321</v>
      </c>
      <c r="D8828" s="1" t="s">
        <v>322</v>
      </c>
    </row>
    <row r="8829" customFormat="false" ht="15" hidden="false" customHeight="true" outlineLevel="0" collapsed="false">
      <c r="A8829" s="106" t="n">
        <v>59934.8999421296</v>
      </c>
      <c r="B8829" s="1" t="s">
        <v>333</v>
      </c>
      <c r="C8829" s="1" t="s">
        <v>334</v>
      </c>
      <c r="D8829" s="1" t="s">
        <v>325</v>
      </c>
    </row>
    <row r="8830" customFormat="false" ht="15" hidden="false" customHeight="true" outlineLevel="0" collapsed="false">
      <c r="A8830" s="106" t="n">
        <v>59941.5380787037</v>
      </c>
      <c r="B8830" s="1" t="s">
        <v>314</v>
      </c>
      <c r="C8830" s="1" t="s">
        <v>315</v>
      </c>
      <c r="D8830" s="1" t="s">
        <v>316</v>
      </c>
    </row>
    <row r="8831" customFormat="false" ht="15" hidden="false" customHeight="true" outlineLevel="0" collapsed="false">
      <c r="A8831" s="106" t="n">
        <v>59949.2931018519</v>
      </c>
      <c r="B8831" s="1" t="s">
        <v>317</v>
      </c>
      <c r="C8831" s="1" t="s">
        <v>318</v>
      </c>
      <c r="D8831" s="1" t="s">
        <v>319</v>
      </c>
    </row>
    <row r="8832" customFormat="false" ht="15" hidden="false" customHeight="true" outlineLevel="0" collapsed="false">
      <c r="A8832" s="106" t="n">
        <v>59957.4732407407</v>
      </c>
      <c r="B8832" s="1" t="s">
        <v>320</v>
      </c>
      <c r="C8832" s="1" t="s">
        <v>321</v>
      </c>
      <c r="D8832" s="1" t="s">
        <v>322</v>
      </c>
    </row>
    <row r="8833" customFormat="false" ht="15" hidden="false" customHeight="true" outlineLevel="0" collapsed="false">
      <c r="A8833" s="106" t="n">
        <v>59964.345462963</v>
      </c>
      <c r="B8833" s="1" t="s">
        <v>323</v>
      </c>
      <c r="C8833" s="1" t="s">
        <v>324</v>
      </c>
      <c r="D8833" s="1" t="s">
        <v>325</v>
      </c>
    </row>
    <row r="8834" customFormat="false" ht="15" hidden="false" customHeight="true" outlineLevel="0" collapsed="false">
      <c r="A8834" s="106" t="n">
        <v>59971.0227777778</v>
      </c>
      <c r="B8834" s="1" t="s">
        <v>314</v>
      </c>
      <c r="C8834" s="1" t="s">
        <v>315</v>
      </c>
      <c r="D8834" s="1" t="s">
        <v>316</v>
      </c>
    </row>
    <row r="8835" customFormat="false" ht="15" hidden="false" customHeight="true" outlineLevel="0" collapsed="false">
      <c r="A8835" s="106" t="n">
        <v>59979.0725115741</v>
      </c>
      <c r="B8835" s="1" t="s">
        <v>326</v>
      </c>
      <c r="C8835" s="1" t="s">
        <v>327</v>
      </c>
      <c r="D8835" s="1" t="s">
        <v>319</v>
      </c>
    </row>
    <row r="8836" customFormat="false" ht="15" hidden="false" customHeight="true" outlineLevel="0" collapsed="false">
      <c r="A8836" s="106" t="n">
        <v>59980.817662037</v>
      </c>
      <c r="B8836" s="1" t="s">
        <v>328</v>
      </c>
      <c r="C8836" s="1" t="s">
        <v>329</v>
      </c>
      <c r="D8836" s="1" t="s">
        <v>330</v>
      </c>
    </row>
    <row r="8837" customFormat="false" ht="15" hidden="false" customHeight="true" outlineLevel="0" collapsed="false">
      <c r="A8837" s="106" t="n">
        <v>59987.0500231482</v>
      </c>
      <c r="B8837" s="1" t="s">
        <v>320</v>
      </c>
      <c r="C8837" s="1" t="s">
        <v>321</v>
      </c>
      <c r="D8837" s="1" t="s">
        <v>322</v>
      </c>
    </row>
    <row r="8838" customFormat="false" ht="15" hidden="false" customHeight="true" outlineLevel="0" collapsed="false">
      <c r="A8838" s="106" t="n">
        <v>59993.7352546296</v>
      </c>
      <c r="B8838" s="1" t="s">
        <v>323</v>
      </c>
      <c r="C8838" s="1" t="s">
        <v>324</v>
      </c>
      <c r="D8838" s="1" t="s">
        <v>325</v>
      </c>
    </row>
    <row r="8839" customFormat="false" ht="15" hidden="false" customHeight="true" outlineLevel="0" collapsed="false">
      <c r="A8839" s="106" t="n">
        <v>60000.6005555556</v>
      </c>
      <c r="B8839" s="1" t="s">
        <v>314</v>
      </c>
      <c r="C8839" s="1" t="s">
        <v>315</v>
      </c>
      <c r="D8839" s="1" t="s">
        <v>316</v>
      </c>
    </row>
    <row r="8840" customFormat="false" ht="15" hidden="false" customHeight="true" outlineLevel="0" collapsed="false">
      <c r="A8840" s="106" t="n">
        <v>60008.7923611111</v>
      </c>
      <c r="B8840" s="1" t="s">
        <v>326</v>
      </c>
      <c r="C8840" s="1" t="s">
        <v>327</v>
      </c>
      <c r="D8840" s="1" t="s">
        <v>319</v>
      </c>
    </row>
    <row r="8841" customFormat="false" ht="15" hidden="false" customHeight="true" outlineLevel="0" collapsed="false">
      <c r="A8841" s="106" t="n">
        <v>60016.4697800926</v>
      </c>
      <c r="B8841" s="1" t="s">
        <v>320</v>
      </c>
      <c r="C8841" s="1" t="s">
        <v>321</v>
      </c>
      <c r="D8841" s="1" t="s">
        <v>322</v>
      </c>
    </row>
    <row r="8842" customFormat="false" ht="15" hidden="false" customHeight="true" outlineLevel="0" collapsed="false">
      <c r="A8842" s="106" t="n">
        <v>60023.0883333333</v>
      </c>
      <c r="B8842" s="1" t="s">
        <v>323</v>
      </c>
      <c r="C8842" s="1" t="s">
        <v>324</v>
      </c>
      <c r="D8842" s="1" t="s">
        <v>325</v>
      </c>
    </row>
    <row r="8843" customFormat="false" ht="15" hidden="false" customHeight="true" outlineLevel="0" collapsed="false">
      <c r="A8843" s="106" t="n">
        <v>60030.2613310185</v>
      </c>
      <c r="B8843" s="1" t="s">
        <v>314</v>
      </c>
      <c r="C8843" s="1" t="s">
        <v>315</v>
      </c>
      <c r="D8843" s="1" t="s">
        <v>316</v>
      </c>
    </row>
    <row r="8844" customFormat="false" ht="15" hidden="false" customHeight="true" outlineLevel="0" collapsed="false">
      <c r="A8844" s="106" t="n">
        <v>60038.4127314815</v>
      </c>
      <c r="B8844" s="1" t="s">
        <v>326</v>
      </c>
      <c r="C8844" s="1" t="s">
        <v>327</v>
      </c>
      <c r="D8844" s="1" t="s">
        <v>319</v>
      </c>
    </row>
    <row r="8845" customFormat="false" ht="15" hidden="false" customHeight="true" outlineLevel="0" collapsed="false">
      <c r="A8845" s="106" t="n">
        <v>60045.7603240741</v>
      </c>
      <c r="B8845" s="1" t="s">
        <v>320</v>
      </c>
      <c r="C8845" s="1" t="s">
        <v>321</v>
      </c>
      <c r="D8845" s="1" t="s">
        <v>322</v>
      </c>
    </row>
    <row r="8846" customFormat="false" ht="15" hidden="false" customHeight="true" outlineLevel="0" collapsed="false">
      <c r="A8846" s="106" t="n">
        <v>60052.441400463</v>
      </c>
      <c r="B8846" s="1" t="s">
        <v>323</v>
      </c>
      <c r="C8846" s="1" t="s">
        <v>324</v>
      </c>
      <c r="D8846" s="1" t="s">
        <v>325</v>
      </c>
    </row>
    <row r="8847" customFormat="false" ht="15" hidden="false" customHeight="true" outlineLevel="0" collapsed="false">
      <c r="A8847" s="106" t="n">
        <v>60059.974537037</v>
      </c>
      <c r="B8847" s="1" t="s">
        <v>314</v>
      </c>
      <c r="C8847" s="1" t="s">
        <v>315</v>
      </c>
      <c r="D8847" s="1" t="s">
        <v>316</v>
      </c>
    </row>
    <row r="8848" customFormat="false" ht="15" hidden="false" customHeight="true" outlineLevel="0" collapsed="false">
      <c r="A8848" s="106" t="n">
        <v>60067.9305439815</v>
      </c>
      <c r="B8848" s="1" t="s">
        <v>326</v>
      </c>
      <c r="C8848" s="1" t="s">
        <v>327</v>
      </c>
      <c r="D8848" s="1" t="s">
        <v>319</v>
      </c>
    </row>
    <row r="8849" customFormat="false" ht="15" hidden="false" customHeight="true" outlineLevel="0" collapsed="false">
      <c r="A8849" s="106" t="n">
        <v>60073.5309259259</v>
      </c>
      <c r="B8849" s="1" t="s">
        <v>328</v>
      </c>
      <c r="C8849" s="1" t="s">
        <v>331</v>
      </c>
      <c r="D8849" s="1" t="s">
        <v>332</v>
      </c>
    </row>
    <row r="8850" customFormat="false" ht="15" hidden="false" customHeight="true" outlineLevel="0" collapsed="false">
      <c r="A8850" s="106" t="n">
        <v>60074.9673958333</v>
      </c>
      <c r="B8850" s="1" t="s">
        <v>320</v>
      </c>
      <c r="C8850" s="1" t="s">
        <v>321</v>
      </c>
      <c r="D8850" s="1" t="s">
        <v>322</v>
      </c>
    </row>
    <row r="8851" customFormat="false" ht="15" hidden="false" customHeight="true" outlineLevel="0" collapsed="false">
      <c r="A8851" s="106" t="n">
        <v>60081.8393171296</v>
      </c>
      <c r="B8851" s="1" t="s">
        <v>323</v>
      </c>
      <c r="C8851" s="1" t="s">
        <v>324</v>
      </c>
      <c r="D8851" s="1" t="s">
        <v>325</v>
      </c>
    </row>
    <row r="8852" customFormat="false" ht="15" hidden="false" customHeight="true" outlineLevel="0" collapsed="false">
      <c r="A8852" s="106" t="n">
        <v>60089.7004513889</v>
      </c>
      <c r="B8852" s="1" t="s">
        <v>314</v>
      </c>
      <c r="C8852" s="1" t="s">
        <v>315</v>
      </c>
      <c r="D8852" s="1" t="s">
        <v>316</v>
      </c>
    </row>
    <row r="8853" customFormat="false" ht="15" hidden="false" customHeight="true" outlineLevel="0" collapsed="false">
      <c r="A8853" s="106" t="n">
        <v>60097.3647916667</v>
      </c>
      <c r="B8853" s="1" t="s">
        <v>326</v>
      </c>
      <c r="C8853" s="1" t="s">
        <v>327</v>
      </c>
      <c r="D8853" s="1" t="s">
        <v>319</v>
      </c>
    </row>
    <row r="8854" customFormat="false" ht="15" hidden="false" customHeight="true" outlineLevel="0" collapsed="false">
      <c r="A8854" s="106" t="n">
        <v>60104.1492708333</v>
      </c>
      <c r="B8854" s="1" t="s">
        <v>320</v>
      </c>
      <c r="C8854" s="1" t="s">
        <v>321</v>
      </c>
      <c r="D8854" s="1" t="s">
        <v>322</v>
      </c>
    </row>
    <row r="8855" customFormat="false" ht="15" hidden="false" customHeight="true" outlineLevel="0" collapsed="false">
      <c r="A8855" s="106" t="n">
        <v>60111.3198611111</v>
      </c>
      <c r="B8855" s="1" t="s">
        <v>333</v>
      </c>
      <c r="C8855" s="1" t="s">
        <v>334</v>
      </c>
      <c r="D8855" s="1" t="s">
        <v>325</v>
      </c>
    </row>
    <row r="8856" customFormat="false" ht="15" hidden="false" customHeight="true" outlineLevel="0" collapsed="false">
      <c r="A8856" s="106" t="n">
        <v>60119.4040740741</v>
      </c>
      <c r="B8856" s="1" t="s">
        <v>314</v>
      </c>
      <c r="C8856" s="1" t="s">
        <v>315</v>
      </c>
      <c r="D8856" s="1" t="s">
        <v>316</v>
      </c>
    </row>
    <row r="8857" customFormat="false" ht="15" hidden="false" customHeight="true" outlineLevel="0" collapsed="false">
      <c r="A8857" s="106" t="n">
        <v>60126.7420949074</v>
      </c>
      <c r="B8857" s="1" t="s">
        <v>317</v>
      </c>
      <c r="C8857" s="1" t="s">
        <v>318</v>
      </c>
      <c r="D8857" s="1" t="s">
        <v>319</v>
      </c>
    </row>
    <row r="8858" customFormat="false" ht="15" hidden="false" customHeight="true" outlineLevel="0" collapsed="false">
      <c r="A8858" s="106" t="n">
        <v>60133.3711342593</v>
      </c>
      <c r="B8858" s="1" t="s">
        <v>320</v>
      </c>
      <c r="C8858" s="1" t="s">
        <v>321</v>
      </c>
      <c r="D8858" s="1" t="s">
        <v>322</v>
      </c>
    </row>
    <row r="8859" customFormat="false" ht="15" hidden="false" customHeight="true" outlineLevel="0" collapsed="false">
      <c r="A8859" s="106" t="n">
        <v>60140.899537037</v>
      </c>
      <c r="B8859" s="1" t="s">
        <v>323</v>
      </c>
      <c r="C8859" s="1" t="s">
        <v>324</v>
      </c>
      <c r="D8859" s="1" t="s">
        <v>325</v>
      </c>
    </row>
    <row r="8860" customFormat="false" ht="15" hidden="false" customHeight="true" outlineLevel="0" collapsed="false">
      <c r="A8860" s="106" t="n">
        <v>60149.0621990741</v>
      </c>
      <c r="B8860" s="1" t="s">
        <v>314</v>
      </c>
      <c r="C8860" s="1" t="s">
        <v>315</v>
      </c>
      <c r="D8860" s="1" t="s">
        <v>316</v>
      </c>
    </row>
    <row r="8861" customFormat="false" ht="15" hidden="false" customHeight="true" outlineLevel="0" collapsed="false">
      <c r="A8861" s="106" t="n">
        <v>60156.0905439815</v>
      </c>
      <c r="B8861" s="1" t="s">
        <v>326</v>
      </c>
      <c r="C8861" s="1" t="s">
        <v>327</v>
      </c>
      <c r="D8861" s="1" t="s">
        <v>319</v>
      </c>
    </row>
    <row r="8862" customFormat="false" ht="15" hidden="false" customHeight="true" outlineLevel="0" collapsed="false">
      <c r="A8862" s="106" t="n">
        <v>60162.6977893519</v>
      </c>
      <c r="B8862" s="1" t="s">
        <v>320</v>
      </c>
      <c r="C8862" s="1" t="s">
        <v>321</v>
      </c>
      <c r="D8862" s="1" t="s">
        <v>322</v>
      </c>
    </row>
    <row r="8863" customFormat="false" ht="15" hidden="false" customHeight="true" outlineLevel="0" collapsed="false">
      <c r="A8863" s="106" t="n">
        <v>60167.2053356482</v>
      </c>
      <c r="B8863" s="1" t="s">
        <v>328</v>
      </c>
      <c r="C8863" s="1" t="s">
        <v>335</v>
      </c>
      <c r="D8863" s="1" t="s">
        <v>336</v>
      </c>
    </row>
    <row r="8864" customFormat="false" ht="15" hidden="false" customHeight="true" outlineLevel="0" collapsed="false">
      <c r="A8864" s="106" t="n">
        <v>60170.5681712963</v>
      </c>
      <c r="B8864" s="1" t="s">
        <v>323</v>
      </c>
      <c r="C8864" s="1" t="s">
        <v>324</v>
      </c>
      <c r="D8864" s="1" t="s">
        <v>325</v>
      </c>
    </row>
    <row r="8865" customFormat="false" ht="15" hidden="false" customHeight="true" outlineLevel="0" collapsed="false">
      <c r="A8865" s="106" t="n">
        <v>60178.6595833333</v>
      </c>
      <c r="B8865" s="1" t="s">
        <v>314</v>
      </c>
      <c r="C8865" s="1" t="s">
        <v>315</v>
      </c>
      <c r="D8865" s="1" t="s">
        <v>316</v>
      </c>
    </row>
    <row r="8866" customFormat="false" ht="15" hidden="false" customHeight="true" outlineLevel="0" collapsed="false">
      <c r="A8866" s="106" t="n">
        <v>60185.4399421296</v>
      </c>
      <c r="B8866" s="1" t="s">
        <v>326</v>
      </c>
      <c r="C8866" s="1" t="s">
        <v>327</v>
      </c>
      <c r="D8866" s="1" t="s">
        <v>319</v>
      </c>
    </row>
    <row r="8867" customFormat="false" ht="15" hidden="false" customHeight="true" outlineLevel="0" collapsed="false">
      <c r="A8867" s="106" t="n">
        <v>60192.181412037</v>
      </c>
      <c r="B8867" s="1" t="s">
        <v>320</v>
      </c>
      <c r="C8867" s="1" t="s">
        <v>321</v>
      </c>
      <c r="D8867" s="1" t="s">
        <v>322</v>
      </c>
    </row>
    <row r="8868" customFormat="false" ht="15" hidden="false" customHeight="true" outlineLevel="0" collapsed="false">
      <c r="A8868" s="106" t="n">
        <v>60200.2949884259</v>
      </c>
      <c r="B8868" s="1" t="s">
        <v>323</v>
      </c>
      <c r="C8868" s="1" t="s">
        <v>324</v>
      </c>
      <c r="D8868" s="1" t="s">
        <v>325</v>
      </c>
    </row>
    <row r="8869" customFormat="false" ht="15" hidden="false" customHeight="true" outlineLevel="0" collapsed="false">
      <c r="A8869" s="106" t="n">
        <v>60208.1829976852</v>
      </c>
      <c r="B8869" s="1" t="s">
        <v>314</v>
      </c>
      <c r="C8869" s="1" t="s">
        <v>315</v>
      </c>
      <c r="D8869" s="1" t="s">
        <v>316</v>
      </c>
    </row>
    <row r="8870" customFormat="false" ht="15" hidden="false" customHeight="true" outlineLevel="0" collapsed="false">
      <c r="A8870" s="106" t="n">
        <v>60214.8225347222</v>
      </c>
      <c r="B8870" s="1" t="s">
        <v>326</v>
      </c>
      <c r="C8870" s="1" t="s">
        <v>327</v>
      </c>
      <c r="D8870" s="1" t="s">
        <v>319</v>
      </c>
    </row>
    <row r="8871" customFormat="false" ht="15" hidden="false" customHeight="true" outlineLevel="0" collapsed="false">
      <c r="A8871" s="106" t="n">
        <v>60221.8425115741</v>
      </c>
      <c r="B8871" s="1" t="s">
        <v>320</v>
      </c>
      <c r="C8871" s="1" t="s">
        <v>321</v>
      </c>
      <c r="D8871" s="1" t="s">
        <v>322</v>
      </c>
    </row>
    <row r="8872" customFormat="false" ht="15" hidden="false" customHeight="true" outlineLevel="0" collapsed="false">
      <c r="A8872" s="106" t="n">
        <v>60230.0396759259</v>
      </c>
      <c r="B8872" s="1" t="s">
        <v>323</v>
      </c>
      <c r="C8872" s="1" t="s">
        <v>324</v>
      </c>
      <c r="D8872" s="1" t="s">
        <v>325</v>
      </c>
    </row>
    <row r="8873" customFormat="false" ht="15" hidden="false" customHeight="true" outlineLevel="0" collapsed="false">
      <c r="A8873" s="106" t="n">
        <v>60237.6243402778</v>
      </c>
      <c r="B8873" s="1" t="s">
        <v>314</v>
      </c>
      <c r="C8873" s="1" t="s">
        <v>315</v>
      </c>
      <c r="D8873" s="1" t="s">
        <v>316</v>
      </c>
    </row>
    <row r="8874" customFormat="false" ht="15" hidden="false" customHeight="true" outlineLevel="0" collapsed="false">
      <c r="A8874" s="106" t="n">
        <v>60244.2694560185</v>
      </c>
      <c r="B8874" s="1" t="s">
        <v>326</v>
      </c>
      <c r="C8874" s="1" t="s">
        <v>327</v>
      </c>
      <c r="D8874" s="1" t="s">
        <v>319</v>
      </c>
    </row>
    <row r="8875" customFormat="false" ht="15" hidden="false" customHeight="true" outlineLevel="0" collapsed="false">
      <c r="A8875" s="106" t="n">
        <v>60251.6555208333</v>
      </c>
      <c r="B8875" s="1" t="s">
        <v>320</v>
      </c>
      <c r="C8875" s="1" t="s">
        <v>321</v>
      </c>
      <c r="D8875" s="1" t="s">
        <v>322</v>
      </c>
    </row>
    <row r="8876" customFormat="false" ht="15" hidden="false" customHeight="true" outlineLevel="0" collapsed="false">
      <c r="A8876" s="106" t="n">
        <v>60257.0885763889</v>
      </c>
      <c r="B8876" s="1" t="s">
        <v>328</v>
      </c>
      <c r="C8876" s="1" t="s">
        <v>337</v>
      </c>
      <c r="D8876" s="1" t="s">
        <v>338</v>
      </c>
    </row>
    <row r="8877" customFormat="false" ht="15" hidden="false" customHeight="true" outlineLevel="0" collapsed="false">
      <c r="A8877" s="106" t="n">
        <v>60259.7590972222</v>
      </c>
      <c r="B8877" s="1" t="s">
        <v>323</v>
      </c>
      <c r="C8877" s="1" t="s">
        <v>324</v>
      </c>
      <c r="D8877" s="1" t="s">
        <v>325</v>
      </c>
    </row>
    <row r="8878" customFormat="false" ht="15" hidden="false" customHeight="true" outlineLevel="0" collapsed="false">
      <c r="A8878" s="106" t="n">
        <v>60266.9922337963</v>
      </c>
      <c r="B8878" s="1" t="s">
        <v>314</v>
      </c>
      <c r="C8878" s="1" t="s">
        <v>315</v>
      </c>
      <c r="D8878" s="1" t="s">
        <v>316</v>
      </c>
    </row>
    <row r="8879" customFormat="false" ht="15" hidden="false" customHeight="true" outlineLevel="0" collapsed="false">
      <c r="A8879" s="106" t="n">
        <v>60273.8014467593</v>
      </c>
      <c r="B8879" s="1" t="s">
        <v>326</v>
      </c>
      <c r="C8879" s="1" t="s">
        <v>327</v>
      </c>
      <c r="D8879" s="1" t="s">
        <v>319</v>
      </c>
    </row>
    <row r="8880" customFormat="false" ht="15" hidden="false" customHeight="true" outlineLevel="0" collapsed="false">
      <c r="A8880" s="106" t="n">
        <v>60281.5537037037</v>
      </c>
      <c r="B8880" s="1" t="s">
        <v>320</v>
      </c>
      <c r="C8880" s="1" t="s">
        <v>321</v>
      </c>
      <c r="D8880" s="1" t="s">
        <v>322</v>
      </c>
    </row>
    <row r="8881" customFormat="false" ht="15" hidden="false" customHeight="true" outlineLevel="0" collapsed="false">
      <c r="A8881" s="106" t="n">
        <v>60289.4114351852</v>
      </c>
      <c r="B8881" s="1" t="s">
        <v>333</v>
      </c>
      <c r="C8881" s="1" t="s">
        <v>334</v>
      </c>
      <c r="D8881" s="1" t="s">
        <v>325</v>
      </c>
    </row>
    <row r="8882" customFormat="false" ht="15" hidden="false" customHeight="true" outlineLevel="0" collapsed="false">
      <c r="A8882" s="106" t="n">
        <v>60296.3175694444</v>
      </c>
      <c r="B8882" s="1" t="s">
        <v>314</v>
      </c>
      <c r="C8882" s="1" t="s">
        <v>315</v>
      </c>
      <c r="D8882" s="1" t="s">
        <v>316</v>
      </c>
    </row>
    <row r="8883" customFormat="false" ht="15" hidden="false" customHeight="true" outlineLevel="0" collapsed="false">
      <c r="A8883" s="106" t="n">
        <v>60303.4176736111</v>
      </c>
      <c r="B8883" s="1" t="s">
        <v>317</v>
      </c>
      <c r="C8883" s="1" t="s">
        <v>318</v>
      </c>
      <c r="D8883" s="1" t="s">
        <v>319</v>
      </c>
    </row>
    <row r="8884" customFormat="false" ht="15" hidden="false" customHeight="true" outlineLevel="0" collapsed="false">
      <c r="A8884" s="106" t="n">
        <v>60311.4509490741</v>
      </c>
      <c r="B8884" s="1" t="s">
        <v>320</v>
      </c>
      <c r="C8884" s="1" t="s">
        <v>321</v>
      </c>
      <c r="D8884" s="1" t="s">
        <v>322</v>
      </c>
    </row>
    <row r="8885" customFormat="false" ht="15" hidden="false" customHeight="true" outlineLevel="0" collapsed="false">
      <c r="A8885" s="106" t="n">
        <v>60318.9655208333</v>
      </c>
      <c r="B8885" s="1" t="s">
        <v>323</v>
      </c>
      <c r="C8885" s="1" t="s">
        <v>324</v>
      </c>
      <c r="D8885" s="1" t="s">
        <v>325</v>
      </c>
    </row>
    <row r="8886" customFormat="false" ht="15" hidden="false" customHeight="true" outlineLevel="0" collapsed="false">
      <c r="A8886" s="106" t="n">
        <v>60325.6449189815</v>
      </c>
      <c r="B8886" s="1" t="s">
        <v>314</v>
      </c>
      <c r="C8886" s="1" t="s">
        <v>315</v>
      </c>
      <c r="D8886" s="1" t="s">
        <v>316</v>
      </c>
    </row>
    <row r="8887" customFormat="false" ht="15" hidden="false" customHeight="true" outlineLevel="0" collapsed="false">
      <c r="A8887" s="106" t="n">
        <v>60333.0934375</v>
      </c>
      <c r="B8887" s="1" t="s">
        <v>326</v>
      </c>
      <c r="C8887" s="1" t="s">
        <v>327</v>
      </c>
      <c r="D8887" s="1" t="s">
        <v>319</v>
      </c>
    </row>
    <row r="8888" customFormat="false" ht="15" hidden="false" customHeight="true" outlineLevel="0" collapsed="false">
      <c r="A8888" s="106" t="n">
        <v>60341.2664930556</v>
      </c>
      <c r="B8888" s="1" t="s">
        <v>320</v>
      </c>
      <c r="C8888" s="1" t="s">
        <v>321</v>
      </c>
      <c r="D8888" s="1" t="s">
        <v>322</v>
      </c>
    </row>
    <row r="8889" customFormat="false" ht="15" hidden="false" customHeight="true" outlineLevel="0" collapsed="false">
      <c r="A8889" s="106" t="n">
        <v>60346.0605208333</v>
      </c>
      <c r="B8889" s="1" t="s">
        <v>328</v>
      </c>
      <c r="C8889" s="1" t="s">
        <v>329</v>
      </c>
      <c r="D8889" s="1" t="s">
        <v>330</v>
      </c>
    </row>
    <row r="8890" customFormat="false" ht="15" hidden="false" customHeight="true" outlineLevel="0" collapsed="false">
      <c r="A8890" s="106" t="n">
        <v>60348.4134259259</v>
      </c>
      <c r="B8890" s="1" t="s">
        <v>323</v>
      </c>
      <c r="C8890" s="1" t="s">
        <v>324</v>
      </c>
      <c r="D8890" s="1" t="s">
        <v>325</v>
      </c>
    </row>
    <row r="8891" customFormat="false" ht="15" hidden="false" customHeight="true" outlineLevel="0" collapsed="false">
      <c r="A8891" s="106" t="n">
        <v>60355.0166203704</v>
      </c>
      <c r="B8891" s="1" t="s">
        <v>314</v>
      </c>
      <c r="C8891" s="1" t="s">
        <v>315</v>
      </c>
      <c r="D8891" s="1" t="s">
        <v>316</v>
      </c>
    </row>
    <row r="8892" customFormat="false" ht="15" hidden="false" customHeight="true" outlineLevel="0" collapsed="false">
      <c r="A8892" s="106" t="n">
        <v>60362.7919907407</v>
      </c>
      <c r="B8892" s="1" t="s">
        <v>326</v>
      </c>
      <c r="C8892" s="1" t="s">
        <v>327</v>
      </c>
      <c r="D8892" s="1" t="s">
        <v>319</v>
      </c>
    </row>
    <row r="8893" customFormat="false" ht="15" hidden="false" customHeight="true" outlineLevel="0" collapsed="false">
      <c r="A8893" s="106" t="n">
        <v>60370.9422569444</v>
      </c>
      <c r="B8893" s="1" t="s">
        <v>320</v>
      </c>
      <c r="C8893" s="1" t="s">
        <v>321</v>
      </c>
      <c r="D8893" s="1" t="s">
        <v>322</v>
      </c>
    </row>
    <row r="8894" customFormat="false" ht="15" hidden="false" customHeight="true" outlineLevel="0" collapsed="false">
      <c r="A8894" s="106" t="n">
        <v>60377.7744444445</v>
      </c>
      <c r="B8894" s="1" t="s">
        <v>323</v>
      </c>
      <c r="C8894" s="1" t="s">
        <v>324</v>
      </c>
      <c r="D8894" s="1" t="s">
        <v>325</v>
      </c>
    </row>
    <row r="8895" customFormat="false" ht="15" hidden="false" customHeight="true" outlineLevel="0" collapsed="false">
      <c r="A8895" s="106" t="n">
        <v>60384.4600925926</v>
      </c>
      <c r="B8895" s="1" t="s">
        <v>314</v>
      </c>
      <c r="C8895" s="1" t="s">
        <v>315</v>
      </c>
      <c r="D8895" s="1" t="s">
        <v>316</v>
      </c>
    </row>
    <row r="8896" customFormat="false" ht="15" hidden="false" customHeight="true" outlineLevel="0" collapsed="false">
      <c r="A8896" s="106" t="n">
        <v>60392.4788773148</v>
      </c>
      <c r="B8896" s="1" t="s">
        <v>326</v>
      </c>
      <c r="C8896" s="1" t="s">
        <v>327</v>
      </c>
      <c r="D8896" s="1" t="s">
        <v>319</v>
      </c>
    </row>
    <row r="8897" customFormat="false" ht="15" hidden="false" customHeight="true" outlineLevel="0" collapsed="false">
      <c r="A8897" s="106" t="n">
        <v>60400.452662037</v>
      </c>
      <c r="B8897" s="1" t="s">
        <v>320</v>
      </c>
      <c r="C8897" s="1" t="s">
        <v>321</v>
      </c>
      <c r="D8897" s="1" t="s">
        <v>322</v>
      </c>
    </row>
    <row r="8898" customFormat="false" ht="15" hidden="false" customHeight="true" outlineLevel="0" collapsed="false">
      <c r="A8898" s="106" t="n">
        <v>60407.0865740741</v>
      </c>
      <c r="B8898" s="1" t="s">
        <v>323</v>
      </c>
      <c r="C8898" s="1" t="s">
        <v>324</v>
      </c>
      <c r="D8898" s="1" t="s">
        <v>325</v>
      </c>
    </row>
    <row r="8899" customFormat="false" ht="15" hidden="false" customHeight="true" outlineLevel="0" collapsed="false">
      <c r="A8899" s="106" t="n">
        <v>60413.984837963</v>
      </c>
      <c r="B8899" s="1" t="s">
        <v>314</v>
      </c>
      <c r="C8899" s="1" t="s">
        <v>315</v>
      </c>
      <c r="D8899" s="1" t="s">
        <v>316</v>
      </c>
    </row>
    <row r="8900" customFormat="false" ht="15" hidden="false" customHeight="true" outlineLevel="0" collapsed="false">
      <c r="A8900" s="106" t="n">
        <v>60422.1276967593</v>
      </c>
      <c r="B8900" s="1" t="s">
        <v>326</v>
      </c>
      <c r="C8900" s="1" t="s">
        <v>327</v>
      </c>
      <c r="D8900" s="1" t="s">
        <v>319</v>
      </c>
    </row>
    <row r="8901" customFormat="false" ht="15" hidden="false" customHeight="true" outlineLevel="0" collapsed="false">
      <c r="A8901" s="106" t="n">
        <v>60429.8086921296</v>
      </c>
      <c r="B8901" s="1" t="s">
        <v>320</v>
      </c>
      <c r="C8901" s="1" t="s">
        <v>321</v>
      </c>
      <c r="D8901" s="1" t="s">
        <v>322</v>
      </c>
    </row>
    <row r="8902" customFormat="false" ht="15" hidden="false" customHeight="true" outlineLevel="0" collapsed="false">
      <c r="A8902" s="106" t="n">
        <v>60436.3942824074</v>
      </c>
      <c r="B8902" s="1" t="s">
        <v>323</v>
      </c>
      <c r="C8902" s="1" t="s">
        <v>324</v>
      </c>
      <c r="D8902" s="1" t="s">
        <v>325</v>
      </c>
    </row>
    <row r="8903" customFormat="false" ht="15" hidden="false" customHeight="true" outlineLevel="0" collapsed="false">
      <c r="A8903" s="106" t="n">
        <v>60438.7716898148</v>
      </c>
      <c r="B8903" s="1" t="s">
        <v>328</v>
      </c>
      <c r="C8903" s="1" t="s">
        <v>331</v>
      </c>
      <c r="D8903" s="1" t="s">
        <v>332</v>
      </c>
    </row>
    <row r="8904" customFormat="false" ht="15" hidden="false" customHeight="true" outlineLevel="0" collapsed="false">
      <c r="A8904" s="106" t="n">
        <v>60443.5889236111</v>
      </c>
      <c r="B8904" s="1" t="s">
        <v>314</v>
      </c>
      <c r="C8904" s="1" t="s">
        <v>315</v>
      </c>
      <c r="D8904" s="1" t="s">
        <v>316</v>
      </c>
    </row>
    <row r="8905" customFormat="false" ht="15" hidden="false" customHeight="true" outlineLevel="0" collapsed="false">
      <c r="A8905" s="106" t="n">
        <v>60451.7186805556</v>
      </c>
      <c r="B8905" s="1" t="s">
        <v>317</v>
      </c>
      <c r="C8905" s="1" t="s">
        <v>318</v>
      </c>
      <c r="D8905" s="1" t="s">
        <v>319</v>
      </c>
    </row>
    <row r="8906" customFormat="false" ht="15" hidden="false" customHeight="true" outlineLevel="0" collapsed="false">
      <c r="A8906" s="106" t="n">
        <v>60459.0524652778</v>
      </c>
      <c r="B8906" s="1" t="s">
        <v>320</v>
      </c>
      <c r="C8906" s="1" t="s">
        <v>321</v>
      </c>
      <c r="D8906" s="1" t="s">
        <v>322</v>
      </c>
    </row>
    <row r="8907" customFormat="false" ht="15" hidden="false" customHeight="true" outlineLevel="0" collapsed="false">
      <c r="A8907" s="106" t="n">
        <v>60465.7394097222</v>
      </c>
      <c r="B8907" s="1" t="s">
        <v>333</v>
      </c>
      <c r="C8907" s="1" t="s">
        <v>334</v>
      </c>
      <c r="D8907" s="1" t="s">
        <v>325</v>
      </c>
    </row>
    <row r="8908" customFormat="false" ht="15" hidden="false" customHeight="true" outlineLevel="0" collapsed="false">
      <c r="A8908" s="106" t="n">
        <v>60473.264849537</v>
      </c>
      <c r="B8908" s="1" t="s">
        <v>314</v>
      </c>
      <c r="C8908" s="1" t="s">
        <v>315</v>
      </c>
      <c r="D8908" s="1" t="s">
        <v>316</v>
      </c>
    </row>
    <row r="8909" customFormat="false" ht="15" hidden="false" customHeight="true" outlineLevel="0" collapsed="false">
      <c r="A8909" s="106" t="n">
        <v>60481.239837963</v>
      </c>
      <c r="B8909" s="1" t="s">
        <v>317</v>
      </c>
      <c r="C8909" s="1" t="s">
        <v>318</v>
      </c>
      <c r="D8909" s="1" t="s">
        <v>319</v>
      </c>
    </row>
    <row r="8910" customFormat="false" ht="15" hidden="false" customHeight="true" outlineLevel="0" collapsed="false">
      <c r="A8910" s="106" t="n">
        <v>60488.2442824074</v>
      </c>
      <c r="B8910" s="1" t="s">
        <v>320</v>
      </c>
      <c r="C8910" s="1" t="s">
        <v>321</v>
      </c>
      <c r="D8910" s="1" t="s">
        <v>322</v>
      </c>
    </row>
    <row r="8911" customFormat="false" ht="15" hidden="false" customHeight="true" outlineLevel="0" collapsed="false">
      <c r="A8911" s="106" t="n">
        <v>60495.1561689815</v>
      </c>
      <c r="B8911" s="1" t="s">
        <v>323</v>
      </c>
      <c r="C8911" s="1" t="s">
        <v>324</v>
      </c>
      <c r="D8911" s="1" t="s">
        <v>325</v>
      </c>
    </row>
    <row r="8912" customFormat="false" ht="15" hidden="false" customHeight="true" outlineLevel="0" collapsed="false">
      <c r="A8912" s="106" t="n">
        <v>60502.9973726852</v>
      </c>
      <c r="B8912" s="1" t="s">
        <v>314</v>
      </c>
      <c r="C8912" s="1" t="s">
        <v>315</v>
      </c>
      <c r="D8912" s="1" t="s">
        <v>316</v>
      </c>
    </row>
    <row r="8913" customFormat="false" ht="15" hidden="false" customHeight="true" outlineLevel="0" collapsed="false">
      <c r="A8913" s="106" t="n">
        <v>60510.6932986111</v>
      </c>
      <c r="B8913" s="1" t="s">
        <v>326</v>
      </c>
      <c r="C8913" s="1" t="s">
        <v>327</v>
      </c>
      <c r="D8913" s="1" t="s">
        <v>319</v>
      </c>
    </row>
    <row r="8914" customFormat="false" ht="15" hidden="false" customHeight="true" outlineLevel="0" collapsed="false">
      <c r="A8914" s="106" t="n">
        <v>60517.4503472222</v>
      </c>
      <c r="B8914" s="1" t="s">
        <v>320</v>
      </c>
      <c r="C8914" s="1" t="s">
        <v>321</v>
      </c>
      <c r="D8914" s="1" t="s">
        <v>322</v>
      </c>
    </row>
    <row r="8915" customFormat="false" ht="15" hidden="false" customHeight="true" outlineLevel="0" collapsed="false">
      <c r="A8915" s="106" t="n">
        <v>60524.6696412037</v>
      </c>
      <c r="B8915" s="1" t="s">
        <v>323</v>
      </c>
      <c r="C8915" s="1" t="s">
        <v>324</v>
      </c>
      <c r="D8915" s="1" t="s">
        <v>325</v>
      </c>
    </row>
    <row r="8916" customFormat="false" ht="15" hidden="false" customHeight="true" outlineLevel="0" collapsed="false">
      <c r="A8916" s="106" t="n">
        <v>60532.4452662037</v>
      </c>
      <c r="B8916" s="1" t="s">
        <v>328</v>
      </c>
      <c r="C8916" s="1" t="s">
        <v>335</v>
      </c>
      <c r="D8916" s="1" t="s">
        <v>336</v>
      </c>
    </row>
    <row r="8917" customFormat="false" ht="15" hidden="false" customHeight="true" outlineLevel="0" collapsed="false">
      <c r="A8917" s="106" t="n">
        <v>60532.7562847222</v>
      </c>
      <c r="B8917" s="1" t="s">
        <v>314</v>
      </c>
      <c r="C8917" s="1" t="s">
        <v>315</v>
      </c>
      <c r="D8917" s="1" t="s">
        <v>316</v>
      </c>
    </row>
    <row r="8918" customFormat="false" ht="15" hidden="false" customHeight="true" outlineLevel="0" collapsed="false">
      <c r="A8918" s="106" t="n">
        <v>60540.0994212963</v>
      </c>
      <c r="B8918" s="1" t="s">
        <v>326</v>
      </c>
      <c r="C8918" s="1" t="s">
        <v>327</v>
      </c>
      <c r="D8918" s="1" t="s">
        <v>319</v>
      </c>
    </row>
    <row r="8919" customFormat="false" ht="15" hidden="false" customHeight="true" outlineLevel="0" collapsed="false">
      <c r="A8919" s="106" t="n">
        <v>60546.7333680556</v>
      </c>
      <c r="B8919" s="1" t="s">
        <v>320</v>
      </c>
      <c r="C8919" s="1" t="s">
        <v>321</v>
      </c>
      <c r="D8919" s="1" t="s">
        <v>322</v>
      </c>
    </row>
    <row r="8920" customFormat="false" ht="15" hidden="false" customHeight="true" outlineLevel="0" collapsed="false">
      <c r="A8920" s="106" t="n">
        <v>60554.2940046296</v>
      </c>
      <c r="B8920" s="1" t="s">
        <v>323</v>
      </c>
      <c r="C8920" s="1" t="s">
        <v>324</v>
      </c>
      <c r="D8920" s="1" t="s">
        <v>325</v>
      </c>
    </row>
    <row r="8921" customFormat="false" ht="15" hidden="false" customHeight="true" outlineLevel="0" collapsed="false">
      <c r="A8921" s="106" t="n">
        <v>60562.4946064815</v>
      </c>
      <c r="B8921" s="1" t="s">
        <v>314</v>
      </c>
      <c r="C8921" s="1" t="s">
        <v>315</v>
      </c>
      <c r="D8921" s="1" t="s">
        <v>316</v>
      </c>
    </row>
    <row r="8922" customFormat="false" ht="15" hidden="false" customHeight="true" outlineLevel="0" collapsed="false">
      <c r="A8922" s="106" t="n">
        <v>60569.491412037</v>
      </c>
      <c r="B8922" s="1" t="s">
        <v>326</v>
      </c>
      <c r="C8922" s="1" t="s">
        <v>327</v>
      </c>
      <c r="D8922" s="1" t="s">
        <v>319</v>
      </c>
    </row>
    <row r="8923" customFormat="false" ht="15" hidden="false" customHeight="true" outlineLevel="0" collapsed="false">
      <c r="A8923" s="106" t="n">
        <v>60576.1426041667</v>
      </c>
      <c r="B8923" s="1" t="s">
        <v>320</v>
      </c>
      <c r="C8923" s="1" t="s">
        <v>321</v>
      </c>
      <c r="D8923" s="1" t="s">
        <v>322</v>
      </c>
    </row>
    <row r="8924" customFormat="false" ht="15" hidden="false" customHeight="true" outlineLevel="0" collapsed="false">
      <c r="A8924" s="106" t="n">
        <v>60584.0250578704</v>
      </c>
      <c r="B8924" s="1" t="s">
        <v>323</v>
      </c>
      <c r="C8924" s="1" t="s">
        <v>324</v>
      </c>
      <c r="D8924" s="1" t="s">
        <v>325</v>
      </c>
    </row>
    <row r="8925" customFormat="false" ht="15" hidden="false" customHeight="true" outlineLevel="0" collapsed="false">
      <c r="A8925" s="106" t="n">
        <v>60592.1600578704</v>
      </c>
      <c r="B8925" s="1" t="s">
        <v>314</v>
      </c>
      <c r="C8925" s="1" t="s">
        <v>315</v>
      </c>
      <c r="D8925" s="1" t="s">
        <v>316</v>
      </c>
    </row>
    <row r="8926" customFormat="false" ht="15" hidden="false" customHeight="true" outlineLevel="0" collapsed="false">
      <c r="A8926" s="106" t="n">
        <v>60598.9021759259</v>
      </c>
      <c r="B8926" s="1" t="s">
        <v>326</v>
      </c>
      <c r="C8926" s="1" t="s">
        <v>327</v>
      </c>
      <c r="D8926" s="1" t="s">
        <v>319</v>
      </c>
    </row>
    <row r="8927" customFormat="false" ht="15" hidden="false" customHeight="true" outlineLevel="0" collapsed="false">
      <c r="A8927" s="106" t="n">
        <v>60605.7037152778</v>
      </c>
      <c r="B8927" s="1" t="s">
        <v>320</v>
      </c>
      <c r="C8927" s="1" t="s">
        <v>321</v>
      </c>
      <c r="D8927" s="1" t="s">
        <v>322</v>
      </c>
    </row>
    <row r="8928" customFormat="false" ht="15" hidden="false" customHeight="true" outlineLevel="0" collapsed="false">
      <c r="A8928" s="106" t="n">
        <v>60613.8270601852</v>
      </c>
      <c r="B8928" s="1" t="s">
        <v>323</v>
      </c>
      <c r="C8928" s="1" t="s">
        <v>324</v>
      </c>
      <c r="D8928" s="1" t="s">
        <v>325</v>
      </c>
    </row>
    <row r="8929" customFormat="false" ht="15" hidden="false" customHeight="true" outlineLevel="0" collapsed="false">
      <c r="A8929" s="106" t="n">
        <v>60621.7160648148</v>
      </c>
      <c r="B8929" s="1" t="s">
        <v>314</v>
      </c>
      <c r="C8929" s="1" t="s">
        <v>315</v>
      </c>
      <c r="D8929" s="1" t="s">
        <v>316</v>
      </c>
    </row>
    <row r="8930" customFormat="false" ht="15" hidden="false" customHeight="true" outlineLevel="0" collapsed="false">
      <c r="A8930" s="106" t="n">
        <v>60622.3326851852</v>
      </c>
      <c r="B8930" s="1" t="s">
        <v>328</v>
      </c>
      <c r="C8930" s="1" t="s">
        <v>337</v>
      </c>
      <c r="D8930" s="1" t="s">
        <v>338</v>
      </c>
    </row>
    <row r="8931" customFormat="false" ht="15" hidden="false" customHeight="true" outlineLevel="0" collapsed="false">
      <c r="A8931" s="106" t="n">
        <v>60628.3516666667</v>
      </c>
      <c r="B8931" s="1" t="s">
        <v>317</v>
      </c>
      <c r="C8931" s="1" t="s">
        <v>318</v>
      </c>
      <c r="D8931" s="1" t="s">
        <v>319</v>
      </c>
    </row>
    <row r="8932" customFormat="false" ht="15" hidden="false" customHeight="true" outlineLevel="0" collapsed="false">
      <c r="A8932" s="106" t="n">
        <v>60635.4132291667</v>
      </c>
      <c r="B8932" s="1" t="s">
        <v>320</v>
      </c>
      <c r="C8932" s="1" t="s">
        <v>321</v>
      </c>
      <c r="D8932" s="1" t="s">
        <v>322</v>
      </c>
    </row>
    <row r="8933" customFormat="false" ht="15" hidden="false" customHeight="true" outlineLevel="0" collapsed="false">
      <c r="A8933" s="106" t="n">
        <v>60643.6293518519</v>
      </c>
      <c r="B8933" s="1" t="s">
        <v>333</v>
      </c>
      <c r="C8933" s="1" t="s">
        <v>334</v>
      </c>
      <c r="D8933" s="1" t="s">
        <v>325</v>
      </c>
    </row>
    <row r="8934" customFormat="false" ht="15" hidden="false" customHeight="true" outlineLevel="0" collapsed="false">
      <c r="A8934" s="106" t="n">
        <v>60651.1575925926</v>
      </c>
      <c r="B8934" s="1" t="s">
        <v>314</v>
      </c>
      <c r="C8934" s="1" t="s">
        <v>315</v>
      </c>
      <c r="D8934" s="1" t="s">
        <v>316</v>
      </c>
    </row>
    <row r="8935" customFormat="false" ht="15" hidden="false" customHeight="true" outlineLevel="0" collapsed="false">
      <c r="A8935" s="106" t="n">
        <v>60657.8424884259</v>
      </c>
      <c r="B8935" s="1" t="s">
        <v>326</v>
      </c>
      <c r="C8935" s="1" t="s">
        <v>327</v>
      </c>
      <c r="D8935" s="1" t="s">
        <v>319</v>
      </c>
    </row>
    <row r="8936" customFormat="false" ht="15" hidden="false" customHeight="true" outlineLevel="0" collapsed="false">
      <c r="A8936" s="106" t="n">
        <v>60665.2380555556</v>
      </c>
      <c r="B8936" s="1" t="s">
        <v>320</v>
      </c>
      <c r="C8936" s="1" t="s">
        <v>321</v>
      </c>
      <c r="D8936" s="1" t="s">
        <v>322</v>
      </c>
    </row>
    <row r="8937" customFormat="false" ht="15" hidden="false" customHeight="true" outlineLevel="0" collapsed="false">
      <c r="A8937" s="106" t="n">
        <v>60673.3527314815</v>
      </c>
      <c r="B8937" s="1" t="s">
        <v>323</v>
      </c>
      <c r="C8937" s="1" t="s">
        <v>324</v>
      </c>
      <c r="D8937" s="1" t="s">
        <v>325</v>
      </c>
    </row>
    <row r="8938" customFormat="false" ht="15" hidden="false" customHeight="true" outlineLevel="0" collapsed="false">
      <c r="A8938" s="106" t="n">
        <v>60680.5088425926</v>
      </c>
      <c r="B8938" s="1" t="s">
        <v>314</v>
      </c>
      <c r="C8938" s="1" t="s">
        <v>315</v>
      </c>
      <c r="D8938" s="1" t="s">
        <v>316</v>
      </c>
    </row>
    <row r="8939" customFormat="false" ht="15" hidden="false" customHeight="true" outlineLevel="0" collapsed="false">
      <c r="A8939" s="106" t="n">
        <v>60687.3680324074</v>
      </c>
      <c r="B8939" s="1" t="s">
        <v>326</v>
      </c>
      <c r="C8939" s="1" t="s">
        <v>327</v>
      </c>
      <c r="D8939" s="1" t="s">
        <v>319</v>
      </c>
    </row>
    <row r="8940" customFormat="false" ht="15" hidden="false" customHeight="true" outlineLevel="0" collapsed="false">
      <c r="A8940" s="106" t="n">
        <v>60695.1159722222</v>
      </c>
      <c r="B8940" s="1" t="s">
        <v>320</v>
      </c>
      <c r="C8940" s="1" t="s">
        <v>321</v>
      </c>
      <c r="D8940" s="1" t="s">
        <v>322</v>
      </c>
    </row>
    <row r="8941" customFormat="false" ht="15" hidden="false" customHeight="true" outlineLevel="0" collapsed="false">
      <c r="A8941" s="106" t="n">
        <v>60702.9495023148</v>
      </c>
      <c r="B8941" s="1" t="s">
        <v>323</v>
      </c>
      <c r="C8941" s="1" t="s">
        <v>324</v>
      </c>
      <c r="D8941" s="1" t="s">
        <v>325</v>
      </c>
    </row>
    <row r="8942" customFormat="false" ht="15" hidden="false" customHeight="true" outlineLevel="0" collapsed="false">
      <c r="A8942" s="106" t="n">
        <v>60709.8089351852</v>
      </c>
      <c r="B8942" s="1" t="s">
        <v>314</v>
      </c>
      <c r="C8942" s="1" t="s">
        <v>315</v>
      </c>
      <c r="D8942" s="1" t="s">
        <v>316</v>
      </c>
    </row>
    <row r="8943" customFormat="false" ht="15" hidden="false" customHeight="true" outlineLevel="0" collapsed="false">
      <c r="A8943" s="106" t="n">
        <v>60711.3045949074</v>
      </c>
      <c r="B8943" s="1" t="s">
        <v>328</v>
      </c>
      <c r="C8943" s="1" t="s">
        <v>329</v>
      </c>
      <c r="D8943" s="1" t="s">
        <v>330</v>
      </c>
    </row>
    <row r="8944" customFormat="false" ht="15" hidden="false" customHeight="true" outlineLevel="0" collapsed="false">
      <c r="A8944" s="106" t="n">
        <v>60716.925787037</v>
      </c>
      <c r="B8944" s="1" t="s">
        <v>326</v>
      </c>
      <c r="C8944" s="1" t="s">
        <v>327</v>
      </c>
      <c r="D8944" s="1" t="s">
        <v>319</v>
      </c>
    </row>
    <row r="8945" customFormat="false" ht="15" hidden="false" customHeight="true" outlineLevel="0" collapsed="false">
      <c r="A8945" s="106" t="n">
        <v>60724.9641203704</v>
      </c>
      <c r="B8945" s="1" t="s">
        <v>320</v>
      </c>
      <c r="C8945" s="1" t="s">
        <v>321</v>
      </c>
      <c r="D8945" s="1" t="s">
        <v>322</v>
      </c>
    </row>
    <row r="8946" customFormat="false" ht="15" hidden="false" customHeight="true" outlineLevel="0" collapsed="false">
      <c r="A8946" s="106" t="n">
        <v>60732.4184722222</v>
      </c>
      <c r="B8946" s="1" t="s">
        <v>323</v>
      </c>
      <c r="C8946" s="1" t="s">
        <v>324</v>
      </c>
      <c r="D8946" s="1" t="s">
        <v>325</v>
      </c>
    </row>
    <row r="8947" customFormat="false" ht="15" hidden="false" customHeight="true" outlineLevel="0" collapsed="false">
      <c r="A8947" s="106" t="n">
        <v>60739.0990509259</v>
      </c>
      <c r="B8947" s="1" t="s">
        <v>314</v>
      </c>
      <c r="C8947" s="1" t="s">
        <v>315</v>
      </c>
      <c r="D8947" s="1" t="s">
        <v>316</v>
      </c>
    </row>
    <row r="8948" customFormat="false" ht="15" hidden="false" customHeight="true" outlineLevel="0" collapsed="false">
      <c r="A8948" s="106" t="n">
        <v>60746.5200462963</v>
      </c>
      <c r="B8948" s="1" t="s">
        <v>326</v>
      </c>
      <c r="C8948" s="1" t="s">
        <v>327</v>
      </c>
      <c r="D8948" s="1" t="s">
        <v>319</v>
      </c>
    </row>
    <row r="8949" customFormat="false" ht="15" hidden="false" customHeight="true" outlineLevel="0" collapsed="false">
      <c r="A8949" s="106" t="n">
        <v>60754.7057986111</v>
      </c>
      <c r="B8949" s="1" t="s">
        <v>320</v>
      </c>
      <c r="C8949" s="1" t="s">
        <v>321</v>
      </c>
      <c r="D8949" s="1" t="s">
        <v>322</v>
      </c>
    </row>
    <row r="8950" customFormat="false" ht="15" hidden="false" customHeight="true" outlineLevel="0" collapsed="false">
      <c r="A8950" s="106" t="n">
        <v>60761.7899884259</v>
      </c>
      <c r="B8950" s="1" t="s">
        <v>323</v>
      </c>
      <c r="C8950" s="1" t="s">
        <v>324</v>
      </c>
      <c r="D8950" s="1" t="s">
        <v>325</v>
      </c>
    </row>
    <row r="8951" customFormat="false" ht="15" hidden="false" customHeight="true" outlineLevel="0" collapsed="false">
      <c r="A8951" s="106" t="n">
        <v>60768.4171296296</v>
      </c>
      <c r="B8951" s="1" t="s">
        <v>314</v>
      </c>
      <c r="C8951" s="1" t="s">
        <v>315</v>
      </c>
      <c r="D8951" s="1" t="s">
        <v>316</v>
      </c>
    </row>
    <row r="8952" customFormat="false" ht="15" hidden="false" customHeight="true" outlineLevel="0" collapsed="false">
      <c r="A8952" s="106" t="n">
        <v>60776.1508449074</v>
      </c>
      <c r="B8952" s="1" t="s">
        <v>326</v>
      </c>
      <c r="C8952" s="1" t="s">
        <v>327</v>
      </c>
      <c r="D8952" s="1" t="s">
        <v>319</v>
      </c>
    </row>
    <row r="8953" customFormat="false" ht="15" hidden="false" customHeight="true" outlineLevel="0" collapsed="false">
      <c r="A8953" s="106" t="n">
        <v>60784.3001851852</v>
      </c>
      <c r="B8953" s="1" t="s">
        <v>320</v>
      </c>
      <c r="C8953" s="1" t="s">
        <v>321</v>
      </c>
      <c r="D8953" s="1" t="s">
        <v>322</v>
      </c>
    </row>
    <row r="8954" customFormat="false" ht="15" hidden="false" customHeight="true" outlineLevel="0" collapsed="false">
      <c r="A8954" s="106" t="n">
        <v>60791.1041550926</v>
      </c>
      <c r="B8954" s="1" t="s">
        <v>323</v>
      </c>
      <c r="C8954" s="1" t="s">
        <v>324</v>
      </c>
      <c r="D8954" s="1" t="s">
        <v>325</v>
      </c>
    </row>
    <row r="8955" customFormat="false" ht="15" hidden="false" customHeight="true" outlineLevel="0" collapsed="false">
      <c r="A8955" s="106" t="n">
        <v>60797.7985416667</v>
      </c>
      <c r="B8955" s="1" t="s">
        <v>314</v>
      </c>
      <c r="C8955" s="1" t="s">
        <v>315</v>
      </c>
      <c r="D8955" s="1" t="s">
        <v>316</v>
      </c>
    </row>
    <row r="8956" customFormat="false" ht="15" hidden="false" customHeight="true" outlineLevel="0" collapsed="false">
      <c r="A8956" s="106" t="n">
        <v>60804.0106481482</v>
      </c>
      <c r="B8956" s="1" t="s">
        <v>328</v>
      </c>
      <c r="C8956" s="1" t="s">
        <v>331</v>
      </c>
      <c r="D8956" s="1" t="s">
        <v>332</v>
      </c>
    </row>
    <row r="8957" customFormat="false" ht="15" hidden="false" customHeight="true" outlineLevel="0" collapsed="false">
      <c r="A8957" s="106" t="n">
        <v>60805.8015972222</v>
      </c>
      <c r="B8957" s="1" t="s">
        <v>317</v>
      </c>
      <c r="C8957" s="1" t="s">
        <v>318</v>
      </c>
      <c r="D8957" s="1" t="s">
        <v>319</v>
      </c>
    </row>
    <row r="8958" customFormat="false" ht="15" hidden="false" customHeight="true" outlineLevel="0" collapsed="false">
      <c r="A8958" s="106" t="n">
        <v>60813.7489583333</v>
      </c>
      <c r="B8958" s="1" t="s">
        <v>320</v>
      </c>
      <c r="C8958" s="1" t="s">
        <v>321</v>
      </c>
      <c r="D8958" s="1" t="s">
        <v>322</v>
      </c>
    </row>
    <row r="8959" customFormat="false" ht="15" hidden="false" customHeight="true" outlineLevel="0" collapsed="false">
      <c r="A8959" s="106" t="n">
        <v>60820.3985185185</v>
      </c>
      <c r="B8959" s="1" t="s">
        <v>333</v>
      </c>
      <c r="C8959" s="1" t="s">
        <v>334</v>
      </c>
      <c r="D8959" s="1" t="s">
        <v>325</v>
      </c>
    </row>
    <row r="8960" customFormat="false" ht="15" hidden="false" customHeight="true" outlineLevel="0" collapsed="false">
      <c r="A8960" s="106" t="n">
        <v>60827.2761921296</v>
      </c>
      <c r="B8960" s="1" t="s">
        <v>314</v>
      </c>
      <c r="C8960" s="1" t="s">
        <v>315</v>
      </c>
      <c r="D8960" s="1" t="s">
        <v>316</v>
      </c>
    </row>
    <row r="8961" customFormat="false" ht="15" hidden="false" customHeight="true" outlineLevel="0" collapsed="false">
      <c r="A8961" s="106" t="n">
        <v>60835.4397569444</v>
      </c>
      <c r="B8961" s="1" t="s">
        <v>326</v>
      </c>
      <c r="C8961" s="1" t="s">
        <v>327</v>
      </c>
      <c r="D8961" s="1" t="s">
        <v>319</v>
      </c>
    </row>
    <row r="8962" customFormat="false" ht="15" hidden="false" customHeight="true" outlineLevel="0" collapsed="false">
      <c r="A8962" s="106" t="n">
        <v>60843.0837615741</v>
      </c>
      <c r="B8962" s="1" t="s">
        <v>320</v>
      </c>
      <c r="C8962" s="1" t="s">
        <v>321</v>
      </c>
      <c r="D8962" s="1" t="s">
        <v>322</v>
      </c>
    </row>
    <row r="8963" customFormat="false" ht="15" hidden="false" customHeight="true" outlineLevel="0" collapsed="false">
      <c r="A8963" s="106" t="n">
        <v>60849.7074189815</v>
      </c>
      <c r="B8963" s="1" t="s">
        <v>323</v>
      </c>
      <c r="C8963" s="1" t="s">
        <v>324</v>
      </c>
      <c r="D8963" s="1" t="s">
        <v>325</v>
      </c>
    </row>
    <row r="8964" customFormat="false" ht="15" hidden="false" customHeight="true" outlineLevel="0" collapsed="false">
      <c r="A8964" s="106" t="n">
        <v>60856.8741435185</v>
      </c>
      <c r="B8964" s="1" t="s">
        <v>314</v>
      </c>
      <c r="C8964" s="1" t="s">
        <v>315</v>
      </c>
      <c r="D8964" s="1" t="s">
        <v>316</v>
      </c>
    </row>
    <row r="8965" customFormat="false" ht="15" hidden="false" customHeight="true" outlineLevel="0" collapsed="false">
      <c r="A8965" s="106" t="n">
        <v>60865.0342476852</v>
      </c>
      <c r="B8965" s="1" t="s">
        <v>326</v>
      </c>
      <c r="C8965" s="1" t="s">
        <v>327</v>
      </c>
      <c r="D8965" s="1" t="s">
        <v>319</v>
      </c>
    </row>
    <row r="8966" customFormat="false" ht="15" hidden="false" customHeight="true" outlineLevel="0" collapsed="false">
      <c r="A8966" s="106" t="n">
        <v>60872.3500231481</v>
      </c>
      <c r="B8966" s="1" t="s">
        <v>320</v>
      </c>
      <c r="C8966" s="1" t="s">
        <v>321</v>
      </c>
      <c r="D8966" s="1" t="s">
        <v>322</v>
      </c>
    </row>
    <row r="8967" customFormat="false" ht="15" hidden="false" customHeight="true" outlineLevel="0" collapsed="false">
      <c r="A8967" s="106" t="n">
        <v>60879.0668865741</v>
      </c>
      <c r="B8967" s="1" t="s">
        <v>323</v>
      </c>
      <c r="C8967" s="1" t="s">
        <v>324</v>
      </c>
      <c r="D8967" s="1" t="s">
        <v>325</v>
      </c>
    </row>
    <row r="8968" customFormat="false" ht="15" hidden="false" customHeight="true" outlineLevel="0" collapsed="false">
      <c r="A8968" s="106" t="n">
        <v>60886.5945601852</v>
      </c>
      <c r="B8968" s="1" t="s">
        <v>314</v>
      </c>
      <c r="C8968" s="1" t="s">
        <v>315</v>
      </c>
      <c r="D8968" s="1" t="s">
        <v>316</v>
      </c>
    </row>
    <row r="8969" customFormat="false" ht="15" hidden="false" customHeight="true" outlineLevel="0" collapsed="false">
      <c r="A8969" s="106" t="n">
        <v>60894.5740625</v>
      </c>
      <c r="B8969" s="1" t="s">
        <v>326</v>
      </c>
      <c r="C8969" s="1" t="s">
        <v>327</v>
      </c>
      <c r="D8969" s="1" t="s">
        <v>319</v>
      </c>
    </row>
    <row r="8970" customFormat="false" ht="15" hidden="false" customHeight="true" outlineLevel="0" collapsed="false">
      <c r="A8970" s="106" t="n">
        <v>60897.6846527778</v>
      </c>
      <c r="B8970" s="1" t="s">
        <v>328</v>
      </c>
      <c r="C8970" s="1" t="s">
        <v>335</v>
      </c>
      <c r="D8970" s="1" t="s">
        <v>336</v>
      </c>
    </row>
    <row r="8971" customFormat="false" ht="15" hidden="false" customHeight="true" outlineLevel="0" collapsed="false">
      <c r="A8971" s="106" t="n">
        <v>60901.5961689815</v>
      </c>
      <c r="B8971" s="1" t="s">
        <v>320</v>
      </c>
      <c r="C8971" s="1" t="s">
        <v>321</v>
      </c>
      <c r="D8971" s="1" t="s">
        <v>322</v>
      </c>
    </row>
    <row r="8972" customFormat="false" ht="15" hidden="false" customHeight="true" outlineLevel="0" collapsed="false">
      <c r="A8972" s="106" t="n">
        <v>60908.516712963</v>
      </c>
      <c r="B8972" s="1" t="s">
        <v>323</v>
      </c>
      <c r="C8972" s="1" t="s">
        <v>324</v>
      </c>
      <c r="D8972" s="1" t="s">
        <v>325</v>
      </c>
    </row>
    <row r="8973" customFormat="false" ht="15" hidden="false" customHeight="true" outlineLevel="0" collapsed="false">
      <c r="A8973" s="106" t="n">
        <v>60916.4049537037</v>
      </c>
      <c r="B8973" s="1" t="s">
        <v>314</v>
      </c>
      <c r="C8973" s="1" t="s">
        <v>315</v>
      </c>
      <c r="D8973" s="1" t="s">
        <v>316</v>
      </c>
    </row>
    <row r="8974" customFormat="false" ht="15" hidden="false" customHeight="true" outlineLevel="0" collapsed="false">
      <c r="A8974" s="106" t="n">
        <v>60924.070787037</v>
      </c>
      <c r="B8974" s="1" t="s">
        <v>326</v>
      </c>
      <c r="C8974" s="1" t="s">
        <v>327</v>
      </c>
      <c r="D8974" s="1" t="s">
        <v>319</v>
      </c>
    </row>
    <row r="8975" customFormat="false" ht="15" hidden="false" customHeight="true" outlineLevel="0" collapsed="false">
      <c r="A8975" s="106" t="n">
        <v>60930.8694328704</v>
      </c>
      <c r="B8975" s="1" t="s">
        <v>320</v>
      </c>
      <c r="C8975" s="1" t="s">
        <v>321</v>
      </c>
      <c r="D8975" s="1" t="s">
        <v>322</v>
      </c>
    </row>
    <row r="8976" customFormat="false" ht="15" hidden="false" customHeight="true" outlineLevel="0" collapsed="false">
      <c r="A8976" s="106" t="n">
        <v>60938.0919791667</v>
      </c>
      <c r="B8976" s="1" t="s">
        <v>323</v>
      </c>
      <c r="C8976" s="1" t="s">
        <v>324</v>
      </c>
      <c r="D8976" s="1" t="s">
        <v>325</v>
      </c>
    </row>
    <row r="8977" customFormat="false" ht="15" hidden="false" customHeight="true" outlineLevel="0" collapsed="false">
      <c r="A8977" s="106" t="n">
        <v>60946.2399884259</v>
      </c>
      <c r="B8977" s="1" t="s">
        <v>314</v>
      </c>
      <c r="C8977" s="1" t="s">
        <v>315</v>
      </c>
      <c r="D8977" s="1" t="s">
        <v>316</v>
      </c>
    </row>
    <row r="8978" customFormat="false" ht="15" hidden="false" customHeight="true" outlineLevel="0" collapsed="false">
      <c r="A8978" s="106" t="n">
        <v>60953.5454861111</v>
      </c>
      <c r="B8978" s="1" t="s">
        <v>326</v>
      </c>
      <c r="C8978" s="1" t="s">
        <v>327</v>
      </c>
      <c r="D8978" s="1" t="s">
        <v>319</v>
      </c>
    </row>
    <row r="8979" customFormat="false" ht="15" hidden="false" customHeight="true" outlineLevel="0" collapsed="false">
      <c r="A8979" s="106" t="n">
        <v>60960.2145949074</v>
      </c>
      <c r="B8979" s="1" t="s">
        <v>320</v>
      </c>
      <c r="C8979" s="1" t="s">
        <v>321</v>
      </c>
      <c r="D8979" s="1" t="s">
        <v>322</v>
      </c>
    </row>
    <row r="8980" customFormat="false" ht="15" hidden="false" customHeight="true" outlineLevel="0" collapsed="false">
      <c r="A8980" s="106" t="n">
        <v>60967.8024537037</v>
      </c>
      <c r="B8980" s="1" t="s">
        <v>323</v>
      </c>
      <c r="C8980" s="1" t="s">
        <v>324</v>
      </c>
      <c r="D8980" s="1" t="s">
        <v>325</v>
      </c>
    </row>
    <row r="8981" customFormat="false" ht="15" hidden="false" customHeight="true" outlineLevel="0" collapsed="false">
      <c r="A8981" s="106" t="n">
        <v>60976.0262037037</v>
      </c>
      <c r="B8981" s="1" t="s">
        <v>314</v>
      </c>
      <c r="C8981" s="1" t="s">
        <v>315</v>
      </c>
      <c r="D8981" s="1" t="s">
        <v>316</v>
      </c>
    </row>
    <row r="8982" customFormat="false" ht="15" hidden="false" customHeight="true" outlineLevel="0" collapsed="false">
      <c r="A8982" s="106" t="n">
        <v>60983.011712963</v>
      </c>
      <c r="B8982" s="1" t="s">
        <v>317</v>
      </c>
      <c r="C8982" s="1" t="s">
        <v>318</v>
      </c>
      <c r="D8982" s="1" t="s">
        <v>319</v>
      </c>
    </row>
    <row r="8983" customFormat="false" ht="15" hidden="false" customHeight="true" outlineLevel="0" collapsed="false">
      <c r="A8983" s="106" t="n">
        <v>60987.5726967593</v>
      </c>
      <c r="B8983" s="1" t="s">
        <v>328</v>
      </c>
      <c r="C8983" s="1" t="s">
        <v>337</v>
      </c>
      <c r="D8983" s="1" t="s">
        <v>338</v>
      </c>
    </row>
    <row r="8984" customFormat="false" ht="15" hidden="false" customHeight="true" outlineLevel="0" collapsed="false">
      <c r="A8984" s="106" t="n">
        <v>60989.6705787037</v>
      </c>
      <c r="B8984" s="1" t="s">
        <v>320</v>
      </c>
      <c r="C8984" s="1" t="s">
        <v>321</v>
      </c>
      <c r="D8984" s="1" t="s">
        <v>322</v>
      </c>
    </row>
    <row r="8985" customFormat="false" ht="15" hidden="false" customHeight="true" outlineLevel="0" collapsed="false">
      <c r="A8985" s="106" t="n">
        <v>60997.6110185185</v>
      </c>
      <c r="B8985" s="1" t="s">
        <v>323</v>
      </c>
      <c r="C8985" s="1" t="s">
        <v>324</v>
      </c>
      <c r="D8985" s="1" t="s">
        <v>325</v>
      </c>
    </row>
    <row r="8986" customFormat="false" ht="15" hidden="false" customHeight="true" outlineLevel="0" collapsed="false">
      <c r="A8986" s="106" t="n">
        <v>61005.7083564815</v>
      </c>
      <c r="B8986" s="1" t="s">
        <v>314</v>
      </c>
      <c r="C8986" s="1" t="s">
        <v>315</v>
      </c>
      <c r="D8986" s="1" t="s">
        <v>316</v>
      </c>
    </row>
    <row r="8987" customFormat="false" ht="15" hidden="false" customHeight="true" outlineLevel="0" collapsed="false">
      <c r="A8987" s="106" t="n">
        <v>61012.4691898148</v>
      </c>
      <c r="B8987" s="1" t="s">
        <v>326</v>
      </c>
      <c r="C8987" s="1" t="s">
        <v>327</v>
      </c>
      <c r="D8987" s="1" t="s">
        <v>319</v>
      </c>
    </row>
    <row r="8988" customFormat="false" ht="15" hidden="false" customHeight="true" outlineLevel="0" collapsed="false">
      <c r="A8988" s="106" t="n">
        <v>61019.2607638889</v>
      </c>
      <c r="B8988" s="1" t="s">
        <v>320</v>
      </c>
      <c r="C8988" s="1" t="s">
        <v>321</v>
      </c>
      <c r="D8988" s="1" t="s">
        <v>322</v>
      </c>
    </row>
    <row r="8989" customFormat="false" ht="15" hidden="false" customHeight="true" outlineLevel="0" collapsed="false">
      <c r="A8989" s="106" t="n">
        <v>61027.4366203704</v>
      </c>
      <c r="B8989" s="1" t="s">
        <v>323</v>
      </c>
      <c r="C8989" s="1" t="s">
        <v>324</v>
      </c>
      <c r="D8989" s="1" t="s">
        <v>325</v>
      </c>
    </row>
    <row r="8990" customFormat="false" ht="15" hidden="false" customHeight="true" outlineLevel="0" collapsed="false">
      <c r="A8990" s="106" t="n">
        <v>61035.2589814815</v>
      </c>
      <c r="B8990" s="1" t="s">
        <v>314</v>
      </c>
      <c r="C8990" s="1" t="s">
        <v>315</v>
      </c>
      <c r="D8990" s="1" t="s">
        <v>316</v>
      </c>
    </row>
    <row r="8991" customFormat="false" ht="15" hidden="false" customHeight="true" outlineLevel="0" collapsed="false">
      <c r="A8991" s="106" t="n">
        <v>61041.9137384259</v>
      </c>
      <c r="B8991" s="1" t="s">
        <v>326</v>
      </c>
      <c r="C8991" s="1" t="s">
        <v>327</v>
      </c>
      <c r="D8991" s="1" t="s">
        <v>319</v>
      </c>
    </row>
    <row r="8992" customFormat="false" ht="15" hidden="false" customHeight="true" outlineLevel="0" collapsed="false">
      <c r="A8992" s="106" t="n">
        <v>61048.9784953704</v>
      </c>
      <c r="B8992" s="1" t="s">
        <v>320</v>
      </c>
      <c r="C8992" s="1" t="s">
        <v>321</v>
      </c>
      <c r="D8992" s="1" t="s">
        <v>322</v>
      </c>
    </row>
    <row r="8993" customFormat="false" ht="15" hidden="false" customHeight="true" outlineLevel="0" collapsed="false">
      <c r="A8993" s="106" t="n">
        <v>61057.1948611111</v>
      </c>
      <c r="B8993" s="1" t="s">
        <v>323</v>
      </c>
      <c r="C8993" s="1" t="s">
        <v>324</v>
      </c>
      <c r="D8993" s="1" t="s">
        <v>325</v>
      </c>
    </row>
    <row r="8994" customFormat="false" ht="15" hidden="false" customHeight="true" outlineLevel="0" collapsed="false">
      <c r="A8994" s="106" t="n">
        <v>61064.6767476852</v>
      </c>
      <c r="B8994" s="1" t="s">
        <v>314</v>
      </c>
      <c r="C8994" s="1" t="s">
        <v>315</v>
      </c>
      <c r="D8994" s="1" t="s">
        <v>316</v>
      </c>
    </row>
    <row r="8995" customFormat="false" ht="15" hidden="false" customHeight="true" outlineLevel="0" collapsed="false">
      <c r="A8995" s="106" t="n">
        <v>61071.3523842593</v>
      </c>
      <c r="B8995" s="1" t="s">
        <v>326</v>
      </c>
      <c r="C8995" s="1" t="s">
        <v>327</v>
      </c>
      <c r="D8995" s="1" t="s">
        <v>319</v>
      </c>
    </row>
    <row r="8996" customFormat="false" ht="15" hidden="false" customHeight="true" outlineLevel="0" collapsed="false">
      <c r="A8996" s="106" t="n">
        <v>61076.5367013889</v>
      </c>
      <c r="B8996" s="1" t="s">
        <v>328</v>
      </c>
      <c r="C8996" s="1" t="s">
        <v>329</v>
      </c>
      <c r="D8996" s="1" t="s">
        <v>330</v>
      </c>
    </row>
    <row r="8997" customFormat="false" ht="15" hidden="false" customHeight="true" outlineLevel="0" collapsed="false">
      <c r="A8997" s="106" t="n">
        <v>61078.7791087963</v>
      </c>
      <c r="B8997" s="1" t="s">
        <v>320</v>
      </c>
      <c r="C8997" s="1" t="s">
        <v>321</v>
      </c>
      <c r="D8997" s="1" t="s">
        <v>322</v>
      </c>
    </row>
    <row r="8998" customFormat="false" ht="15" hidden="false" customHeight="true" outlineLevel="0" collapsed="false">
      <c r="A8998" s="106" t="n">
        <v>61086.8382638889</v>
      </c>
      <c r="B8998" s="1" t="s">
        <v>323</v>
      </c>
      <c r="C8998" s="1" t="s">
        <v>324</v>
      </c>
      <c r="D8998" s="1" t="s">
        <v>325</v>
      </c>
    </row>
    <row r="8999" customFormat="false" ht="15" hidden="false" customHeight="true" outlineLevel="0" collapsed="false">
      <c r="A8999" s="106" t="n">
        <v>61093.9834837963</v>
      </c>
      <c r="B8999" s="1" t="s">
        <v>314</v>
      </c>
      <c r="C8999" s="1" t="s">
        <v>315</v>
      </c>
      <c r="D8999" s="1" t="s">
        <v>316</v>
      </c>
    </row>
    <row r="9000" customFormat="false" ht="15" hidden="false" customHeight="true" outlineLevel="0" collapsed="false">
      <c r="A9000" s="106" t="n">
        <v>61100.8072453704</v>
      </c>
      <c r="B9000" s="1" t="s">
        <v>326</v>
      </c>
      <c r="C9000" s="1" t="s">
        <v>327</v>
      </c>
      <c r="D9000" s="1" t="s">
        <v>319</v>
      </c>
    </row>
    <row r="9001" customFormat="false" ht="15" hidden="false" customHeight="true" outlineLevel="0" collapsed="false">
      <c r="A9001" s="106" t="n">
        <v>61108.5925115741</v>
      </c>
      <c r="B9001" s="1" t="s">
        <v>320</v>
      </c>
      <c r="C9001" s="1" t="s">
        <v>321</v>
      </c>
      <c r="D9001" s="1" t="s">
        <v>322</v>
      </c>
    </row>
    <row r="9002" customFormat="false" ht="15" hidden="false" customHeight="true" outlineLevel="0" collapsed="false">
      <c r="A9002" s="106" t="n">
        <v>61116.3602893519</v>
      </c>
      <c r="B9002" s="1" t="s">
        <v>323</v>
      </c>
      <c r="C9002" s="1" t="s">
        <v>324</v>
      </c>
      <c r="D9002" s="1" t="s">
        <v>325</v>
      </c>
    </row>
    <row r="9003" customFormat="false" ht="15" hidden="false" customHeight="true" outlineLevel="0" collapsed="false">
      <c r="A9003" s="106" t="n">
        <v>61123.2206481482</v>
      </c>
      <c r="B9003" s="1" t="s">
        <v>314</v>
      </c>
      <c r="C9003" s="1" t="s">
        <v>315</v>
      </c>
      <c r="D9003" s="1" t="s">
        <v>316</v>
      </c>
    </row>
    <row r="9004" customFormat="false" ht="15" hidden="false" customHeight="true" outlineLevel="0" collapsed="false">
      <c r="A9004" s="106" t="n">
        <v>61130.3050115741</v>
      </c>
      <c r="B9004" s="1" t="s">
        <v>326</v>
      </c>
      <c r="C9004" s="1" t="s">
        <v>327</v>
      </c>
      <c r="D9004" s="1" t="s">
        <v>319</v>
      </c>
    </row>
    <row r="9005" customFormat="false" ht="15" hidden="false" customHeight="true" outlineLevel="0" collapsed="false">
      <c r="A9005" s="106" t="n">
        <v>61138.3522337963</v>
      </c>
      <c r="B9005" s="1" t="s">
        <v>320</v>
      </c>
      <c r="C9005" s="1" t="s">
        <v>321</v>
      </c>
      <c r="D9005" s="1" t="s">
        <v>322</v>
      </c>
    </row>
    <row r="9006" customFormat="false" ht="15" hidden="false" customHeight="true" outlineLevel="0" collapsed="false">
      <c r="A9006" s="106" t="n">
        <v>61145.7781597222</v>
      </c>
      <c r="B9006" s="1" t="s">
        <v>323</v>
      </c>
      <c r="C9006" s="1" t="s">
        <v>324</v>
      </c>
      <c r="D9006" s="1" t="s">
        <v>325</v>
      </c>
    </row>
    <row r="9007" customFormat="false" ht="15" hidden="false" customHeight="true" outlineLevel="0" collapsed="false">
      <c r="A9007" s="106" t="n">
        <v>61152.4427546296</v>
      </c>
      <c r="B9007" s="1" t="s">
        <v>314</v>
      </c>
      <c r="C9007" s="1" t="s">
        <v>315</v>
      </c>
      <c r="D9007" s="1" t="s">
        <v>316</v>
      </c>
    </row>
    <row r="9008" customFormat="false" ht="15" hidden="false" customHeight="true" outlineLevel="0" collapsed="false">
      <c r="A9008" s="106" t="n">
        <v>61159.8608217593</v>
      </c>
      <c r="B9008" s="1" t="s">
        <v>317</v>
      </c>
      <c r="C9008" s="1" t="s">
        <v>318</v>
      </c>
      <c r="D9008" s="1" t="s">
        <v>319</v>
      </c>
    </row>
    <row r="9009" customFormat="false" ht="15" hidden="false" customHeight="true" outlineLevel="0" collapsed="false">
      <c r="A9009" s="106" t="n">
        <v>61168.0190046296</v>
      </c>
      <c r="B9009" s="1" t="s">
        <v>320</v>
      </c>
      <c r="C9009" s="1" t="s">
        <v>321</v>
      </c>
      <c r="D9009" s="1" t="s">
        <v>322</v>
      </c>
    </row>
    <row r="9010" customFormat="false" ht="15" hidden="false" customHeight="true" outlineLevel="0" collapsed="false">
      <c r="A9010" s="106" t="n">
        <v>61169.2462268519</v>
      </c>
      <c r="B9010" s="1" t="s">
        <v>328</v>
      </c>
      <c r="C9010" s="1" t="s">
        <v>331</v>
      </c>
      <c r="D9010" s="1" t="s">
        <v>332</v>
      </c>
    </row>
    <row r="9011" customFormat="false" ht="15" hidden="false" customHeight="true" outlineLevel="0" collapsed="false">
      <c r="A9011" s="106" t="n">
        <v>61175.1188425926</v>
      </c>
      <c r="B9011" s="1" t="s">
        <v>323</v>
      </c>
      <c r="C9011" s="1" t="s">
        <v>324</v>
      </c>
      <c r="D9011" s="1" t="s">
        <v>325</v>
      </c>
    </row>
    <row r="9012" customFormat="false" ht="15" hidden="false" customHeight="true" outlineLevel="0" collapsed="false">
      <c r="A9012" s="106" t="n">
        <v>61181.7094212963</v>
      </c>
      <c r="B9012" s="1" t="s">
        <v>314</v>
      </c>
      <c r="C9012" s="1" t="s">
        <v>315</v>
      </c>
      <c r="D9012" s="1" t="s">
        <v>316</v>
      </c>
    </row>
    <row r="9013" customFormat="false" ht="15" hidden="false" customHeight="true" outlineLevel="0" collapsed="false">
      <c r="A9013" s="106" t="n">
        <v>61189.4690277778</v>
      </c>
      <c r="B9013" s="1" t="s">
        <v>326</v>
      </c>
      <c r="C9013" s="1" t="s">
        <v>327</v>
      </c>
      <c r="D9013" s="1" t="s">
        <v>319</v>
      </c>
    </row>
    <row r="9014" customFormat="false" ht="15" hidden="false" customHeight="true" outlineLevel="0" collapsed="false">
      <c r="A9014" s="106" t="n">
        <v>61197.5820138889</v>
      </c>
      <c r="B9014" s="1" t="s">
        <v>320</v>
      </c>
      <c r="C9014" s="1" t="s">
        <v>321</v>
      </c>
      <c r="D9014" s="1" t="s">
        <v>322</v>
      </c>
    </row>
    <row r="9015" customFormat="false" ht="15" hidden="false" customHeight="true" outlineLevel="0" collapsed="false">
      <c r="A9015" s="106" t="n">
        <v>61204.4149652778</v>
      </c>
      <c r="B9015" s="1" t="s">
        <v>323</v>
      </c>
      <c r="C9015" s="1" t="s">
        <v>324</v>
      </c>
      <c r="D9015" s="1" t="s">
        <v>325</v>
      </c>
    </row>
    <row r="9016" customFormat="false" ht="15" hidden="false" customHeight="true" outlineLevel="0" collapsed="false">
      <c r="A9016" s="106" t="n">
        <v>61211.0768287037</v>
      </c>
      <c r="B9016" s="1" t="s">
        <v>314</v>
      </c>
      <c r="C9016" s="1" t="s">
        <v>315</v>
      </c>
      <c r="D9016" s="1" t="s">
        <v>316</v>
      </c>
    </row>
    <row r="9017" customFormat="false" ht="15" hidden="false" customHeight="true" outlineLevel="0" collapsed="false">
      <c r="A9017" s="106" t="n">
        <v>61219.1084837963</v>
      </c>
      <c r="B9017" s="1" t="s">
        <v>326</v>
      </c>
      <c r="C9017" s="1" t="s">
        <v>327</v>
      </c>
      <c r="D9017" s="1" t="s">
        <v>319</v>
      </c>
    </row>
    <row r="9018" customFormat="false" ht="15" hidden="false" customHeight="true" outlineLevel="0" collapsed="false">
      <c r="A9018" s="106" t="n">
        <v>61227.0474652778</v>
      </c>
      <c r="B9018" s="1" t="s">
        <v>320</v>
      </c>
      <c r="C9018" s="1" t="s">
        <v>321</v>
      </c>
      <c r="D9018" s="1" t="s">
        <v>322</v>
      </c>
    </row>
    <row r="9019" customFormat="false" ht="15" hidden="false" customHeight="true" outlineLevel="0" collapsed="false">
      <c r="A9019" s="106" t="n">
        <v>61233.7059259259</v>
      </c>
      <c r="B9019" s="1" t="s">
        <v>323</v>
      </c>
      <c r="C9019" s="1" t="s">
        <v>324</v>
      </c>
      <c r="D9019" s="1" t="s">
        <v>325</v>
      </c>
    </row>
    <row r="9020" customFormat="false" ht="15" hidden="false" customHeight="true" outlineLevel="0" collapsed="false">
      <c r="A9020" s="106" t="n">
        <v>61240.5862615741</v>
      </c>
      <c r="B9020" s="1" t="s">
        <v>314</v>
      </c>
      <c r="C9020" s="1" t="s">
        <v>315</v>
      </c>
      <c r="D9020" s="1" t="s">
        <v>316</v>
      </c>
    </row>
    <row r="9021" customFormat="false" ht="15" hidden="false" customHeight="true" outlineLevel="0" collapsed="false">
      <c r="A9021" s="106" t="n">
        <v>61248.7559953704</v>
      </c>
      <c r="B9021" s="1" t="s">
        <v>326</v>
      </c>
      <c r="C9021" s="1" t="s">
        <v>327</v>
      </c>
      <c r="D9021" s="1" t="s">
        <v>319</v>
      </c>
    </row>
    <row r="9022" customFormat="false" ht="15" hidden="false" customHeight="true" outlineLevel="0" collapsed="false">
      <c r="A9022" s="106" t="n">
        <v>61256.4298842593</v>
      </c>
      <c r="B9022" s="1" t="s">
        <v>320</v>
      </c>
      <c r="C9022" s="1" t="s">
        <v>321</v>
      </c>
      <c r="D9022" s="1" t="s">
        <v>322</v>
      </c>
    </row>
    <row r="9023" customFormat="false" ht="15" hidden="false" customHeight="true" outlineLevel="0" collapsed="false">
      <c r="A9023" s="106" t="n">
        <v>61262.929525463</v>
      </c>
      <c r="B9023" s="1" t="s">
        <v>328</v>
      </c>
      <c r="C9023" s="1" t="s">
        <v>335</v>
      </c>
      <c r="D9023" s="1" t="s">
        <v>336</v>
      </c>
    </row>
    <row r="9024" customFormat="false" ht="15" hidden="false" customHeight="true" outlineLevel="0" collapsed="false">
      <c r="A9024" s="106" t="n">
        <v>61263.037349537</v>
      </c>
      <c r="B9024" s="1" t="s">
        <v>323</v>
      </c>
      <c r="C9024" s="1" t="s">
        <v>324</v>
      </c>
      <c r="D9024" s="1" t="s">
        <v>325</v>
      </c>
    </row>
    <row r="9025" customFormat="false" ht="15" hidden="false" customHeight="true" outlineLevel="0" collapsed="false">
      <c r="A9025" s="106" t="n">
        <v>61270.2507523148</v>
      </c>
      <c r="B9025" s="1" t="s">
        <v>314</v>
      </c>
      <c r="C9025" s="1" t="s">
        <v>315</v>
      </c>
      <c r="D9025" s="1" t="s">
        <v>316</v>
      </c>
    </row>
    <row r="9026" customFormat="false" ht="15" hidden="false" customHeight="true" outlineLevel="0" collapsed="false">
      <c r="A9026" s="106" t="n">
        <v>61278.3942939815</v>
      </c>
      <c r="B9026" s="1" t="s">
        <v>326</v>
      </c>
      <c r="C9026" s="1" t="s">
        <v>327</v>
      </c>
      <c r="D9026" s="1" t="s">
        <v>319</v>
      </c>
    </row>
    <row r="9027" customFormat="false" ht="15" hidden="false" customHeight="true" outlineLevel="0" collapsed="false">
      <c r="A9027" s="106" t="n">
        <v>61285.7515277778</v>
      </c>
      <c r="B9027" s="1" t="s">
        <v>320</v>
      </c>
      <c r="C9027" s="1" t="s">
        <v>321</v>
      </c>
      <c r="D9027" s="1" t="s">
        <v>322</v>
      </c>
    </row>
    <row r="9028" customFormat="false" ht="15" hidden="false" customHeight="true" outlineLevel="0" collapsed="false">
      <c r="A9028" s="106" t="n">
        <v>61292.4552083333</v>
      </c>
      <c r="B9028" s="1" t="s">
        <v>323</v>
      </c>
      <c r="C9028" s="1" t="s">
        <v>324</v>
      </c>
      <c r="D9028" s="1" t="s">
        <v>325</v>
      </c>
    </row>
    <row r="9029" customFormat="false" ht="15" hidden="false" customHeight="true" outlineLevel="0" collapsed="false">
      <c r="A9029" s="106" t="n">
        <v>61300.0475578704</v>
      </c>
      <c r="B9029" s="1" t="s">
        <v>314</v>
      </c>
      <c r="C9029" s="1" t="s">
        <v>315</v>
      </c>
      <c r="D9029" s="1" t="s">
        <v>316</v>
      </c>
    </row>
    <row r="9030" customFormat="false" ht="15" hidden="false" customHeight="true" outlineLevel="0" collapsed="false">
      <c r="A9030" s="106" t="n">
        <v>61308.0095833333</v>
      </c>
      <c r="B9030" s="1" t="s">
        <v>326</v>
      </c>
      <c r="C9030" s="1" t="s">
        <v>327</v>
      </c>
      <c r="D9030" s="1" t="s">
        <v>319</v>
      </c>
    </row>
    <row r="9031" customFormat="false" ht="15" hidden="false" customHeight="true" outlineLevel="0" collapsed="false">
      <c r="A9031" s="106" t="n">
        <v>61315.0463541667</v>
      </c>
      <c r="B9031" s="1" t="s">
        <v>320</v>
      </c>
      <c r="C9031" s="1" t="s">
        <v>321</v>
      </c>
      <c r="D9031" s="1" t="s">
        <v>322</v>
      </c>
    </row>
    <row r="9032" customFormat="false" ht="15" hidden="false" customHeight="true" outlineLevel="0" collapsed="false">
      <c r="A9032" s="106" t="n">
        <v>61321.9926851852</v>
      </c>
      <c r="B9032" s="1" t="s">
        <v>323</v>
      </c>
      <c r="C9032" s="1" t="s">
        <v>324</v>
      </c>
      <c r="D9032" s="1" t="s">
        <v>325</v>
      </c>
    </row>
    <row r="9033" customFormat="false" ht="15" hidden="false" customHeight="true" outlineLevel="0" collapsed="false">
      <c r="A9033" s="106" t="n">
        <v>61329.9216666667</v>
      </c>
      <c r="B9033" s="1" t="s">
        <v>314</v>
      </c>
      <c r="C9033" s="1" t="s">
        <v>315</v>
      </c>
      <c r="D9033" s="1" t="s">
        <v>316</v>
      </c>
    </row>
    <row r="9034" customFormat="false" ht="15" hidden="false" customHeight="true" outlineLevel="0" collapsed="false">
      <c r="A9034" s="106" t="n">
        <v>61337.5864583333</v>
      </c>
      <c r="B9034" s="1" t="s">
        <v>317</v>
      </c>
      <c r="C9034" s="1" t="s">
        <v>318</v>
      </c>
      <c r="D9034" s="1" t="s">
        <v>319</v>
      </c>
    </row>
    <row r="9035" customFormat="false" ht="15" hidden="false" customHeight="true" outlineLevel="0" collapsed="false">
      <c r="A9035" s="106" t="n">
        <v>61344.3598842593</v>
      </c>
      <c r="B9035" s="1" t="s">
        <v>320</v>
      </c>
      <c r="C9035" s="1" t="s">
        <v>321</v>
      </c>
      <c r="D9035" s="1" t="s">
        <v>322</v>
      </c>
    </row>
    <row r="9036" customFormat="false" ht="15" hidden="false" customHeight="true" outlineLevel="0" collapsed="false">
      <c r="A9036" s="106" t="n">
        <v>61351.6537037037</v>
      </c>
      <c r="B9036" s="1" t="s">
        <v>323</v>
      </c>
      <c r="C9036" s="1" t="s">
        <v>324</v>
      </c>
      <c r="D9036" s="1" t="s">
        <v>325</v>
      </c>
    </row>
    <row r="9037" customFormat="false" ht="15" hidden="false" customHeight="true" outlineLevel="0" collapsed="false">
      <c r="A9037" s="106" t="n">
        <v>61352.8211342593</v>
      </c>
      <c r="B9037" s="1" t="s">
        <v>328</v>
      </c>
      <c r="C9037" s="1" t="s">
        <v>337</v>
      </c>
      <c r="D9037" s="1" t="s">
        <v>338</v>
      </c>
    </row>
    <row r="9038" customFormat="false" ht="15" hidden="false" customHeight="true" outlineLevel="0" collapsed="false">
      <c r="A9038" s="106" t="n">
        <v>61359.7987731482</v>
      </c>
      <c r="B9038" s="1" t="s">
        <v>314</v>
      </c>
      <c r="C9038" s="1" t="s">
        <v>315</v>
      </c>
      <c r="D9038" s="1" t="s">
        <v>316</v>
      </c>
    </row>
    <row r="9039" customFormat="false" ht="15" hidden="false" customHeight="true" outlineLevel="0" collapsed="false">
      <c r="A9039" s="106" t="n">
        <v>61367.1093171296</v>
      </c>
      <c r="B9039" s="1" t="s">
        <v>326</v>
      </c>
      <c r="C9039" s="1" t="s">
        <v>327</v>
      </c>
      <c r="D9039" s="1" t="s">
        <v>319</v>
      </c>
    </row>
    <row r="9040" customFormat="false" ht="15" hidden="false" customHeight="true" outlineLevel="0" collapsed="false">
      <c r="A9040" s="106" t="n">
        <v>61373.7402430556</v>
      </c>
      <c r="B9040" s="1" t="s">
        <v>320</v>
      </c>
      <c r="C9040" s="1" t="s">
        <v>321</v>
      </c>
      <c r="D9040" s="1" t="s">
        <v>322</v>
      </c>
    </row>
    <row r="9041" customFormat="false" ht="15" hidden="false" customHeight="true" outlineLevel="0" collapsed="false">
      <c r="A9041" s="106" t="n">
        <v>61381.4059259259</v>
      </c>
      <c r="B9041" s="1" t="s">
        <v>323</v>
      </c>
      <c r="C9041" s="1" t="s">
        <v>324</v>
      </c>
      <c r="D9041" s="1" t="s">
        <v>325</v>
      </c>
    </row>
    <row r="9042" customFormat="false" ht="15" hidden="false" customHeight="true" outlineLevel="0" collapsed="false">
      <c r="A9042" s="106" t="n">
        <v>61389.6016898148</v>
      </c>
      <c r="B9042" s="1" t="s">
        <v>314</v>
      </c>
      <c r="C9042" s="1" t="s">
        <v>315</v>
      </c>
      <c r="D9042" s="1" t="s">
        <v>316</v>
      </c>
    </row>
    <row r="9043" customFormat="false" ht="15" hidden="false" customHeight="true" outlineLevel="0" collapsed="false">
      <c r="A9043" s="106" t="n">
        <v>61396.571724537</v>
      </c>
      <c r="B9043" s="1" t="s">
        <v>326</v>
      </c>
      <c r="C9043" s="1" t="s">
        <v>327</v>
      </c>
      <c r="D9043" s="1" t="s">
        <v>319</v>
      </c>
    </row>
    <row r="9044" customFormat="false" ht="15" hidden="false" customHeight="true" outlineLevel="0" collapsed="false">
      <c r="A9044" s="106" t="n">
        <v>61403.2216666667</v>
      </c>
      <c r="B9044" s="1" t="s">
        <v>320</v>
      </c>
      <c r="C9044" s="1" t="s">
        <v>321</v>
      </c>
      <c r="D9044" s="1" t="s">
        <v>322</v>
      </c>
    </row>
    <row r="9045" customFormat="false" ht="15" hidden="false" customHeight="true" outlineLevel="0" collapsed="false">
      <c r="A9045" s="106" t="n">
        <v>61411.1927430556</v>
      </c>
      <c r="B9045" s="1" t="s">
        <v>323</v>
      </c>
      <c r="C9045" s="1" t="s">
        <v>324</v>
      </c>
      <c r="D9045" s="1" t="s">
        <v>325</v>
      </c>
    </row>
    <row r="9046" customFormat="false" ht="15" hidden="false" customHeight="true" outlineLevel="0" collapsed="false">
      <c r="A9046" s="106" t="n">
        <v>61419.2671412037</v>
      </c>
      <c r="B9046" s="1" t="s">
        <v>314</v>
      </c>
      <c r="C9046" s="1" t="s">
        <v>315</v>
      </c>
      <c r="D9046" s="1" t="s">
        <v>316</v>
      </c>
    </row>
    <row r="9047" customFormat="false" ht="15" hidden="false" customHeight="true" outlineLevel="0" collapsed="false">
      <c r="A9047" s="106" t="n">
        <v>61425.9835532407</v>
      </c>
      <c r="B9047" s="1" t="s">
        <v>326</v>
      </c>
      <c r="C9047" s="1" t="s">
        <v>327</v>
      </c>
      <c r="D9047" s="1" t="s">
        <v>319</v>
      </c>
    </row>
    <row r="9048" customFormat="false" ht="15" hidden="false" customHeight="true" outlineLevel="0" collapsed="false">
      <c r="A9048" s="106" t="n">
        <v>61432.8093981482</v>
      </c>
      <c r="B9048" s="1" t="s">
        <v>320</v>
      </c>
      <c r="C9048" s="1" t="s">
        <v>321</v>
      </c>
      <c r="D9048" s="1" t="s">
        <v>322</v>
      </c>
    </row>
    <row r="9049" customFormat="false" ht="15" hidden="false" customHeight="true" outlineLevel="0" collapsed="false">
      <c r="A9049" s="106" t="n">
        <v>61440.9547916667</v>
      </c>
      <c r="B9049" s="1" t="s">
        <v>323</v>
      </c>
      <c r="C9049" s="1" t="s">
        <v>324</v>
      </c>
      <c r="D9049" s="1" t="s">
        <v>325</v>
      </c>
    </row>
    <row r="9050" customFormat="false" ht="15" hidden="false" customHeight="true" outlineLevel="0" collapsed="false">
      <c r="A9050" s="106" t="n">
        <v>61441.7833912037</v>
      </c>
      <c r="B9050" s="1" t="s">
        <v>328</v>
      </c>
      <c r="C9050" s="1" t="s">
        <v>329</v>
      </c>
      <c r="D9050" s="1" t="s">
        <v>330</v>
      </c>
    </row>
    <row r="9051" customFormat="false" ht="15" hidden="false" customHeight="true" outlineLevel="0" collapsed="false">
      <c r="A9051" s="106" t="n">
        <v>61448.7637962963</v>
      </c>
      <c r="B9051" s="1" t="s">
        <v>314</v>
      </c>
      <c r="C9051" s="1" t="s">
        <v>315</v>
      </c>
      <c r="D9051" s="1" t="s">
        <v>316</v>
      </c>
    </row>
    <row r="9052" customFormat="false" ht="15" hidden="false" customHeight="true" outlineLevel="0" collapsed="false">
      <c r="A9052" s="106" t="n">
        <v>61455.3681134259</v>
      </c>
      <c r="B9052" s="1" t="s">
        <v>326</v>
      </c>
      <c r="C9052" s="1" t="s">
        <v>327</v>
      </c>
      <c r="D9052" s="1" t="s">
        <v>319</v>
      </c>
    </row>
    <row r="9053" customFormat="false" ht="15" hidden="false" customHeight="true" outlineLevel="0" collapsed="false">
      <c r="A9053" s="106" t="n">
        <v>61462.4800115741</v>
      </c>
      <c r="B9053" s="1" t="s">
        <v>320</v>
      </c>
      <c r="C9053" s="1" t="s">
        <v>321</v>
      </c>
      <c r="D9053" s="1" t="s">
        <v>322</v>
      </c>
    </row>
    <row r="9054" customFormat="false" ht="15" hidden="false" customHeight="true" outlineLevel="0" collapsed="false">
      <c r="A9054" s="106" t="n">
        <v>61470.6445138889</v>
      </c>
      <c r="B9054" s="1" t="s">
        <v>323</v>
      </c>
      <c r="C9054" s="1" t="s">
        <v>324</v>
      </c>
      <c r="D9054" s="1" t="s">
        <v>325</v>
      </c>
    </row>
    <row r="9055" customFormat="false" ht="15" hidden="false" customHeight="true" outlineLevel="0" collapsed="false">
      <c r="A9055" s="106" t="n">
        <v>61478.1033680556</v>
      </c>
      <c r="B9055" s="1" t="s">
        <v>314</v>
      </c>
      <c r="C9055" s="1" t="s">
        <v>315</v>
      </c>
      <c r="D9055" s="1" t="s">
        <v>316</v>
      </c>
    </row>
    <row r="9056" customFormat="false" ht="15" hidden="false" customHeight="true" outlineLevel="0" collapsed="false">
      <c r="A9056" s="106" t="n">
        <v>61484.7541435185</v>
      </c>
      <c r="B9056" s="1" t="s">
        <v>326</v>
      </c>
      <c r="C9056" s="1" t="s">
        <v>327</v>
      </c>
      <c r="D9056" s="1" t="s">
        <v>319</v>
      </c>
    </row>
    <row r="9057" customFormat="false" ht="15" hidden="false" customHeight="true" outlineLevel="0" collapsed="false">
      <c r="A9057" s="106" t="n">
        <v>61492.1980671296</v>
      </c>
      <c r="B9057" s="1" t="s">
        <v>320</v>
      </c>
      <c r="C9057" s="1" t="s">
        <v>321</v>
      </c>
      <c r="D9057" s="1" t="s">
        <v>322</v>
      </c>
    </row>
    <row r="9058" customFormat="false" ht="15" hidden="false" customHeight="true" outlineLevel="0" collapsed="false">
      <c r="A9058" s="106" t="n">
        <v>61500.2316898148</v>
      </c>
      <c r="B9058" s="1" t="s">
        <v>333</v>
      </c>
      <c r="C9058" s="1" t="s">
        <v>334</v>
      </c>
      <c r="D9058" s="1" t="s">
        <v>325</v>
      </c>
    </row>
    <row r="9059" customFormat="false" ht="15" hidden="false" customHeight="true" outlineLevel="0" collapsed="false">
      <c r="A9059" s="106" t="n">
        <v>61507.3330324074</v>
      </c>
      <c r="B9059" s="1" t="s">
        <v>314</v>
      </c>
      <c r="C9059" s="1" t="s">
        <v>315</v>
      </c>
      <c r="D9059" s="1" t="s">
        <v>316</v>
      </c>
    </row>
    <row r="9060" customFormat="false" ht="15" hidden="false" customHeight="true" outlineLevel="0" collapsed="false">
      <c r="A9060" s="106" t="n">
        <v>61514.1684375</v>
      </c>
      <c r="B9060" s="1" t="s">
        <v>317</v>
      </c>
      <c r="C9060" s="1" t="s">
        <v>318</v>
      </c>
      <c r="D9060" s="1" t="s">
        <v>319</v>
      </c>
    </row>
    <row r="9061" customFormat="false" ht="15" hidden="false" customHeight="true" outlineLevel="0" collapsed="false">
      <c r="A9061" s="106" t="n">
        <v>61521.9300694445</v>
      </c>
      <c r="B9061" s="1" t="s">
        <v>320</v>
      </c>
      <c r="C9061" s="1" t="s">
        <v>321</v>
      </c>
      <c r="D9061" s="1" t="s">
        <v>322</v>
      </c>
    </row>
    <row r="9062" customFormat="false" ht="15" hidden="false" customHeight="true" outlineLevel="0" collapsed="false">
      <c r="A9062" s="106" t="n">
        <v>61529.7075231482</v>
      </c>
      <c r="B9062" s="1" t="s">
        <v>323</v>
      </c>
      <c r="C9062" s="1" t="s">
        <v>324</v>
      </c>
      <c r="D9062" s="1" t="s">
        <v>325</v>
      </c>
    </row>
    <row r="9063" customFormat="false" ht="15" hidden="false" customHeight="true" outlineLevel="0" collapsed="false">
      <c r="A9063" s="106" t="n">
        <v>61534.494837963</v>
      </c>
      <c r="B9063" s="1" t="s">
        <v>328</v>
      </c>
      <c r="C9063" s="1" t="s">
        <v>331</v>
      </c>
      <c r="D9063" s="1" t="s">
        <v>332</v>
      </c>
    </row>
    <row r="9064" customFormat="false" ht="15" hidden="false" customHeight="true" outlineLevel="0" collapsed="false">
      <c r="A9064" s="106" t="n">
        <v>61536.5172337963</v>
      </c>
      <c r="B9064" s="1" t="s">
        <v>314</v>
      </c>
      <c r="C9064" s="1" t="s">
        <v>315</v>
      </c>
      <c r="D9064" s="1" t="s">
        <v>316</v>
      </c>
    </row>
    <row r="9065" customFormat="false" ht="15" hidden="false" customHeight="true" outlineLevel="0" collapsed="false">
      <c r="A9065" s="106" t="n">
        <v>61543.6325231482</v>
      </c>
      <c r="B9065" s="1" t="s">
        <v>326</v>
      </c>
      <c r="C9065" s="1" t="s">
        <v>327</v>
      </c>
      <c r="D9065" s="1" t="s">
        <v>319</v>
      </c>
    </row>
    <row r="9066" customFormat="false" ht="15" hidden="false" customHeight="true" outlineLevel="0" collapsed="false">
      <c r="A9066" s="106" t="n">
        <v>61551.6461921296</v>
      </c>
      <c r="B9066" s="1" t="s">
        <v>320</v>
      </c>
      <c r="C9066" s="1" t="s">
        <v>321</v>
      </c>
      <c r="D9066" s="1" t="s">
        <v>322</v>
      </c>
    </row>
    <row r="9067" customFormat="false" ht="15" hidden="false" customHeight="true" outlineLevel="0" collapsed="false">
      <c r="A9067" s="106" t="n">
        <v>61559.0878125</v>
      </c>
      <c r="B9067" s="1" t="s">
        <v>323</v>
      </c>
      <c r="C9067" s="1" t="s">
        <v>324</v>
      </c>
      <c r="D9067" s="1" t="s">
        <v>325</v>
      </c>
    </row>
    <row r="9068" customFormat="false" ht="15" hidden="false" customHeight="true" outlineLevel="0" collapsed="false">
      <c r="A9068" s="106" t="n">
        <v>61565.722962963</v>
      </c>
      <c r="B9068" s="1" t="s">
        <v>314</v>
      </c>
      <c r="C9068" s="1" t="s">
        <v>315</v>
      </c>
      <c r="D9068" s="1" t="s">
        <v>316</v>
      </c>
    </row>
    <row r="9069" customFormat="false" ht="15" hidden="false" customHeight="true" outlineLevel="0" collapsed="false">
      <c r="A9069" s="106" t="n">
        <v>61573.1627083333</v>
      </c>
      <c r="B9069" s="1" t="s">
        <v>326</v>
      </c>
      <c r="C9069" s="1" t="s">
        <v>327</v>
      </c>
      <c r="D9069" s="1" t="s">
        <v>319</v>
      </c>
    </row>
    <row r="9070" customFormat="false" ht="15" hidden="false" customHeight="true" outlineLevel="0" collapsed="false">
      <c r="A9070" s="106" t="n">
        <v>61581.3176851852</v>
      </c>
      <c r="B9070" s="1" t="s">
        <v>320</v>
      </c>
      <c r="C9070" s="1" t="s">
        <v>321</v>
      </c>
      <c r="D9070" s="1" t="s">
        <v>322</v>
      </c>
    </row>
    <row r="9071" customFormat="false" ht="15" hidden="false" customHeight="true" outlineLevel="0" collapsed="false">
      <c r="A9071" s="106" t="n">
        <v>61588.4097337963</v>
      </c>
      <c r="B9071" s="1" t="s">
        <v>323</v>
      </c>
      <c r="C9071" s="1" t="s">
        <v>324</v>
      </c>
      <c r="D9071" s="1" t="s">
        <v>325</v>
      </c>
    </row>
    <row r="9072" customFormat="false" ht="15" hidden="false" customHeight="true" outlineLevel="0" collapsed="false">
      <c r="A9072" s="106" t="n">
        <v>61595.0108449074</v>
      </c>
      <c r="B9072" s="1" t="s">
        <v>314</v>
      </c>
      <c r="C9072" s="1" t="s">
        <v>315</v>
      </c>
      <c r="D9072" s="1" t="s">
        <v>316</v>
      </c>
    </row>
    <row r="9073" customFormat="false" ht="15" hidden="false" customHeight="true" outlineLevel="0" collapsed="false">
      <c r="A9073" s="106" t="n">
        <v>61602.7692592593</v>
      </c>
      <c r="B9073" s="1" t="s">
        <v>326</v>
      </c>
      <c r="C9073" s="1" t="s">
        <v>327</v>
      </c>
      <c r="D9073" s="1" t="s">
        <v>319</v>
      </c>
    </row>
    <row r="9074" customFormat="false" ht="15" hidden="false" customHeight="true" outlineLevel="0" collapsed="false">
      <c r="A9074" s="106" t="n">
        <v>61610.9184259259</v>
      </c>
      <c r="B9074" s="1" t="s">
        <v>320</v>
      </c>
      <c r="C9074" s="1" t="s">
        <v>321</v>
      </c>
      <c r="D9074" s="1" t="s">
        <v>322</v>
      </c>
    </row>
    <row r="9075" customFormat="false" ht="15" hidden="false" customHeight="true" outlineLevel="0" collapsed="false">
      <c r="A9075" s="106" t="n">
        <v>61617.7213194444</v>
      </c>
      <c r="B9075" s="1" t="s">
        <v>323</v>
      </c>
      <c r="C9075" s="1" t="s">
        <v>324</v>
      </c>
      <c r="D9075" s="1" t="s">
        <v>325</v>
      </c>
    </row>
    <row r="9076" customFormat="false" ht="15" hidden="false" customHeight="true" outlineLevel="0" collapsed="false">
      <c r="A9076" s="106" t="n">
        <v>61624.4276851852</v>
      </c>
      <c r="B9076" s="1" t="s">
        <v>314</v>
      </c>
      <c r="C9076" s="1" t="s">
        <v>315</v>
      </c>
      <c r="D9076" s="1" t="s">
        <v>316</v>
      </c>
    </row>
    <row r="9077" customFormat="false" ht="15" hidden="false" customHeight="true" outlineLevel="0" collapsed="false">
      <c r="A9077" s="106" t="n">
        <v>61628.1709259259</v>
      </c>
      <c r="B9077" s="1" t="s">
        <v>328</v>
      </c>
      <c r="C9077" s="1" t="s">
        <v>335</v>
      </c>
      <c r="D9077" s="1" t="s">
        <v>336</v>
      </c>
    </row>
    <row r="9078" customFormat="false" ht="15" hidden="false" customHeight="true" outlineLevel="0" collapsed="false">
      <c r="A9078" s="106" t="n">
        <v>61632.4496412037</v>
      </c>
      <c r="B9078" s="1" t="s">
        <v>326</v>
      </c>
      <c r="C9078" s="1" t="s">
        <v>327</v>
      </c>
      <c r="D9078" s="1" t="s">
        <v>319</v>
      </c>
    </row>
    <row r="9079" customFormat="false" ht="15" hidden="false" customHeight="true" outlineLevel="0" collapsed="false">
      <c r="A9079" s="106" t="n">
        <v>61640.4318287037</v>
      </c>
      <c r="B9079" s="1" t="s">
        <v>320</v>
      </c>
      <c r="C9079" s="1" t="s">
        <v>321</v>
      </c>
      <c r="D9079" s="1" t="s">
        <v>322</v>
      </c>
    </row>
    <row r="9080" customFormat="false" ht="15" hidden="false" customHeight="true" outlineLevel="0" collapsed="false">
      <c r="A9080" s="106" t="n">
        <v>61647.0688194444</v>
      </c>
      <c r="B9080" s="1" t="s">
        <v>323</v>
      </c>
      <c r="C9080" s="1" t="s">
        <v>324</v>
      </c>
      <c r="D9080" s="1" t="s">
        <v>325</v>
      </c>
    </row>
    <row r="9081" customFormat="false" ht="15" hidden="false" customHeight="true" outlineLevel="0" collapsed="false">
      <c r="A9081" s="106" t="n">
        <v>61654.0003240741</v>
      </c>
      <c r="B9081" s="1" t="s">
        <v>314</v>
      </c>
      <c r="C9081" s="1" t="s">
        <v>315</v>
      </c>
      <c r="D9081" s="1" t="s">
        <v>316</v>
      </c>
    </row>
    <row r="9082" customFormat="false" ht="15" hidden="false" customHeight="true" outlineLevel="0" collapsed="false">
      <c r="A9082" s="106" t="n">
        <v>61662.1779861111</v>
      </c>
      <c r="B9082" s="1" t="s">
        <v>326</v>
      </c>
      <c r="C9082" s="1" t="s">
        <v>327</v>
      </c>
      <c r="D9082" s="1" t="s">
        <v>319</v>
      </c>
    </row>
    <row r="9083" customFormat="false" ht="15" hidden="false" customHeight="true" outlineLevel="0" collapsed="false">
      <c r="A9083" s="106" t="n">
        <v>61669.8591435185</v>
      </c>
      <c r="B9083" s="1" t="s">
        <v>320</v>
      </c>
      <c r="C9083" s="1" t="s">
        <v>321</v>
      </c>
      <c r="D9083" s="1" t="s">
        <v>322</v>
      </c>
    </row>
    <row r="9084" customFormat="false" ht="15" hidden="false" customHeight="true" outlineLevel="0" collapsed="false">
      <c r="A9084" s="106" t="n">
        <v>61676.485787037</v>
      </c>
      <c r="B9084" s="1" t="s">
        <v>333</v>
      </c>
      <c r="C9084" s="1" t="s">
        <v>334</v>
      </c>
      <c r="D9084" s="1" t="s">
        <v>325</v>
      </c>
    </row>
    <row r="9085" customFormat="false" ht="15" hidden="false" customHeight="true" outlineLevel="0" collapsed="false">
      <c r="A9085" s="106" t="n">
        <v>61683.7310648148</v>
      </c>
      <c r="B9085" s="1" t="s">
        <v>314</v>
      </c>
      <c r="C9085" s="1" t="s">
        <v>315</v>
      </c>
      <c r="D9085" s="1" t="s">
        <v>316</v>
      </c>
    </row>
    <row r="9086" customFormat="false" ht="15" hidden="false" customHeight="true" outlineLevel="0" collapsed="false">
      <c r="A9086" s="106" t="n">
        <v>61691.9037384259</v>
      </c>
      <c r="B9086" s="1" t="s">
        <v>317</v>
      </c>
      <c r="C9086" s="1" t="s">
        <v>318</v>
      </c>
      <c r="D9086" s="1" t="s">
        <v>319</v>
      </c>
    </row>
    <row r="9087" customFormat="false" ht="15" hidden="false" customHeight="true" outlineLevel="0" collapsed="false">
      <c r="A9087" s="106" t="n">
        <v>61699.2221759259</v>
      </c>
      <c r="B9087" s="1" t="s">
        <v>320</v>
      </c>
      <c r="C9087" s="1" t="s">
        <v>321</v>
      </c>
      <c r="D9087" s="1" t="s">
        <v>322</v>
      </c>
    </row>
    <row r="9088" customFormat="false" ht="15" hidden="false" customHeight="true" outlineLevel="0" collapsed="false">
      <c r="A9088" s="106" t="n">
        <v>61705.9870138889</v>
      </c>
      <c r="B9088" s="1" t="s">
        <v>323</v>
      </c>
      <c r="C9088" s="1" t="s">
        <v>324</v>
      </c>
      <c r="D9088" s="1" t="s">
        <v>325</v>
      </c>
    </row>
    <row r="9089" customFormat="false" ht="15" hidden="false" customHeight="true" outlineLevel="0" collapsed="false">
      <c r="A9089" s="106" t="n">
        <v>61713.5908680556</v>
      </c>
      <c r="B9089" s="1" t="s">
        <v>314</v>
      </c>
      <c r="C9089" s="1" t="s">
        <v>315</v>
      </c>
      <c r="D9089" s="1" t="s">
        <v>316</v>
      </c>
    </row>
    <row r="9090" customFormat="false" ht="15" hidden="false" customHeight="true" outlineLevel="0" collapsed="false">
      <c r="A9090" s="106" t="n">
        <v>61718.0636342593</v>
      </c>
      <c r="B9090" s="1" t="s">
        <v>328</v>
      </c>
      <c r="C9090" s="1" t="s">
        <v>337</v>
      </c>
      <c r="D9090" s="1" t="s">
        <v>338</v>
      </c>
    </row>
    <row r="9091" customFormat="false" ht="15" hidden="false" customHeight="true" outlineLevel="0" collapsed="false">
      <c r="A9091" s="106" t="n">
        <v>61721.5717708333</v>
      </c>
      <c r="B9091" s="1" t="s">
        <v>326</v>
      </c>
      <c r="C9091" s="1" t="s">
        <v>327</v>
      </c>
      <c r="D9091" s="1" t="s">
        <v>319</v>
      </c>
    </row>
    <row r="9092" customFormat="false" ht="15" hidden="false" customHeight="true" outlineLevel="0" collapsed="false">
      <c r="A9092" s="106" t="n">
        <v>61728.556875</v>
      </c>
      <c r="B9092" s="1" t="s">
        <v>320</v>
      </c>
      <c r="C9092" s="1" t="s">
        <v>321</v>
      </c>
      <c r="D9092" s="1" t="s">
        <v>322</v>
      </c>
    </row>
    <row r="9093" customFormat="false" ht="15" hidden="false" customHeight="true" outlineLevel="0" collapsed="false">
      <c r="A9093" s="106" t="n">
        <v>61735.5711921296</v>
      </c>
      <c r="B9093" s="1" t="s">
        <v>323</v>
      </c>
      <c r="C9093" s="1" t="s">
        <v>324</v>
      </c>
      <c r="D9093" s="1" t="s">
        <v>325</v>
      </c>
    </row>
    <row r="9094" customFormat="false" ht="15" hidden="false" customHeight="true" outlineLevel="0" collapsed="false">
      <c r="A9094" s="106" t="n">
        <v>61743.511412037</v>
      </c>
      <c r="B9094" s="1" t="s">
        <v>314</v>
      </c>
      <c r="C9094" s="1" t="s">
        <v>315</v>
      </c>
      <c r="D9094" s="1" t="s">
        <v>316</v>
      </c>
    </row>
    <row r="9095" customFormat="false" ht="15" hidden="false" customHeight="true" outlineLevel="0" collapsed="false">
      <c r="A9095" s="106" t="n">
        <v>61751.149537037</v>
      </c>
      <c r="B9095" s="1" t="s">
        <v>326</v>
      </c>
      <c r="C9095" s="1" t="s">
        <v>327</v>
      </c>
      <c r="D9095" s="1" t="s">
        <v>319</v>
      </c>
    </row>
    <row r="9096" customFormat="false" ht="15" hidden="false" customHeight="true" outlineLevel="0" collapsed="false">
      <c r="A9096" s="106" t="n">
        <v>61757.9017361111</v>
      </c>
      <c r="B9096" s="1" t="s">
        <v>320</v>
      </c>
      <c r="C9096" s="1" t="s">
        <v>321</v>
      </c>
      <c r="D9096" s="1" t="s">
        <v>322</v>
      </c>
    </row>
    <row r="9097" customFormat="false" ht="15" hidden="false" customHeight="true" outlineLevel="0" collapsed="false">
      <c r="A9097" s="106" t="n">
        <v>61765.2283680556</v>
      </c>
      <c r="B9097" s="1" t="s">
        <v>323</v>
      </c>
      <c r="C9097" s="1" t="s">
        <v>324</v>
      </c>
      <c r="D9097" s="1" t="s">
        <v>325</v>
      </c>
    </row>
    <row r="9098" customFormat="false" ht="15" hidden="false" customHeight="true" outlineLevel="0" collapsed="false">
      <c r="A9098" s="106" t="n">
        <v>61773.3935532407</v>
      </c>
      <c r="B9098" s="1" t="s">
        <v>314</v>
      </c>
      <c r="C9098" s="1" t="s">
        <v>315</v>
      </c>
      <c r="D9098" s="1" t="s">
        <v>316</v>
      </c>
    </row>
    <row r="9099" customFormat="false" ht="15" hidden="false" customHeight="true" outlineLevel="0" collapsed="false">
      <c r="A9099" s="106" t="n">
        <v>61780.6360532407</v>
      </c>
      <c r="B9099" s="1" t="s">
        <v>326</v>
      </c>
      <c r="C9099" s="1" t="s">
        <v>327</v>
      </c>
      <c r="D9099" s="1" t="s">
        <v>319</v>
      </c>
    </row>
    <row r="9100" customFormat="false" ht="15" hidden="false" customHeight="true" outlineLevel="0" collapsed="false">
      <c r="A9100" s="106" t="n">
        <v>61787.2871296296</v>
      </c>
      <c r="B9100" s="1" t="s">
        <v>320</v>
      </c>
      <c r="C9100" s="1" t="s">
        <v>321</v>
      </c>
      <c r="D9100" s="1" t="s">
        <v>322</v>
      </c>
    </row>
    <row r="9101" customFormat="false" ht="15" hidden="false" customHeight="true" outlineLevel="0" collapsed="false">
      <c r="A9101" s="106" t="n">
        <v>61794.9406828704</v>
      </c>
      <c r="B9101" s="1" t="s">
        <v>323</v>
      </c>
      <c r="C9101" s="1" t="s">
        <v>324</v>
      </c>
      <c r="D9101" s="1" t="s">
        <v>325</v>
      </c>
    </row>
    <row r="9102" customFormat="false" ht="15" hidden="false" customHeight="true" outlineLevel="0" collapsed="false">
      <c r="A9102" s="106" t="n">
        <v>61803.1457523148</v>
      </c>
      <c r="B9102" s="1" t="s">
        <v>314</v>
      </c>
      <c r="C9102" s="1" t="s">
        <v>315</v>
      </c>
      <c r="D9102" s="1" t="s">
        <v>316</v>
      </c>
    </row>
    <row r="9103" customFormat="false" ht="15" hidden="false" customHeight="true" outlineLevel="0" collapsed="false">
      <c r="A9103" s="106" t="n">
        <v>61807.0304282407</v>
      </c>
      <c r="B9103" s="1" t="s">
        <v>328</v>
      </c>
      <c r="C9103" s="1" t="s">
        <v>329</v>
      </c>
      <c r="D9103" s="1" t="s">
        <v>330</v>
      </c>
    </row>
    <row r="9104" customFormat="false" ht="15" hidden="false" customHeight="true" outlineLevel="0" collapsed="false">
      <c r="A9104" s="106" t="n">
        <v>61810.0500925926</v>
      </c>
      <c r="B9104" s="1" t="s">
        <v>326</v>
      </c>
      <c r="C9104" s="1" t="s">
        <v>327</v>
      </c>
      <c r="D9104" s="1" t="s">
        <v>319</v>
      </c>
    </row>
    <row r="9105" customFormat="false" ht="15" hidden="false" customHeight="true" outlineLevel="0" collapsed="false">
      <c r="A9105" s="106" t="n">
        <v>61816.7318055556</v>
      </c>
      <c r="B9105" s="1" t="s">
        <v>320</v>
      </c>
      <c r="C9105" s="1" t="s">
        <v>321</v>
      </c>
      <c r="D9105" s="1" t="s">
        <v>322</v>
      </c>
    </row>
    <row r="9106" customFormat="false" ht="15" hidden="false" customHeight="true" outlineLevel="0" collapsed="false">
      <c r="A9106" s="106" t="n">
        <v>61824.6751041667</v>
      </c>
      <c r="B9106" s="1" t="s">
        <v>323</v>
      </c>
      <c r="C9106" s="1" t="s">
        <v>324</v>
      </c>
      <c r="D9106" s="1" t="s">
        <v>325</v>
      </c>
    </row>
    <row r="9107" customFormat="false" ht="15" hidden="false" customHeight="true" outlineLevel="0" collapsed="false">
      <c r="A9107" s="106" t="n">
        <v>61832.722662037</v>
      </c>
      <c r="B9107" s="1" t="s">
        <v>314</v>
      </c>
      <c r="C9107" s="1" t="s">
        <v>315</v>
      </c>
      <c r="D9107" s="1" t="s">
        <v>316</v>
      </c>
    </row>
    <row r="9108" customFormat="false" ht="15" hidden="false" customHeight="true" outlineLevel="0" collapsed="false">
      <c r="A9108" s="106" t="n">
        <v>61839.4150810185</v>
      </c>
      <c r="B9108" s="1" t="s">
        <v>317</v>
      </c>
      <c r="C9108" s="1" t="s">
        <v>318</v>
      </c>
      <c r="D9108" s="1" t="s">
        <v>319</v>
      </c>
    </row>
    <row r="9109" customFormat="false" ht="15" hidden="false" customHeight="true" outlineLevel="0" collapsed="false">
      <c r="A9109" s="106" t="n">
        <v>61846.2468055556</v>
      </c>
      <c r="B9109" s="1" t="s">
        <v>320</v>
      </c>
      <c r="C9109" s="1" t="s">
        <v>321</v>
      </c>
      <c r="D9109" s="1" t="s">
        <v>322</v>
      </c>
    </row>
    <row r="9110" customFormat="false" ht="15" hidden="false" customHeight="true" outlineLevel="0" collapsed="false">
      <c r="A9110" s="106" t="n">
        <v>61854.3820717593</v>
      </c>
      <c r="B9110" s="1" t="s">
        <v>333</v>
      </c>
      <c r="C9110" s="1" t="s">
        <v>334</v>
      </c>
      <c r="D9110" s="1" t="s">
        <v>325</v>
      </c>
    </row>
    <row r="9111" customFormat="false" ht="15" hidden="false" customHeight="true" outlineLevel="0" collapsed="false">
      <c r="A9111" s="106" t="n">
        <v>61862.1314930556</v>
      </c>
      <c r="B9111" s="1" t="s">
        <v>314</v>
      </c>
      <c r="C9111" s="1" t="s">
        <v>315</v>
      </c>
      <c r="D9111" s="1" t="s">
        <v>316</v>
      </c>
    </row>
    <row r="9112" customFormat="false" ht="15" hidden="false" customHeight="true" outlineLevel="0" collapsed="false">
      <c r="A9112" s="106" t="n">
        <v>61868.7538541667</v>
      </c>
      <c r="B9112" s="1" t="s">
        <v>317</v>
      </c>
      <c r="C9112" s="1" t="s">
        <v>318</v>
      </c>
      <c r="D9112" s="1" t="s">
        <v>319</v>
      </c>
    </row>
    <row r="9113" customFormat="false" ht="15" hidden="false" customHeight="true" outlineLevel="0" collapsed="false">
      <c r="A9113" s="106" t="n">
        <v>61875.8388078704</v>
      </c>
      <c r="B9113" s="1" t="s">
        <v>320</v>
      </c>
      <c r="C9113" s="1" t="s">
        <v>321</v>
      </c>
      <c r="D9113" s="1" t="s">
        <v>322</v>
      </c>
    </row>
    <row r="9114" customFormat="false" ht="15" hidden="false" customHeight="true" outlineLevel="0" collapsed="false">
      <c r="A9114" s="106" t="n">
        <v>61884.0129166667</v>
      </c>
      <c r="B9114" s="1" t="s">
        <v>323</v>
      </c>
      <c r="C9114" s="1" t="s">
        <v>324</v>
      </c>
      <c r="D9114" s="1" t="s">
        <v>325</v>
      </c>
    </row>
    <row r="9115" customFormat="false" ht="15" hidden="false" customHeight="true" outlineLevel="0" collapsed="false">
      <c r="A9115" s="106" t="n">
        <v>61891.4136111111</v>
      </c>
      <c r="B9115" s="1" t="s">
        <v>314</v>
      </c>
      <c r="C9115" s="1" t="s">
        <v>315</v>
      </c>
      <c r="D9115" s="1" t="s">
        <v>316</v>
      </c>
    </row>
    <row r="9116" customFormat="false" ht="15" hidden="false" customHeight="true" outlineLevel="0" collapsed="false">
      <c r="A9116" s="106" t="n">
        <v>61898.0928356482</v>
      </c>
      <c r="B9116" s="1" t="s">
        <v>326</v>
      </c>
      <c r="C9116" s="1" t="s">
        <v>327</v>
      </c>
      <c r="D9116" s="1" t="s">
        <v>319</v>
      </c>
    </row>
    <row r="9117" customFormat="false" ht="15" hidden="false" customHeight="true" outlineLevel="0" collapsed="false">
      <c r="A9117" s="106" t="n">
        <v>61899.7362731482</v>
      </c>
      <c r="B9117" s="1" t="s">
        <v>328</v>
      </c>
      <c r="C9117" s="1" t="s">
        <v>331</v>
      </c>
      <c r="D9117" s="1" t="s">
        <v>332</v>
      </c>
    </row>
    <row r="9118" customFormat="false" ht="15" hidden="false" customHeight="true" outlineLevel="0" collapsed="false">
      <c r="A9118" s="106" t="n">
        <v>61905.5058449074</v>
      </c>
      <c r="B9118" s="1" t="s">
        <v>320</v>
      </c>
      <c r="C9118" s="1" t="s">
        <v>321</v>
      </c>
      <c r="D9118" s="1" t="s">
        <v>322</v>
      </c>
    </row>
    <row r="9119" customFormat="false" ht="15" hidden="false" customHeight="true" outlineLevel="0" collapsed="false">
      <c r="A9119" s="106" t="n">
        <v>61913.5446643519</v>
      </c>
      <c r="B9119" s="1" t="s">
        <v>323</v>
      </c>
      <c r="C9119" s="1" t="s">
        <v>324</v>
      </c>
      <c r="D9119" s="1" t="s">
        <v>325</v>
      </c>
    </row>
    <row r="9120" customFormat="false" ht="15" hidden="false" customHeight="true" outlineLevel="0" collapsed="false">
      <c r="A9120" s="106" t="n">
        <v>61920.6239351852</v>
      </c>
      <c r="B9120" s="1" t="s">
        <v>314</v>
      </c>
      <c r="C9120" s="1" t="s">
        <v>315</v>
      </c>
      <c r="D9120" s="1" t="s">
        <v>316</v>
      </c>
    </row>
    <row r="9121" customFormat="false" ht="15" hidden="false" customHeight="true" outlineLevel="0" collapsed="false">
      <c r="A9121" s="106" t="n">
        <v>61927.4671527778</v>
      </c>
      <c r="B9121" s="1" t="s">
        <v>326</v>
      </c>
      <c r="C9121" s="1" t="s">
        <v>327</v>
      </c>
      <c r="D9121" s="1" t="s">
        <v>319</v>
      </c>
    </row>
    <row r="9122" customFormat="false" ht="15" hidden="false" customHeight="true" outlineLevel="0" collapsed="false">
      <c r="A9122" s="106" t="n">
        <v>61935.2288888889</v>
      </c>
      <c r="B9122" s="1" t="s">
        <v>320</v>
      </c>
      <c r="C9122" s="1" t="s">
        <v>321</v>
      </c>
      <c r="D9122" s="1" t="s">
        <v>322</v>
      </c>
    </row>
    <row r="9123" customFormat="false" ht="15" hidden="false" customHeight="true" outlineLevel="0" collapsed="false">
      <c r="A9123" s="106" t="n">
        <v>61942.9885069444</v>
      </c>
      <c r="B9123" s="1" t="s">
        <v>323</v>
      </c>
      <c r="C9123" s="1" t="s">
        <v>324</v>
      </c>
      <c r="D9123" s="1" t="s">
        <v>325</v>
      </c>
    </row>
    <row r="9124" customFormat="false" ht="15" hidden="false" customHeight="true" outlineLevel="0" collapsed="false">
      <c r="A9124" s="106" t="n">
        <v>61949.8197222222</v>
      </c>
      <c r="B9124" s="1" t="s">
        <v>314</v>
      </c>
      <c r="C9124" s="1" t="s">
        <v>315</v>
      </c>
      <c r="D9124" s="1" t="s">
        <v>316</v>
      </c>
    </row>
    <row r="9125" customFormat="false" ht="15" hidden="false" customHeight="true" outlineLevel="0" collapsed="false">
      <c r="A9125" s="106" t="n">
        <v>61956.9184722222</v>
      </c>
      <c r="B9125" s="1" t="s">
        <v>326</v>
      </c>
      <c r="C9125" s="1" t="s">
        <v>327</v>
      </c>
      <c r="D9125" s="1" t="s">
        <v>319</v>
      </c>
    </row>
    <row r="9126" customFormat="false" ht="15" hidden="false" customHeight="true" outlineLevel="0" collapsed="false">
      <c r="A9126" s="106" t="n">
        <v>61964.9695138889</v>
      </c>
      <c r="B9126" s="1" t="s">
        <v>320</v>
      </c>
      <c r="C9126" s="1" t="s">
        <v>321</v>
      </c>
      <c r="D9126" s="1" t="s">
        <v>322</v>
      </c>
    </row>
    <row r="9127" customFormat="false" ht="15" hidden="false" customHeight="true" outlineLevel="0" collapsed="false">
      <c r="A9127" s="106" t="n">
        <v>61972.3790509259</v>
      </c>
      <c r="B9127" s="1" t="s">
        <v>323</v>
      </c>
      <c r="C9127" s="1" t="s">
        <v>324</v>
      </c>
      <c r="D9127" s="1" t="s">
        <v>325</v>
      </c>
    </row>
    <row r="9128" customFormat="false" ht="15" hidden="false" customHeight="true" outlineLevel="0" collapsed="false">
      <c r="A9128" s="106" t="n">
        <v>61979.0567939815</v>
      </c>
      <c r="B9128" s="1" t="s">
        <v>314</v>
      </c>
      <c r="C9128" s="1" t="s">
        <v>315</v>
      </c>
      <c r="D9128" s="1" t="s">
        <v>316</v>
      </c>
    </row>
    <row r="9129" customFormat="false" ht="15" hidden="false" customHeight="true" outlineLevel="0" collapsed="false">
      <c r="A9129" s="106" t="n">
        <v>61986.4824652778</v>
      </c>
      <c r="B9129" s="1" t="s">
        <v>326</v>
      </c>
      <c r="C9129" s="1" t="s">
        <v>327</v>
      </c>
      <c r="D9129" s="1" t="s">
        <v>319</v>
      </c>
    </row>
    <row r="9130" customFormat="false" ht="15" hidden="false" customHeight="true" outlineLevel="0" collapsed="false">
      <c r="A9130" s="106" t="n">
        <v>61993.4102083333</v>
      </c>
      <c r="B9130" s="1" t="s">
        <v>328</v>
      </c>
      <c r="C9130" s="1" t="s">
        <v>335</v>
      </c>
      <c r="D9130" s="1" t="s">
        <v>336</v>
      </c>
    </row>
    <row r="9131" customFormat="false" ht="15" hidden="false" customHeight="true" outlineLevel="0" collapsed="false">
      <c r="A9131" s="106" t="n">
        <v>61994.682025463</v>
      </c>
      <c r="B9131" s="1" t="s">
        <v>320</v>
      </c>
      <c r="C9131" s="1" t="s">
        <v>321</v>
      </c>
      <c r="D9131" s="1" t="s">
        <v>322</v>
      </c>
    </row>
    <row r="9132" customFormat="false" ht="15" hidden="false" customHeight="true" outlineLevel="0" collapsed="false">
      <c r="A9132" s="106" t="n">
        <v>62001.7561226852</v>
      </c>
      <c r="B9132" s="1" t="s">
        <v>323</v>
      </c>
      <c r="C9132" s="1" t="s">
        <v>324</v>
      </c>
      <c r="D9132" s="1" t="s">
        <v>325</v>
      </c>
    </row>
    <row r="9133" customFormat="false" ht="15" hidden="false" customHeight="true" outlineLevel="0" collapsed="false">
      <c r="A9133" s="106" t="n">
        <v>62008.388287037</v>
      </c>
      <c r="B9133" s="1" t="s">
        <v>314</v>
      </c>
      <c r="C9133" s="1" t="s">
        <v>315</v>
      </c>
      <c r="D9133" s="1" t="s">
        <v>316</v>
      </c>
    </row>
    <row r="9134" customFormat="false" ht="15" hidden="false" customHeight="true" outlineLevel="0" collapsed="false">
      <c r="A9134" s="106" t="n">
        <v>62016.1684143519</v>
      </c>
      <c r="B9134" s="1" t="s">
        <v>317</v>
      </c>
      <c r="C9134" s="1" t="s">
        <v>318</v>
      </c>
      <c r="D9134" s="1" t="s">
        <v>319</v>
      </c>
    </row>
    <row r="9135" customFormat="false" ht="15" hidden="false" customHeight="true" outlineLevel="0" collapsed="false">
      <c r="A9135" s="106" t="n">
        <v>62024.3306944444</v>
      </c>
      <c r="B9135" s="1" t="s">
        <v>320</v>
      </c>
      <c r="C9135" s="1" t="s">
        <v>321</v>
      </c>
      <c r="D9135" s="1" t="s">
        <v>322</v>
      </c>
    </row>
    <row r="9136" customFormat="false" ht="15" hidden="false" customHeight="true" outlineLevel="0" collapsed="false">
      <c r="A9136" s="106" t="n">
        <v>62031.1494212963</v>
      </c>
      <c r="B9136" s="1" t="s">
        <v>333</v>
      </c>
      <c r="C9136" s="1" t="s">
        <v>334</v>
      </c>
      <c r="D9136" s="1" t="s">
        <v>325</v>
      </c>
    </row>
    <row r="9137" customFormat="false" ht="15" hidden="false" customHeight="true" outlineLevel="0" collapsed="false">
      <c r="A9137" s="106" t="n">
        <v>62037.8608101852</v>
      </c>
      <c r="B9137" s="1" t="s">
        <v>314</v>
      </c>
      <c r="C9137" s="1" t="s">
        <v>315</v>
      </c>
      <c r="D9137" s="1" t="s">
        <v>316</v>
      </c>
    </row>
    <row r="9138" customFormat="false" ht="15" hidden="false" customHeight="true" outlineLevel="0" collapsed="false">
      <c r="A9138" s="106" t="n">
        <v>62045.9423958333</v>
      </c>
      <c r="B9138" s="1" t="s">
        <v>317</v>
      </c>
      <c r="C9138" s="1" t="s">
        <v>318</v>
      </c>
      <c r="D9138" s="1" t="s">
        <v>319</v>
      </c>
    </row>
    <row r="9139" customFormat="false" ht="15" hidden="false" customHeight="true" outlineLevel="0" collapsed="false">
      <c r="A9139" s="106" t="n">
        <v>62053.896400463</v>
      </c>
      <c r="B9139" s="1" t="s">
        <v>320</v>
      </c>
      <c r="C9139" s="1" t="s">
        <v>321</v>
      </c>
      <c r="D9139" s="1" t="s">
        <v>322</v>
      </c>
    </row>
    <row r="9140" customFormat="false" ht="15" hidden="false" customHeight="true" outlineLevel="0" collapsed="false">
      <c r="A9140" s="106" t="n">
        <v>62060.5734259259</v>
      </c>
      <c r="B9140" s="1" t="s">
        <v>323</v>
      </c>
      <c r="C9140" s="1" t="s">
        <v>324</v>
      </c>
      <c r="D9140" s="1" t="s">
        <v>325</v>
      </c>
    </row>
    <row r="9141" customFormat="false" ht="15" hidden="false" customHeight="true" outlineLevel="0" collapsed="false">
      <c r="A9141" s="106" t="n">
        <v>62067.5025115741</v>
      </c>
      <c r="B9141" s="1" t="s">
        <v>314</v>
      </c>
      <c r="C9141" s="1" t="s">
        <v>315</v>
      </c>
      <c r="D9141" s="1" t="s">
        <v>316</v>
      </c>
    </row>
    <row r="9142" customFormat="false" ht="15" hidden="false" customHeight="true" outlineLevel="0" collapsed="false">
      <c r="A9142" s="106" t="n">
        <v>62075.7343055556</v>
      </c>
      <c r="B9142" s="1" t="s">
        <v>326</v>
      </c>
      <c r="C9142" s="1" t="s">
        <v>327</v>
      </c>
      <c r="D9142" s="1" t="s">
        <v>319</v>
      </c>
    </row>
    <row r="9143" customFormat="false" ht="15" hidden="false" customHeight="true" outlineLevel="0" collapsed="false">
      <c r="A9143" s="106" t="n">
        <v>62083.3063078704</v>
      </c>
      <c r="B9143" s="1" t="s">
        <v>328</v>
      </c>
      <c r="C9143" s="1" t="s">
        <v>337</v>
      </c>
      <c r="D9143" s="1" t="s">
        <v>338</v>
      </c>
    </row>
    <row r="9144" customFormat="false" ht="15" hidden="false" customHeight="true" outlineLevel="0" collapsed="false">
      <c r="A9144" s="106" t="n">
        <v>62083.3743981482</v>
      </c>
      <c r="B9144" s="1" t="s">
        <v>320</v>
      </c>
      <c r="C9144" s="1" t="s">
        <v>321</v>
      </c>
      <c r="D9144" s="1" t="s">
        <v>322</v>
      </c>
    </row>
    <row r="9145" customFormat="false" ht="15" hidden="false" customHeight="true" outlineLevel="0" collapsed="false">
      <c r="A9145" s="106" t="n">
        <v>62090.034375</v>
      </c>
      <c r="B9145" s="1" t="s">
        <v>323</v>
      </c>
      <c r="C9145" s="1" t="s">
        <v>324</v>
      </c>
      <c r="D9145" s="1" t="s">
        <v>325</v>
      </c>
    </row>
    <row r="9146" customFormat="false" ht="15" hidden="false" customHeight="true" outlineLevel="0" collapsed="false">
      <c r="A9146" s="106" t="n">
        <v>62097.3027546296</v>
      </c>
      <c r="B9146" s="1" t="s">
        <v>314</v>
      </c>
      <c r="C9146" s="1" t="s">
        <v>315</v>
      </c>
      <c r="D9146" s="1" t="s">
        <v>316</v>
      </c>
    </row>
    <row r="9147" customFormat="false" ht="15" hidden="false" customHeight="true" outlineLevel="0" collapsed="false">
      <c r="A9147" s="106" t="n">
        <v>62105.4736689815</v>
      </c>
      <c r="B9147" s="1" t="s">
        <v>326</v>
      </c>
      <c r="C9147" s="1" t="s">
        <v>327</v>
      </c>
      <c r="D9147" s="1" t="s">
        <v>319</v>
      </c>
    </row>
    <row r="9148" customFormat="false" ht="15" hidden="false" customHeight="true" outlineLevel="0" collapsed="false">
      <c r="A9148" s="106" t="n">
        <v>62112.7713541667</v>
      </c>
      <c r="B9148" s="1" t="s">
        <v>320</v>
      </c>
      <c r="C9148" s="1" t="s">
        <v>321</v>
      </c>
      <c r="D9148" s="1" t="s">
        <v>322</v>
      </c>
    </row>
    <row r="9149" customFormat="false" ht="15" hidden="false" customHeight="true" outlineLevel="0" collapsed="false">
      <c r="A9149" s="106" t="n">
        <v>62119.5408912037</v>
      </c>
      <c r="B9149" s="1" t="s">
        <v>323</v>
      </c>
      <c r="C9149" s="1" t="s">
        <v>324</v>
      </c>
      <c r="D9149" s="1" t="s">
        <v>325</v>
      </c>
    </row>
    <row r="9150" customFormat="false" ht="15" hidden="false" customHeight="true" outlineLevel="0" collapsed="false">
      <c r="A9150" s="106" t="n">
        <v>62127.1986111111</v>
      </c>
      <c r="B9150" s="1" t="s">
        <v>314</v>
      </c>
      <c r="C9150" s="1" t="s">
        <v>315</v>
      </c>
      <c r="D9150" s="1" t="s">
        <v>316</v>
      </c>
    </row>
    <row r="9151" customFormat="false" ht="15" hidden="false" customHeight="true" outlineLevel="0" collapsed="false">
      <c r="A9151" s="106" t="n">
        <v>62135.1194907407</v>
      </c>
      <c r="B9151" s="1" t="s">
        <v>326</v>
      </c>
      <c r="C9151" s="1" t="s">
        <v>327</v>
      </c>
      <c r="D9151" s="1" t="s">
        <v>319</v>
      </c>
    </row>
    <row r="9152" customFormat="false" ht="15" hidden="false" customHeight="true" outlineLevel="0" collapsed="false">
      <c r="A9152" s="106" t="n">
        <v>62142.1062615741</v>
      </c>
      <c r="B9152" s="1" t="s">
        <v>320</v>
      </c>
      <c r="C9152" s="1" t="s">
        <v>321</v>
      </c>
      <c r="D9152" s="1" t="s">
        <v>322</v>
      </c>
    </row>
    <row r="9153" customFormat="false" ht="15" hidden="false" customHeight="true" outlineLevel="0" collapsed="false">
      <c r="A9153" s="106" t="n">
        <v>62149.1048032407</v>
      </c>
      <c r="B9153" s="1" t="s">
        <v>323</v>
      </c>
      <c r="C9153" s="1" t="s">
        <v>324</v>
      </c>
      <c r="D9153" s="1" t="s">
        <v>325</v>
      </c>
    </row>
    <row r="9154" customFormat="false" ht="15" hidden="false" customHeight="true" outlineLevel="0" collapsed="false">
      <c r="A9154" s="106" t="n">
        <v>62157.0910763889</v>
      </c>
      <c r="B9154" s="1" t="s">
        <v>314</v>
      </c>
      <c r="C9154" s="1" t="s">
        <v>315</v>
      </c>
      <c r="D9154" s="1" t="s">
        <v>316</v>
      </c>
    </row>
    <row r="9155" customFormat="false" ht="15" hidden="false" customHeight="true" outlineLevel="0" collapsed="false">
      <c r="A9155" s="106" t="n">
        <v>62164.6608680556</v>
      </c>
      <c r="B9155" s="1" t="s">
        <v>326</v>
      </c>
      <c r="C9155" s="1" t="s">
        <v>327</v>
      </c>
      <c r="D9155" s="1" t="s">
        <v>319</v>
      </c>
    </row>
    <row r="9156" customFormat="false" ht="15" hidden="false" customHeight="true" outlineLevel="0" collapsed="false">
      <c r="A9156" s="106" t="n">
        <v>62171.4116782407</v>
      </c>
      <c r="B9156" s="1" t="s">
        <v>320</v>
      </c>
      <c r="C9156" s="1" t="s">
        <v>321</v>
      </c>
      <c r="D9156" s="1" t="s">
        <v>322</v>
      </c>
    </row>
    <row r="9157" customFormat="false" ht="15" hidden="false" customHeight="true" outlineLevel="0" collapsed="false">
      <c r="A9157" s="106" t="n">
        <v>62172.2736458333</v>
      </c>
      <c r="B9157" s="1" t="s">
        <v>328</v>
      </c>
      <c r="C9157" s="1" t="s">
        <v>329</v>
      </c>
      <c r="D9157" s="1" t="s">
        <v>330</v>
      </c>
    </row>
    <row r="9158" customFormat="false" ht="15" hidden="false" customHeight="true" outlineLevel="0" collapsed="false">
      <c r="A9158" s="106" t="n">
        <v>62178.729212963</v>
      </c>
      <c r="B9158" s="1" t="s">
        <v>323</v>
      </c>
      <c r="C9158" s="1" t="s">
        <v>324</v>
      </c>
      <c r="D9158" s="1" t="s">
        <v>325</v>
      </c>
    </row>
    <row r="9159" customFormat="false" ht="15" hidden="false" customHeight="true" outlineLevel="0" collapsed="false">
      <c r="A9159" s="106" t="n">
        <v>62186.8903125</v>
      </c>
      <c r="B9159" s="1" t="s">
        <v>314</v>
      </c>
      <c r="C9159" s="1" t="s">
        <v>315</v>
      </c>
      <c r="D9159" s="1" t="s">
        <v>316</v>
      </c>
    </row>
    <row r="9160" customFormat="false" ht="15" hidden="false" customHeight="true" outlineLevel="0" collapsed="false">
      <c r="A9160" s="106" t="n">
        <v>62194.1037615741</v>
      </c>
      <c r="B9160" s="1" t="s">
        <v>317</v>
      </c>
      <c r="C9160" s="1" t="s">
        <v>318</v>
      </c>
      <c r="D9160" s="1" t="s">
        <v>319</v>
      </c>
    </row>
    <row r="9161" customFormat="false" ht="15" hidden="false" customHeight="true" outlineLevel="0" collapsed="false">
      <c r="A9161" s="106" t="n">
        <v>62200.7296875</v>
      </c>
      <c r="B9161" s="1" t="s">
        <v>320</v>
      </c>
      <c r="C9161" s="1" t="s">
        <v>321</v>
      </c>
      <c r="D9161" s="1" t="s">
        <v>322</v>
      </c>
    </row>
    <row r="9162" customFormat="false" ht="15" hidden="false" customHeight="true" outlineLevel="0" collapsed="false">
      <c r="A9162" s="106" t="n">
        <v>62208.3957291667</v>
      </c>
      <c r="B9162" s="1" t="s">
        <v>333</v>
      </c>
      <c r="C9162" s="1" t="s">
        <v>334</v>
      </c>
      <c r="D9162" s="1" t="s">
        <v>325</v>
      </c>
    </row>
    <row r="9163" customFormat="false" ht="15" hidden="false" customHeight="true" outlineLevel="0" collapsed="false">
      <c r="A9163" s="106" t="n">
        <v>62216.5488541667</v>
      </c>
      <c r="B9163" s="1" t="s">
        <v>314</v>
      </c>
      <c r="C9163" s="1" t="s">
        <v>315</v>
      </c>
      <c r="D9163" s="1" t="s">
        <v>316</v>
      </c>
    </row>
    <row r="9164" customFormat="false" ht="15" hidden="false" customHeight="true" outlineLevel="0" collapsed="false">
      <c r="A9164" s="106" t="n">
        <v>62223.4634259259</v>
      </c>
      <c r="B9164" s="1" t="s">
        <v>326</v>
      </c>
      <c r="C9164" s="1" t="s">
        <v>327</v>
      </c>
      <c r="D9164" s="1" t="s">
        <v>319</v>
      </c>
    </row>
    <row r="9165" customFormat="false" ht="15" hidden="false" customHeight="true" outlineLevel="0" collapsed="false">
      <c r="A9165" s="106" t="n">
        <v>62230.1036342593</v>
      </c>
      <c r="B9165" s="1" t="s">
        <v>320</v>
      </c>
      <c r="C9165" s="1" t="s">
        <v>321</v>
      </c>
      <c r="D9165" s="1" t="s">
        <v>322</v>
      </c>
    </row>
    <row r="9166" customFormat="false" ht="15" hidden="false" customHeight="true" outlineLevel="0" collapsed="false">
      <c r="A9166" s="106" t="n">
        <v>62238.0668402778</v>
      </c>
      <c r="B9166" s="1" t="s">
        <v>323</v>
      </c>
      <c r="C9166" s="1" t="s">
        <v>324</v>
      </c>
      <c r="D9166" s="1" t="s">
        <v>325</v>
      </c>
    </row>
    <row r="9167" customFormat="false" ht="15" hidden="false" customHeight="true" outlineLevel="0" collapsed="false">
      <c r="A9167" s="106" t="n">
        <v>62246.0593865741</v>
      </c>
      <c r="B9167" s="1" t="s">
        <v>314</v>
      </c>
      <c r="C9167" s="1" t="s">
        <v>315</v>
      </c>
      <c r="D9167" s="1" t="s">
        <v>316</v>
      </c>
    </row>
    <row r="9168" customFormat="false" ht="15" hidden="false" customHeight="true" outlineLevel="0" collapsed="false">
      <c r="A9168" s="106" t="n">
        <v>62252.766099537</v>
      </c>
      <c r="B9168" s="1" t="s">
        <v>326</v>
      </c>
      <c r="C9168" s="1" t="s">
        <v>327</v>
      </c>
      <c r="D9168" s="1" t="s">
        <v>319</v>
      </c>
    </row>
    <row r="9169" customFormat="false" ht="15" hidden="false" customHeight="true" outlineLevel="0" collapsed="false">
      <c r="A9169" s="106" t="n">
        <v>62259.5686226852</v>
      </c>
      <c r="B9169" s="1" t="s">
        <v>320</v>
      </c>
      <c r="C9169" s="1" t="s">
        <v>321</v>
      </c>
      <c r="D9169" s="1" t="s">
        <v>322</v>
      </c>
    </row>
    <row r="9170" customFormat="false" ht="15" hidden="false" customHeight="true" outlineLevel="0" collapsed="false">
      <c r="A9170" s="106" t="n">
        <v>62264.9731481482</v>
      </c>
      <c r="B9170" s="1" t="s">
        <v>328</v>
      </c>
      <c r="C9170" s="1" t="s">
        <v>331</v>
      </c>
      <c r="D9170" s="1" t="s">
        <v>332</v>
      </c>
    </row>
    <row r="9171" customFormat="false" ht="15" hidden="false" customHeight="true" outlineLevel="0" collapsed="false">
      <c r="A9171" s="106" t="n">
        <v>62267.7052314815</v>
      </c>
      <c r="B9171" s="1" t="s">
        <v>323</v>
      </c>
      <c r="C9171" s="1" t="s">
        <v>324</v>
      </c>
      <c r="D9171" s="1" t="s">
        <v>325</v>
      </c>
    </row>
    <row r="9172" customFormat="false" ht="15" hidden="false" customHeight="true" outlineLevel="0" collapsed="false">
      <c r="A9172" s="106" t="n">
        <v>62275.4391087963</v>
      </c>
      <c r="B9172" s="1" t="s">
        <v>314</v>
      </c>
      <c r="C9172" s="1" t="s">
        <v>315</v>
      </c>
      <c r="D9172" s="1" t="s">
        <v>316</v>
      </c>
    </row>
    <row r="9173" customFormat="false" ht="15" hidden="false" customHeight="true" outlineLevel="0" collapsed="false">
      <c r="A9173" s="106" t="n">
        <v>62282.0511921296</v>
      </c>
      <c r="B9173" s="1" t="s">
        <v>326</v>
      </c>
      <c r="C9173" s="1" t="s">
        <v>327</v>
      </c>
      <c r="D9173" s="1" t="s">
        <v>319</v>
      </c>
    </row>
    <row r="9174" customFormat="false" ht="15" hidden="false" customHeight="true" outlineLevel="0" collapsed="false">
      <c r="A9174" s="106" t="n">
        <v>62289.1421412037</v>
      </c>
      <c r="B9174" s="1" t="s">
        <v>320</v>
      </c>
      <c r="C9174" s="1" t="s">
        <v>321</v>
      </c>
      <c r="D9174" s="1" t="s">
        <v>322</v>
      </c>
    </row>
    <row r="9175" customFormat="false" ht="15" hidden="false" customHeight="true" outlineLevel="0" collapsed="false">
      <c r="A9175" s="106" t="n">
        <v>62297.2921296296</v>
      </c>
      <c r="B9175" s="1" t="s">
        <v>323</v>
      </c>
      <c r="C9175" s="1" t="s">
        <v>324</v>
      </c>
      <c r="D9175" s="1" t="s">
        <v>325</v>
      </c>
    </row>
    <row r="9176" customFormat="false" ht="15" hidden="false" customHeight="true" outlineLevel="0" collapsed="false">
      <c r="A9176" s="106" t="n">
        <v>62304.7197800926</v>
      </c>
      <c r="B9176" s="1" t="s">
        <v>314</v>
      </c>
      <c r="C9176" s="1" t="s">
        <v>315</v>
      </c>
      <c r="D9176" s="1" t="s">
        <v>316</v>
      </c>
    </row>
    <row r="9177" customFormat="false" ht="15" hidden="false" customHeight="true" outlineLevel="0" collapsed="false">
      <c r="A9177" s="106" t="n">
        <v>62311.3684606482</v>
      </c>
      <c r="B9177" s="1" t="s">
        <v>326</v>
      </c>
      <c r="C9177" s="1" t="s">
        <v>327</v>
      </c>
      <c r="D9177" s="1" t="s">
        <v>319</v>
      </c>
    </row>
    <row r="9178" customFormat="false" ht="15" hidden="false" customHeight="true" outlineLevel="0" collapsed="false">
      <c r="A9178" s="106" t="n">
        <v>62318.8187268519</v>
      </c>
      <c r="B9178" s="1" t="s">
        <v>320</v>
      </c>
      <c r="C9178" s="1" t="s">
        <v>321</v>
      </c>
      <c r="D9178" s="1" t="s">
        <v>322</v>
      </c>
    </row>
    <row r="9179" customFormat="false" ht="15" hidden="false" customHeight="true" outlineLevel="0" collapsed="false">
      <c r="A9179" s="106" t="n">
        <v>62326.8283449074</v>
      </c>
      <c r="B9179" s="1" t="s">
        <v>323</v>
      </c>
      <c r="C9179" s="1" t="s">
        <v>324</v>
      </c>
      <c r="D9179" s="1" t="s">
        <v>325</v>
      </c>
    </row>
    <row r="9180" customFormat="false" ht="15" hidden="false" customHeight="true" outlineLevel="0" collapsed="false">
      <c r="A9180" s="106" t="n">
        <v>62333.9448263889</v>
      </c>
      <c r="B9180" s="1" t="s">
        <v>314</v>
      </c>
      <c r="C9180" s="1" t="s">
        <v>315</v>
      </c>
      <c r="D9180" s="1" t="s">
        <v>316</v>
      </c>
    </row>
    <row r="9181" customFormat="false" ht="15" hidden="false" customHeight="true" outlineLevel="0" collapsed="false">
      <c r="A9181" s="106" t="n">
        <v>62340.7692824074</v>
      </c>
      <c r="B9181" s="1" t="s">
        <v>326</v>
      </c>
      <c r="C9181" s="1" t="s">
        <v>327</v>
      </c>
      <c r="D9181" s="1" t="s">
        <v>319</v>
      </c>
    </row>
    <row r="9182" customFormat="false" ht="15" hidden="false" customHeight="true" outlineLevel="0" collapsed="false">
      <c r="A9182" s="106" t="n">
        <v>62348.5716898148</v>
      </c>
      <c r="B9182" s="1" t="s">
        <v>320</v>
      </c>
      <c r="C9182" s="1" t="s">
        <v>321</v>
      </c>
      <c r="D9182" s="1" t="s">
        <v>322</v>
      </c>
    </row>
    <row r="9183" customFormat="false" ht="15" hidden="false" customHeight="true" outlineLevel="0" collapsed="false">
      <c r="A9183" s="106" t="n">
        <v>62356.3242592593</v>
      </c>
      <c r="B9183" s="1" t="s">
        <v>323</v>
      </c>
      <c r="C9183" s="1" t="s">
        <v>324</v>
      </c>
      <c r="D9183" s="1" t="s">
        <v>325</v>
      </c>
    </row>
    <row r="9184" customFormat="false" ht="15" hidden="false" customHeight="true" outlineLevel="0" collapsed="false">
      <c r="A9184" s="106" t="n">
        <v>62358.655474537</v>
      </c>
      <c r="B9184" s="1" t="s">
        <v>328</v>
      </c>
      <c r="C9184" s="1" t="s">
        <v>335</v>
      </c>
      <c r="D9184" s="1" t="s">
        <v>336</v>
      </c>
    </row>
    <row r="9185" customFormat="false" ht="15" hidden="false" customHeight="true" outlineLevel="0" collapsed="false">
      <c r="A9185" s="106" t="n">
        <v>62363.1679282407</v>
      </c>
      <c r="B9185" s="1" t="s">
        <v>314</v>
      </c>
      <c r="C9185" s="1" t="s">
        <v>315</v>
      </c>
      <c r="D9185" s="1" t="s">
        <v>316</v>
      </c>
    </row>
    <row r="9186" customFormat="false" ht="15" hidden="false" customHeight="true" outlineLevel="0" collapsed="false">
      <c r="A9186" s="106" t="n">
        <v>62370.2920486111</v>
      </c>
      <c r="B9186" s="1" t="s">
        <v>317</v>
      </c>
      <c r="C9186" s="1" t="s">
        <v>318</v>
      </c>
      <c r="D9186" s="1" t="s">
        <v>319</v>
      </c>
    </row>
    <row r="9187" customFormat="false" ht="15" hidden="false" customHeight="true" outlineLevel="0" collapsed="false">
      <c r="A9187" s="106" t="n">
        <v>62378.3605902778</v>
      </c>
      <c r="B9187" s="1" t="s">
        <v>320</v>
      </c>
      <c r="C9187" s="1" t="s">
        <v>321</v>
      </c>
      <c r="D9187" s="1" t="s">
        <v>322</v>
      </c>
    </row>
    <row r="9188" customFormat="false" ht="15" hidden="false" customHeight="true" outlineLevel="0" collapsed="false">
      <c r="A9188" s="106" t="n">
        <v>62385.7907291667</v>
      </c>
      <c r="B9188" s="1" t="s">
        <v>333</v>
      </c>
      <c r="C9188" s="1" t="s">
        <v>334</v>
      </c>
      <c r="D9188" s="1" t="s">
        <v>325</v>
      </c>
    </row>
    <row r="9189" customFormat="false" ht="15" hidden="false" customHeight="true" outlineLevel="0" collapsed="false">
      <c r="A9189" s="106" t="n">
        <v>62392.4494097222</v>
      </c>
      <c r="B9189" s="1" t="s">
        <v>314</v>
      </c>
      <c r="C9189" s="1" t="s">
        <v>315</v>
      </c>
      <c r="D9189" s="1" t="s">
        <v>316</v>
      </c>
    </row>
    <row r="9190" customFormat="false" ht="15" hidden="false" customHeight="true" outlineLevel="0" collapsed="false">
      <c r="A9190" s="106" t="n">
        <v>62399.9459027778</v>
      </c>
      <c r="B9190" s="1" t="s">
        <v>326</v>
      </c>
      <c r="C9190" s="1" t="s">
        <v>327</v>
      </c>
      <c r="D9190" s="1" t="s">
        <v>319</v>
      </c>
    </row>
    <row r="9191" customFormat="false" ht="15" hidden="false" customHeight="true" outlineLevel="0" collapsed="false">
      <c r="A9191" s="106" t="n">
        <v>62408.1385069444</v>
      </c>
      <c r="B9191" s="1" t="s">
        <v>320</v>
      </c>
      <c r="C9191" s="1" t="s">
        <v>321</v>
      </c>
      <c r="D9191" s="1" t="s">
        <v>322</v>
      </c>
    </row>
    <row r="9192" customFormat="false" ht="15" hidden="false" customHeight="true" outlineLevel="0" collapsed="false">
      <c r="A9192" s="106" t="n">
        <v>62415.2362615741</v>
      </c>
      <c r="B9192" s="1" t="s">
        <v>323</v>
      </c>
      <c r="C9192" s="1" t="s">
        <v>324</v>
      </c>
      <c r="D9192" s="1" t="s">
        <v>325</v>
      </c>
    </row>
    <row r="9193" customFormat="false" ht="15" hidden="false" customHeight="true" outlineLevel="0" collapsed="false">
      <c r="A9193" s="106" t="n">
        <v>62421.846724537</v>
      </c>
      <c r="B9193" s="1" t="s">
        <v>314</v>
      </c>
      <c r="C9193" s="1" t="s">
        <v>315</v>
      </c>
      <c r="D9193" s="1" t="s">
        <v>316</v>
      </c>
    </row>
    <row r="9194" customFormat="false" ht="15" hidden="false" customHeight="true" outlineLevel="0" collapsed="false">
      <c r="A9194" s="106" t="n">
        <v>62429.703587963</v>
      </c>
      <c r="B9194" s="1" t="s">
        <v>326</v>
      </c>
      <c r="C9194" s="1" t="s">
        <v>327</v>
      </c>
      <c r="D9194" s="1" t="s">
        <v>319</v>
      </c>
    </row>
    <row r="9195" customFormat="false" ht="15" hidden="false" customHeight="true" outlineLevel="0" collapsed="false">
      <c r="A9195" s="106" t="n">
        <v>62437.8552777778</v>
      </c>
      <c r="B9195" s="1" t="s">
        <v>320</v>
      </c>
      <c r="C9195" s="1" t="s">
        <v>321</v>
      </c>
      <c r="D9195" s="1" t="s">
        <v>322</v>
      </c>
    </row>
    <row r="9196" customFormat="false" ht="15" hidden="false" customHeight="true" outlineLevel="0" collapsed="false">
      <c r="A9196" s="106" t="n">
        <v>62444.6704861111</v>
      </c>
      <c r="B9196" s="1" t="s">
        <v>323</v>
      </c>
      <c r="C9196" s="1" t="s">
        <v>324</v>
      </c>
      <c r="D9196" s="1" t="s">
        <v>325</v>
      </c>
    </row>
    <row r="9197" customFormat="false" ht="15" hidden="false" customHeight="true" outlineLevel="0" collapsed="false">
      <c r="A9197" s="106" t="n">
        <v>62448.5544560185</v>
      </c>
      <c r="B9197" s="1" t="s">
        <v>328</v>
      </c>
      <c r="C9197" s="1" t="s">
        <v>337</v>
      </c>
      <c r="D9197" s="1" t="s">
        <v>338</v>
      </c>
    </row>
    <row r="9198" customFormat="false" ht="15" hidden="false" customHeight="true" outlineLevel="0" collapsed="false">
      <c r="A9198" s="106" t="n">
        <v>62451.3965972222</v>
      </c>
      <c r="B9198" s="1" t="s">
        <v>314</v>
      </c>
      <c r="C9198" s="1" t="s">
        <v>315</v>
      </c>
      <c r="D9198" s="1" t="s">
        <v>316</v>
      </c>
    </row>
    <row r="9199" customFormat="false" ht="15" hidden="false" customHeight="true" outlineLevel="0" collapsed="false">
      <c r="A9199" s="106" t="n">
        <v>62459.510474537</v>
      </c>
      <c r="B9199" s="1" t="s">
        <v>326</v>
      </c>
      <c r="C9199" s="1" t="s">
        <v>327</v>
      </c>
      <c r="D9199" s="1" t="s">
        <v>319</v>
      </c>
    </row>
    <row r="9200" customFormat="false" ht="15" hidden="false" customHeight="true" outlineLevel="0" collapsed="false">
      <c r="A9200" s="106" t="n">
        <v>62467.463912037</v>
      </c>
      <c r="B9200" s="1" t="s">
        <v>320</v>
      </c>
      <c r="C9200" s="1" t="s">
        <v>321</v>
      </c>
      <c r="D9200" s="1" t="s">
        <v>322</v>
      </c>
    </row>
    <row r="9201" customFormat="false" ht="15" hidden="false" customHeight="true" outlineLevel="0" collapsed="false">
      <c r="A9201" s="106" t="n">
        <v>62474.1075694444</v>
      </c>
      <c r="B9201" s="1" t="s">
        <v>323</v>
      </c>
      <c r="C9201" s="1" t="s">
        <v>324</v>
      </c>
      <c r="D9201" s="1" t="s">
        <v>325</v>
      </c>
    </row>
    <row r="9202" customFormat="false" ht="15" hidden="false" customHeight="true" outlineLevel="0" collapsed="false">
      <c r="A9202" s="106" t="n">
        <v>62481.0950231482</v>
      </c>
      <c r="B9202" s="1" t="s">
        <v>314</v>
      </c>
      <c r="C9202" s="1" t="s">
        <v>315</v>
      </c>
      <c r="D9202" s="1" t="s">
        <v>316</v>
      </c>
    </row>
    <row r="9203" customFormat="false" ht="15" hidden="false" customHeight="true" outlineLevel="0" collapsed="false">
      <c r="A9203" s="106" t="n">
        <v>62489.3025462963</v>
      </c>
      <c r="B9203" s="1" t="s">
        <v>326</v>
      </c>
      <c r="C9203" s="1" t="s">
        <v>327</v>
      </c>
      <c r="D9203" s="1" t="s">
        <v>319</v>
      </c>
    </row>
    <row r="9204" customFormat="false" ht="15" hidden="false" customHeight="true" outlineLevel="0" collapsed="false">
      <c r="A9204" s="106" t="n">
        <v>62496.9377662037</v>
      </c>
      <c r="B9204" s="1" t="s">
        <v>320</v>
      </c>
      <c r="C9204" s="1" t="s">
        <v>321</v>
      </c>
      <c r="D9204" s="1" t="s">
        <v>322</v>
      </c>
    </row>
    <row r="9205" customFormat="false" ht="15" hidden="false" customHeight="true" outlineLevel="0" collapsed="false">
      <c r="A9205" s="106" t="n">
        <v>62503.5642708333</v>
      </c>
      <c r="B9205" s="1" t="s">
        <v>323</v>
      </c>
      <c r="C9205" s="1" t="s">
        <v>324</v>
      </c>
      <c r="D9205" s="1" t="s">
        <v>325</v>
      </c>
    </row>
    <row r="9206" customFormat="false" ht="15" hidden="false" customHeight="true" outlineLevel="0" collapsed="false">
      <c r="A9206" s="106" t="n">
        <v>62510.8954861111</v>
      </c>
      <c r="B9206" s="1" t="s">
        <v>314</v>
      </c>
      <c r="C9206" s="1" t="s">
        <v>315</v>
      </c>
      <c r="D9206" s="1" t="s">
        <v>316</v>
      </c>
    </row>
    <row r="9207" customFormat="false" ht="15" hidden="false" customHeight="true" outlineLevel="0" collapsed="false">
      <c r="A9207" s="106" t="n">
        <v>62519.0217476852</v>
      </c>
      <c r="B9207" s="1" t="s">
        <v>326</v>
      </c>
      <c r="C9207" s="1" t="s">
        <v>327</v>
      </c>
      <c r="D9207" s="1" t="s">
        <v>319</v>
      </c>
    </row>
    <row r="9208" customFormat="false" ht="15" hidden="false" customHeight="true" outlineLevel="0" collapsed="false">
      <c r="A9208" s="106" t="n">
        <v>62526.2866666667</v>
      </c>
      <c r="B9208" s="1" t="s">
        <v>320</v>
      </c>
      <c r="C9208" s="1" t="s">
        <v>321</v>
      </c>
      <c r="D9208" s="1" t="s">
        <v>322</v>
      </c>
    </row>
    <row r="9209" customFormat="false" ht="15" hidden="false" customHeight="true" outlineLevel="0" collapsed="false">
      <c r="A9209" s="106" t="n">
        <v>62533.0535648148</v>
      </c>
      <c r="B9209" s="1" t="s">
        <v>323</v>
      </c>
      <c r="C9209" s="1" t="s">
        <v>324</v>
      </c>
      <c r="D9209" s="1" t="s">
        <v>325</v>
      </c>
    </row>
    <row r="9210" customFormat="false" ht="15" hidden="false" customHeight="true" outlineLevel="0" collapsed="false">
      <c r="A9210" s="106" t="n">
        <v>62537.5233449074</v>
      </c>
      <c r="B9210" s="1" t="s">
        <v>328</v>
      </c>
      <c r="C9210" s="1" t="s">
        <v>329</v>
      </c>
      <c r="D9210" s="1" t="s">
        <v>330</v>
      </c>
    </row>
    <row r="9211" customFormat="false" ht="15" hidden="false" customHeight="true" outlineLevel="0" collapsed="false">
      <c r="A9211" s="106" t="n">
        <v>62540.7306597222</v>
      </c>
      <c r="B9211" s="1" t="s">
        <v>314</v>
      </c>
      <c r="C9211" s="1" t="s">
        <v>315</v>
      </c>
      <c r="D9211" s="1" t="s">
        <v>316</v>
      </c>
    </row>
    <row r="9212" customFormat="false" ht="15" hidden="false" customHeight="true" outlineLevel="0" collapsed="false">
      <c r="A9212" s="106" t="n">
        <v>62548.6269791667</v>
      </c>
      <c r="B9212" s="1" t="s">
        <v>317</v>
      </c>
      <c r="C9212" s="1" t="s">
        <v>318</v>
      </c>
      <c r="D9212" s="1" t="s">
        <v>319</v>
      </c>
    </row>
    <row r="9213" customFormat="false" ht="15" hidden="false" customHeight="true" outlineLevel="0" collapsed="false">
      <c r="A9213" s="106" t="n">
        <v>62555.5531365741</v>
      </c>
      <c r="B9213" s="1" t="s">
        <v>320</v>
      </c>
      <c r="C9213" s="1" t="s">
        <v>321</v>
      </c>
      <c r="D9213" s="1" t="s">
        <v>322</v>
      </c>
    </row>
    <row r="9214" customFormat="false" ht="15" hidden="false" customHeight="true" outlineLevel="0" collapsed="false">
      <c r="A9214" s="106" t="n">
        <v>62562.5800231482</v>
      </c>
      <c r="B9214" s="1" t="s">
        <v>323</v>
      </c>
      <c r="C9214" s="1" t="s">
        <v>324</v>
      </c>
      <c r="D9214" s="1" t="s">
        <v>325</v>
      </c>
    </row>
    <row r="9215" customFormat="false" ht="15" hidden="false" customHeight="true" outlineLevel="0" collapsed="false">
      <c r="A9215" s="106" t="n">
        <v>62570.53625</v>
      </c>
      <c r="B9215" s="1" t="s">
        <v>314</v>
      </c>
      <c r="C9215" s="1" t="s">
        <v>315</v>
      </c>
      <c r="D9215" s="1" t="s">
        <v>316</v>
      </c>
    </row>
    <row r="9216" customFormat="false" ht="15" hidden="false" customHeight="true" outlineLevel="0" collapsed="false">
      <c r="A9216" s="106" t="n">
        <v>62578.1039236111</v>
      </c>
      <c r="B9216" s="1" t="s">
        <v>326</v>
      </c>
      <c r="C9216" s="1" t="s">
        <v>327</v>
      </c>
      <c r="D9216" s="1" t="s">
        <v>319</v>
      </c>
    </row>
    <row r="9217" customFormat="false" ht="15" hidden="false" customHeight="true" outlineLevel="0" collapsed="false">
      <c r="A9217" s="106" t="n">
        <v>62584.7945717593</v>
      </c>
      <c r="B9217" s="1" t="s">
        <v>320</v>
      </c>
      <c r="C9217" s="1" t="s">
        <v>321</v>
      </c>
      <c r="D9217" s="1" t="s">
        <v>322</v>
      </c>
    </row>
    <row r="9218" customFormat="false" ht="15" hidden="false" customHeight="true" outlineLevel="0" collapsed="false">
      <c r="A9218" s="106" t="n">
        <v>62592.1411805556</v>
      </c>
      <c r="B9218" s="1" t="s">
        <v>323</v>
      </c>
      <c r="C9218" s="1" t="s">
        <v>324</v>
      </c>
      <c r="D9218" s="1" t="s">
        <v>325</v>
      </c>
    </row>
    <row r="9219" customFormat="false" ht="15" hidden="false" customHeight="true" outlineLevel="0" collapsed="false">
      <c r="A9219" s="106" t="n">
        <v>62600.2625231482</v>
      </c>
      <c r="B9219" s="1" t="s">
        <v>314</v>
      </c>
      <c r="C9219" s="1" t="s">
        <v>315</v>
      </c>
      <c r="D9219" s="1" t="s">
        <v>316</v>
      </c>
    </row>
    <row r="9220" customFormat="false" ht="15" hidden="false" customHeight="true" outlineLevel="0" collapsed="false">
      <c r="A9220" s="106" t="n">
        <v>62607.4692013889</v>
      </c>
      <c r="B9220" s="1" t="s">
        <v>326</v>
      </c>
      <c r="C9220" s="1" t="s">
        <v>327</v>
      </c>
      <c r="D9220" s="1" t="s">
        <v>319</v>
      </c>
    </row>
    <row r="9221" customFormat="false" ht="15" hidden="false" customHeight="true" outlineLevel="0" collapsed="false">
      <c r="A9221" s="106" t="n">
        <v>62614.0673032407</v>
      </c>
      <c r="B9221" s="1" t="s">
        <v>320</v>
      </c>
      <c r="C9221" s="1" t="s">
        <v>321</v>
      </c>
      <c r="D9221" s="1" t="s">
        <v>322</v>
      </c>
    </row>
    <row r="9222" customFormat="false" ht="15" hidden="false" customHeight="true" outlineLevel="0" collapsed="false">
      <c r="A9222" s="106" t="n">
        <v>62621.7327199074</v>
      </c>
      <c r="B9222" s="1" t="s">
        <v>323</v>
      </c>
      <c r="C9222" s="1" t="s">
        <v>324</v>
      </c>
      <c r="D9222" s="1" t="s">
        <v>325</v>
      </c>
    </row>
    <row r="9223" customFormat="false" ht="15" hidden="false" customHeight="true" outlineLevel="0" collapsed="false">
      <c r="A9223" s="106" t="n">
        <v>62629.8774421296</v>
      </c>
      <c r="B9223" s="1" t="s">
        <v>314</v>
      </c>
      <c r="C9223" s="1" t="s">
        <v>315</v>
      </c>
      <c r="D9223" s="1" t="s">
        <v>316</v>
      </c>
    </row>
    <row r="9224" customFormat="false" ht="15" hidden="false" customHeight="true" outlineLevel="0" collapsed="false">
      <c r="A9224" s="106" t="n">
        <v>62630.2218634259</v>
      </c>
      <c r="B9224" s="1" t="s">
        <v>328</v>
      </c>
      <c r="C9224" s="1" t="s">
        <v>331</v>
      </c>
      <c r="D9224" s="1" t="s">
        <v>332</v>
      </c>
    </row>
    <row r="9225" customFormat="false" ht="15" hidden="false" customHeight="true" outlineLevel="0" collapsed="false">
      <c r="A9225" s="106" t="n">
        <v>62636.7635532407</v>
      </c>
      <c r="B9225" s="1" t="s">
        <v>326</v>
      </c>
      <c r="C9225" s="1" t="s">
        <v>327</v>
      </c>
      <c r="D9225" s="1" t="s">
        <v>319</v>
      </c>
    </row>
    <row r="9226" customFormat="false" ht="15" hidden="false" customHeight="true" outlineLevel="0" collapsed="false">
      <c r="A9226" s="106" t="n">
        <v>62643.4175115741</v>
      </c>
      <c r="B9226" s="1" t="s">
        <v>320</v>
      </c>
      <c r="C9226" s="1" t="s">
        <v>321</v>
      </c>
      <c r="D9226" s="1" t="s">
        <v>322</v>
      </c>
    </row>
    <row r="9227" customFormat="false" ht="15" hidden="false" customHeight="true" outlineLevel="0" collapsed="false">
      <c r="A9227" s="106" t="n">
        <v>62651.3502430556</v>
      </c>
      <c r="B9227" s="1" t="s">
        <v>323</v>
      </c>
      <c r="C9227" s="1" t="s">
        <v>324</v>
      </c>
      <c r="D9227" s="1" t="s">
        <v>325</v>
      </c>
    </row>
    <row r="9228" customFormat="false" ht="15" hidden="false" customHeight="true" outlineLevel="0" collapsed="false">
      <c r="A9228" s="106" t="n">
        <v>62659.3689467593</v>
      </c>
      <c r="B9228" s="1" t="s">
        <v>314</v>
      </c>
      <c r="C9228" s="1" t="s">
        <v>315</v>
      </c>
      <c r="D9228" s="1" t="s">
        <v>316</v>
      </c>
    </row>
    <row r="9229" customFormat="false" ht="15" hidden="false" customHeight="true" outlineLevel="0" collapsed="false">
      <c r="A9229" s="106" t="n">
        <v>62666.0384143519</v>
      </c>
      <c r="B9229" s="1" t="s">
        <v>326</v>
      </c>
      <c r="C9229" s="1" t="s">
        <v>327</v>
      </c>
      <c r="D9229" s="1" t="s">
        <v>319</v>
      </c>
    </row>
    <row r="9230" customFormat="false" ht="15" hidden="false" customHeight="true" outlineLevel="0" collapsed="false">
      <c r="A9230" s="106" t="n">
        <v>62672.8773842593</v>
      </c>
      <c r="B9230" s="1" t="s">
        <v>320</v>
      </c>
      <c r="C9230" s="1" t="s">
        <v>321</v>
      </c>
      <c r="D9230" s="1" t="s">
        <v>322</v>
      </c>
    </row>
    <row r="9231" customFormat="false" ht="15" hidden="false" customHeight="true" outlineLevel="0" collapsed="false">
      <c r="A9231" s="106" t="n">
        <v>62680.9851273148</v>
      </c>
      <c r="B9231" s="1" t="s">
        <v>323</v>
      </c>
      <c r="C9231" s="1" t="s">
        <v>324</v>
      </c>
      <c r="D9231" s="1" t="s">
        <v>325</v>
      </c>
    </row>
    <row r="9232" customFormat="false" ht="15" hidden="false" customHeight="true" outlineLevel="0" collapsed="false">
      <c r="A9232" s="106" t="n">
        <v>62688.7477083333</v>
      </c>
      <c r="B9232" s="1" t="s">
        <v>314</v>
      </c>
      <c r="C9232" s="1" t="s">
        <v>315</v>
      </c>
      <c r="D9232" s="1" t="s">
        <v>316</v>
      </c>
    </row>
    <row r="9233" customFormat="false" ht="15" hidden="false" customHeight="true" outlineLevel="0" collapsed="false">
      <c r="A9233" s="106" t="n">
        <v>62695.3442939815</v>
      </c>
      <c r="B9233" s="1" t="s">
        <v>326</v>
      </c>
      <c r="C9233" s="1" t="s">
        <v>327</v>
      </c>
      <c r="D9233" s="1" t="s">
        <v>319</v>
      </c>
    </row>
    <row r="9234" customFormat="false" ht="15" hidden="false" customHeight="true" outlineLevel="0" collapsed="false">
      <c r="A9234" s="106" t="n">
        <v>62702.4645138889</v>
      </c>
      <c r="B9234" s="1" t="s">
        <v>320</v>
      </c>
      <c r="C9234" s="1" t="s">
        <v>321</v>
      </c>
      <c r="D9234" s="1" t="s">
        <v>322</v>
      </c>
    </row>
    <row r="9235" customFormat="false" ht="15" hidden="false" customHeight="true" outlineLevel="0" collapsed="false">
      <c r="A9235" s="106" t="n">
        <v>62710.6185648148</v>
      </c>
      <c r="B9235" s="1" t="s">
        <v>323</v>
      </c>
      <c r="C9235" s="1" t="s">
        <v>324</v>
      </c>
      <c r="D9235" s="1" t="s">
        <v>325</v>
      </c>
    </row>
    <row r="9236" customFormat="false" ht="15" hidden="false" customHeight="true" outlineLevel="0" collapsed="false">
      <c r="A9236" s="106" t="n">
        <v>62718.0462847222</v>
      </c>
      <c r="B9236" s="1" t="s">
        <v>314</v>
      </c>
      <c r="C9236" s="1" t="s">
        <v>315</v>
      </c>
      <c r="D9236" s="1" t="s">
        <v>316</v>
      </c>
    </row>
    <row r="9237" customFormat="false" ht="15" hidden="false" customHeight="true" outlineLevel="0" collapsed="false">
      <c r="A9237" s="106" t="n">
        <v>62723.9004861111</v>
      </c>
      <c r="B9237" s="1" t="s">
        <v>328</v>
      </c>
      <c r="C9237" s="1" t="s">
        <v>335</v>
      </c>
      <c r="D9237" s="1" t="s">
        <v>336</v>
      </c>
    </row>
    <row r="9238" customFormat="false" ht="15" hidden="false" customHeight="true" outlineLevel="0" collapsed="false">
      <c r="A9238" s="106" t="n">
        <v>62724.7225462963</v>
      </c>
      <c r="B9238" s="1" t="s">
        <v>317</v>
      </c>
      <c r="C9238" s="1" t="s">
        <v>318</v>
      </c>
      <c r="D9238" s="1" t="s">
        <v>319</v>
      </c>
    </row>
    <row r="9239" customFormat="false" ht="15" hidden="false" customHeight="true" outlineLevel="0" collapsed="false">
      <c r="A9239" s="106" t="n">
        <v>62732.1806597222</v>
      </c>
      <c r="B9239" s="1" t="s">
        <v>320</v>
      </c>
      <c r="C9239" s="1" t="s">
        <v>321</v>
      </c>
      <c r="D9239" s="1" t="s">
        <v>322</v>
      </c>
    </row>
    <row r="9240" customFormat="false" ht="15" hidden="false" customHeight="true" outlineLevel="0" collapsed="false">
      <c r="A9240" s="106" t="n">
        <v>62740.2243634259</v>
      </c>
      <c r="B9240" s="1" t="s">
        <v>323</v>
      </c>
      <c r="C9240" s="1" t="s">
        <v>324</v>
      </c>
      <c r="D9240" s="1" t="s">
        <v>325</v>
      </c>
    </row>
    <row r="9241" customFormat="false" ht="15" hidden="false" customHeight="true" outlineLevel="0" collapsed="false">
      <c r="A9241" s="106" t="n">
        <v>62747.3124421296</v>
      </c>
      <c r="B9241" s="1" t="s">
        <v>314</v>
      </c>
      <c r="C9241" s="1" t="s">
        <v>315</v>
      </c>
      <c r="D9241" s="1" t="s">
        <v>316</v>
      </c>
    </row>
    <row r="9242" customFormat="false" ht="15" hidden="false" customHeight="true" outlineLevel="0" collapsed="false">
      <c r="A9242" s="106" t="n">
        <v>62754.2006018519</v>
      </c>
      <c r="B9242" s="1" t="s">
        <v>326</v>
      </c>
      <c r="C9242" s="1" t="s">
        <v>327</v>
      </c>
      <c r="D9242" s="1" t="s">
        <v>319</v>
      </c>
    </row>
    <row r="9243" customFormat="false" ht="15" hidden="false" customHeight="true" outlineLevel="0" collapsed="false">
      <c r="A9243" s="106" t="n">
        <v>62762.0041435185</v>
      </c>
      <c r="B9243" s="1" t="s">
        <v>320</v>
      </c>
      <c r="C9243" s="1" t="s">
        <v>321</v>
      </c>
      <c r="D9243" s="1" t="s">
        <v>322</v>
      </c>
    </row>
    <row r="9244" customFormat="false" ht="15" hidden="false" customHeight="true" outlineLevel="0" collapsed="false">
      <c r="A9244" s="106" t="n">
        <v>62769.7823842593</v>
      </c>
      <c r="B9244" s="1" t="s">
        <v>323</v>
      </c>
      <c r="C9244" s="1" t="s">
        <v>324</v>
      </c>
      <c r="D9244" s="1" t="s">
        <v>325</v>
      </c>
    </row>
    <row r="9245" customFormat="false" ht="15" hidden="false" customHeight="true" outlineLevel="0" collapsed="false">
      <c r="A9245" s="106" t="n">
        <v>62776.5996180556</v>
      </c>
      <c r="B9245" s="1" t="s">
        <v>314</v>
      </c>
      <c r="C9245" s="1" t="s">
        <v>315</v>
      </c>
      <c r="D9245" s="1" t="s">
        <v>316</v>
      </c>
    </row>
    <row r="9246" customFormat="false" ht="15" hidden="false" customHeight="true" outlineLevel="0" collapsed="false">
      <c r="A9246" s="106" t="n">
        <v>62783.7909375</v>
      </c>
      <c r="B9246" s="1" t="s">
        <v>326</v>
      </c>
      <c r="C9246" s="1" t="s">
        <v>327</v>
      </c>
      <c r="D9246" s="1" t="s">
        <v>319</v>
      </c>
    </row>
    <row r="9247" customFormat="false" ht="15" hidden="false" customHeight="true" outlineLevel="0" collapsed="false">
      <c r="A9247" s="106" t="n">
        <v>62791.8788194444</v>
      </c>
      <c r="B9247" s="1" t="s">
        <v>320</v>
      </c>
      <c r="C9247" s="1" t="s">
        <v>321</v>
      </c>
      <c r="D9247" s="1" t="s">
        <v>322</v>
      </c>
    </row>
    <row r="9248" customFormat="false" ht="15" hidden="false" customHeight="true" outlineLevel="0" collapsed="false">
      <c r="A9248" s="106" t="n">
        <v>62799.2897222222</v>
      </c>
      <c r="B9248" s="1" t="s">
        <v>323</v>
      </c>
      <c r="C9248" s="1" t="s">
        <v>324</v>
      </c>
      <c r="D9248" s="1" t="s">
        <v>325</v>
      </c>
    </row>
    <row r="9249" customFormat="false" ht="15" hidden="false" customHeight="true" outlineLevel="0" collapsed="false">
      <c r="A9249" s="106" t="n">
        <v>62805.9559027778</v>
      </c>
      <c r="B9249" s="1" t="s">
        <v>314</v>
      </c>
      <c r="C9249" s="1" t="s">
        <v>315</v>
      </c>
      <c r="D9249" s="1" t="s">
        <v>316</v>
      </c>
    </row>
    <row r="9250" customFormat="false" ht="15" hidden="false" customHeight="true" outlineLevel="0" collapsed="false">
      <c r="A9250" s="106" t="n">
        <v>62813.490462963</v>
      </c>
      <c r="B9250" s="1" t="s">
        <v>326</v>
      </c>
      <c r="C9250" s="1" t="s">
        <v>327</v>
      </c>
      <c r="D9250" s="1" t="s">
        <v>319</v>
      </c>
    </row>
    <row r="9251" customFormat="false" ht="15" hidden="false" customHeight="true" outlineLevel="0" collapsed="false">
      <c r="A9251" s="106" t="n">
        <v>62813.7937037037</v>
      </c>
      <c r="B9251" s="1" t="s">
        <v>328</v>
      </c>
      <c r="C9251" s="1" t="s">
        <v>337</v>
      </c>
      <c r="D9251" s="1" t="s">
        <v>338</v>
      </c>
    </row>
    <row r="9252" customFormat="false" ht="15" hidden="false" customHeight="true" outlineLevel="0" collapsed="false">
      <c r="A9252" s="106" t="n">
        <v>62821.7188541667</v>
      </c>
      <c r="B9252" s="1" t="s">
        <v>320</v>
      </c>
      <c r="C9252" s="1" t="s">
        <v>321</v>
      </c>
      <c r="D9252" s="1" t="s">
        <v>322</v>
      </c>
    </row>
    <row r="9253" customFormat="false" ht="15" hidden="false" customHeight="true" outlineLevel="0" collapsed="false">
      <c r="A9253" s="106" t="n">
        <v>62828.7586574074</v>
      </c>
      <c r="B9253" s="1" t="s">
        <v>323</v>
      </c>
      <c r="C9253" s="1" t="s">
        <v>324</v>
      </c>
      <c r="D9253" s="1" t="s">
        <v>325</v>
      </c>
    </row>
    <row r="9254" customFormat="false" ht="15" hidden="false" customHeight="true" outlineLevel="0" collapsed="false">
      <c r="A9254" s="106" t="n">
        <v>62835.4123148148</v>
      </c>
      <c r="B9254" s="1" t="s">
        <v>314</v>
      </c>
      <c r="C9254" s="1" t="s">
        <v>315</v>
      </c>
      <c r="D9254" s="1" t="s">
        <v>316</v>
      </c>
    </row>
    <row r="9255" customFormat="false" ht="15" hidden="false" customHeight="true" outlineLevel="0" collapsed="false">
      <c r="A9255" s="106" t="n">
        <v>62843.2738657407</v>
      </c>
      <c r="B9255" s="1" t="s">
        <v>326</v>
      </c>
      <c r="C9255" s="1" t="s">
        <v>327</v>
      </c>
      <c r="D9255" s="1" t="s">
        <v>319</v>
      </c>
    </row>
    <row r="9256" customFormat="false" ht="15" hidden="false" customHeight="true" outlineLevel="0" collapsed="false">
      <c r="A9256" s="106" t="n">
        <v>62851.4409606482</v>
      </c>
      <c r="B9256" s="1" t="s">
        <v>320</v>
      </c>
      <c r="C9256" s="1" t="s">
        <v>321</v>
      </c>
      <c r="D9256" s="1" t="s">
        <v>322</v>
      </c>
    </row>
    <row r="9257" customFormat="false" ht="15" hidden="false" customHeight="true" outlineLevel="0" collapsed="false">
      <c r="A9257" s="106" t="n">
        <v>62858.204537037</v>
      </c>
      <c r="B9257" s="1" t="s">
        <v>323</v>
      </c>
      <c r="C9257" s="1" t="s">
        <v>324</v>
      </c>
      <c r="D9257" s="1" t="s">
        <v>325</v>
      </c>
    </row>
    <row r="9258" customFormat="false" ht="15" hidden="false" customHeight="true" outlineLevel="0" collapsed="false">
      <c r="A9258" s="106" t="n">
        <v>62864.9767361111</v>
      </c>
      <c r="B9258" s="1" t="s">
        <v>314</v>
      </c>
      <c r="C9258" s="1" t="s">
        <v>315</v>
      </c>
      <c r="D9258" s="1" t="s">
        <v>316</v>
      </c>
    </row>
    <row r="9259" customFormat="false" ht="15" hidden="false" customHeight="true" outlineLevel="0" collapsed="false">
      <c r="A9259" s="106" t="n">
        <v>62873.0854282407</v>
      </c>
      <c r="B9259" s="1" t="s">
        <v>326</v>
      </c>
      <c r="C9259" s="1" t="s">
        <v>327</v>
      </c>
      <c r="D9259" s="1" t="s">
        <v>319</v>
      </c>
    </row>
    <row r="9260" customFormat="false" ht="15" hidden="false" customHeight="true" outlineLevel="0" collapsed="false">
      <c r="A9260" s="106" t="n">
        <v>62881.0009259259</v>
      </c>
      <c r="B9260" s="1" t="s">
        <v>320</v>
      </c>
      <c r="C9260" s="1" t="s">
        <v>321</v>
      </c>
      <c r="D9260" s="1" t="s">
        <v>322</v>
      </c>
    </row>
    <row r="9261" customFormat="false" ht="15" hidden="false" customHeight="true" outlineLevel="0" collapsed="false">
      <c r="A9261" s="106" t="n">
        <v>62887.6362962963</v>
      </c>
      <c r="B9261" s="1" t="s">
        <v>333</v>
      </c>
      <c r="C9261" s="1" t="s">
        <v>334</v>
      </c>
      <c r="D9261" s="1" t="s">
        <v>325</v>
      </c>
    </row>
    <row r="9262" customFormat="false" ht="15" hidden="false" customHeight="true" outlineLevel="0" collapsed="false">
      <c r="A9262" s="106" t="n">
        <v>62894.6376967593</v>
      </c>
      <c r="B9262" s="1" t="s">
        <v>314</v>
      </c>
      <c r="C9262" s="1" t="s">
        <v>315</v>
      </c>
      <c r="D9262" s="1" t="s">
        <v>316</v>
      </c>
    </row>
    <row r="9263" customFormat="false" ht="15" hidden="false" customHeight="true" outlineLevel="0" collapsed="false">
      <c r="A9263" s="106" t="n">
        <v>62902.7637615741</v>
      </c>
      <c r="B9263" s="1" t="s">
        <v>328</v>
      </c>
      <c r="C9263" s="1" t="s">
        <v>329</v>
      </c>
      <c r="D9263" s="1" t="s">
        <v>330</v>
      </c>
    </row>
    <row r="9264" customFormat="false" ht="15" hidden="false" customHeight="true" outlineLevel="0" collapsed="false">
      <c r="A9264" s="106" t="n">
        <v>62902.8480324074</v>
      </c>
      <c r="B9264" s="1" t="s">
        <v>317</v>
      </c>
      <c r="C9264" s="1" t="s">
        <v>318</v>
      </c>
      <c r="D9264" s="1" t="s">
        <v>319</v>
      </c>
    </row>
    <row r="9265" customFormat="false" ht="15" hidden="false" customHeight="true" outlineLevel="0" collapsed="false">
      <c r="A9265" s="106" t="n">
        <v>62910.4042476852</v>
      </c>
      <c r="B9265" s="1" t="s">
        <v>320</v>
      </c>
      <c r="C9265" s="1" t="s">
        <v>321</v>
      </c>
      <c r="D9265" s="1" t="s">
        <v>322</v>
      </c>
    </row>
    <row r="9266" customFormat="false" ht="15" hidden="false" customHeight="true" outlineLevel="0" collapsed="false">
      <c r="A9266" s="106" t="n">
        <v>62917.0583680556</v>
      </c>
      <c r="B9266" s="1" t="s">
        <v>323</v>
      </c>
      <c r="C9266" s="1" t="s">
        <v>324</v>
      </c>
      <c r="D9266" s="1" t="s">
        <v>325</v>
      </c>
    </row>
    <row r="9267" customFormat="false" ht="15" hidden="false" customHeight="true" outlineLevel="0" collapsed="false">
      <c r="A9267" s="106" t="n">
        <v>62924.3702893519</v>
      </c>
      <c r="B9267" s="1" t="s">
        <v>314</v>
      </c>
      <c r="C9267" s="1" t="s">
        <v>315</v>
      </c>
      <c r="D9267" s="1" t="s">
        <v>316</v>
      </c>
    </row>
    <row r="9268" customFormat="false" ht="15" hidden="false" customHeight="true" outlineLevel="0" collapsed="false">
      <c r="A9268" s="106" t="n">
        <v>62932.4974652778</v>
      </c>
      <c r="B9268" s="1" t="s">
        <v>326</v>
      </c>
      <c r="C9268" s="1" t="s">
        <v>327</v>
      </c>
      <c r="D9268" s="1" t="s">
        <v>319</v>
      </c>
    </row>
    <row r="9269" customFormat="false" ht="15" hidden="false" customHeight="true" outlineLevel="0" collapsed="false">
      <c r="A9269" s="106" t="n">
        <v>62939.6902662037</v>
      </c>
      <c r="B9269" s="1" t="s">
        <v>320</v>
      </c>
      <c r="C9269" s="1" t="s">
        <v>321</v>
      </c>
      <c r="D9269" s="1" t="s">
        <v>322</v>
      </c>
    </row>
    <row r="9270" customFormat="false" ht="15" hidden="false" customHeight="true" outlineLevel="0" collapsed="false">
      <c r="A9270" s="106" t="n">
        <v>62946.4813888889</v>
      </c>
      <c r="B9270" s="1" t="s">
        <v>323</v>
      </c>
      <c r="C9270" s="1" t="s">
        <v>324</v>
      </c>
      <c r="D9270" s="1" t="s">
        <v>325</v>
      </c>
    </row>
    <row r="9271" customFormat="false" ht="15" hidden="false" customHeight="true" outlineLevel="0" collapsed="false">
      <c r="A9271" s="106" t="n">
        <v>62954.1369675926</v>
      </c>
      <c r="B9271" s="1" t="s">
        <v>314</v>
      </c>
      <c r="C9271" s="1" t="s">
        <v>315</v>
      </c>
      <c r="D9271" s="1" t="s">
        <v>316</v>
      </c>
    </row>
    <row r="9272" customFormat="false" ht="15" hidden="false" customHeight="true" outlineLevel="0" collapsed="false">
      <c r="A9272" s="106" t="n">
        <v>62962.0124421296</v>
      </c>
      <c r="B9272" s="1" t="s">
        <v>326</v>
      </c>
      <c r="C9272" s="1" t="s">
        <v>327</v>
      </c>
      <c r="D9272" s="1" t="s">
        <v>319</v>
      </c>
    </row>
    <row r="9273" customFormat="false" ht="15" hidden="false" customHeight="true" outlineLevel="0" collapsed="false">
      <c r="A9273" s="106" t="n">
        <v>62968.9115277778</v>
      </c>
      <c r="B9273" s="1" t="s">
        <v>320</v>
      </c>
      <c r="C9273" s="1" t="s">
        <v>321</v>
      </c>
      <c r="D9273" s="1" t="s">
        <v>322</v>
      </c>
    </row>
    <row r="9274" customFormat="false" ht="15" hidden="false" customHeight="true" outlineLevel="0" collapsed="false">
      <c r="A9274" s="106" t="n">
        <v>62975.928900463</v>
      </c>
      <c r="B9274" s="1" t="s">
        <v>323</v>
      </c>
      <c r="C9274" s="1" t="s">
        <v>324</v>
      </c>
      <c r="D9274" s="1" t="s">
        <v>325</v>
      </c>
    </row>
    <row r="9275" customFormat="false" ht="15" hidden="false" customHeight="true" outlineLevel="0" collapsed="false">
      <c r="A9275" s="106" t="n">
        <v>62983.8890625</v>
      </c>
      <c r="B9275" s="1" t="s">
        <v>314</v>
      </c>
      <c r="C9275" s="1" t="s">
        <v>315</v>
      </c>
      <c r="D9275" s="1" t="s">
        <v>316</v>
      </c>
    </row>
    <row r="9276" customFormat="false" ht="15" hidden="false" customHeight="true" outlineLevel="0" collapsed="false">
      <c r="A9276" s="106" t="n">
        <v>62991.4141898148</v>
      </c>
      <c r="B9276" s="1" t="s">
        <v>326</v>
      </c>
      <c r="C9276" s="1" t="s">
        <v>327</v>
      </c>
      <c r="D9276" s="1" t="s">
        <v>319</v>
      </c>
    </row>
    <row r="9277" customFormat="false" ht="15" hidden="false" customHeight="true" outlineLevel="0" collapsed="false">
      <c r="A9277" s="106" t="n">
        <v>62995.4672569444</v>
      </c>
      <c r="B9277" s="1" t="s">
        <v>328</v>
      </c>
      <c r="C9277" s="1" t="s">
        <v>331</v>
      </c>
      <c r="D9277" s="1" t="s">
        <v>332</v>
      </c>
    </row>
    <row r="9278" customFormat="false" ht="15" hidden="false" customHeight="true" outlineLevel="0" collapsed="false">
      <c r="A9278" s="106" t="n">
        <v>62998.1223611111</v>
      </c>
      <c r="B9278" s="1" t="s">
        <v>320</v>
      </c>
      <c r="C9278" s="1" t="s">
        <v>321</v>
      </c>
      <c r="D9278" s="1" t="s">
        <v>322</v>
      </c>
    </row>
    <row r="9279" customFormat="false" ht="15" hidden="false" customHeight="true" outlineLevel="0" collapsed="false">
      <c r="A9279" s="106" t="n">
        <v>63005.4314930556</v>
      </c>
      <c r="B9279" s="1" t="s">
        <v>323</v>
      </c>
      <c r="C9279" s="1" t="s">
        <v>324</v>
      </c>
      <c r="D9279" s="1" t="s">
        <v>325</v>
      </c>
    </row>
    <row r="9280" customFormat="false" ht="15" hidden="false" customHeight="true" outlineLevel="0" collapsed="false">
      <c r="A9280" s="106" t="n">
        <v>63013.5788078704</v>
      </c>
      <c r="B9280" s="1" t="s">
        <v>314</v>
      </c>
      <c r="C9280" s="1" t="s">
        <v>315</v>
      </c>
      <c r="D9280" s="1" t="s">
        <v>316</v>
      </c>
    </row>
    <row r="9281" customFormat="false" ht="15" hidden="false" customHeight="true" outlineLevel="0" collapsed="false">
      <c r="A9281" s="106" t="n">
        <v>63020.7465162037</v>
      </c>
      <c r="B9281" s="1" t="s">
        <v>326</v>
      </c>
      <c r="C9281" s="1" t="s">
        <v>327</v>
      </c>
      <c r="D9281" s="1" t="s">
        <v>319</v>
      </c>
    </row>
    <row r="9282" customFormat="false" ht="15" hidden="false" customHeight="true" outlineLevel="0" collapsed="false">
      <c r="A9282" s="106" t="n">
        <v>63027.3756134259</v>
      </c>
      <c r="B9282" s="1" t="s">
        <v>320</v>
      </c>
      <c r="C9282" s="1" t="s">
        <v>321</v>
      </c>
      <c r="D9282" s="1" t="s">
        <v>322</v>
      </c>
    </row>
    <row r="9283" customFormat="false" ht="15" hidden="false" customHeight="true" outlineLevel="0" collapsed="false">
      <c r="A9283" s="106" t="n">
        <v>63035.0113425926</v>
      </c>
      <c r="B9283" s="1" t="s">
        <v>323</v>
      </c>
      <c r="C9283" s="1" t="s">
        <v>324</v>
      </c>
      <c r="D9283" s="1" t="s">
        <v>325</v>
      </c>
    </row>
    <row r="9284" customFormat="false" ht="15" hidden="false" customHeight="true" outlineLevel="0" collapsed="false">
      <c r="A9284" s="106" t="n">
        <v>63043.1770601852</v>
      </c>
      <c r="B9284" s="1" t="s">
        <v>314</v>
      </c>
      <c r="C9284" s="1" t="s">
        <v>315</v>
      </c>
      <c r="D9284" s="1" t="s">
        <v>316</v>
      </c>
    </row>
    <row r="9285" customFormat="false" ht="15" hidden="false" customHeight="true" outlineLevel="0" collapsed="false">
      <c r="A9285" s="106" t="n">
        <v>63050.0556828704</v>
      </c>
      <c r="B9285" s="1" t="s">
        <v>326</v>
      </c>
      <c r="C9285" s="1" t="s">
        <v>327</v>
      </c>
      <c r="D9285" s="1" t="s">
        <v>319</v>
      </c>
    </row>
    <row r="9286" customFormat="false" ht="15" hidden="false" customHeight="true" outlineLevel="0" collapsed="false">
      <c r="A9286" s="106" t="n">
        <v>63056.7220717593</v>
      </c>
      <c r="B9286" s="1" t="s">
        <v>320</v>
      </c>
      <c r="C9286" s="1" t="s">
        <v>321</v>
      </c>
      <c r="D9286" s="1" t="s">
        <v>322</v>
      </c>
    </row>
    <row r="9287" customFormat="false" ht="15" hidden="false" customHeight="true" outlineLevel="0" collapsed="false">
      <c r="A9287" s="106" t="n">
        <v>63064.6660532407</v>
      </c>
      <c r="B9287" s="1" t="s">
        <v>333</v>
      </c>
      <c r="C9287" s="1" t="s">
        <v>334</v>
      </c>
      <c r="D9287" s="1" t="s">
        <v>325</v>
      </c>
    </row>
    <row r="9288" customFormat="false" ht="15" hidden="false" customHeight="true" outlineLevel="0" collapsed="false">
      <c r="A9288" s="106" t="n">
        <v>63072.6799537037</v>
      </c>
      <c r="B9288" s="1" t="s">
        <v>314</v>
      </c>
      <c r="C9288" s="1" t="s">
        <v>315</v>
      </c>
      <c r="D9288" s="1" t="s">
        <v>316</v>
      </c>
    </row>
    <row r="9289" customFormat="false" ht="15" hidden="false" customHeight="true" outlineLevel="0" collapsed="false">
      <c r="A9289" s="106" t="n">
        <v>63079.3794560185</v>
      </c>
      <c r="B9289" s="1" t="s">
        <v>317</v>
      </c>
      <c r="C9289" s="1" t="s">
        <v>318</v>
      </c>
      <c r="D9289" s="1" t="s">
        <v>319</v>
      </c>
    </row>
    <row r="9290" customFormat="false" ht="15" hidden="false" customHeight="true" outlineLevel="0" collapsed="false">
      <c r="A9290" s="106" t="n">
        <v>63086.2069791667</v>
      </c>
      <c r="B9290" s="1" t="s">
        <v>320</v>
      </c>
      <c r="C9290" s="1" t="s">
        <v>321</v>
      </c>
      <c r="D9290" s="1" t="s">
        <v>322</v>
      </c>
    </row>
    <row r="9291" customFormat="false" ht="15" hidden="false" customHeight="true" outlineLevel="0" collapsed="false">
      <c r="A9291" s="106" t="n">
        <v>63089.1436226852</v>
      </c>
      <c r="B9291" s="1" t="s">
        <v>328</v>
      </c>
      <c r="C9291" s="1" t="s">
        <v>335</v>
      </c>
      <c r="D9291" s="1" t="s">
        <v>336</v>
      </c>
    </row>
    <row r="9292" customFormat="false" ht="15" hidden="false" customHeight="true" outlineLevel="0" collapsed="false">
      <c r="A9292" s="106" t="n">
        <v>63094.3632523148</v>
      </c>
      <c r="B9292" s="1" t="s">
        <v>323</v>
      </c>
      <c r="C9292" s="1" t="s">
        <v>324</v>
      </c>
      <c r="D9292" s="1" t="s">
        <v>325</v>
      </c>
    </row>
    <row r="9293" customFormat="false" ht="15" hidden="false" customHeight="true" outlineLevel="0" collapsed="false">
      <c r="A9293" s="106" t="n">
        <v>63102.1025694445</v>
      </c>
      <c r="B9293" s="1" t="s">
        <v>314</v>
      </c>
      <c r="C9293" s="1" t="s">
        <v>315</v>
      </c>
      <c r="D9293" s="1" t="s">
        <v>316</v>
      </c>
    </row>
    <row r="9294" customFormat="false" ht="15" hidden="false" customHeight="true" outlineLevel="0" collapsed="false">
      <c r="A9294" s="106" t="n">
        <v>63108.7463541667</v>
      </c>
      <c r="B9294" s="1" t="s">
        <v>326</v>
      </c>
      <c r="C9294" s="1" t="s">
        <v>327</v>
      </c>
      <c r="D9294" s="1" t="s">
        <v>319</v>
      </c>
    </row>
    <row r="9295" customFormat="false" ht="15" hidden="false" customHeight="true" outlineLevel="0" collapsed="false">
      <c r="A9295" s="106" t="n">
        <v>63115.8585763889</v>
      </c>
      <c r="B9295" s="1" t="s">
        <v>320</v>
      </c>
      <c r="C9295" s="1" t="s">
        <v>321</v>
      </c>
      <c r="D9295" s="1" t="s">
        <v>322</v>
      </c>
    </row>
    <row r="9296" customFormat="false" ht="15" hidden="false" customHeight="true" outlineLevel="0" collapsed="false">
      <c r="A9296" s="106" t="n">
        <v>63124.0558680556</v>
      </c>
      <c r="B9296" s="1" t="s">
        <v>323</v>
      </c>
      <c r="C9296" s="1" t="s">
        <v>324</v>
      </c>
      <c r="D9296" s="1" t="s">
        <v>325</v>
      </c>
    </row>
    <row r="9297" customFormat="false" ht="15" hidden="false" customHeight="true" outlineLevel="0" collapsed="false">
      <c r="A9297" s="106" t="n">
        <v>63131.4691203704</v>
      </c>
      <c r="B9297" s="1" t="s">
        <v>314</v>
      </c>
      <c r="C9297" s="1" t="s">
        <v>315</v>
      </c>
      <c r="D9297" s="1" t="s">
        <v>316</v>
      </c>
    </row>
    <row r="9298" customFormat="false" ht="15" hidden="false" customHeight="true" outlineLevel="0" collapsed="false">
      <c r="A9298" s="106" t="n">
        <v>63138.1810416667</v>
      </c>
      <c r="B9298" s="1" t="s">
        <v>326</v>
      </c>
      <c r="C9298" s="1" t="s">
        <v>327</v>
      </c>
      <c r="D9298" s="1" t="s">
        <v>319</v>
      </c>
    </row>
    <row r="9299" customFormat="false" ht="15" hidden="false" customHeight="true" outlineLevel="0" collapsed="false">
      <c r="A9299" s="106" t="n">
        <v>63145.6684259259</v>
      </c>
      <c r="B9299" s="1" t="s">
        <v>320</v>
      </c>
      <c r="C9299" s="1" t="s">
        <v>321</v>
      </c>
      <c r="D9299" s="1" t="s">
        <v>322</v>
      </c>
    </row>
    <row r="9300" customFormat="false" ht="15" hidden="false" customHeight="true" outlineLevel="0" collapsed="false">
      <c r="A9300" s="106" t="n">
        <v>63153.7073148148</v>
      </c>
      <c r="B9300" s="1" t="s">
        <v>323</v>
      </c>
      <c r="C9300" s="1" t="s">
        <v>324</v>
      </c>
      <c r="D9300" s="1" t="s">
        <v>325</v>
      </c>
    </row>
    <row r="9301" customFormat="false" ht="15" hidden="false" customHeight="true" outlineLevel="0" collapsed="false">
      <c r="A9301" s="106" t="n">
        <v>63160.8065625</v>
      </c>
      <c r="B9301" s="1" t="s">
        <v>314</v>
      </c>
      <c r="C9301" s="1" t="s">
        <v>315</v>
      </c>
      <c r="D9301" s="1" t="s">
        <v>316</v>
      </c>
    </row>
    <row r="9302" customFormat="false" ht="15" hidden="false" customHeight="true" outlineLevel="0" collapsed="false">
      <c r="A9302" s="106" t="n">
        <v>63167.7074189815</v>
      </c>
      <c r="B9302" s="1" t="s">
        <v>326</v>
      </c>
      <c r="C9302" s="1" t="s">
        <v>327</v>
      </c>
      <c r="D9302" s="1" t="s">
        <v>319</v>
      </c>
    </row>
    <row r="9303" customFormat="false" ht="15" hidden="false" customHeight="true" outlineLevel="0" collapsed="false">
      <c r="A9303" s="106" t="n">
        <v>63175.5757523148</v>
      </c>
      <c r="B9303" s="1" t="s">
        <v>320</v>
      </c>
      <c r="C9303" s="1" t="s">
        <v>321</v>
      </c>
      <c r="D9303" s="1" t="s">
        <v>322</v>
      </c>
    </row>
    <row r="9304" customFormat="false" ht="15" hidden="false" customHeight="true" outlineLevel="0" collapsed="false">
      <c r="A9304" s="106" t="n">
        <v>63179.0380787037</v>
      </c>
      <c r="B9304" s="1" t="s">
        <v>328</v>
      </c>
      <c r="C9304" s="1" t="s">
        <v>337</v>
      </c>
      <c r="D9304" s="1" t="s">
        <v>338</v>
      </c>
    </row>
    <row r="9305" customFormat="false" ht="15" hidden="false" customHeight="true" outlineLevel="0" collapsed="false">
      <c r="A9305" s="106" t="n">
        <v>63183.3020023148</v>
      </c>
      <c r="B9305" s="1" t="s">
        <v>323</v>
      </c>
      <c r="C9305" s="1" t="s">
        <v>324</v>
      </c>
      <c r="D9305" s="1" t="s">
        <v>325</v>
      </c>
    </row>
    <row r="9306" customFormat="false" ht="15" hidden="false" customHeight="true" outlineLevel="0" collapsed="false">
      <c r="A9306" s="106" t="n">
        <v>63190.1438657407</v>
      </c>
      <c r="B9306" s="1" t="s">
        <v>314</v>
      </c>
      <c r="C9306" s="1" t="s">
        <v>315</v>
      </c>
      <c r="D9306" s="1" t="s">
        <v>316</v>
      </c>
    </row>
    <row r="9307" customFormat="false" ht="15" hidden="false" customHeight="true" outlineLevel="0" collapsed="false">
      <c r="A9307" s="106" t="n">
        <v>63197.340775463</v>
      </c>
      <c r="B9307" s="1" t="s">
        <v>326</v>
      </c>
      <c r="C9307" s="1" t="s">
        <v>327</v>
      </c>
      <c r="D9307" s="1" t="s">
        <v>319</v>
      </c>
    </row>
    <row r="9308" customFormat="false" ht="15" hidden="false" customHeight="true" outlineLevel="0" collapsed="false">
      <c r="A9308" s="106" t="n">
        <v>63205.4805671296</v>
      </c>
      <c r="B9308" s="1" t="s">
        <v>320</v>
      </c>
      <c r="C9308" s="1" t="s">
        <v>321</v>
      </c>
      <c r="D9308" s="1" t="s">
        <v>322</v>
      </c>
    </row>
    <row r="9309" customFormat="false" ht="15" hidden="false" customHeight="true" outlineLevel="0" collapsed="false">
      <c r="A9309" s="106" t="n">
        <v>63212.8367361111</v>
      </c>
      <c r="B9309" s="1" t="s">
        <v>323</v>
      </c>
      <c r="C9309" s="1" t="s">
        <v>324</v>
      </c>
      <c r="D9309" s="1" t="s">
        <v>325</v>
      </c>
    </row>
    <row r="9310" customFormat="false" ht="15" hidden="false" customHeight="true" outlineLevel="0" collapsed="false">
      <c r="A9310" s="106" t="n">
        <v>63219.5126851852</v>
      </c>
      <c r="B9310" s="1" t="s">
        <v>314</v>
      </c>
      <c r="C9310" s="1" t="s">
        <v>315</v>
      </c>
      <c r="D9310" s="1" t="s">
        <v>316</v>
      </c>
    </row>
    <row r="9311" customFormat="false" ht="15" hidden="false" customHeight="true" outlineLevel="0" collapsed="false">
      <c r="A9311" s="106" t="n">
        <v>63227.0695486111</v>
      </c>
      <c r="B9311" s="1" t="s">
        <v>317</v>
      </c>
      <c r="C9311" s="1" t="s">
        <v>318</v>
      </c>
      <c r="D9311" s="1" t="s">
        <v>319</v>
      </c>
    </row>
    <row r="9312" customFormat="false" ht="15" hidden="false" customHeight="true" outlineLevel="0" collapsed="false">
      <c r="A9312" s="106" t="n">
        <v>63235.2888310185</v>
      </c>
      <c r="B9312" s="1" t="s">
        <v>320</v>
      </c>
      <c r="C9312" s="1" t="s">
        <v>321</v>
      </c>
      <c r="D9312" s="1" t="s">
        <v>322</v>
      </c>
    </row>
    <row r="9313" customFormat="false" ht="15" hidden="false" customHeight="true" outlineLevel="0" collapsed="false">
      <c r="A9313" s="106" t="n">
        <v>63242.3094560185</v>
      </c>
      <c r="B9313" s="1" t="s">
        <v>333</v>
      </c>
      <c r="C9313" s="1" t="s">
        <v>334</v>
      </c>
      <c r="D9313" s="1" t="s">
        <v>325</v>
      </c>
    </row>
    <row r="9314" customFormat="false" ht="15" hidden="false" customHeight="true" outlineLevel="0" collapsed="false">
      <c r="A9314" s="106" t="n">
        <v>63248.9442476852</v>
      </c>
      <c r="B9314" s="1" t="s">
        <v>314</v>
      </c>
      <c r="C9314" s="1" t="s">
        <v>315</v>
      </c>
      <c r="D9314" s="1" t="s">
        <v>316</v>
      </c>
    </row>
    <row r="9315" customFormat="false" ht="15" hidden="false" customHeight="true" outlineLevel="0" collapsed="false">
      <c r="A9315" s="106" t="n">
        <v>63256.8440740741</v>
      </c>
      <c r="B9315" s="1" t="s">
        <v>326</v>
      </c>
      <c r="C9315" s="1" t="s">
        <v>327</v>
      </c>
      <c r="D9315" s="1" t="s">
        <v>319</v>
      </c>
    </row>
    <row r="9316" customFormat="false" ht="15" hidden="false" customHeight="true" outlineLevel="0" collapsed="false">
      <c r="A9316" s="106" t="n">
        <v>63264.9466435185</v>
      </c>
      <c r="B9316" s="1" t="s">
        <v>320</v>
      </c>
      <c r="C9316" s="1" t="s">
        <v>321</v>
      </c>
      <c r="D9316" s="1" t="s">
        <v>322</v>
      </c>
    </row>
    <row r="9317" customFormat="false" ht="15" hidden="false" customHeight="true" outlineLevel="0" collapsed="false">
      <c r="A9317" s="106" t="n">
        <v>63268.0085416667</v>
      </c>
      <c r="B9317" s="1" t="s">
        <v>328</v>
      </c>
      <c r="C9317" s="1" t="s">
        <v>329</v>
      </c>
      <c r="D9317" s="1" t="s">
        <v>330</v>
      </c>
    </row>
    <row r="9318" customFormat="false" ht="15" hidden="false" customHeight="true" outlineLevel="0" collapsed="false">
      <c r="A9318" s="106" t="n">
        <v>63271.7197337963</v>
      </c>
      <c r="B9318" s="1" t="s">
        <v>323</v>
      </c>
      <c r="C9318" s="1" t="s">
        <v>324</v>
      </c>
      <c r="D9318" s="1" t="s">
        <v>325</v>
      </c>
    </row>
    <row r="9319" customFormat="false" ht="15" hidden="false" customHeight="true" outlineLevel="0" collapsed="false">
      <c r="A9319" s="106" t="n">
        <v>63278.4612268519</v>
      </c>
      <c r="B9319" s="1" t="s">
        <v>314</v>
      </c>
      <c r="C9319" s="1" t="s">
        <v>315</v>
      </c>
      <c r="D9319" s="1" t="s">
        <v>316</v>
      </c>
    </row>
    <row r="9320" customFormat="false" ht="15" hidden="false" customHeight="true" outlineLevel="0" collapsed="false">
      <c r="A9320" s="106" t="n">
        <v>63286.5930324074</v>
      </c>
      <c r="B9320" s="1" t="s">
        <v>326</v>
      </c>
      <c r="C9320" s="1" t="s">
        <v>327</v>
      </c>
      <c r="D9320" s="1" t="s">
        <v>319</v>
      </c>
    </row>
    <row r="9321" customFormat="false" ht="15" hidden="false" customHeight="true" outlineLevel="0" collapsed="false">
      <c r="A9321" s="106" t="n">
        <v>63294.4416319444</v>
      </c>
      <c r="B9321" s="1" t="s">
        <v>320</v>
      </c>
      <c r="C9321" s="1" t="s">
        <v>321</v>
      </c>
      <c r="D9321" s="1" t="s">
        <v>322</v>
      </c>
    </row>
    <row r="9322" customFormat="false" ht="15" hidden="false" customHeight="true" outlineLevel="0" collapsed="false">
      <c r="A9322" s="106" t="n">
        <v>63301.0793287037</v>
      </c>
      <c r="B9322" s="1" t="s">
        <v>323</v>
      </c>
      <c r="C9322" s="1" t="s">
        <v>324</v>
      </c>
      <c r="D9322" s="1" t="s">
        <v>325</v>
      </c>
    </row>
    <row r="9323" customFormat="false" ht="15" hidden="false" customHeight="true" outlineLevel="0" collapsed="false">
      <c r="A9323" s="106" t="n">
        <v>63308.0682638889</v>
      </c>
      <c r="B9323" s="1" t="s">
        <v>314</v>
      </c>
      <c r="C9323" s="1" t="s">
        <v>315</v>
      </c>
      <c r="D9323" s="1" t="s">
        <v>316</v>
      </c>
    </row>
    <row r="9324" customFormat="false" ht="15" hidden="false" customHeight="true" outlineLevel="0" collapsed="false">
      <c r="A9324" s="106" t="n">
        <v>63316.260462963</v>
      </c>
      <c r="B9324" s="1" t="s">
        <v>326</v>
      </c>
      <c r="C9324" s="1" t="s">
        <v>327</v>
      </c>
      <c r="D9324" s="1" t="s">
        <v>319</v>
      </c>
    </row>
    <row r="9325" customFormat="false" ht="15" hidden="false" customHeight="true" outlineLevel="0" collapsed="false">
      <c r="A9325" s="106" t="n">
        <v>63323.7910300926</v>
      </c>
      <c r="B9325" s="1" t="s">
        <v>320</v>
      </c>
      <c r="C9325" s="1" t="s">
        <v>321</v>
      </c>
      <c r="D9325" s="1" t="s">
        <v>322</v>
      </c>
    </row>
    <row r="9326" customFormat="false" ht="15" hidden="false" customHeight="true" outlineLevel="0" collapsed="false">
      <c r="A9326" s="106" t="n">
        <v>63330.4183912037</v>
      </c>
      <c r="B9326" s="1" t="s">
        <v>323</v>
      </c>
      <c r="C9326" s="1" t="s">
        <v>324</v>
      </c>
      <c r="D9326" s="1" t="s">
        <v>325</v>
      </c>
    </row>
    <row r="9327" customFormat="false" ht="15" hidden="false" customHeight="true" outlineLevel="0" collapsed="false">
      <c r="A9327" s="106" t="n">
        <v>63337.7478935185</v>
      </c>
      <c r="B9327" s="1" t="s">
        <v>314</v>
      </c>
      <c r="C9327" s="1" t="s">
        <v>315</v>
      </c>
      <c r="D9327" s="1" t="s">
        <v>316</v>
      </c>
    </row>
    <row r="9328" customFormat="false" ht="15" hidden="false" customHeight="true" outlineLevel="0" collapsed="false">
      <c r="A9328" s="106" t="n">
        <v>63345.8269328704</v>
      </c>
      <c r="B9328" s="1" t="s">
        <v>326</v>
      </c>
      <c r="C9328" s="1" t="s">
        <v>327</v>
      </c>
      <c r="D9328" s="1" t="s">
        <v>319</v>
      </c>
    </row>
    <row r="9329" customFormat="false" ht="15" hidden="false" customHeight="true" outlineLevel="0" collapsed="false">
      <c r="A9329" s="106" t="n">
        <v>63353.0325462963</v>
      </c>
      <c r="B9329" s="1" t="s">
        <v>320</v>
      </c>
      <c r="C9329" s="1" t="s">
        <v>321</v>
      </c>
      <c r="D9329" s="1" t="s">
        <v>322</v>
      </c>
    </row>
    <row r="9330" customFormat="false" ht="15" hidden="false" customHeight="true" outlineLevel="0" collapsed="false">
      <c r="A9330" s="106" t="n">
        <v>63359.780775463</v>
      </c>
      <c r="B9330" s="1" t="s">
        <v>323</v>
      </c>
      <c r="C9330" s="1" t="s">
        <v>324</v>
      </c>
      <c r="D9330" s="1" t="s">
        <v>325</v>
      </c>
    </row>
    <row r="9331" customFormat="false" ht="15" hidden="false" customHeight="true" outlineLevel="0" collapsed="false">
      <c r="A9331" s="106" t="n">
        <v>63360.712650463</v>
      </c>
      <c r="B9331" s="1" t="s">
        <v>328</v>
      </c>
      <c r="C9331" s="1" t="s">
        <v>331</v>
      </c>
      <c r="D9331" s="1" t="s">
        <v>332</v>
      </c>
    </row>
    <row r="9332" customFormat="false" ht="15" hidden="false" customHeight="true" outlineLevel="0" collapsed="false">
      <c r="A9332" s="106" t="n">
        <v>63367.4664814815</v>
      </c>
      <c r="B9332" s="1" t="s">
        <v>314</v>
      </c>
      <c r="C9332" s="1" t="s">
        <v>315</v>
      </c>
      <c r="D9332" s="1" t="s">
        <v>316</v>
      </c>
    </row>
    <row r="9333" customFormat="false" ht="15" hidden="false" customHeight="true" outlineLevel="0" collapsed="false">
      <c r="A9333" s="106" t="n">
        <v>63375.3023842593</v>
      </c>
      <c r="B9333" s="1" t="s">
        <v>326</v>
      </c>
      <c r="C9333" s="1" t="s">
        <v>327</v>
      </c>
      <c r="D9333" s="1" t="s">
        <v>319</v>
      </c>
    </row>
    <row r="9334" customFormat="false" ht="15" hidden="false" customHeight="true" outlineLevel="0" collapsed="false">
      <c r="A9334" s="106" t="n">
        <v>63382.2187847222</v>
      </c>
      <c r="B9334" s="1" t="s">
        <v>320</v>
      </c>
      <c r="C9334" s="1" t="s">
        <v>321</v>
      </c>
      <c r="D9334" s="1" t="s">
        <v>322</v>
      </c>
    </row>
    <row r="9335" customFormat="false" ht="15" hidden="false" customHeight="true" outlineLevel="0" collapsed="false">
      <c r="A9335" s="106" t="n">
        <v>63389.2110763889</v>
      </c>
      <c r="B9335" s="1" t="s">
        <v>323</v>
      </c>
      <c r="C9335" s="1" t="s">
        <v>324</v>
      </c>
      <c r="D9335" s="1" t="s">
        <v>325</v>
      </c>
    </row>
    <row r="9336" customFormat="false" ht="15" hidden="false" customHeight="true" outlineLevel="0" collapsed="false">
      <c r="A9336" s="106" t="n">
        <v>63397.1866087963</v>
      </c>
      <c r="B9336" s="1" t="s">
        <v>314</v>
      </c>
      <c r="C9336" s="1" t="s">
        <v>315</v>
      </c>
      <c r="D9336" s="1" t="s">
        <v>316</v>
      </c>
    </row>
    <row r="9337" customFormat="false" ht="15" hidden="false" customHeight="true" outlineLevel="0" collapsed="false">
      <c r="A9337" s="106" t="n">
        <v>63404.7102893519</v>
      </c>
      <c r="B9337" s="1" t="s">
        <v>317</v>
      </c>
      <c r="C9337" s="1" t="s">
        <v>318</v>
      </c>
      <c r="D9337" s="1" t="s">
        <v>319</v>
      </c>
    </row>
    <row r="9338" customFormat="false" ht="15" hidden="false" customHeight="true" outlineLevel="0" collapsed="false">
      <c r="A9338" s="106" t="n">
        <v>63411.4121990741</v>
      </c>
      <c r="B9338" s="1" t="s">
        <v>320</v>
      </c>
      <c r="C9338" s="1" t="s">
        <v>321</v>
      </c>
      <c r="D9338" s="1" t="s">
        <v>322</v>
      </c>
    </row>
    <row r="9339" customFormat="false" ht="15" hidden="false" customHeight="true" outlineLevel="0" collapsed="false">
      <c r="A9339" s="106" t="n">
        <v>63418.7391898148</v>
      </c>
      <c r="B9339" s="1" t="s">
        <v>333</v>
      </c>
      <c r="C9339" s="1" t="s">
        <v>334</v>
      </c>
      <c r="D9339" s="1" t="s">
        <v>325</v>
      </c>
    </row>
    <row r="9340" customFormat="false" ht="15" hidden="false" customHeight="true" outlineLevel="0" collapsed="false">
      <c r="A9340" s="106" t="n">
        <v>63426.8784143519</v>
      </c>
      <c r="B9340" s="1" t="s">
        <v>314</v>
      </c>
      <c r="C9340" s="1" t="s">
        <v>315</v>
      </c>
      <c r="D9340" s="1" t="s">
        <v>316</v>
      </c>
    </row>
    <row r="9341" customFormat="false" ht="15" hidden="false" customHeight="true" outlineLevel="0" collapsed="false">
      <c r="A9341" s="106" t="n">
        <v>63434.0772569445</v>
      </c>
      <c r="B9341" s="1" t="s">
        <v>326</v>
      </c>
      <c r="C9341" s="1" t="s">
        <v>327</v>
      </c>
      <c r="D9341" s="1" t="s">
        <v>319</v>
      </c>
    </row>
    <row r="9342" customFormat="false" ht="15" hidden="false" customHeight="true" outlineLevel="0" collapsed="false">
      <c r="A9342" s="106" t="n">
        <v>63440.6789699074</v>
      </c>
      <c r="B9342" s="1" t="s">
        <v>320</v>
      </c>
      <c r="C9342" s="1" t="s">
        <v>321</v>
      </c>
      <c r="D9342" s="1" t="s">
        <v>322</v>
      </c>
    </row>
    <row r="9343" customFormat="false" ht="15" hidden="false" customHeight="true" outlineLevel="0" collapsed="false">
      <c r="A9343" s="106" t="n">
        <v>63448.3690393519</v>
      </c>
      <c r="B9343" s="1" t="s">
        <v>323</v>
      </c>
      <c r="C9343" s="1" t="s">
        <v>324</v>
      </c>
      <c r="D9343" s="1" t="s">
        <v>325</v>
      </c>
    </row>
    <row r="9344" customFormat="false" ht="15" hidden="false" customHeight="true" outlineLevel="0" collapsed="false">
      <c r="A9344" s="106" t="n">
        <v>63454.3847685185</v>
      </c>
      <c r="B9344" s="1" t="s">
        <v>328</v>
      </c>
      <c r="C9344" s="1" t="s">
        <v>335</v>
      </c>
      <c r="D9344" s="1" t="s">
        <v>336</v>
      </c>
    </row>
    <row r="9345" customFormat="false" ht="15" hidden="false" customHeight="true" outlineLevel="0" collapsed="false">
      <c r="A9345" s="106" t="n">
        <v>63456.5212847222</v>
      </c>
      <c r="B9345" s="1" t="s">
        <v>314</v>
      </c>
      <c r="C9345" s="1" t="s">
        <v>315</v>
      </c>
      <c r="D9345" s="1" t="s">
        <v>316</v>
      </c>
    </row>
    <row r="9346" customFormat="false" ht="15" hidden="false" customHeight="true" outlineLevel="0" collapsed="false">
      <c r="A9346" s="106" t="n">
        <v>63463.4307060185</v>
      </c>
      <c r="B9346" s="1" t="s">
        <v>326</v>
      </c>
      <c r="C9346" s="1" t="s">
        <v>327</v>
      </c>
      <c r="D9346" s="1" t="s">
        <v>319</v>
      </c>
    </row>
    <row r="9347" customFormat="false" ht="15" hidden="false" customHeight="true" outlineLevel="0" collapsed="false">
      <c r="A9347" s="106" t="n">
        <v>63470.0797685185</v>
      </c>
      <c r="B9347" s="1" t="s">
        <v>320</v>
      </c>
      <c r="C9347" s="1" t="s">
        <v>321</v>
      </c>
      <c r="D9347" s="1" t="s">
        <v>322</v>
      </c>
    </row>
    <row r="9348" customFormat="false" ht="15" hidden="false" customHeight="true" outlineLevel="0" collapsed="false">
      <c r="A9348" s="106" t="n">
        <v>63478.0784606482</v>
      </c>
      <c r="B9348" s="1" t="s">
        <v>323</v>
      </c>
      <c r="C9348" s="1" t="s">
        <v>324</v>
      </c>
      <c r="D9348" s="1" t="s">
        <v>325</v>
      </c>
    </row>
    <row r="9349" customFormat="false" ht="15" hidden="false" customHeight="true" outlineLevel="0" collapsed="false">
      <c r="A9349" s="106" t="n">
        <v>63486.0981134259</v>
      </c>
      <c r="B9349" s="1" t="s">
        <v>314</v>
      </c>
      <c r="C9349" s="1" t="s">
        <v>315</v>
      </c>
      <c r="D9349" s="1" t="s">
        <v>316</v>
      </c>
    </row>
    <row r="9350" customFormat="false" ht="15" hidden="false" customHeight="true" outlineLevel="0" collapsed="false">
      <c r="A9350" s="106" t="n">
        <v>63492.8001273148</v>
      </c>
      <c r="B9350" s="1" t="s">
        <v>326</v>
      </c>
      <c r="C9350" s="1" t="s">
        <v>327</v>
      </c>
      <c r="D9350" s="1" t="s">
        <v>319</v>
      </c>
    </row>
    <row r="9351" customFormat="false" ht="15" hidden="false" customHeight="true" outlineLevel="0" collapsed="false">
      <c r="A9351" s="106" t="n">
        <v>63499.6533333333</v>
      </c>
      <c r="B9351" s="1" t="s">
        <v>320</v>
      </c>
      <c r="C9351" s="1" t="s">
        <v>321</v>
      </c>
      <c r="D9351" s="1" t="s">
        <v>322</v>
      </c>
    </row>
    <row r="9352" customFormat="false" ht="15" hidden="false" customHeight="true" outlineLevel="0" collapsed="false">
      <c r="A9352" s="106" t="n">
        <v>63507.8287962963</v>
      </c>
      <c r="B9352" s="1" t="s">
        <v>323</v>
      </c>
      <c r="C9352" s="1" t="s">
        <v>324</v>
      </c>
      <c r="D9352" s="1" t="s">
        <v>325</v>
      </c>
    </row>
    <row r="9353" customFormat="false" ht="15" hidden="false" customHeight="true" outlineLevel="0" collapsed="false">
      <c r="A9353" s="106" t="n">
        <v>63515.593599537</v>
      </c>
      <c r="B9353" s="1" t="s">
        <v>314</v>
      </c>
      <c r="C9353" s="1" t="s">
        <v>315</v>
      </c>
      <c r="D9353" s="1" t="s">
        <v>316</v>
      </c>
    </row>
    <row r="9354" customFormat="false" ht="15" hidden="false" customHeight="true" outlineLevel="0" collapsed="false">
      <c r="A9354" s="106" t="n">
        <v>63522.2162384259</v>
      </c>
      <c r="B9354" s="1" t="s">
        <v>326</v>
      </c>
      <c r="C9354" s="1" t="s">
        <v>327</v>
      </c>
      <c r="D9354" s="1" t="s">
        <v>319</v>
      </c>
    </row>
    <row r="9355" customFormat="false" ht="15" hidden="false" customHeight="true" outlineLevel="0" collapsed="false">
      <c r="A9355" s="106" t="n">
        <v>63529.3971296296</v>
      </c>
      <c r="B9355" s="1" t="s">
        <v>320</v>
      </c>
      <c r="C9355" s="1" t="s">
        <v>321</v>
      </c>
      <c r="D9355" s="1" t="s">
        <v>322</v>
      </c>
    </row>
    <row r="9356" customFormat="false" ht="15" hidden="false" customHeight="true" outlineLevel="0" collapsed="false">
      <c r="A9356" s="106" t="n">
        <v>63537.5750231482</v>
      </c>
      <c r="B9356" s="1" t="s">
        <v>323</v>
      </c>
      <c r="C9356" s="1" t="s">
        <v>324</v>
      </c>
      <c r="D9356" s="1" t="s">
        <v>325</v>
      </c>
    </row>
    <row r="9357" customFormat="false" ht="15" hidden="false" customHeight="true" outlineLevel="0" collapsed="false">
      <c r="A9357" s="106" t="n">
        <v>63544.2844212963</v>
      </c>
      <c r="B9357" s="1" t="s">
        <v>328</v>
      </c>
      <c r="C9357" s="1" t="s">
        <v>337</v>
      </c>
      <c r="D9357" s="1" t="s">
        <v>338</v>
      </c>
    </row>
    <row r="9358" customFormat="false" ht="15" hidden="false" customHeight="true" outlineLevel="0" collapsed="false">
      <c r="A9358" s="106" t="n">
        <v>63545.0037384259</v>
      </c>
      <c r="B9358" s="1" t="s">
        <v>314</v>
      </c>
      <c r="C9358" s="1" t="s">
        <v>315</v>
      </c>
      <c r="D9358" s="1" t="s">
        <v>316</v>
      </c>
    </row>
    <row r="9359" customFormat="false" ht="15" hidden="false" customHeight="true" outlineLevel="0" collapsed="false">
      <c r="A9359" s="106" t="n">
        <v>63551.7047685185</v>
      </c>
      <c r="B9359" s="1" t="s">
        <v>326</v>
      </c>
      <c r="C9359" s="1" t="s">
        <v>327</v>
      </c>
      <c r="D9359" s="1" t="s">
        <v>319</v>
      </c>
    </row>
    <row r="9360" customFormat="false" ht="15" hidden="false" customHeight="true" outlineLevel="0" collapsed="false">
      <c r="A9360" s="106" t="n">
        <v>63559.2619328704</v>
      </c>
      <c r="B9360" s="1" t="s">
        <v>320</v>
      </c>
      <c r="C9360" s="1" t="s">
        <v>321</v>
      </c>
      <c r="D9360" s="1" t="s">
        <v>322</v>
      </c>
    </row>
    <row r="9361" customFormat="false" ht="15" hidden="false" customHeight="true" outlineLevel="0" collapsed="false">
      <c r="A9361" s="106" t="n">
        <v>63567.2713310185</v>
      </c>
      <c r="B9361" s="1" t="s">
        <v>323</v>
      </c>
      <c r="C9361" s="1" t="s">
        <v>324</v>
      </c>
      <c r="D9361" s="1" t="s">
        <v>325</v>
      </c>
    </row>
    <row r="9362" customFormat="false" ht="15" hidden="false" customHeight="true" outlineLevel="0" collapsed="false">
      <c r="A9362" s="106" t="n">
        <v>63574.3471759259</v>
      </c>
      <c r="B9362" s="1" t="s">
        <v>314</v>
      </c>
      <c r="C9362" s="1" t="s">
        <v>315</v>
      </c>
      <c r="D9362" s="1" t="s">
        <v>316</v>
      </c>
    </row>
    <row r="9363" customFormat="false" ht="15" hidden="false" customHeight="true" outlineLevel="0" collapsed="false">
      <c r="A9363" s="106" t="n">
        <v>63581.2758449074</v>
      </c>
      <c r="B9363" s="1" t="s">
        <v>317</v>
      </c>
      <c r="C9363" s="1" t="s">
        <v>318</v>
      </c>
      <c r="D9363" s="1" t="s">
        <v>319</v>
      </c>
    </row>
    <row r="9364" customFormat="false" ht="15" hidden="false" customHeight="true" outlineLevel="0" collapsed="false">
      <c r="A9364" s="106" t="n">
        <v>63589.1677546296</v>
      </c>
      <c r="B9364" s="1" t="s">
        <v>320</v>
      </c>
      <c r="C9364" s="1" t="s">
        <v>321</v>
      </c>
      <c r="D9364" s="1" t="s">
        <v>322</v>
      </c>
    </row>
    <row r="9365" customFormat="false" ht="15" hidden="false" customHeight="true" outlineLevel="0" collapsed="false">
      <c r="A9365" s="106" t="n">
        <v>63596.8783564815</v>
      </c>
      <c r="B9365" s="1" t="s">
        <v>323</v>
      </c>
      <c r="C9365" s="1" t="s">
        <v>324</v>
      </c>
      <c r="D9365" s="1" t="s">
        <v>325</v>
      </c>
    </row>
    <row r="9366" customFormat="false" ht="15" hidden="false" customHeight="true" outlineLevel="0" collapsed="false">
      <c r="A9366" s="106" t="n">
        <v>63603.6633912037</v>
      </c>
      <c r="B9366" s="1" t="s">
        <v>314</v>
      </c>
      <c r="C9366" s="1" t="s">
        <v>315</v>
      </c>
      <c r="D9366" s="1" t="s">
        <v>316</v>
      </c>
    </row>
    <row r="9367" customFormat="false" ht="15" hidden="false" customHeight="true" outlineLevel="0" collapsed="false">
      <c r="A9367" s="106" t="n">
        <v>63610.9166782407</v>
      </c>
      <c r="B9367" s="1" t="s">
        <v>326</v>
      </c>
      <c r="C9367" s="1" t="s">
        <v>327</v>
      </c>
      <c r="D9367" s="1" t="s">
        <v>319</v>
      </c>
    </row>
    <row r="9368" customFormat="false" ht="15" hidden="false" customHeight="true" outlineLevel="0" collapsed="false">
      <c r="A9368" s="106" t="n">
        <v>63619.0293634259</v>
      </c>
      <c r="B9368" s="1" t="s">
        <v>320</v>
      </c>
      <c r="C9368" s="1" t="s">
        <v>321</v>
      </c>
      <c r="D9368" s="1" t="s">
        <v>322</v>
      </c>
    </row>
    <row r="9369" customFormat="false" ht="15" hidden="false" customHeight="true" outlineLevel="0" collapsed="false">
      <c r="A9369" s="106" t="n">
        <v>63626.3755902778</v>
      </c>
      <c r="B9369" s="1" t="s">
        <v>323</v>
      </c>
      <c r="C9369" s="1" t="s">
        <v>324</v>
      </c>
      <c r="D9369" s="1" t="s">
        <v>325</v>
      </c>
    </row>
    <row r="9370" customFormat="false" ht="15" hidden="false" customHeight="true" outlineLevel="0" collapsed="false">
      <c r="A9370" s="106" t="n">
        <v>63632.9987152778</v>
      </c>
      <c r="B9370" s="1" t="s">
        <v>314</v>
      </c>
      <c r="C9370" s="1" t="s">
        <v>315</v>
      </c>
      <c r="D9370" s="1" t="s">
        <v>316</v>
      </c>
    </row>
    <row r="9371" customFormat="false" ht="15" hidden="false" customHeight="true" outlineLevel="0" collapsed="false">
      <c r="A9371" s="106" t="n">
        <v>63633.2553125</v>
      </c>
      <c r="B9371" s="1" t="s">
        <v>328</v>
      </c>
      <c r="C9371" s="1" t="s">
        <v>329</v>
      </c>
      <c r="D9371" s="1" t="s">
        <v>330</v>
      </c>
    </row>
    <row r="9372" customFormat="false" ht="15" hidden="false" customHeight="true" outlineLevel="0" collapsed="false">
      <c r="A9372" s="106" t="n">
        <v>63640.5969328704</v>
      </c>
      <c r="B9372" s="1" t="s">
        <v>326</v>
      </c>
      <c r="C9372" s="1" t="s">
        <v>327</v>
      </c>
      <c r="D9372" s="1" t="s">
        <v>319</v>
      </c>
    </row>
    <row r="9373" customFormat="false" ht="15" hidden="false" customHeight="true" outlineLevel="0" collapsed="false">
      <c r="A9373" s="106" t="n">
        <v>63648.7773263889</v>
      </c>
      <c r="B9373" s="1" t="s">
        <v>320</v>
      </c>
      <c r="C9373" s="1" t="s">
        <v>321</v>
      </c>
      <c r="D9373" s="1" t="s">
        <v>322</v>
      </c>
    </row>
    <row r="9374" customFormat="false" ht="15" hidden="false" customHeight="true" outlineLevel="0" collapsed="false">
      <c r="A9374" s="106" t="n">
        <v>63655.7706712963</v>
      </c>
      <c r="B9374" s="1" t="s">
        <v>323</v>
      </c>
      <c r="C9374" s="1" t="s">
        <v>324</v>
      </c>
      <c r="D9374" s="1" t="s">
        <v>325</v>
      </c>
    </row>
    <row r="9375" customFormat="false" ht="15" hidden="false" customHeight="true" outlineLevel="0" collapsed="false">
      <c r="A9375" s="106" t="n">
        <v>63662.3908912037</v>
      </c>
      <c r="B9375" s="1" t="s">
        <v>314</v>
      </c>
      <c r="C9375" s="1" t="s">
        <v>315</v>
      </c>
      <c r="D9375" s="1" t="s">
        <v>316</v>
      </c>
    </row>
    <row r="9376" customFormat="false" ht="15" hidden="false" customHeight="true" outlineLevel="0" collapsed="false">
      <c r="A9376" s="106" t="n">
        <v>63670.2829282407</v>
      </c>
      <c r="B9376" s="1" t="s">
        <v>326</v>
      </c>
      <c r="C9376" s="1" t="s">
        <v>327</v>
      </c>
      <c r="D9376" s="1" t="s">
        <v>319</v>
      </c>
    </row>
    <row r="9377" customFormat="false" ht="15" hidden="false" customHeight="true" outlineLevel="0" collapsed="false">
      <c r="A9377" s="106" t="n">
        <v>63678.3703587963</v>
      </c>
      <c r="B9377" s="1" t="s">
        <v>320</v>
      </c>
      <c r="C9377" s="1" t="s">
        <v>321</v>
      </c>
      <c r="D9377" s="1" t="s">
        <v>322</v>
      </c>
    </row>
    <row r="9378" customFormat="false" ht="15" hidden="false" customHeight="true" outlineLevel="0" collapsed="false">
      <c r="A9378" s="106" t="n">
        <v>63685.0954861111</v>
      </c>
      <c r="B9378" s="1" t="s">
        <v>323</v>
      </c>
      <c r="C9378" s="1" t="s">
        <v>324</v>
      </c>
      <c r="D9378" s="1" t="s">
        <v>325</v>
      </c>
    </row>
    <row r="9379" customFormat="false" ht="15" hidden="false" customHeight="true" outlineLevel="0" collapsed="false">
      <c r="A9379" s="106" t="n">
        <v>63691.8607986111</v>
      </c>
      <c r="B9379" s="1" t="s">
        <v>314</v>
      </c>
      <c r="C9379" s="1" t="s">
        <v>315</v>
      </c>
      <c r="D9379" s="1" t="s">
        <v>316</v>
      </c>
    </row>
    <row r="9380" customFormat="false" ht="15" hidden="false" customHeight="true" outlineLevel="0" collapsed="false">
      <c r="A9380" s="106" t="n">
        <v>63699.9470601852</v>
      </c>
      <c r="B9380" s="1" t="s">
        <v>326</v>
      </c>
      <c r="C9380" s="1" t="s">
        <v>327</v>
      </c>
      <c r="D9380" s="1" t="s">
        <v>319</v>
      </c>
    </row>
    <row r="9381" customFormat="false" ht="15" hidden="false" customHeight="true" outlineLevel="0" collapsed="false">
      <c r="A9381" s="106" t="n">
        <v>63707.8015740741</v>
      </c>
      <c r="B9381" s="1" t="s">
        <v>320</v>
      </c>
      <c r="C9381" s="1" t="s">
        <v>321</v>
      </c>
      <c r="D9381" s="1" t="s">
        <v>322</v>
      </c>
    </row>
    <row r="9382" customFormat="false" ht="15" hidden="false" customHeight="true" outlineLevel="0" collapsed="false">
      <c r="A9382" s="106" t="n">
        <v>63714.3940972222</v>
      </c>
      <c r="B9382" s="1" t="s">
        <v>323</v>
      </c>
      <c r="C9382" s="1" t="s">
        <v>324</v>
      </c>
      <c r="D9382" s="1" t="s">
        <v>325</v>
      </c>
    </row>
    <row r="9383" customFormat="false" ht="15" hidden="false" customHeight="true" outlineLevel="0" collapsed="false">
      <c r="A9383" s="106" t="n">
        <v>63721.4143518519</v>
      </c>
      <c r="B9383" s="1" t="s">
        <v>314</v>
      </c>
      <c r="C9383" s="1" t="s">
        <v>315</v>
      </c>
      <c r="D9383" s="1" t="s">
        <v>316</v>
      </c>
    </row>
    <row r="9384" customFormat="false" ht="15" hidden="false" customHeight="true" outlineLevel="0" collapsed="false">
      <c r="A9384" s="106" t="n">
        <v>63725.9564814815</v>
      </c>
      <c r="B9384" s="1" t="s">
        <v>328</v>
      </c>
      <c r="C9384" s="1" t="s">
        <v>331</v>
      </c>
      <c r="D9384" s="1" t="s">
        <v>332</v>
      </c>
    </row>
    <row r="9385" customFormat="false" ht="15" hidden="false" customHeight="true" outlineLevel="0" collapsed="false">
      <c r="A9385" s="106" t="n">
        <v>63729.5680439815</v>
      </c>
      <c r="B9385" s="1" t="s">
        <v>326</v>
      </c>
      <c r="C9385" s="1" t="s">
        <v>327</v>
      </c>
      <c r="D9385" s="1" t="s">
        <v>319</v>
      </c>
    </row>
    <row r="9386" customFormat="false" ht="15" hidden="false" customHeight="true" outlineLevel="0" collapsed="false">
      <c r="A9386" s="106" t="n">
        <v>63737.0982523148</v>
      </c>
      <c r="B9386" s="1" t="s">
        <v>320</v>
      </c>
      <c r="C9386" s="1" t="s">
        <v>321</v>
      </c>
      <c r="D9386" s="1" t="s">
        <v>322</v>
      </c>
    </row>
    <row r="9387" customFormat="false" ht="15" hidden="false" customHeight="true" outlineLevel="0" collapsed="false">
      <c r="A9387" s="106" t="n">
        <v>63743.7115277778</v>
      </c>
      <c r="B9387" s="1" t="s">
        <v>323</v>
      </c>
      <c r="C9387" s="1" t="s">
        <v>324</v>
      </c>
      <c r="D9387" s="1" t="s">
        <v>325</v>
      </c>
    </row>
    <row r="9388" customFormat="false" ht="15" hidden="false" customHeight="true" outlineLevel="0" collapsed="false">
      <c r="A9388" s="106" t="n">
        <v>63751.0492708333</v>
      </c>
      <c r="B9388" s="1" t="s">
        <v>314</v>
      </c>
      <c r="C9388" s="1" t="s">
        <v>315</v>
      </c>
      <c r="D9388" s="1" t="s">
        <v>316</v>
      </c>
    </row>
    <row r="9389" customFormat="false" ht="15" hidden="false" customHeight="true" outlineLevel="0" collapsed="false">
      <c r="A9389" s="106" t="n">
        <v>63759.1294212963</v>
      </c>
      <c r="B9389" s="1" t="s">
        <v>317</v>
      </c>
      <c r="C9389" s="1" t="s">
        <v>318</v>
      </c>
      <c r="D9389" s="1" t="s">
        <v>319</v>
      </c>
    </row>
    <row r="9390" customFormat="false" ht="15" hidden="false" customHeight="true" outlineLevel="0" collapsed="false">
      <c r="A9390" s="106" t="n">
        <v>63766.3123611111</v>
      </c>
      <c r="B9390" s="1" t="s">
        <v>320</v>
      </c>
      <c r="C9390" s="1" t="s">
        <v>321</v>
      </c>
      <c r="D9390" s="1" t="s">
        <v>322</v>
      </c>
    </row>
    <row r="9391" customFormat="false" ht="15" hidden="false" customHeight="true" outlineLevel="0" collapsed="false">
      <c r="A9391" s="106" t="n">
        <v>63773.0868402778</v>
      </c>
      <c r="B9391" s="1" t="s">
        <v>323</v>
      </c>
      <c r="C9391" s="1" t="s">
        <v>324</v>
      </c>
      <c r="D9391" s="1" t="s">
        <v>325</v>
      </c>
    </row>
    <row r="9392" customFormat="false" ht="15" hidden="false" customHeight="true" outlineLevel="0" collapsed="false">
      <c r="A9392" s="106" t="n">
        <v>63780.7565740741</v>
      </c>
      <c r="B9392" s="1" t="s">
        <v>314</v>
      </c>
      <c r="C9392" s="1" t="s">
        <v>315</v>
      </c>
      <c r="D9392" s="1" t="s">
        <v>316</v>
      </c>
    </row>
    <row r="9393" customFormat="false" ht="15" hidden="false" customHeight="true" outlineLevel="0" collapsed="false">
      <c r="A9393" s="106" t="n">
        <v>63788.6239351852</v>
      </c>
      <c r="B9393" s="1" t="s">
        <v>326</v>
      </c>
      <c r="C9393" s="1" t="s">
        <v>327</v>
      </c>
      <c r="D9393" s="1" t="s">
        <v>319</v>
      </c>
    </row>
    <row r="9394" customFormat="false" ht="15" hidden="false" customHeight="true" outlineLevel="0" collapsed="false">
      <c r="A9394" s="106" t="n">
        <v>63795.5075810185</v>
      </c>
      <c r="B9394" s="1" t="s">
        <v>320</v>
      </c>
      <c r="C9394" s="1" t="s">
        <v>321</v>
      </c>
      <c r="D9394" s="1" t="s">
        <v>322</v>
      </c>
    </row>
    <row r="9395" customFormat="false" ht="15" hidden="false" customHeight="true" outlineLevel="0" collapsed="false">
      <c r="A9395" s="106" t="n">
        <v>63802.5500578704</v>
      </c>
      <c r="B9395" s="1" t="s">
        <v>323</v>
      </c>
      <c r="C9395" s="1" t="s">
        <v>324</v>
      </c>
      <c r="D9395" s="1" t="s">
        <v>325</v>
      </c>
    </row>
    <row r="9396" customFormat="false" ht="15" hidden="false" customHeight="true" outlineLevel="0" collapsed="false">
      <c r="A9396" s="106" t="n">
        <v>63810.5145486111</v>
      </c>
      <c r="B9396" s="1" t="s">
        <v>314</v>
      </c>
      <c r="C9396" s="1" t="s">
        <v>315</v>
      </c>
      <c r="D9396" s="1" t="s">
        <v>316</v>
      </c>
    </row>
    <row r="9397" customFormat="false" ht="15" hidden="false" customHeight="true" outlineLevel="0" collapsed="false">
      <c r="A9397" s="106" t="n">
        <v>63818.0607060185</v>
      </c>
      <c r="B9397" s="1" t="s">
        <v>326</v>
      </c>
      <c r="C9397" s="1" t="s">
        <v>327</v>
      </c>
      <c r="D9397" s="1" t="s">
        <v>319</v>
      </c>
    </row>
    <row r="9398" customFormat="false" ht="15" hidden="false" customHeight="true" outlineLevel="0" collapsed="false">
      <c r="A9398" s="106" t="n">
        <v>63819.6267708333</v>
      </c>
      <c r="B9398" s="1" t="s">
        <v>328</v>
      </c>
      <c r="C9398" s="1" t="s">
        <v>335</v>
      </c>
      <c r="D9398" s="1" t="s">
        <v>336</v>
      </c>
    </row>
    <row r="9399" customFormat="false" ht="15" hidden="false" customHeight="true" outlineLevel="0" collapsed="false">
      <c r="A9399" s="106" t="n">
        <v>63824.7487962963</v>
      </c>
      <c r="B9399" s="1" t="s">
        <v>320</v>
      </c>
      <c r="C9399" s="1" t="s">
        <v>321</v>
      </c>
      <c r="D9399" s="1" t="s">
        <v>322</v>
      </c>
    </row>
    <row r="9400" customFormat="false" ht="15" hidden="false" customHeight="true" outlineLevel="0" collapsed="false">
      <c r="A9400" s="106" t="n">
        <v>63832.1211226852</v>
      </c>
      <c r="B9400" s="1" t="s">
        <v>323</v>
      </c>
      <c r="C9400" s="1" t="s">
        <v>324</v>
      </c>
      <c r="D9400" s="1" t="s">
        <v>325</v>
      </c>
    </row>
    <row r="9401" customFormat="false" ht="15" hidden="false" customHeight="true" outlineLevel="0" collapsed="false">
      <c r="A9401" s="106" t="n">
        <v>63840.282337963</v>
      </c>
      <c r="B9401" s="1" t="s">
        <v>314</v>
      </c>
      <c r="C9401" s="1" t="s">
        <v>315</v>
      </c>
      <c r="D9401" s="1" t="s">
        <v>316</v>
      </c>
    </row>
    <row r="9402" customFormat="false" ht="15" hidden="false" customHeight="true" outlineLevel="0" collapsed="false">
      <c r="A9402" s="106" t="n">
        <v>63847.4656944444</v>
      </c>
      <c r="B9402" s="1" t="s">
        <v>326</v>
      </c>
      <c r="C9402" s="1" t="s">
        <v>327</v>
      </c>
      <c r="D9402" s="1" t="s">
        <v>319</v>
      </c>
    </row>
    <row r="9403" customFormat="false" ht="15" hidden="false" customHeight="true" outlineLevel="0" collapsed="false">
      <c r="A9403" s="106" t="n">
        <v>63854.0927430556</v>
      </c>
      <c r="B9403" s="1" t="s">
        <v>320</v>
      </c>
      <c r="C9403" s="1" t="s">
        <v>321</v>
      </c>
      <c r="D9403" s="1" t="s">
        <v>322</v>
      </c>
    </row>
    <row r="9404" customFormat="false" ht="15" hidden="false" customHeight="true" outlineLevel="0" collapsed="false">
      <c r="A9404" s="106" t="n">
        <v>63861.8058680556</v>
      </c>
      <c r="B9404" s="1" t="s">
        <v>323</v>
      </c>
      <c r="C9404" s="1" t="s">
        <v>324</v>
      </c>
      <c r="D9404" s="1" t="s">
        <v>325</v>
      </c>
    </row>
    <row r="9405" customFormat="false" ht="15" hidden="false" customHeight="true" outlineLevel="0" collapsed="false">
      <c r="A9405" s="106" t="n">
        <v>63870.0044675926</v>
      </c>
      <c r="B9405" s="1" t="s">
        <v>314</v>
      </c>
      <c r="C9405" s="1" t="s">
        <v>315</v>
      </c>
      <c r="D9405" s="1" t="s">
        <v>316</v>
      </c>
    </row>
    <row r="9406" customFormat="false" ht="15" hidden="false" customHeight="true" outlineLevel="0" collapsed="false">
      <c r="A9406" s="106" t="n">
        <v>63876.8718055556</v>
      </c>
      <c r="B9406" s="1" t="s">
        <v>326</v>
      </c>
      <c r="C9406" s="1" t="s">
        <v>327</v>
      </c>
      <c r="D9406" s="1" t="s">
        <v>319</v>
      </c>
    </row>
    <row r="9407" customFormat="false" ht="15" hidden="false" customHeight="true" outlineLevel="0" collapsed="false">
      <c r="A9407" s="106" t="n">
        <v>63883.5771296296</v>
      </c>
      <c r="B9407" s="1" t="s">
        <v>320</v>
      </c>
      <c r="C9407" s="1" t="s">
        <v>321</v>
      </c>
      <c r="D9407" s="1" t="s">
        <v>322</v>
      </c>
    </row>
    <row r="9408" customFormat="false" ht="15" hidden="false" customHeight="true" outlineLevel="0" collapsed="false">
      <c r="A9408" s="106" t="n">
        <v>63891.5847106482</v>
      </c>
      <c r="B9408" s="1" t="s">
        <v>323</v>
      </c>
      <c r="C9408" s="1" t="s">
        <v>324</v>
      </c>
      <c r="D9408" s="1" t="s">
        <v>325</v>
      </c>
    </row>
    <row r="9409" customFormat="false" ht="15" hidden="false" customHeight="true" outlineLevel="0" collapsed="false">
      <c r="A9409" s="106" t="n">
        <v>63899.6299537037</v>
      </c>
      <c r="B9409" s="1" t="s">
        <v>314</v>
      </c>
      <c r="C9409" s="1" t="s">
        <v>315</v>
      </c>
      <c r="D9409" s="1" t="s">
        <v>316</v>
      </c>
    </row>
    <row r="9410" customFormat="false" ht="15" hidden="false" customHeight="true" outlineLevel="0" collapsed="false">
      <c r="A9410" s="106" t="n">
        <v>63906.3049884259</v>
      </c>
      <c r="B9410" s="1" t="s">
        <v>326</v>
      </c>
      <c r="C9410" s="1" t="s">
        <v>327</v>
      </c>
      <c r="D9410" s="1" t="s">
        <v>319</v>
      </c>
    </row>
    <row r="9411" customFormat="false" ht="15" hidden="false" customHeight="true" outlineLevel="0" collapsed="false">
      <c r="A9411" s="106" t="n">
        <v>63909.5240393519</v>
      </c>
      <c r="B9411" s="1" t="s">
        <v>328</v>
      </c>
      <c r="C9411" s="1" t="s">
        <v>337</v>
      </c>
      <c r="D9411" s="1" t="s">
        <v>338</v>
      </c>
    </row>
    <row r="9412" customFormat="false" ht="15" hidden="false" customHeight="true" outlineLevel="0" collapsed="false">
      <c r="A9412" s="106" t="n">
        <v>63913.2123842593</v>
      </c>
      <c r="B9412" s="1" t="s">
        <v>320</v>
      </c>
      <c r="C9412" s="1" t="s">
        <v>321</v>
      </c>
      <c r="D9412" s="1" t="s">
        <v>322</v>
      </c>
    </row>
    <row r="9413" customFormat="false" ht="15" hidden="false" customHeight="true" outlineLevel="0" collapsed="false">
      <c r="A9413" s="106" t="n">
        <v>63921.4016087963</v>
      </c>
      <c r="B9413" s="1" t="s">
        <v>323</v>
      </c>
      <c r="C9413" s="1" t="s">
        <v>324</v>
      </c>
      <c r="D9413" s="1" t="s">
        <v>325</v>
      </c>
    </row>
    <row r="9414" customFormat="false" ht="15" hidden="false" customHeight="true" outlineLevel="0" collapsed="false">
      <c r="A9414" s="106" t="n">
        <v>63929.1344560185</v>
      </c>
      <c r="B9414" s="1" t="s">
        <v>314</v>
      </c>
      <c r="C9414" s="1" t="s">
        <v>315</v>
      </c>
      <c r="D9414" s="1" t="s">
        <v>316</v>
      </c>
    </row>
    <row r="9415" customFormat="false" ht="15" hidden="false" customHeight="true" outlineLevel="0" collapsed="false">
      <c r="A9415" s="106" t="n">
        <v>63935.7749537037</v>
      </c>
      <c r="B9415" s="1" t="s">
        <v>317</v>
      </c>
      <c r="C9415" s="1" t="s">
        <v>318</v>
      </c>
      <c r="D9415" s="1" t="s">
        <v>319</v>
      </c>
    </row>
    <row r="9416" customFormat="false" ht="15" hidden="false" customHeight="true" outlineLevel="0" collapsed="false">
      <c r="A9416" s="106" t="n">
        <v>63942.9797685185</v>
      </c>
      <c r="B9416" s="1" t="s">
        <v>320</v>
      </c>
      <c r="C9416" s="1" t="s">
        <v>321</v>
      </c>
      <c r="D9416" s="1" t="s">
        <v>322</v>
      </c>
    </row>
    <row r="9417" customFormat="false" ht="15" hidden="false" customHeight="true" outlineLevel="0" collapsed="false">
      <c r="A9417" s="106" t="n">
        <v>63951.1750115741</v>
      </c>
      <c r="B9417" s="1" t="s">
        <v>323</v>
      </c>
      <c r="C9417" s="1" t="s">
        <v>324</v>
      </c>
      <c r="D9417" s="1" t="s">
        <v>325</v>
      </c>
    </row>
    <row r="9418" customFormat="false" ht="15" hidden="false" customHeight="true" outlineLevel="0" collapsed="false">
      <c r="A9418" s="106" t="n">
        <v>63958.5280787037</v>
      </c>
      <c r="B9418" s="1" t="s">
        <v>314</v>
      </c>
      <c r="C9418" s="1" t="s">
        <v>315</v>
      </c>
      <c r="D9418" s="1" t="s">
        <v>316</v>
      </c>
    </row>
    <row r="9419" customFormat="false" ht="15" hidden="false" customHeight="true" outlineLevel="0" collapsed="false">
      <c r="A9419" s="106" t="n">
        <v>63965.2777083333</v>
      </c>
      <c r="B9419" s="1" t="s">
        <v>326</v>
      </c>
      <c r="C9419" s="1" t="s">
        <v>327</v>
      </c>
      <c r="D9419" s="1" t="s">
        <v>319</v>
      </c>
    </row>
    <row r="9420" customFormat="false" ht="15" hidden="false" customHeight="true" outlineLevel="0" collapsed="false">
      <c r="A9420" s="106" t="n">
        <v>63972.8322222222</v>
      </c>
      <c r="B9420" s="1" t="s">
        <v>320</v>
      </c>
      <c r="C9420" s="1" t="s">
        <v>321</v>
      </c>
      <c r="D9420" s="1" t="s">
        <v>322</v>
      </c>
    </row>
    <row r="9421" customFormat="false" ht="15" hidden="false" customHeight="true" outlineLevel="0" collapsed="false">
      <c r="A9421" s="106" t="n">
        <v>63980.8369907407</v>
      </c>
      <c r="B9421" s="1" t="s">
        <v>323</v>
      </c>
      <c r="C9421" s="1" t="s">
        <v>324</v>
      </c>
      <c r="D9421" s="1" t="s">
        <v>325</v>
      </c>
    </row>
    <row r="9422" customFormat="false" ht="15" hidden="false" customHeight="true" outlineLevel="0" collapsed="false">
      <c r="A9422" s="106" t="n">
        <v>63987.8447569445</v>
      </c>
      <c r="B9422" s="1" t="s">
        <v>314</v>
      </c>
      <c r="C9422" s="1" t="s">
        <v>315</v>
      </c>
      <c r="D9422" s="1" t="s">
        <v>316</v>
      </c>
    </row>
    <row r="9423" customFormat="false" ht="15" hidden="false" customHeight="true" outlineLevel="0" collapsed="false">
      <c r="A9423" s="106" t="n">
        <v>63994.8085185185</v>
      </c>
      <c r="B9423" s="1" t="s">
        <v>326</v>
      </c>
      <c r="C9423" s="1" t="s">
        <v>327</v>
      </c>
      <c r="D9423" s="1" t="s">
        <v>319</v>
      </c>
    </row>
    <row r="9424" customFormat="false" ht="15" hidden="false" customHeight="true" outlineLevel="0" collapsed="false">
      <c r="A9424" s="106" t="n">
        <v>63998.4898148148</v>
      </c>
      <c r="B9424" s="1" t="s">
        <v>328</v>
      </c>
      <c r="C9424" s="1" t="s">
        <v>329</v>
      </c>
      <c r="D9424" s="1" t="s">
        <v>330</v>
      </c>
    </row>
    <row r="9425" customFormat="false" ht="15" hidden="false" customHeight="true" outlineLevel="0" collapsed="false">
      <c r="A9425" s="106" t="n">
        <v>64002.6975231482</v>
      </c>
      <c r="B9425" s="1" t="s">
        <v>320</v>
      </c>
      <c r="C9425" s="1" t="s">
        <v>321</v>
      </c>
      <c r="D9425" s="1" t="s">
        <v>322</v>
      </c>
    </row>
    <row r="9426" customFormat="false" ht="15" hidden="false" customHeight="true" outlineLevel="0" collapsed="false">
      <c r="A9426" s="106" t="n">
        <v>64010.3642361111</v>
      </c>
      <c r="B9426" s="1" t="s">
        <v>323</v>
      </c>
      <c r="C9426" s="1" t="s">
        <v>324</v>
      </c>
      <c r="D9426" s="1" t="s">
        <v>325</v>
      </c>
    </row>
    <row r="9427" customFormat="false" ht="15" hidden="false" customHeight="true" outlineLevel="0" collapsed="false">
      <c r="A9427" s="106" t="n">
        <v>64017.126875</v>
      </c>
      <c r="B9427" s="1" t="s">
        <v>314</v>
      </c>
      <c r="C9427" s="1" t="s">
        <v>315</v>
      </c>
      <c r="D9427" s="1" t="s">
        <v>316</v>
      </c>
    </row>
    <row r="9428" customFormat="false" ht="15" hidden="false" customHeight="true" outlineLevel="0" collapsed="false">
      <c r="A9428" s="106" t="n">
        <v>64024.3713194444</v>
      </c>
      <c r="B9428" s="1" t="s">
        <v>326</v>
      </c>
      <c r="C9428" s="1" t="s">
        <v>327</v>
      </c>
      <c r="D9428" s="1" t="s">
        <v>319</v>
      </c>
    </row>
    <row r="9429" customFormat="false" ht="15" hidden="false" customHeight="true" outlineLevel="0" collapsed="false">
      <c r="A9429" s="106" t="n">
        <v>64032.494537037</v>
      </c>
      <c r="B9429" s="1" t="s">
        <v>320</v>
      </c>
      <c r="C9429" s="1" t="s">
        <v>321</v>
      </c>
      <c r="D9429" s="1" t="s">
        <v>322</v>
      </c>
    </row>
    <row r="9430" customFormat="false" ht="15" hidden="false" customHeight="true" outlineLevel="0" collapsed="false">
      <c r="A9430" s="106" t="n">
        <v>64039.7754282407</v>
      </c>
      <c r="B9430" s="1" t="s">
        <v>323</v>
      </c>
      <c r="C9430" s="1" t="s">
        <v>324</v>
      </c>
      <c r="D9430" s="1" t="s">
        <v>325</v>
      </c>
    </row>
    <row r="9431" customFormat="false" ht="15" hidden="false" customHeight="true" outlineLevel="0" collapsed="false">
      <c r="A9431" s="106" t="n">
        <v>64046.4158449074</v>
      </c>
      <c r="B9431" s="1" t="s">
        <v>314</v>
      </c>
      <c r="C9431" s="1" t="s">
        <v>315</v>
      </c>
      <c r="D9431" s="1" t="s">
        <v>316</v>
      </c>
    </row>
    <row r="9432" customFormat="false" ht="15" hidden="false" customHeight="true" outlineLevel="0" collapsed="false">
      <c r="A9432" s="106" t="n">
        <v>64053.9731481482</v>
      </c>
      <c r="B9432" s="1" t="s">
        <v>326</v>
      </c>
      <c r="C9432" s="1" t="s">
        <v>327</v>
      </c>
      <c r="D9432" s="1" t="s">
        <v>319</v>
      </c>
    </row>
    <row r="9433" customFormat="false" ht="15" hidden="false" customHeight="true" outlineLevel="0" collapsed="false">
      <c r="A9433" s="106" t="n">
        <v>64062.1637037037</v>
      </c>
      <c r="B9433" s="1" t="s">
        <v>320</v>
      </c>
      <c r="C9433" s="1" t="s">
        <v>321</v>
      </c>
      <c r="D9433" s="1" t="s">
        <v>322</v>
      </c>
    </row>
    <row r="9434" customFormat="false" ht="15" hidden="false" customHeight="true" outlineLevel="0" collapsed="false">
      <c r="A9434" s="106" t="n">
        <v>64069.1094328704</v>
      </c>
      <c r="B9434" s="1" t="s">
        <v>323</v>
      </c>
      <c r="C9434" s="1" t="s">
        <v>324</v>
      </c>
      <c r="D9434" s="1" t="s">
        <v>325</v>
      </c>
    </row>
    <row r="9435" customFormat="false" ht="15" hidden="false" customHeight="true" outlineLevel="0" collapsed="false">
      <c r="A9435" s="106" t="n">
        <v>64075.7501388889</v>
      </c>
      <c r="B9435" s="1" t="s">
        <v>314</v>
      </c>
      <c r="C9435" s="1" t="s">
        <v>315</v>
      </c>
      <c r="D9435" s="1" t="s">
        <v>316</v>
      </c>
    </row>
    <row r="9436" customFormat="false" ht="15" hidden="false" customHeight="true" outlineLevel="0" collapsed="false">
      <c r="A9436" s="106" t="n">
        <v>64083.6098148148</v>
      </c>
      <c r="B9436" s="1" t="s">
        <v>326</v>
      </c>
      <c r="C9436" s="1" t="s">
        <v>327</v>
      </c>
      <c r="D9436" s="1" t="s">
        <v>319</v>
      </c>
    </row>
    <row r="9437" customFormat="false" ht="15" hidden="false" customHeight="true" outlineLevel="0" collapsed="false">
      <c r="A9437" s="106" t="n">
        <v>64091.1936111111</v>
      </c>
      <c r="B9437" s="1" t="s">
        <v>328</v>
      </c>
      <c r="C9437" s="1" t="s">
        <v>331</v>
      </c>
      <c r="D9437" s="1" t="s">
        <v>332</v>
      </c>
    </row>
    <row r="9438" customFormat="false" ht="15" hidden="false" customHeight="true" outlineLevel="0" collapsed="false">
      <c r="A9438" s="106" t="n">
        <v>64091.68625</v>
      </c>
      <c r="B9438" s="1" t="s">
        <v>320</v>
      </c>
      <c r="C9438" s="1" t="s">
        <v>321</v>
      </c>
      <c r="D9438" s="1" t="s">
        <v>322</v>
      </c>
    </row>
    <row r="9439" customFormat="false" ht="15" hidden="false" customHeight="true" outlineLevel="0" collapsed="false">
      <c r="A9439" s="106" t="n">
        <v>64098.4068981482</v>
      </c>
      <c r="B9439" s="1" t="s">
        <v>333</v>
      </c>
      <c r="C9439" s="1" t="s">
        <v>334</v>
      </c>
      <c r="D9439" s="1" t="s">
        <v>325</v>
      </c>
    </row>
    <row r="9440" customFormat="false" ht="15" hidden="false" customHeight="true" outlineLevel="0" collapsed="false">
      <c r="A9440" s="106" t="n">
        <v>64105.166412037</v>
      </c>
      <c r="B9440" s="1" t="s">
        <v>314</v>
      </c>
      <c r="C9440" s="1" t="s">
        <v>315</v>
      </c>
      <c r="D9440" s="1" t="s">
        <v>316</v>
      </c>
    </row>
    <row r="9441" customFormat="false" ht="15" hidden="false" customHeight="true" outlineLevel="0" collapsed="false">
      <c r="A9441" s="106" t="n">
        <v>64113.2576967593</v>
      </c>
      <c r="B9441" s="1" t="s">
        <v>317</v>
      </c>
      <c r="C9441" s="1" t="s">
        <v>318</v>
      </c>
      <c r="D9441" s="1" t="s">
        <v>319</v>
      </c>
    </row>
    <row r="9442" customFormat="false" ht="15" hidden="false" customHeight="true" outlineLevel="0" collapsed="false">
      <c r="A9442" s="106" t="n">
        <v>64121.0797916667</v>
      </c>
      <c r="B9442" s="1" t="s">
        <v>320</v>
      </c>
      <c r="C9442" s="1" t="s">
        <v>321</v>
      </c>
      <c r="D9442" s="1" t="s">
        <v>322</v>
      </c>
    </row>
    <row r="9443" customFormat="false" ht="15" hidden="false" customHeight="true" outlineLevel="0" collapsed="false">
      <c r="A9443" s="106" t="n">
        <v>64127.703912037</v>
      </c>
      <c r="B9443" s="1" t="s">
        <v>323</v>
      </c>
      <c r="C9443" s="1" t="s">
        <v>324</v>
      </c>
      <c r="D9443" s="1" t="s">
        <v>325</v>
      </c>
    </row>
    <row r="9444" customFormat="false" ht="15" hidden="false" customHeight="true" outlineLevel="0" collapsed="false">
      <c r="A9444" s="106" t="n">
        <v>64134.6964814815</v>
      </c>
      <c r="B9444" s="1" t="s">
        <v>314</v>
      </c>
      <c r="C9444" s="1" t="s">
        <v>315</v>
      </c>
      <c r="D9444" s="1" t="s">
        <v>316</v>
      </c>
    </row>
    <row r="9445" customFormat="false" ht="15" hidden="false" customHeight="true" outlineLevel="0" collapsed="false">
      <c r="A9445" s="106" t="n">
        <v>64142.8824537037</v>
      </c>
      <c r="B9445" s="1" t="s">
        <v>326</v>
      </c>
      <c r="C9445" s="1" t="s">
        <v>327</v>
      </c>
      <c r="D9445" s="1" t="s">
        <v>319</v>
      </c>
    </row>
    <row r="9446" customFormat="false" ht="15" hidden="false" customHeight="true" outlineLevel="0" collapsed="false">
      <c r="A9446" s="106" t="n">
        <v>64150.3830439815</v>
      </c>
      <c r="B9446" s="1" t="s">
        <v>320</v>
      </c>
      <c r="C9446" s="1" t="s">
        <v>321</v>
      </c>
      <c r="D9446" s="1" t="s">
        <v>322</v>
      </c>
    </row>
    <row r="9447" customFormat="false" ht="15" hidden="false" customHeight="true" outlineLevel="0" collapsed="false">
      <c r="A9447" s="106" t="n">
        <v>64157.0349305556</v>
      </c>
      <c r="B9447" s="1" t="s">
        <v>323</v>
      </c>
      <c r="C9447" s="1" t="s">
        <v>324</v>
      </c>
      <c r="D9447" s="1" t="s">
        <v>325</v>
      </c>
    </row>
    <row r="9448" customFormat="false" ht="15" hidden="false" customHeight="true" outlineLevel="0" collapsed="false">
      <c r="A9448" s="106" t="n">
        <v>64164.3569212963</v>
      </c>
      <c r="B9448" s="1" t="s">
        <v>314</v>
      </c>
      <c r="C9448" s="1" t="s">
        <v>315</v>
      </c>
      <c r="D9448" s="1" t="s">
        <v>316</v>
      </c>
    </row>
    <row r="9449" customFormat="false" ht="15" hidden="false" customHeight="true" outlineLevel="0" collapsed="false">
      <c r="A9449" s="106" t="n">
        <v>64172.4596759259</v>
      </c>
      <c r="B9449" s="1" t="s">
        <v>326</v>
      </c>
      <c r="C9449" s="1" t="s">
        <v>327</v>
      </c>
      <c r="D9449" s="1" t="s">
        <v>319</v>
      </c>
    </row>
    <row r="9450" customFormat="false" ht="15" hidden="false" customHeight="true" outlineLevel="0" collapsed="false">
      <c r="A9450" s="106" t="n">
        <v>64179.6421527778</v>
      </c>
      <c r="B9450" s="1" t="s">
        <v>320</v>
      </c>
      <c r="C9450" s="1" t="s">
        <v>321</v>
      </c>
      <c r="D9450" s="1" t="s">
        <v>322</v>
      </c>
    </row>
    <row r="9451" customFormat="false" ht="15" hidden="false" customHeight="true" outlineLevel="0" collapsed="false">
      <c r="A9451" s="106" t="n">
        <v>64184.8731712963</v>
      </c>
      <c r="B9451" s="1" t="s">
        <v>328</v>
      </c>
      <c r="C9451" s="1" t="s">
        <v>335</v>
      </c>
      <c r="D9451" s="1" t="s">
        <v>336</v>
      </c>
    </row>
    <row r="9452" customFormat="false" ht="15" hidden="false" customHeight="true" outlineLevel="0" collapsed="false">
      <c r="A9452" s="106" t="n">
        <v>64186.4375231482</v>
      </c>
      <c r="B9452" s="1" t="s">
        <v>323</v>
      </c>
      <c r="C9452" s="1" t="s">
        <v>324</v>
      </c>
      <c r="D9452" s="1" t="s">
        <v>325</v>
      </c>
    </row>
    <row r="9453" customFormat="false" ht="15" hidden="false" customHeight="true" outlineLevel="0" collapsed="false">
      <c r="A9453" s="106" t="n">
        <v>64194.1342361111</v>
      </c>
      <c r="B9453" s="1" t="s">
        <v>314</v>
      </c>
      <c r="C9453" s="1" t="s">
        <v>315</v>
      </c>
      <c r="D9453" s="1" t="s">
        <v>316</v>
      </c>
    </row>
    <row r="9454" customFormat="false" ht="15" hidden="false" customHeight="true" outlineLevel="0" collapsed="false">
      <c r="A9454" s="106" t="n">
        <v>64201.9877430556</v>
      </c>
      <c r="B9454" s="1" t="s">
        <v>326</v>
      </c>
      <c r="C9454" s="1" t="s">
        <v>327</v>
      </c>
      <c r="D9454" s="1" t="s">
        <v>319</v>
      </c>
    </row>
    <row r="9455" customFormat="false" ht="15" hidden="false" customHeight="true" outlineLevel="0" collapsed="false">
      <c r="A9455" s="106" t="n">
        <v>64208.9035185185</v>
      </c>
      <c r="B9455" s="1" t="s">
        <v>320</v>
      </c>
      <c r="C9455" s="1" t="s">
        <v>321</v>
      </c>
      <c r="D9455" s="1" t="s">
        <v>322</v>
      </c>
    </row>
    <row r="9456" customFormat="false" ht="15" hidden="false" customHeight="true" outlineLevel="0" collapsed="false">
      <c r="A9456" s="106" t="n">
        <v>64215.9500925926</v>
      </c>
      <c r="B9456" s="1" t="s">
        <v>323</v>
      </c>
      <c r="C9456" s="1" t="s">
        <v>324</v>
      </c>
      <c r="D9456" s="1" t="s">
        <v>325</v>
      </c>
    </row>
    <row r="9457" customFormat="false" ht="15" hidden="false" customHeight="true" outlineLevel="0" collapsed="false">
      <c r="A9457" s="106" t="n">
        <v>64223.9763541667</v>
      </c>
      <c r="B9457" s="1" t="s">
        <v>314</v>
      </c>
      <c r="C9457" s="1" t="s">
        <v>315</v>
      </c>
      <c r="D9457" s="1" t="s">
        <v>316</v>
      </c>
    </row>
    <row r="9458" customFormat="false" ht="15" hidden="false" customHeight="true" outlineLevel="0" collapsed="false">
      <c r="A9458" s="106" t="n">
        <v>64231.4824189815</v>
      </c>
      <c r="B9458" s="1" t="s">
        <v>326</v>
      </c>
      <c r="C9458" s="1" t="s">
        <v>327</v>
      </c>
      <c r="D9458" s="1" t="s">
        <v>319</v>
      </c>
    </row>
    <row r="9459" customFormat="false" ht="15" hidden="false" customHeight="true" outlineLevel="0" collapsed="false">
      <c r="A9459" s="106" t="n">
        <v>64238.2118865741</v>
      </c>
      <c r="B9459" s="1" t="s">
        <v>320</v>
      </c>
      <c r="C9459" s="1" t="s">
        <v>321</v>
      </c>
      <c r="D9459" s="1" t="s">
        <v>322</v>
      </c>
    </row>
    <row r="9460" customFormat="false" ht="15" hidden="false" customHeight="true" outlineLevel="0" collapsed="false">
      <c r="A9460" s="106" t="n">
        <v>64245.5971759259</v>
      </c>
      <c r="B9460" s="1" t="s">
        <v>323</v>
      </c>
      <c r="C9460" s="1" t="s">
        <v>324</v>
      </c>
      <c r="D9460" s="1" t="s">
        <v>325</v>
      </c>
    </row>
    <row r="9461" customFormat="false" ht="15" hidden="false" customHeight="true" outlineLevel="0" collapsed="false">
      <c r="A9461" s="106" t="n">
        <v>64253.806724537</v>
      </c>
      <c r="B9461" s="1" t="s">
        <v>314</v>
      </c>
      <c r="C9461" s="1" t="s">
        <v>315</v>
      </c>
      <c r="D9461" s="1" t="s">
        <v>316</v>
      </c>
    </row>
    <row r="9462" customFormat="false" ht="15" hidden="false" customHeight="true" outlineLevel="0" collapsed="false">
      <c r="A9462" s="106" t="n">
        <v>64260.9603935185</v>
      </c>
      <c r="B9462" s="1" t="s">
        <v>326</v>
      </c>
      <c r="C9462" s="1" t="s">
        <v>327</v>
      </c>
      <c r="D9462" s="1" t="s">
        <v>319</v>
      </c>
    </row>
    <row r="9463" customFormat="false" ht="15" hidden="false" customHeight="true" outlineLevel="0" collapsed="false">
      <c r="A9463" s="106" t="n">
        <v>64267.6086458333</v>
      </c>
      <c r="B9463" s="1" t="s">
        <v>320</v>
      </c>
      <c r="C9463" s="1" t="s">
        <v>321</v>
      </c>
      <c r="D9463" s="1" t="s">
        <v>322</v>
      </c>
    </row>
    <row r="9464" customFormat="false" ht="15" hidden="false" customHeight="true" outlineLevel="0" collapsed="false">
      <c r="A9464" s="106" t="n">
        <v>64274.7681365741</v>
      </c>
      <c r="B9464" s="1" t="s">
        <v>328</v>
      </c>
      <c r="C9464" s="1" t="s">
        <v>337</v>
      </c>
      <c r="D9464" s="1" t="s">
        <v>338</v>
      </c>
    </row>
    <row r="9465" customFormat="false" ht="15" hidden="false" customHeight="true" outlineLevel="0" collapsed="false">
      <c r="A9465" s="106" t="n">
        <v>64275.3659953704</v>
      </c>
      <c r="B9465" s="1" t="s">
        <v>333</v>
      </c>
      <c r="C9465" s="1" t="s">
        <v>334</v>
      </c>
      <c r="D9465" s="1" t="s">
        <v>325</v>
      </c>
    </row>
    <row r="9466" customFormat="false" ht="15" hidden="false" customHeight="true" outlineLevel="0" collapsed="false">
      <c r="A9466" s="106" t="n">
        <v>64283.5552893519</v>
      </c>
      <c r="B9466" s="1" t="s">
        <v>314</v>
      </c>
      <c r="C9466" s="1" t="s">
        <v>315</v>
      </c>
      <c r="D9466" s="1" t="s">
        <v>316</v>
      </c>
    </row>
    <row r="9467" customFormat="false" ht="15" hidden="false" customHeight="true" outlineLevel="0" collapsed="false">
      <c r="A9467" s="106" t="n">
        <v>64290.4263078704</v>
      </c>
      <c r="B9467" s="1" t="s">
        <v>317</v>
      </c>
      <c r="C9467" s="1" t="s">
        <v>318</v>
      </c>
      <c r="D9467" s="1" t="s">
        <v>319</v>
      </c>
    </row>
    <row r="9468" customFormat="false" ht="15" hidden="false" customHeight="true" outlineLevel="0" collapsed="false">
      <c r="A9468" s="106" t="n">
        <v>64297.1258217593</v>
      </c>
      <c r="B9468" s="1" t="s">
        <v>320</v>
      </c>
      <c r="C9468" s="1" t="s">
        <v>321</v>
      </c>
      <c r="D9468" s="1" t="s">
        <v>322</v>
      </c>
    </row>
    <row r="9469" customFormat="false" ht="15" hidden="false" customHeight="true" outlineLevel="0" collapsed="false">
      <c r="A9469" s="106" t="n">
        <v>64305.193912037</v>
      </c>
      <c r="B9469" s="1" t="s">
        <v>323</v>
      </c>
      <c r="C9469" s="1" t="s">
        <v>324</v>
      </c>
      <c r="D9469" s="1" t="s">
        <v>325</v>
      </c>
    </row>
    <row r="9470" customFormat="false" ht="15" hidden="false" customHeight="true" outlineLevel="0" collapsed="false">
      <c r="A9470" s="106" t="n">
        <v>64313.1785416667</v>
      </c>
      <c r="B9470" s="1" t="s">
        <v>314</v>
      </c>
      <c r="C9470" s="1" t="s">
        <v>315</v>
      </c>
      <c r="D9470" s="1" t="s">
        <v>316</v>
      </c>
    </row>
    <row r="9471" customFormat="false" ht="15" hidden="false" customHeight="true" outlineLevel="0" collapsed="false">
      <c r="A9471" s="106" t="n">
        <v>64319.8752777778</v>
      </c>
      <c r="B9471" s="1" t="s">
        <v>326</v>
      </c>
      <c r="C9471" s="1" t="s">
        <v>327</v>
      </c>
      <c r="D9471" s="1" t="s">
        <v>319</v>
      </c>
    </row>
    <row r="9472" customFormat="false" ht="15" hidden="false" customHeight="true" outlineLevel="0" collapsed="false">
      <c r="A9472" s="106" t="n">
        <v>64326.7737037037</v>
      </c>
      <c r="B9472" s="1" t="s">
        <v>320</v>
      </c>
      <c r="C9472" s="1" t="s">
        <v>321</v>
      </c>
      <c r="D9472" s="1" t="s">
        <v>322</v>
      </c>
    </row>
    <row r="9473" customFormat="false" ht="15" hidden="false" customHeight="true" outlineLevel="0" collapsed="false">
      <c r="A9473" s="106" t="n">
        <v>64334.9919675926</v>
      </c>
      <c r="B9473" s="1" t="s">
        <v>323</v>
      </c>
      <c r="C9473" s="1" t="s">
        <v>324</v>
      </c>
      <c r="D9473" s="1" t="s">
        <v>325</v>
      </c>
    </row>
    <row r="9474" customFormat="false" ht="15" hidden="false" customHeight="true" outlineLevel="0" collapsed="false">
      <c r="A9474" s="106" t="n">
        <v>64342.6622222222</v>
      </c>
      <c r="B9474" s="1" t="s">
        <v>314</v>
      </c>
      <c r="C9474" s="1" t="s">
        <v>315</v>
      </c>
      <c r="D9474" s="1" t="s">
        <v>316</v>
      </c>
    </row>
    <row r="9475" customFormat="false" ht="15" hidden="false" customHeight="true" outlineLevel="0" collapsed="false">
      <c r="A9475" s="106" t="n">
        <v>64349.3079166667</v>
      </c>
      <c r="B9475" s="1" t="s">
        <v>326</v>
      </c>
      <c r="C9475" s="1" t="s">
        <v>327</v>
      </c>
      <c r="D9475" s="1" t="s">
        <v>319</v>
      </c>
    </row>
    <row r="9476" customFormat="false" ht="15" hidden="false" customHeight="true" outlineLevel="0" collapsed="false">
      <c r="A9476" s="106" t="n">
        <v>64356.5281944444</v>
      </c>
      <c r="B9476" s="1" t="s">
        <v>320</v>
      </c>
      <c r="C9476" s="1" t="s">
        <v>321</v>
      </c>
      <c r="D9476" s="1" t="s">
        <v>322</v>
      </c>
    </row>
    <row r="9477" customFormat="false" ht="15" hidden="false" customHeight="true" outlineLevel="0" collapsed="false">
      <c r="A9477" s="106" t="n">
        <v>64363.7347222222</v>
      </c>
      <c r="B9477" s="1" t="s">
        <v>328</v>
      </c>
      <c r="C9477" s="1" t="s">
        <v>329</v>
      </c>
      <c r="D9477" s="1" t="s">
        <v>330</v>
      </c>
    </row>
    <row r="9478" customFormat="false" ht="15" hidden="false" customHeight="true" outlineLevel="0" collapsed="false">
      <c r="A9478" s="106" t="n">
        <v>64364.6922106482</v>
      </c>
      <c r="B9478" s="1" t="s">
        <v>323</v>
      </c>
      <c r="C9478" s="1" t="s">
        <v>324</v>
      </c>
      <c r="D9478" s="1" t="s">
        <v>325</v>
      </c>
    </row>
    <row r="9479" customFormat="false" ht="15" hidden="false" customHeight="true" outlineLevel="0" collapsed="false">
      <c r="A9479" s="106" t="n">
        <v>64372.0176041667</v>
      </c>
      <c r="B9479" s="1" t="s">
        <v>314</v>
      </c>
      <c r="C9479" s="1" t="s">
        <v>315</v>
      </c>
      <c r="D9479" s="1" t="s">
        <v>316</v>
      </c>
    </row>
    <row r="9480" customFormat="false" ht="15" hidden="false" customHeight="true" outlineLevel="0" collapsed="false">
      <c r="A9480" s="106" t="n">
        <v>64378.7407986111</v>
      </c>
      <c r="B9480" s="1" t="s">
        <v>326</v>
      </c>
      <c r="C9480" s="1" t="s">
        <v>327</v>
      </c>
      <c r="D9480" s="1" t="s">
        <v>319</v>
      </c>
    </row>
    <row r="9481" customFormat="false" ht="15" hidden="false" customHeight="true" outlineLevel="0" collapsed="false">
      <c r="A9481" s="106" t="n">
        <v>64386.3323032407</v>
      </c>
      <c r="B9481" s="1" t="s">
        <v>320</v>
      </c>
      <c r="C9481" s="1" t="s">
        <v>321</v>
      </c>
      <c r="D9481" s="1" t="s">
        <v>322</v>
      </c>
    </row>
    <row r="9482" customFormat="false" ht="15" hidden="false" customHeight="true" outlineLevel="0" collapsed="false">
      <c r="A9482" s="106" t="n">
        <v>64394.2702662037</v>
      </c>
      <c r="B9482" s="1" t="s">
        <v>323</v>
      </c>
      <c r="C9482" s="1" t="s">
        <v>324</v>
      </c>
      <c r="D9482" s="1" t="s">
        <v>325</v>
      </c>
    </row>
    <row r="9483" customFormat="false" ht="15" hidden="false" customHeight="true" outlineLevel="0" collapsed="false">
      <c r="A9483" s="106" t="n">
        <v>64401.2780092593</v>
      </c>
      <c r="B9483" s="1" t="s">
        <v>314</v>
      </c>
      <c r="C9483" s="1" t="s">
        <v>315</v>
      </c>
      <c r="D9483" s="1" t="s">
        <v>316</v>
      </c>
    </row>
    <row r="9484" customFormat="false" ht="15" hidden="false" customHeight="true" outlineLevel="0" collapsed="false">
      <c r="A9484" s="106" t="n">
        <v>64408.2023032407</v>
      </c>
      <c r="B9484" s="1" t="s">
        <v>326</v>
      </c>
      <c r="C9484" s="1" t="s">
        <v>327</v>
      </c>
      <c r="D9484" s="1" t="s">
        <v>319</v>
      </c>
    </row>
    <row r="9485" customFormat="false" ht="15" hidden="false" customHeight="true" outlineLevel="0" collapsed="false">
      <c r="A9485" s="106" t="n">
        <v>64416.1175578704</v>
      </c>
      <c r="B9485" s="1" t="s">
        <v>320</v>
      </c>
      <c r="C9485" s="1" t="s">
        <v>321</v>
      </c>
      <c r="D9485" s="1" t="s">
        <v>322</v>
      </c>
    </row>
    <row r="9486" customFormat="false" ht="15" hidden="false" customHeight="true" outlineLevel="0" collapsed="false">
      <c r="A9486" s="106" t="n">
        <v>64423.7347337963</v>
      </c>
      <c r="B9486" s="1" t="s">
        <v>323</v>
      </c>
      <c r="C9486" s="1" t="s">
        <v>324</v>
      </c>
      <c r="D9486" s="1" t="s">
        <v>325</v>
      </c>
    </row>
    <row r="9487" customFormat="false" ht="15" hidden="false" customHeight="true" outlineLevel="0" collapsed="false">
      <c r="A9487" s="106" t="n">
        <v>64430.4935069445</v>
      </c>
      <c r="B9487" s="1" t="s">
        <v>314</v>
      </c>
      <c r="C9487" s="1" t="s">
        <v>315</v>
      </c>
      <c r="D9487" s="1" t="s">
        <v>316</v>
      </c>
    </row>
    <row r="9488" customFormat="false" ht="15" hidden="false" customHeight="true" outlineLevel="0" collapsed="false">
      <c r="A9488" s="106" t="n">
        <v>64437.7177314815</v>
      </c>
      <c r="B9488" s="1" t="s">
        <v>317</v>
      </c>
      <c r="C9488" s="1" t="s">
        <v>318</v>
      </c>
      <c r="D9488" s="1" t="s">
        <v>319</v>
      </c>
    </row>
    <row r="9489" customFormat="false" ht="15" hidden="false" customHeight="true" outlineLevel="0" collapsed="false">
      <c r="A9489" s="106" t="n">
        <v>64445.8316550926</v>
      </c>
      <c r="B9489" s="1" t="s">
        <v>320</v>
      </c>
      <c r="C9489" s="1" t="s">
        <v>321</v>
      </c>
      <c r="D9489" s="1" t="s">
        <v>322</v>
      </c>
    </row>
    <row r="9490" customFormat="false" ht="15" hidden="false" customHeight="true" outlineLevel="0" collapsed="false">
      <c r="A9490" s="106" t="n">
        <v>64453.109525463</v>
      </c>
      <c r="B9490" s="1" t="s">
        <v>333</v>
      </c>
      <c r="C9490" s="1" t="s">
        <v>334</v>
      </c>
      <c r="D9490" s="1" t="s">
        <v>325</v>
      </c>
    </row>
    <row r="9491" customFormat="false" ht="15" hidden="false" customHeight="true" outlineLevel="0" collapsed="false">
      <c r="A9491" s="106" t="n">
        <v>64456.4414930556</v>
      </c>
      <c r="B9491" s="1" t="s">
        <v>328</v>
      </c>
      <c r="C9491" s="1" t="s">
        <v>331</v>
      </c>
      <c r="D9491" s="1" t="s">
        <v>332</v>
      </c>
    </row>
    <row r="9492" customFormat="false" ht="15" hidden="false" customHeight="true" outlineLevel="0" collapsed="false">
      <c r="A9492" s="106" t="n">
        <v>64459.723275463</v>
      </c>
      <c r="B9492" s="1" t="s">
        <v>314</v>
      </c>
      <c r="C9492" s="1" t="s">
        <v>315</v>
      </c>
      <c r="D9492" s="1" t="s">
        <v>316</v>
      </c>
    </row>
    <row r="9493" customFormat="false" ht="15" hidden="false" customHeight="true" outlineLevel="0" collapsed="false">
      <c r="A9493" s="106" t="n">
        <v>64467.2947800926</v>
      </c>
      <c r="B9493" s="1" t="s">
        <v>317</v>
      </c>
      <c r="C9493" s="1" t="s">
        <v>318</v>
      </c>
      <c r="D9493" s="1" t="s">
        <v>319</v>
      </c>
    </row>
    <row r="9494" customFormat="false" ht="15" hidden="false" customHeight="true" outlineLevel="0" collapsed="false">
      <c r="A9494" s="106" t="n">
        <v>64475.4507291667</v>
      </c>
      <c r="B9494" s="1" t="s">
        <v>320</v>
      </c>
      <c r="C9494" s="1" t="s">
        <v>321</v>
      </c>
      <c r="D9494" s="1" t="s">
        <v>322</v>
      </c>
    </row>
    <row r="9495" customFormat="false" ht="15" hidden="false" customHeight="true" outlineLevel="0" collapsed="false">
      <c r="A9495" s="106" t="n">
        <v>64482.4248263889</v>
      </c>
      <c r="B9495" s="1" t="s">
        <v>323</v>
      </c>
      <c r="C9495" s="1" t="s">
        <v>324</v>
      </c>
      <c r="D9495" s="1" t="s">
        <v>325</v>
      </c>
    </row>
    <row r="9496" customFormat="false" ht="15" hidden="false" customHeight="true" outlineLevel="0" collapsed="false">
      <c r="A9496" s="106" t="n">
        <v>64489.027662037</v>
      </c>
      <c r="B9496" s="1" t="s">
        <v>314</v>
      </c>
      <c r="C9496" s="1" t="s">
        <v>315</v>
      </c>
      <c r="D9496" s="1" t="s">
        <v>316</v>
      </c>
    </row>
    <row r="9497" customFormat="false" ht="15" hidden="false" customHeight="true" outlineLevel="0" collapsed="false">
      <c r="A9497" s="106" t="n">
        <v>64496.9206365741</v>
      </c>
      <c r="B9497" s="1" t="s">
        <v>326</v>
      </c>
      <c r="C9497" s="1" t="s">
        <v>327</v>
      </c>
      <c r="D9497" s="1" t="s">
        <v>319</v>
      </c>
    </row>
    <row r="9498" customFormat="false" ht="15" hidden="false" customHeight="true" outlineLevel="0" collapsed="false">
      <c r="A9498" s="106" t="n">
        <v>64504.9727893519</v>
      </c>
      <c r="B9498" s="1" t="s">
        <v>320</v>
      </c>
      <c r="C9498" s="1" t="s">
        <v>321</v>
      </c>
      <c r="D9498" s="1" t="s">
        <v>322</v>
      </c>
    </row>
    <row r="9499" customFormat="false" ht="15" hidden="false" customHeight="true" outlineLevel="0" collapsed="false">
      <c r="A9499" s="106" t="n">
        <v>64511.7163425926</v>
      </c>
      <c r="B9499" s="1" t="s">
        <v>323</v>
      </c>
      <c r="C9499" s="1" t="s">
        <v>324</v>
      </c>
      <c r="D9499" s="1" t="s">
        <v>325</v>
      </c>
    </row>
    <row r="9500" customFormat="false" ht="15" hidden="false" customHeight="true" outlineLevel="0" collapsed="false">
      <c r="A9500" s="106" t="n">
        <v>64518.4585532407</v>
      </c>
      <c r="B9500" s="1" t="s">
        <v>314</v>
      </c>
      <c r="C9500" s="1" t="s">
        <v>315</v>
      </c>
      <c r="D9500" s="1" t="s">
        <v>316</v>
      </c>
    </row>
    <row r="9501" customFormat="false" ht="15" hidden="false" customHeight="true" outlineLevel="0" collapsed="false">
      <c r="A9501" s="106" t="n">
        <v>64526.5719444445</v>
      </c>
      <c r="B9501" s="1" t="s">
        <v>326</v>
      </c>
      <c r="C9501" s="1" t="s">
        <v>327</v>
      </c>
      <c r="D9501" s="1" t="s">
        <v>319</v>
      </c>
    </row>
    <row r="9502" customFormat="false" ht="15" hidden="false" customHeight="true" outlineLevel="0" collapsed="false">
      <c r="A9502" s="106" t="n">
        <v>64534.4066666667</v>
      </c>
      <c r="B9502" s="1" t="s">
        <v>320</v>
      </c>
      <c r="C9502" s="1" t="s">
        <v>321</v>
      </c>
      <c r="D9502" s="1" t="s">
        <v>322</v>
      </c>
    </row>
    <row r="9503" customFormat="false" ht="15" hidden="false" customHeight="true" outlineLevel="0" collapsed="false">
      <c r="A9503" s="106" t="n">
        <v>64541.0262962963</v>
      </c>
      <c r="B9503" s="1" t="s">
        <v>323</v>
      </c>
      <c r="C9503" s="1" t="s">
        <v>324</v>
      </c>
      <c r="D9503" s="1" t="s">
        <v>325</v>
      </c>
    </row>
    <row r="9504" customFormat="false" ht="15" hidden="false" customHeight="true" outlineLevel="0" collapsed="false">
      <c r="A9504" s="106" t="n">
        <v>64548.0458101852</v>
      </c>
      <c r="B9504" s="1" t="s">
        <v>314</v>
      </c>
      <c r="C9504" s="1" t="s">
        <v>315</v>
      </c>
      <c r="D9504" s="1" t="s">
        <v>316</v>
      </c>
    </row>
    <row r="9505" customFormat="false" ht="15" hidden="false" customHeight="true" outlineLevel="0" collapsed="false">
      <c r="A9505" s="106" t="n">
        <v>64550.1173842593</v>
      </c>
      <c r="B9505" s="1" t="s">
        <v>328</v>
      </c>
      <c r="C9505" s="1" t="s">
        <v>335</v>
      </c>
      <c r="D9505" s="1" t="s">
        <v>336</v>
      </c>
    </row>
    <row r="9506" customFormat="false" ht="15" hidden="false" customHeight="true" outlineLevel="0" collapsed="false">
      <c r="A9506" s="106" t="n">
        <v>64556.2267939815</v>
      </c>
      <c r="B9506" s="1" t="s">
        <v>326</v>
      </c>
      <c r="C9506" s="1" t="s">
        <v>327</v>
      </c>
      <c r="D9506" s="1" t="s">
        <v>319</v>
      </c>
    </row>
    <row r="9507" customFormat="false" ht="15" hidden="false" customHeight="true" outlineLevel="0" collapsed="false">
      <c r="A9507" s="106" t="n">
        <v>64563.7677083333</v>
      </c>
      <c r="B9507" s="1" t="s">
        <v>320</v>
      </c>
      <c r="C9507" s="1" t="s">
        <v>321</v>
      </c>
      <c r="D9507" s="1" t="s">
        <v>322</v>
      </c>
    </row>
    <row r="9508" customFormat="false" ht="15" hidden="false" customHeight="true" outlineLevel="0" collapsed="false">
      <c r="A9508" s="106" t="n">
        <v>64570.4006134259</v>
      </c>
      <c r="B9508" s="1" t="s">
        <v>323</v>
      </c>
      <c r="C9508" s="1" t="s">
        <v>324</v>
      </c>
      <c r="D9508" s="1" t="s">
        <v>325</v>
      </c>
    </row>
    <row r="9509" customFormat="false" ht="15" hidden="false" customHeight="true" outlineLevel="0" collapsed="false">
      <c r="A9509" s="106" t="n">
        <v>64577.7850810185</v>
      </c>
      <c r="B9509" s="1" t="s">
        <v>314</v>
      </c>
      <c r="C9509" s="1" t="s">
        <v>315</v>
      </c>
      <c r="D9509" s="1" t="s">
        <v>316</v>
      </c>
    </row>
    <row r="9510" customFormat="false" ht="15" hidden="false" customHeight="true" outlineLevel="0" collapsed="false">
      <c r="A9510" s="106" t="n">
        <v>64585.8676967593</v>
      </c>
      <c r="B9510" s="1" t="s">
        <v>326</v>
      </c>
      <c r="C9510" s="1" t="s">
        <v>327</v>
      </c>
      <c r="D9510" s="1" t="s">
        <v>319</v>
      </c>
    </row>
    <row r="9511" customFormat="false" ht="15" hidden="false" customHeight="true" outlineLevel="0" collapsed="false">
      <c r="A9511" s="106" t="n">
        <v>64593.0809837963</v>
      </c>
      <c r="B9511" s="1" t="s">
        <v>320</v>
      </c>
      <c r="C9511" s="1" t="s">
        <v>321</v>
      </c>
      <c r="D9511" s="1" t="s">
        <v>322</v>
      </c>
    </row>
    <row r="9512" customFormat="false" ht="15" hidden="false" customHeight="true" outlineLevel="0" collapsed="false">
      <c r="A9512" s="106" t="n">
        <v>64599.8794907407</v>
      </c>
      <c r="B9512" s="1" t="s">
        <v>323</v>
      </c>
      <c r="C9512" s="1" t="s">
        <v>324</v>
      </c>
      <c r="D9512" s="1" t="s">
        <v>325</v>
      </c>
    </row>
    <row r="9513" customFormat="false" ht="15" hidden="false" customHeight="true" outlineLevel="0" collapsed="false">
      <c r="A9513" s="106" t="n">
        <v>64607.6351388889</v>
      </c>
      <c r="B9513" s="1" t="s">
        <v>314</v>
      </c>
      <c r="C9513" s="1" t="s">
        <v>315</v>
      </c>
      <c r="D9513" s="1" t="s">
        <v>316</v>
      </c>
    </row>
    <row r="9514" customFormat="false" ht="15" hidden="false" customHeight="true" outlineLevel="0" collapsed="false">
      <c r="A9514" s="106" t="n">
        <v>64615.4771875</v>
      </c>
      <c r="B9514" s="1" t="s">
        <v>317</v>
      </c>
      <c r="C9514" s="1" t="s">
        <v>318</v>
      </c>
      <c r="D9514" s="1" t="s">
        <v>319</v>
      </c>
    </row>
    <row r="9515" customFormat="false" ht="15" hidden="false" customHeight="true" outlineLevel="0" collapsed="false">
      <c r="A9515" s="106" t="n">
        <v>64622.3847916667</v>
      </c>
      <c r="B9515" s="1" t="s">
        <v>320</v>
      </c>
      <c r="C9515" s="1" t="s">
        <v>321</v>
      </c>
      <c r="D9515" s="1" t="s">
        <v>322</v>
      </c>
    </row>
    <row r="9516" customFormat="false" ht="15" hidden="false" customHeight="true" outlineLevel="0" collapsed="false">
      <c r="A9516" s="106" t="n">
        <v>64629.4818402778</v>
      </c>
      <c r="B9516" s="1" t="s">
        <v>333</v>
      </c>
      <c r="C9516" s="1" t="s">
        <v>334</v>
      </c>
      <c r="D9516" s="1" t="s">
        <v>325</v>
      </c>
    </row>
    <row r="9517" customFormat="false" ht="15" hidden="false" customHeight="true" outlineLevel="0" collapsed="false">
      <c r="A9517" s="106" t="n">
        <v>64637.5270601852</v>
      </c>
      <c r="B9517" s="1" t="s">
        <v>314</v>
      </c>
      <c r="C9517" s="1" t="s">
        <v>315</v>
      </c>
      <c r="D9517" s="1" t="s">
        <v>316</v>
      </c>
    </row>
    <row r="9518" customFormat="false" ht="15" hidden="false" customHeight="true" outlineLevel="0" collapsed="false">
      <c r="A9518" s="106" t="n">
        <v>64640.008599537</v>
      </c>
      <c r="B9518" s="1" t="s">
        <v>328</v>
      </c>
      <c r="C9518" s="1" t="s">
        <v>337</v>
      </c>
      <c r="D9518" s="1" t="s">
        <v>338</v>
      </c>
    </row>
    <row r="9519" customFormat="false" ht="15" hidden="false" customHeight="true" outlineLevel="0" collapsed="false">
      <c r="A9519" s="106" t="n">
        <v>64645.036087963</v>
      </c>
      <c r="B9519" s="1" t="s">
        <v>326</v>
      </c>
      <c r="C9519" s="1" t="s">
        <v>327</v>
      </c>
      <c r="D9519" s="1" t="s">
        <v>319</v>
      </c>
    </row>
    <row r="9520" customFormat="false" ht="15" hidden="false" customHeight="true" outlineLevel="0" collapsed="false">
      <c r="A9520" s="106" t="n">
        <v>64651.7264467593</v>
      </c>
      <c r="B9520" s="1" t="s">
        <v>320</v>
      </c>
      <c r="C9520" s="1" t="s">
        <v>321</v>
      </c>
      <c r="D9520" s="1" t="s">
        <v>322</v>
      </c>
    </row>
    <row r="9521" customFormat="false" ht="15" hidden="false" customHeight="true" outlineLevel="0" collapsed="false">
      <c r="A9521" s="106" t="n">
        <v>64659.1921527778</v>
      </c>
      <c r="B9521" s="1" t="s">
        <v>323</v>
      </c>
      <c r="C9521" s="1" t="s">
        <v>324</v>
      </c>
      <c r="D9521" s="1" t="s">
        <v>325</v>
      </c>
    </row>
    <row r="9522" customFormat="false" ht="15" hidden="false" customHeight="true" outlineLevel="0" collapsed="false">
      <c r="A9522" s="106" t="n">
        <v>64667.3809375</v>
      </c>
      <c r="B9522" s="1" t="s">
        <v>314</v>
      </c>
      <c r="C9522" s="1" t="s">
        <v>315</v>
      </c>
      <c r="D9522" s="1" t="s">
        <v>316</v>
      </c>
    </row>
    <row r="9523" customFormat="false" ht="15" hidden="false" customHeight="true" outlineLevel="0" collapsed="false">
      <c r="A9523" s="106" t="n">
        <v>64674.5305671296</v>
      </c>
      <c r="B9523" s="1" t="s">
        <v>326</v>
      </c>
      <c r="C9523" s="1" t="s">
        <v>327</v>
      </c>
      <c r="D9523" s="1" t="s">
        <v>319</v>
      </c>
    </row>
    <row r="9524" customFormat="false" ht="15" hidden="false" customHeight="true" outlineLevel="0" collapsed="false">
      <c r="A9524" s="106" t="n">
        <v>64681.1488888889</v>
      </c>
      <c r="B9524" s="1" t="s">
        <v>320</v>
      </c>
      <c r="C9524" s="1" t="s">
        <v>321</v>
      </c>
      <c r="D9524" s="1" t="s">
        <v>322</v>
      </c>
    </row>
    <row r="9525" customFormat="false" ht="15" hidden="false" customHeight="true" outlineLevel="0" collapsed="false">
      <c r="A9525" s="106" t="n">
        <v>64688.9637615741</v>
      </c>
      <c r="B9525" s="1" t="s">
        <v>323</v>
      </c>
      <c r="C9525" s="1" t="s">
        <v>324</v>
      </c>
      <c r="D9525" s="1" t="s">
        <v>325</v>
      </c>
    </row>
    <row r="9526" customFormat="false" ht="15" hidden="false" customHeight="true" outlineLevel="0" collapsed="false">
      <c r="A9526" s="106" t="n">
        <v>64697.1234143519</v>
      </c>
      <c r="B9526" s="1" t="s">
        <v>314</v>
      </c>
      <c r="C9526" s="1" t="s">
        <v>315</v>
      </c>
      <c r="D9526" s="1" t="s">
        <v>316</v>
      </c>
    </row>
    <row r="9527" customFormat="false" ht="15" hidden="false" customHeight="true" outlineLevel="0" collapsed="false">
      <c r="A9527" s="106" t="n">
        <v>64703.9622453704</v>
      </c>
      <c r="B9527" s="1" t="s">
        <v>326</v>
      </c>
      <c r="C9527" s="1" t="s">
        <v>327</v>
      </c>
      <c r="D9527" s="1" t="s">
        <v>319</v>
      </c>
    </row>
    <row r="9528" customFormat="false" ht="15" hidden="false" customHeight="true" outlineLevel="0" collapsed="false">
      <c r="A9528" s="106" t="n">
        <v>64710.6736921296</v>
      </c>
      <c r="B9528" s="1" t="s">
        <v>320</v>
      </c>
      <c r="C9528" s="1" t="s">
        <v>321</v>
      </c>
      <c r="D9528" s="1" t="s">
        <v>322</v>
      </c>
    </row>
    <row r="9529" customFormat="false" ht="15" hidden="false" customHeight="true" outlineLevel="0" collapsed="false">
      <c r="A9529" s="106" t="n">
        <v>64718.7378472222</v>
      </c>
      <c r="B9529" s="1" t="s">
        <v>323</v>
      </c>
      <c r="C9529" s="1" t="s">
        <v>324</v>
      </c>
      <c r="D9529" s="1" t="s">
        <v>325</v>
      </c>
    </row>
    <row r="9530" customFormat="false" ht="15" hidden="false" customHeight="true" outlineLevel="0" collapsed="false">
      <c r="A9530" s="106" t="n">
        <v>64726.7054861111</v>
      </c>
      <c r="B9530" s="1" t="s">
        <v>314</v>
      </c>
      <c r="C9530" s="1" t="s">
        <v>315</v>
      </c>
      <c r="D9530" s="1" t="s">
        <v>316</v>
      </c>
    </row>
    <row r="9531" customFormat="false" ht="15" hidden="false" customHeight="true" outlineLevel="0" collapsed="false">
      <c r="A9531" s="106" t="n">
        <v>64728.9789699074</v>
      </c>
      <c r="B9531" s="1" t="s">
        <v>328</v>
      </c>
      <c r="C9531" s="1" t="s">
        <v>329</v>
      </c>
      <c r="D9531" s="1" t="s">
        <v>330</v>
      </c>
    </row>
    <row r="9532" customFormat="false" ht="15" hidden="false" customHeight="true" outlineLevel="0" collapsed="false">
      <c r="A9532" s="106" t="n">
        <v>64733.3498611111</v>
      </c>
      <c r="B9532" s="1" t="s">
        <v>326</v>
      </c>
      <c r="C9532" s="1" t="s">
        <v>327</v>
      </c>
      <c r="D9532" s="1" t="s">
        <v>319</v>
      </c>
    </row>
    <row r="9533" customFormat="false" ht="15" hidden="false" customHeight="true" outlineLevel="0" collapsed="false">
      <c r="A9533" s="106" t="n">
        <v>64740.2926388889</v>
      </c>
      <c r="B9533" s="1" t="s">
        <v>320</v>
      </c>
      <c r="C9533" s="1" t="s">
        <v>321</v>
      </c>
      <c r="D9533" s="1" t="s">
        <v>322</v>
      </c>
    </row>
    <row r="9534" customFormat="false" ht="15" hidden="false" customHeight="true" outlineLevel="0" collapsed="false">
      <c r="A9534" s="106" t="n">
        <v>64748.4621296296</v>
      </c>
      <c r="B9534" s="1" t="s">
        <v>323</v>
      </c>
      <c r="C9534" s="1" t="s">
        <v>324</v>
      </c>
      <c r="D9534" s="1" t="s">
        <v>325</v>
      </c>
    </row>
    <row r="9535" customFormat="false" ht="15" hidden="false" customHeight="true" outlineLevel="0" collapsed="false">
      <c r="A9535" s="106" t="n">
        <v>64756.117974537</v>
      </c>
      <c r="B9535" s="1" t="s">
        <v>314</v>
      </c>
      <c r="C9535" s="1" t="s">
        <v>315</v>
      </c>
      <c r="D9535" s="1" t="s">
        <v>316</v>
      </c>
    </row>
    <row r="9536" customFormat="false" ht="15" hidden="false" customHeight="true" outlineLevel="0" collapsed="false">
      <c r="A9536" s="106" t="n">
        <v>64762.7222106482</v>
      </c>
      <c r="B9536" s="1" t="s">
        <v>326</v>
      </c>
      <c r="C9536" s="1" t="s">
        <v>327</v>
      </c>
      <c r="D9536" s="1" t="s">
        <v>319</v>
      </c>
    </row>
    <row r="9537" customFormat="false" ht="15" hidden="false" customHeight="true" outlineLevel="0" collapsed="false">
      <c r="A9537" s="106" t="n">
        <v>64769.9774189815</v>
      </c>
      <c r="B9537" s="1" t="s">
        <v>320</v>
      </c>
      <c r="C9537" s="1" t="s">
        <v>321</v>
      </c>
      <c r="D9537" s="1" t="s">
        <v>322</v>
      </c>
    </row>
    <row r="9538" customFormat="false" ht="15" hidden="false" customHeight="true" outlineLevel="0" collapsed="false">
      <c r="A9538" s="106" t="n">
        <v>64778.0990972222</v>
      </c>
      <c r="B9538" s="1" t="s">
        <v>323</v>
      </c>
      <c r="C9538" s="1" t="s">
        <v>324</v>
      </c>
      <c r="D9538" s="1" t="s">
        <v>325</v>
      </c>
    </row>
    <row r="9539" customFormat="false" ht="15" hidden="false" customHeight="true" outlineLevel="0" collapsed="false">
      <c r="A9539" s="106" t="n">
        <v>64785.3930092593</v>
      </c>
      <c r="B9539" s="1" t="s">
        <v>314</v>
      </c>
      <c r="C9539" s="1" t="s">
        <v>315</v>
      </c>
      <c r="D9539" s="1" t="s">
        <v>316</v>
      </c>
    </row>
    <row r="9540" customFormat="false" ht="15" hidden="false" customHeight="true" outlineLevel="0" collapsed="false">
      <c r="A9540" s="106" t="n">
        <v>64792.1096296296</v>
      </c>
      <c r="B9540" s="1" t="s">
        <v>317</v>
      </c>
      <c r="C9540" s="1" t="s">
        <v>318</v>
      </c>
      <c r="D9540" s="1" t="s">
        <v>319</v>
      </c>
    </row>
    <row r="9541" customFormat="false" ht="15" hidden="false" customHeight="true" outlineLevel="0" collapsed="false">
      <c r="A9541" s="106" t="n">
        <v>64799.6962152778</v>
      </c>
      <c r="B9541" s="1" t="s">
        <v>320</v>
      </c>
      <c r="C9541" s="1" t="s">
        <v>321</v>
      </c>
      <c r="D9541" s="1" t="s">
        <v>322</v>
      </c>
    </row>
    <row r="9542" customFormat="false" ht="15" hidden="false" customHeight="true" outlineLevel="0" collapsed="false">
      <c r="A9542" s="106" t="n">
        <v>64807.6295138889</v>
      </c>
      <c r="B9542" s="1" t="s">
        <v>333</v>
      </c>
      <c r="C9542" s="1" t="s">
        <v>334</v>
      </c>
      <c r="D9542" s="1" t="s">
        <v>325</v>
      </c>
    </row>
    <row r="9543" customFormat="false" ht="15" hidden="false" customHeight="true" outlineLevel="0" collapsed="false">
      <c r="A9543" s="106" t="n">
        <v>64814.5889814815</v>
      </c>
      <c r="B9543" s="1" t="s">
        <v>314</v>
      </c>
      <c r="C9543" s="1" t="s">
        <v>315</v>
      </c>
      <c r="D9543" s="1" t="s">
        <v>316</v>
      </c>
    </row>
    <row r="9544" customFormat="false" ht="15" hidden="false" customHeight="true" outlineLevel="0" collapsed="false">
      <c r="A9544" s="106" t="n">
        <v>64821.5382638889</v>
      </c>
      <c r="B9544" s="1" t="s">
        <v>326</v>
      </c>
      <c r="C9544" s="1" t="s">
        <v>327</v>
      </c>
      <c r="D9544" s="1" t="s">
        <v>319</v>
      </c>
    </row>
    <row r="9545" customFormat="false" ht="15" hidden="false" customHeight="true" outlineLevel="0" collapsed="false">
      <c r="A9545" s="106" t="n">
        <v>64821.6822337963</v>
      </c>
      <c r="B9545" s="1" t="s">
        <v>328</v>
      </c>
      <c r="C9545" s="1" t="s">
        <v>331</v>
      </c>
      <c r="D9545" s="1" t="s">
        <v>332</v>
      </c>
    </row>
    <row r="9546" customFormat="false" ht="15" hidden="false" customHeight="true" outlineLevel="0" collapsed="false">
      <c r="A9546" s="106" t="n">
        <v>64829.4203472222</v>
      </c>
      <c r="B9546" s="1" t="s">
        <v>320</v>
      </c>
      <c r="C9546" s="1" t="s">
        <v>321</v>
      </c>
      <c r="D9546" s="1" t="s">
        <v>322</v>
      </c>
    </row>
    <row r="9547" customFormat="false" ht="15" hidden="false" customHeight="true" outlineLevel="0" collapsed="false">
      <c r="A9547" s="106" t="n">
        <v>64837.0566319445</v>
      </c>
      <c r="B9547" s="1" t="s">
        <v>323</v>
      </c>
      <c r="C9547" s="1" t="s">
        <v>324</v>
      </c>
      <c r="D9547" s="1" t="s">
        <v>325</v>
      </c>
    </row>
    <row r="9548" customFormat="false" ht="15" hidden="false" customHeight="true" outlineLevel="0" collapsed="false">
      <c r="A9548" s="106" t="n">
        <v>64843.773275463</v>
      </c>
      <c r="B9548" s="1" t="s">
        <v>314</v>
      </c>
      <c r="C9548" s="1" t="s">
        <v>315</v>
      </c>
      <c r="D9548" s="1" t="s">
        <v>316</v>
      </c>
    </row>
    <row r="9549" customFormat="false" ht="15" hidden="false" customHeight="true" outlineLevel="0" collapsed="false">
      <c r="A9549" s="106" t="n">
        <v>64851.0286111111</v>
      </c>
      <c r="B9549" s="1" t="s">
        <v>326</v>
      </c>
      <c r="C9549" s="1" t="s">
        <v>327</v>
      </c>
      <c r="D9549" s="1" t="s">
        <v>319</v>
      </c>
    </row>
    <row r="9550" customFormat="false" ht="15" hidden="false" customHeight="true" outlineLevel="0" collapsed="false">
      <c r="A9550" s="106" t="n">
        <v>64859.1216087963</v>
      </c>
      <c r="B9550" s="1" t="s">
        <v>320</v>
      </c>
      <c r="C9550" s="1" t="s">
        <v>321</v>
      </c>
      <c r="D9550" s="1" t="s">
        <v>322</v>
      </c>
    </row>
    <row r="9551" customFormat="false" ht="15" hidden="false" customHeight="true" outlineLevel="0" collapsed="false">
      <c r="A9551" s="106" t="n">
        <v>64866.4071412037</v>
      </c>
      <c r="B9551" s="1" t="s">
        <v>323</v>
      </c>
      <c r="C9551" s="1" t="s">
        <v>324</v>
      </c>
      <c r="D9551" s="1" t="s">
        <v>325</v>
      </c>
    </row>
    <row r="9552" customFormat="false" ht="15" hidden="false" customHeight="true" outlineLevel="0" collapsed="false">
      <c r="A9552" s="106" t="n">
        <v>64873.0111689815</v>
      </c>
      <c r="B9552" s="1" t="s">
        <v>314</v>
      </c>
      <c r="C9552" s="1" t="s">
        <v>315</v>
      </c>
      <c r="D9552" s="1" t="s">
        <v>316</v>
      </c>
    </row>
    <row r="9553" customFormat="false" ht="15" hidden="false" customHeight="true" outlineLevel="0" collapsed="false">
      <c r="A9553" s="106" t="n">
        <v>64880.5956018519</v>
      </c>
      <c r="B9553" s="1" t="s">
        <v>326</v>
      </c>
      <c r="C9553" s="1" t="s">
        <v>327</v>
      </c>
      <c r="D9553" s="1" t="s">
        <v>319</v>
      </c>
    </row>
    <row r="9554" customFormat="false" ht="15" hidden="false" customHeight="true" outlineLevel="0" collapsed="false">
      <c r="A9554" s="106" t="n">
        <v>64888.7709606482</v>
      </c>
      <c r="B9554" s="1" t="s">
        <v>320</v>
      </c>
      <c r="C9554" s="1" t="s">
        <v>321</v>
      </c>
      <c r="D9554" s="1" t="s">
        <v>322</v>
      </c>
    </row>
    <row r="9555" customFormat="false" ht="15" hidden="false" customHeight="true" outlineLevel="0" collapsed="false">
      <c r="A9555" s="106" t="n">
        <v>64895.7243518519</v>
      </c>
      <c r="B9555" s="1" t="s">
        <v>323</v>
      </c>
      <c r="C9555" s="1" t="s">
        <v>324</v>
      </c>
      <c r="D9555" s="1" t="s">
        <v>325</v>
      </c>
    </row>
    <row r="9556" customFormat="false" ht="15" hidden="false" customHeight="true" outlineLevel="0" collapsed="false">
      <c r="A9556" s="106" t="n">
        <v>64902.3579050926</v>
      </c>
      <c r="B9556" s="1" t="s">
        <v>314</v>
      </c>
      <c r="C9556" s="1" t="s">
        <v>315</v>
      </c>
      <c r="D9556" s="1" t="s">
        <v>316</v>
      </c>
    </row>
    <row r="9557" customFormat="false" ht="15" hidden="false" customHeight="true" outlineLevel="0" collapsed="false">
      <c r="A9557" s="106" t="n">
        <v>64910.2448958333</v>
      </c>
      <c r="B9557" s="1" t="s">
        <v>326</v>
      </c>
      <c r="C9557" s="1" t="s">
        <v>327</v>
      </c>
      <c r="D9557" s="1" t="s">
        <v>319</v>
      </c>
    </row>
    <row r="9558" customFormat="false" ht="15" hidden="false" customHeight="true" outlineLevel="0" collapsed="false">
      <c r="A9558" s="106" t="n">
        <v>64915.3572569444</v>
      </c>
      <c r="B9558" s="1" t="s">
        <v>328</v>
      </c>
      <c r="C9558" s="1" t="s">
        <v>335</v>
      </c>
      <c r="D9558" s="1" t="s">
        <v>336</v>
      </c>
    </row>
    <row r="9559" customFormat="false" ht="15" hidden="false" customHeight="true" outlineLevel="0" collapsed="false">
      <c r="A9559" s="106" t="n">
        <v>64918.3433101852</v>
      </c>
      <c r="B9559" s="1" t="s">
        <v>320</v>
      </c>
      <c r="C9559" s="1" t="s">
        <v>321</v>
      </c>
      <c r="D9559" s="1" t="s">
        <v>322</v>
      </c>
    </row>
    <row r="9560" customFormat="false" ht="15" hidden="false" customHeight="true" outlineLevel="0" collapsed="false">
      <c r="A9560" s="106" t="n">
        <v>64925.0559722222</v>
      </c>
      <c r="B9560" s="1" t="s">
        <v>323</v>
      </c>
      <c r="C9560" s="1" t="s">
        <v>324</v>
      </c>
      <c r="D9560" s="1" t="s">
        <v>325</v>
      </c>
    </row>
    <row r="9561" customFormat="false" ht="15" hidden="false" customHeight="true" outlineLevel="0" collapsed="false">
      <c r="A9561" s="106" t="n">
        <v>64931.8512962963</v>
      </c>
      <c r="B9561" s="1" t="s">
        <v>314</v>
      </c>
      <c r="C9561" s="1" t="s">
        <v>315</v>
      </c>
      <c r="D9561" s="1" t="s">
        <v>316</v>
      </c>
    </row>
    <row r="9562" customFormat="false" ht="15" hidden="false" customHeight="true" outlineLevel="0" collapsed="false">
      <c r="A9562" s="106" t="n">
        <v>64939.9628356482</v>
      </c>
      <c r="B9562" s="1" t="s">
        <v>326</v>
      </c>
      <c r="C9562" s="1" t="s">
        <v>327</v>
      </c>
      <c r="D9562" s="1" t="s">
        <v>319</v>
      </c>
    </row>
    <row r="9563" customFormat="false" ht="15" hidden="false" customHeight="true" outlineLevel="0" collapsed="false">
      <c r="A9563" s="106" t="n">
        <v>64947.8265972222</v>
      </c>
      <c r="B9563" s="1" t="s">
        <v>320</v>
      </c>
      <c r="C9563" s="1" t="s">
        <v>321</v>
      </c>
      <c r="D9563" s="1" t="s">
        <v>322</v>
      </c>
    </row>
    <row r="9564" customFormat="false" ht="15" hidden="false" customHeight="true" outlineLevel="0" collapsed="false">
      <c r="A9564" s="106" t="n">
        <v>64954.4416898148</v>
      </c>
      <c r="B9564" s="1" t="s">
        <v>323</v>
      </c>
      <c r="C9564" s="1" t="s">
        <v>324</v>
      </c>
      <c r="D9564" s="1" t="s">
        <v>325</v>
      </c>
    </row>
    <row r="9565" customFormat="false" ht="15" hidden="false" customHeight="true" outlineLevel="0" collapsed="false">
      <c r="A9565" s="106" t="n">
        <v>64961.5061921296</v>
      </c>
      <c r="B9565" s="1" t="s">
        <v>314</v>
      </c>
      <c r="C9565" s="1" t="s">
        <v>315</v>
      </c>
      <c r="D9565" s="1" t="s">
        <v>316</v>
      </c>
    </row>
    <row r="9566" customFormat="false" ht="15" hidden="false" customHeight="true" outlineLevel="0" collapsed="false">
      <c r="A9566" s="106" t="n">
        <v>64969.7078703704</v>
      </c>
      <c r="B9566" s="1" t="s">
        <v>317</v>
      </c>
      <c r="C9566" s="1" t="s">
        <v>318</v>
      </c>
      <c r="D9566" s="1" t="s">
        <v>319</v>
      </c>
    </row>
    <row r="9567" customFormat="false" ht="15" hidden="false" customHeight="true" outlineLevel="0" collapsed="false">
      <c r="A9567" s="106" t="n">
        <v>64977.2294097222</v>
      </c>
      <c r="B9567" s="1" t="s">
        <v>320</v>
      </c>
      <c r="C9567" s="1" t="s">
        <v>321</v>
      </c>
      <c r="D9567" s="1" t="s">
        <v>322</v>
      </c>
    </row>
    <row r="9568" customFormat="false" ht="15" hidden="false" customHeight="true" outlineLevel="0" collapsed="false">
      <c r="A9568" s="106" t="n">
        <v>64983.9041319444</v>
      </c>
      <c r="B9568" s="1" t="s">
        <v>333</v>
      </c>
      <c r="C9568" s="1" t="s">
        <v>334</v>
      </c>
      <c r="D9568" s="1" t="s">
        <v>325</v>
      </c>
    </row>
    <row r="9569" customFormat="false" ht="15" hidden="false" customHeight="true" outlineLevel="0" collapsed="false">
      <c r="A9569" s="106" t="n">
        <v>64991.3092824074</v>
      </c>
      <c r="B9569" s="1" t="s">
        <v>314</v>
      </c>
      <c r="C9569" s="1" t="s">
        <v>315</v>
      </c>
      <c r="D9569" s="1" t="s">
        <v>316</v>
      </c>
    </row>
    <row r="9570" customFormat="false" ht="15" hidden="false" customHeight="true" outlineLevel="0" collapsed="false">
      <c r="A9570" s="106" t="n">
        <v>64999.4202199074</v>
      </c>
      <c r="B9570" s="1" t="s">
        <v>326</v>
      </c>
      <c r="C9570" s="1" t="s">
        <v>327</v>
      </c>
      <c r="D9570" s="1" t="s">
        <v>319</v>
      </c>
    </row>
    <row r="9571" customFormat="false" ht="15" hidden="false" customHeight="true" outlineLevel="0" collapsed="false">
      <c r="A9571" s="106" t="n">
        <v>65005.2499189815</v>
      </c>
      <c r="B9571" s="1" t="s">
        <v>328</v>
      </c>
      <c r="C9571" s="1" t="s">
        <v>337</v>
      </c>
      <c r="D9571" s="1" t="s">
        <v>338</v>
      </c>
    </row>
    <row r="9572" customFormat="false" ht="15" hidden="false" customHeight="true" outlineLevel="0" collapsed="false">
      <c r="A9572" s="106" t="n">
        <v>65006.5797453704</v>
      </c>
      <c r="B9572" s="1" t="s">
        <v>320</v>
      </c>
      <c r="C9572" s="1" t="s">
        <v>321</v>
      </c>
      <c r="D9572" s="1" t="s">
        <v>322</v>
      </c>
    </row>
    <row r="9573" customFormat="false" ht="15" hidden="false" customHeight="true" outlineLevel="0" collapsed="false">
      <c r="A9573" s="106" t="n">
        <v>65013.4474421296</v>
      </c>
      <c r="B9573" s="1" t="s">
        <v>323</v>
      </c>
      <c r="C9573" s="1" t="s">
        <v>324</v>
      </c>
      <c r="D9573" s="1" t="s">
        <v>325</v>
      </c>
    </row>
    <row r="9574" customFormat="false" ht="15" hidden="false" customHeight="true" outlineLevel="0" collapsed="false">
      <c r="A9574" s="106" t="n">
        <v>65021.21125</v>
      </c>
      <c r="B9574" s="1" t="s">
        <v>314</v>
      </c>
      <c r="C9574" s="1" t="s">
        <v>315</v>
      </c>
      <c r="D9574" s="1" t="s">
        <v>316</v>
      </c>
    </row>
    <row r="9575" customFormat="false" ht="15" hidden="false" customHeight="true" outlineLevel="0" collapsed="false">
      <c r="A9575" s="106" t="n">
        <v>65029.050625</v>
      </c>
      <c r="B9575" s="1" t="s">
        <v>326</v>
      </c>
      <c r="C9575" s="1" t="s">
        <v>327</v>
      </c>
      <c r="D9575" s="1" t="s">
        <v>319</v>
      </c>
    </row>
    <row r="9576" customFormat="false" ht="15" hidden="false" customHeight="true" outlineLevel="0" collapsed="false">
      <c r="A9576" s="106" t="n">
        <v>65035.9152430556</v>
      </c>
      <c r="B9576" s="1" t="s">
        <v>320</v>
      </c>
      <c r="C9576" s="1" t="s">
        <v>321</v>
      </c>
      <c r="D9576" s="1" t="s">
        <v>322</v>
      </c>
    </row>
    <row r="9577" customFormat="false" ht="15" hidden="false" customHeight="true" outlineLevel="0" collapsed="false">
      <c r="A9577" s="106" t="n">
        <v>65043.0644907407</v>
      </c>
      <c r="B9577" s="1" t="s">
        <v>323</v>
      </c>
      <c r="C9577" s="1" t="s">
        <v>324</v>
      </c>
      <c r="D9577" s="1" t="s">
        <v>325</v>
      </c>
    </row>
    <row r="9578" customFormat="false" ht="15" hidden="false" customHeight="true" outlineLevel="0" collapsed="false">
      <c r="A9578" s="106" t="n">
        <v>65051.1247569445</v>
      </c>
      <c r="B9578" s="1" t="s">
        <v>314</v>
      </c>
      <c r="C9578" s="1" t="s">
        <v>315</v>
      </c>
      <c r="D9578" s="1" t="s">
        <v>316</v>
      </c>
    </row>
    <row r="9579" customFormat="false" ht="15" hidden="false" customHeight="true" outlineLevel="0" collapsed="false">
      <c r="A9579" s="106" t="n">
        <v>65058.5817592593</v>
      </c>
      <c r="B9579" s="1" t="s">
        <v>326</v>
      </c>
      <c r="C9579" s="1" t="s">
        <v>327</v>
      </c>
      <c r="D9579" s="1" t="s">
        <v>319</v>
      </c>
    </row>
    <row r="9580" customFormat="false" ht="15" hidden="false" customHeight="true" outlineLevel="0" collapsed="false">
      <c r="A9580" s="106" t="n">
        <v>65065.2712384259</v>
      </c>
      <c r="B9580" s="1" t="s">
        <v>320</v>
      </c>
      <c r="C9580" s="1" t="s">
        <v>321</v>
      </c>
      <c r="D9580" s="1" t="s">
        <v>322</v>
      </c>
    </row>
    <row r="9581" customFormat="false" ht="15" hidden="false" customHeight="true" outlineLevel="0" collapsed="false">
      <c r="A9581" s="106" t="n">
        <v>65072.7429398148</v>
      </c>
      <c r="B9581" s="1" t="s">
        <v>323</v>
      </c>
      <c r="C9581" s="1" t="s">
        <v>324</v>
      </c>
      <c r="D9581" s="1" t="s">
        <v>325</v>
      </c>
    </row>
    <row r="9582" customFormat="false" ht="15" hidden="false" customHeight="true" outlineLevel="0" collapsed="false">
      <c r="A9582" s="106" t="n">
        <v>65080.9491319444</v>
      </c>
      <c r="B9582" s="1" t="s">
        <v>314</v>
      </c>
      <c r="C9582" s="1" t="s">
        <v>315</v>
      </c>
      <c r="D9582" s="1" t="s">
        <v>316</v>
      </c>
    </row>
    <row r="9583" customFormat="false" ht="15" hidden="false" customHeight="true" outlineLevel="0" collapsed="false">
      <c r="A9583" s="106" t="n">
        <v>65088.0253356482</v>
      </c>
      <c r="B9583" s="1" t="s">
        <v>326</v>
      </c>
      <c r="C9583" s="1" t="s">
        <v>327</v>
      </c>
      <c r="D9583" s="1" t="s">
        <v>319</v>
      </c>
    </row>
    <row r="9584" customFormat="false" ht="15" hidden="false" customHeight="true" outlineLevel="0" collapsed="false">
      <c r="A9584" s="106" t="n">
        <v>65094.2151967593</v>
      </c>
      <c r="B9584" s="1" t="s">
        <v>328</v>
      </c>
      <c r="C9584" s="1" t="s">
        <v>329</v>
      </c>
      <c r="D9584" s="1" t="s">
        <v>330</v>
      </c>
    </row>
    <row r="9585" customFormat="false" ht="15" hidden="false" customHeight="true" outlineLevel="0" collapsed="false">
      <c r="A9585" s="106" t="n">
        <v>65094.6732523148</v>
      </c>
      <c r="B9585" s="1" t="s">
        <v>320</v>
      </c>
      <c r="C9585" s="1" t="s">
        <v>321</v>
      </c>
      <c r="D9585" s="1" t="s">
        <v>322</v>
      </c>
    </row>
    <row r="9586" customFormat="false" ht="15" hidden="false" customHeight="true" outlineLevel="0" collapsed="false">
      <c r="A9586" s="106" t="n">
        <v>65102.460787037</v>
      </c>
      <c r="B9586" s="1" t="s">
        <v>323</v>
      </c>
      <c r="C9586" s="1" t="s">
        <v>324</v>
      </c>
      <c r="D9586" s="1" t="s">
        <v>325</v>
      </c>
    </row>
    <row r="9587" customFormat="false" ht="15" hidden="false" customHeight="true" outlineLevel="0" collapsed="false">
      <c r="A9587" s="106" t="n">
        <v>65110.6141319444</v>
      </c>
      <c r="B9587" s="1" t="s">
        <v>314</v>
      </c>
      <c r="C9587" s="1" t="s">
        <v>315</v>
      </c>
      <c r="D9587" s="1" t="s">
        <v>316</v>
      </c>
    </row>
    <row r="9588" customFormat="false" ht="15" hidden="false" customHeight="true" outlineLevel="0" collapsed="false">
      <c r="A9588" s="106" t="n">
        <v>65117.405462963</v>
      </c>
      <c r="B9588" s="1" t="s">
        <v>326</v>
      </c>
      <c r="C9588" s="1" t="s">
        <v>327</v>
      </c>
      <c r="D9588" s="1" t="s">
        <v>319</v>
      </c>
    </row>
    <row r="9589" customFormat="false" ht="15" hidden="false" customHeight="true" outlineLevel="0" collapsed="false">
      <c r="A9589" s="106" t="n">
        <v>65124.1377893519</v>
      </c>
      <c r="B9589" s="1" t="s">
        <v>320</v>
      </c>
      <c r="C9589" s="1" t="s">
        <v>321</v>
      </c>
      <c r="D9589" s="1" t="s">
        <v>322</v>
      </c>
    </row>
    <row r="9590" customFormat="false" ht="15" hidden="false" customHeight="true" outlineLevel="0" collapsed="false">
      <c r="A9590" s="106" t="n">
        <v>65132.1791550926</v>
      </c>
      <c r="B9590" s="1" t="s">
        <v>323</v>
      </c>
      <c r="C9590" s="1" t="s">
        <v>324</v>
      </c>
      <c r="D9590" s="1" t="s">
        <v>325</v>
      </c>
    </row>
    <row r="9591" customFormat="false" ht="15" hidden="false" customHeight="true" outlineLevel="0" collapsed="false">
      <c r="A9591" s="106" t="n">
        <v>65140.1029513889</v>
      </c>
      <c r="B9591" s="1" t="s">
        <v>314</v>
      </c>
      <c r="C9591" s="1" t="s">
        <v>315</v>
      </c>
      <c r="D9591" s="1" t="s">
        <v>316</v>
      </c>
    </row>
    <row r="9592" customFormat="false" ht="15" hidden="false" customHeight="true" outlineLevel="0" collapsed="false">
      <c r="A9592" s="106" t="n">
        <v>65146.7470601852</v>
      </c>
      <c r="B9592" s="1" t="s">
        <v>317</v>
      </c>
      <c r="C9592" s="1" t="s">
        <v>318</v>
      </c>
      <c r="D9592" s="1" t="s">
        <v>319</v>
      </c>
    </row>
    <row r="9593" customFormat="false" ht="15" hidden="false" customHeight="true" outlineLevel="0" collapsed="false">
      <c r="A9593" s="106" t="n">
        <v>65153.6767476852</v>
      </c>
      <c r="B9593" s="1" t="s">
        <v>320</v>
      </c>
      <c r="C9593" s="1" t="s">
        <v>321</v>
      </c>
      <c r="D9593" s="1" t="s">
        <v>322</v>
      </c>
    </row>
    <row r="9594" customFormat="false" ht="15" hidden="false" customHeight="true" outlineLevel="0" collapsed="false">
      <c r="A9594" s="106" t="n">
        <v>65161.8484027778</v>
      </c>
      <c r="B9594" s="1" t="s">
        <v>323</v>
      </c>
      <c r="C9594" s="1" t="s">
        <v>324</v>
      </c>
      <c r="D9594" s="1" t="s">
        <v>325</v>
      </c>
    </row>
    <row r="9595" customFormat="false" ht="15" hidden="false" customHeight="true" outlineLevel="0" collapsed="false">
      <c r="A9595" s="106" t="n">
        <v>65169.4429282407</v>
      </c>
      <c r="B9595" s="1" t="s">
        <v>314</v>
      </c>
      <c r="C9595" s="1" t="s">
        <v>315</v>
      </c>
      <c r="D9595" s="1" t="s">
        <v>316</v>
      </c>
    </row>
    <row r="9596" customFormat="false" ht="15" hidden="false" customHeight="true" outlineLevel="0" collapsed="false">
      <c r="A9596" s="106" t="n">
        <v>65176.0755671296</v>
      </c>
      <c r="B9596" s="1" t="s">
        <v>326</v>
      </c>
      <c r="C9596" s="1" t="s">
        <v>327</v>
      </c>
      <c r="D9596" s="1" t="s">
        <v>319</v>
      </c>
    </row>
    <row r="9597" customFormat="false" ht="15" hidden="false" customHeight="true" outlineLevel="0" collapsed="false">
      <c r="A9597" s="106" t="n">
        <v>65183.2966319445</v>
      </c>
      <c r="B9597" s="1" t="s">
        <v>320</v>
      </c>
      <c r="C9597" s="1" t="s">
        <v>321</v>
      </c>
      <c r="D9597" s="1" t="s">
        <v>322</v>
      </c>
    </row>
    <row r="9598" customFormat="false" ht="15" hidden="false" customHeight="true" outlineLevel="0" collapsed="false">
      <c r="A9598" s="106" t="n">
        <v>65186.9145138889</v>
      </c>
      <c r="B9598" s="1" t="s">
        <v>328</v>
      </c>
      <c r="C9598" s="1" t="s">
        <v>331</v>
      </c>
      <c r="D9598" s="1" t="s">
        <v>332</v>
      </c>
    </row>
    <row r="9599" customFormat="false" ht="15" hidden="false" customHeight="true" outlineLevel="0" collapsed="false">
      <c r="A9599" s="106" t="n">
        <v>65191.4310763889</v>
      </c>
      <c r="B9599" s="1" t="s">
        <v>323</v>
      </c>
      <c r="C9599" s="1" t="s">
        <v>324</v>
      </c>
      <c r="D9599" s="1" t="s">
        <v>325</v>
      </c>
    </row>
    <row r="9600" customFormat="false" ht="15" hidden="false" customHeight="true" outlineLevel="0" collapsed="false">
      <c r="A9600" s="106" t="n">
        <v>65198.683912037</v>
      </c>
      <c r="B9600" s="1" t="s">
        <v>314</v>
      </c>
      <c r="C9600" s="1" t="s">
        <v>315</v>
      </c>
      <c r="D9600" s="1" t="s">
        <v>316</v>
      </c>
    </row>
    <row r="9601" customFormat="false" ht="15" hidden="false" customHeight="true" outlineLevel="0" collapsed="false">
      <c r="A9601" s="106" t="n">
        <v>65205.4224305556</v>
      </c>
      <c r="B9601" s="1" t="s">
        <v>326</v>
      </c>
      <c r="C9601" s="1" t="s">
        <v>327</v>
      </c>
      <c r="D9601" s="1" t="s">
        <v>319</v>
      </c>
    </row>
    <row r="9602" customFormat="false" ht="15" hidden="false" customHeight="true" outlineLevel="0" collapsed="false">
      <c r="A9602" s="106" t="n">
        <v>65212.9907291667</v>
      </c>
      <c r="B9602" s="1" t="s">
        <v>320</v>
      </c>
      <c r="C9602" s="1" t="s">
        <v>321</v>
      </c>
      <c r="D9602" s="1" t="s">
        <v>322</v>
      </c>
    </row>
    <row r="9603" customFormat="false" ht="15" hidden="false" customHeight="true" outlineLevel="0" collapsed="false">
      <c r="A9603" s="106" t="n">
        <v>65220.920787037</v>
      </c>
      <c r="B9603" s="1" t="s">
        <v>323</v>
      </c>
      <c r="C9603" s="1" t="s">
        <v>324</v>
      </c>
      <c r="D9603" s="1" t="s">
        <v>325</v>
      </c>
    </row>
    <row r="9604" customFormat="false" ht="15" hidden="false" customHeight="true" outlineLevel="0" collapsed="false">
      <c r="A9604" s="106" t="n">
        <v>65227.8823726852</v>
      </c>
      <c r="B9604" s="1" t="s">
        <v>314</v>
      </c>
      <c r="C9604" s="1" t="s">
        <v>315</v>
      </c>
      <c r="D9604" s="1" t="s">
        <v>316</v>
      </c>
    </row>
    <row r="9605" customFormat="false" ht="15" hidden="false" customHeight="true" outlineLevel="0" collapsed="false">
      <c r="A9605" s="106" t="n">
        <v>65234.8275694445</v>
      </c>
      <c r="B9605" s="1" t="s">
        <v>326</v>
      </c>
      <c r="C9605" s="1" t="s">
        <v>327</v>
      </c>
      <c r="D9605" s="1" t="s">
        <v>319</v>
      </c>
    </row>
    <row r="9606" customFormat="false" ht="15" hidden="false" customHeight="true" outlineLevel="0" collapsed="false">
      <c r="A9606" s="106" t="n">
        <v>65242.7312962963</v>
      </c>
      <c r="B9606" s="1" t="s">
        <v>320</v>
      </c>
      <c r="C9606" s="1" t="s">
        <v>321</v>
      </c>
      <c r="D9606" s="1" t="s">
        <v>322</v>
      </c>
    </row>
    <row r="9607" customFormat="false" ht="15" hidden="false" customHeight="true" outlineLevel="0" collapsed="false">
      <c r="A9607" s="106" t="n">
        <v>65250.3410069444</v>
      </c>
      <c r="B9607" s="1" t="s">
        <v>323</v>
      </c>
      <c r="C9607" s="1" t="s">
        <v>324</v>
      </c>
      <c r="D9607" s="1" t="s">
        <v>325</v>
      </c>
    </row>
    <row r="9608" customFormat="false" ht="15" hidden="false" customHeight="true" outlineLevel="0" collapsed="false">
      <c r="A9608" s="106" t="n">
        <v>65257.0946180556</v>
      </c>
      <c r="B9608" s="1" t="s">
        <v>314</v>
      </c>
      <c r="C9608" s="1" t="s">
        <v>315</v>
      </c>
      <c r="D9608" s="1" t="s">
        <v>316</v>
      </c>
    </row>
    <row r="9609" customFormat="false" ht="15" hidden="false" customHeight="true" outlineLevel="0" collapsed="false">
      <c r="A9609" s="106" t="n">
        <v>65264.3323263889</v>
      </c>
      <c r="B9609" s="1" t="s">
        <v>326</v>
      </c>
      <c r="C9609" s="1" t="s">
        <v>327</v>
      </c>
      <c r="D9609" s="1" t="s">
        <v>319</v>
      </c>
    </row>
    <row r="9610" customFormat="false" ht="15" hidden="false" customHeight="true" outlineLevel="0" collapsed="false">
      <c r="A9610" s="106" t="n">
        <v>65272.4732986111</v>
      </c>
      <c r="B9610" s="1" t="s">
        <v>320</v>
      </c>
      <c r="C9610" s="1" t="s">
        <v>321</v>
      </c>
      <c r="D9610" s="1" t="s">
        <v>322</v>
      </c>
    </row>
    <row r="9611" customFormat="false" ht="15" hidden="false" customHeight="true" outlineLevel="0" collapsed="false">
      <c r="A9611" s="106" t="n">
        <v>65279.7297337963</v>
      </c>
      <c r="B9611" s="1" t="s">
        <v>323</v>
      </c>
      <c r="C9611" s="1" t="s">
        <v>324</v>
      </c>
      <c r="D9611" s="1" t="s">
        <v>325</v>
      </c>
    </row>
    <row r="9612" customFormat="false" ht="15" hidden="false" customHeight="true" outlineLevel="0" collapsed="false">
      <c r="A9612" s="106" t="n">
        <v>65280.5998032407</v>
      </c>
      <c r="B9612" s="1" t="s">
        <v>328</v>
      </c>
      <c r="C9612" s="1" t="s">
        <v>335</v>
      </c>
      <c r="D9612" s="1" t="s">
        <v>336</v>
      </c>
    </row>
    <row r="9613" customFormat="false" ht="15" hidden="false" customHeight="true" outlineLevel="0" collapsed="false">
      <c r="A9613" s="106" t="n">
        <v>65286.3749074074</v>
      </c>
      <c r="B9613" s="1" t="s">
        <v>314</v>
      </c>
      <c r="C9613" s="1" t="s">
        <v>315</v>
      </c>
      <c r="D9613" s="1" t="s">
        <v>316</v>
      </c>
    </row>
    <row r="9614" customFormat="false" ht="15" hidden="false" customHeight="true" outlineLevel="0" collapsed="false">
      <c r="A9614" s="106" t="n">
        <v>65293.9621990741</v>
      </c>
      <c r="B9614" s="1" t="s">
        <v>326</v>
      </c>
      <c r="C9614" s="1" t="s">
        <v>327</v>
      </c>
      <c r="D9614" s="1" t="s">
        <v>319</v>
      </c>
    </row>
    <row r="9615" customFormat="false" ht="15" hidden="false" customHeight="true" outlineLevel="0" collapsed="false">
      <c r="A9615" s="106" t="n">
        <v>65302.1714467593</v>
      </c>
      <c r="B9615" s="1" t="s">
        <v>320</v>
      </c>
      <c r="C9615" s="1" t="s">
        <v>321</v>
      </c>
      <c r="D9615" s="1" t="s">
        <v>322</v>
      </c>
    </row>
    <row r="9616" customFormat="false" ht="15" hidden="false" customHeight="true" outlineLevel="0" collapsed="false">
      <c r="A9616" s="106" t="n">
        <v>65309.1215625</v>
      </c>
      <c r="B9616" s="1" t="s">
        <v>323</v>
      </c>
      <c r="C9616" s="1" t="s">
        <v>324</v>
      </c>
      <c r="D9616" s="1" t="s">
        <v>325</v>
      </c>
    </row>
    <row r="9617" customFormat="false" ht="15" hidden="false" customHeight="true" outlineLevel="0" collapsed="false">
      <c r="A9617" s="106" t="n">
        <v>65315.7735069445</v>
      </c>
      <c r="B9617" s="1" t="s">
        <v>314</v>
      </c>
      <c r="C9617" s="1" t="s">
        <v>315</v>
      </c>
      <c r="D9617" s="1" t="s">
        <v>316</v>
      </c>
    </row>
    <row r="9618" customFormat="false" ht="15" hidden="false" customHeight="true" outlineLevel="0" collapsed="false">
      <c r="A9618" s="106" t="n">
        <v>65323.7055439815</v>
      </c>
      <c r="B9618" s="1" t="s">
        <v>317</v>
      </c>
      <c r="C9618" s="1" t="s">
        <v>318</v>
      </c>
      <c r="D9618" s="1" t="s">
        <v>319</v>
      </c>
    </row>
    <row r="9619" customFormat="false" ht="15" hidden="false" customHeight="true" outlineLevel="0" collapsed="false">
      <c r="A9619" s="106" t="n">
        <v>65331.7944328704</v>
      </c>
      <c r="B9619" s="1" t="s">
        <v>320</v>
      </c>
      <c r="C9619" s="1" t="s">
        <v>321</v>
      </c>
      <c r="D9619" s="1" t="s">
        <v>322</v>
      </c>
    </row>
    <row r="9620" customFormat="false" ht="15" hidden="false" customHeight="true" outlineLevel="0" collapsed="false">
      <c r="A9620" s="106" t="n">
        <v>65338.5365625</v>
      </c>
      <c r="B9620" s="1" t="s">
        <v>323</v>
      </c>
      <c r="C9620" s="1" t="s">
        <v>324</v>
      </c>
      <c r="D9620" s="1" t="s">
        <v>325</v>
      </c>
    </row>
    <row r="9621" customFormat="false" ht="15" hidden="false" customHeight="true" outlineLevel="0" collapsed="false">
      <c r="A9621" s="106" t="n">
        <v>65345.3293055556</v>
      </c>
      <c r="B9621" s="1" t="s">
        <v>314</v>
      </c>
      <c r="C9621" s="1" t="s">
        <v>315</v>
      </c>
      <c r="D9621" s="1" t="s">
        <v>316</v>
      </c>
    </row>
    <row r="9622" customFormat="false" ht="15" hidden="false" customHeight="true" outlineLevel="0" collapsed="false">
      <c r="A9622" s="106" t="n">
        <v>65353.5055439815</v>
      </c>
      <c r="B9622" s="1" t="s">
        <v>326</v>
      </c>
      <c r="C9622" s="1" t="s">
        <v>327</v>
      </c>
      <c r="D9622" s="1" t="s">
        <v>319</v>
      </c>
    </row>
    <row r="9623" customFormat="false" ht="15" hidden="false" customHeight="true" outlineLevel="0" collapsed="false">
      <c r="A9623" s="106" t="n">
        <v>65361.3275</v>
      </c>
      <c r="B9623" s="1" t="s">
        <v>320</v>
      </c>
      <c r="C9623" s="1" t="s">
        <v>321</v>
      </c>
      <c r="D9623" s="1" t="s">
        <v>322</v>
      </c>
    </row>
    <row r="9624" customFormat="false" ht="15" hidden="false" customHeight="true" outlineLevel="0" collapsed="false">
      <c r="A9624" s="106" t="n">
        <v>65367.9817476852</v>
      </c>
      <c r="B9624" s="1" t="s">
        <v>323</v>
      </c>
      <c r="C9624" s="1" t="s">
        <v>324</v>
      </c>
      <c r="D9624" s="1" t="s">
        <v>325</v>
      </c>
    </row>
    <row r="9625" customFormat="false" ht="15" hidden="false" customHeight="true" outlineLevel="0" collapsed="false">
      <c r="A9625" s="106" t="n">
        <v>65370.4980208333</v>
      </c>
      <c r="B9625" s="1" t="s">
        <v>328</v>
      </c>
      <c r="C9625" s="1" t="s">
        <v>337</v>
      </c>
      <c r="D9625" s="1" t="s">
        <v>338</v>
      </c>
    </row>
    <row r="9626" customFormat="false" ht="15" hidden="false" customHeight="true" outlineLevel="0" collapsed="false">
      <c r="A9626" s="106" t="n">
        <v>65375.0528356481</v>
      </c>
      <c r="B9626" s="1" t="s">
        <v>314</v>
      </c>
      <c r="C9626" s="1" t="s">
        <v>315</v>
      </c>
      <c r="D9626" s="1" t="s">
        <v>316</v>
      </c>
    </row>
    <row r="9627" customFormat="false" ht="15" hidden="false" customHeight="true" outlineLevel="0" collapsed="false">
      <c r="A9627" s="106" t="n">
        <v>65383.2843055556</v>
      </c>
      <c r="B9627" s="1" t="s">
        <v>326</v>
      </c>
      <c r="C9627" s="1" t="s">
        <v>327</v>
      </c>
      <c r="D9627" s="1" t="s">
        <v>319</v>
      </c>
    </row>
    <row r="9628" customFormat="false" ht="15" hidden="false" customHeight="true" outlineLevel="0" collapsed="false">
      <c r="A9628" s="106" t="n">
        <v>65390.7695486111</v>
      </c>
      <c r="B9628" s="1" t="s">
        <v>320</v>
      </c>
      <c r="C9628" s="1" t="s">
        <v>321</v>
      </c>
      <c r="D9628" s="1" t="s">
        <v>322</v>
      </c>
    </row>
    <row r="9629" customFormat="false" ht="15" hidden="false" customHeight="true" outlineLevel="0" collapsed="false">
      <c r="A9629" s="106" t="n">
        <v>65397.4622916667</v>
      </c>
      <c r="B9629" s="1" t="s">
        <v>323</v>
      </c>
      <c r="C9629" s="1" t="s">
        <v>324</v>
      </c>
      <c r="D9629" s="1" t="s">
        <v>325</v>
      </c>
    </row>
    <row r="9630" customFormat="false" ht="15" hidden="false" customHeight="true" outlineLevel="0" collapsed="false">
      <c r="A9630" s="106" t="n">
        <v>65404.9071180556</v>
      </c>
      <c r="B9630" s="1" t="s">
        <v>314</v>
      </c>
      <c r="C9630" s="1" t="s">
        <v>315</v>
      </c>
      <c r="D9630" s="1" t="s">
        <v>316</v>
      </c>
    </row>
    <row r="9631" customFormat="false" ht="15" hidden="false" customHeight="true" outlineLevel="0" collapsed="false">
      <c r="A9631" s="106" t="n">
        <v>65412.9823958333</v>
      </c>
      <c r="B9631" s="1" t="s">
        <v>326</v>
      </c>
      <c r="C9631" s="1" t="s">
        <v>327</v>
      </c>
      <c r="D9631" s="1" t="s">
        <v>319</v>
      </c>
    </row>
    <row r="9632" customFormat="false" ht="15" hidden="false" customHeight="true" outlineLevel="0" collapsed="false">
      <c r="A9632" s="106" t="n">
        <v>65420.1322685185</v>
      </c>
      <c r="B9632" s="1" t="s">
        <v>320</v>
      </c>
      <c r="C9632" s="1" t="s">
        <v>321</v>
      </c>
      <c r="D9632" s="1" t="s">
        <v>322</v>
      </c>
    </row>
    <row r="9633" customFormat="false" ht="15" hidden="false" customHeight="true" outlineLevel="0" collapsed="false">
      <c r="A9633" s="106" t="n">
        <v>65426.9890625</v>
      </c>
      <c r="B9633" s="1" t="s">
        <v>323</v>
      </c>
      <c r="C9633" s="1" t="s">
        <v>324</v>
      </c>
      <c r="D9633" s="1" t="s">
        <v>325</v>
      </c>
    </row>
    <row r="9634" customFormat="false" ht="15" hidden="false" customHeight="true" outlineLevel="0" collapsed="false">
      <c r="A9634" s="106" t="n">
        <v>65434.8077199074</v>
      </c>
      <c r="B9634" s="1" t="s">
        <v>314</v>
      </c>
      <c r="C9634" s="1" t="s">
        <v>315</v>
      </c>
      <c r="D9634" s="1" t="s">
        <v>316</v>
      </c>
    </row>
    <row r="9635" customFormat="false" ht="15" hidden="false" customHeight="true" outlineLevel="0" collapsed="false">
      <c r="A9635" s="106" t="n">
        <v>65442.5748726852</v>
      </c>
      <c r="B9635" s="1" t="s">
        <v>326</v>
      </c>
      <c r="C9635" s="1" t="s">
        <v>327</v>
      </c>
      <c r="D9635" s="1" t="s">
        <v>319</v>
      </c>
    </row>
    <row r="9636" customFormat="false" ht="15" hidden="false" customHeight="true" outlineLevel="0" collapsed="false">
      <c r="A9636" s="106" t="n">
        <v>65449.442025463</v>
      </c>
      <c r="B9636" s="1" t="s">
        <v>320</v>
      </c>
      <c r="C9636" s="1" t="s">
        <v>321</v>
      </c>
      <c r="D9636" s="1" t="s">
        <v>322</v>
      </c>
    </row>
    <row r="9637" customFormat="false" ht="15" hidden="false" customHeight="true" outlineLevel="0" collapsed="false">
      <c r="A9637" s="106" t="n">
        <v>65456.5727430556</v>
      </c>
      <c r="B9637" s="1" t="s">
        <v>323</v>
      </c>
      <c r="C9637" s="1" t="s">
        <v>324</v>
      </c>
      <c r="D9637" s="1" t="s">
        <v>325</v>
      </c>
    </row>
    <row r="9638" customFormat="false" ht="15" hidden="false" customHeight="true" outlineLevel="0" collapsed="false">
      <c r="A9638" s="106" t="n">
        <v>65459.458287037</v>
      </c>
      <c r="B9638" s="1" t="s">
        <v>328</v>
      </c>
      <c r="C9638" s="1" t="s">
        <v>329</v>
      </c>
      <c r="D9638" s="1" t="s">
        <v>330</v>
      </c>
    </row>
    <row r="9639" customFormat="false" ht="15" hidden="false" customHeight="true" outlineLevel="0" collapsed="false">
      <c r="A9639" s="106" t="n">
        <v>65464.6563773148</v>
      </c>
      <c r="B9639" s="1" t="s">
        <v>314</v>
      </c>
      <c r="C9639" s="1" t="s">
        <v>315</v>
      </c>
      <c r="D9639" s="1" t="s">
        <v>316</v>
      </c>
    </row>
    <row r="9640" customFormat="false" ht="15" hidden="false" customHeight="true" outlineLevel="0" collapsed="false">
      <c r="A9640" s="106" t="n">
        <v>65472.0617592593</v>
      </c>
      <c r="B9640" s="1" t="s">
        <v>326</v>
      </c>
      <c r="C9640" s="1" t="s">
        <v>327</v>
      </c>
      <c r="D9640" s="1" t="s">
        <v>319</v>
      </c>
    </row>
    <row r="9641" customFormat="false" ht="15" hidden="false" customHeight="true" outlineLevel="0" collapsed="false">
      <c r="A9641" s="106" t="n">
        <v>65478.7383449074</v>
      </c>
      <c r="B9641" s="1" t="s">
        <v>320</v>
      </c>
      <c r="C9641" s="1" t="s">
        <v>321</v>
      </c>
      <c r="D9641" s="1" t="s">
        <v>322</v>
      </c>
    </row>
    <row r="9642" customFormat="false" ht="15" hidden="false" customHeight="true" outlineLevel="0" collapsed="false">
      <c r="A9642" s="106" t="n">
        <v>65486.2093981481</v>
      </c>
      <c r="B9642" s="1" t="s">
        <v>333</v>
      </c>
      <c r="C9642" s="1" t="s">
        <v>334</v>
      </c>
      <c r="D9642" s="1" t="s">
        <v>325</v>
      </c>
    </row>
    <row r="9643" customFormat="false" ht="15" hidden="false" customHeight="true" outlineLevel="0" collapsed="false">
      <c r="A9643" s="106" t="n">
        <v>65494.3847569445</v>
      </c>
      <c r="B9643" s="1" t="s">
        <v>314</v>
      </c>
      <c r="C9643" s="1" t="s">
        <v>315</v>
      </c>
      <c r="D9643" s="1" t="s">
        <v>316</v>
      </c>
    </row>
    <row r="9644" customFormat="false" ht="15" hidden="false" customHeight="true" outlineLevel="0" collapsed="false">
      <c r="A9644" s="106" t="n">
        <v>65501.4555208333</v>
      </c>
      <c r="B9644" s="1" t="s">
        <v>317</v>
      </c>
      <c r="C9644" s="1" t="s">
        <v>318</v>
      </c>
      <c r="D9644" s="1" t="s">
        <v>319</v>
      </c>
    </row>
    <row r="9645" customFormat="false" ht="15" hidden="false" customHeight="true" outlineLevel="0" collapsed="false">
      <c r="A9645" s="106" t="n">
        <v>65508.0669560185</v>
      </c>
      <c r="B9645" s="1" t="s">
        <v>320</v>
      </c>
      <c r="C9645" s="1" t="s">
        <v>321</v>
      </c>
      <c r="D9645" s="1" t="s">
        <v>322</v>
      </c>
    </row>
    <row r="9646" customFormat="false" ht="15" hidden="false" customHeight="true" outlineLevel="0" collapsed="false">
      <c r="A9646" s="106" t="n">
        <v>65515.8730787037</v>
      </c>
      <c r="B9646" s="1" t="s">
        <v>323</v>
      </c>
      <c r="C9646" s="1" t="s">
        <v>324</v>
      </c>
      <c r="D9646" s="1" t="s">
        <v>325</v>
      </c>
    </row>
    <row r="9647" customFormat="false" ht="15" hidden="false" customHeight="true" outlineLevel="0" collapsed="false">
      <c r="A9647" s="106" t="n">
        <v>65523.9683449074</v>
      </c>
      <c r="B9647" s="1" t="s">
        <v>314</v>
      </c>
      <c r="C9647" s="1" t="s">
        <v>315</v>
      </c>
      <c r="D9647" s="1" t="s">
        <v>316</v>
      </c>
    </row>
    <row r="9648" customFormat="false" ht="15" hidden="false" customHeight="true" outlineLevel="0" collapsed="false">
      <c r="A9648" s="106" t="n">
        <v>65530.7779976852</v>
      </c>
      <c r="B9648" s="1" t="s">
        <v>326</v>
      </c>
      <c r="C9648" s="1" t="s">
        <v>327</v>
      </c>
      <c r="D9648" s="1" t="s">
        <v>319</v>
      </c>
    </row>
    <row r="9649" customFormat="false" ht="15" hidden="false" customHeight="true" outlineLevel="0" collapsed="false">
      <c r="A9649" s="106" t="n">
        <v>65537.4706365741</v>
      </c>
      <c r="B9649" s="1" t="s">
        <v>320</v>
      </c>
      <c r="C9649" s="1" t="s">
        <v>321</v>
      </c>
      <c r="D9649" s="1" t="s">
        <v>322</v>
      </c>
    </row>
    <row r="9650" customFormat="false" ht="15" hidden="false" customHeight="true" outlineLevel="0" collapsed="false">
      <c r="A9650" s="106" t="n">
        <v>65545.5263657407</v>
      </c>
      <c r="B9650" s="1" t="s">
        <v>323</v>
      </c>
      <c r="C9650" s="1" t="s">
        <v>324</v>
      </c>
      <c r="D9650" s="1" t="s">
        <v>325</v>
      </c>
    </row>
    <row r="9651" customFormat="false" ht="15" hidden="false" customHeight="true" outlineLevel="0" collapsed="false">
      <c r="A9651" s="106" t="n">
        <v>65552.1584953704</v>
      </c>
      <c r="B9651" s="1" t="s">
        <v>328</v>
      </c>
      <c r="C9651" s="1" t="s">
        <v>331</v>
      </c>
      <c r="D9651" s="1" t="s">
        <v>332</v>
      </c>
    </row>
    <row r="9652" customFormat="false" ht="15" hidden="false" customHeight="true" outlineLevel="0" collapsed="false">
      <c r="A9652" s="106" t="n">
        <v>65553.4138194444</v>
      </c>
      <c r="B9652" s="1" t="s">
        <v>314</v>
      </c>
      <c r="C9652" s="1" t="s">
        <v>315</v>
      </c>
      <c r="D9652" s="1" t="s">
        <v>316</v>
      </c>
    </row>
    <row r="9653" customFormat="false" ht="15" hidden="false" customHeight="true" outlineLevel="0" collapsed="false">
      <c r="A9653" s="106" t="n">
        <v>65560.0630324074</v>
      </c>
      <c r="B9653" s="1" t="s">
        <v>326</v>
      </c>
      <c r="C9653" s="1" t="s">
        <v>327</v>
      </c>
      <c r="D9653" s="1" t="s">
        <v>319</v>
      </c>
    </row>
    <row r="9654" customFormat="false" ht="15" hidden="false" customHeight="true" outlineLevel="0" collapsed="false">
      <c r="A9654" s="106" t="n">
        <v>65566.9794212963</v>
      </c>
      <c r="B9654" s="1" t="s">
        <v>320</v>
      </c>
      <c r="C9654" s="1" t="s">
        <v>321</v>
      </c>
      <c r="D9654" s="1" t="s">
        <v>322</v>
      </c>
    </row>
    <row r="9655" customFormat="false" ht="15" hidden="false" customHeight="true" outlineLevel="0" collapsed="false">
      <c r="A9655" s="106" t="n">
        <v>65575.1409953704</v>
      </c>
      <c r="B9655" s="1" t="s">
        <v>323</v>
      </c>
      <c r="C9655" s="1" t="s">
        <v>324</v>
      </c>
      <c r="D9655" s="1" t="s">
        <v>325</v>
      </c>
    </row>
    <row r="9656" customFormat="false" ht="15" hidden="false" customHeight="true" outlineLevel="0" collapsed="false">
      <c r="A9656" s="106" t="n">
        <v>65582.7454513889</v>
      </c>
      <c r="B9656" s="1" t="s">
        <v>314</v>
      </c>
      <c r="C9656" s="1" t="s">
        <v>315</v>
      </c>
      <c r="D9656" s="1" t="s">
        <v>316</v>
      </c>
    </row>
    <row r="9657" customFormat="false" ht="15" hidden="false" customHeight="true" outlineLevel="0" collapsed="false">
      <c r="A9657" s="106" t="n">
        <v>65589.3563310185</v>
      </c>
      <c r="B9657" s="1" t="s">
        <v>326</v>
      </c>
      <c r="C9657" s="1" t="s">
        <v>327</v>
      </c>
      <c r="D9657" s="1" t="s">
        <v>319</v>
      </c>
    </row>
    <row r="9658" customFormat="false" ht="15" hidden="false" customHeight="true" outlineLevel="0" collapsed="false">
      <c r="A9658" s="106" t="n">
        <v>65596.6020601852</v>
      </c>
      <c r="B9658" s="1" t="s">
        <v>320</v>
      </c>
      <c r="C9658" s="1" t="s">
        <v>321</v>
      </c>
      <c r="D9658" s="1" t="s">
        <v>322</v>
      </c>
    </row>
    <row r="9659" customFormat="false" ht="15" hidden="false" customHeight="true" outlineLevel="0" collapsed="false">
      <c r="A9659" s="106" t="n">
        <v>65604.7081712963</v>
      </c>
      <c r="B9659" s="1" t="s">
        <v>323</v>
      </c>
      <c r="C9659" s="1" t="s">
        <v>324</v>
      </c>
      <c r="D9659" s="1" t="s">
        <v>325</v>
      </c>
    </row>
    <row r="9660" customFormat="false" ht="15" hidden="false" customHeight="true" outlineLevel="0" collapsed="false">
      <c r="A9660" s="106" t="n">
        <v>65611.9995486111</v>
      </c>
      <c r="B9660" s="1" t="s">
        <v>314</v>
      </c>
      <c r="C9660" s="1" t="s">
        <v>315</v>
      </c>
      <c r="D9660" s="1" t="s">
        <v>316</v>
      </c>
    </row>
    <row r="9661" customFormat="false" ht="15" hidden="false" customHeight="true" outlineLevel="0" collapsed="false">
      <c r="A9661" s="106" t="n">
        <v>65618.7099305556</v>
      </c>
      <c r="B9661" s="1" t="s">
        <v>326</v>
      </c>
      <c r="C9661" s="1" t="s">
        <v>327</v>
      </c>
      <c r="D9661" s="1" t="s">
        <v>319</v>
      </c>
    </row>
    <row r="9662" customFormat="false" ht="15" hidden="false" customHeight="true" outlineLevel="0" collapsed="false">
      <c r="A9662" s="106" t="n">
        <v>65626.3232291667</v>
      </c>
      <c r="B9662" s="1" t="s">
        <v>320</v>
      </c>
      <c r="C9662" s="1" t="s">
        <v>321</v>
      </c>
      <c r="D9662" s="1" t="s">
        <v>322</v>
      </c>
    </row>
    <row r="9663" customFormat="false" ht="15" hidden="false" customHeight="true" outlineLevel="0" collapsed="false">
      <c r="A9663" s="106" t="n">
        <v>65634.2331018519</v>
      </c>
      <c r="B9663" s="1" t="s">
        <v>323</v>
      </c>
      <c r="C9663" s="1" t="s">
        <v>324</v>
      </c>
      <c r="D9663" s="1" t="s">
        <v>325</v>
      </c>
    </row>
    <row r="9664" customFormat="false" ht="15" hidden="false" customHeight="true" outlineLevel="0" collapsed="false">
      <c r="A9664" s="106" t="n">
        <v>65641.2234375</v>
      </c>
      <c r="B9664" s="1" t="s">
        <v>314</v>
      </c>
      <c r="C9664" s="1" t="s">
        <v>315</v>
      </c>
      <c r="D9664" s="1" t="s">
        <v>316</v>
      </c>
    </row>
    <row r="9665" customFormat="false" ht="15" hidden="false" customHeight="true" outlineLevel="0" collapsed="false">
      <c r="A9665" s="106" t="n">
        <v>65645.8419097222</v>
      </c>
      <c r="B9665" s="1" t="s">
        <v>328</v>
      </c>
      <c r="C9665" s="1" t="s">
        <v>335</v>
      </c>
      <c r="D9665" s="1" t="s">
        <v>336</v>
      </c>
    </row>
    <row r="9666" customFormat="false" ht="15" hidden="false" customHeight="true" outlineLevel="0" collapsed="false">
      <c r="A9666" s="106" t="n">
        <v>65648.1706712963</v>
      </c>
      <c r="B9666" s="1" t="s">
        <v>326</v>
      </c>
      <c r="C9666" s="1" t="s">
        <v>327</v>
      </c>
      <c r="D9666" s="1" t="s">
        <v>319</v>
      </c>
    </row>
    <row r="9667" customFormat="false" ht="15" hidden="false" customHeight="true" outlineLevel="0" collapsed="false">
      <c r="A9667" s="106" t="n">
        <v>65656.1078703704</v>
      </c>
      <c r="B9667" s="1" t="s">
        <v>320</v>
      </c>
      <c r="C9667" s="1" t="s">
        <v>321</v>
      </c>
      <c r="D9667" s="1" t="s">
        <v>322</v>
      </c>
    </row>
    <row r="9668" customFormat="false" ht="15" hidden="false" customHeight="true" outlineLevel="0" collapsed="false">
      <c r="A9668" s="106" t="n">
        <v>65663.7248958333</v>
      </c>
      <c r="B9668" s="1" t="s">
        <v>333</v>
      </c>
      <c r="C9668" s="1" t="s">
        <v>334</v>
      </c>
      <c r="D9668" s="1" t="s">
        <v>325</v>
      </c>
    </row>
    <row r="9669" customFormat="false" ht="15" hidden="false" customHeight="true" outlineLevel="0" collapsed="false">
      <c r="A9669" s="106" t="n">
        <v>65670.4735532407</v>
      </c>
      <c r="B9669" s="1" t="s">
        <v>314</v>
      </c>
      <c r="C9669" s="1" t="s">
        <v>315</v>
      </c>
      <c r="D9669" s="1" t="s">
        <v>316</v>
      </c>
    </row>
    <row r="9670" customFormat="false" ht="15" hidden="false" customHeight="true" outlineLevel="0" collapsed="false">
      <c r="A9670" s="106" t="n">
        <v>65677.7635763889</v>
      </c>
      <c r="B9670" s="1" t="s">
        <v>317</v>
      </c>
      <c r="C9670" s="1" t="s">
        <v>318</v>
      </c>
      <c r="D9670" s="1" t="s">
        <v>319</v>
      </c>
    </row>
    <row r="9671" customFormat="false" ht="15" hidden="false" customHeight="true" outlineLevel="0" collapsed="false">
      <c r="A9671" s="106" t="n">
        <v>65685.9093518519</v>
      </c>
      <c r="B9671" s="1" t="s">
        <v>320</v>
      </c>
      <c r="C9671" s="1" t="s">
        <v>321</v>
      </c>
      <c r="D9671" s="1" t="s">
        <v>322</v>
      </c>
    </row>
    <row r="9672" customFormat="false" ht="15" hidden="false" customHeight="true" outlineLevel="0" collapsed="false">
      <c r="A9672" s="106" t="n">
        <v>65693.1905671296</v>
      </c>
      <c r="B9672" s="1" t="s">
        <v>323</v>
      </c>
      <c r="C9672" s="1" t="s">
        <v>324</v>
      </c>
      <c r="D9672" s="1" t="s">
        <v>325</v>
      </c>
    </row>
    <row r="9673" customFormat="false" ht="15" hidden="false" customHeight="true" outlineLevel="0" collapsed="false">
      <c r="A9673" s="106" t="n">
        <v>65699.8094675926</v>
      </c>
      <c r="B9673" s="1" t="s">
        <v>314</v>
      </c>
      <c r="C9673" s="1" t="s">
        <v>315</v>
      </c>
      <c r="D9673" s="1" t="s">
        <v>316</v>
      </c>
    </row>
    <row r="9674" customFormat="false" ht="15" hidden="false" customHeight="true" outlineLevel="0" collapsed="false">
      <c r="A9674" s="106" t="n">
        <v>65707.4785763889</v>
      </c>
      <c r="B9674" s="1" t="s">
        <v>326</v>
      </c>
      <c r="C9674" s="1" t="s">
        <v>327</v>
      </c>
      <c r="D9674" s="1" t="s">
        <v>319</v>
      </c>
    </row>
    <row r="9675" customFormat="false" ht="15" hidden="false" customHeight="true" outlineLevel="0" collapsed="false">
      <c r="A9675" s="106" t="n">
        <v>65715.6753935185</v>
      </c>
      <c r="B9675" s="1" t="s">
        <v>320</v>
      </c>
      <c r="C9675" s="1" t="s">
        <v>321</v>
      </c>
      <c r="D9675" s="1" t="s">
        <v>322</v>
      </c>
    </row>
    <row r="9676" customFormat="false" ht="15" hidden="false" customHeight="true" outlineLevel="0" collapsed="false">
      <c r="A9676" s="106" t="n">
        <v>65722.6362615741</v>
      </c>
      <c r="B9676" s="1" t="s">
        <v>323</v>
      </c>
      <c r="C9676" s="1" t="s">
        <v>324</v>
      </c>
      <c r="D9676" s="1" t="s">
        <v>325</v>
      </c>
    </row>
    <row r="9677" customFormat="false" ht="15" hidden="false" customHeight="true" outlineLevel="0" collapsed="false">
      <c r="A9677" s="106" t="n">
        <v>65729.28</v>
      </c>
      <c r="B9677" s="1" t="s">
        <v>314</v>
      </c>
      <c r="C9677" s="1" t="s">
        <v>315</v>
      </c>
      <c r="D9677" s="1" t="s">
        <v>316</v>
      </c>
    </row>
    <row r="9678" customFormat="false" ht="15" hidden="false" customHeight="true" outlineLevel="0" collapsed="false">
      <c r="A9678" s="106" t="n">
        <v>65735.7383564815</v>
      </c>
      <c r="B9678" s="1" t="s">
        <v>328</v>
      </c>
      <c r="C9678" s="1" t="s">
        <v>337</v>
      </c>
      <c r="D9678" s="1" t="s">
        <v>338</v>
      </c>
    </row>
    <row r="9679" customFormat="false" ht="15" hidden="false" customHeight="true" outlineLevel="0" collapsed="false">
      <c r="A9679" s="106" t="n">
        <v>65737.2714814815</v>
      </c>
      <c r="B9679" s="1" t="s">
        <v>326</v>
      </c>
      <c r="C9679" s="1" t="s">
        <v>327</v>
      </c>
      <c r="D9679" s="1" t="s">
        <v>319</v>
      </c>
    </row>
    <row r="9680" customFormat="false" ht="15" hidden="false" customHeight="true" outlineLevel="0" collapsed="false">
      <c r="A9680" s="106" t="n">
        <v>65745.3526967593</v>
      </c>
      <c r="B9680" s="1" t="s">
        <v>320</v>
      </c>
      <c r="C9680" s="1" t="s">
        <v>321</v>
      </c>
      <c r="D9680" s="1" t="s">
        <v>322</v>
      </c>
    </row>
    <row r="9681" customFormat="false" ht="15" hidden="false" customHeight="true" outlineLevel="0" collapsed="false">
      <c r="A9681" s="106" t="n">
        <v>65752.0722222222</v>
      </c>
      <c r="B9681" s="1" t="s">
        <v>323</v>
      </c>
      <c r="C9681" s="1" t="s">
        <v>324</v>
      </c>
      <c r="D9681" s="1" t="s">
        <v>325</v>
      </c>
    </row>
    <row r="9682" customFormat="false" ht="15" hidden="false" customHeight="true" outlineLevel="0" collapsed="false">
      <c r="A9682" s="106" t="n">
        <v>65758.9025925926</v>
      </c>
      <c r="B9682" s="1" t="s">
        <v>314</v>
      </c>
      <c r="C9682" s="1" t="s">
        <v>315</v>
      </c>
      <c r="D9682" s="1" t="s">
        <v>316</v>
      </c>
    </row>
    <row r="9683" customFormat="false" ht="15" hidden="false" customHeight="true" outlineLevel="0" collapsed="false">
      <c r="A9683" s="106" t="n">
        <v>65767.0796875</v>
      </c>
      <c r="B9683" s="1" t="s">
        <v>326</v>
      </c>
      <c r="C9683" s="1" t="s">
        <v>327</v>
      </c>
      <c r="D9683" s="1" t="s">
        <v>319</v>
      </c>
    </row>
    <row r="9684" customFormat="false" ht="15" hidden="false" customHeight="true" outlineLevel="0" collapsed="false">
      <c r="A9684" s="106" t="n">
        <v>65774.8999305556</v>
      </c>
      <c r="B9684" s="1" t="s">
        <v>320</v>
      </c>
      <c r="C9684" s="1" t="s">
        <v>321</v>
      </c>
      <c r="D9684" s="1" t="s">
        <v>322</v>
      </c>
    </row>
    <row r="9685" customFormat="false" ht="15" hidden="false" customHeight="true" outlineLevel="0" collapsed="false">
      <c r="A9685" s="106" t="n">
        <v>65781.5139814815</v>
      </c>
      <c r="B9685" s="1" t="s">
        <v>323</v>
      </c>
      <c r="C9685" s="1" t="s">
        <v>324</v>
      </c>
      <c r="D9685" s="1" t="s">
        <v>325</v>
      </c>
    </row>
    <row r="9686" customFormat="false" ht="15" hidden="false" customHeight="true" outlineLevel="0" collapsed="false">
      <c r="A9686" s="106" t="n">
        <v>65788.6507291667</v>
      </c>
      <c r="B9686" s="1" t="s">
        <v>314</v>
      </c>
      <c r="C9686" s="1" t="s">
        <v>315</v>
      </c>
      <c r="D9686" s="1" t="s">
        <v>316</v>
      </c>
    </row>
    <row r="9687" customFormat="false" ht="15" hidden="false" customHeight="true" outlineLevel="0" collapsed="false">
      <c r="A9687" s="106" t="n">
        <v>65796.8403819445</v>
      </c>
      <c r="B9687" s="1" t="s">
        <v>326</v>
      </c>
      <c r="C9687" s="1" t="s">
        <v>327</v>
      </c>
      <c r="D9687" s="1" t="s">
        <v>319</v>
      </c>
    </row>
    <row r="9688" customFormat="false" ht="15" hidden="false" customHeight="true" outlineLevel="0" collapsed="false">
      <c r="A9688" s="106" t="n">
        <v>65804.3075115741</v>
      </c>
      <c r="B9688" s="1" t="s">
        <v>320</v>
      </c>
      <c r="C9688" s="1" t="s">
        <v>321</v>
      </c>
      <c r="D9688" s="1" t="s">
        <v>322</v>
      </c>
    </row>
    <row r="9689" customFormat="false" ht="15" hidden="false" customHeight="true" outlineLevel="0" collapsed="false">
      <c r="A9689" s="106" t="n">
        <v>65810.9777199074</v>
      </c>
      <c r="B9689" s="1" t="s">
        <v>323</v>
      </c>
      <c r="C9689" s="1" t="s">
        <v>324</v>
      </c>
      <c r="D9689" s="1" t="s">
        <v>325</v>
      </c>
    </row>
    <row r="9690" customFormat="false" ht="15" hidden="false" customHeight="true" outlineLevel="0" collapsed="false">
      <c r="A9690" s="106" t="n">
        <v>65818.4660300926</v>
      </c>
      <c r="B9690" s="1" t="s">
        <v>314</v>
      </c>
      <c r="C9690" s="1" t="s">
        <v>315</v>
      </c>
      <c r="D9690" s="1" t="s">
        <v>316</v>
      </c>
    </row>
    <row r="9691" customFormat="false" ht="15" hidden="false" customHeight="true" outlineLevel="0" collapsed="false">
      <c r="A9691" s="106" t="n">
        <v>65824.6966319445</v>
      </c>
      <c r="B9691" s="1" t="s">
        <v>328</v>
      </c>
      <c r="C9691" s="1" t="s">
        <v>329</v>
      </c>
      <c r="D9691" s="1" t="s">
        <v>330</v>
      </c>
    </row>
    <row r="9692" customFormat="false" ht="15" hidden="false" customHeight="true" outlineLevel="0" collapsed="false">
      <c r="A9692" s="106" t="n">
        <v>65826.503287037</v>
      </c>
      <c r="B9692" s="1" t="s">
        <v>317</v>
      </c>
      <c r="C9692" s="1" t="s">
        <v>318</v>
      </c>
      <c r="D9692" s="1" t="s">
        <v>319</v>
      </c>
    </row>
    <row r="9693" customFormat="false" ht="15" hidden="false" customHeight="true" outlineLevel="0" collapsed="false">
      <c r="A9693" s="106" t="n">
        <v>65833.6042361111</v>
      </c>
      <c r="B9693" s="1" t="s">
        <v>320</v>
      </c>
      <c r="C9693" s="1" t="s">
        <v>321</v>
      </c>
      <c r="D9693" s="1" t="s">
        <v>322</v>
      </c>
    </row>
    <row r="9694" customFormat="false" ht="15" hidden="false" customHeight="true" outlineLevel="0" collapsed="false">
      <c r="A9694" s="106" t="n">
        <v>65840.4740972222</v>
      </c>
      <c r="B9694" s="1" t="s">
        <v>333</v>
      </c>
      <c r="C9694" s="1" t="s">
        <v>334</v>
      </c>
      <c r="D9694" s="1" t="s">
        <v>325</v>
      </c>
    </row>
    <row r="9695" customFormat="false" ht="15" hidden="false" customHeight="true" outlineLevel="0" collapsed="false">
      <c r="A9695" s="106" t="n">
        <v>65848.2836342593</v>
      </c>
      <c r="B9695" s="1" t="s">
        <v>314</v>
      </c>
      <c r="C9695" s="1" t="s">
        <v>315</v>
      </c>
      <c r="D9695" s="1" t="s">
        <v>316</v>
      </c>
    </row>
    <row r="9696" customFormat="false" ht="15" hidden="false" customHeight="true" outlineLevel="0" collapsed="false">
      <c r="A9696" s="106" t="n">
        <v>65856.0407638889</v>
      </c>
      <c r="B9696" s="1" t="s">
        <v>326</v>
      </c>
      <c r="C9696" s="1" t="s">
        <v>327</v>
      </c>
      <c r="D9696" s="1" t="s">
        <v>319</v>
      </c>
    </row>
    <row r="9697" customFormat="false" ht="15" hidden="false" customHeight="true" outlineLevel="0" collapsed="false">
      <c r="A9697" s="106" t="n">
        <v>65862.8435648148</v>
      </c>
      <c r="B9697" s="1" t="s">
        <v>320</v>
      </c>
      <c r="C9697" s="1" t="s">
        <v>321</v>
      </c>
      <c r="D9697" s="1" t="s">
        <v>322</v>
      </c>
    </row>
    <row r="9698" customFormat="false" ht="15" hidden="false" customHeight="true" outlineLevel="0" collapsed="false">
      <c r="A9698" s="106" t="n">
        <v>65870.0061805556</v>
      </c>
      <c r="B9698" s="1" t="s">
        <v>323</v>
      </c>
      <c r="C9698" s="1" t="s">
        <v>324</v>
      </c>
      <c r="D9698" s="1" t="s">
        <v>325</v>
      </c>
    </row>
    <row r="9699" customFormat="false" ht="15" hidden="false" customHeight="true" outlineLevel="0" collapsed="false">
      <c r="A9699" s="106" t="n">
        <v>65878.0488310185</v>
      </c>
      <c r="B9699" s="1" t="s">
        <v>314</v>
      </c>
      <c r="C9699" s="1" t="s">
        <v>315</v>
      </c>
      <c r="D9699" s="1" t="s">
        <v>316</v>
      </c>
    </row>
    <row r="9700" customFormat="false" ht="15" hidden="false" customHeight="true" outlineLevel="0" collapsed="false">
      <c r="A9700" s="106" t="n">
        <v>65885.4552083333</v>
      </c>
      <c r="B9700" s="1" t="s">
        <v>326</v>
      </c>
      <c r="C9700" s="1" t="s">
        <v>327</v>
      </c>
      <c r="D9700" s="1" t="s">
        <v>319</v>
      </c>
    </row>
    <row r="9701" customFormat="false" ht="15" hidden="false" customHeight="true" outlineLevel="0" collapsed="false">
      <c r="A9701" s="106" t="n">
        <v>65892.0851851852</v>
      </c>
      <c r="B9701" s="1" t="s">
        <v>320</v>
      </c>
      <c r="C9701" s="1" t="s">
        <v>321</v>
      </c>
      <c r="D9701" s="1" t="s">
        <v>322</v>
      </c>
    </row>
    <row r="9702" customFormat="false" ht="15" hidden="false" customHeight="true" outlineLevel="0" collapsed="false">
      <c r="A9702" s="106" t="n">
        <v>65899.5729166667</v>
      </c>
      <c r="B9702" s="1" t="s">
        <v>323</v>
      </c>
      <c r="C9702" s="1" t="s">
        <v>324</v>
      </c>
      <c r="D9702" s="1" t="s">
        <v>325</v>
      </c>
    </row>
    <row r="9703" customFormat="false" ht="15" hidden="false" customHeight="true" outlineLevel="0" collapsed="false">
      <c r="A9703" s="106" t="n">
        <v>65907.7221180556</v>
      </c>
      <c r="B9703" s="1" t="s">
        <v>314</v>
      </c>
      <c r="C9703" s="1" t="s">
        <v>315</v>
      </c>
      <c r="D9703" s="1" t="s">
        <v>316</v>
      </c>
    </row>
    <row r="9704" customFormat="false" ht="15" hidden="false" customHeight="true" outlineLevel="0" collapsed="false">
      <c r="A9704" s="106" t="n">
        <v>65914.7775115741</v>
      </c>
      <c r="B9704" s="1" t="s">
        <v>326</v>
      </c>
      <c r="C9704" s="1" t="s">
        <v>327</v>
      </c>
      <c r="D9704" s="1" t="s">
        <v>319</v>
      </c>
    </row>
    <row r="9705" customFormat="false" ht="15" hidden="false" customHeight="true" outlineLevel="0" collapsed="false">
      <c r="A9705" s="106" t="n">
        <v>65917.3979861111</v>
      </c>
      <c r="B9705" s="1" t="s">
        <v>328</v>
      </c>
      <c r="C9705" s="1" t="s">
        <v>331</v>
      </c>
      <c r="D9705" s="1" t="s">
        <v>332</v>
      </c>
    </row>
    <row r="9706" customFormat="false" ht="15" hidden="false" customHeight="true" outlineLevel="0" collapsed="false">
      <c r="A9706" s="106" t="n">
        <v>65921.3828009259</v>
      </c>
      <c r="B9706" s="1" t="s">
        <v>320</v>
      </c>
      <c r="C9706" s="1" t="s">
        <v>321</v>
      </c>
      <c r="D9706" s="1" t="s">
        <v>322</v>
      </c>
    </row>
    <row r="9707" customFormat="false" ht="15" hidden="false" customHeight="true" outlineLevel="0" collapsed="false">
      <c r="A9707" s="106" t="n">
        <v>65929.1725810185</v>
      </c>
      <c r="B9707" s="1" t="s">
        <v>323</v>
      </c>
      <c r="C9707" s="1" t="s">
        <v>324</v>
      </c>
      <c r="D9707" s="1" t="s">
        <v>325</v>
      </c>
    </row>
    <row r="9708" customFormat="false" ht="15" hidden="false" customHeight="true" outlineLevel="0" collapsed="false">
      <c r="A9708" s="106" t="n">
        <v>65937.2809722222</v>
      </c>
      <c r="B9708" s="1" t="s">
        <v>314</v>
      </c>
      <c r="C9708" s="1" t="s">
        <v>315</v>
      </c>
      <c r="D9708" s="1" t="s">
        <v>316</v>
      </c>
    </row>
    <row r="9709" customFormat="false" ht="15" hidden="false" customHeight="true" outlineLevel="0" collapsed="false">
      <c r="A9709" s="106" t="n">
        <v>65944.0558449074</v>
      </c>
      <c r="B9709" s="1" t="s">
        <v>326</v>
      </c>
      <c r="C9709" s="1" t="s">
        <v>327</v>
      </c>
      <c r="D9709" s="1" t="s">
        <v>319</v>
      </c>
    </row>
    <row r="9710" customFormat="false" ht="15" hidden="false" customHeight="true" outlineLevel="0" collapsed="false">
      <c r="A9710" s="106" t="n">
        <v>65950.7777662037</v>
      </c>
      <c r="B9710" s="1" t="s">
        <v>320</v>
      </c>
      <c r="C9710" s="1" t="s">
        <v>321</v>
      </c>
      <c r="D9710" s="1" t="s">
        <v>322</v>
      </c>
    </row>
    <row r="9711" customFormat="false" ht="15" hidden="false" customHeight="true" outlineLevel="0" collapsed="false">
      <c r="A9711" s="106" t="n">
        <v>65958.8010300926</v>
      </c>
      <c r="B9711" s="1" t="s">
        <v>323</v>
      </c>
      <c r="C9711" s="1" t="s">
        <v>324</v>
      </c>
      <c r="D9711" s="1" t="s">
        <v>325</v>
      </c>
    </row>
    <row r="9712" customFormat="false" ht="15" hidden="false" customHeight="true" outlineLevel="0" collapsed="false">
      <c r="A9712" s="106" t="n">
        <v>65966.7229050926</v>
      </c>
      <c r="B9712" s="1" t="s">
        <v>314</v>
      </c>
      <c r="C9712" s="1" t="s">
        <v>315</v>
      </c>
      <c r="D9712" s="1" t="s">
        <v>316</v>
      </c>
    </row>
    <row r="9713" customFormat="false" ht="15" hidden="false" customHeight="true" outlineLevel="0" collapsed="false">
      <c r="A9713" s="106" t="n">
        <v>65973.3425</v>
      </c>
      <c r="B9713" s="1" t="s">
        <v>326</v>
      </c>
      <c r="C9713" s="1" t="s">
        <v>327</v>
      </c>
      <c r="D9713" s="1" t="s">
        <v>319</v>
      </c>
    </row>
    <row r="9714" customFormat="false" ht="15" hidden="false" customHeight="true" outlineLevel="0" collapsed="false">
      <c r="A9714" s="106" t="n">
        <v>65980.2965740741</v>
      </c>
      <c r="B9714" s="1" t="s">
        <v>320</v>
      </c>
      <c r="C9714" s="1" t="s">
        <v>321</v>
      </c>
      <c r="D9714" s="1" t="s">
        <v>322</v>
      </c>
    </row>
    <row r="9715" customFormat="false" ht="15" hidden="false" customHeight="true" outlineLevel="0" collapsed="false">
      <c r="A9715" s="106" t="n">
        <v>65988.4450462963</v>
      </c>
      <c r="B9715" s="1" t="s">
        <v>323</v>
      </c>
      <c r="C9715" s="1" t="s">
        <v>324</v>
      </c>
      <c r="D9715" s="1" t="s">
        <v>325</v>
      </c>
    </row>
    <row r="9716" customFormat="false" ht="15" hidden="false" customHeight="true" outlineLevel="0" collapsed="false">
      <c r="A9716" s="106" t="n">
        <v>65996.067650463</v>
      </c>
      <c r="B9716" s="1" t="s">
        <v>314</v>
      </c>
      <c r="C9716" s="1" t="s">
        <v>315</v>
      </c>
      <c r="D9716" s="1" t="s">
        <v>316</v>
      </c>
    </row>
    <row r="9717" customFormat="false" ht="15" hidden="false" customHeight="true" outlineLevel="0" collapsed="false">
      <c r="A9717" s="106" t="n">
        <v>66002.6838773148</v>
      </c>
      <c r="B9717" s="1" t="s">
        <v>317</v>
      </c>
      <c r="C9717" s="1" t="s">
        <v>318</v>
      </c>
      <c r="D9717" s="1" t="s">
        <v>319</v>
      </c>
    </row>
    <row r="9718" customFormat="false" ht="15" hidden="false" customHeight="true" outlineLevel="0" collapsed="false">
      <c r="A9718" s="106" t="n">
        <v>66009.9502893519</v>
      </c>
      <c r="B9718" s="1" t="s">
        <v>320</v>
      </c>
      <c r="C9718" s="1" t="s">
        <v>321</v>
      </c>
      <c r="D9718" s="1" t="s">
        <v>322</v>
      </c>
    </row>
    <row r="9719" customFormat="false" ht="15" hidden="false" customHeight="true" outlineLevel="0" collapsed="false">
      <c r="A9719" s="106" t="n">
        <v>66011.080150463</v>
      </c>
      <c r="B9719" s="1" t="s">
        <v>328</v>
      </c>
      <c r="C9719" s="1" t="s">
        <v>335</v>
      </c>
      <c r="D9719" s="1" t="s">
        <v>336</v>
      </c>
    </row>
    <row r="9720" customFormat="false" ht="15" hidden="false" customHeight="true" outlineLevel="0" collapsed="false">
      <c r="A9720" s="106" t="n">
        <v>66018.0792708333</v>
      </c>
      <c r="B9720" s="1" t="s">
        <v>333</v>
      </c>
      <c r="C9720" s="1" t="s">
        <v>334</v>
      </c>
      <c r="D9720" s="1" t="s">
        <v>325</v>
      </c>
    </row>
    <row r="9721" customFormat="false" ht="15" hidden="false" customHeight="true" outlineLevel="0" collapsed="false">
      <c r="A9721" s="106" t="n">
        <v>66025.3541550926</v>
      </c>
      <c r="B9721" s="1" t="s">
        <v>314</v>
      </c>
      <c r="C9721" s="1" t="s">
        <v>315</v>
      </c>
      <c r="D9721" s="1" t="s">
        <v>316</v>
      </c>
    </row>
    <row r="9722" customFormat="false" ht="15" hidden="false" customHeight="true" outlineLevel="0" collapsed="false">
      <c r="A9722" s="106" t="n">
        <v>66032.1138194445</v>
      </c>
      <c r="B9722" s="1" t="s">
        <v>317</v>
      </c>
      <c r="C9722" s="1" t="s">
        <v>318</v>
      </c>
      <c r="D9722" s="1" t="s">
        <v>319</v>
      </c>
    </row>
    <row r="9723" customFormat="false" ht="15" hidden="false" customHeight="true" outlineLevel="0" collapsed="false">
      <c r="A9723" s="106" t="n">
        <v>66039.7301851852</v>
      </c>
      <c r="B9723" s="1" t="s">
        <v>320</v>
      </c>
      <c r="C9723" s="1" t="s">
        <v>321</v>
      </c>
      <c r="D9723" s="1" t="s">
        <v>322</v>
      </c>
    </row>
    <row r="9724" customFormat="false" ht="15" hidden="false" customHeight="true" outlineLevel="0" collapsed="false">
      <c r="A9724" s="106" t="n">
        <v>66047.6754976852</v>
      </c>
      <c r="B9724" s="1" t="s">
        <v>323</v>
      </c>
      <c r="C9724" s="1" t="s">
        <v>324</v>
      </c>
      <c r="D9724" s="1" t="s">
        <v>325</v>
      </c>
    </row>
    <row r="9725" customFormat="false" ht="15" hidden="false" customHeight="true" outlineLevel="0" collapsed="false">
      <c r="A9725" s="106" t="n">
        <v>66054.632337963</v>
      </c>
      <c r="B9725" s="1" t="s">
        <v>314</v>
      </c>
      <c r="C9725" s="1" t="s">
        <v>315</v>
      </c>
      <c r="D9725" s="1" t="s">
        <v>316</v>
      </c>
    </row>
    <row r="9726" customFormat="false" ht="15" hidden="false" customHeight="true" outlineLevel="0" collapsed="false">
      <c r="A9726" s="106" t="n">
        <v>66061.6507986111</v>
      </c>
      <c r="B9726" s="1" t="s">
        <v>326</v>
      </c>
      <c r="C9726" s="1" t="s">
        <v>327</v>
      </c>
      <c r="D9726" s="1" t="s">
        <v>319</v>
      </c>
    </row>
    <row r="9727" customFormat="false" ht="15" hidden="false" customHeight="true" outlineLevel="0" collapsed="false">
      <c r="A9727" s="106" t="n">
        <v>66069.5968055556</v>
      </c>
      <c r="B9727" s="1" t="s">
        <v>320</v>
      </c>
      <c r="C9727" s="1" t="s">
        <v>321</v>
      </c>
      <c r="D9727" s="1" t="s">
        <v>322</v>
      </c>
    </row>
    <row r="9728" customFormat="false" ht="15" hidden="false" customHeight="true" outlineLevel="0" collapsed="false">
      <c r="A9728" s="106" t="n">
        <v>66077.2181712963</v>
      </c>
      <c r="B9728" s="1" t="s">
        <v>323</v>
      </c>
      <c r="C9728" s="1" t="s">
        <v>324</v>
      </c>
      <c r="D9728" s="1" t="s">
        <v>325</v>
      </c>
    </row>
    <row r="9729" customFormat="false" ht="15" hidden="false" customHeight="true" outlineLevel="0" collapsed="false">
      <c r="A9729" s="106" t="n">
        <v>66083.9528935185</v>
      </c>
      <c r="B9729" s="1" t="s">
        <v>314</v>
      </c>
      <c r="C9729" s="1" t="s">
        <v>315</v>
      </c>
      <c r="D9729" s="1" t="s">
        <v>316</v>
      </c>
    </row>
    <row r="9730" customFormat="false" ht="15" hidden="false" customHeight="true" outlineLevel="0" collapsed="false">
      <c r="A9730" s="106" t="n">
        <v>66091.2984953704</v>
      </c>
      <c r="B9730" s="1" t="s">
        <v>326</v>
      </c>
      <c r="C9730" s="1" t="s">
        <v>327</v>
      </c>
      <c r="D9730" s="1" t="s">
        <v>319</v>
      </c>
    </row>
    <row r="9731" customFormat="false" ht="15" hidden="false" customHeight="true" outlineLevel="0" collapsed="false">
      <c r="A9731" s="106" t="n">
        <v>66099.4740856482</v>
      </c>
      <c r="B9731" s="1" t="s">
        <v>320</v>
      </c>
      <c r="C9731" s="1" t="s">
        <v>321</v>
      </c>
      <c r="D9731" s="1" t="s">
        <v>322</v>
      </c>
    </row>
    <row r="9732" customFormat="false" ht="15" hidden="false" customHeight="true" outlineLevel="0" collapsed="false">
      <c r="A9732" s="106" t="n">
        <v>66100.9801851852</v>
      </c>
      <c r="B9732" s="1" t="s">
        <v>328</v>
      </c>
      <c r="C9732" s="1" t="s">
        <v>337</v>
      </c>
      <c r="D9732" s="1" t="s">
        <v>338</v>
      </c>
    </row>
    <row r="9733" customFormat="false" ht="15" hidden="false" customHeight="true" outlineLevel="0" collapsed="false">
      <c r="A9733" s="106" t="n">
        <v>66106.7107060185</v>
      </c>
      <c r="B9733" s="1" t="s">
        <v>323</v>
      </c>
      <c r="C9733" s="1" t="s">
        <v>324</v>
      </c>
      <c r="D9733" s="1" t="s">
        <v>325</v>
      </c>
    </row>
    <row r="9734" customFormat="false" ht="15" hidden="false" customHeight="true" outlineLevel="0" collapsed="false">
      <c r="A9734" s="106" t="n">
        <v>66113.3555092593</v>
      </c>
      <c r="B9734" s="1" t="s">
        <v>314</v>
      </c>
      <c r="C9734" s="1" t="s">
        <v>315</v>
      </c>
      <c r="D9734" s="1" t="s">
        <v>316</v>
      </c>
    </row>
    <row r="9735" customFormat="false" ht="15" hidden="false" customHeight="true" outlineLevel="0" collapsed="false">
      <c r="A9735" s="106" t="n">
        <v>66121.043125</v>
      </c>
      <c r="B9735" s="1" t="s">
        <v>326</v>
      </c>
      <c r="C9735" s="1" t="s">
        <v>327</v>
      </c>
      <c r="D9735" s="1" t="s">
        <v>319</v>
      </c>
    </row>
    <row r="9736" customFormat="false" ht="15" hidden="false" customHeight="true" outlineLevel="0" collapsed="false">
      <c r="A9736" s="106" t="n">
        <v>66129.2696875</v>
      </c>
      <c r="B9736" s="1" t="s">
        <v>320</v>
      </c>
      <c r="C9736" s="1" t="s">
        <v>321</v>
      </c>
      <c r="D9736" s="1" t="s">
        <v>322</v>
      </c>
    </row>
    <row r="9737" customFormat="false" ht="15" hidden="false" customHeight="true" outlineLevel="0" collapsed="false">
      <c r="A9737" s="106" t="n">
        <v>66136.1675115741</v>
      </c>
      <c r="B9737" s="1" t="s">
        <v>323</v>
      </c>
      <c r="C9737" s="1" t="s">
        <v>324</v>
      </c>
      <c r="D9737" s="1" t="s">
        <v>325</v>
      </c>
    </row>
    <row r="9738" customFormat="false" ht="15" hidden="false" customHeight="true" outlineLevel="0" collapsed="false">
      <c r="A9738" s="106" t="n">
        <v>66142.8593171296</v>
      </c>
      <c r="B9738" s="1" t="s">
        <v>314</v>
      </c>
      <c r="C9738" s="1" t="s">
        <v>315</v>
      </c>
      <c r="D9738" s="1" t="s">
        <v>316</v>
      </c>
    </row>
    <row r="9739" customFormat="false" ht="15" hidden="false" customHeight="true" outlineLevel="0" collapsed="false">
      <c r="A9739" s="106" t="n">
        <v>66150.8450115741</v>
      </c>
      <c r="B9739" s="1" t="s">
        <v>326</v>
      </c>
      <c r="C9739" s="1" t="s">
        <v>327</v>
      </c>
      <c r="D9739" s="1" t="s">
        <v>319</v>
      </c>
    </row>
    <row r="9740" customFormat="false" ht="15" hidden="false" customHeight="true" outlineLevel="0" collapsed="false">
      <c r="A9740" s="106" t="n">
        <v>66158.9155092593</v>
      </c>
      <c r="B9740" s="1" t="s">
        <v>320</v>
      </c>
      <c r="C9740" s="1" t="s">
        <v>321</v>
      </c>
      <c r="D9740" s="1" t="s">
        <v>322</v>
      </c>
    </row>
    <row r="9741" customFormat="false" ht="15" hidden="false" customHeight="true" outlineLevel="0" collapsed="false">
      <c r="A9741" s="106" t="n">
        <v>66165.6014583333</v>
      </c>
      <c r="B9741" s="1" t="s">
        <v>323</v>
      </c>
      <c r="C9741" s="1" t="s">
        <v>324</v>
      </c>
      <c r="D9741" s="1" t="s">
        <v>325</v>
      </c>
    </row>
    <row r="9742" customFormat="false" ht="15" hidden="false" customHeight="true" outlineLevel="0" collapsed="false">
      <c r="A9742" s="106" t="n">
        <v>66172.4625694444</v>
      </c>
      <c r="B9742" s="1" t="s">
        <v>314</v>
      </c>
      <c r="C9742" s="1" t="s">
        <v>315</v>
      </c>
      <c r="D9742" s="1" t="s">
        <v>316</v>
      </c>
    </row>
    <row r="9743" customFormat="false" ht="15" hidden="false" customHeight="true" outlineLevel="0" collapsed="false">
      <c r="A9743" s="106" t="n">
        <v>66180.6362615741</v>
      </c>
      <c r="B9743" s="1" t="s">
        <v>317</v>
      </c>
      <c r="C9743" s="1" t="s">
        <v>318</v>
      </c>
      <c r="D9743" s="1" t="s">
        <v>319</v>
      </c>
    </row>
    <row r="9744" customFormat="false" ht="15" hidden="false" customHeight="true" outlineLevel="0" collapsed="false">
      <c r="A9744" s="106" t="n">
        <v>66188.3933333333</v>
      </c>
      <c r="B9744" s="1" t="s">
        <v>320</v>
      </c>
      <c r="C9744" s="1" t="s">
        <v>321</v>
      </c>
      <c r="D9744" s="1" t="s">
        <v>322</v>
      </c>
    </row>
    <row r="9745" customFormat="false" ht="15" hidden="false" customHeight="true" outlineLevel="0" collapsed="false">
      <c r="A9745" s="106" t="n">
        <v>66189.9400578704</v>
      </c>
      <c r="B9745" s="1" t="s">
        <v>328</v>
      </c>
      <c r="C9745" s="1" t="s">
        <v>329</v>
      </c>
      <c r="D9745" s="1" t="s">
        <v>330</v>
      </c>
    </row>
    <row r="9746" customFormat="false" ht="15" hidden="false" customHeight="true" outlineLevel="0" collapsed="false">
      <c r="A9746" s="106" t="n">
        <v>66195.0195023148</v>
      </c>
      <c r="B9746" s="1" t="s">
        <v>333</v>
      </c>
      <c r="C9746" s="1" t="s">
        <v>334</v>
      </c>
      <c r="D9746" s="1" t="s">
        <v>325</v>
      </c>
    </row>
    <row r="9747" customFormat="false" ht="15" hidden="false" customHeight="true" outlineLevel="0" collapsed="false">
      <c r="A9747" s="106" t="n">
        <v>66202.1491319445</v>
      </c>
      <c r="B9747" s="1" t="s">
        <v>314</v>
      </c>
      <c r="C9747" s="1" t="s">
        <v>315</v>
      </c>
      <c r="D9747" s="1" t="s">
        <v>316</v>
      </c>
    </row>
    <row r="9748" customFormat="false" ht="15" hidden="false" customHeight="true" outlineLevel="0" collapsed="false">
      <c r="A9748" s="106" t="n">
        <v>66210.3430787037</v>
      </c>
      <c r="B9748" s="1" t="s">
        <v>326</v>
      </c>
      <c r="C9748" s="1" t="s">
        <v>327</v>
      </c>
      <c r="D9748" s="1" t="s">
        <v>319</v>
      </c>
    </row>
    <row r="9749" customFormat="false" ht="15" hidden="false" customHeight="true" outlineLevel="0" collapsed="false">
      <c r="A9749" s="106" t="n">
        <v>66217.7292824074</v>
      </c>
      <c r="B9749" s="1" t="s">
        <v>320</v>
      </c>
      <c r="C9749" s="1" t="s">
        <v>321</v>
      </c>
      <c r="D9749" s="1" t="s">
        <v>322</v>
      </c>
    </row>
    <row r="9750" customFormat="false" ht="15" hidden="false" customHeight="true" outlineLevel="0" collapsed="false">
      <c r="A9750" s="106" t="n">
        <v>66224.4296412037</v>
      </c>
      <c r="B9750" s="1" t="s">
        <v>323</v>
      </c>
      <c r="C9750" s="1" t="s">
        <v>324</v>
      </c>
      <c r="D9750" s="1" t="s">
        <v>325</v>
      </c>
    </row>
    <row r="9751" customFormat="false" ht="15" hidden="false" customHeight="true" outlineLevel="0" collapsed="false">
      <c r="A9751" s="106" t="n">
        <v>66231.8914236111</v>
      </c>
      <c r="B9751" s="1" t="s">
        <v>314</v>
      </c>
      <c r="C9751" s="1" t="s">
        <v>315</v>
      </c>
      <c r="D9751" s="1" t="s">
        <v>316</v>
      </c>
    </row>
    <row r="9752" customFormat="false" ht="15" hidden="false" customHeight="true" outlineLevel="0" collapsed="false">
      <c r="A9752" s="106" t="n">
        <v>66239.922037037</v>
      </c>
      <c r="B9752" s="1" t="s">
        <v>326</v>
      </c>
      <c r="C9752" s="1" t="s">
        <v>327</v>
      </c>
      <c r="D9752" s="1" t="s">
        <v>319</v>
      </c>
    </row>
    <row r="9753" customFormat="false" ht="15" hidden="false" customHeight="true" outlineLevel="0" collapsed="false">
      <c r="A9753" s="106" t="n">
        <v>66246.9721527778</v>
      </c>
      <c r="B9753" s="1" t="s">
        <v>320</v>
      </c>
      <c r="C9753" s="1" t="s">
        <v>321</v>
      </c>
      <c r="D9753" s="1" t="s">
        <v>322</v>
      </c>
    </row>
    <row r="9754" customFormat="false" ht="15" hidden="false" customHeight="true" outlineLevel="0" collapsed="false">
      <c r="A9754" s="106" t="n">
        <v>66253.8508796296</v>
      </c>
      <c r="B9754" s="1" t="s">
        <v>323</v>
      </c>
      <c r="C9754" s="1" t="s">
        <v>324</v>
      </c>
      <c r="D9754" s="1" t="s">
        <v>325</v>
      </c>
    </row>
    <row r="9755" customFormat="false" ht="15" hidden="false" customHeight="true" outlineLevel="0" collapsed="false">
      <c r="A9755" s="106" t="n">
        <v>66261.6493402778</v>
      </c>
      <c r="B9755" s="1" t="s">
        <v>314</v>
      </c>
      <c r="C9755" s="1" t="s">
        <v>315</v>
      </c>
      <c r="D9755" s="1" t="s">
        <v>316</v>
      </c>
    </row>
    <row r="9756" customFormat="false" ht="15" hidden="false" customHeight="true" outlineLevel="0" collapsed="false">
      <c r="A9756" s="106" t="n">
        <v>66269.3752662037</v>
      </c>
      <c r="B9756" s="1" t="s">
        <v>326</v>
      </c>
      <c r="C9756" s="1" t="s">
        <v>327</v>
      </c>
      <c r="D9756" s="1" t="s">
        <v>319</v>
      </c>
    </row>
    <row r="9757" customFormat="false" ht="15" hidden="false" customHeight="true" outlineLevel="0" collapsed="false">
      <c r="A9757" s="106" t="n">
        <v>66276.1769212963</v>
      </c>
      <c r="B9757" s="1" t="s">
        <v>320</v>
      </c>
      <c r="C9757" s="1" t="s">
        <v>321</v>
      </c>
      <c r="D9757" s="1" t="s">
        <v>322</v>
      </c>
    </row>
    <row r="9758" customFormat="false" ht="15" hidden="false" customHeight="true" outlineLevel="0" collapsed="false">
      <c r="A9758" s="106" t="n">
        <v>66282.6357175926</v>
      </c>
      <c r="B9758" s="1" t="s">
        <v>328</v>
      </c>
      <c r="C9758" s="1" t="s">
        <v>331</v>
      </c>
      <c r="D9758" s="1" t="s">
        <v>332</v>
      </c>
    </row>
    <row r="9759" customFormat="false" ht="15" hidden="false" customHeight="true" outlineLevel="0" collapsed="false">
      <c r="A9759" s="106" t="n">
        <v>66283.3136805556</v>
      </c>
      <c r="B9759" s="1" t="s">
        <v>323</v>
      </c>
      <c r="C9759" s="1" t="s">
        <v>324</v>
      </c>
      <c r="D9759" s="1" t="s">
        <v>325</v>
      </c>
    </row>
    <row r="9760" customFormat="false" ht="15" hidden="false" customHeight="true" outlineLevel="0" collapsed="false">
      <c r="A9760" s="106" t="n">
        <v>66291.3746875</v>
      </c>
      <c r="B9760" s="1" t="s">
        <v>314</v>
      </c>
      <c r="C9760" s="1" t="s">
        <v>315</v>
      </c>
      <c r="D9760" s="1" t="s">
        <v>316</v>
      </c>
    </row>
    <row r="9761" customFormat="false" ht="15" hidden="false" customHeight="true" outlineLevel="0" collapsed="false">
      <c r="A9761" s="106" t="n">
        <v>66298.7380787037</v>
      </c>
      <c r="B9761" s="1" t="s">
        <v>326</v>
      </c>
      <c r="C9761" s="1" t="s">
        <v>327</v>
      </c>
      <c r="D9761" s="1" t="s">
        <v>319</v>
      </c>
    </row>
    <row r="9762" customFormat="false" ht="15" hidden="false" customHeight="true" outlineLevel="0" collapsed="false">
      <c r="A9762" s="106" t="n">
        <v>66305.3981018519</v>
      </c>
      <c r="B9762" s="1" t="s">
        <v>320</v>
      </c>
      <c r="C9762" s="1" t="s">
        <v>321</v>
      </c>
      <c r="D9762" s="1" t="s">
        <v>322</v>
      </c>
    </row>
    <row r="9763" customFormat="false" ht="15" hidden="false" customHeight="true" outlineLevel="0" collapsed="false">
      <c r="A9763" s="106" t="n">
        <v>66312.8484837963</v>
      </c>
      <c r="B9763" s="1" t="s">
        <v>323</v>
      </c>
      <c r="C9763" s="1" t="s">
        <v>324</v>
      </c>
      <c r="D9763" s="1" t="s">
        <v>325</v>
      </c>
    </row>
    <row r="9764" customFormat="false" ht="15" hidden="false" customHeight="true" outlineLevel="0" collapsed="false">
      <c r="A9764" s="106" t="n">
        <v>66321.0271064815</v>
      </c>
      <c r="B9764" s="1" t="s">
        <v>314</v>
      </c>
      <c r="C9764" s="1" t="s">
        <v>315</v>
      </c>
      <c r="D9764" s="1" t="s">
        <v>316</v>
      </c>
    </row>
    <row r="9765" customFormat="false" ht="15" hidden="false" customHeight="true" outlineLevel="0" collapsed="false">
      <c r="A9765" s="106" t="n">
        <v>66328.0573263889</v>
      </c>
      <c r="B9765" s="1" t="s">
        <v>326</v>
      </c>
      <c r="C9765" s="1" t="s">
        <v>327</v>
      </c>
      <c r="D9765" s="1" t="s">
        <v>319</v>
      </c>
    </row>
    <row r="9766" customFormat="false" ht="15" hidden="false" customHeight="true" outlineLevel="0" collapsed="false">
      <c r="A9766" s="106" t="n">
        <v>66334.6884722222</v>
      </c>
      <c r="B9766" s="1" t="s">
        <v>320</v>
      </c>
      <c r="C9766" s="1" t="s">
        <v>321</v>
      </c>
      <c r="D9766" s="1" t="s">
        <v>322</v>
      </c>
    </row>
    <row r="9767" customFormat="false" ht="15" hidden="false" customHeight="true" outlineLevel="0" collapsed="false">
      <c r="A9767" s="106" t="n">
        <v>66342.4684490741</v>
      </c>
      <c r="B9767" s="1" t="s">
        <v>323</v>
      </c>
      <c r="C9767" s="1" t="s">
        <v>324</v>
      </c>
      <c r="D9767" s="1" t="s">
        <v>325</v>
      </c>
    </row>
    <row r="9768" customFormat="false" ht="15" hidden="false" customHeight="true" outlineLevel="0" collapsed="false">
      <c r="A9768" s="106" t="n">
        <v>66350.588287037</v>
      </c>
      <c r="B9768" s="1" t="s">
        <v>314</v>
      </c>
      <c r="C9768" s="1" t="s">
        <v>315</v>
      </c>
      <c r="D9768" s="1" t="s">
        <v>316</v>
      </c>
    </row>
    <row r="9769" customFormat="false" ht="15" hidden="false" customHeight="true" outlineLevel="0" collapsed="false">
      <c r="A9769" s="106" t="n">
        <v>66357.3753587963</v>
      </c>
      <c r="B9769" s="1" t="s">
        <v>317</v>
      </c>
      <c r="C9769" s="1" t="s">
        <v>318</v>
      </c>
      <c r="D9769" s="1" t="s">
        <v>319</v>
      </c>
    </row>
    <row r="9770" customFormat="false" ht="15" hidden="false" customHeight="true" outlineLevel="0" collapsed="false">
      <c r="A9770" s="106" t="n">
        <v>66364.097650463</v>
      </c>
      <c r="B9770" s="1" t="s">
        <v>320</v>
      </c>
      <c r="C9770" s="1" t="s">
        <v>321</v>
      </c>
      <c r="D9770" s="1" t="s">
        <v>322</v>
      </c>
    </row>
    <row r="9771" customFormat="false" ht="15" hidden="false" customHeight="true" outlineLevel="0" collapsed="false">
      <c r="A9771" s="106" t="n">
        <v>66372.1562384259</v>
      </c>
      <c r="B9771" s="1" t="s">
        <v>323</v>
      </c>
      <c r="C9771" s="1" t="s">
        <v>324</v>
      </c>
      <c r="D9771" s="1" t="s">
        <v>325</v>
      </c>
    </row>
    <row r="9772" customFormat="false" ht="15" hidden="false" customHeight="true" outlineLevel="0" collapsed="false">
      <c r="A9772" s="106" t="n">
        <v>66376.3171759259</v>
      </c>
      <c r="B9772" s="1" t="s">
        <v>328</v>
      </c>
      <c r="C9772" s="1" t="s">
        <v>335</v>
      </c>
      <c r="D9772" s="1" t="s">
        <v>336</v>
      </c>
    </row>
    <row r="9773" customFormat="false" ht="15" hidden="false" customHeight="true" outlineLevel="0" collapsed="false">
      <c r="A9773" s="106" t="n">
        <v>66380.0622106482</v>
      </c>
      <c r="B9773" s="1" t="s">
        <v>314</v>
      </c>
      <c r="C9773" s="1" t="s">
        <v>315</v>
      </c>
      <c r="D9773" s="1" t="s">
        <v>316</v>
      </c>
    </row>
    <row r="9774" customFormat="false" ht="15" hidden="false" customHeight="true" outlineLevel="0" collapsed="false">
      <c r="A9774" s="106" t="n">
        <v>66386.7239583333</v>
      </c>
      <c r="B9774" s="1" t="s">
        <v>326</v>
      </c>
      <c r="C9774" s="1" t="s">
        <v>327</v>
      </c>
      <c r="D9774" s="1" t="s">
        <v>319</v>
      </c>
    </row>
    <row r="9775" customFormat="false" ht="15" hidden="false" customHeight="true" outlineLevel="0" collapsed="false">
      <c r="A9775" s="106" t="n">
        <v>66393.6648958333</v>
      </c>
      <c r="B9775" s="1" t="s">
        <v>320</v>
      </c>
      <c r="C9775" s="1" t="s">
        <v>321</v>
      </c>
      <c r="D9775" s="1" t="s">
        <v>322</v>
      </c>
    </row>
    <row r="9776" customFormat="false" ht="15" hidden="false" customHeight="true" outlineLevel="0" collapsed="false">
      <c r="A9776" s="106" t="n">
        <v>66401.8675</v>
      </c>
      <c r="B9776" s="1" t="s">
        <v>323</v>
      </c>
      <c r="C9776" s="1" t="s">
        <v>324</v>
      </c>
      <c r="D9776" s="1" t="s">
        <v>325</v>
      </c>
    </row>
    <row r="9777" customFormat="false" ht="15" hidden="false" customHeight="true" outlineLevel="0" collapsed="false">
      <c r="A9777" s="106" t="n">
        <v>66409.466712963</v>
      </c>
      <c r="B9777" s="1" t="s">
        <v>314</v>
      </c>
      <c r="C9777" s="1" t="s">
        <v>315</v>
      </c>
      <c r="D9777" s="1" t="s">
        <v>316</v>
      </c>
    </row>
    <row r="9778" customFormat="false" ht="15" hidden="false" customHeight="true" outlineLevel="0" collapsed="false">
      <c r="A9778" s="106" t="n">
        <v>66416.1273958333</v>
      </c>
      <c r="B9778" s="1" t="s">
        <v>326</v>
      </c>
      <c r="C9778" s="1" t="s">
        <v>327</v>
      </c>
      <c r="D9778" s="1" t="s">
        <v>319</v>
      </c>
    </row>
    <row r="9779" customFormat="false" ht="15" hidden="false" customHeight="true" outlineLevel="0" collapsed="false">
      <c r="A9779" s="106" t="n">
        <v>66423.4025925926</v>
      </c>
      <c r="B9779" s="1" t="s">
        <v>320</v>
      </c>
      <c r="C9779" s="1" t="s">
        <v>321</v>
      </c>
      <c r="D9779" s="1" t="s">
        <v>322</v>
      </c>
    </row>
    <row r="9780" customFormat="false" ht="15" hidden="false" customHeight="true" outlineLevel="0" collapsed="false">
      <c r="A9780" s="106" t="n">
        <v>66431.5545023148</v>
      </c>
      <c r="B9780" s="1" t="s">
        <v>323</v>
      </c>
      <c r="C9780" s="1" t="s">
        <v>324</v>
      </c>
      <c r="D9780" s="1" t="s">
        <v>325</v>
      </c>
    </row>
    <row r="9781" customFormat="false" ht="15" hidden="false" customHeight="true" outlineLevel="0" collapsed="false">
      <c r="A9781" s="106" t="n">
        <v>66438.8251273148</v>
      </c>
      <c r="B9781" s="1" t="s">
        <v>314</v>
      </c>
      <c r="C9781" s="1" t="s">
        <v>315</v>
      </c>
      <c r="D9781" s="1" t="s">
        <v>316</v>
      </c>
    </row>
    <row r="9782" customFormat="false" ht="15" hidden="false" customHeight="true" outlineLevel="0" collapsed="false">
      <c r="A9782" s="106" t="n">
        <v>66445.6082523148</v>
      </c>
      <c r="B9782" s="1" t="s">
        <v>326</v>
      </c>
      <c r="C9782" s="1" t="s">
        <v>327</v>
      </c>
      <c r="D9782" s="1" t="s">
        <v>319</v>
      </c>
    </row>
    <row r="9783" customFormat="false" ht="15" hidden="false" customHeight="true" outlineLevel="0" collapsed="false">
      <c r="A9783" s="106" t="n">
        <v>66453.2757291667</v>
      </c>
      <c r="B9783" s="1" t="s">
        <v>320</v>
      </c>
      <c r="C9783" s="1" t="s">
        <v>321</v>
      </c>
      <c r="D9783" s="1" t="s">
        <v>322</v>
      </c>
    </row>
    <row r="9784" customFormat="false" ht="15" hidden="false" customHeight="true" outlineLevel="0" collapsed="false">
      <c r="A9784" s="106" t="n">
        <v>66461.1878935185</v>
      </c>
      <c r="B9784" s="1" t="s">
        <v>323</v>
      </c>
      <c r="C9784" s="1" t="s">
        <v>324</v>
      </c>
      <c r="D9784" s="1" t="s">
        <v>325</v>
      </c>
    </row>
    <row r="9785" customFormat="false" ht="15" hidden="false" customHeight="true" outlineLevel="0" collapsed="false">
      <c r="A9785" s="106" t="n">
        <v>66466.2232060185</v>
      </c>
      <c r="B9785" s="1" t="s">
        <v>328</v>
      </c>
      <c r="C9785" s="1" t="s">
        <v>337</v>
      </c>
      <c r="D9785" s="1" t="s">
        <v>338</v>
      </c>
    </row>
    <row r="9786" customFormat="false" ht="15" hidden="false" customHeight="true" outlineLevel="0" collapsed="false">
      <c r="A9786" s="106" t="n">
        <v>66468.163287037</v>
      </c>
      <c r="B9786" s="1" t="s">
        <v>314</v>
      </c>
      <c r="C9786" s="1" t="s">
        <v>315</v>
      </c>
      <c r="D9786" s="1" t="s">
        <v>316</v>
      </c>
    </row>
    <row r="9787" customFormat="false" ht="15" hidden="false" customHeight="true" outlineLevel="0" collapsed="false">
      <c r="A9787" s="106" t="n">
        <v>66475.1864699074</v>
      </c>
      <c r="B9787" s="1" t="s">
        <v>326</v>
      </c>
      <c r="C9787" s="1" t="s">
        <v>327</v>
      </c>
      <c r="D9787" s="1" t="s">
        <v>319</v>
      </c>
    </row>
    <row r="9788" customFormat="false" ht="15" hidden="false" customHeight="true" outlineLevel="0" collapsed="false">
      <c r="A9788" s="106" t="n">
        <v>66483.1980324074</v>
      </c>
      <c r="B9788" s="1" t="s">
        <v>320</v>
      </c>
      <c r="C9788" s="1" t="s">
        <v>321</v>
      </c>
      <c r="D9788" s="1" t="s">
        <v>322</v>
      </c>
    </row>
    <row r="9789" customFormat="false" ht="15" hidden="false" customHeight="true" outlineLevel="0" collapsed="false">
      <c r="A9789" s="106" t="n">
        <v>66490.757662037</v>
      </c>
      <c r="B9789" s="1" t="s">
        <v>323</v>
      </c>
      <c r="C9789" s="1" t="s">
        <v>324</v>
      </c>
      <c r="D9789" s="1" t="s">
        <v>325</v>
      </c>
    </row>
    <row r="9790" customFormat="false" ht="15" hidden="false" customHeight="true" outlineLevel="0" collapsed="false">
      <c r="A9790" s="106" t="n">
        <v>66497.5105902778</v>
      </c>
      <c r="B9790" s="1" t="s">
        <v>314</v>
      </c>
      <c r="C9790" s="1" t="s">
        <v>315</v>
      </c>
      <c r="D9790" s="1" t="s">
        <v>316</v>
      </c>
    </row>
    <row r="9791" customFormat="false" ht="15" hidden="false" customHeight="true" outlineLevel="0" collapsed="false">
      <c r="A9791" s="106" t="n">
        <v>66504.8658796296</v>
      </c>
      <c r="B9791" s="1" t="s">
        <v>326</v>
      </c>
      <c r="C9791" s="1" t="s">
        <v>327</v>
      </c>
      <c r="D9791" s="1" t="s">
        <v>319</v>
      </c>
    </row>
    <row r="9792" customFormat="false" ht="15" hidden="false" customHeight="true" outlineLevel="0" collapsed="false">
      <c r="A9792" s="106" t="n">
        <v>66513.0652662037</v>
      </c>
      <c r="B9792" s="1" t="s">
        <v>320</v>
      </c>
      <c r="C9792" s="1" t="s">
        <v>321</v>
      </c>
      <c r="D9792" s="1" t="s">
        <v>322</v>
      </c>
    </row>
    <row r="9793" customFormat="false" ht="15" hidden="false" customHeight="true" outlineLevel="0" collapsed="false">
      <c r="A9793" s="106" t="n">
        <v>66520.2613773148</v>
      </c>
      <c r="B9793" s="1" t="s">
        <v>333</v>
      </c>
      <c r="C9793" s="1" t="s">
        <v>334</v>
      </c>
      <c r="D9793" s="1" t="s">
        <v>325</v>
      </c>
    </row>
    <row r="9794" customFormat="false" ht="15" hidden="false" customHeight="true" outlineLevel="0" collapsed="false">
      <c r="A9794" s="106" t="n">
        <v>66526.899375</v>
      </c>
      <c r="B9794" s="1" t="s">
        <v>314</v>
      </c>
      <c r="C9794" s="1" t="s">
        <v>315</v>
      </c>
      <c r="D9794" s="1" t="s">
        <v>316</v>
      </c>
    </row>
    <row r="9795" customFormat="false" ht="15" hidden="false" customHeight="true" outlineLevel="0" collapsed="false">
      <c r="A9795" s="106" t="n">
        <v>66534.6170833333</v>
      </c>
      <c r="B9795" s="1" t="s">
        <v>317</v>
      </c>
      <c r="C9795" s="1" t="s">
        <v>318</v>
      </c>
      <c r="D9795" s="1" t="s">
        <v>319</v>
      </c>
    </row>
    <row r="9796" customFormat="false" ht="15" hidden="false" customHeight="true" outlineLevel="0" collapsed="false">
      <c r="A9796" s="106" t="n">
        <v>66542.8016666667</v>
      </c>
      <c r="B9796" s="1" t="s">
        <v>320</v>
      </c>
      <c r="C9796" s="1" t="s">
        <v>321</v>
      </c>
      <c r="D9796" s="1" t="s">
        <v>322</v>
      </c>
    </row>
    <row r="9797" customFormat="false" ht="15" hidden="false" customHeight="true" outlineLevel="0" collapsed="false">
      <c r="A9797" s="106" t="n">
        <v>66549.697650463</v>
      </c>
      <c r="B9797" s="1" t="s">
        <v>323</v>
      </c>
      <c r="C9797" s="1" t="s">
        <v>324</v>
      </c>
      <c r="D9797" s="1" t="s">
        <v>325</v>
      </c>
    </row>
    <row r="9798" customFormat="false" ht="15" hidden="false" customHeight="true" outlineLevel="0" collapsed="false">
      <c r="A9798" s="106" t="n">
        <v>66555.1874537037</v>
      </c>
      <c r="B9798" s="1" t="s">
        <v>328</v>
      </c>
      <c r="C9798" s="1" t="s">
        <v>329</v>
      </c>
      <c r="D9798" s="1" t="s">
        <v>330</v>
      </c>
    </row>
    <row r="9799" customFormat="false" ht="15" hidden="false" customHeight="true" outlineLevel="0" collapsed="false">
      <c r="A9799" s="106" t="n">
        <v>66556.3591203704</v>
      </c>
      <c r="B9799" s="1" t="s">
        <v>314</v>
      </c>
      <c r="C9799" s="1" t="s">
        <v>315</v>
      </c>
      <c r="D9799" s="1" t="s">
        <v>316</v>
      </c>
    </row>
    <row r="9800" customFormat="false" ht="15" hidden="false" customHeight="true" outlineLevel="0" collapsed="false">
      <c r="A9800" s="106" t="n">
        <v>66564.3783449074</v>
      </c>
      <c r="B9800" s="1" t="s">
        <v>326</v>
      </c>
      <c r="C9800" s="1" t="s">
        <v>327</v>
      </c>
      <c r="D9800" s="1" t="s">
        <v>319</v>
      </c>
    </row>
    <row r="9801" customFormat="false" ht="15" hidden="false" customHeight="true" outlineLevel="0" collapsed="false">
      <c r="A9801" s="106" t="n">
        <v>66572.3763425926</v>
      </c>
      <c r="B9801" s="1" t="s">
        <v>320</v>
      </c>
      <c r="C9801" s="1" t="s">
        <v>321</v>
      </c>
      <c r="D9801" s="1" t="s">
        <v>322</v>
      </c>
    </row>
    <row r="9802" customFormat="false" ht="15" hidden="false" customHeight="true" outlineLevel="0" collapsed="false">
      <c r="A9802" s="106" t="n">
        <v>66579.0725694444</v>
      </c>
      <c r="B9802" s="1" t="s">
        <v>323</v>
      </c>
      <c r="C9802" s="1" t="s">
        <v>324</v>
      </c>
      <c r="D9802" s="1" t="s">
        <v>325</v>
      </c>
    </row>
    <row r="9803" customFormat="false" ht="15" hidden="false" customHeight="true" outlineLevel="0" collapsed="false">
      <c r="A9803" s="106" t="n">
        <v>66585.9070138889</v>
      </c>
      <c r="B9803" s="1" t="s">
        <v>314</v>
      </c>
      <c r="C9803" s="1" t="s">
        <v>315</v>
      </c>
      <c r="D9803" s="1" t="s">
        <v>316</v>
      </c>
    </row>
    <row r="9804" customFormat="false" ht="15" hidden="false" customHeight="true" outlineLevel="0" collapsed="false">
      <c r="A9804" s="106" t="n">
        <v>66594.0844444444</v>
      </c>
      <c r="B9804" s="1" t="s">
        <v>326</v>
      </c>
      <c r="C9804" s="1" t="s">
        <v>327</v>
      </c>
      <c r="D9804" s="1" t="s">
        <v>319</v>
      </c>
    </row>
    <row r="9805" customFormat="false" ht="15" hidden="false" customHeight="true" outlineLevel="0" collapsed="false">
      <c r="A9805" s="106" t="n">
        <v>66601.7940972222</v>
      </c>
      <c r="B9805" s="1" t="s">
        <v>320</v>
      </c>
      <c r="C9805" s="1" t="s">
        <v>321</v>
      </c>
      <c r="D9805" s="1" t="s">
        <v>322</v>
      </c>
    </row>
    <row r="9806" customFormat="false" ht="15" hidden="false" customHeight="true" outlineLevel="0" collapsed="false">
      <c r="A9806" s="106" t="n">
        <v>66608.4088194445</v>
      </c>
      <c r="B9806" s="1" t="s">
        <v>323</v>
      </c>
      <c r="C9806" s="1" t="s">
        <v>324</v>
      </c>
      <c r="D9806" s="1" t="s">
        <v>325</v>
      </c>
    </row>
    <row r="9807" customFormat="false" ht="15" hidden="false" customHeight="true" outlineLevel="0" collapsed="false">
      <c r="A9807" s="106" t="n">
        <v>66615.5400462963</v>
      </c>
      <c r="B9807" s="1" t="s">
        <v>314</v>
      </c>
      <c r="C9807" s="1" t="s">
        <v>315</v>
      </c>
      <c r="D9807" s="1" t="s">
        <v>316</v>
      </c>
    </row>
    <row r="9808" customFormat="false" ht="15" hidden="false" customHeight="true" outlineLevel="0" collapsed="false">
      <c r="A9808" s="106" t="n">
        <v>66623.6986805556</v>
      </c>
      <c r="B9808" s="1" t="s">
        <v>326</v>
      </c>
      <c r="C9808" s="1" t="s">
        <v>327</v>
      </c>
      <c r="D9808" s="1" t="s">
        <v>319</v>
      </c>
    </row>
    <row r="9809" customFormat="false" ht="15" hidden="false" customHeight="true" outlineLevel="0" collapsed="false">
      <c r="A9809" s="106" t="n">
        <v>66631.0835532407</v>
      </c>
      <c r="B9809" s="1" t="s">
        <v>320</v>
      </c>
      <c r="C9809" s="1" t="s">
        <v>321</v>
      </c>
      <c r="D9809" s="1" t="s">
        <v>322</v>
      </c>
    </row>
    <row r="9810" customFormat="false" ht="15" hidden="false" customHeight="true" outlineLevel="0" collapsed="false">
      <c r="A9810" s="106" t="n">
        <v>66637.7460532407</v>
      </c>
      <c r="B9810" s="1" t="s">
        <v>323</v>
      </c>
      <c r="C9810" s="1" t="s">
        <v>324</v>
      </c>
      <c r="D9810" s="1" t="s">
        <v>325</v>
      </c>
    </row>
    <row r="9811" customFormat="false" ht="15" hidden="false" customHeight="true" outlineLevel="0" collapsed="false">
      <c r="A9811" s="106" t="n">
        <v>66645.2349884259</v>
      </c>
      <c r="B9811" s="1" t="s">
        <v>314</v>
      </c>
      <c r="C9811" s="1" t="s">
        <v>315</v>
      </c>
      <c r="D9811" s="1" t="s">
        <v>316</v>
      </c>
    </row>
    <row r="9812" customFormat="false" ht="15" hidden="false" customHeight="true" outlineLevel="0" collapsed="false">
      <c r="A9812" s="106" t="n">
        <v>66647.8764236111</v>
      </c>
      <c r="B9812" s="1" t="s">
        <v>328</v>
      </c>
      <c r="C9812" s="1" t="s">
        <v>331</v>
      </c>
      <c r="D9812" s="1" t="s">
        <v>332</v>
      </c>
    </row>
    <row r="9813" customFormat="false" ht="15" hidden="false" customHeight="true" outlineLevel="0" collapsed="false">
      <c r="A9813" s="106" t="n">
        <v>66653.2184953704</v>
      </c>
      <c r="B9813" s="1" t="s">
        <v>326</v>
      </c>
      <c r="C9813" s="1" t="s">
        <v>327</v>
      </c>
      <c r="D9813" s="1" t="s">
        <v>319</v>
      </c>
    </row>
    <row r="9814" customFormat="false" ht="15" hidden="false" customHeight="true" outlineLevel="0" collapsed="false">
      <c r="A9814" s="106" t="n">
        <v>66660.2903935185</v>
      </c>
      <c r="B9814" s="1" t="s">
        <v>320</v>
      </c>
      <c r="C9814" s="1" t="s">
        <v>321</v>
      </c>
      <c r="D9814" s="1" t="s">
        <v>322</v>
      </c>
    </row>
    <row r="9815" customFormat="false" ht="15" hidden="false" customHeight="true" outlineLevel="0" collapsed="false">
      <c r="A9815" s="106" t="n">
        <v>66667.1315509259</v>
      </c>
      <c r="B9815" s="1" t="s">
        <v>323</v>
      </c>
      <c r="C9815" s="1" t="s">
        <v>324</v>
      </c>
      <c r="D9815" s="1" t="s">
        <v>325</v>
      </c>
    </row>
    <row r="9816" customFormat="false" ht="15" hidden="false" customHeight="true" outlineLevel="0" collapsed="false">
      <c r="A9816" s="106" t="n">
        <v>66674.957037037</v>
      </c>
      <c r="B9816" s="1" t="s">
        <v>314</v>
      </c>
      <c r="C9816" s="1" t="s">
        <v>315</v>
      </c>
      <c r="D9816" s="1" t="s">
        <v>316</v>
      </c>
    </row>
    <row r="9817" customFormat="false" ht="15" hidden="false" customHeight="true" outlineLevel="0" collapsed="false">
      <c r="A9817" s="106" t="n">
        <v>66682.6617592593</v>
      </c>
      <c r="B9817" s="1" t="s">
        <v>326</v>
      </c>
      <c r="C9817" s="1" t="s">
        <v>327</v>
      </c>
      <c r="D9817" s="1" t="s">
        <v>319</v>
      </c>
    </row>
    <row r="9818" customFormat="false" ht="15" hidden="false" customHeight="true" outlineLevel="0" collapsed="false">
      <c r="A9818" s="106" t="n">
        <v>66689.4725925926</v>
      </c>
      <c r="B9818" s="1" t="s">
        <v>320</v>
      </c>
      <c r="C9818" s="1" t="s">
        <v>321</v>
      </c>
      <c r="D9818" s="1" t="s">
        <v>322</v>
      </c>
    </row>
    <row r="9819" customFormat="false" ht="15" hidden="false" customHeight="true" outlineLevel="0" collapsed="false">
      <c r="A9819" s="106" t="n">
        <v>66696.6056134259</v>
      </c>
      <c r="B9819" s="1" t="s">
        <v>323</v>
      </c>
      <c r="C9819" s="1" t="s">
        <v>324</v>
      </c>
      <c r="D9819" s="1" t="s">
        <v>325</v>
      </c>
    </row>
    <row r="9820" customFormat="false" ht="15" hidden="false" customHeight="true" outlineLevel="0" collapsed="false">
      <c r="A9820" s="106" t="n">
        <v>66704.6719097222</v>
      </c>
      <c r="B9820" s="1" t="s">
        <v>314</v>
      </c>
      <c r="C9820" s="1" t="s">
        <v>315</v>
      </c>
      <c r="D9820" s="1" t="s">
        <v>316</v>
      </c>
    </row>
    <row r="9821" customFormat="false" ht="15" hidden="false" customHeight="true" outlineLevel="0" collapsed="false">
      <c r="A9821" s="106" t="n">
        <v>66712.053275463</v>
      </c>
      <c r="B9821" s="1" t="s">
        <v>317</v>
      </c>
      <c r="C9821" s="1" t="s">
        <v>318</v>
      </c>
      <c r="D9821" s="1" t="s">
        <v>319</v>
      </c>
    </row>
    <row r="9822" customFormat="false" ht="15" hidden="false" customHeight="true" outlineLevel="0" collapsed="false">
      <c r="A9822" s="106" t="n">
        <v>66718.6952083333</v>
      </c>
      <c r="B9822" s="1" t="s">
        <v>320</v>
      </c>
      <c r="C9822" s="1" t="s">
        <v>321</v>
      </c>
      <c r="D9822" s="1" t="s">
        <v>322</v>
      </c>
    </row>
    <row r="9823" customFormat="false" ht="15" hidden="false" customHeight="true" outlineLevel="0" collapsed="false">
      <c r="A9823" s="106" t="n">
        <v>66726.1869560185</v>
      </c>
      <c r="B9823" s="1" t="s">
        <v>323</v>
      </c>
      <c r="C9823" s="1" t="s">
        <v>324</v>
      </c>
      <c r="D9823" s="1" t="s">
        <v>325</v>
      </c>
    </row>
    <row r="9824" customFormat="false" ht="15" hidden="false" customHeight="true" outlineLevel="0" collapsed="false">
      <c r="A9824" s="106" t="n">
        <v>66734.3531828704</v>
      </c>
      <c r="B9824" s="1" t="s">
        <v>314</v>
      </c>
      <c r="C9824" s="1" t="s">
        <v>315</v>
      </c>
      <c r="D9824" s="1" t="s">
        <v>316</v>
      </c>
    </row>
    <row r="9825" customFormat="false" ht="15" hidden="false" customHeight="true" outlineLevel="0" collapsed="false">
      <c r="A9825" s="106" t="n">
        <v>66741.4186921296</v>
      </c>
      <c r="B9825" s="1" t="s">
        <v>326</v>
      </c>
      <c r="C9825" s="1" t="s">
        <v>327</v>
      </c>
      <c r="D9825" s="1" t="s">
        <v>319</v>
      </c>
    </row>
    <row r="9826" customFormat="false" ht="15" hidden="false" customHeight="true" outlineLevel="0" collapsed="false">
      <c r="A9826" s="106" t="n">
        <v>66741.557037037</v>
      </c>
      <c r="B9826" s="1" t="s">
        <v>328</v>
      </c>
      <c r="C9826" s="1" t="s">
        <v>335</v>
      </c>
      <c r="D9826" s="1" t="s">
        <v>336</v>
      </c>
    </row>
    <row r="9827" customFormat="false" ht="15" hidden="false" customHeight="true" outlineLevel="0" collapsed="false">
      <c r="A9827" s="106" t="n">
        <v>66748.0232523148</v>
      </c>
      <c r="B9827" s="1" t="s">
        <v>320</v>
      </c>
      <c r="C9827" s="1" t="s">
        <v>321</v>
      </c>
      <c r="D9827" s="1" t="s">
        <v>322</v>
      </c>
    </row>
    <row r="9828" customFormat="false" ht="15" hidden="false" customHeight="true" outlineLevel="0" collapsed="false">
      <c r="A9828" s="106" t="n">
        <v>66755.8659027778</v>
      </c>
      <c r="B9828" s="1" t="s">
        <v>323</v>
      </c>
      <c r="C9828" s="1" t="s">
        <v>324</v>
      </c>
      <c r="D9828" s="1" t="s">
        <v>325</v>
      </c>
    </row>
    <row r="9829" customFormat="false" ht="15" hidden="false" customHeight="true" outlineLevel="0" collapsed="false">
      <c r="A9829" s="106" t="n">
        <v>66763.979837963</v>
      </c>
      <c r="B9829" s="1" t="s">
        <v>314</v>
      </c>
      <c r="C9829" s="1" t="s">
        <v>315</v>
      </c>
      <c r="D9829" s="1" t="s">
        <v>316</v>
      </c>
    </row>
    <row r="9830" customFormat="false" ht="15" hidden="false" customHeight="true" outlineLevel="0" collapsed="false">
      <c r="A9830" s="106" t="n">
        <v>66770.7846990741</v>
      </c>
      <c r="B9830" s="1" t="s">
        <v>326</v>
      </c>
      <c r="C9830" s="1" t="s">
        <v>327</v>
      </c>
      <c r="D9830" s="1" t="s">
        <v>319</v>
      </c>
    </row>
    <row r="9831" customFormat="false" ht="15" hidden="false" customHeight="true" outlineLevel="0" collapsed="false">
      <c r="A9831" s="106" t="n">
        <v>66777.5088657408</v>
      </c>
      <c r="B9831" s="1" t="s">
        <v>320</v>
      </c>
      <c r="C9831" s="1" t="s">
        <v>321</v>
      </c>
      <c r="D9831" s="1" t="s">
        <v>322</v>
      </c>
    </row>
    <row r="9832" customFormat="false" ht="15" hidden="false" customHeight="true" outlineLevel="0" collapsed="false">
      <c r="A9832" s="106" t="n">
        <v>66785.609375</v>
      </c>
      <c r="B9832" s="1" t="s">
        <v>323</v>
      </c>
      <c r="C9832" s="1" t="s">
        <v>324</v>
      </c>
      <c r="D9832" s="1" t="s">
        <v>325</v>
      </c>
    </row>
    <row r="9833" customFormat="false" ht="15" hidden="false" customHeight="true" outlineLevel="0" collapsed="false">
      <c r="A9833" s="106" t="n">
        <v>66793.5316435185</v>
      </c>
      <c r="B9833" s="1" t="s">
        <v>314</v>
      </c>
      <c r="C9833" s="1" t="s">
        <v>315</v>
      </c>
      <c r="D9833" s="1" t="s">
        <v>316</v>
      </c>
    </row>
    <row r="9834" customFormat="false" ht="15" hidden="false" customHeight="true" outlineLevel="0" collapsed="false">
      <c r="A9834" s="106" t="n">
        <v>66800.1800231482</v>
      </c>
      <c r="B9834" s="1" t="s">
        <v>326</v>
      </c>
      <c r="C9834" s="1" t="s">
        <v>327</v>
      </c>
      <c r="D9834" s="1" t="s">
        <v>319</v>
      </c>
    </row>
    <row r="9835" customFormat="false" ht="15" hidden="false" customHeight="true" outlineLevel="0" collapsed="false">
      <c r="A9835" s="106" t="n">
        <v>66807.1715509259</v>
      </c>
      <c r="B9835" s="1" t="s">
        <v>320</v>
      </c>
      <c r="C9835" s="1" t="s">
        <v>321</v>
      </c>
      <c r="D9835" s="1" t="s">
        <v>322</v>
      </c>
    </row>
    <row r="9836" customFormat="false" ht="15" hidden="false" customHeight="true" outlineLevel="0" collapsed="false">
      <c r="A9836" s="106" t="n">
        <v>66815.3721643519</v>
      </c>
      <c r="B9836" s="1" t="s">
        <v>323</v>
      </c>
      <c r="C9836" s="1" t="s">
        <v>324</v>
      </c>
      <c r="D9836" s="1" t="s">
        <v>325</v>
      </c>
    </row>
    <row r="9837" customFormat="false" ht="15" hidden="false" customHeight="true" outlineLevel="0" collapsed="false">
      <c r="A9837" s="106" t="n">
        <v>66822.9939583333</v>
      </c>
      <c r="B9837" s="1" t="s">
        <v>314</v>
      </c>
      <c r="C9837" s="1" t="s">
        <v>315</v>
      </c>
      <c r="D9837" s="1" t="s">
        <v>316</v>
      </c>
    </row>
    <row r="9838" customFormat="false" ht="15" hidden="false" customHeight="true" outlineLevel="0" collapsed="false">
      <c r="A9838" s="106" t="n">
        <v>66829.6322685185</v>
      </c>
      <c r="B9838" s="1" t="s">
        <v>326</v>
      </c>
      <c r="C9838" s="1" t="s">
        <v>327</v>
      </c>
      <c r="D9838" s="1" t="s">
        <v>319</v>
      </c>
    </row>
    <row r="9839" customFormat="false" ht="15" hidden="false" customHeight="true" outlineLevel="0" collapsed="false">
      <c r="A9839" s="106" t="n">
        <v>66831.4609953704</v>
      </c>
      <c r="B9839" s="1" t="s">
        <v>328</v>
      </c>
      <c r="C9839" s="1" t="s">
        <v>337</v>
      </c>
      <c r="D9839" s="1" t="s">
        <v>338</v>
      </c>
    </row>
    <row r="9840" customFormat="false" ht="15" hidden="false" customHeight="true" outlineLevel="0" collapsed="false">
      <c r="A9840" s="106" t="n">
        <v>66836.983599537</v>
      </c>
      <c r="B9840" s="1" t="s">
        <v>320</v>
      </c>
      <c r="C9840" s="1" t="s">
        <v>321</v>
      </c>
      <c r="D9840" s="1" t="s">
        <v>322</v>
      </c>
    </row>
    <row r="9841" customFormat="false" ht="15" hidden="false" customHeight="true" outlineLevel="0" collapsed="false">
      <c r="A9841" s="106" t="n">
        <v>66845.1055671296</v>
      </c>
      <c r="B9841" s="1" t="s">
        <v>323</v>
      </c>
      <c r="C9841" s="1" t="s">
        <v>324</v>
      </c>
      <c r="D9841" s="1" t="s">
        <v>325</v>
      </c>
    </row>
    <row r="9842" customFormat="false" ht="15" hidden="false" customHeight="true" outlineLevel="0" collapsed="false">
      <c r="A9842" s="106" t="n">
        <v>66852.3713657407</v>
      </c>
      <c r="B9842" s="1" t="s">
        <v>314</v>
      </c>
      <c r="C9842" s="1" t="s">
        <v>315</v>
      </c>
      <c r="D9842" s="1" t="s">
        <v>316</v>
      </c>
    </row>
    <row r="9843" customFormat="false" ht="15" hidden="false" customHeight="true" outlineLevel="0" collapsed="false">
      <c r="A9843" s="106" t="n">
        <v>66859.1594675926</v>
      </c>
      <c r="B9843" s="1" t="s">
        <v>326</v>
      </c>
      <c r="C9843" s="1" t="s">
        <v>327</v>
      </c>
      <c r="D9843" s="1" t="s">
        <v>319</v>
      </c>
    </row>
    <row r="9844" customFormat="false" ht="15" hidden="false" customHeight="true" outlineLevel="0" collapsed="false">
      <c r="A9844" s="106" t="n">
        <v>66866.8768287037</v>
      </c>
      <c r="B9844" s="1" t="s">
        <v>320</v>
      </c>
      <c r="C9844" s="1" t="s">
        <v>321</v>
      </c>
      <c r="D9844" s="1" t="s">
        <v>322</v>
      </c>
    </row>
    <row r="9845" customFormat="false" ht="15" hidden="false" customHeight="true" outlineLevel="0" collapsed="false">
      <c r="A9845" s="106" t="n">
        <v>66874.7638888889</v>
      </c>
      <c r="B9845" s="1" t="s">
        <v>333</v>
      </c>
      <c r="C9845" s="1" t="s">
        <v>334</v>
      </c>
      <c r="D9845" s="1" t="s">
        <v>325</v>
      </c>
    </row>
    <row r="9846" customFormat="false" ht="15" hidden="false" customHeight="true" outlineLevel="0" collapsed="false">
      <c r="A9846" s="106" t="n">
        <v>66881.6936921296</v>
      </c>
      <c r="B9846" s="1" t="s">
        <v>314</v>
      </c>
      <c r="C9846" s="1" t="s">
        <v>315</v>
      </c>
      <c r="D9846" s="1" t="s">
        <v>316</v>
      </c>
    </row>
    <row r="9847" customFormat="false" ht="15" hidden="false" customHeight="true" outlineLevel="0" collapsed="false">
      <c r="A9847" s="106" t="n">
        <v>66888.7605092593</v>
      </c>
      <c r="B9847" s="1" t="s">
        <v>317</v>
      </c>
      <c r="C9847" s="1" t="s">
        <v>318</v>
      </c>
      <c r="D9847" s="1" t="s">
        <v>319</v>
      </c>
    </row>
    <row r="9848" customFormat="false" ht="15" hidden="false" customHeight="true" outlineLevel="0" collapsed="false">
      <c r="A9848" s="106" t="n">
        <v>66896.7661689815</v>
      </c>
      <c r="B9848" s="1" t="s">
        <v>320</v>
      </c>
      <c r="C9848" s="1" t="s">
        <v>321</v>
      </c>
      <c r="D9848" s="1" t="s">
        <v>322</v>
      </c>
    </row>
    <row r="9849" customFormat="false" ht="15" hidden="false" customHeight="true" outlineLevel="0" collapsed="false">
      <c r="A9849" s="106" t="n">
        <v>66904.3153240741</v>
      </c>
      <c r="B9849" s="1" t="s">
        <v>323</v>
      </c>
      <c r="C9849" s="1" t="s">
        <v>324</v>
      </c>
      <c r="D9849" s="1" t="s">
        <v>325</v>
      </c>
    </row>
    <row r="9850" customFormat="false" ht="15" hidden="false" customHeight="true" outlineLevel="0" collapsed="false">
      <c r="A9850" s="106" t="n">
        <v>66911.0064930556</v>
      </c>
      <c r="B9850" s="1" t="s">
        <v>314</v>
      </c>
      <c r="C9850" s="1" t="s">
        <v>315</v>
      </c>
      <c r="D9850" s="1" t="s">
        <v>316</v>
      </c>
    </row>
    <row r="9851" customFormat="false" ht="15" hidden="false" customHeight="true" outlineLevel="0" collapsed="false">
      <c r="A9851" s="106" t="n">
        <v>66918.4140393519</v>
      </c>
      <c r="B9851" s="1" t="s">
        <v>326</v>
      </c>
      <c r="C9851" s="1" t="s">
        <v>327</v>
      </c>
      <c r="D9851" s="1" t="s">
        <v>319</v>
      </c>
    </row>
    <row r="9852" customFormat="false" ht="15" hidden="false" customHeight="true" outlineLevel="0" collapsed="false">
      <c r="A9852" s="106" t="n">
        <v>66920.4229166667</v>
      </c>
      <c r="B9852" s="1" t="s">
        <v>328</v>
      </c>
      <c r="C9852" s="1" t="s">
        <v>329</v>
      </c>
      <c r="D9852" s="1" t="s">
        <v>330</v>
      </c>
    </row>
    <row r="9853" customFormat="false" ht="15" hidden="false" customHeight="true" outlineLevel="0" collapsed="false">
      <c r="A9853" s="106" t="n">
        <v>66926.5739236111</v>
      </c>
      <c r="B9853" s="1" t="s">
        <v>320</v>
      </c>
      <c r="C9853" s="1" t="s">
        <v>321</v>
      </c>
      <c r="D9853" s="1" t="s">
        <v>322</v>
      </c>
    </row>
    <row r="9854" customFormat="false" ht="15" hidden="false" customHeight="true" outlineLevel="0" collapsed="false">
      <c r="A9854" s="106" t="n">
        <v>66933.7541898148</v>
      </c>
      <c r="B9854" s="1" t="s">
        <v>323</v>
      </c>
      <c r="C9854" s="1" t="s">
        <v>324</v>
      </c>
      <c r="D9854" s="1" t="s">
        <v>325</v>
      </c>
    </row>
    <row r="9855" customFormat="false" ht="15" hidden="false" customHeight="true" outlineLevel="0" collapsed="false">
      <c r="A9855" s="106" t="n">
        <v>66940.3548032407</v>
      </c>
      <c r="B9855" s="1" t="s">
        <v>314</v>
      </c>
      <c r="C9855" s="1" t="s">
        <v>315</v>
      </c>
      <c r="D9855" s="1" t="s">
        <v>316</v>
      </c>
    </row>
    <row r="9856" customFormat="false" ht="15" hidden="false" customHeight="true" outlineLevel="0" collapsed="false">
      <c r="A9856" s="106" t="n">
        <v>66948.0894444444</v>
      </c>
      <c r="B9856" s="1" t="s">
        <v>326</v>
      </c>
      <c r="C9856" s="1" t="s">
        <v>327</v>
      </c>
      <c r="D9856" s="1" t="s">
        <v>319</v>
      </c>
    </row>
    <row r="9857" customFormat="false" ht="15" hidden="false" customHeight="true" outlineLevel="0" collapsed="false">
      <c r="A9857" s="106" t="n">
        <v>66956.2453587963</v>
      </c>
      <c r="B9857" s="1" t="s">
        <v>320</v>
      </c>
      <c r="C9857" s="1" t="s">
        <v>321</v>
      </c>
      <c r="D9857" s="1" t="s">
        <v>322</v>
      </c>
    </row>
    <row r="9858" customFormat="false" ht="15" hidden="false" customHeight="true" outlineLevel="0" collapsed="false">
      <c r="A9858" s="106" t="n">
        <v>66963.1032291667</v>
      </c>
      <c r="B9858" s="1" t="s">
        <v>323</v>
      </c>
      <c r="C9858" s="1" t="s">
        <v>324</v>
      </c>
      <c r="D9858" s="1" t="s">
        <v>325</v>
      </c>
    </row>
    <row r="9859" customFormat="false" ht="15" hidden="false" customHeight="true" outlineLevel="0" collapsed="false">
      <c r="A9859" s="106" t="n">
        <v>66969.7706481481</v>
      </c>
      <c r="B9859" s="1" t="s">
        <v>314</v>
      </c>
      <c r="C9859" s="1" t="s">
        <v>315</v>
      </c>
      <c r="D9859" s="1" t="s">
        <v>316</v>
      </c>
    </row>
    <row r="9860" customFormat="false" ht="15" hidden="false" customHeight="true" outlineLevel="0" collapsed="false">
      <c r="A9860" s="106" t="n">
        <v>66977.7587847222</v>
      </c>
      <c r="B9860" s="1" t="s">
        <v>326</v>
      </c>
      <c r="C9860" s="1" t="s">
        <v>327</v>
      </c>
      <c r="D9860" s="1" t="s">
        <v>319</v>
      </c>
    </row>
    <row r="9861" customFormat="false" ht="15" hidden="false" customHeight="true" outlineLevel="0" collapsed="false">
      <c r="A9861" s="106" t="n">
        <v>66985.7568287037</v>
      </c>
      <c r="B9861" s="1" t="s">
        <v>320</v>
      </c>
      <c r="C9861" s="1" t="s">
        <v>321</v>
      </c>
      <c r="D9861" s="1" t="s">
        <v>322</v>
      </c>
    </row>
    <row r="9862" customFormat="false" ht="15" hidden="false" customHeight="true" outlineLevel="0" collapsed="false">
      <c r="A9862" s="106" t="n">
        <v>66992.4035069445</v>
      </c>
      <c r="B9862" s="1" t="s">
        <v>323</v>
      </c>
      <c r="C9862" s="1" t="s">
        <v>324</v>
      </c>
      <c r="D9862" s="1" t="s">
        <v>325</v>
      </c>
    </row>
    <row r="9863" customFormat="false" ht="15" hidden="false" customHeight="true" outlineLevel="0" collapsed="false">
      <c r="A9863" s="106" t="n">
        <v>66999.2696990741</v>
      </c>
      <c r="B9863" s="1" t="s">
        <v>314</v>
      </c>
      <c r="C9863" s="1" t="s">
        <v>315</v>
      </c>
      <c r="D9863" s="1" t="s">
        <v>316</v>
      </c>
    </row>
    <row r="9864" customFormat="false" ht="15" hidden="false" customHeight="true" outlineLevel="0" collapsed="false">
      <c r="A9864" s="106" t="n">
        <v>67007.4002083333</v>
      </c>
      <c r="B9864" s="1" t="s">
        <v>326</v>
      </c>
      <c r="C9864" s="1" t="s">
        <v>327</v>
      </c>
      <c r="D9864" s="1" t="s">
        <v>319</v>
      </c>
    </row>
    <row r="9865" customFormat="false" ht="15" hidden="false" customHeight="true" outlineLevel="0" collapsed="false">
      <c r="A9865" s="106" t="n">
        <v>67013.1125694445</v>
      </c>
      <c r="B9865" s="1" t="s">
        <v>328</v>
      </c>
      <c r="C9865" s="1" t="s">
        <v>331</v>
      </c>
      <c r="D9865" s="1" t="s">
        <v>332</v>
      </c>
    </row>
    <row r="9866" customFormat="false" ht="15" hidden="false" customHeight="true" outlineLevel="0" collapsed="false">
      <c r="A9866" s="106" t="n">
        <v>67015.1188425926</v>
      </c>
      <c r="B9866" s="1" t="s">
        <v>320</v>
      </c>
      <c r="C9866" s="1" t="s">
        <v>321</v>
      </c>
      <c r="D9866" s="1" t="s">
        <v>322</v>
      </c>
    </row>
    <row r="9867" customFormat="false" ht="15" hidden="false" customHeight="true" outlineLevel="0" collapsed="false">
      <c r="A9867" s="106" t="n">
        <v>67021.7018171296</v>
      </c>
      <c r="B9867" s="1" t="s">
        <v>323</v>
      </c>
      <c r="C9867" s="1" t="s">
        <v>324</v>
      </c>
      <c r="D9867" s="1" t="s">
        <v>325</v>
      </c>
    </row>
    <row r="9868" customFormat="false" ht="15" hidden="false" customHeight="true" outlineLevel="0" collapsed="false">
      <c r="A9868" s="106" t="n">
        <v>67028.8559259259</v>
      </c>
      <c r="B9868" s="1" t="s">
        <v>314</v>
      </c>
      <c r="C9868" s="1" t="s">
        <v>315</v>
      </c>
      <c r="D9868" s="1" t="s">
        <v>316</v>
      </c>
    </row>
    <row r="9869" customFormat="false" ht="15" hidden="false" customHeight="true" outlineLevel="0" collapsed="false">
      <c r="A9869" s="106" t="n">
        <v>67036.9954398148</v>
      </c>
      <c r="B9869" s="1" t="s">
        <v>317</v>
      </c>
      <c r="C9869" s="1" t="s">
        <v>318</v>
      </c>
      <c r="D9869" s="1" t="s">
        <v>319</v>
      </c>
    </row>
    <row r="9870" customFormat="false" ht="15" hidden="false" customHeight="true" outlineLevel="0" collapsed="false">
      <c r="A9870" s="106" t="n">
        <v>67044.3716087963</v>
      </c>
      <c r="B9870" s="1" t="s">
        <v>320</v>
      </c>
      <c r="C9870" s="1" t="s">
        <v>321</v>
      </c>
      <c r="D9870" s="1" t="s">
        <v>322</v>
      </c>
    </row>
    <row r="9871" customFormat="false" ht="15" hidden="false" customHeight="true" outlineLevel="0" collapsed="false">
      <c r="A9871" s="106" t="n">
        <v>67051.0415277778</v>
      </c>
      <c r="B9871" s="1" t="s">
        <v>333</v>
      </c>
      <c r="C9871" s="1" t="s">
        <v>334</v>
      </c>
      <c r="D9871" s="1" t="s">
        <v>325</v>
      </c>
    </row>
    <row r="9872" customFormat="false" ht="15" hidden="false" customHeight="true" outlineLevel="0" collapsed="false">
      <c r="A9872" s="106" t="n">
        <v>67058.5261574074</v>
      </c>
      <c r="B9872" s="1" t="s">
        <v>314</v>
      </c>
      <c r="C9872" s="1" t="s">
        <v>315</v>
      </c>
      <c r="D9872" s="1" t="s">
        <v>316</v>
      </c>
    </row>
    <row r="9873" customFormat="false" ht="15" hidden="false" customHeight="true" outlineLevel="0" collapsed="false">
      <c r="A9873" s="106" t="n">
        <v>67066.5307986111</v>
      </c>
      <c r="B9873" s="1" t="s">
        <v>317</v>
      </c>
      <c r="C9873" s="1" t="s">
        <v>318</v>
      </c>
      <c r="D9873" s="1" t="s">
        <v>319</v>
      </c>
    </row>
    <row r="9874" customFormat="false" ht="15" hidden="false" customHeight="true" outlineLevel="0" collapsed="false">
      <c r="A9874" s="106" t="n">
        <v>67073.5733796296</v>
      </c>
      <c r="B9874" s="1" t="s">
        <v>320</v>
      </c>
      <c r="C9874" s="1" t="s">
        <v>321</v>
      </c>
      <c r="D9874" s="1" t="s">
        <v>322</v>
      </c>
    </row>
    <row r="9875" customFormat="false" ht="15" hidden="false" customHeight="true" outlineLevel="0" collapsed="false">
      <c r="A9875" s="106" t="n">
        <v>67080.457662037</v>
      </c>
      <c r="B9875" s="1" t="s">
        <v>323</v>
      </c>
      <c r="C9875" s="1" t="s">
        <v>324</v>
      </c>
      <c r="D9875" s="1" t="s">
        <v>325</v>
      </c>
    </row>
    <row r="9876" customFormat="false" ht="15" hidden="false" customHeight="true" outlineLevel="0" collapsed="false">
      <c r="A9876" s="106" t="n">
        <v>67088.2669328704</v>
      </c>
      <c r="B9876" s="1" t="s">
        <v>314</v>
      </c>
      <c r="C9876" s="1" t="s">
        <v>315</v>
      </c>
      <c r="D9876" s="1" t="s">
        <v>316</v>
      </c>
    </row>
    <row r="9877" customFormat="false" ht="15" hidden="false" customHeight="true" outlineLevel="0" collapsed="false">
      <c r="A9877" s="106" t="n">
        <v>67096.004525463</v>
      </c>
      <c r="B9877" s="1" t="s">
        <v>326</v>
      </c>
      <c r="C9877" s="1" t="s">
        <v>327</v>
      </c>
      <c r="D9877" s="1" t="s">
        <v>319</v>
      </c>
    </row>
    <row r="9878" customFormat="false" ht="15" hidden="false" customHeight="true" outlineLevel="0" collapsed="false">
      <c r="A9878" s="106" t="n">
        <v>67102.7886921296</v>
      </c>
      <c r="B9878" s="1" t="s">
        <v>320</v>
      </c>
      <c r="C9878" s="1" t="s">
        <v>321</v>
      </c>
      <c r="D9878" s="1" t="s">
        <v>322</v>
      </c>
    </row>
    <row r="9879" customFormat="false" ht="15" hidden="false" customHeight="true" outlineLevel="0" collapsed="false">
      <c r="A9879" s="106" t="n">
        <v>67106.7990162037</v>
      </c>
      <c r="B9879" s="1" t="s">
        <v>328</v>
      </c>
      <c r="C9879" s="1" t="s">
        <v>335</v>
      </c>
      <c r="D9879" s="1" t="s">
        <v>336</v>
      </c>
    </row>
    <row r="9880" customFormat="false" ht="15" hidden="false" customHeight="true" outlineLevel="0" collapsed="false">
      <c r="A9880" s="106" t="n">
        <v>67109.9753125</v>
      </c>
      <c r="B9880" s="1" t="s">
        <v>323</v>
      </c>
      <c r="C9880" s="1" t="s">
        <v>324</v>
      </c>
      <c r="D9880" s="1" t="s">
        <v>325</v>
      </c>
    </row>
    <row r="9881" customFormat="false" ht="15" hidden="false" customHeight="true" outlineLevel="0" collapsed="false">
      <c r="A9881" s="106" t="n">
        <v>67118.0465277778</v>
      </c>
      <c r="B9881" s="1" t="s">
        <v>314</v>
      </c>
      <c r="C9881" s="1" t="s">
        <v>315</v>
      </c>
      <c r="D9881" s="1" t="s">
        <v>316</v>
      </c>
    </row>
    <row r="9882" customFormat="false" ht="15" hidden="false" customHeight="true" outlineLevel="0" collapsed="false">
      <c r="A9882" s="106" t="n">
        <v>67125.4324421296</v>
      </c>
      <c r="B9882" s="1" t="s">
        <v>326</v>
      </c>
      <c r="C9882" s="1" t="s">
        <v>327</v>
      </c>
      <c r="D9882" s="1" t="s">
        <v>319</v>
      </c>
    </row>
    <row r="9883" customFormat="false" ht="15" hidden="false" customHeight="true" outlineLevel="0" collapsed="false">
      <c r="A9883" s="106" t="n">
        <v>67132.0788541667</v>
      </c>
      <c r="B9883" s="1" t="s">
        <v>320</v>
      </c>
      <c r="C9883" s="1" t="s">
        <v>321</v>
      </c>
      <c r="D9883" s="1" t="s">
        <v>322</v>
      </c>
    </row>
    <row r="9884" customFormat="false" ht="15" hidden="false" customHeight="true" outlineLevel="0" collapsed="false">
      <c r="A9884" s="106" t="n">
        <v>67139.6078125</v>
      </c>
      <c r="B9884" s="1" t="s">
        <v>323</v>
      </c>
      <c r="C9884" s="1" t="s">
        <v>324</v>
      </c>
      <c r="D9884" s="1" t="s">
        <v>325</v>
      </c>
    </row>
    <row r="9885" customFormat="false" ht="15" hidden="false" customHeight="true" outlineLevel="0" collapsed="false">
      <c r="A9885" s="106" t="n">
        <v>67147.8123611111</v>
      </c>
      <c r="B9885" s="1" t="s">
        <v>314</v>
      </c>
      <c r="C9885" s="1" t="s">
        <v>315</v>
      </c>
      <c r="D9885" s="1" t="s">
        <v>316</v>
      </c>
    </row>
    <row r="9886" customFormat="false" ht="15" hidden="false" customHeight="true" outlineLevel="0" collapsed="false">
      <c r="A9886" s="106" t="n">
        <v>67154.8435532408</v>
      </c>
      <c r="B9886" s="1" t="s">
        <v>326</v>
      </c>
      <c r="C9886" s="1" t="s">
        <v>327</v>
      </c>
      <c r="D9886" s="1" t="s">
        <v>319</v>
      </c>
    </row>
    <row r="9887" customFormat="false" ht="15" hidden="false" customHeight="true" outlineLevel="0" collapsed="false">
      <c r="A9887" s="106" t="n">
        <v>67161.4916435185</v>
      </c>
      <c r="B9887" s="1" t="s">
        <v>320</v>
      </c>
      <c r="C9887" s="1" t="s">
        <v>321</v>
      </c>
      <c r="D9887" s="1" t="s">
        <v>322</v>
      </c>
    </row>
    <row r="9888" customFormat="false" ht="15" hidden="false" customHeight="true" outlineLevel="0" collapsed="false">
      <c r="A9888" s="106" t="n">
        <v>67169.3490740741</v>
      </c>
      <c r="B9888" s="1" t="s">
        <v>323</v>
      </c>
      <c r="C9888" s="1" t="s">
        <v>324</v>
      </c>
      <c r="D9888" s="1" t="s">
        <v>325</v>
      </c>
    </row>
    <row r="9889" customFormat="false" ht="15" hidden="false" customHeight="true" outlineLevel="0" collapsed="false">
      <c r="A9889" s="106" t="n">
        <v>67177.5042939815</v>
      </c>
      <c r="B9889" s="1" t="s">
        <v>314</v>
      </c>
      <c r="C9889" s="1" t="s">
        <v>315</v>
      </c>
      <c r="D9889" s="1" t="s">
        <v>316</v>
      </c>
    </row>
    <row r="9890" customFormat="false" ht="15" hidden="false" customHeight="true" outlineLevel="0" collapsed="false">
      <c r="A9890" s="106" t="n">
        <v>67184.2670601852</v>
      </c>
      <c r="B9890" s="1" t="s">
        <v>326</v>
      </c>
      <c r="C9890" s="1" t="s">
        <v>327</v>
      </c>
      <c r="D9890" s="1" t="s">
        <v>319</v>
      </c>
    </row>
    <row r="9891" customFormat="false" ht="15" hidden="false" customHeight="true" outlineLevel="0" collapsed="false">
      <c r="A9891" s="106" t="n">
        <v>67191.050787037</v>
      </c>
      <c r="B9891" s="1" t="s">
        <v>320</v>
      </c>
      <c r="C9891" s="1" t="s">
        <v>321</v>
      </c>
      <c r="D9891" s="1" t="s">
        <v>322</v>
      </c>
    </row>
    <row r="9892" customFormat="false" ht="15" hidden="false" customHeight="true" outlineLevel="0" collapsed="false">
      <c r="A9892" s="106" t="n">
        <v>67196.7028125</v>
      </c>
      <c r="B9892" s="1" t="s">
        <v>328</v>
      </c>
      <c r="C9892" s="1" t="s">
        <v>337</v>
      </c>
      <c r="D9892" s="1" t="s">
        <v>338</v>
      </c>
    </row>
    <row r="9893" customFormat="false" ht="15" hidden="false" customHeight="true" outlineLevel="0" collapsed="false">
      <c r="A9893" s="106" t="n">
        <v>67199.1604976852</v>
      </c>
      <c r="B9893" s="1" t="s">
        <v>323</v>
      </c>
      <c r="C9893" s="1" t="s">
        <v>324</v>
      </c>
      <c r="D9893" s="1" t="s">
        <v>325</v>
      </c>
    </row>
    <row r="9894" customFormat="false" ht="15" hidden="false" customHeight="true" outlineLevel="0" collapsed="false">
      <c r="A9894" s="106" t="n">
        <v>67207.079224537</v>
      </c>
      <c r="B9894" s="1" t="s">
        <v>314</v>
      </c>
      <c r="C9894" s="1" t="s">
        <v>315</v>
      </c>
      <c r="D9894" s="1" t="s">
        <v>316</v>
      </c>
    </row>
    <row r="9895" customFormat="false" ht="15" hidden="false" customHeight="true" outlineLevel="0" collapsed="false">
      <c r="A9895" s="106" t="n">
        <v>67213.719837963</v>
      </c>
      <c r="B9895" s="1" t="s">
        <v>317</v>
      </c>
      <c r="C9895" s="1" t="s">
        <v>318</v>
      </c>
      <c r="D9895" s="1" t="s">
        <v>319</v>
      </c>
    </row>
    <row r="9896" customFormat="false" ht="15" hidden="false" customHeight="true" outlineLevel="0" collapsed="false">
      <c r="A9896" s="106" t="n">
        <v>67220.7513310185</v>
      </c>
      <c r="B9896" s="1" t="s">
        <v>320</v>
      </c>
      <c r="C9896" s="1" t="s">
        <v>321</v>
      </c>
      <c r="D9896" s="1" t="s">
        <v>322</v>
      </c>
    </row>
    <row r="9897" customFormat="false" ht="15" hidden="false" customHeight="true" outlineLevel="0" collapsed="false">
      <c r="A9897" s="106" t="n">
        <v>67228.9683101852</v>
      </c>
      <c r="B9897" s="1" t="s">
        <v>333</v>
      </c>
      <c r="C9897" s="1" t="s">
        <v>334</v>
      </c>
      <c r="D9897" s="1" t="s">
        <v>325</v>
      </c>
    </row>
    <row r="9898" customFormat="false" ht="15" hidden="false" customHeight="true" outlineLevel="0" collapsed="false">
      <c r="A9898" s="106" t="n">
        <v>67236.5289236111</v>
      </c>
      <c r="B9898" s="1" t="s">
        <v>314</v>
      </c>
      <c r="C9898" s="1" t="s">
        <v>315</v>
      </c>
      <c r="D9898" s="1" t="s">
        <v>316</v>
      </c>
    </row>
    <row r="9899" customFormat="false" ht="15" hidden="false" customHeight="true" outlineLevel="0" collapsed="false">
      <c r="A9899" s="106" t="n">
        <v>67243.2029050926</v>
      </c>
      <c r="B9899" s="1" t="s">
        <v>326</v>
      </c>
      <c r="C9899" s="1" t="s">
        <v>327</v>
      </c>
      <c r="D9899" s="1" t="s">
        <v>319</v>
      </c>
    </row>
    <row r="9900" customFormat="false" ht="15" hidden="false" customHeight="true" outlineLevel="0" collapsed="false">
      <c r="A9900" s="106" t="n">
        <v>67250.5606365741</v>
      </c>
      <c r="B9900" s="1" t="s">
        <v>320</v>
      </c>
      <c r="C9900" s="1" t="s">
        <v>321</v>
      </c>
      <c r="D9900" s="1" t="s">
        <v>322</v>
      </c>
    </row>
    <row r="9901" customFormat="false" ht="15" hidden="false" customHeight="true" outlineLevel="0" collapsed="false">
      <c r="A9901" s="106" t="n">
        <v>67258.6916319444</v>
      </c>
      <c r="B9901" s="1" t="s">
        <v>323</v>
      </c>
      <c r="C9901" s="1" t="s">
        <v>324</v>
      </c>
      <c r="D9901" s="1" t="s">
        <v>325</v>
      </c>
    </row>
    <row r="9902" customFormat="false" ht="15" hidden="false" customHeight="true" outlineLevel="0" collapsed="false">
      <c r="A9902" s="106" t="n">
        <v>67265.8774074074</v>
      </c>
      <c r="B9902" s="1" t="s">
        <v>314</v>
      </c>
      <c r="C9902" s="1" t="s">
        <v>315</v>
      </c>
      <c r="D9902" s="1" t="s">
        <v>316</v>
      </c>
    </row>
    <row r="9903" customFormat="false" ht="15" hidden="false" customHeight="true" outlineLevel="0" collapsed="false">
      <c r="A9903" s="106" t="n">
        <v>67272.7107060185</v>
      </c>
      <c r="B9903" s="1" t="s">
        <v>326</v>
      </c>
      <c r="C9903" s="1" t="s">
        <v>327</v>
      </c>
      <c r="D9903" s="1" t="s">
        <v>319</v>
      </c>
    </row>
    <row r="9904" customFormat="false" ht="15" hidden="false" customHeight="true" outlineLevel="0" collapsed="false">
      <c r="A9904" s="106" t="n">
        <v>67280.420150463</v>
      </c>
      <c r="B9904" s="1" t="s">
        <v>320</v>
      </c>
      <c r="C9904" s="1" t="s">
        <v>321</v>
      </c>
      <c r="D9904" s="1" t="s">
        <v>322</v>
      </c>
    </row>
    <row r="9905" customFormat="false" ht="15" hidden="false" customHeight="true" outlineLevel="0" collapsed="false">
      <c r="A9905" s="106" t="n">
        <v>67285.6656134259</v>
      </c>
      <c r="B9905" s="1" t="s">
        <v>328</v>
      </c>
      <c r="C9905" s="1" t="s">
        <v>329</v>
      </c>
      <c r="D9905" s="1" t="s">
        <v>330</v>
      </c>
    </row>
    <row r="9906" customFormat="false" ht="15" hidden="false" customHeight="true" outlineLevel="0" collapsed="false">
      <c r="A9906" s="106" t="n">
        <v>67288.2834606482</v>
      </c>
      <c r="B9906" s="1" t="s">
        <v>323</v>
      </c>
      <c r="C9906" s="1" t="s">
        <v>324</v>
      </c>
      <c r="D9906" s="1" t="s">
        <v>325</v>
      </c>
    </row>
    <row r="9907" customFormat="false" ht="15" hidden="false" customHeight="true" outlineLevel="0" collapsed="false">
      <c r="A9907" s="106" t="n">
        <v>67295.1653356482</v>
      </c>
      <c r="B9907" s="1" t="s">
        <v>314</v>
      </c>
      <c r="C9907" s="1" t="s">
        <v>315</v>
      </c>
      <c r="D9907" s="1" t="s">
        <v>316</v>
      </c>
    </row>
    <row r="9908" customFormat="false" ht="15" hidden="false" customHeight="true" outlineLevel="0" collapsed="false">
      <c r="A9908" s="106" t="n">
        <v>67302.2444560185</v>
      </c>
      <c r="B9908" s="1" t="s">
        <v>326</v>
      </c>
      <c r="C9908" s="1" t="s">
        <v>327</v>
      </c>
      <c r="D9908" s="1" t="s">
        <v>319</v>
      </c>
    </row>
    <row r="9909" customFormat="false" ht="15" hidden="false" customHeight="true" outlineLevel="0" collapsed="false">
      <c r="A9909" s="106" t="n">
        <v>67310.2530439815</v>
      </c>
      <c r="B9909" s="1" t="s">
        <v>320</v>
      </c>
      <c r="C9909" s="1" t="s">
        <v>321</v>
      </c>
      <c r="D9909" s="1" t="s">
        <v>322</v>
      </c>
    </row>
    <row r="9910" customFormat="false" ht="15" hidden="false" customHeight="true" outlineLevel="0" collapsed="false">
      <c r="A9910" s="106" t="n">
        <v>67317.7447222222</v>
      </c>
      <c r="B9910" s="1" t="s">
        <v>323</v>
      </c>
      <c r="C9910" s="1" t="s">
        <v>324</v>
      </c>
      <c r="D9910" s="1" t="s">
        <v>325</v>
      </c>
    </row>
    <row r="9911" customFormat="false" ht="15" hidden="false" customHeight="true" outlineLevel="0" collapsed="false">
      <c r="A9911" s="106" t="n">
        <v>67324.4366319444</v>
      </c>
      <c r="B9911" s="1" t="s">
        <v>314</v>
      </c>
      <c r="C9911" s="1" t="s">
        <v>315</v>
      </c>
      <c r="D9911" s="1" t="s">
        <v>316</v>
      </c>
    </row>
    <row r="9912" customFormat="false" ht="15" hidden="false" customHeight="true" outlineLevel="0" collapsed="false">
      <c r="A9912" s="106" t="n">
        <v>67331.8139583333</v>
      </c>
      <c r="B9912" s="1" t="s">
        <v>326</v>
      </c>
      <c r="C9912" s="1" t="s">
        <v>327</v>
      </c>
      <c r="D9912" s="1" t="s">
        <v>319</v>
      </c>
    </row>
    <row r="9913" customFormat="false" ht="15" hidden="false" customHeight="true" outlineLevel="0" collapsed="false">
      <c r="A9913" s="106" t="n">
        <v>67339.9877546296</v>
      </c>
      <c r="B9913" s="1" t="s">
        <v>320</v>
      </c>
      <c r="C9913" s="1" t="s">
        <v>321</v>
      </c>
      <c r="D9913" s="1" t="s">
        <v>322</v>
      </c>
    </row>
    <row r="9914" customFormat="false" ht="15" hidden="false" customHeight="true" outlineLevel="0" collapsed="false">
      <c r="A9914" s="106" t="n">
        <v>67347.1083101852</v>
      </c>
      <c r="B9914" s="1" t="s">
        <v>323</v>
      </c>
      <c r="C9914" s="1" t="s">
        <v>324</v>
      </c>
      <c r="D9914" s="1" t="s">
        <v>325</v>
      </c>
    </row>
    <row r="9915" customFormat="false" ht="15" hidden="false" customHeight="true" outlineLevel="0" collapsed="false">
      <c r="A9915" s="106" t="n">
        <v>67353.7329513889</v>
      </c>
      <c r="B9915" s="1" t="s">
        <v>314</v>
      </c>
      <c r="C9915" s="1" t="s">
        <v>315</v>
      </c>
      <c r="D9915" s="1" t="s">
        <v>316</v>
      </c>
    </row>
    <row r="9916" customFormat="false" ht="15" hidden="false" customHeight="true" outlineLevel="0" collapsed="false">
      <c r="A9916" s="106" t="n">
        <v>67361.4254282407</v>
      </c>
      <c r="B9916" s="1" t="s">
        <v>326</v>
      </c>
      <c r="C9916" s="1" t="s">
        <v>327</v>
      </c>
      <c r="D9916" s="1" t="s">
        <v>319</v>
      </c>
    </row>
    <row r="9917" customFormat="false" ht="15" hidden="false" customHeight="true" outlineLevel="0" collapsed="false">
      <c r="A9917" s="106" t="n">
        <v>67369.5850810185</v>
      </c>
      <c r="B9917" s="1" t="s">
        <v>320</v>
      </c>
      <c r="C9917" s="1" t="s">
        <v>321</v>
      </c>
      <c r="D9917" s="1" t="s">
        <v>322</v>
      </c>
    </row>
    <row r="9918" customFormat="false" ht="15" hidden="false" customHeight="true" outlineLevel="0" collapsed="false">
      <c r="A9918" s="106" t="n">
        <v>67376.4166550926</v>
      </c>
      <c r="B9918" s="1" t="s">
        <v>323</v>
      </c>
      <c r="C9918" s="1" t="s">
        <v>324</v>
      </c>
      <c r="D9918" s="1" t="s">
        <v>325</v>
      </c>
    </row>
    <row r="9919" customFormat="false" ht="15" hidden="false" customHeight="true" outlineLevel="0" collapsed="false">
      <c r="A9919" s="106" t="n">
        <v>67378.3606828704</v>
      </c>
      <c r="B9919" s="1" t="s">
        <v>328</v>
      </c>
      <c r="C9919" s="1" t="s">
        <v>331</v>
      </c>
      <c r="D9919" s="1" t="s">
        <v>332</v>
      </c>
    </row>
    <row r="9920" customFormat="false" ht="15" hidden="false" customHeight="true" outlineLevel="0" collapsed="false">
      <c r="A9920" s="106" t="n">
        <v>67383.093900463</v>
      </c>
      <c r="B9920" s="1" t="s">
        <v>314</v>
      </c>
      <c r="C9920" s="1" t="s">
        <v>315</v>
      </c>
      <c r="D9920" s="1" t="s">
        <v>316</v>
      </c>
    </row>
    <row r="9921" customFormat="false" ht="15" hidden="false" customHeight="true" outlineLevel="0" collapsed="false">
      <c r="A9921" s="106" t="n">
        <v>67391.0677662037</v>
      </c>
      <c r="B9921" s="1" t="s">
        <v>317</v>
      </c>
      <c r="C9921" s="1" t="s">
        <v>318</v>
      </c>
      <c r="D9921" s="1" t="s">
        <v>319</v>
      </c>
    </row>
    <row r="9922" customFormat="false" ht="15" hidden="false" customHeight="true" outlineLevel="0" collapsed="false">
      <c r="A9922" s="106" t="n">
        <v>67399.0452662037</v>
      </c>
      <c r="B9922" s="1" t="s">
        <v>320</v>
      </c>
      <c r="C9922" s="1" t="s">
        <v>321</v>
      </c>
      <c r="D9922" s="1" t="s">
        <v>322</v>
      </c>
    </row>
    <row r="9923" customFormat="false" ht="15" hidden="false" customHeight="true" outlineLevel="0" collapsed="false">
      <c r="A9923" s="106" t="n">
        <v>67405.7089583333</v>
      </c>
      <c r="B9923" s="1" t="s">
        <v>333</v>
      </c>
      <c r="C9923" s="1" t="s">
        <v>334</v>
      </c>
      <c r="D9923" s="1" t="s">
        <v>325</v>
      </c>
    </row>
    <row r="9924" customFormat="false" ht="15" hidden="false" customHeight="true" outlineLevel="0" collapsed="false">
      <c r="A9924" s="106" t="n">
        <v>67412.5565509259</v>
      </c>
      <c r="B9924" s="1" t="s">
        <v>314</v>
      </c>
      <c r="C9924" s="1" t="s">
        <v>315</v>
      </c>
      <c r="D9924" s="1" t="s">
        <v>316</v>
      </c>
    </row>
    <row r="9925" customFormat="false" ht="15" hidden="false" customHeight="true" outlineLevel="0" collapsed="false">
      <c r="A9925" s="106" t="n">
        <v>67420.7110763889</v>
      </c>
      <c r="B9925" s="1" t="s">
        <v>326</v>
      </c>
      <c r="C9925" s="1" t="s">
        <v>327</v>
      </c>
      <c r="D9925" s="1" t="s">
        <v>319</v>
      </c>
    </row>
    <row r="9926" customFormat="false" ht="15" hidden="false" customHeight="true" outlineLevel="0" collapsed="false">
      <c r="A9926" s="106" t="n">
        <v>67428.396875</v>
      </c>
      <c r="B9926" s="1" t="s">
        <v>320</v>
      </c>
      <c r="C9926" s="1" t="s">
        <v>321</v>
      </c>
      <c r="D9926" s="1" t="s">
        <v>322</v>
      </c>
    </row>
    <row r="9927" customFormat="false" ht="15" hidden="false" customHeight="true" outlineLevel="0" collapsed="false">
      <c r="A9927" s="106" t="n">
        <v>67435.0199421296</v>
      </c>
      <c r="B9927" s="1" t="s">
        <v>323</v>
      </c>
      <c r="C9927" s="1" t="s">
        <v>324</v>
      </c>
      <c r="D9927" s="1" t="s">
        <v>325</v>
      </c>
    </row>
    <row r="9928" customFormat="false" ht="15" hidden="false" customHeight="true" outlineLevel="0" collapsed="false">
      <c r="A9928" s="106" t="n">
        <v>67442.1485532407</v>
      </c>
      <c r="B9928" s="1" t="s">
        <v>314</v>
      </c>
      <c r="C9928" s="1" t="s">
        <v>315</v>
      </c>
      <c r="D9928" s="1" t="s">
        <v>316</v>
      </c>
    </row>
    <row r="9929" customFormat="false" ht="15" hidden="false" customHeight="true" outlineLevel="0" collapsed="false">
      <c r="A9929" s="106" t="n">
        <v>67450.3224421296</v>
      </c>
      <c r="B9929" s="1" t="s">
        <v>326</v>
      </c>
      <c r="C9929" s="1" t="s">
        <v>327</v>
      </c>
      <c r="D9929" s="1" t="s">
        <v>319</v>
      </c>
    </row>
    <row r="9930" customFormat="false" ht="15" hidden="false" customHeight="true" outlineLevel="0" collapsed="false">
      <c r="A9930" s="106" t="n">
        <v>67457.6818518519</v>
      </c>
      <c r="B9930" s="1" t="s">
        <v>320</v>
      </c>
      <c r="C9930" s="1" t="s">
        <v>321</v>
      </c>
      <c r="D9930" s="1" t="s">
        <v>322</v>
      </c>
    </row>
    <row r="9931" customFormat="false" ht="15" hidden="false" customHeight="true" outlineLevel="0" collapsed="false">
      <c r="A9931" s="106" t="n">
        <v>67464.3847916667</v>
      </c>
      <c r="B9931" s="1" t="s">
        <v>323</v>
      </c>
      <c r="C9931" s="1" t="s">
        <v>324</v>
      </c>
      <c r="D9931" s="1" t="s">
        <v>325</v>
      </c>
    </row>
    <row r="9932" customFormat="false" ht="15" hidden="false" customHeight="true" outlineLevel="0" collapsed="false">
      <c r="A9932" s="106" t="n">
        <v>67471.8743518519</v>
      </c>
      <c r="B9932" s="1" t="s">
        <v>314</v>
      </c>
      <c r="C9932" s="1" t="s">
        <v>315</v>
      </c>
      <c r="D9932" s="1" t="s">
        <v>316</v>
      </c>
    </row>
    <row r="9933" customFormat="false" ht="15" hidden="false" customHeight="true" outlineLevel="0" collapsed="false">
      <c r="A9933" s="106" t="n">
        <v>67472.0404398148</v>
      </c>
      <c r="B9933" s="1" t="s">
        <v>328</v>
      </c>
      <c r="C9933" s="1" t="s">
        <v>335</v>
      </c>
      <c r="D9933" s="1" t="s">
        <v>336</v>
      </c>
    </row>
    <row r="9934" customFormat="false" ht="15" hidden="false" customHeight="true" outlineLevel="0" collapsed="false">
      <c r="A9934" s="106" t="n">
        <v>67479.8858101852</v>
      </c>
      <c r="B9934" s="1" t="s">
        <v>326</v>
      </c>
      <c r="C9934" s="1" t="s">
        <v>327</v>
      </c>
      <c r="D9934" s="1" t="s">
        <v>319</v>
      </c>
    </row>
    <row r="9935" customFormat="false" ht="15" hidden="false" customHeight="true" outlineLevel="0" collapsed="false">
      <c r="A9935" s="106" t="n">
        <v>67486.9451851852</v>
      </c>
      <c r="B9935" s="1" t="s">
        <v>320</v>
      </c>
      <c r="C9935" s="1" t="s">
        <v>321</v>
      </c>
      <c r="D9935" s="1" t="s">
        <v>322</v>
      </c>
    </row>
    <row r="9936" customFormat="false" ht="15" hidden="false" customHeight="true" outlineLevel="0" collapsed="false">
      <c r="A9936" s="106" t="n">
        <v>67493.8415277778</v>
      </c>
      <c r="B9936" s="1" t="s">
        <v>323</v>
      </c>
      <c r="C9936" s="1" t="s">
        <v>324</v>
      </c>
      <c r="D9936" s="1" t="s">
        <v>325</v>
      </c>
    </row>
    <row r="9937" customFormat="false" ht="15" hidden="false" customHeight="true" outlineLevel="0" collapsed="false">
      <c r="A9937" s="106" t="n">
        <v>67501.7006712963</v>
      </c>
      <c r="B9937" s="1" t="s">
        <v>314</v>
      </c>
      <c r="C9937" s="1" t="s">
        <v>315</v>
      </c>
      <c r="D9937" s="1" t="s">
        <v>316</v>
      </c>
    </row>
    <row r="9938" customFormat="false" ht="15" hidden="false" customHeight="true" outlineLevel="0" collapsed="false">
      <c r="A9938" s="106" t="n">
        <v>67509.4069675926</v>
      </c>
      <c r="B9938" s="1" t="s">
        <v>326</v>
      </c>
      <c r="C9938" s="1" t="s">
        <v>327</v>
      </c>
      <c r="D9938" s="1" t="s">
        <v>319</v>
      </c>
    </row>
    <row r="9939" customFormat="false" ht="15" hidden="false" customHeight="true" outlineLevel="0" collapsed="false">
      <c r="A9939" s="106" t="n">
        <v>67516.2308564815</v>
      </c>
      <c r="B9939" s="1" t="s">
        <v>320</v>
      </c>
      <c r="C9939" s="1" t="s">
        <v>321</v>
      </c>
      <c r="D9939" s="1" t="s">
        <v>322</v>
      </c>
    </row>
    <row r="9940" customFormat="false" ht="15" hidden="false" customHeight="true" outlineLevel="0" collapsed="false">
      <c r="A9940" s="106" t="n">
        <v>67523.4231944445</v>
      </c>
      <c r="B9940" s="1" t="s">
        <v>323</v>
      </c>
      <c r="C9940" s="1" t="s">
        <v>324</v>
      </c>
      <c r="D9940" s="1" t="s">
        <v>325</v>
      </c>
    </row>
    <row r="9941" customFormat="false" ht="15" hidden="false" customHeight="true" outlineLevel="0" collapsed="false">
      <c r="A9941" s="106" t="n">
        <v>67531.5573611111</v>
      </c>
      <c r="B9941" s="1" t="s">
        <v>314</v>
      </c>
      <c r="C9941" s="1" t="s">
        <v>315</v>
      </c>
      <c r="D9941" s="1" t="s">
        <v>316</v>
      </c>
    </row>
    <row r="9942" customFormat="false" ht="15" hidden="false" customHeight="true" outlineLevel="0" collapsed="false">
      <c r="A9942" s="106" t="n">
        <v>67538.9016666667</v>
      </c>
      <c r="B9942" s="1" t="s">
        <v>326</v>
      </c>
      <c r="C9942" s="1" t="s">
        <v>327</v>
      </c>
      <c r="D9942" s="1" t="s">
        <v>319</v>
      </c>
    </row>
    <row r="9943" customFormat="false" ht="15" hidden="false" customHeight="true" outlineLevel="0" collapsed="false">
      <c r="A9943" s="106" t="n">
        <v>67545.5809375</v>
      </c>
      <c r="B9943" s="1" t="s">
        <v>320</v>
      </c>
      <c r="C9943" s="1" t="s">
        <v>321</v>
      </c>
      <c r="D9943" s="1" t="s">
        <v>322</v>
      </c>
    </row>
    <row r="9944" customFormat="false" ht="15" hidden="false" customHeight="true" outlineLevel="0" collapsed="false">
      <c r="A9944" s="106" t="n">
        <v>67553.1375</v>
      </c>
      <c r="B9944" s="1" t="s">
        <v>323</v>
      </c>
      <c r="C9944" s="1" t="s">
        <v>324</v>
      </c>
      <c r="D9944" s="1" t="s">
        <v>325</v>
      </c>
    </row>
    <row r="9945" customFormat="false" ht="15" hidden="false" customHeight="true" outlineLevel="0" collapsed="false">
      <c r="A9945" s="106" t="n">
        <v>67561.363912037</v>
      </c>
      <c r="B9945" s="1" t="s">
        <v>314</v>
      </c>
      <c r="C9945" s="1" t="s">
        <v>315</v>
      </c>
      <c r="D9945" s="1" t="s">
        <v>316</v>
      </c>
    </row>
    <row r="9946" customFormat="false" ht="15" hidden="false" customHeight="true" outlineLevel="0" collapsed="false">
      <c r="A9946" s="106" t="n">
        <v>67561.9446759259</v>
      </c>
      <c r="B9946" s="1" t="s">
        <v>328</v>
      </c>
      <c r="C9946" s="1" t="s">
        <v>337</v>
      </c>
      <c r="D9946" s="1" t="s">
        <v>338</v>
      </c>
    </row>
    <row r="9947" customFormat="false" ht="15" hidden="false" customHeight="true" outlineLevel="0" collapsed="false">
      <c r="A9947" s="106" t="n">
        <v>67568.3793287037</v>
      </c>
      <c r="B9947" s="1" t="s">
        <v>317</v>
      </c>
      <c r="C9947" s="1" t="s">
        <v>318</v>
      </c>
      <c r="D9947" s="1" t="s">
        <v>319</v>
      </c>
    </row>
    <row r="9948" customFormat="false" ht="15" hidden="false" customHeight="true" outlineLevel="0" collapsed="false">
      <c r="A9948" s="106" t="n">
        <v>67575.0323263889</v>
      </c>
      <c r="B9948" s="1" t="s">
        <v>320</v>
      </c>
      <c r="C9948" s="1" t="s">
        <v>321</v>
      </c>
      <c r="D9948" s="1" t="s">
        <v>322</v>
      </c>
    </row>
    <row r="9949" customFormat="false" ht="15" hidden="false" customHeight="true" outlineLevel="0" collapsed="false">
      <c r="A9949" s="106" t="n">
        <v>67582.9457523148</v>
      </c>
      <c r="B9949" s="1" t="s">
        <v>323</v>
      </c>
      <c r="C9949" s="1" t="s">
        <v>324</v>
      </c>
      <c r="D9949" s="1" t="s">
        <v>325</v>
      </c>
    </row>
    <row r="9950" customFormat="false" ht="15" hidden="false" customHeight="true" outlineLevel="0" collapsed="false">
      <c r="A9950" s="106" t="n">
        <v>67591.0598148148</v>
      </c>
      <c r="B9950" s="1" t="s">
        <v>314</v>
      </c>
      <c r="C9950" s="1" t="s">
        <v>315</v>
      </c>
      <c r="D9950" s="1" t="s">
        <v>316</v>
      </c>
    </row>
    <row r="9951" customFormat="false" ht="15" hidden="false" customHeight="true" outlineLevel="0" collapsed="false">
      <c r="A9951" s="106" t="n">
        <v>67597.8373958333</v>
      </c>
      <c r="B9951" s="1" t="s">
        <v>326</v>
      </c>
      <c r="C9951" s="1" t="s">
        <v>327</v>
      </c>
      <c r="D9951" s="1" t="s">
        <v>319</v>
      </c>
    </row>
    <row r="9952" customFormat="false" ht="15" hidden="false" customHeight="true" outlineLevel="0" collapsed="false">
      <c r="A9952" s="106" t="n">
        <v>67604.6077662037</v>
      </c>
      <c r="B9952" s="1" t="s">
        <v>320</v>
      </c>
      <c r="C9952" s="1" t="s">
        <v>321</v>
      </c>
      <c r="D9952" s="1" t="s">
        <v>322</v>
      </c>
    </row>
    <row r="9953" customFormat="false" ht="15" hidden="false" customHeight="true" outlineLevel="0" collapsed="false">
      <c r="A9953" s="106" t="n">
        <v>67612.7668055556</v>
      </c>
      <c r="B9953" s="1" t="s">
        <v>323</v>
      </c>
      <c r="C9953" s="1" t="s">
        <v>324</v>
      </c>
      <c r="D9953" s="1" t="s">
        <v>325</v>
      </c>
    </row>
    <row r="9954" customFormat="false" ht="15" hidden="false" customHeight="true" outlineLevel="0" collapsed="false">
      <c r="A9954" s="106" t="n">
        <v>67620.6157175926</v>
      </c>
      <c r="B9954" s="1" t="s">
        <v>314</v>
      </c>
      <c r="C9954" s="1" t="s">
        <v>315</v>
      </c>
      <c r="D9954" s="1" t="s">
        <v>316</v>
      </c>
    </row>
    <row r="9955" customFormat="false" ht="15" hidden="false" customHeight="true" outlineLevel="0" collapsed="false">
      <c r="A9955" s="106" t="n">
        <v>67627.2719444444</v>
      </c>
      <c r="B9955" s="1" t="s">
        <v>326</v>
      </c>
      <c r="C9955" s="1" t="s">
        <v>327</v>
      </c>
      <c r="D9955" s="1" t="s">
        <v>319</v>
      </c>
    </row>
    <row r="9956" customFormat="false" ht="15" hidden="false" customHeight="true" outlineLevel="0" collapsed="false">
      <c r="A9956" s="106" t="n">
        <v>67634.3024189815</v>
      </c>
      <c r="B9956" s="1" t="s">
        <v>320</v>
      </c>
      <c r="C9956" s="1" t="s">
        <v>321</v>
      </c>
      <c r="D9956" s="1" t="s">
        <v>322</v>
      </c>
    </row>
    <row r="9957" customFormat="false" ht="15" hidden="false" customHeight="true" outlineLevel="0" collapsed="false">
      <c r="A9957" s="106" t="n">
        <v>67642.5178009259</v>
      </c>
      <c r="B9957" s="1" t="s">
        <v>323</v>
      </c>
      <c r="C9957" s="1" t="s">
        <v>324</v>
      </c>
      <c r="D9957" s="1" t="s">
        <v>325</v>
      </c>
    </row>
    <row r="9958" customFormat="false" ht="15" hidden="false" customHeight="true" outlineLevel="0" collapsed="false">
      <c r="A9958" s="106" t="n">
        <v>67650.0310185185</v>
      </c>
      <c r="B9958" s="1" t="s">
        <v>314</v>
      </c>
      <c r="C9958" s="1" t="s">
        <v>315</v>
      </c>
      <c r="D9958" s="1" t="s">
        <v>316</v>
      </c>
    </row>
    <row r="9959" customFormat="false" ht="15" hidden="false" customHeight="true" outlineLevel="0" collapsed="false">
      <c r="A9959" s="106" t="n">
        <v>67650.9112152778</v>
      </c>
      <c r="B9959" s="1" t="s">
        <v>328</v>
      </c>
      <c r="C9959" s="1" t="s">
        <v>329</v>
      </c>
      <c r="D9959" s="1" t="s">
        <v>330</v>
      </c>
    </row>
    <row r="9960" customFormat="false" ht="15" hidden="false" customHeight="true" outlineLevel="0" collapsed="false">
      <c r="A9960" s="106" t="n">
        <v>67656.6924305556</v>
      </c>
      <c r="B9960" s="1" t="s">
        <v>326</v>
      </c>
      <c r="C9960" s="1" t="s">
        <v>327</v>
      </c>
      <c r="D9960" s="1" t="s">
        <v>319</v>
      </c>
    </row>
    <row r="9961" customFormat="false" ht="15" hidden="false" customHeight="true" outlineLevel="0" collapsed="false">
      <c r="A9961" s="106" t="n">
        <v>67664.0770023148</v>
      </c>
      <c r="B9961" s="1" t="s">
        <v>320</v>
      </c>
      <c r="C9961" s="1" t="s">
        <v>321</v>
      </c>
      <c r="D9961" s="1" t="s">
        <v>322</v>
      </c>
    </row>
    <row r="9962" customFormat="false" ht="15" hidden="false" customHeight="true" outlineLevel="0" collapsed="false">
      <c r="A9962" s="106" t="n">
        <v>67672.153587963</v>
      </c>
      <c r="B9962" s="1" t="s">
        <v>323</v>
      </c>
      <c r="C9962" s="1" t="s">
        <v>324</v>
      </c>
      <c r="D9962" s="1" t="s">
        <v>325</v>
      </c>
    </row>
    <row r="9963" customFormat="false" ht="15" hidden="false" customHeight="true" outlineLevel="0" collapsed="false">
      <c r="A9963" s="106" t="n">
        <v>67679.3294675926</v>
      </c>
      <c r="B9963" s="1" t="s">
        <v>314</v>
      </c>
      <c r="C9963" s="1" t="s">
        <v>315</v>
      </c>
      <c r="D9963" s="1" t="s">
        <v>316</v>
      </c>
    </row>
    <row r="9964" customFormat="false" ht="15" hidden="false" customHeight="true" outlineLevel="0" collapsed="false">
      <c r="A9964" s="106" t="n">
        <v>67686.1245601852</v>
      </c>
      <c r="B9964" s="1" t="s">
        <v>326</v>
      </c>
      <c r="C9964" s="1" t="s">
        <v>327</v>
      </c>
      <c r="D9964" s="1" t="s">
        <v>319</v>
      </c>
    </row>
    <row r="9965" customFormat="false" ht="15" hidden="false" customHeight="true" outlineLevel="0" collapsed="false">
      <c r="A9965" s="106" t="n">
        <v>67693.8691203704</v>
      </c>
      <c r="B9965" s="1" t="s">
        <v>320</v>
      </c>
      <c r="C9965" s="1" t="s">
        <v>321</v>
      </c>
      <c r="D9965" s="1" t="s">
        <v>322</v>
      </c>
    </row>
    <row r="9966" customFormat="false" ht="15" hidden="false" customHeight="true" outlineLevel="0" collapsed="false">
      <c r="A9966" s="106" t="n">
        <v>67701.6695949074</v>
      </c>
      <c r="B9966" s="1" t="s">
        <v>323</v>
      </c>
      <c r="C9966" s="1" t="s">
        <v>324</v>
      </c>
      <c r="D9966" s="1" t="s">
        <v>325</v>
      </c>
    </row>
    <row r="9967" customFormat="false" ht="15" hidden="false" customHeight="true" outlineLevel="0" collapsed="false">
      <c r="A9967" s="106" t="n">
        <v>67708.5546412037</v>
      </c>
      <c r="B9967" s="1" t="s">
        <v>314</v>
      </c>
      <c r="C9967" s="1" t="s">
        <v>315</v>
      </c>
      <c r="D9967" s="1" t="s">
        <v>316</v>
      </c>
    </row>
    <row r="9968" customFormat="false" ht="15" hidden="false" customHeight="true" outlineLevel="0" collapsed="false">
      <c r="A9968" s="106" t="n">
        <v>67715.599525463</v>
      </c>
      <c r="B9968" s="1" t="s">
        <v>326</v>
      </c>
      <c r="C9968" s="1" t="s">
        <v>327</v>
      </c>
      <c r="D9968" s="1" t="s">
        <v>319</v>
      </c>
    </row>
    <row r="9969" customFormat="false" ht="15" hidden="false" customHeight="true" outlineLevel="0" collapsed="false">
      <c r="A9969" s="106" t="n">
        <v>67723.6185532407</v>
      </c>
      <c r="B9969" s="1" t="s">
        <v>320</v>
      </c>
      <c r="C9969" s="1" t="s">
        <v>321</v>
      </c>
      <c r="D9969" s="1" t="s">
        <v>322</v>
      </c>
    </row>
    <row r="9970" customFormat="false" ht="15" hidden="false" customHeight="true" outlineLevel="0" collapsed="false">
      <c r="A9970" s="106" t="n">
        <v>67731.0846180556</v>
      </c>
      <c r="B9970" s="1" t="s">
        <v>323</v>
      </c>
      <c r="C9970" s="1" t="s">
        <v>324</v>
      </c>
      <c r="D9970" s="1" t="s">
        <v>325</v>
      </c>
    </row>
    <row r="9971" customFormat="false" ht="15" hidden="false" customHeight="true" outlineLevel="0" collapsed="false">
      <c r="A9971" s="106" t="n">
        <v>67737.7631365741</v>
      </c>
      <c r="B9971" s="1" t="s">
        <v>314</v>
      </c>
      <c r="C9971" s="1" t="s">
        <v>315</v>
      </c>
      <c r="D9971" s="1" t="s">
        <v>316</v>
      </c>
    </row>
    <row r="9972" customFormat="false" ht="15" hidden="false" customHeight="true" outlineLevel="0" collapsed="false">
      <c r="A9972" s="106" t="n">
        <v>67743.6054976852</v>
      </c>
      <c r="B9972" s="1" t="s">
        <v>328</v>
      </c>
      <c r="C9972" s="1" t="s">
        <v>331</v>
      </c>
      <c r="D9972" s="1" t="s">
        <v>332</v>
      </c>
    </row>
    <row r="9973" customFormat="false" ht="15" hidden="false" customHeight="true" outlineLevel="0" collapsed="false">
      <c r="A9973" s="106" t="n">
        <v>67745.1375925926</v>
      </c>
      <c r="B9973" s="1" t="s">
        <v>317</v>
      </c>
      <c r="C9973" s="1" t="s">
        <v>318</v>
      </c>
      <c r="D9973" s="1" t="s">
        <v>319</v>
      </c>
    </row>
    <row r="9974" customFormat="false" ht="15" hidden="false" customHeight="true" outlineLevel="0" collapsed="false">
      <c r="A9974" s="106" t="n">
        <v>67753.2881134259</v>
      </c>
      <c r="B9974" s="1" t="s">
        <v>320</v>
      </c>
      <c r="C9974" s="1" t="s">
        <v>321</v>
      </c>
      <c r="D9974" s="1" t="s">
        <v>322</v>
      </c>
    </row>
    <row r="9975" customFormat="false" ht="15" hidden="false" customHeight="true" outlineLevel="0" collapsed="false">
      <c r="A9975" s="106" t="n">
        <v>67760.4265856482</v>
      </c>
      <c r="B9975" s="1" t="s">
        <v>323</v>
      </c>
      <c r="C9975" s="1" t="s">
        <v>324</v>
      </c>
      <c r="D9975" s="1" t="s">
        <v>325</v>
      </c>
    </row>
    <row r="9976" customFormat="false" ht="15" hidden="false" customHeight="true" outlineLevel="0" collapsed="false">
      <c r="A9976" s="106" t="n">
        <v>67767.0167939815</v>
      </c>
      <c r="B9976" s="1" t="s">
        <v>314</v>
      </c>
      <c r="C9976" s="1" t="s">
        <v>315</v>
      </c>
      <c r="D9976" s="1" t="s">
        <v>316</v>
      </c>
    </row>
    <row r="9977" customFormat="false" ht="15" hidden="false" customHeight="true" outlineLevel="0" collapsed="false">
      <c r="A9977" s="106" t="n">
        <v>67774.7380208333</v>
      </c>
      <c r="B9977" s="1" t="s">
        <v>326</v>
      </c>
      <c r="C9977" s="1" t="s">
        <v>327</v>
      </c>
      <c r="D9977" s="1" t="s">
        <v>319</v>
      </c>
    </row>
    <row r="9978" customFormat="false" ht="15" hidden="false" customHeight="true" outlineLevel="0" collapsed="false">
      <c r="A9978" s="106" t="n">
        <v>67782.8655902778</v>
      </c>
      <c r="B9978" s="1" t="s">
        <v>320</v>
      </c>
      <c r="C9978" s="1" t="s">
        <v>321</v>
      </c>
      <c r="D9978" s="1" t="s">
        <v>322</v>
      </c>
    </row>
    <row r="9979" customFormat="false" ht="15" hidden="false" customHeight="true" outlineLevel="0" collapsed="false">
      <c r="A9979" s="106" t="n">
        <v>67789.7282523148</v>
      </c>
      <c r="B9979" s="1" t="s">
        <v>323</v>
      </c>
      <c r="C9979" s="1" t="s">
        <v>324</v>
      </c>
      <c r="D9979" s="1" t="s">
        <v>325</v>
      </c>
    </row>
    <row r="9980" customFormat="false" ht="15" hidden="false" customHeight="true" outlineLevel="0" collapsed="false">
      <c r="A9980" s="106" t="n">
        <v>67796.3744560185</v>
      </c>
      <c r="B9980" s="1" t="s">
        <v>314</v>
      </c>
      <c r="C9980" s="1" t="s">
        <v>315</v>
      </c>
      <c r="D9980" s="1" t="s">
        <v>316</v>
      </c>
    </row>
    <row r="9981" customFormat="false" ht="15" hidden="false" customHeight="true" outlineLevel="0" collapsed="false">
      <c r="A9981" s="106" t="n">
        <v>67804.3822337963</v>
      </c>
      <c r="B9981" s="1" t="s">
        <v>326</v>
      </c>
      <c r="C9981" s="1" t="s">
        <v>327</v>
      </c>
      <c r="D9981" s="1" t="s">
        <v>319</v>
      </c>
    </row>
    <row r="9982" customFormat="false" ht="15" hidden="false" customHeight="true" outlineLevel="0" collapsed="false">
      <c r="A9982" s="106" t="n">
        <v>67812.3536574074</v>
      </c>
      <c r="B9982" s="1" t="s">
        <v>320</v>
      </c>
      <c r="C9982" s="1" t="s">
        <v>321</v>
      </c>
      <c r="D9982" s="1" t="s">
        <v>322</v>
      </c>
    </row>
    <row r="9983" customFormat="false" ht="15" hidden="false" customHeight="true" outlineLevel="0" collapsed="false">
      <c r="A9983" s="106" t="n">
        <v>67819.0280902778</v>
      </c>
      <c r="B9983" s="1" t="s">
        <v>323</v>
      </c>
      <c r="C9983" s="1" t="s">
        <v>324</v>
      </c>
      <c r="D9983" s="1" t="s">
        <v>325</v>
      </c>
    </row>
    <row r="9984" customFormat="false" ht="15" hidden="false" customHeight="true" outlineLevel="0" collapsed="false">
      <c r="A9984" s="106" t="n">
        <v>67825.8800694445</v>
      </c>
      <c r="B9984" s="1" t="s">
        <v>314</v>
      </c>
      <c r="C9984" s="1" t="s">
        <v>315</v>
      </c>
      <c r="D9984" s="1" t="s">
        <v>316</v>
      </c>
    </row>
    <row r="9985" customFormat="false" ht="15" hidden="false" customHeight="true" outlineLevel="0" collapsed="false">
      <c r="A9985" s="106" t="n">
        <v>67834.0459606482</v>
      </c>
      <c r="B9985" s="1" t="s">
        <v>326</v>
      </c>
      <c r="C9985" s="1" t="s">
        <v>327</v>
      </c>
      <c r="D9985" s="1" t="s">
        <v>319</v>
      </c>
    </row>
    <row r="9986" customFormat="false" ht="15" hidden="false" customHeight="true" outlineLevel="0" collapsed="false">
      <c r="A9986" s="106" t="n">
        <v>67837.2794097222</v>
      </c>
      <c r="B9986" s="1" t="s">
        <v>328</v>
      </c>
      <c r="C9986" s="1" t="s">
        <v>335</v>
      </c>
      <c r="D9986" s="1" t="s">
        <v>336</v>
      </c>
    </row>
    <row r="9987" customFormat="false" ht="15" hidden="false" customHeight="true" outlineLevel="0" collapsed="false">
      <c r="A9987" s="106" t="n">
        <v>67841.7617939815</v>
      </c>
      <c r="B9987" s="1" t="s">
        <v>320</v>
      </c>
      <c r="C9987" s="1" t="s">
        <v>321</v>
      </c>
      <c r="D9987" s="1" t="s">
        <v>322</v>
      </c>
    </row>
    <row r="9988" customFormat="false" ht="15" hidden="false" customHeight="true" outlineLevel="0" collapsed="false">
      <c r="A9988" s="106" t="n">
        <v>67848.3699421296</v>
      </c>
      <c r="B9988" s="1" t="s">
        <v>323</v>
      </c>
      <c r="C9988" s="1" t="s">
        <v>324</v>
      </c>
      <c r="D9988" s="1" t="s">
        <v>325</v>
      </c>
    </row>
    <row r="9989" customFormat="false" ht="15" hidden="false" customHeight="true" outlineLevel="0" collapsed="false">
      <c r="A9989" s="106" t="n">
        <v>67855.5481365741</v>
      </c>
      <c r="B9989" s="1" t="s">
        <v>314</v>
      </c>
      <c r="C9989" s="1" t="s">
        <v>315</v>
      </c>
      <c r="D9989" s="1" t="s">
        <v>316</v>
      </c>
    </row>
    <row r="9990" customFormat="false" ht="15" hidden="false" customHeight="true" outlineLevel="0" collapsed="false">
      <c r="A9990" s="106" t="n">
        <v>67863.7076041667</v>
      </c>
      <c r="B9990" s="1" t="s">
        <v>326</v>
      </c>
      <c r="C9990" s="1" t="s">
        <v>327</v>
      </c>
      <c r="D9990" s="1" t="s">
        <v>319</v>
      </c>
    </row>
    <row r="9991" customFormat="false" ht="15" hidden="false" customHeight="true" outlineLevel="0" collapsed="false">
      <c r="A9991" s="106" t="n">
        <v>67871.1067361111</v>
      </c>
      <c r="B9991" s="1" t="s">
        <v>320</v>
      </c>
      <c r="C9991" s="1" t="s">
        <v>321</v>
      </c>
      <c r="D9991" s="1" t="s">
        <v>322</v>
      </c>
    </row>
    <row r="9992" customFormat="false" ht="15" hidden="false" customHeight="true" outlineLevel="0" collapsed="false">
      <c r="A9992" s="106" t="n">
        <v>67877.7971412037</v>
      </c>
      <c r="B9992" s="1" t="s">
        <v>323</v>
      </c>
      <c r="C9992" s="1" t="s">
        <v>324</v>
      </c>
      <c r="D9992" s="1" t="s">
        <v>325</v>
      </c>
    </row>
    <row r="9993" customFormat="false" ht="15" hidden="false" customHeight="true" outlineLevel="0" collapsed="false">
      <c r="A9993" s="106" t="n">
        <v>67885.3547685185</v>
      </c>
      <c r="B9993" s="1" t="s">
        <v>314</v>
      </c>
      <c r="C9993" s="1" t="s">
        <v>315</v>
      </c>
      <c r="D9993" s="1" t="s">
        <v>316</v>
      </c>
    </row>
    <row r="9994" customFormat="false" ht="15" hidden="false" customHeight="true" outlineLevel="0" collapsed="false">
      <c r="A9994" s="106" t="n">
        <v>67893.3471180556</v>
      </c>
      <c r="B9994" s="1" t="s">
        <v>326</v>
      </c>
      <c r="C9994" s="1" t="s">
        <v>327</v>
      </c>
      <c r="D9994" s="1" t="s">
        <v>319</v>
      </c>
    </row>
    <row r="9995" customFormat="false" ht="15" hidden="false" customHeight="true" outlineLevel="0" collapsed="false">
      <c r="A9995" s="106" t="n">
        <v>67900.4176967593</v>
      </c>
      <c r="B9995" s="1" t="s">
        <v>320</v>
      </c>
      <c r="C9995" s="1" t="s">
        <v>321</v>
      </c>
      <c r="D9995" s="1" t="s">
        <v>322</v>
      </c>
    </row>
    <row r="9996" customFormat="false" ht="15" hidden="false" customHeight="true" outlineLevel="0" collapsed="false">
      <c r="A9996" s="106" t="n">
        <v>67907.3397800926</v>
      </c>
      <c r="B9996" s="1" t="s">
        <v>323</v>
      </c>
      <c r="C9996" s="1" t="s">
        <v>324</v>
      </c>
      <c r="D9996" s="1" t="s">
        <v>325</v>
      </c>
    </row>
    <row r="9997" customFormat="false" ht="15" hidden="false" customHeight="true" outlineLevel="0" collapsed="false">
      <c r="A9997" s="106" t="n">
        <v>67915.2413194444</v>
      </c>
      <c r="B9997" s="1" t="s">
        <v>314</v>
      </c>
      <c r="C9997" s="1" t="s">
        <v>315</v>
      </c>
      <c r="D9997" s="1" t="s">
        <v>316</v>
      </c>
    </row>
    <row r="9998" customFormat="false" ht="15" hidden="false" customHeight="true" outlineLevel="0" collapsed="false">
      <c r="A9998" s="106" t="n">
        <v>67922.9427430556</v>
      </c>
      <c r="B9998" s="1" t="s">
        <v>317</v>
      </c>
      <c r="C9998" s="1" t="s">
        <v>318</v>
      </c>
      <c r="D9998" s="1" t="s">
        <v>319</v>
      </c>
    </row>
    <row r="9999" customFormat="false" ht="15" hidden="false" customHeight="true" outlineLevel="0" collapsed="false">
      <c r="A9999" s="106" t="n">
        <v>67927.1860648148</v>
      </c>
      <c r="B9999" s="1" t="s">
        <v>328</v>
      </c>
      <c r="C9999" s="1" t="s">
        <v>337</v>
      </c>
      <c r="D9999" s="1" t="s">
        <v>338</v>
      </c>
    </row>
    <row r="10000" customFormat="false" ht="15" hidden="false" customHeight="true" outlineLevel="0" collapsed="false">
      <c r="A10000" s="106" t="n">
        <v>67929.7371064815</v>
      </c>
      <c r="B10000" s="1" t="s">
        <v>320</v>
      </c>
      <c r="C10000" s="1" t="s">
        <v>321</v>
      </c>
      <c r="D10000" s="1" t="s">
        <v>322</v>
      </c>
    </row>
    <row r="10001" customFormat="false" ht="15" hidden="false" customHeight="true" outlineLevel="0" collapsed="false">
      <c r="A10001" s="106" t="n">
        <v>67936.9990972222</v>
      </c>
      <c r="B10001" s="1" t="s">
        <v>323</v>
      </c>
      <c r="C10001" s="1" t="s">
        <v>324</v>
      </c>
      <c r="D10001" s="1" t="s">
        <v>325</v>
      </c>
    </row>
    <row r="10002" customFormat="false" ht="15" hidden="false" customHeight="true" outlineLevel="0" collapsed="false">
      <c r="A10002" s="106" t="n">
        <v>67945.1289930556</v>
      </c>
      <c r="B10002" s="1" t="s">
        <v>314</v>
      </c>
      <c r="C10002" s="1" t="s">
        <v>315</v>
      </c>
      <c r="D10002" s="1" t="s">
        <v>316</v>
      </c>
    </row>
    <row r="10003" customFormat="false" ht="15" hidden="false" customHeight="true" outlineLevel="0" collapsed="false">
      <c r="A10003" s="106" t="n">
        <v>67952.4744675926</v>
      </c>
      <c r="B10003" s="1" t="s">
        <v>326</v>
      </c>
      <c r="C10003" s="1" t="s">
        <v>327</v>
      </c>
      <c r="D10003" s="1" t="s">
        <v>319</v>
      </c>
    </row>
    <row r="10004" customFormat="false" ht="15" hidden="false" customHeight="true" outlineLevel="0" collapsed="false">
      <c r="A10004" s="106" t="n">
        <v>67959.1114467593</v>
      </c>
      <c r="B10004" s="1" t="s">
        <v>320</v>
      </c>
      <c r="C10004" s="1" t="s">
        <v>321</v>
      </c>
      <c r="D10004" s="1" t="s">
        <v>322</v>
      </c>
    </row>
    <row r="10005" customFormat="false" ht="15" hidden="false" customHeight="true" outlineLevel="0" collapsed="false">
      <c r="A10005" s="106" t="n">
        <v>67966.7421296296</v>
      </c>
      <c r="B10005" s="1" t="s">
        <v>323</v>
      </c>
      <c r="C10005" s="1" t="s">
        <v>324</v>
      </c>
      <c r="D10005" s="1" t="s">
        <v>325</v>
      </c>
    </row>
    <row r="10006" customFormat="false" ht="15" hidden="false" customHeight="true" outlineLevel="0" collapsed="false">
      <c r="A10006" s="106" t="n">
        <v>67974.9376851852</v>
      </c>
      <c r="B10006" s="1" t="s">
        <v>314</v>
      </c>
      <c r="C10006" s="1" t="s">
        <v>315</v>
      </c>
      <c r="D10006" s="1" t="s">
        <v>316</v>
      </c>
    </row>
    <row r="10007" customFormat="false" ht="15" hidden="false" customHeight="true" outlineLevel="0" collapsed="false">
      <c r="A10007" s="106" t="n">
        <v>67981.9348611111</v>
      </c>
      <c r="B10007" s="1" t="s">
        <v>326</v>
      </c>
      <c r="C10007" s="1" t="s">
        <v>327</v>
      </c>
      <c r="D10007" s="1" t="s">
        <v>319</v>
      </c>
    </row>
    <row r="10008" customFormat="false" ht="15" hidden="false" customHeight="true" outlineLevel="0" collapsed="false">
      <c r="A10008" s="106" t="n">
        <v>67988.5750347222</v>
      </c>
      <c r="B10008" s="1" t="s">
        <v>320</v>
      </c>
      <c r="C10008" s="1" t="s">
        <v>321</v>
      </c>
      <c r="D10008" s="1" t="s">
        <v>322</v>
      </c>
    </row>
    <row r="10009" customFormat="false" ht="15" hidden="false" customHeight="true" outlineLevel="0" collapsed="false">
      <c r="A10009" s="106" t="n">
        <v>67996.5147222222</v>
      </c>
      <c r="B10009" s="1" t="s">
        <v>323</v>
      </c>
      <c r="C10009" s="1" t="s">
        <v>324</v>
      </c>
      <c r="D10009" s="1" t="s">
        <v>325</v>
      </c>
    </row>
    <row r="10010" customFormat="false" ht="15" hidden="false" customHeight="true" outlineLevel="0" collapsed="false">
      <c r="A10010" s="106" t="n">
        <v>68004.6040625</v>
      </c>
      <c r="B10010" s="1" t="s">
        <v>314</v>
      </c>
      <c r="C10010" s="1" t="s">
        <v>315</v>
      </c>
      <c r="D10010" s="1" t="s">
        <v>316</v>
      </c>
    </row>
    <row r="10011" customFormat="false" ht="15" hidden="false" customHeight="true" outlineLevel="0" collapsed="false">
      <c r="A10011" s="106" t="n">
        <v>68011.3356018519</v>
      </c>
      <c r="B10011" s="1" t="s">
        <v>326</v>
      </c>
      <c r="C10011" s="1" t="s">
        <v>327</v>
      </c>
      <c r="D10011" s="1" t="s">
        <v>319</v>
      </c>
    </row>
    <row r="10012" customFormat="false" ht="15" hidden="false" customHeight="true" outlineLevel="0" collapsed="false">
      <c r="A10012" s="106" t="n">
        <v>68016.1487615741</v>
      </c>
      <c r="B10012" s="1" t="s">
        <v>328</v>
      </c>
      <c r="C10012" s="1" t="s">
        <v>329</v>
      </c>
      <c r="D10012" s="1" t="s">
        <v>330</v>
      </c>
    </row>
    <row r="10013" customFormat="false" ht="15" hidden="false" customHeight="true" outlineLevel="0" collapsed="false">
      <c r="A10013" s="106" t="n">
        <v>68018.1360300926</v>
      </c>
      <c r="B10013" s="1" t="s">
        <v>320</v>
      </c>
      <c r="C10013" s="1" t="s">
        <v>321</v>
      </c>
      <c r="D10013" s="1" t="s">
        <v>322</v>
      </c>
    </row>
    <row r="10014" customFormat="false" ht="15" hidden="false" customHeight="true" outlineLevel="0" collapsed="false">
      <c r="A10014" s="106" t="n">
        <v>68026.2619907407</v>
      </c>
      <c r="B10014" s="1" t="s">
        <v>323</v>
      </c>
      <c r="C10014" s="1" t="s">
        <v>324</v>
      </c>
      <c r="D10014" s="1" t="s">
        <v>325</v>
      </c>
    </row>
    <row r="10015" customFormat="false" ht="15" hidden="false" customHeight="true" outlineLevel="0" collapsed="false">
      <c r="A10015" s="106" t="n">
        <v>68034.0986111111</v>
      </c>
      <c r="B10015" s="1" t="s">
        <v>314</v>
      </c>
      <c r="C10015" s="1" t="s">
        <v>315</v>
      </c>
      <c r="D10015" s="1" t="s">
        <v>316</v>
      </c>
    </row>
    <row r="10016" customFormat="false" ht="15" hidden="false" customHeight="true" outlineLevel="0" collapsed="false">
      <c r="A10016" s="106" t="n">
        <v>68040.7032291667</v>
      </c>
      <c r="B10016" s="1" t="s">
        <v>326</v>
      </c>
      <c r="C10016" s="1" t="s">
        <v>327</v>
      </c>
      <c r="D10016" s="1" t="s">
        <v>319</v>
      </c>
    </row>
    <row r="10017" customFormat="false" ht="15" hidden="false" customHeight="true" outlineLevel="0" collapsed="false">
      <c r="A10017" s="106" t="n">
        <v>68047.7771643519</v>
      </c>
      <c r="B10017" s="1" t="s">
        <v>320</v>
      </c>
      <c r="C10017" s="1" t="s">
        <v>321</v>
      </c>
      <c r="D10017" s="1" t="s">
        <v>322</v>
      </c>
    </row>
    <row r="10018" customFormat="false" ht="15" hidden="false" customHeight="true" outlineLevel="0" collapsed="false">
      <c r="A10018" s="106" t="n">
        <v>68055.940787037</v>
      </c>
      <c r="B10018" s="1" t="s">
        <v>323</v>
      </c>
      <c r="C10018" s="1" t="s">
        <v>324</v>
      </c>
      <c r="D10018" s="1" t="s">
        <v>325</v>
      </c>
    </row>
    <row r="10019" customFormat="false" ht="15" hidden="false" customHeight="true" outlineLevel="0" collapsed="false">
      <c r="A10019" s="106" t="n">
        <v>68063.4346759259</v>
      </c>
      <c r="B10019" s="1" t="s">
        <v>314</v>
      </c>
      <c r="C10019" s="1" t="s">
        <v>315</v>
      </c>
      <c r="D10019" s="1" t="s">
        <v>316</v>
      </c>
    </row>
    <row r="10020" customFormat="false" ht="15" hidden="false" customHeight="true" outlineLevel="0" collapsed="false">
      <c r="A10020" s="106" t="n">
        <v>68070.0700810185</v>
      </c>
      <c r="B10020" s="1" t="s">
        <v>326</v>
      </c>
      <c r="C10020" s="1" t="s">
        <v>327</v>
      </c>
      <c r="D10020" s="1" t="s">
        <v>319</v>
      </c>
    </row>
    <row r="10021" customFormat="false" ht="15" hidden="false" customHeight="true" outlineLevel="0" collapsed="false">
      <c r="A10021" s="106" t="n">
        <v>68077.4704166667</v>
      </c>
      <c r="B10021" s="1" t="s">
        <v>320</v>
      </c>
      <c r="C10021" s="1" t="s">
        <v>321</v>
      </c>
      <c r="D10021" s="1" t="s">
        <v>322</v>
      </c>
    </row>
    <row r="10022" customFormat="false" ht="15" hidden="false" customHeight="true" outlineLevel="0" collapsed="false">
      <c r="A10022" s="106" t="n">
        <v>68085.5235763889</v>
      </c>
      <c r="B10022" s="1" t="s">
        <v>333</v>
      </c>
      <c r="C10022" s="1" t="s">
        <v>334</v>
      </c>
      <c r="D10022" s="1" t="s">
        <v>325</v>
      </c>
    </row>
    <row r="10023" customFormat="false" ht="15" hidden="false" customHeight="true" outlineLevel="0" collapsed="false">
      <c r="A10023" s="106" t="n">
        <v>68092.6602083333</v>
      </c>
      <c r="B10023" s="1" t="s">
        <v>314</v>
      </c>
      <c r="C10023" s="1" t="s">
        <v>315</v>
      </c>
      <c r="D10023" s="1" t="s">
        <v>316</v>
      </c>
    </row>
    <row r="10024" customFormat="false" ht="15" hidden="false" customHeight="true" outlineLevel="0" collapsed="false">
      <c r="A10024" s="106" t="n">
        <v>68099.4665972222</v>
      </c>
      <c r="B10024" s="1" t="s">
        <v>317</v>
      </c>
      <c r="C10024" s="1" t="s">
        <v>318</v>
      </c>
      <c r="D10024" s="1" t="s">
        <v>319</v>
      </c>
    </row>
    <row r="10025" customFormat="false" ht="15" hidden="false" customHeight="true" outlineLevel="0" collapsed="false">
      <c r="A10025" s="106" t="n">
        <v>68107.1886574074</v>
      </c>
      <c r="B10025" s="1" t="s">
        <v>320</v>
      </c>
      <c r="C10025" s="1" t="s">
        <v>321</v>
      </c>
      <c r="D10025" s="1" t="s">
        <v>322</v>
      </c>
    </row>
    <row r="10026" customFormat="false" ht="15" hidden="false" customHeight="true" outlineLevel="0" collapsed="false">
      <c r="A10026" s="106" t="n">
        <v>68108.8391898148</v>
      </c>
      <c r="B10026" s="1" t="s">
        <v>328</v>
      </c>
      <c r="C10026" s="1" t="s">
        <v>331</v>
      </c>
      <c r="D10026" s="1" t="s">
        <v>332</v>
      </c>
    </row>
    <row r="10027" customFormat="false" ht="15" hidden="false" customHeight="true" outlineLevel="0" collapsed="false">
      <c r="A10027" s="106" t="n">
        <v>68115.0020486111</v>
      </c>
      <c r="B10027" s="1" t="s">
        <v>323</v>
      </c>
      <c r="C10027" s="1" t="s">
        <v>324</v>
      </c>
      <c r="D10027" s="1" t="s">
        <v>325</v>
      </c>
    </row>
    <row r="10028" customFormat="false" ht="15" hidden="false" customHeight="true" outlineLevel="0" collapsed="false">
      <c r="A10028" s="106" t="n">
        <v>68121.8400231482</v>
      </c>
      <c r="B10028" s="1" t="s">
        <v>314</v>
      </c>
      <c r="C10028" s="1" t="s">
        <v>315</v>
      </c>
      <c r="D10028" s="1" t="s">
        <v>316</v>
      </c>
    </row>
    <row r="10029" customFormat="false" ht="15" hidden="false" customHeight="true" outlineLevel="0" collapsed="false">
      <c r="A10029" s="106" t="n">
        <v>68128.9177083333</v>
      </c>
      <c r="B10029" s="1" t="s">
        <v>326</v>
      </c>
      <c r="C10029" s="1" t="s">
        <v>327</v>
      </c>
      <c r="D10029" s="1" t="s">
        <v>319</v>
      </c>
    </row>
    <row r="10030" customFormat="false" ht="15" hidden="false" customHeight="true" outlineLevel="0" collapsed="false">
      <c r="A10030" s="106" t="n">
        <v>68136.9056481482</v>
      </c>
      <c r="B10030" s="1" t="s">
        <v>320</v>
      </c>
      <c r="C10030" s="1" t="s">
        <v>321</v>
      </c>
      <c r="D10030" s="1" t="s">
        <v>322</v>
      </c>
    </row>
    <row r="10031" customFormat="false" ht="15" hidden="false" customHeight="true" outlineLevel="0" collapsed="false">
      <c r="A10031" s="106" t="n">
        <v>68144.3908564815</v>
      </c>
      <c r="B10031" s="1" t="s">
        <v>323</v>
      </c>
      <c r="C10031" s="1" t="s">
        <v>324</v>
      </c>
      <c r="D10031" s="1" t="s">
        <v>325</v>
      </c>
    </row>
    <row r="10032" customFormat="false" ht="15" hidden="false" customHeight="true" outlineLevel="0" collapsed="false">
      <c r="A10032" s="106" t="n">
        <v>68151.0418287037</v>
      </c>
      <c r="B10032" s="1" t="s">
        <v>314</v>
      </c>
      <c r="C10032" s="1" t="s">
        <v>315</v>
      </c>
      <c r="D10032" s="1" t="s">
        <v>316</v>
      </c>
    </row>
    <row r="10033" customFormat="false" ht="15" hidden="false" customHeight="true" outlineLevel="0" collapsed="false">
      <c r="A10033" s="106" t="n">
        <v>68158.4425347222</v>
      </c>
      <c r="B10033" s="1" t="s">
        <v>326</v>
      </c>
      <c r="C10033" s="1" t="s">
        <v>327</v>
      </c>
      <c r="D10033" s="1" t="s">
        <v>319</v>
      </c>
    </row>
    <row r="10034" customFormat="false" ht="15" hidden="false" customHeight="true" outlineLevel="0" collapsed="false">
      <c r="A10034" s="106" t="n">
        <v>68166.5924189815</v>
      </c>
      <c r="B10034" s="1" t="s">
        <v>320</v>
      </c>
      <c r="C10034" s="1" t="s">
        <v>321</v>
      </c>
      <c r="D10034" s="1" t="s">
        <v>322</v>
      </c>
    </row>
    <row r="10035" customFormat="false" ht="15" hidden="false" customHeight="true" outlineLevel="0" collapsed="false">
      <c r="A10035" s="106" t="n">
        <v>68173.7253125</v>
      </c>
      <c r="B10035" s="1" t="s">
        <v>323</v>
      </c>
      <c r="C10035" s="1" t="s">
        <v>324</v>
      </c>
      <c r="D10035" s="1" t="s">
        <v>325</v>
      </c>
    </row>
    <row r="10036" customFormat="false" ht="15" hidden="false" customHeight="true" outlineLevel="0" collapsed="false">
      <c r="A10036" s="106" t="n">
        <v>68180.3272800926</v>
      </c>
      <c r="B10036" s="1" t="s">
        <v>314</v>
      </c>
      <c r="C10036" s="1" t="s">
        <v>315</v>
      </c>
      <c r="D10036" s="1" t="s">
        <v>316</v>
      </c>
    </row>
    <row r="10037" customFormat="false" ht="15" hidden="false" customHeight="true" outlineLevel="0" collapsed="false">
      <c r="A10037" s="106" t="n">
        <v>68188.0531018519</v>
      </c>
      <c r="B10037" s="1" t="s">
        <v>326</v>
      </c>
      <c r="C10037" s="1" t="s">
        <v>327</v>
      </c>
      <c r="D10037" s="1" t="s">
        <v>319</v>
      </c>
    </row>
    <row r="10038" customFormat="false" ht="15" hidden="false" customHeight="true" outlineLevel="0" collapsed="false">
      <c r="A10038" s="106" t="n">
        <v>68196.218900463</v>
      </c>
      <c r="B10038" s="1" t="s">
        <v>320</v>
      </c>
      <c r="C10038" s="1" t="s">
        <v>321</v>
      </c>
      <c r="D10038" s="1" t="s">
        <v>322</v>
      </c>
    </row>
    <row r="10039" customFormat="false" ht="15" hidden="false" customHeight="true" outlineLevel="0" collapsed="false">
      <c r="A10039" s="106" t="n">
        <v>68202.5216550926</v>
      </c>
      <c r="B10039" s="1" t="s">
        <v>328</v>
      </c>
      <c r="C10039" s="1" t="s">
        <v>335</v>
      </c>
      <c r="D10039" s="1" t="s">
        <v>336</v>
      </c>
    </row>
    <row r="10040" customFormat="false" ht="15" hidden="false" customHeight="true" outlineLevel="0" collapsed="false">
      <c r="A10040" s="106" t="n">
        <v>68203.0515625</v>
      </c>
      <c r="B10040" s="1" t="s">
        <v>323</v>
      </c>
      <c r="C10040" s="1" t="s">
        <v>324</v>
      </c>
      <c r="D10040" s="1" t="s">
        <v>325</v>
      </c>
    </row>
    <row r="10041" customFormat="false" ht="15" hidden="false" customHeight="true" outlineLevel="0" collapsed="false">
      <c r="A10041" s="106" t="n">
        <v>68209.7441666667</v>
      </c>
      <c r="B10041" s="1" t="s">
        <v>314</v>
      </c>
      <c r="C10041" s="1" t="s">
        <v>315</v>
      </c>
      <c r="D10041" s="1" t="s">
        <v>316</v>
      </c>
    </row>
    <row r="10042" customFormat="false" ht="15" hidden="false" customHeight="true" outlineLevel="0" collapsed="false">
      <c r="A10042" s="106" t="n">
        <v>68217.7468287037</v>
      </c>
      <c r="B10042" s="1" t="s">
        <v>326</v>
      </c>
      <c r="C10042" s="1" t="s">
        <v>327</v>
      </c>
      <c r="D10042" s="1" t="s">
        <v>319</v>
      </c>
    </row>
    <row r="10043" customFormat="false" ht="15" hidden="false" customHeight="true" outlineLevel="0" collapsed="false">
      <c r="A10043" s="106" t="n">
        <v>68225.7619212963</v>
      </c>
      <c r="B10043" s="1" t="s">
        <v>320</v>
      </c>
      <c r="C10043" s="1" t="s">
        <v>321</v>
      </c>
      <c r="D10043" s="1" t="s">
        <v>322</v>
      </c>
    </row>
    <row r="10044" customFormat="false" ht="15" hidden="false" customHeight="true" outlineLevel="0" collapsed="false">
      <c r="A10044" s="106" t="n">
        <v>68232.4134953704</v>
      </c>
      <c r="B10044" s="1" t="s">
        <v>323</v>
      </c>
      <c r="C10044" s="1" t="s">
        <v>324</v>
      </c>
      <c r="D10044" s="1" t="s">
        <v>325</v>
      </c>
    </row>
    <row r="10045" customFormat="false" ht="15" hidden="false" customHeight="true" outlineLevel="0" collapsed="false">
      <c r="A10045" s="106" t="n">
        <v>68239.3193055556</v>
      </c>
      <c r="B10045" s="1" t="s">
        <v>314</v>
      </c>
      <c r="C10045" s="1" t="s">
        <v>315</v>
      </c>
      <c r="D10045" s="1" t="s">
        <v>316</v>
      </c>
    </row>
    <row r="10046" customFormat="false" ht="15" hidden="false" customHeight="true" outlineLevel="0" collapsed="false">
      <c r="A10046" s="106" t="n">
        <v>68247.4949537037</v>
      </c>
      <c r="B10046" s="1" t="s">
        <v>326</v>
      </c>
      <c r="C10046" s="1" t="s">
        <v>327</v>
      </c>
      <c r="D10046" s="1" t="s">
        <v>319</v>
      </c>
    </row>
    <row r="10047" customFormat="false" ht="15" hidden="false" customHeight="true" outlineLevel="0" collapsed="false">
      <c r="A10047" s="106" t="n">
        <v>68255.2156828704</v>
      </c>
      <c r="B10047" s="1" t="s">
        <v>320</v>
      </c>
      <c r="C10047" s="1" t="s">
        <v>321</v>
      </c>
      <c r="D10047" s="1" t="s">
        <v>322</v>
      </c>
    </row>
    <row r="10048" customFormat="false" ht="15" hidden="false" customHeight="true" outlineLevel="0" collapsed="false">
      <c r="A10048" s="106" t="n">
        <v>68261.8413310185</v>
      </c>
      <c r="B10048" s="1" t="s">
        <v>333</v>
      </c>
      <c r="C10048" s="1" t="s">
        <v>334</v>
      </c>
      <c r="D10048" s="1" t="s">
        <v>325</v>
      </c>
    </row>
    <row r="10049" customFormat="false" ht="15" hidden="false" customHeight="true" outlineLevel="0" collapsed="false">
      <c r="A10049" s="106" t="n">
        <v>68269.0534837963</v>
      </c>
      <c r="B10049" s="1" t="s">
        <v>314</v>
      </c>
      <c r="C10049" s="1" t="s">
        <v>315</v>
      </c>
      <c r="D10049" s="1" t="s">
        <v>316</v>
      </c>
    </row>
    <row r="10050" customFormat="false" ht="15" hidden="false" customHeight="true" outlineLevel="0" collapsed="false">
      <c r="A10050" s="106" t="n">
        <v>68277.2411342593</v>
      </c>
      <c r="B10050" s="1" t="s">
        <v>317</v>
      </c>
      <c r="C10050" s="1" t="s">
        <v>318</v>
      </c>
      <c r="D10050" s="1" t="s">
        <v>319</v>
      </c>
    </row>
    <row r="10051" customFormat="false" ht="15" hidden="false" customHeight="true" outlineLevel="0" collapsed="false">
      <c r="A10051" s="106" t="n">
        <v>68284.5966203704</v>
      </c>
      <c r="B10051" s="1" t="s">
        <v>320</v>
      </c>
      <c r="C10051" s="1" t="s">
        <v>321</v>
      </c>
      <c r="D10051" s="1" t="s">
        <v>322</v>
      </c>
    </row>
    <row r="10052" customFormat="false" ht="15" hidden="false" customHeight="true" outlineLevel="0" collapsed="false">
      <c r="A10052" s="106" t="n">
        <v>68291.3461226852</v>
      </c>
      <c r="B10052" s="1" t="s">
        <v>323</v>
      </c>
      <c r="C10052" s="1" t="s">
        <v>324</v>
      </c>
      <c r="D10052" s="1" t="s">
        <v>325</v>
      </c>
    </row>
    <row r="10053" customFormat="false" ht="15" hidden="false" customHeight="true" outlineLevel="0" collapsed="false">
      <c r="A10053" s="106" t="n">
        <v>68292.4318518519</v>
      </c>
      <c r="B10053" s="1" t="s">
        <v>328</v>
      </c>
      <c r="C10053" s="1" t="s">
        <v>337</v>
      </c>
      <c r="D10053" s="1" t="s">
        <v>338</v>
      </c>
    </row>
    <row r="10054" customFormat="false" ht="15" hidden="false" customHeight="true" outlineLevel="0" collapsed="false">
      <c r="A10054" s="106" t="n">
        <v>68298.9152546296</v>
      </c>
      <c r="B10054" s="1" t="s">
        <v>314</v>
      </c>
      <c r="C10054" s="1" t="s">
        <v>315</v>
      </c>
      <c r="D10054" s="1" t="s">
        <v>316</v>
      </c>
    </row>
    <row r="10055" customFormat="false" ht="15" hidden="false" customHeight="true" outlineLevel="0" collapsed="false">
      <c r="A10055" s="106" t="n">
        <v>68306.9238657407</v>
      </c>
      <c r="B10055" s="1" t="s">
        <v>326</v>
      </c>
      <c r="C10055" s="1" t="s">
        <v>327</v>
      </c>
      <c r="D10055" s="1" t="s">
        <v>319</v>
      </c>
    </row>
    <row r="10056" customFormat="false" ht="15" hidden="false" customHeight="true" outlineLevel="0" collapsed="false">
      <c r="A10056" s="106" t="n">
        <v>68313.9375694445</v>
      </c>
      <c r="B10056" s="1" t="s">
        <v>320</v>
      </c>
      <c r="C10056" s="1" t="s">
        <v>321</v>
      </c>
      <c r="D10056" s="1" t="s">
        <v>322</v>
      </c>
    </row>
    <row r="10057" customFormat="false" ht="15" hidden="false" customHeight="true" outlineLevel="0" collapsed="false">
      <c r="A10057" s="106" t="n">
        <v>68320.9240162037</v>
      </c>
      <c r="B10057" s="1" t="s">
        <v>323</v>
      </c>
      <c r="C10057" s="1" t="s">
        <v>324</v>
      </c>
      <c r="D10057" s="1" t="s">
        <v>325</v>
      </c>
    </row>
    <row r="10058" customFormat="false" ht="15" hidden="false" customHeight="true" outlineLevel="0" collapsed="false">
      <c r="A10058" s="106" t="n">
        <v>68328.8345949074</v>
      </c>
      <c r="B10058" s="1" t="s">
        <v>314</v>
      </c>
      <c r="C10058" s="1" t="s">
        <v>315</v>
      </c>
      <c r="D10058" s="1" t="s">
        <v>316</v>
      </c>
    </row>
    <row r="10059" customFormat="false" ht="15" hidden="false" customHeight="true" outlineLevel="0" collapsed="false">
      <c r="A10059" s="106" t="n">
        <v>68336.5069444444</v>
      </c>
      <c r="B10059" s="1" t="s">
        <v>326</v>
      </c>
      <c r="C10059" s="1" t="s">
        <v>327</v>
      </c>
      <c r="D10059" s="1" t="s">
        <v>319</v>
      </c>
    </row>
    <row r="10060" customFormat="false" ht="15" hidden="false" customHeight="true" outlineLevel="0" collapsed="false">
      <c r="A10060" s="106" t="n">
        <v>68343.2758796296</v>
      </c>
      <c r="B10060" s="1" t="s">
        <v>320</v>
      </c>
      <c r="C10060" s="1" t="s">
        <v>321</v>
      </c>
      <c r="D10060" s="1" t="s">
        <v>322</v>
      </c>
    </row>
    <row r="10061" customFormat="false" ht="15" hidden="false" customHeight="true" outlineLevel="0" collapsed="false">
      <c r="A10061" s="106" t="n">
        <v>68350.5654513889</v>
      </c>
      <c r="B10061" s="1" t="s">
        <v>323</v>
      </c>
      <c r="C10061" s="1" t="s">
        <v>324</v>
      </c>
      <c r="D10061" s="1" t="s">
        <v>325</v>
      </c>
    </row>
    <row r="10062" customFormat="false" ht="15" hidden="false" customHeight="true" outlineLevel="0" collapsed="false">
      <c r="A10062" s="106" t="n">
        <v>68358.7127893519</v>
      </c>
      <c r="B10062" s="1" t="s">
        <v>314</v>
      </c>
      <c r="C10062" s="1" t="s">
        <v>315</v>
      </c>
      <c r="D10062" s="1" t="s">
        <v>316</v>
      </c>
    </row>
    <row r="10063" customFormat="false" ht="15" hidden="false" customHeight="true" outlineLevel="0" collapsed="false">
      <c r="A10063" s="106" t="n">
        <v>68365.989375</v>
      </c>
      <c r="B10063" s="1" t="s">
        <v>326</v>
      </c>
      <c r="C10063" s="1" t="s">
        <v>327</v>
      </c>
      <c r="D10063" s="1" t="s">
        <v>319</v>
      </c>
    </row>
    <row r="10064" customFormat="false" ht="15" hidden="false" customHeight="true" outlineLevel="0" collapsed="false">
      <c r="A10064" s="106" t="n">
        <v>68372.6430671296</v>
      </c>
      <c r="B10064" s="1" t="s">
        <v>320</v>
      </c>
      <c r="C10064" s="1" t="s">
        <v>321</v>
      </c>
      <c r="D10064" s="1" t="s">
        <v>322</v>
      </c>
    </row>
    <row r="10065" customFormat="false" ht="15" hidden="false" customHeight="true" outlineLevel="0" collapsed="false">
      <c r="A10065" s="106" t="n">
        <v>68380.2563078704</v>
      </c>
      <c r="B10065" s="1" t="s">
        <v>323</v>
      </c>
      <c r="C10065" s="1" t="s">
        <v>324</v>
      </c>
      <c r="D10065" s="1" t="s">
        <v>325</v>
      </c>
    </row>
    <row r="10066" customFormat="false" ht="15" hidden="false" customHeight="true" outlineLevel="0" collapsed="false">
      <c r="A10066" s="106" t="n">
        <v>68381.3941435185</v>
      </c>
      <c r="B10066" s="1" t="s">
        <v>328</v>
      </c>
      <c r="C10066" s="1" t="s">
        <v>329</v>
      </c>
      <c r="D10066" s="1" t="s">
        <v>330</v>
      </c>
    </row>
    <row r="10067" customFormat="false" ht="15" hidden="false" customHeight="true" outlineLevel="0" collapsed="false">
      <c r="A10067" s="106" t="n">
        <v>68388.4606597222</v>
      </c>
      <c r="B10067" s="1" t="s">
        <v>314</v>
      </c>
      <c r="C10067" s="1" t="s">
        <v>315</v>
      </c>
      <c r="D10067" s="1" t="s">
        <v>316</v>
      </c>
    </row>
    <row r="10068" customFormat="false" ht="15" hidden="false" customHeight="true" outlineLevel="0" collapsed="false">
      <c r="A10068" s="106" t="n">
        <v>68395.3924884259</v>
      </c>
      <c r="B10068" s="1" t="s">
        <v>326</v>
      </c>
      <c r="C10068" s="1" t="s">
        <v>327</v>
      </c>
      <c r="D10068" s="1" t="s">
        <v>319</v>
      </c>
    </row>
    <row r="10069" customFormat="false" ht="15" hidden="false" customHeight="true" outlineLevel="0" collapsed="false">
      <c r="A10069" s="106" t="n">
        <v>68402.0614351852</v>
      </c>
      <c r="B10069" s="1" t="s">
        <v>320</v>
      </c>
      <c r="C10069" s="1" t="s">
        <v>321</v>
      </c>
      <c r="D10069" s="1" t="s">
        <v>322</v>
      </c>
    </row>
    <row r="10070" customFormat="false" ht="15" hidden="false" customHeight="true" outlineLevel="0" collapsed="false">
      <c r="A10070" s="106" t="n">
        <v>68409.9697685185</v>
      </c>
      <c r="B10070" s="1" t="s">
        <v>323</v>
      </c>
      <c r="C10070" s="1" t="s">
        <v>324</v>
      </c>
      <c r="D10070" s="1" t="s">
        <v>325</v>
      </c>
    </row>
    <row r="10071" customFormat="false" ht="15" hidden="false" customHeight="true" outlineLevel="0" collapsed="false">
      <c r="A10071" s="106" t="n">
        <v>68418.0354050926</v>
      </c>
      <c r="B10071" s="1" t="s">
        <v>314</v>
      </c>
      <c r="C10071" s="1" t="s">
        <v>315</v>
      </c>
      <c r="D10071" s="1" t="s">
        <v>316</v>
      </c>
    </row>
    <row r="10072" customFormat="false" ht="15" hidden="false" customHeight="true" outlineLevel="0" collapsed="false">
      <c r="A10072" s="106" t="n">
        <v>68424.7433564815</v>
      </c>
      <c r="B10072" s="1" t="s">
        <v>317</v>
      </c>
      <c r="C10072" s="1" t="s">
        <v>318</v>
      </c>
      <c r="D10072" s="1" t="s">
        <v>319</v>
      </c>
    </row>
    <row r="10073" customFormat="false" ht="15" hidden="false" customHeight="true" outlineLevel="0" collapsed="false">
      <c r="A10073" s="106" t="n">
        <v>68431.5475462963</v>
      </c>
      <c r="B10073" s="1" t="s">
        <v>320</v>
      </c>
      <c r="C10073" s="1" t="s">
        <v>321</v>
      </c>
      <c r="D10073" s="1" t="s">
        <v>322</v>
      </c>
    </row>
    <row r="10074" customFormat="false" ht="15" hidden="false" customHeight="true" outlineLevel="0" collapsed="false">
      <c r="A10074" s="106" t="n">
        <v>68439.6627430556</v>
      </c>
      <c r="B10074" s="1" t="s">
        <v>333</v>
      </c>
      <c r="C10074" s="1" t="s">
        <v>334</v>
      </c>
      <c r="D10074" s="1" t="s">
        <v>325</v>
      </c>
    </row>
    <row r="10075" customFormat="false" ht="15" hidden="false" customHeight="true" outlineLevel="0" collapsed="false">
      <c r="A10075" s="106" t="n">
        <v>68447.4451967593</v>
      </c>
      <c r="B10075" s="1" t="s">
        <v>314</v>
      </c>
      <c r="C10075" s="1" t="s">
        <v>315</v>
      </c>
      <c r="D10075" s="1" t="s">
        <v>316</v>
      </c>
    </row>
    <row r="10076" customFormat="false" ht="15" hidden="false" customHeight="true" outlineLevel="0" collapsed="false">
      <c r="A10076" s="106" t="n">
        <v>68454.0683333333</v>
      </c>
      <c r="B10076" s="1" t="s">
        <v>317</v>
      </c>
      <c r="C10076" s="1" t="s">
        <v>318</v>
      </c>
      <c r="D10076" s="1" t="s">
        <v>319</v>
      </c>
    </row>
    <row r="10077" customFormat="false" ht="15" hidden="false" customHeight="true" outlineLevel="0" collapsed="false">
      <c r="A10077" s="106" t="n">
        <v>68461.1143518519</v>
      </c>
      <c r="B10077" s="1" t="s">
        <v>320</v>
      </c>
      <c r="C10077" s="1" t="s">
        <v>321</v>
      </c>
      <c r="D10077" s="1" t="s">
        <v>322</v>
      </c>
    </row>
    <row r="10078" customFormat="false" ht="15" hidden="false" customHeight="true" outlineLevel="0" collapsed="false">
      <c r="A10078" s="106" t="n">
        <v>68469.2902083333</v>
      </c>
      <c r="B10078" s="1" t="s">
        <v>323</v>
      </c>
      <c r="C10078" s="1" t="s">
        <v>324</v>
      </c>
      <c r="D10078" s="1" t="s">
        <v>325</v>
      </c>
    </row>
    <row r="10079" customFormat="false" ht="15" hidden="false" customHeight="true" outlineLevel="0" collapsed="false">
      <c r="A10079" s="106" t="n">
        <v>68474.0869675926</v>
      </c>
      <c r="B10079" s="1" t="s">
        <v>328</v>
      </c>
      <c r="C10079" s="1" t="s">
        <v>331</v>
      </c>
      <c r="D10079" s="1" t="s">
        <v>332</v>
      </c>
    </row>
    <row r="10080" customFormat="false" ht="15" hidden="false" customHeight="true" outlineLevel="0" collapsed="false">
      <c r="A10080" s="106" t="n">
        <v>68476.7309143519</v>
      </c>
      <c r="B10080" s="1" t="s">
        <v>314</v>
      </c>
      <c r="C10080" s="1" t="s">
        <v>315</v>
      </c>
      <c r="D10080" s="1" t="s">
        <v>316</v>
      </c>
    </row>
    <row r="10081" customFormat="false" ht="15" hidden="false" customHeight="true" outlineLevel="0" collapsed="false">
      <c r="A10081" s="106" t="n">
        <v>68483.3963773148</v>
      </c>
      <c r="B10081" s="1" t="s">
        <v>326</v>
      </c>
      <c r="C10081" s="1" t="s">
        <v>327</v>
      </c>
      <c r="D10081" s="1" t="s">
        <v>319</v>
      </c>
    </row>
    <row r="10082" customFormat="false" ht="15" hidden="false" customHeight="true" outlineLevel="0" collapsed="false">
      <c r="A10082" s="106" t="n">
        <v>68490.7658912037</v>
      </c>
      <c r="B10082" s="1" t="s">
        <v>320</v>
      </c>
      <c r="C10082" s="1" t="s">
        <v>321</v>
      </c>
      <c r="D10082" s="1" t="s">
        <v>322</v>
      </c>
    </row>
    <row r="10083" customFormat="false" ht="15" hidden="false" customHeight="true" outlineLevel="0" collapsed="false">
      <c r="A10083" s="106" t="n">
        <v>68498.8288425926</v>
      </c>
      <c r="B10083" s="1" t="s">
        <v>323</v>
      </c>
      <c r="C10083" s="1" t="s">
        <v>324</v>
      </c>
      <c r="D10083" s="1" t="s">
        <v>325</v>
      </c>
    </row>
    <row r="10084" customFormat="false" ht="15" hidden="false" customHeight="true" outlineLevel="0" collapsed="false">
      <c r="A10084" s="106" t="n">
        <v>68505.9465393519</v>
      </c>
      <c r="B10084" s="1" t="s">
        <v>314</v>
      </c>
      <c r="C10084" s="1" t="s">
        <v>315</v>
      </c>
      <c r="D10084" s="1" t="s">
        <v>316</v>
      </c>
    </row>
    <row r="10085" customFormat="false" ht="15" hidden="false" customHeight="true" outlineLevel="0" collapsed="false">
      <c r="A10085" s="106" t="n">
        <v>68512.7640046296</v>
      </c>
      <c r="B10085" s="1" t="s">
        <v>326</v>
      </c>
      <c r="C10085" s="1" t="s">
        <v>327</v>
      </c>
      <c r="D10085" s="1" t="s">
        <v>319</v>
      </c>
    </row>
    <row r="10086" customFormat="false" ht="15" hidden="false" customHeight="true" outlineLevel="0" collapsed="false">
      <c r="A10086" s="106" t="n">
        <v>68520.4876736111</v>
      </c>
      <c r="B10086" s="1" t="s">
        <v>320</v>
      </c>
      <c r="C10086" s="1" t="s">
        <v>321</v>
      </c>
      <c r="D10086" s="1" t="s">
        <v>322</v>
      </c>
    </row>
    <row r="10087" customFormat="false" ht="15" hidden="false" customHeight="true" outlineLevel="0" collapsed="false">
      <c r="A10087" s="106" t="n">
        <v>68528.287025463</v>
      </c>
      <c r="B10087" s="1" t="s">
        <v>323</v>
      </c>
      <c r="C10087" s="1" t="s">
        <v>324</v>
      </c>
      <c r="D10087" s="1" t="s">
        <v>325</v>
      </c>
    </row>
    <row r="10088" customFormat="false" ht="15" hidden="false" customHeight="true" outlineLevel="0" collapsed="false">
      <c r="A10088" s="106" t="n">
        <v>68535.1483101852</v>
      </c>
      <c r="B10088" s="1" t="s">
        <v>314</v>
      </c>
      <c r="C10088" s="1" t="s">
        <v>315</v>
      </c>
      <c r="D10088" s="1" t="s">
        <v>316</v>
      </c>
    </row>
    <row r="10089" customFormat="false" ht="15" hidden="false" customHeight="true" outlineLevel="0" collapsed="false">
      <c r="A10089" s="106" t="n">
        <v>68542.2137962963</v>
      </c>
      <c r="B10089" s="1" t="s">
        <v>326</v>
      </c>
      <c r="C10089" s="1" t="s">
        <v>327</v>
      </c>
      <c r="D10089" s="1" t="s">
        <v>319</v>
      </c>
    </row>
    <row r="10090" customFormat="false" ht="15" hidden="false" customHeight="true" outlineLevel="0" collapsed="false">
      <c r="A10090" s="106" t="n">
        <v>68550.2422337963</v>
      </c>
      <c r="B10090" s="1" t="s">
        <v>320</v>
      </c>
      <c r="C10090" s="1" t="s">
        <v>321</v>
      </c>
      <c r="D10090" s="1" t="s">
        <v>322</v>
      </c>
    </row>
    <row r="10091" customFormat="false" ht="15" hidden="false" customHeight="true" outlineLevel="0" collapsed="false">
      <c r="A10091" s="106" t="n">
        <v>68557.6961226852</v>
      </c>
      <c r="B10091" s="1" t="s">
        <v>323</v>
      </c>
      <c r="C10091" s="1" t="s">
        <v>324</v>
      </c>
      <c r="D10091" s="1" t="s">
        <v>325</v>
      </c>
    </row>
    <row r="10092" customFormat="false" ht="15" hidden="false" customHeight="true" outlineLevel="0" collapsed="false">
      <c r="A10092" s="106" t="n">
        <v>68564.3910648148</v>
      </c>
      <c r="B10092" s="1" t="s">
        <v>314</v>
      </c>
      <c r="C10092" s="1" t="s">
        <v>315</v>
      </c>
      <c r="D10092" s="1" t="s">
        <v>316</v>
      </c>
    </row>
    <row r="10093" customFormat="false" ht="15" hidden="false" customHeight="true" outlineLevel="0" collapsed="false">
      <c r="A10093" s="106" t="n">
        <v>68567.7691782407</v>
      </c>
      <c r="B10093" s="1" t="s">
        <v>328</v>
      </c>
      <c r="C10093" s="1" t="s">
        <v>335</v>
      </c>
      <c r="D10093" s="1" t="s">
        <v>336</v>
      </c>
    </row>
    <row r="10094" customFormat="false" ht="15" hidden="false" customHeight="true" outlineLevel="0" collapsed="false">
      <c r="A10094" s="106" t="n">
        <v>68571.7821064815</v>
      </c>
      <c r="B10094" s="1" t="s">
        <v>326</v>
      </c>
      <c r="C10094" s="1" t="s">
        <v>327</v>
      </c>
      <c r="D10094" s="1" t="s">
        <v>319</v>
      </c>
    </row>
    <row r="10095" customFormat="false" ht="15" hidden="false" customHeight="true" outlineLevel="0" collapsed="false">
      <c r="A10095" s="106" t="n">
        <v>68579.9799768519</v>
      </c>
      <c r="B10095" s="1" t="s">
        <v>320</v>
      </c>
      <c r="C10095" s="1" t="s">
        <v>321</v>
      </c>
      <c r="D10095" s="1" t="s">
        <v>322</v>
      </c>
    </row>
    <row r="10096" customFormat="false" ht="15" hidden="false" customHeight="true" outlineLevel="0" collapsed="false">
      <c r="A10096" s="106" t="n">
        <v>68587.0928009259</v>
      </c>
      <c r="B10096" s="1" t="s">
        <v>323</v>
      </c>
      <c r="C10096" s="1" t="s">
        <v>324</v>
      </c>
      <c r="D10096" s="1" t="s">
        <v>325</v>
      </c>
    </row>
    <row r="10097" customFormat="false" ht="15" hidden="false" customHeight="true" outlineLevel="0" collapsed="false">
      <c r="A10097" s="106" t="n">
        <v>68593.7269791667</v>
      </c>
      <c r="B10097" s="1" t="s">
        <v>314</v>
      </c>
      <c r="C10097" s="1" t="s">
        <v>315</v>
      </c>
      <c r="D10097" s="1" t="s">
        <v>316</v>
      </c>
    </row>
    <row r="10098" customFormat="false" ht="15" hidden="false" customHeight="true" outlineLevel="0" collapsed="false">
      <c r="A10098" s="106" t="n">
        <v>68601.4781365741</v>
      </c>
      <c r="B10098" s="1" t="s">
        <v>317</v>
      </c>
      <c r="C10098" s="1" t="s">
        <v>318</v>
      </c>
      <c r="D10098" s="1" t="s">
        <v>319</v>
      </c>
    </row>
    <row r="10099" customFormat="false" ht="15" hidden="false" customHeight="true" outlineLevel="0" collapsed="false">
      <c r="A10099" s="106" t="n">
        <v>68609.657974537</v>
      </c>
      <c r="B10099" s="1" t="s">
        <v>320</v>
      </c>
      <c r="C10099" s="1" t="s">
        <v>321</v>
      </c>
      <c r="D10099" s="1" t="s">
        <v>322</v>
      </c>
    </row>
    <row r="10100" customFormat="false" ht="15" hidden="false" customHeight="true" outlineLevel="0" collapsed="false">
      <c r="A10100" s="106" t="n">
        <v>68616.5032523148</v>
      </c>
      <c r="B10100" s="1" t="s">
        <v>333</v>
      </c>
      <c r="C10100" s="1" t="s">
        <v>334</v>
      </c>
      <c r="D10100" s="1" t="s">
        <v>325</v>
      </c>
    </row>
    <row r="10101" customFormat="false" ht="15" hidden="false" customHeight="true" outlineLevel="0" collapsed="false">
      <c r="A10101" s="106" t="n">
        <v>68623.2014930556</v>
      </c>
      <c r="B10101" s="1" t="s">
        <v>314</v>
      </c>
      <c r="C10101" s="1" t="s">
        <v>315</v>
      </c>
      <c r="D10101" s="1" t="s">
        <v>316</v>
      </c>
    </row>
    <row r="10102" customFormat="false" ht="15" hidden="false" customHeight="true" outlineLevel="0" collapsed="false">
      <c r="A10102" s="106" t="n">
        <v>68631.265787037</v>
      </c>
      <c r="B10102" s="1" t="s">
        <v>317</v>
      </c>
      <c r="C10102" s="1" t="s">
        <v>318</v>
      </c>
      <c r="D10102" s="1" t="s">
        <v>319</v>
      </c>
    </row>
    <row r="10103" customFormat="false" ht="15" hidden="false" customHeight="true" outlineLevel="0" collapsed="false">
      <c r="A10103" s="106" t="n">
        <v>68639.2497453704</v>
      </c>
      <c r="B10103" s="1" t="s">
        <v>320</v>
      </c>
      <c r="C10103" s="1" t="s">
        <v>321</v>
      </c>
      <c r="D10103" s="1" t="s">
        <v>322</v>
      </c>
    </row>
    <row r="10104" customFormat="false" ht="15" hidden="false" customHeight="true" outlineLevel="0" collapsed="false">
      <c r="A10104" s="106" t="n">
        <v>68645.9380671296</v>
      </c>
      <c r="B10104" s="1" t="s">
        <v>323</v>
      </c>
      <c r="C10104" s="1" t="s">
        <v>324</v>
      </c>
      <c r="D10104" s="1" t="s">
        <v>325</v>
      </c>
    </row>
    <row r="10105" customFormat="false" ht="15" hidden="false" customHeight="true" outlineLevel="0" collapsed="false">
      <c r="A10105" s="106" t="n">
        <v>68652.841099537</v>
      </c>
      <c r="B10105" s="1" t="s">
        <v>314</v>
      </c>
      <c r="C10105" s="1" t="s">
        <v>315</v>
      </c>
      <c r="D10105" s="1" t="s">
        <v>316</v>
      </c>
    </row>
    <row r="10106" customFormat="false" ht="15" hidden="false" customHeight="true" outlineLevel="0" collapsed="false">
      <c r="A10106" s="106" t="n">
        <v>68657.6721875</v>
      </c>
      <c r="B10106" s="1" t="s">
        <v>328</v>
      </c>
      <c r="C10106" s="1" t="s">
        <v>337</v>
      </c>
      <c r="D10106" s="1" t="s">
        <v>338</v>
      </c>
    </row>
    <row r="10107" customFormat="false" ht="15" hidden="false" customHeight="true" outlineLevel="0" collapsed="false">
      <c r="A10107" s="106" t="n">
        <v>68661.0705671296</v>
      </c>
      <c r="B10107" s="1" t="s">
        <v>326</v>
      </c>
      <c r="C10107" s="1" t="s">
        <v>327</v>
      </c>
      <c r="D10107" s="1" t="s">
        <v>319</v>
      </c>
    </row>
    <row r="10108" customFormat="false" ht="15" hidden="false" customHeight="true" outlineLevel="0" collapsed="false">
      <c r="A10108" s="106" t="n">
        <v>68668.7449768519</v>
      </c>
      <c r="B10108" s="1" t="s">
        <v>320</v>
      </c>
      <c r="C10108" s="1" t="s">
        <v>321</v>
      </c>
      <c r="D10108" s="1" t="s">
        <v>322</v>
      </c>
    </row>
    <row r="10109" customFormat="false" ht="15" hidden="false" customHeight="true" outlineLevel="0" collapsed="false">
      <c r="A10109" s="106" t="n">
        <v>68675.4002314815</v>
      </c>
      <c r="B10109" s="1" t="s">
        <v>323</v>
      </c>
      <c r="C10109" s="1" t="s">
        <v>324</v>
      </c>
      <c r="D10109" s="1" t="s">
        <v>325</v>
      </c>
    </row>
    <row r="10110" customFormat="false" ht="15" hidden="false" customHeight="true" outlineLevel="0" collapsed="false">
      <c r="A10110" s="106" t="n">
        <v>68682.6336805556</v>
      </c>
      <c r="B10110" s="1" t="s">
        <v>314</v>
      </c>
      <c r="C10110" s="1" t="s">
        <v>315</v>
      </c>
      <c r="D10110" s="1" t="s">
        <v>316</v>
      </c>
    </row>
    <row r="10111" customFormat="false" ht="15" hidden="false" customHeight="true" outlineLevel="0" collapsed="false">
      <c r="A10111" s="106" t="n">
        <v>68690.8176736111</v>
      </c>
      <c r="B10111" s="1" t="s">
        <v>326</v>
      </c>
      <c r="C10111" s="1" t="s">
        <v>327</v>
      </c>
      <c r="D10111" s="1" t="s">
        <v>319</v>
      </c>
    </row>
    <row r="10112" customFormat="false" ht="15" hidden="false" customHeight="true" outlineLevel="0" collapsed="false">
      <c r="A10112" s="106" t="n">
        <v>68698.1474768519</v>
      </c>
      <c r="B10112" s="1" t="s">
        <v>320</v>
      </c>
      <c r="C10112" s="1" t="s">
        <v>321</v>
      </c>
      <c r="D10112" s="1" t="s">
        <v>322</v>
      </c>
    </row>
    <row r="10113" customFormat="false" ht="15" hidden="false" customHeight="true" outlineLevel="0" collapsed="false">
      <c r="A10113" s="106" t="n">
        <v>68704.8970138889</v>
      </c>
      <c r="B10113" s="1" t="s">
        <v>323</v>
      </c>
      <c r="C10113" s="1" t="s">
        <v>324</v>
      </c>
      <c r="D10113" s="1" t="s">
        <v>325</v>
      </c>
    </row>
    <row r="10114" customFormat="false" ht="15" hidden="false" customHeight="true" outlineLevel="0" collapsed="false">
      <c r="A10114" s="106" t="n">
        <v>68712.5168518519</v>
      </c>
      <c r="B10114" s="1" t="s">
        <v>314</v>
      </c>
      <c r="C10114" s="1" t="s">
        <v>315</v>
      </c>
      <c r="D10114" s="1" t="s">
        <v>316</v>
      </c>
    </row>
    <row r="10115" customFormat="false" ht="15" hidden="false" customHeight="true" outlineLevel="0" collapsed="false">
      <c r="A10115" s="106" t="n">
        <v>68720.4641203704</v>
      </c>
      <c r="B10115" s="1" t="s">
        <v>326</v>
      </c>
      <c r="C10115" s="1" t="s">
        <v>327</v>
      </c>
      <c r="D10115" s="1" t="s">
        <v>319</v>
      </c>
    </row>
    <row r="10116" customFormat="false" ht="15" hidden="false" customHeight="true" outlineLevel="0" collapsed="false">
      <c r="A10116" s="106" t="n">
        <v>68727.4761458333</v>
      </c>
      <c r="B10116" s="1" t="s">
        <v>320</v>
      </c>
      <c r="C10116" s="1" t="s">
        <v>321</v>
      </c>
      <c r="D10116" s="1" t="s">
        <v>322</v>
      </c>
    </row>
    <row r="10117" customFormat="false" ht="15" hidden="false" customHeight="true" outlineLevel="0" collapsed="false">
      <c r="A10117" s="106" t="n">
        <v>68734.4414699074</v>
      </c>
      <c r="B10117" s="1" t="s">
        <v>323</v>
      </c>
      <c r="C10117" s="1" t="s">
        <v>324</v>
      </c>
      <c r="D10117" s="1" t="s">
        <v>325</v>
      </c>
    </row>
    <row r="10118" customFormat="false" ht="15" hidden="false" customHeight="true" outlineLevel="0" collapsed="false">
      <c r="A10118" s="106" t="n">
        <v>68742.3954050926</v>
      </c>
      <c r="B10118" s="1" t="s">
        <v>314</v>
      </c>
      <c r="C10118" s="1" t="s">
        <v>315</v>
      </c>
      <c r="D10118" s="1" t="s">
        <v>316</v>
      </c>
    </row>
    <row r="10119" customFormat="false" ht="15" hidden="false" customHeight="true" outlineLevel="0" collapsed="false">
      <c r="A10119" s="106" t="n">
        <v>68746.6362152778</v>
      </c>
      <c r="B10119" s="1" t="s">
        <v>328</v>
      </c>
      <c r="C10119" s="1" t="s">
        <v>329</v>
      </c>
      <c r="D10119" s="1" t="s">
        <v>330</v>
      </c>
    </row>
    <row r="10120" customFormat="false" ht="15" hidden="false" customHeight="true" outlineLevel="0" collapsed="false">
      <c r="A10120" s="106" t="n">
        <v>68749.999849537</v>
      </c>
      <c r="B10120" s="1" t="s">
        <v>326</v>
      </c>
      <c r="C10120" s="1" t="s">
        <v>327</v>
      </c>
      <c r="D10120" s="1" t="s">
        <v>319</v>
      </c>
    </row>
    <row r="10121" customFormat="false" ht="15" hidden="false" customHeight="true" outlineLevel="0" collapsed="false">
      <c r="A10121" s="106" t="n">
        <v>68756.7656134259</v>
      </c>
      <c r="B10121" s="1" t="s">
        <v>320</v>
      </c>
      <c r="C10121" s="1" t="s">
        <v>321</v>
      </c>
      <c r="D10121" s="1" t="s">
        <v>322</v>
      </c>
    </row>
    <row r="10122" customFormat="false" ht="15" hidden="false" customHeight="true" outlineLevel="0" collapsed="false">
      <c r="A10122" s="106" t="n">
        <v>68764.0409375</v>
      </c>
      <c r="B10122" s="1" t="s">
        <v>323</v>
      </c>
      <c r="C10122" s="1" t="s">
        <v>324</v>
      </c>
      <c r="D10122" s="1" t="s">
        <v>325</v>
      </c>
    </row>
    <row r="10123" customFormat="false" ht="15" hidden="false" customHeight="true" outlineLevel="0" collapsed="false">
      <c r="A10123" s="106" t="n">
        <v>68772.1843865741</v>
      </c>
      <c r="B10123" s="1" t="s">
        <v>314</v>
      </c>
      <c r="C10123" s="1" t="s">
        <v>315</v>
      </c>
      <c r="D10123" s="1" t="s">
        <v>316</v>
      </c>
    </row>
    <row r="10124" customFormat="false" ht="15" hidden="false" customHeight="true" outlineLevel="0" collapsed="false">
      <c r="A10124" s="106" t="n">
        <v>68779.4334837963</v>
      </c>
      <c r="B10124" s="1" t="s">
        <v>317</v>
      </c>
      <c r="C10124" s="1" t="s">
        <v>318</v>
      </c>
      <c r="D10124" s="1" t="s">
        <v>319</v>
      </c>
    </row>
    <row r="10125" customFormat="false" ht="15" hidden="false" customHeight="true" outlineLevel="0" collapsed="false">
      <c r="A10125" s="106" t="n">
        <v>68786.0611805556</v>
      </c>
      <c r="B10125" s="1" t="s">
        <v>320</v>
      </c>
      <c r="C10125" s="1" t="s">
        <v>321</v>
      </c>
      <c r="D10125" s="1" t="s">
        <v>322</v>
      </c>
    </row>
    <row r="10126" customFormat="false" ht="15" hidden="false" customHeight="true" outlineLevel="0" collapsed="false">
      <c r="A10126" s="106" t="n">
        <v>68793.6836805556</v>
      </c>
      <c r="B10126" s="1" t="s">
        <v>333</v>
      </c>
      <c r="C10126" s="1" t="s">
        <v>334</v>
      </c>
      <c r="D10126" s="1" t="s">
        <v>325</v>
      </c>
    </row>
    <row r="10127" customFormat="false" ht="15" hidden="false" customHeight="true" outlineLevel="0" collapsed="false">
      <c r="A10127" s="106" t="n">
        <v>68801.8395023148</v>
      </c>
      <c r="B10127" s="1" t="s">
        <v>314</v>
      </c>
      <c r="C10127" s="1" t="s">
        <v>315</v>
      </c>
      <c r="D10127" s="1" t="s">
        <v>316</v>
      </c>
    </row>
    <row r="10128" customFormat="false" ht="15" hidden="false" customHeight="true" outlineLevel="0" collapsed="false">
      <c r="A10128" s="106" t="n">
        <v>68808.783599537</v>
      </c>
      <c r="B10128" s="1" t="s">
        <v>326</v>
      </c>
      <c r="C10128" s="1" t="s">
        <v>327</v>
      </c>
      <c r="D10128" s="1" t="s">
        <v>319</v>
      </c>
    </row>
    <row r="10129" customFormat="false" ht="15" hidden="false" customHeight="true" outlineLevel="0" collapsed="false">
      <c r="A10129" s="106" t="n">
        <v>68815.4103587963</v>
      </c>
      <c r="B10129" s="1" t="s">
        <v>320</v>
      </c>
      <c r="C10129" s="1" t="s">
        <v>321</v>
      </c>
      <c r="D10129" s="1" t="s">
        <v>322</v>
      </c>
    </row>
    <row r="10130" customFormat="false" ht="15" hidden="false" customHeight="true" outlineLevel="0" collapsed="false">
      <c r="A10130" s="106" t="n">
        <v>68823.3390046296</v>
      </c>
      <c r="B10130" s="1" t="s">
        <v>323</v>
      </c>
      <c r="C10130" s="1" t="s">
        <v>324</v>
      </c>
      <c r="D10130" s="1" t="s">
        <v>325</v>
      </c>
    </row>
    <row r="10131" customFormat="false" ht="15" hidden="false" customHeight="true" outlineLevel="0" collapsed="false">
      <c r="A10131" s="106" t="n">
        <v>68831.3542476852</v>
      </c>
      <c r="B10131" s="1" t="s">
        <v>314</v>
      </c>
      <c r="C10131" s="1" t="s">
        <v>315</v>
      </c>
      <c r="D10131" s="1" t="s">
        <v>316</v>
      </c>
    </row>
    <row r="10132" customFormat="false" ht="15" hidden="false" customHeight="true" outlineLevel="0" collapsed="false">
      <c r="A10132" s="106" t="n">
        <v>68838.0789583333</v>
      </c>
      <c r="B10132" s="1" t="s">
        <v>326</v>
      </c>
      <c r="C10132" s="1" t="s">
        <v>327</v>
      </c>
      <c r="D10132" s="1" t="s">
        <v>319</v>
      </c>
    </row>
    <row r="10133" customFormat="false" ht="15" hidden="false" customHeight="true" outlineLevel="0" collapsed="false">
      <c r="A10133" s="106" t="n">
        <v>68839.3306944445</v>
      </c>
      <c r="B10133" s="1" t="s">
        <v>328</v>
      </c>
      <c r="C10133" s="1" t="s">
        <v>331</v>
      </c>
      <c r="D10133" s="1" t="s">
        <v>332</v>
      </c>
    </row>
    <row r="10134" customFormat="false" ht="15" hidden="false" customHeight="true" outlineLevel="0" collapsed="false">
      <c r="A10134" s="106" t="n">
        <v>68844.8532291667</v>
      </c>
      <c r="B10134" s="1" t="s">
        <v>320</v>
      </c>
      <c r="C10134" s="1" t="s">
        <v>321</v>
      </c>
      <c r="D10134" s="1" t="s">
        <v>322</v>
      </c>
    </row>
    <row r="10135" customFormat="false" ht="15" hidden="false" customHeight="true" outlineLevel="0" collapsed="false">
      <c r="A10135" s="106" t="n">
        <v>68852.9737384259</v>
      </c>
      <c r="B10135" s="1" t="s">
        <v>323</v>
      </c>
      <c r="C10135" s="1" t="s">
        <v>324</v>
      </c>
      <c r="D10135" s="1" t="s">
        <v>325</v>
      </c>
    </row>
    <row r="10136" customFormat="false" ht="15" hidden="false" customHeight="true" outlineLevel="0" collapsed="false">
      <c r="A10136" s="106" t="n">
        <v>68860.7446527778</v>
      </c>
      <c r="B10136" s="1" t="s">
        <v>314</v>
      </c>
      <c r="C10136" s="1" t="s">
        <v>315</v>
      </c>
      <c r="D10136" s="1" t="s">
        <v>316</v>
      </c>
    </row>
    <row r="10137" customFormat="false" ht="15" hidden="false" customHeight="true" outlineLevel="0" collapsed="false">
      <c r="A10137" s="106" t="n">
        <v>68867.3602662037</v>
      </c>
      <c r="B10137" s="1" t="s">
        <v>326</v>
      </c>
      <c r="C10137" s="1" t="s">
        <v>327</v>
      </c>
      <c r="D10137" s="1" t="s">
        <v>319</v>
      </c>
    </row>
    <row r="10138" customFormat="false" ht="15" hidden="false" customHeight="true" outlineLevel="0" collapsed="false">
      <c r="A10138" s="106" t="n">
        <v>68874.4125925926</v>
      </c>
      <c r="B10138" s="1" t="s">
        <v>320</v>
      </c>
      <c r="C10138" s="1" t="s">
        <v>321</v>
      </c>
      <c r="D10138" s="1" t="s">
        <v>322</v>
      </c>
    </row>
    <row r="10139" customFormat="false" ht="15" hidden="false" customHeight="true" outlineLevel="0" collapsed="false">
      <c r="A10139" s="106" t="n">
        <v>68882.5692013889</v>
      </c>
      <c r="B10139" s="1" t="s">
        <v>323</v>
      </c>
      <c r="C10139" s="1" t="s">
        <v>324</v>
      </c>
      <c r="D10139" s="1" t="s">
        <v>325</v>
      </c>
    </row>
    <row r="10140" customFormat="false" ht="15" hidden="false" customHeight="true" outlineLevel="0" collapsed="false">
      <c r="A10140" s="106" t="n">
        <v>68890.0399305556</v>
      </c>
      <c r="B10140" s="1" t="s">
        <v>314</v>
      </c>
      <c r="C10140" s="1" t="s">
        <v>315</v>
      </c>
      <c r="D10140" s="1" t="s">
        <v>316</v>
      </c>
    </row>
    <row r="10141" customFormat="false" ht="15" hidden="false" customHeight="true" outlineLevel="0" collapsed="false">
      <c r="A10141" s="106" t="n">
        <v>68896.6775</v>
      </c>
      <c r="B10141" s="1" t="s">
        <v>326</v>
      </c>
      <c r="C10141" s="1" t="s">
        <v>327</v>
      </c>
      <c r="D10141" s="1" t="s">
        <v>319</v>
      </c>
    </row>
    <row r="10142" customFormat="false" ht="15" hidden="false" customHeight="true" outlineLevel="0" collapsed="false">
      <c r="A10142" s="106" t="n">
        <v>68904.0869444444</v>
      </c>
      <c r="B10142" s="1" t="s">
        <v>320</v>
      </c>
      <c r="C10142" s="1" t="s">
        <v>321</v>
      </c>
      <c r="D10142" s="1" t="s">
        <v>322</v>
      </c>
    </row>
    <row r="10143" customFormat="false" ht="15" hidden="false" customHeight="true" outlineLevel="0" collapsed="false">
      <c r="A10143" s="106" t="n">
        <v>68912.1234143519</v>
      </c>
      <c r="B10143" s="1" t="s">
        <v>323</v>
      </c>
      <c r="C10143" s="1" t="s">
        <v>324</v>
      </c>
      <c r="D10143" s="1" t="s">
        <v>325</v>
      </c>
    </row>
    <row r="10144" customFormat="false" ht="15" hidden="false" customHeight="true" outlineLevel="0" collapsed="false">
      <c r="A10144" s="106" t="n">
        <v>68919.2803356482</v>
      </c>
      <c r="B10144" s="1" t="s">
        <v>314</v>
      </c>
      <c r="C10144" s="1" t="s">
        <v>315</v>
      </c>
      <c r="D10144" s="1" t="s">
        <v>316</v>
      </c>
    </row>
    <row r="10145" customFormat="false" ht="15" hidden="false" customHeight="true" outlineLevel="0" collapsed="false">
      <c r="A10145" s="106" t="n">
        <v>68926.0816898148</v>
      </c>
      <c r="B10145" s="1" t="s">
        <v>326</v>
      </c>
      <c r="C10145" s="1" t="s">
        <v>327</v>
      </c>
      <c r="D10145" s="1" t="s">
        <v>319</v>
      </c>
    </row>
    <row r="10146" customFormat="false" ht="15" hidden="false" customHeight="true" outlineLevel="0" collapsed="false">
      <c r="A10146" s="106" t="n">
        <v>68933.0119791667</v>
      </c>
      <c r="B10146" s="1" t="s">
        <v>328</v>
      </c>
      <c r="C10146" s="1" t="s">
        <v>335</v>
      </c>
      <c r="D10146" s="1" t="s">
        <v>336</v>
      </c>
    </row>
    <row r="10147" customFormat="false" ht="15" hidden="false" customHeight="true" outlineLevel="0" collapsed="false">
      <c r="A10147" s="106" t="n">
        <v>68933.8506134259</v>
      </c>
      <c r="B10147" s="1" t="s">
        <v>320</v>
      </c>
      <c r="C10147" s="1" t="s">
        <v>321</v>
      </c>
      <c r="D10147" s="1" t="s">
        <v>322</v>
      </c>
    </row>
    <row r="10148" customFormat="false" ht="15" hidden="false" customHeight="true" outlineLevel="0" collapsed="false">
      <c r="A10148" s="106" t="n">
        <v>68941.6424421296</v>
      </c>
      <c r="B10148" s="1" t="s">
        <v>323</v>
      </c>
      <c r="C10148" s="1" t="s">
        <v>324</v>
      </c>
      <c r="D10148" s="1" t="s">
        <v>325</v>
      </c>
    </row>
    <row r="10149" customFormat="false" ht="15" hidden="false" customHeight="true" outlineLevel="0" collapsed="false">
      <c r="A10149" s="106" t="n">
        <v>68948.5166435185</v>
      </c>
      <c r="B10149" s="1" t="s">
        <v>314</v>
      </c>
      <c r="C10149" s="1" t="s">
        <v>315</v>
      </c>
      <c r="D10149" s="1" t="s">
        <v>316</v>
      </c>
    </row>
    <row r="10150" customFormat="false" ht="15" hidden="false" customHeight="true" outlineLevel="0" collapsed="false">
      <c r="A10150" s="106" t="n">
        <v>68955.6105092593</v>
      </c>
      <c r="B10150" s="1" t="s">
        <v>317</v>
      </c>
      <c r="C10150" s="1" t="s">
        <v>318</v>
      </c>
      <c r="D10150" s="1" t="s">
        <v>319</v>
      </c>
    </row>
    <row r="10151" customFormat="false" ht="15" hidden="false" customHeight="true" outlineLevel="0" collapsed="false">
      <c r="A10151" s="106" t="n">
        <v>68963.6603125</v>
      </c>
      <c r="B10151" s="1" t="s">
        <v>320</v>
      </c>
      <c r="C10151" s="1" t="s">
        <v>321</v>
      </c>
      <c r="D10151" s="1" t="s">
        <v>322</v>
      </c>
    </row>
    <row r="10152" customFormat="false" ht="15" hidden="false" customHeight="true" outlineLevel="0" collapsed="false">
      <c r="A10152" s="106" t="n">
        <v>68971.1320486111</v>
      </c>
      <c r="B10152" s="1" t="s">
        <v>333</v>
      </c>
      <c r="C10152" s="1" t="s">
        <v>334</v>
      </c>
      <c r="D10152" s="1" t="s">
        <v>325</v>
      </c>
    </row>
    <row r="10153" customFormat="false" ht="15" hidden="false" customHeight="true" outlineLevel="0" collapsed="false">
      <c r="A10153" s="106" t="n">
        <v>68977.8068055556</v>
      </c>
      <c r="B10153" s="1" t="s">
        <v>314</v>
      </c>
      <c r="C10153" s="1" t="s">
        <v>315</v>
      </c>
      <c r="D10153" s="1" t="s">
        <v>316</v>
      </c>
    </row>
    <row r="10154" customFormat="false" ht="15" hidden="false" customHeight="true" outlineLevel="0" collapsed="false">
      <c r="A10154" s="106" t="n">
        <v>68985.2715740741</v>
      </c>
      <c r="B10154" s="1" t="s">
        <v>326</v>
      </c>
      <c r="C10154" s="1" t="s">
        <v>327</v>
      </c>
      <c r="D10154" s="1" t="s">
        <v>319</v>
      </c>
    </row>
    <row r="10155" customFormat="false" ht="15" hidden="false" customHeight="true" outlineLevel="0" collapsed="false">
      <c r="A10155" s="106" t="n">
        <v>68993.4630324074</v>
      </c>
      <c r="B10155" s="1" t="s">
        <v>320</v>
      </c>
      <c r="C10155" s="1" t="s">
        <v>321</v>
      </c>
      <c r="D10155" s="1" t="s">
        <v>322</v>
      </c>
    </row>
    <row r="10156" customFormat="false" ht="15" hidden="false" customHeight="true" outlineLevel="0" collapsed="false">
      <c r="A10156" s="106" t="n">
        <v>69000.5957175926</v>
      </c>
      <c r="B10156" s="1" t="s">
        <v>323</v>
      </c>
      <c r="C10156" s="1" t="s">
        <v>324</v>
      </c>
      <c r="D10156" s="1" t="s">
        <v>325</v>
      </c>
    </row>
    <row r="10157" customFormat="false" ht="15" hidden="false" customHeight="true" outlineLevel="0" collapsed="false">
      <c r="A10157" s="106" t="n">
        <v>69007.2062731481</v>
      </c>
      <c r="B10157" s="1" t="s">
        <v>314</v>
      </c>
      <c r="C10157" s="1" t="s">
        <v>315</v>
      </c>
      <c r="D10157" s="1" t="s">
        <v>316</v>
      </c>
    </row>
    <row r="10158" customFormat="false" ht="15" hidden="false" customHeight="true" outlineLevel="0" collapsed="false">
      <c r="A10158" s="106" t="n">
        <v>69015.0353819444</v>
      </c>
      <c r="B10158" s="1" t="s">
        <v>326</v>
      </c>
      <c r="C10158" s="1" t="s">
        <v>327</v>
      </c>
      <c r="D10158" s="1" t="s">
        <v>319</v>
      </c>
    </row>
    <row r="10159" customFormat="false" ht="15" hidden="false" customHeight="true" outlineLevel="0" collapsed="false">
      <c r="A10159" s="106" t="n">
        <v>69022.9134722222</v>
      </c>
      <c r="B10159" s="1" t="s">
        <v>328</v>
      </c>
      <c r="C10159" s="1" t="s">
        <v>337</v>
      </c>
      <c r="D10159" s="1" t="s">
        <v>338</v>
      </c>
    </row>
    <row r="10160" customFormat="false" ht="15" hidden="false" customHeight="true" outlineLevel="0" collapsed="false">
      <c r="A10160" s="106" t="n">
        <v>69023.2016087963</v>
      </c>
      <c r="B10160" s="1" t="s">
        <v>320</v>
      </c>
      <c r="C10160" s="1" t="s">
        <v>321</v>
      </c>
      <c r="D10160" s="1" t="s">
        <v>322</v>
      </c>
    </row>
    <row r="10161" customFormat="false" ht="15" hidden="false" customHeight="true" outlineLevel="0" collapsed="false">
      <c r="A10161" s="106" t="n">
        <v>69030.039212963</v>
      </c>
      <c r="B10161" s="1" t="s">
        <v>323</v>
      </c>
      <c r="C10161" s="1" t="s">
        <v>324</v>
      </c>
      <c r="D10161" s="1" t="s">
        <v>325</v>
      </c>
    </row>
    <row r="10162" customFormat="false" ht="15" hidden="false" customHeight="true" outlineLevel="0" collapsed="false">
      <c r="A10162" s="106" t="n">
        <v>69036.7498958333</v>
      </c>
      <c r="B10162" s="1" t="s">
        <v>314</v>
      </c>
      <c r="C10162" s="1" t="s">
        <v>315</v>
      </c>
      <c r="D10162" s="1" t="s">
        <v>316</v>
      </c>
    </row>
    <row r="10163" customFormat="false" ht="15" hidden="false" customHeight="true" outlineLevel="0" collapsed="false">
      <c r="A10163" s="106" t="n">
        <v>69044.8450810185</v>
      </c>
      <c r="B10163" s="1" t="s">
        <v>326</v>
      </c>
      <c r="C10163" s="1" t="s">
        <v>327</v>
      </c>
      <c r="D10163" s="1" t="s">
        <v>319</v>
      </c>
    </row>
    <row r="10164" customFormat="false" ht="15" hidden="false" customHeight="true" outlineLevel="0" collapsed="false">
      <c r="A10164" s="106" t="n">
        <v>69052.8239467593</v>
      </c>
      <c r="B10164" s="1" t="s">
        <v>320</v>
      </c>
      <c r="C10164" s="1" t="s">
        <v>321</v>
      </c>
      <c r="D10164" s="1" t="s">
        <v>322</v>
      </c>
    </row>
    <row r="10165" customFormat="false" ht="15" hidden="false" customHeight="true" outlineLevel="0" collapsed="false">
      <c r="A10165" s="106" t="n">
        <v>69059.4748263889</v>
      </c>
      <c r="B10165" s="1" t="s">
        <v>323</v>
      </c>
      <c r="C10165" s="1" t="s">
        <v>324</v>
      </c>
      <c r="D10165" s="1" t="s">
        <v>325</v>
      </c>
    </row>
    <row r="10166" customFormat="false" ht="15" hidden="false" customHeight="true" outlineLevel="0" collapsed="false">
      <c r="A10166" s="106" t="n">
        <v>69066.4330787037</v>
      </c>
      <c r="B10166" s="1" t="s">
        <v>314</v>
      </c>
      <c r="C10166" s="1" t="s">
        <v>315</v>
      </c>
      <c r="D10166" s="1" t="s">
        <v>316</v>
      </c>
    </row>
    <row r="10167" customFormat="false" ht="15" hidden="false" customHeight="true" outlineLevel="0" collapsed="false">
      <c r="A10167" s="106" t="n">
        <v>69074.6356481482</v>
      </c>
      <c r="B10167" s="1" t="s">
        <v>326</v>
      </c>
      <c r="C10167" s="1" t="s">
        <v>327</v>
      </c>
      <c r="D10167" s="1" t="s">
        <v>319</v>
      </c>
    </row>
    <row r="10168" customFormat="false" ht="15" hidden="false" customHeight="true" outlineLevel="0" collapsed="false">
      <c r="A10168" s="106" t="n">
        <v>69082.3016666667</v>
      </c>
      <c r="B10168" s="1" t="s">
        <v>320</v>
      </c>
      <c r="C10168" s="1" t="s">
        <v>321</v>
      </c>
      <c r="D10168" s="1" t="s">
        <v>322</v>
      </c>
    </row>
    <row r="10169" customFormat="false" ht="15" hidden="false" customHeight="true" outlineLevel="0" collapsed="false">
      <c r="A10169" s="106" t="n">
        <v>69088.9194328704</v>
      </c>
      <c r="B10169" s="1" t="s">
        <v>323</v>
      </c>
      <c r="C10169" s="1" t="s">
        <v>324</v>
      </c>
      <c r="D10169" s="1" t="s">
        <v>325</v>
      </c>
    </row>
    <row r="10170" customFormat="false" ht="15" hidden="false" customHeight="true" outlineLevel="0" collapsed="false">
      <c r="A10170" s="106" t="n">
        <v>69096.2118055556</v>
      </c>
      <c r="B10170" s="1" t="s">
        <v>314</v>
      </c>
      <c r="C10170" s="1" t="s">
        <v>315</v>
      </c>
      <c r="D10170" s="1" t="s">
        <v>316</v>
      </c>
    </row>
    <row r="10171" customFormat="false" ht="15" hidden="false" customHeight="true" outlineLevel="0" collapsed="false">
      <c r="A10171" s="106" t="n">
        <v>69104.3496990741</v>
      </c>
      <c r="B10171" s="1" t="s">
        <v>326</v>
      </c>
      <c r="C10171" s="1" t="s">
        <v>327</v>
      </c>
      <c r="D10171" s="1" t="s">
        <v>319</v>
      </c>
    </row>
    <row r="10172" customFormat="false" ht="15" hidden="false" customHeight="true" outlineLevel="0" collapsed="false">
      <c r="A10172" s="106" t="n">
        <v>69111.6455902778</v>
      </c>
      <c r="B10172" s="1" t="s">
        <v>320</v>
      </c>
      <c r="C10172" s="1" t="s">
        <v>321</v>
      </c>
      <c r="D10172" s="1" t="s">
        <v>322</v>
      </c>
    </row>
    <row r="10173" customFormat="false" ht="15" hidden="false" customHeight="true" outlineLevel="0" collapsed="false">
      <c r="A10173" s="106" t="n">
        <v>69111.8788657407</v>
      </c>
      <c r="B10173" s="1" t="s">
        <v>328</v>
      </c>
      <c r="C10173" s="1" t="s">
        <v>329</v>
      </c>
      <c r="D10173" s="1" t="s">
        <v>330</v>
      </c>
    </row>
    <row r="10174" customFormat="false" ht="15" hidden="false" customHeight="true" outlineLevel="0" collapsed="false">
      <c r="A10174" s="106" t="n">
        <v>69118.388287037</v>
      </c>
      <c r="B10174" s="1" t="s">
        <v>323</v>
      </c>
      <c r="C10174" s="1" t="s">
        <v>324</v>
      </c>
      <c r="D10174" s="1" t="s">
        <v>325</v>
      </c>
    </row>
    <row r="10175" customFormat="false" ht="15" hidden="false" customHeight="true" outlineLevel="0" collapsed="false">
      <c r="A10175" s="106" t="n">
        <v>69126.024525463</v>
      </c>
      <c r="B10175" s="1" t="s">
        <v>314</v>
      </c>
      <c r="C10175" s="1" t="s">
        <v>315</v>
      </c>
      <c r="D10175" s="1" t="s">
        <v>316</v>
      </c>
    </row>
    <row r="10176" customFormat="false" ht="15" hidden="false" customHeight="true" outlineLevel="0" collapsed="false">
      <c r="A10176" s="106" t="n">
        <v>69133.9481134259</v>
      </c>
      <c r="B10176" s="1" t="s">
        <v>317</v>
      </c>
      <c r="C10176" s="1" t="s">
        <v>318</v>
      </c>
      <c r="D10176" s="1" t="s">
        <v>319</v>
      </c>
    </row>
    <row r="10177" customFormat="false" ht="15" hidden="false" customHeight="true" outlineLevel="0" collapsed="false">
      <c r="A10177" s="106" t="n">
        <v>69140.9003587963</v>
      </c>
      <c r="B10177" s="1" t="s">
        <v>320</v>
      </c>
      <c r="C10177" s="1" t="s">
        <v>321</v>
      </c>
      <c r="D10177" s="1" t="s">
        <v>322</v>
      </c>
    </row>
    <row r="10178" customFormat="false" ht="15" hidden="false" customHeight="true" outlineLevel="0" collapsed="false">
      <c r="A10178" s="106" t="n">
        <v>69147.8903240741</v>
      </c>
      <c r="B10178" s="1" t="s">
        <v>323</v>
      </c>
      <c r="C10178" s="1" t="s">
        <v>324</v>
      </c>
      <c r="D10178" s="1" t="s">
        <v>325</v>
      </c>
    </row>
    <row r="10179" customFormat="false" ht="15" hidden="false" customHeight="true" outlineLevel="0" collapsed="false">
      <c r="A10179" s="106" t="n">
        <v>69155.813599537</v>
      </c>
      <c r="B10179" s="1" t="s">
        <v>314</v>
      </c>
      <c r="C10179" s="1" t="s">
        <v>315</v>
      </c>
      <c r="D10179" s="1" t="s">
        <v>316</v>
      </c>
    </row>
    <row r="10180" customFormat="false" ht="15" hidden="false" customHeight="true" outlineLevel="0" collapsed="false">
      <c r="A10180" s="106" t="n">
        <v>69163.4188773148</v>
      </c>
      <c r="B10180" s="1" t="s">
        <v>326</v>
      </c>
      <c r="C10180" s="1" t="s">
        <v>327</v>
      </c>
      <c r="D10180" s="1" t="s">
        <v>319</v>
      </c>
    </row>
    <row r="10181" customFormat="false" ht="15" hidden="false" customHeight="true" outlineLevel="0" collapsed="false">
      <c r="A10181" s="106" t="n">
        <v>69170.1256712963</v>
      </c>
      <c r="B10181" s="1" t="s">
        <v>320</v>
      </c>
      <c r="C10181" s="1" t="s">
        <v>321</v>
      </c>
      <c r="D10181" s="1" t="s">
        <v>322</v>
      </c>
    </row>
    <row r="10182" customFormat="false" ht="15" hidden="false" customHeight="true" outlineLevel="0" collapsed="false">
      <c r="A10182" s="106" t="n">
        <v>69177.4287268519</v>
      </c>
      <c r="B10182" s="1" t="s">
        <v>323</v>
      </c>
      <c r="C10182" s="1" t="s">
        <v>324</v>
      </c>
      <c r="D10182" s="1" t="s">
        <v>325</v>
      </c>
    </row>
    <row r="10183" customFormat="false" ht="15" hidden="false" customHeight="true" outlineLevel="0" collapsed="false">
      <c r="A10183" s="106" t="n">
        <v>69185.5340277778</v>
      </c>
      <c r="B10183" s="1" t="s">
        <v>314</v>
      </c>
      <c r="C10183" s="1" t="s">
        <v>315</v>
      </c>
      <c r="D10183" s="1" t="s">
        <v>316</v>
      </c>
    </row>
    <row r="10184" customFormat="false" ht="15" hidden="false" customHeight="true" outlineLevel="0" collapsed="false">
      <c r="A10184" s="106" t="n">
        <v>69192.7803356482</v>
      </c>
      <c r="B10184" s="1" t="s">
        <v>326</v>
      </c>
      <c r="C10184" s="1" t="s">
        <v>327</v>
      </c>
      <c r="D10184" s="1" t="s">
        <v>319</v>
      </c>
    </row>
    <row r="10185" customFormat="false" ht="15" hidden="false" customHeight="true" outlineLevel="0" collapsed="false">
      <c r="A10185" s="106" t="n">
        <v>69199.3806828704</v>
      </c>
      <c r="B10185" s="1" t="s">
        <v>320</v>
      </c>
      <c r="C10185" s="1" t="s">
        <v>321</v>
      </c>
      <c r="D10185" s="1" t="s">
        <v>322</v>
      </c>
    </row>
    <row r="10186" customFormat="false" ht="15" hidden="false" customHeight="true" outlineLevel="0" collapsed="false">
      <c r="A10186" s="106" t="n">
        <v>69204.5708680556</v>
      </c>
      <c r="B10186" s="1" t="s">
        <v>328</v>
      </c>
      <c r="C10186" s="1" t="s">
        <v>331</v>
      </c>
      <c r="D10186" s="1" t="s">
        <v>332</v>
      </c>
    </row>
    <row r="10187" customFormat="false" ht="15" hidden="false" customHeight="true" outlineLevel="0" collapsed="false">
      <c r="A10187" s="106" t="n">
        <v>69207.0045949074</v>
      </c>
      <c r="B10187" s="1" t="s">
        <v>323</v>
      </c>
      <c r="C10187" s="1" t="s">
        <v>324</v>
      </c>
      <c r="D10187" s="1" t="s">
        <v>325</v>
      </c>
    </row>
    <row r="10188" customFormat="false" ht="15" hidden="false" customHeight="true" outlineLevel="0" collapsed="false">
      <c r="A10188" s="106" t="n">
        <v>69215.1551388889</v>
      </c>
      <c r="B10188" s="1" t="s">
        <v>314</v>
      </c>
      <c r="C10188" s="1" t="s">
        <v>315</v>
      </c>
      <c r="D10188" s="1" t="s">
        <v>316</v>
      </c>
    </row>
    <row r="10189" customFormat="false" ht="15" hidden="false" customHeight="true" outlineLevel="0" collapsed="false">
      <c r="A10189" s="106" t="n">
        <v>69222.0741898148</v>
      </c>
      <c r="B10189" s="1" t="s">
        <v>326</v>
      </c>
      <c r="C10189" s="1" t="s">
        <v>327</v>
      </c>
      <c r="D10189" s="1" t="s">
        <v>319</v>
      </c>
    </row>
    <row r="10190" customFormat="false" ht="15" hidden="false" customHeight="true" outlineLevel="0" collapsed="false">
      <c r="A10190" s="106" t="n">
        <v>69228.7151851852</v>
      </c>
      <c r="B10190" s="1" t="s">
        <v>320</v>
      </c>
      <c r="C10190" s="1" t="s">
        <v>321</v>
      </c>
      <c r="D10190" s="1" t="s">
        <v>322</v>
      </c>
    </row>
    <row r="10191" customFormat="false" ht="15" hidden="false" customHeight="true" outlineLevel="0" collapsed="false">
      <c r="A10191" s="106" t="n">
        <v>69236.6175462963</v>
      </c>
      <c r="B10191" s="1" t="s">
        <v>323</v>
      </c>
      <c r="C10191" s="1" t="s">
        <v>324</v>
      </c>
      <c r="D10191" s="1" t="s">
        <v>325</v>
      </c>
    </row>
    <row r="10192" customFormat="false" ht="15" hidden="false" customHeight="true" outlineLevel="0" collapsed="false">
      <c r="A10192" s="106" t="n">
        <v>69244.6629282407</v>
      </c>
      <c r="B10192" s="1" t="s">
        <v>314</v>
      </c>
      <c r="C10192" s="1" t="s">
        <v>315</v>
      </c>
      <c r="D10192" s="1" t="s">
        <v>316</v>
      </c>
    </row>
    <row r="10193" customFormat="false" ht="15" hidden="false" customHeight="true" outlineLevel="0" collapsed="false">
      <c r="A10193" s="106" t="n">
        <v>69251.3522685185</v>
      </c>
      <c r="B10193" s="1" t="s">
        <v>326</v>
      </c>
      <c r="C10193" s="1" t="s">
        <v>327</v>
      </c>
      <c r="D10193" s="1" t="s">
        <v>319</v>
      </c>
    </row>
    <row r="10194" customFormat="false" ht="15" hidden="false" customHeight="true" outlineLevel="0" collapsed="false">
      <c r="A10194" s="106" t="n">
        <v>69258.1649421296</v>
      </c>
      <c r="B10194" s="1" t="s">
        <v>320</v>
      </c>
      <c r="C10194" s="1" t="s">
        <v>321</v>
      </c>
      <c r="D10194" s="1" t="s">
        <v>322</v>
      </c>
    </row>
    <row r="10195" customFormat="false" ht="15" hidden="false" customHeight="true" outlineLevel="0" collapsed="false">
      <c r="A10195" s="106" t="n">
        <v>69266.2605787037</v>
      </c>
      <c r="B10195" s="1" t="s">
        <v>323</v>
      </c>
      <c r="C10195" s="1" t="s">
        <v>324</v>
      </c>
      <c r="D10195" s="1" t="s">
        <v>325</v>
      </c>
    </row>
    <row r="10196" customFormat="false" ht="15" hidden="false" customHeight="true" outlineLevel="0" collapsed="false">
      <c r="A10196" s="106" t="n">
        <v>69274.0638078704</v>
      </c>
      <c r="B10196" s="1" t="s">
        <v>314</v>
      </c>
      <c r="C10196" s="1" t="s">
        <v>315</v>
      </c>
      <c r="D10196" s="1" t="s">
        <v>316</v>
      </c>
    </row>
    <row r="10197" customFormat="false" ht="15" hidden="false" customHeight="true" outlineLevel="0" collapsed="false">
      <c r="A10197" s="106" t="n">
        <v>69280.6647106482</v>
      </c>
      <c r="B10197" s="1" t="s">
        <v>326</v>
      </c>
      <c r="C10197" s="1" t="s">
        <v>327</v>
      </c>
      <c r="D10197" s="1" t="s">
        <v>319</v>
      </c>
    </row>
    <row r="10198" customFormat="false" ht="15" hidden="false" customHeight="true" outlineLevel="0" collapsed="false">
      <c r="A10198" s="106" t="n">
        <v>69287.7500925926</v>
      </c>
      <c r="B10198" s="1" t="s">
        <v>320</v>
      </c>
      <c r="C10198" s="1" t="s">
        <v>321</v>
      </c>
      <c r="D10198" s="1" t="s">
        <v>322</v>
      </c>
    </row>
    <row r="10199" customFormat="false" ht="15" hidden="false" customHeight="true" outlineLevel="0" collapsed="false">
      <c r="A10199" s="106" t="n">
        <v>69295.9131828704</v>
      </c>
      <c r="B10199" s="1" t="s">
        <v>323</v>
      </c>
      <c r="C10199" s="1" t="s">
        <v>324</v>
      </c>
      <c r="D10199" s="1" t="s">
        <v>325</v>
      </c>
    </row>
    <row r="10200" customFormat="false" ht="15" hidden="false" customHeight="true" outlineLevel="0" collapsed="false">
      <c r="A10200" s="106" t="n">
        <v>69298.2540625</v>
      </c>
      <c r="B10200" s="1" t="s">
        <v>328</v>
      </c>
      <c r="C10200" s="1" t="s">
        <v>335</v>
      </c>
      <c r="D10200" s="1" t="s">
        <v>336</v>
      </c>
    </row>
    <row r="10201" customFormat="false" ht="15" hidden="false" customHeight="true" outlineLevel="0" collapsed="false">
      <c r="A10201" s="106" t="n">
        <v>69303.3853356481</v>
      </c>
      <c r="B10201" s="1" t="s">
        <v>314</v>
      </c>
      <c r="C10201" s="1" t="s">
        <v>315</v>
      </c>
      <c r="D10201" s="1" t="s">
        <v>316</v>
      </c>
    </row>
    <row r="10202" customFormat="false" ht="15" hidden="false" customHeight="true" outlineLevel="0" collapsed="false">
      <c r="A10202" s="106" t="n">
        <v>69310.0515277778</v>
      </c>
      <c r="B10202" s="1" t="s">
        <v>317</v>
      </c>
      <c r="C10202" s="1" t="s">
        <v>318</v>
      </c>
      <c r="D10202" s="1" t="s">
        <v>319</v>
      </c>
    </row>
    <row r="10203" customFormat="false" ht="15" hidden="false" customHeight="true" outlineLevel="0" collapsed="false">
      <c r="A10203" s="106" t="n">
        <v>69317.4730787037</v>
      </c>
      <c r="B10203" s="1" t="s">
        <v>320</v>
      </c>
      <c r="C10203" s="1" t="s">
        <v>321</v>
      </c>
      <c r="D10203" s="1" t="s">
        <v>322</v>
      </c>
    </row>
    <row r="10204" customFormat="false" ht="15" hidden="false" customHeight="true" outlineLevel="0" collapsed="false">
      <c r="A10204" s="106" t="n">
        <v>69325.5440625</v>
      </c>
      <c r="B10204" s="1" t="s">
        <v>323</v>
      </c>
      <c r="C10204" s="1" t="s">
        <v>324</v>
      </c>
      <c r="D10204" s="1" t="s">
        <v>325</v>
      </c>
    </row>
    <row r="10205" customFormat="false" ht="15" hidden="false" customHeight="true" outlineLevel="0" collapsed="false">
      <c r="A10205" s="106" t="n">
        <v>69332.6708796296</v>
      </c>
      <c r="B10205" s="1" t="s">
        <v>314</v>
      </c>
      <c r="C10205" s="1" t="s">
        <v>315</v>
      </c>
      <c r="D10205" s="1" t="s">
        <v>316</v>
      </c>
    </row>
    <row r="10206" customFormat="false" ht="15" hidden="false" customHeight="true" outlineLevel="0" collapsed="false">
      <c r="A10206" s="106" t="n">
        <v>69339.5376273148</v>
      </c>
      <c r="B10206" s="1" t="s">
        <v>326</v>
      </c>
      <c r="C10206" s="1" t="s">
        <v>327</v>
      </c>
      <c r="D10206" s="1" t="s">
        <v>319</v>
      </c>
    </row>
    <row r="10207" customFormat="false" ht="15" hidden="false" customHeight="true" outlineLevel="0" collapsed="false">
      <c r="A10207" s="106" t="n">
        <v>69347.3104398148</v>
      </c>
      <c r="B10207" s="1" t="s">
        <v>320</v>
      </c>
      <c r="C10207" s="1" t="s">
        <v>321</v>
      </c>
      <c r="D10207" s="1" t="s">
        <v>322</v>
      </c>
    </row>
    <row r="10208" customFormat="false" ht="15" hidden="false" customHeight="true" outlineLevel="0" collapsed="false">
      <c r="A10208" s="106" t="n">
        <v>69355.1261458333</v>
      </c>
      <c r="B10208" s="1" t="s">
        <v>323</v>
      </c>
      <c r="C10208" s="1" t="s">
        <v>324</v>
      </c>
      <c r="D10208" s="1" t="s">
        <v>325</v>
      </c>
    </row>
    <row r="10209" customFormat="false" ht="15" hidden="false" customHeight="true" outlineLevel="0" collapsed="false">
      <c r="A10209" s="106" t="n">
        <v>69361.9703587963</v>
      </c>
      <c r="B10209" s="1" t="s">
        <v>314</v>
      </c>
      <c r="C10209" s="1" t="s">
        <v>315</v>
      </c>
      <c r="D10209" s="1" t="s">
        <v>316</v>
      </c>
    </row>
    <row r="10210" customFormat="false" ht="15" hidden="false" customHeight="true" outlineLevel="0" collapsed="false">
      <c r="A10210" s="106" t="n">
        <v>69369.1324652778</v>
      </c>
      <c r="B10210" s="1" t="s">
        <v>326</v>
      </c>
      <c r="C10210" s="1" t="s">
        <v>327</v>
      </c>
      <c r="D10210" s="1" t="s">
        <v>319</v>
      </c>
    </row>
    <row r="10211" customFormat="false" ht="15" hidden="false" customHeight="true" outlineLevel="0" collapsed="false">
      <c r="A10211" s="106" t="n">
        <v>69377.2017361111</v>
      </c>
      <c r="B10211" s="1" t="s">
        <v>320</v>
      </c>
      <c r="C10211" s="1" t="s">
        <v>321</v>
      </c>
      <c r="D10211" s="1" t="s">
        <v>322</v>
      </c>
    </row>
    <row r="10212" customFormat="false" ht="15" hidden="false" customHeight="true" outlineLevel="0" collapsed="false">
      <c r="A10212" s="106" t="n">
        <v>69384.650625</v>
      </c>
      <c r="B10212" s="1" t="s">
        <v>323</v>
      </c>
      <c r="C10212" s="1" t="s">
        <v>324</v>
      </c>
      <c r="D10212" s="1" t="s">
        <v>325</v>
      </c>
    </row>
    <row r="10213" customFormat="false" ht="15" hidden="false" customHeight="true" outlineLevel="0" collapsed="false">
      <c r="A10213" s="106" t="n">
        <v>69388.1606134259</v>
      </c>
      <c r="B10213" s="1" t="s">
        <v>328</v>
      </c>
      <c r="C10213" s="1" t="s">
        <v>337</v>
      </c>
      <c r="D10213" s="1" t="s">
        <v>338</v>
      </c>
    </row>
    <row r="10214" customFormat="false" ht="15" hidden="false" customHeight="true" outlineLevel="0" collapsed="false">
      <c r="A10214" s="106" t="n">
        <v>69391.3291087963</v>
      </c>
      <c r="B10214" s="1" t="s">
        <v>314</v>
      </c>
      <c r="C10214" s="1" t="s">
        <v>315</v>
      </c>
      <c r="D10214" s="1" t="s">
        <v>316</v>
      </c>
    </row>
    <row r="10215" customFormat="false" ht="15" hidden="false" customHeight="true" outlineLevel="0" collapsed="false">
      <c r="A10215" s="106" t="n">
        <v>69398.8306944445</v>
      </c>
      <c r="B10215" s="1" t="s">
        <v>326</v>
      </c>
      <c r="C10215" s="1" t="s">
        <v>327</v>
      </c>
      <c r="D10215" s="1" t="s">
        <v>319</v>
      </c>
    </row>
    <row r="10216" customFormat="false" ht="15" hidden="false" customHeight="true" outlineLevel="0" collapsed="false">
      <c r="A10216" s="106" t="n">
        <v>69407.055625</v>
      </c>
      <c r="B10216" s="1" t="s">
        <v>320</v>
      </c>
      <c r="C10216" s="1" t="s">
        <v>321</v>
      </c>
      <c r="D10216" s="1" t="s">
        <v>322</v>
      </c>
    </row>
    <row r="10217" customFormat="false" ht="15" hidden="false" customHeight="true" outlineLevel="0" collapsed="false">
      <c r="A10217" s="106" t="n">
        <v>69414.126412037</v>
      </c>
      <c r="B10217" s="1" t="s">
        <v>323</v>
      </c>
      <c r="C10217" s="1" t="s">
        <v>324</v>
      </c>
      <c r="D10217" s="1" t="s">
        <v>325</v>
      </c>
    </row>
    <row r="10218" customFormat="false" ht="15" hidden="false" customHeight="true" outlineLevel="0" collapsed="false">
      <c r="A10218" s="106" t="n">
        <v>69420.7764699074</v>
      </c>
      <c r="B10218" s="1" t="s">
        <v>314</v>
      </c>
      <c r="C10218" s="1" t="s">
        <v>315</v>
      </c>
      <c r="D10218" s="1" t="s">
        <v>316</v>
      </c>
    </row>
    <row r="10219" customFormat="false" ht="15" hidden="false" customHeight="true" outlineLevel="0" collapsed="false">
      <c r="A10219" s="106" t="n">
        <v>69428.6066898148</v>
      </c>
      <c r="B10219" s="1" t="s">
        <v>326</v>
      </c>
      <c r="C10219" s="1" t="s">
        <v>327</v>
      </c>
      <c r="D10219" s="1" t="s">
        <v>319</v>
      </c>
    </row>
    <row r="10220" customFormat="false" ht="15" hidden="false" customHeight="true" outlineLevel="0" collapsed="false">
      <c r="A10220" s="106" t="n">
        <v>69436.7853703704</v>
      </c>
      <c r="B10220" s="1" t="s">
        <v>320</v>
      </c>
      <c r="C10220" s="1" t="s">
        <v>321</v>
      </c>
      <c r="D10220" s="1" t="s">
        <v>322</v>
      </c>
    </row>
    <row r="10221" customFormat="false" ht="15" hidden="false" customHeight="true" outlineLevel="0" collapsed="false">
      <c r="A10221" s="106" t="n">
        <v>69443.5682291667</v>
      </c>
      <c r="B10221" s="1" t="s">
        <v>323</v>
      </c>
      <c r="C10221" s="1" t="s">
        <v>324</v>
      </c>
      <c r="D10221" s="1" t="s">
        <v>325</v>
      </c>
    </row>
    <row r="10222" customFormat="false" ht="15" hidden="false" customHeight="true" outlineLevel="0" collapsed="false">
      <c r="A10222" s="106" t="n">
        <v>69450.3209375</v>
      </c>
      <c r="B10222" s="1" t="s">
        <v>314</v>
      </c>
      <c r="C10222" s="1" t="s">
        <v>315</v>
      </c>
      <c r="D10222" s="1" t="s">
        <v>316</v>
      </c>
    </row>
    <row r="10223" customFormat="false" ht="15" hidden="false" customHeight="true" outlineLevel="0" collapsed="false">
      <c r="A10223" s="106" t="n">
        <v>69458.4069212963</v>
      </c>
      <c r="B10223" s="1" t="s">
        <v>326</v>
      </c>
      <c r="C10223" s="1" t="s">
        <v>327</v>
      </c>
      <c r="D10223" s="1" t="s">
        <v>319</v>
      </c>
    </row>
    <row r="10224" customFormat="false" ht="15" hidden="false" customHeight="true" outlineLevel="0" collapsed="false">
      <c r="A10224" s="106" t="n">
        <v>69466.3467013889</v>
      </c>
      <c r="B10224" s="1" t="s">
        <v>320</v>
      </c>
      <c r="C10224" s="1" t="s">
        <v>321</v>
      </c>
      <c r="D10224" s="1" t="s">
        <v>322</v>
      </c>
    </row>
    <row r="10225" customFormat="false" ht="15" hidden="false" customHeight="true" outlineLevel="0" collapsed="false">
      <c r="A10225" s="106" t="n">
        <v>69472.986712963</v>
      </c>
      <c r="B10225" s="1" t="s">
        <v>333</v>
      </c>
      <c r="C10225" s="1" t="s">
        <v>334</v>
      </c>
      <c r="D10225" s="1" t="s">
        <v>325</v>
      </c>
    </row>
    <row r="10226" customFormat="false" ht="15" hidden="false" customHeight="true" outlineLevel="0" collapsed="false">
      <c r="A10226" s="106" t="n">
        <v>69477.125625</v>
      </c>
      <c r="B10226" s="1" t="s">
        <v>328</v>
      </c>
      <c r="C10226" s="1" t="s">
        <v>329</v>
      </c>
      <c r="D10226" s="1" t="s">
        <v>330</v>
      </c>
    </row>
    <row r="10227" customFormat="false" ht="15" hidden="false" customHeight="true" outlineLevel="0" collapsed="false">
      <c r="A10227" s="106" t="n">
        <v>69479.9547685185</v>
      </c>
      <c r="B10227" s="1" t="s">
        <v>314</v>
      </c>
      <c r="C10227" s="1" t="s">
        <v>315</v>
      </c>
      <c r="D10227" s="1" t="s">
        <v>316</v>
      </c>
    </row>
    <row r="10228" customFormat="false" ht="15" hidden="false" customHeight="true" outlineLevel="0" collapsed="false">
      <c r="A10228" s="106" t="n">
        <v>69488.1581712963</v>
      </c>
      <c r="B10228" s="1" t="s">
        <v>317</v>
      </c>
      <c r="C10228" s="1" t="s">
        <v>318</v>
      </c>
      <c r="D10228" s="1" t="s">
        <v>319</v>
      </c>
    </row>
    <row r="10229" customFormat="false" ht="15" hidden="false" customHeight="true" outlineLevel="0" collapsed="false">
      <c r="A10229" s="106" t="n">
        <v>69495.7466898148</v>
      </c>
      <c r="B10229" s="1" t="s">
        <v>320</v>
      </c>
      <c r="C10229" s="1" t="s">
        <v>321</v>
      </c>
      <c r="D10229" s="1" t="s">
        <v>322</v>
      </c>
    </row>
    <row r="10230" customFormat="false" ht="15" hidden="false" customHeight="true" outlineLevel="0" collapsed="false">
      <c r="A10230" s="106" t="n">
        <v>69502.3896990741</v>
      </c>
      <c r="B10230" s="1" t="s">
        <v>323</v>
      </c>
      <c r="C10230" s="1" t="s">
        <v>324</v>
      </c>
      <c r="D10230" s="1" t="s">
        <v>325</v>
      </c>
    </row>
    <row r="10231" customFormat="false" ht="15" hidden="false" customHeight="true" outlineLevel="0" collapsed="false">
      <c r="A10231" s="106" t="n">
        <v>69509.6593287037</v>
      </c>
      <c r="B10231" s="1" t="s">
        <v>314</v>
      </c>
      <c r="C10231" s="1" t="s">
        <v>315</v>
      </c>
      <c r="D10231" s="1" t="s">
        <v>316</v>
      </c>
    </row>
    <row r="10232" customFormat="false" ht="15" hidden="false" customHeight="true" outlineLevel="0" collapsed="false">
      <c r="A10232" s="106" t="n">
        <v>69517.7996990741</v>
      </c>
      <c r="B10232" s="1" t="s">
        <v>326</v>
      </c>
      <c r="C10232" s="1" t="s">
        <v>327</v>
      </c>
      <c r="D10232" s="1" t="s">
        <v>319</v>
      </c>
    </row>
    <row r="10233" customFormat="false" ht="15" hidden="false" customHeight="true" outlineLevel="0" collapsed="false">
      <c r="A10233" s="106" t="n">
        <v>69525.0262847222</v>
      </c>
      <c r="B10233" s="1" t="s">
        <v>320</v>
      </c>
      <c r="C10233" s="1" t="s">
        <v>321</v>
      </c>
      <c r="D10233" s="1" t="s">
        <v>322</v>
      </c>
    </row>
    <row r="10234" customFormat="false" ht="15" hidden="false" customHeight="true" outlineLevel="0" collapsed="false">
      <c r="A10234" s="106" t="n">
        <v>69531.7918634259</v>
      </c>
      <c r="B10234" s="1" t="s">
        <v>323</v>
      </c>
      <c r="C10234" s="1" t="s">
        <v>324</v>
      </c>
      <c r="D10234" s="1" t="s">
        <v>325</v>
      </c>
    </row>
    <row r="10235" customFormat="false" ht="15" hidden="false" customHeight="true" outlineLevel="0" collapsed="false">
      <c r="A10235" s="106" t="n">
        <v>69539.4046064815</v>
      </c>
      <c r="B10235" s="1" t="s">
        <v>314</v>
      </c>
      <c r="C10235" s="1" t="s">
        <v>315</v>
      </c>
      <c r="D10235" s="1" t="s">
        <v>316</v>
      </c>
    </row>
    <row r="10236" customFormat="false" ht="15" hidden="false" customHeight="true" outlineLevel="0" collapsed="false">
      <c r="A10236" s="106" t="n">
        <v>69547.3117013889</v>
      </c>
      <c r="B10236" s="1" t="s">
        <v>326</v>
      </c>
      <c r="C10236" s="1" t="s">
        <v>327</v>
      </c>
      <c r="D10236" s="1" t="s">
        <v>319</v>
      </c>
    </row>
    <row r="10237" customFormat="false" ht="15" hidden="false" customHeight="true" outlineLevel="0" collapsed="false">
      <c r="A10237" s="106" t="n">
        <v>69554.2393981481</v>
      </c>
      <c r="B10237" s="1" t="s">
        <v>320</v>
      </c>
      <c r="C10237" s="1" t="s">
        <v>321</v>
      </c>
      <c r="D10237" s="1" t="s">
        <v>322</v>
      </c>
    </row>
    <row r="10238" customFormat="false" ht="15" hidden="false" customHeight="true" outlineLevel="0" collapsed="false">
      <c r="A10238" s="106" t="n">
        <v>69561.2205439815</v>
      </c>
      <c r="B10238" s="1" t="s">
        <v>323</v>
      </c>
      <c r="C10238" s="1" t="s">
        <v>324</v>
      </c>
      <c r="D10238" s="1" t="s">
        <v>325</v>
      </c>
    </row>
    <row r="10239" customFormat="false" ht="15" hidden="false" customHeight="true" outlineLevel="0" collapsed="false">
      <c r="A10239" s="106" t="n">
        <v>69569.1481944444</v>
      </c>
      <c r="B10239" s="1" t="s">
        <v>314</v>
      </c>
      <c r="C10239" s="1" t="s">
        <v>315</v>
      </c>
      <c r="D10239" s="1" t="s">
        <v>316</v>
      </c>
    </row>
    <row r="10240" customFormat="false" ht="15" hidden="false" customHeight="true" outlineLevel="0" collapsed="false">
      <c r="A10240" s="106" t="n">
        <v>69569.8158796296</v>
      </c>
      <c r="B10240" s="1" t="s">
        <v>328</v>
      </c>
      <c r="C10240" s="1" t="s">
        <v>331</v>
      </c>
      <c r="D10240" s="1" t="s">
        <v>332</v>
      </c>
    </row>
    <row r="10241" customFormat="false" ht="15" hidden="false" customHeight="true" outlineLevel="0" collapsed="false">
      <c r="A10241" s="106" t="n">
        <v>69576.7153935185</v>
      </c>
      <c r="B10241" s="1" t="s">
        <v>326</v>
      </c>
      <c r="C10241" s="1" t="s">
        <v>327</v>
      </c>
      <c r="D10241" s="1" t="s">
        <v>319</v>
      </c>
    </row>
    <row r="10242" customFormat="false" ht="15" hidden="false" customHeight="true" outlineLevel="0" collapsed="false">
      <c r="A10242" s="106" t="n">
        <v>69583.4417708333</v>
      </c>
      <c r="B10242" s="1" t="s">
        <v>320</v>
      </c>
      <c r="C10242" s="1" t="s">
        <v>321</v>
      </c>
      <c r="D10242" s="1" t="s">
        <v>322</v>
      </c>
    </row>
    <row r="10243" customFormat="false" ht="15" hidden="false" customHeight="true" outlineLevel="0" collapsed="false">
      <c r="A10243" s="106" t="n">
        <v>69590.7098958333</v>
      </c>
      <c r="B10243" s="1" t="s">
        <v>323</v>
      </c>
      <c r="C10243" s="1" t="s">
        <v>324</v>
      </c>
      <c r="D10243" s="1" t="s">
        <v>325</v>
      </c>
    </row>
    <row r="10244" customFormat="false" ht="15" hidden="false" customHeight="true" outlineLevel="0" collapsed="false">
      <c r="A10244" s="106" t="n">
        <v>69598.8444907407</v>
      </c>
      <c r="B10244" s="1" t="s">
        <v>314</v>
      </c>
      <c r="C10244" s="1" t="s">
        <v>315</v>
      </c>
      <c r="D10244" s="1" t="s">
        <v>316</v>
      </c>
    </row>
    <row r="10245" customFormat="false" ht="15" hidden="false" customHeight="true" outlineLevel="0" collapsed="false">
      <c r="A10245" s="106" t="n">
        <v>69606.0541319445</v>
      </c>
      <c r="B10245" s="1" t="s">
        <v>326</v>
      </c>
      <c r="C10245" s="1" t="s">
        <v>327</v>
      </c>
      <c r="D10245" s="1" t="s">
        <v>319</v>
      </c>
    </row>
    <row r="10246" customFormat="false" ht="15" hidden="false" customHeight="true" outlineLevel="0" collapsed="false">
      <c r="A10246" s="106" t="n">
        <v>69612.6878125</v>
      </c>
      <c r="B10246" s="1" t="s">
        <v>320</v>
      </c>
      <c r="C10246" s="1" t="s">
        <v>321</v>
      </c>
      <c r="D10246" s="1" t="s">
        <v>322</v>
      </c>
    </row>
    <row r="10247" customFormat="false" ht="15" hidden="false" customHeight="true" outlineLevel="0" collapsed="false">
      <c r="A10247" s="106" t="n">
        <v>69620.2855324074</v>
      </c>
      <c r="B10247" s="1" t="s">
        <v>323</v>
      </c>
      <c r="C10247" s="1" t="s">
        <v>324</v>
      </c>
      <c r="D10247" s="1" t="s">
        <v>325</v>
      </c>
    </row>
    <row r="10248" customFormat="false" ht="15" hidden="false" customHeight="true" outlineLevel="0" collapsed="false">
      <c r="A10248" s="106" t="n">
        <v>69628.4618981482</v>
      </c>
      <c r="B10248" s="1" t="s">
        <v>314</v>
      </c>
      <c r="C10248" s="1" t="s">
        <v>315</v>
      </c>
      <c r="D10248" s="1" t="s">
        <v>316</v>
      </c>
    </row>
    <row r="10249" customFormat="false" ht="15" hidden="false" customHeight="true" outlineLevel="0" collapsed="false">
      <c r="A10249" s="106" t="n">
        <v>69635.3735648148</v>
      </c>
      <c r="B10249" s="1" t="s">
        <v>326</v>
      </c>
      <c r="C10249" s="1" t="s">
        <v>327</v>
      </c>
      <c r="D10249" s="1" t="s">
        <v>319</v>
      </c>
    </row>
    <row r="10250" customFormat="false" ht="15" hidden="false" customHeight="true" outlineLevel="0" collapsed="false">
      <c r="A10250" s="106" t="n">
        <v>69642.0298263889</v>
      </c>
      <c r="B10250" s="1" t="s">
        <v>320</v>
      </c>
      <c r="C10250" s="1" t="s">
        <v>321</v>
      </c>
      <c r="D10250" s="1" t="s">
        <v>322</v>
      </c>
    </row>
    <row r="10251" customFormat="false" ht="15" hidden="false" customHeight="true" outlineLevel="0" collapsed="false">
      <c r="A10251" s="106" t="n">
        <v>69649.9474421296</v>
      </c>
      <c r="B10251" s="1" t="s">
        <v>333</v>
      </c>
      <c r="C10251" s="1" t="s">
        <v>334</v>
      </c>
      <c r="D10251" s="1" t="s">
        <v>325</v>
      </c>
    </row>
    <row r="10252" customFormat="false" ht="15" hidden="false" customHeight="true" outlineLevel="0" collapsed="false">
      <c r="A10252" s="106" t="n">
        <v>69657.9913541667</v>
      </c>
      <c r="B10252" s="1" t="s">
        <v>314</v>
      </c>
      <c r="C10252" s="1" t="s">
        <v>315</v>
      </c>
      <c r="D10252" s="1" t="s">
        <v>316</v>
      </c>
    </row>
    <row r="10253" customFormat="false" ht="15" hidden="false" customHeight="true" outlineLevel="0" collapsed="false">
      <c r="A10253" s="106" t="n">
        <v>69663.4989467593</v>
      </c>
      <c r="B10253" s="1" t="s">
        <v>328</v>
      </c>
      <c r="C10253" s="1" t="s">
        <v>335</v>
      </c>
      <c r="D10253" s="1" t="s">
        <v>336</v>
      </c>
    </row>
    <row r="10254" customFormat="false" ht="15" hidden="false" customHeight="true" outlineLevel="0" collapsed="false">
      <c r="A10254" s="106" t="n">
        <v>69664.7101157408</v>
      </c>
      <c r="B10254" s="1" t="s">
        <v>317</v>
      </c>
      <c r="C10254" s="1" t="s">
        <v>318</v>
      </c>
      <c r="D10254" s="1" t="s">
        <v>319</v>
      </c>
    </row>
    <row r="10255" customFormat="false" ht="15" hidden="false" customHeight="true" outlineLevel="0" collapsed="false">
      <c r="A10255" s="106" t="n">
        <v>69671.514224537</v>
      </c>
      <c r="B10255" s="1" t="s">
        <v>320</v>
      </c>
      <c r="C10255" s="1" t="s">
        <v>321</v>
      </c>
      <c r="D10255" s="1" t="s">
        <v>322</v>
      </c>
    </row>
    <row r="10256" customFormat="false" ht="15" hidden="false" customHeight="true" outlineLevel="0" collapsed="false">
      <c r="A10256" s="106" t="n">
        <v>69679.662337963</v>
      </c>
      <c r="B10256" s="1" t="s">
        <v>323</v>
      </c>
      <c r="C10256" s="1" t="s">
        <v>324</v>
      </c>
      <c r="D10256" s="1" t="s">
        <v>325</v>
      </c>
    </row>
    <row r="10257" customFormat="false" ht="15" hidden="false" customHeight="true" outlineLevel="0" collapsed="false">
      <c r="A10257" s="106" t="n">
        <v>69687.4418865741</v>
      </c>
      <c r="B10257" s="1" t="s">
        <v>314</v>
      </c>
      <c r="C10257" s="1" t="s">
        <v>315</v>
      </c>
      <c r="D10257" s="1" t="s">
        <v>316</v>
      </c>
    </row>
    <row r="10258" customFormat="false" ht="15" hidden="false" customHeight="true" outlineLevel="0" collapsed="false">
      <c r="A10258" s="106" t="n">
        <v>69694.0897106481</v>
      </c>
      <c r="B10258" s="1" t="s">
        <v>326</v>
      </c>
      <c r="C10258" s="1" t="s">
        <v>327</v>
      </c>
      <c r="D10258" s="1" t="s">
        <v>319</v>
      </c>
    </row>
    <row r="10259" customFormat="false" ht="15" hidden="false" customHeight="true" outlineLevel="0" collapsed="false">
      <c r="A10259" s="106" t="n">
        <v>69701.1695023148</v>
      </c>
      <c r="B10259" s="1" t="s">
        <v>320</v>
      </c>
      <c r="C10259" s="1" t="s">
        <v>321</v>
      </c>
      <c r="D10259" s="1" t="s">
        <v>322</v>
      </c>
    </row>
    <row r="10260" customFormat="false" ht="15" hidden="false" customHeight="true" outlineLevel="0" collapsed="false">
      <c r="A10260" s="106" t="n">
        <v>69709.3780439815</v>
      </c>
      <c r="B10260" s="1" t="s">
        <v>323</v>
      </c>
      <c r="C10260" s="1" t="s">
        <v>324</v>
      </c>
      <c r="D10260" s="1" t="s">
        <v>325</v>
      </c>
    </row>
    <row r="10261" customFormat="false" ht="15" hidden="false" customHeight="true" outlineLevel="0" collapsed="false">
      <c r="A10261" s="106" t="n">
        <v>69716.8319675926</v>
      </c>
      <c r="B10261" s="1" t="s">
        <v>314</v>
      </c>
      <c r="C10261" s="1" t="s">
        <v>315</v>
      </c>
      <c r="D10261" s="1" t="s">
        <v>316</v>
      </c>
    </row>
    <row r="10262" customFormat="false" ht="15" hidden="false" customHeight="true" outlineLevel="0" collapsed="false">
      <c r="A10262" s="106" t="n">
        <v>69723.5334027778</v>
      </c>
      <c r="B10262" s="1" t="s">
        <v>326</v>
      </c>
      <c r="C10262" s="1" t="s">
        <v>327</v>
      </c>
      <c r="D10262" s="1" t="s">
        <v>319</v>
      </c>
    </row>
    <row r="10263" customFormat="false" ht="15" hidden="false" customHeight="true" outlineLevel="0" collapsed="false">
      <c r="A10263" s="106" t="n">
        <v>69730.9857523148</v>
      </c>
      <c r="B10263" s="1" t="s">
        <v>320</v>
      </c>
      <c r="C10263" s="1" t="s">
        <v>321</v>
      </c>
      <c r="D10263" s="1" t="s">
        <v>322</v>
      </c>
    </row>
    <row r="10264" customFormat="false" ht="15" hidden="false" customHeight="true" outlineLevel="0" collapsed="false">
      <c r="A10264" s="106" t="n">
        <v>69739.0509490741</v>
      </c>
      <c r="B10264" s="1" t="s">
        <v>323</v>
      </c>
      <c r="C10264" s="1" t="s">
        <v>324</v>
      </c>
      <c r="D10264" s="1" t="s">
        <v>325</v>
      </c>
    </row>
    <row r="10265" customFormat="false" ht="15" hidden="false" customHeight="true" outlineLevel="0" collapsed="false">
      <c r="A10265" s="106" t="n">
        <v>69746.1838310185</v>
      </c>
      <c r="B10265" s="1" t="s">
        <v>314</v>
      </c>
      <c r="C10265" s="1" t="s">
        <v>315</v>
      </c>
      <c r="D10265" s="1" t="s">
        <v>316</v>
      </c>
    </row>
    <row r="10266" customFormat="false" ht="15" hidden="false" customHeight="true" outlineLevel="0" collapsed="false">
      <c r="A10266" s="106" t="n">
        <v>69753.0616203704</v>
      </c>
      <c r="B10266" s="1" t="s">
        <v>326</v>
      </c>
      <c r="C10266" s="1" t="s">
        <v>327</v>
      </c>
      <c r="D10266" s="1" t="s">
        <v>319</v>
      </c>
    </row>
    <row r="10267" customFormat="false" ht="15" hidden="false" customHeight="true" outlineLevel="0" collapsed="false">
      <c r="A10267" s="106" t="n">
        <v>69753.404849537</v>
      </c>
      <c r="B10267" s="1" t="s">
        <v>328</v>
      </c>
      <c r="C10267" s="1" t="s">
        <v>337</v>
      </c>
      <c r="D10267" s="1" t="s">
        <v>338</v>
      </c>
    </row>
    <row r="10268" customFormat="false" ht="15" hidden="false" customHeight="true" outlineLevel="0" collapsed="false">
      <c r="A10268" s="106" t="n">
        <v>69760.8991898148</v>
      </c>
      <c r="B10268" s="1" t="s">
        <v>320</v>
      </c>
      <c r="C10268" s="1" t="s">
        <v>321</v>
      </c>
      <c r="D10268" s="1" t="s">
        <v>322</v>
      </c>
    </row>
    <row r="10269" customFormat="false" ht="15" hidden="false" customHeight="true" outlineLevel="0" collapsed="false">
      <c r="A10269" s="106" t="n">
        <v>69768.6596759259</v>
      </c>
      <c r="B10269" s="1" t="s">
        <v>323</v>
      </c>
      <c r="C10269" s="1" t="s">
        <v>324</v>
      </c>
      <c r="D10269" s="1" t="s">
        <v>325</v>
      </c>
    </row>
    <row r="10270" customFormat="false" ht="15" hidden="false" customHeight="true" outlineLevel="0" collapsed="false">
      <c r="A10270" s="106" t="n">
        <v>69775.5235185185</v>
      </c>
      <c r="B10270" s="1" t="s">
        <v>314</v>
      </c>
      <c r="C10270" s="1" t="s">
        <v>315</v>
      </c>
      <c r="D10270" s="1" t="s">
        <v>316</v>
      </c>
    </row>
    <row r="10271" customFormat="false" ht="15" hidden="false" customHeight="true" outlineLevel="0" collapsed="false">
      <c r="A10271" s="106" t="n">
        <v>69782.687662037</v>
      </c>
      <c r="B10271" s="1" t="s">
        <v>326</v>
      </c>
      <c r="C10271" s="1" t="s">
        <v>327</v>
      </c>
      <c r="D10271" s="1" t="s">
        <v>319</v>
      </c>
    </row>
    <row r="10272" customFormat="false" ht="15" hidden="false" customHeight="true" outlineLevel="0" collapsed="false">
      <c r="A10272" s="106" t="n">
        <v>69790.8071296296</v>
      </c>
      <c r="B10272" s="1" t="s">
        <v>320</v>
      </c>
      <c r="C10272" s="1" t="s">
        <v>321</v>
      </c>
      <c r="D10272" s="1" t="s">
        <v>322</v>
      </c>
    </row>
    <row r="10273" customFormat="false" ht="15" hidden="false" customHeight="true" outlineLevel="0" collapsed="false">
      <c r="A10273" s="106" t="n">
        <v>69798.1981944444</v>
      </c>
      <c r="B10273" s="1" t="s">
        <v>323</v>
      </c>
      <c r="C10273" s="1" t="s">
        <v>324</v>
      </c>
      <c r="D10273" s="1" t="s">
        <v>325</v>
      </c>
    </row>
    <row r="10274" customFormat="false" ht="15" hidden="false" customHeight="true" outlineLevel="0" collapsed="false">
      <c r="A10274" s="106" t="n">
        <v>69804.882037037</v>
      </c>
      <c r="B10274" s="1" t="s">
        <v>314</v>
      </c>
      <c r="C10274" s="1" t="s">
        <v>315</v>
      </c>
      <c r="D10274" s="1" t="s">
        <v>316</v>
      </c>
    </row>
    <row r="10275" customFormat="false" ht="15" hidden="false" customHeight="true" outlineLevel="0" collapsed="false">
      <c r="A10275" s="106" t="n">
        <v>69812.4008564815</v>
      </c>
      <c r="B10275" s="1" t="s">
        <v>317</v>
      </c>
      <c r="C10275" s="1" t="s">
        <v>318</v>
      </c>
      <c r="D10275" s="1" t="s">
        <v>319</v>
      </c>
    </row>
    <row r="10276" customFormat="false" ht="15" hidden="false" customHeight="true" outlineLevel="0" collapsed="false">
      <c r="A10276" s="106" t="n">
        <v>69820.615</v>
      </c>
      <c r="B10276" s="1" t="s">
        <v>320</v>
      </c>
      <c r="C10276" s="1" t="s">
        <v>321</v>
      </c>
      <c r="D10276" s="1" t="s">
        <v>322</v>
      </c>
    </row>
    <row r="10277" customFormat="false" ht="15" hidden="false" customHeight="true" outlineLevel="0" collapsed="false">
      <c r="A10277" s="106" t="n">
        <v>69827.6648726852</v>
      </c>
      <c r="B10277" s="1" t="s">
        <v>333</v>
      </c>
      <c r="C10277" s="1" t="s">
        <v>334</v>
      </c>
      <c r="D10277" s="1" t="s">
        <v>325</v>
      </c>
    </row>
    <row r="10278" customFormat="false" ht="15" hidden="false" customHeight="true" outlineLevel="0" collapsed="false">
      <c r="A10278" s="106" t="n">
        <v>69834.2922569445</v>
      </c>
      <c r="B10278" s="1" t="s">
        <v>314</v>
      </c>
      <c r="C10278" s="1" t="s">
        <v>315</v>
      </c>
      <c r="D10278" s="1" t="s">
        <v>316</v>
      </c>
    </row>
    <row r="10279" customFormat="false" ht="15" hidden="false" customHeight="true" outlineLevel="0" collapsed="false">
      <c r="A10279" s="106" t="n">
        <v>69842.1559722222</v>
      </c>
      <c r="B10279" s="1" t="s">
        <v>326</v>
      </c>
      <c r="C10279" s="1" t="s">
        <v>327</v>
      </c>
      <c r="D10279" s="1" t="s">
        <v>319</v>
      </c>
    </row>
    <row r="10280" customFormat="false" ht="15" hidden="false" customHeight="true" outlineLevel="0" collapsed="false">
      <c r="A10280" s="106" t="n">
        <v>69842.3616898148</v>
      </c>
      <c r="B10280" s="1" t="s">
        <v>328</v>
      </c>
      <c r="C10280" s="1" t="s">
        <v>329</v>
      </c>
      <c r="D10280" s="1" t="s">
        <v>330</v>
      </c>
    </row>
    <row r="10281" customFormat="false" ht="15" hidden="false" customHeight="true" outlineLevel="0" collapsed="false">
      <c r="A10281" s="106" t="n">
        <v>69850.2705555556</v>
      </c>
      <c r="B10281" s="1" t="s">
        <v>320</v>
      </c>
      <c r="C10281" s="1" t="s">
        <v>321</v>
      </c>
      <c r="D10281" s="1" t="s">
        <v>322</v>
      </c>
    </row>
    <row r="10282" customFormat="false" ht="15" hidden="false" customHeight="true" outlineLevel="0" collapsed="false">
      <c r="A10282" s="106" t="n">
        <v>69857.0622916667</v>
      </c>
      <c r="B10282" s="1" t="s">
        <v>323</v>
      </c>
      <c r="C10282" s="1" t="s">
        <v>324</v>
      </c>
      <c r="D10282" s="1" t="s">
        <v>325</v>
      </c>
    </row>
    <row r="10283" customFormat="false" ht="15" hidden="false" customHeight="true" outlineLevel="0" collapsed="false">
      <c r="A10283" s="106" t="n">
        <v>69863.7807407407</v>
      </c>
      <c r="B10283" s="1" t="s">
        <v>314</v>
      </c>
      <c r="C10283" s="1" t="s">
        <v>315</v>
      </c>
      <c r="D10283" s="1" t="s">
        <v>316</v>
      </c>
    </row>
    <row r="10284" customFormat="false" ht="15" hidden="false" customHeight="true" outlineLevel="0" collapsed="false">
      <c r="A10284" s="106" t="n">
        <v>69871.8879861111</v>
      </c>
      <c r="B10284" s="1" t="s">
        <v>326</v>
      </c>
      <c r="C10284" s="1" t="s">
        <v>327</v>
      </c>
      <c r="D10284" s="1" t="s">
        <v>319</v>
      </c>
    </row>
    <row r="10285" customFormat="false" ht="15" hidden="false" customHeight="true" outlineLevel="0" collapsed="false">
      <c r="A10285" s="106" t="n">
        <v>69879.7635069445</v>
      </c>
      <c r="B10285" s="1" t="s">
        <v>320</v>
      </c>
      <c r="C10285" s="1" t="s">
        <v>321</v>
      </c>
      <c r="D10285" s="1" t="s">
        <v>322</v>
      </c>
    </row>
    <row r="10286" customFormat="false" ht="15" hidden="false" customHeight="true" outlineLevel="0" collapsed="false">
      <c r="A10286" s="106" t="n">
        <v>69886.4060069444</v>
      </c>
      <c r="B10286" s="1" t="s">
        <v>323</v>
      </c>
      <c r="C10286" s="1" t="s">
        <v>324</v>
      </c>
      <c r="D10286" s="1" t="s">
        <v>325</v>
      </c>
    </row>
    <row r="10287" customFormat="false" ht="15" hidden="false" customHeight="true" outlineLevel="0" collapsed="false">
      <c r="A10287" s="106" t="n">
        <v>69893.3582986111</v>
      </c>
      <c r="B10287" s="1" t="s">
        <v>314</v>
      </c>
      <c r="C10287" s="1" t="s">
        <v>315</v>
      </c>
      <c r="D10287" s="1" t="s">
        <v>316</v>
      </c>
    </row>
    <row r="10288" customFormat="false" ht="15" hidden="false" customHeight="true" outlineLevel="0" collapsed="false">
      <c r="A10288" s="106" t="n">
        <v>69901.5456597222</v>
      </c>
      <c r="B10288" s="1" t="s">
        <v>326</v>
      </c>
      <c r="C10288" s="1" t="s">
        <v>327</v>
      </c>
      <c r="D10288" s="1" t="s">
        <v>319</v>
      </c>
    </row>
    <row r="10289" customFormat="false" ht="15" hidden="false" customHeight="true" outlineLevel="0" collapsed="false">
      <c r="A10289" s="106" t="n">
        <v>69909.1122453704</v>
      </c>
      <c r="B10289" s="1" t="s">
        <v>320</v>
      </c>
      <c r="C10289" s="1" t="s">
        <v>321</v>
      </c>
      <c r="D10289" s="1" t="s">
        <v>322</v>
      </c>
    </row>
    <row r="10290" customFormat="false" ht="15" hidden="false" customHeight="true" outlineLevel="0" collapsed="false">
      <c r="A10290" s="106" t="n">
        <v>69915.7294097222</v>
      </c>
      <c r="B10290" s="1" t="s">
        <v>323</v>
      </c>
      <c r="C10290" s="1" t="s">
        <v>324</v>
      </c>
      <c r="D10290" s="1" t="s">
        <v>325</v>
      </c>
    </row>
    <row r="10291" customFormat="false" ht="15" hidden="false" customHeight="true" outlineLevel="0" collapsed="false">
      <c r="A10291" s="106" t="n">
        <v>69923.014837963</v>
      </c>
      <c r="B10291" s="1" t="s">
        <v>314</v>
      </c>
      <c r="C10291" s="1" t="s">
        <v>315</v>
      </c>
      <c r="D10291" s="1" t="s">
        <v>316</v>
      </c>
    </row>
    <row r="10292" customFormat="false" ht="15" hidden="false" customHeight="true" outlineLevel="0" collapsed="false">
      <c r="A10292" s="106" t="n">
        <v>69931.111087963</v>
      </c>
      <c r="B10292" s="1" t="s">
        <v>326</v>
      </c>
      <c r="C10292" s="1" t="s">
        <v>327</v>
      </c>
      <c r="D10292" s="1" t="s">
        <v>319</v>
      </c>
    </row>
    <row r="10293" customFormat="false" ht="15" hidden="false" customHeight="true" outlineLevel="0" collapsed="false">
      <c r="A10293" s="106" t="n">
        <v>69935.0537847222</v>
      </c>
      <c r="B10293" s="1" t="s">
        <v>328</v>
      </c>
      <c r="C10293" s="1" t="s">
        <v>331</v>
      </c>
      <c r="D10293" s="1" t="s">
        <v>332</v>
      </c>
    </row>
    <row r="10294" customFormat="false" ht="15" hidden="false" customHeight="true" outlineLevel="0" collapsed="false">
      <c r="A10294" s="106" t="n">
        <v>69938.3545023148</v>
      </c>
      <c r="B10294" s="1" t="s">
        <v>320</v>
      </c>
      <c r="C10294" s="1" t="s">
        <v>321</v>
      </c>
      <c r="D10294" s="1" t="s">
        <v>322</v>
      </c>
    </row>
    <row r="10295" customFormat="false" ht="15" hidden="false" customHeight="true" outlineLevel="0" collapsed="false">
      <c r="A10295" s="106" t="n">
        <v>69945.0786805556</v>
      </c>
      <c r="B10295" s="1" t="s">
        <v>323</v>
      </c>
      <c r="C10295" s="1" t="s">
        <v>324</v>
      </c>
      <c r="D10295" s="1" t="s">
        <v>325</v>
      </c>
    </row>
    <row r="10296" customFormat="false" ht="15" hidden="false" customHeight="true" outlineLevel="0" collapsed="false">
      <c r="A10296" s="106" t="n">
        <v>69952.722962963</v>
      </c>
      <c r="B10296" s="1" t="s">
        <v>314</v>
      </c>
      <c r="C10296" s="1" t="s">
        <v>315</v>
      </c>
      <c r="D10296" s="1" t="s">
        <v>316</v>
      </c>
    </row>
    <row r="10297" customFormat="false" ht="15" hidden="false" customHeight="true" outlineLevel="0" collapsed="false">
      <c r="A10297" s="106" t="n">
        <v>69960.5935532408</v>
      </c>
      <c r="B10297" s="1" t="s">
        <v>326</v>
      </c>
      <c r="C10297" s="1" t="s">
        <v>327</v>
      </c>
      <c r="D10297" s="1" t="s">
        <v>319</v>
      </c>
    </row>
    <row r="10298" customFormat="false" ht="15" hidden="false" customHeight="true" outlineLevel="0" collapsed="false">
      <c r="A10298" s="106" t="n">
        <v>69967.5423611111</v>
      </c>
      <c r="B10298" s="1" t="s">
        <v>320</v>
      </c>
      <c r="C10298" s="1" t="s">
        <v>321</v>
      </c>
      <c r="D10298" s="1" t="s">
        <v>322</v>
      </c>
    </row>
    <row r="10299" customFormat="false" ht="15" hidden="false" customHeight="true" outlineLevel="0" collapsed="false">
      <c r="A10299" s="106" t="n">
        <v>69974.500625</v>
      </c>
      <c r="B10299" s="1" t="s">
        <v>323</v>
      </c>
      <c r="C10299" s="1" t="s">
        <v>324</v>
      </c>
      <c r="D10299" s="1" t="s">
        <v>325</v>
      </c>
    </row>
    <row r="10300" customFormat="false" ht="15" hidden="false" customHeight="true" outlineLevel="0" collapsed="false">
      <c r="A10300" s="106" t="n">
        <v>69982.447974537</v>
      </c>
      <c r="B10300" s="1" t="s">
        <v>314</v>
      </c>
      <c r="C10300" s="1" t="s">
        <v>315</v>
      </c>
      <c r="D10300" s="1" t="s">
        <v>316</v>
      </c>
    </row>
    <row r="10301" customFormat="false" ht="15" hidden="false" customHeight="true" outlineLevel="0" collapsed="false">
      <c r="A10301" s="106" t="n">
        <v>69990.0146990741</v>
      </c>
      <c r="B10301" s="1" t="s">
        <v>317</v>
      </c>
      <c r="C10301" s="1" t="s">
        <v>318</v>
      </c>
      <c r="D10301" s="1" t="s">
        <v>319</v>
      </c>
    </row>
    <row r="10302" customFormat="false" ht="15" hidden="false" customHeight="true" outlineLevel="0" collapsed="false">
      <c r="A10302" s="106" t="n">
        <v>69996.7377546296</v>
      </c>
      <c r="B10302" s="1" t="s">
        <v>320</v>
      </c>
      <c r="C10302" s="1" t="s">
        <v>321</v>
      </c>
      <c r="D10302" s="1" t="s">
        <v>322</v>
      </c>
    </row>
    <row r="10303" customFormat="false" ht="15" hidden="false" customHeight="true" outlineLevel="0" collapsed="false">
      <c r="A10303" s="106" t="n">
        <v>70004.0273032407</v>
      </c>
      <c r="B10303" s="1" t="s">
        <v>333</v>
      </c>
      <c r="C10303" s="1" t="s">
        <v>334</v>
      </c>
      <c r="D10303" s="1" t="s">
        <v>325</v>
      </c>
    </row>
    <row r="10304" customFormat="false" ht="15" hidden="false" customHeight="true" outlineLevel="0" collapsed="false">
      <c r="A10304" s="106" t="n">
        <v>70012.1583912037</v>
      </c>
      <c r="B10304" s="1" t="s">
        <v>314</v>
      </c>
      <c r="C10304" s="1" t="s">
        <v>315</v>
      </c>
      <c r="D10304" s="1" t="s">
        <v>316</v>
      </c>
    </row>
    <row r="10305" customFormat="false" ht="15" hidden="false" customHeight="true" outlineLevel="0" collapsed="false">
      <c r="A10305" s="106" t="n">
        <v>70019.3987152778</v>
      </c>
      <c r="B10305" s="1" t="s">
        <v>326</v>
      </c>
      <c r="C10305" s="1" t="s">
        <v>327</v>
      </c>
      <c r="D10305" s="1" t="s">
        <v>319</v>
      </c>
    </row>
    <row r="10306" customFormat="false" ht="15" hidden="false" customHeight="true" outlineLevel="0" collapsed="false">
      <c r="A10306" s="106" t="n">
        <v>70026.0066898148</v>
      </c>
      <c r="B10306" s="1" t="s">
        <v>320</v>
      </c>
      <c r="C10306" s="1" t="s">
        <v>321</v>
      </c>
      <c r="D10306" s="1" t="s">
        <v>322</v>
      </c>
    </row>
    <row r="10307" customFormat="false" ht="15" hidden="false" customHeight="true" outlineLevel="0" collapsed="false">
      <c r="A10307" s="106" t="n">
        <v>70028.7426736111</v>
      </c>
      <c r="B10307" s="1" t="s">
        <v>328</v>
      </c>
      <c r="C10307" s="1" t="s">
        <v>335</v>
      </c>
      <c r="D10307" s="1" t="s">
        <v>336</v>
      </c>
    </row>
    <row r="10308" customFormat="false" ht="15" hidden="false" customHeight="true" outlineLevel="0" collapsed="false">
      <c r="A10308" s="106" t="n">
        <v>70033.6638888889</v>
      </c>
      <c r="B10308" s="1" t="s">
        <v>323</v>
      </c>
      <c r="C10308" s="1" t="s">
        <v>324</v>
      </c>
      <c r="D10308" s="1" t="s">
        <v>325</v>
      </c>
    </row>
    <row r="10309" customFormat="false" ht="15" hidden="false" customHeight="true" outlineLevel="0" collapsed="false">
      <c r="A10309" s="106" t="n">
        <v>70041.8287384259</v>
      </c>
      <c r="B10309" s="1" t="s">
        <v>314</v>
      </c>
      <c r="C10309" s="1" t="s">
        <v>315</v>
      </c>
      <c r="D10309" s="1" t="s">
        <v>316</v>
      </c>
    </row>
    <row r="10310" customFormat="false" ht="15" hidden="false" customHeight="true" outlineLevel="0" collapsed="false">
      <c r="A10310" s="106" t="n">
        <v>70048.7699768519</v>
      </c>
      <c r="B10310" s="1" t="s">
        <v>326</v>
      </c>
      <c r="C10310" s="1" t="s">
        <v>327</v>
      </c>
      <c r="D10310" s="1" t="s">
        <v>319</v>
      </c>
    </row>
    <row r="10311" customFormat="false" ht="15" hidden="false" customHeight="true" outlineLevel="0" collapsed="false">
      <c r="A10311" s="106" t="n">
        <v>70055.4097685185</v>
      </c>
      <c r="B10311" s="1" t="s">
        <v>320</v>
      </c>
      <c r="C10311" s="1" t="s">
        <v>321</v>
      </c>
      <c r="D10311" s="1" t="s">
        <v>322</v>
      </c>
    </row>
    <row r="10312" customFormat="false" ht="15" hidden="false" customHeight="true" outlineLevel="0" collapsed="false">
      <c r="A10312" s="106" t="n">
        <v>70063.3871643519</v>
      </c>
      <c r="B10312" s="1" t="s">
        <v>323</v>
      </c>
      <c r="C10312" s="1" t="s">
        <v>324</v>
      </c>
      <c r="D10312" s="1" t="s">
        <v>325</v>
      </c>
    </row>
    <row r="10313" customFormat="false" ht="15" hidden="false" customHeight="true" outlineLevel="0" collapsed="false">
      <c r="A10313" s="106" t="n">
        <v>70071.435150463</v>
      </c>
      <c r="B10313" s="1" t="s">
        <v>314</v>
      </c>
      <c r="C10313" s="1" t="s">
        <v>315</v>
      </c>
      <c r="D10313" s="1" t="s">
        <v>316</v>
      </c>
    </row>
    <row r="10314" customFormat="false" ht="15" hidden="false" customHeight="true" outlineLevel="0" collapsed="false">
      <c r="A10314" s="106" t="n">
        <v>70078.1544444444</v>
      </c>
      <c r="B10314" s="1" t="s">
        <v>326</v>
      </c>
      <c r="C10314" s="1" t="s">
        <v>327</v>
      </c>
      <c r="D10314" s="1" t="s">
        <v>319</v>
      </c>
    </row>
    <row r="10315" customFormat="false" ht="15" hidden="false" customHeight="true" outlineLevel="0" collapsed="false">
      <c r="A10315" s="106" t="n">
        <v>70084.9850347222</v>
      </c>
      <c r="B10315" s="1" t="s">
        <v>320</v>
      </c>
      <c r="C10315" s="1" t="s">
        <v>321</v>
      </c>
      <c r="D10315" s="1" t="s">
        <v>322</v>
      </c>
    </row>
    <row r="10316" customFormat="false" ht="15" hidden="false" customHeight="true" outlineLevel="0" collapsed="false">
      <c r="A10316" s="106" t="n">
        <v>70093.1546527778</v>
      </c>
      <c r="B10316" s="1" t="s">
        <v>323</v>
      </c>
      <c r="C10316" s="1" t="s">
        <v>324</v>
      </c>
      <c r="D10316" s="1" t="s">
        <v>325</v>
      </c>
    </row>
    <row r="10317" customFormat="false" ht="15" hidden="false" customHeight="true" outlineLevel="0" collapsed="false">
      <c r="A10317" s="106" t="n">
        <v>70100.9552546296</v>
      </c>
      <c r="B10317" s="1" t="s">
        <v>314</v>
      </c>
      <c r="C10317" s="1" t="s">
        <v>315</v>
      </c>
      <c r="D10317" s="1" t="s">
        <v>316</v>
      </c>
    </row>
    <row r="10318" customFormat="false" ht="15" hidden="false" customHeight="true" outlineLevel="0" collapsed="false">
      <c r="A10318" s="106" t="n">
        <v>70107.579224537</v>
      </c>
      <c r="B10318" s="1" t="s">
        <v>326</v>
      </c>
      <c r="C10318" s="1" t="s">
        <v>327</v>
      </c>
      <c r="D10318" s="1" t="s">
        <v>319</v>
      </c>
    </row>
    <row r="10319" customFormat="false" ht="15" hidden="false" customHeight="true" outlineLevel="0" collapsed="false">
      <c r="A10319" s="106" t="n">
        <v>70114.7281597222</v>
      </c>
      <c r="B10319" s="1" t="s">
        <v>320</v>
      </c>
      <c r="C10319" s="1" t="s">
        <v>321</v>
      </c>
      <c r="D10319" s="1" t="s">
        <v>322</v>
      </c>
    </row>
    <row r="10320" customFormat="false" ht="15" hidden="false" customHeight="true" outlineLevel="0" collapsed="false">
      <c r="A10320" s="106" t="n">
        <v>70118.6510532407</v>
      </c>
      <c r="B10320" s="1" t="s">
        <v>328</v>
      </c>
      <c r="C10320" s="1" t="s">
        <v>337</v>
      </c>
      <c r="D10320" s="1" t="s">
        <v>338</v>
      </c>
    </row>
    <row r="10321" customFormat="false" ht="15" hidden="false" customHeight="true" outlineLevel="0" collapsed="false">
      <c r="A10321" s="106" t="n">
        <v>70122.9160185185</v>
      </c>
      <c r="B10321" s="1" t="s">
        <v>323</v>
      </c>
      <c r="C10321" s="1" t="s">
        <v>324</v>
      </c>
      <c r="D10321" s="1" t="s">
        <v>325</v>
      </c>
    </row>
    <row r="10322" customFormat="false" ht="15" hidden="false" customHeight="true" outlineLevel="0" collapsed="false">
      <c r="A10322" s="106" t="n">
        <v>70130.3798148148</v>
      </c>
      <c r="B10322" s="1" t="s">
        <v>314</v>
      </c>
      <c r="C10322" s="1" t="s">
        <v>315</v>
      </c>
      <c r="D10322" s="1" t="s">
        <v>316</v>
      </c>
    </row>
    <row r="10323" customFormat="false" ht="15" hidden="false" customHeight="true" outlineLevel="0" collapsed="false">
      <c r="A10323" s="106" t="n">
        <v>70137.0669560185</v>
      </c>
      <c r="B10323" s="1" t="s">
        <v>326</v>
      </c>
      <c r="C10323" s="1" t="s">
        <v>327</v>
      </c>
      <c r="D10323" s="1" t="s">
        <v>319</v>
      </c>
    </row>
    <row r="10324" customFormat="false" ht="15" hidden="false" customHeight="true" outlineLevel="0" collapsed="false">
      <c r="A10324" s="106" t="n">
        <v>70144.5881134259</v>
      </c>
      <c r="B10324" s="1" t="s">
        <v>320</v>
      </c>
      <c r="C10324" s="1" t="s">
        <v>321</v>
      </c>
      <c r="D10324" s="1" t="s">
        <v>322</v>
      </c>
    </row>
    <row r="10325" customFormat="false" ht="15" hidden="false" customHeight="true" outlineLevel="0" collapsed="false">
      <c r="A10325" s="106" t="n">
        <v>70152.6209375</v>
      </c>
      <c r="B10325" s="1" t="s">
        <v>323</v>
      </c>
      <c r="C10325" s="1" t="s">
        <v>324</v>
      </c>
      <c r="D10325" s="1" t="s">
        <v>325</v>
      </c>
    </row>
    <row r="10326" customFormat="false" ht="15" hidden="false" customHeight="true" outlineLevel="0" collapsed="false">
      <c r="A10326" s="106" t="n">
        <v>70159.7253240741</v>
      </c>
      <c r="B10326" s="1" t="s">
        <v>314</v>
      </c>
      <c r="C10326" s="1" t="s">
        <v>315</v>
      </c>
      <c r="D10326" s="1" t="s">
        <v>316</v>
      </c>
    </row>
    <row r="10327" customFormat="false" ht="15" hidden="false" customHeight="true" outlineLevel="0" collapsed="false">
      <c r="A10327" s="106" t="n">
        <v>70166.6264583333</v>
      </c>
      <c r="B10327" s="1" t="s">
        <v>317</v>
      </c>
      <c r="C10327" s="1" t="s">
        <v>318</v>
      </c>
      <c r="D10327" s="1" t="s">
        <v>319</v>
      </c>
    </row>
    <row r="10328" customFormat="false" ht="15" hidden="false" customHeight="true" outlineLevel="0" collapsed="false">
      <c r="A10328" s="106" t="n">
        <v>70174.4852546296</v>
      </c>
      <c r="B10328" s="1" t="s">
        <v>320</v>
      </c>
      <c r="C10328" s="1" t="s">
        <v>321</v>
      </c>
      <c r="D10328" s="1" t="s">
        <v>322</v>
      </c>
    </row>
    <row r="10329" customFormat="false" ht="15" hidden="false" customHeight="true" outlineLevel="0" collapsed="false">
      <c r="A10329" s="106" t="n">
        <v>70182.2281597222</v>
      </c>
      <c r="B10329" s="1" t="s">
        <v>323</v>
      </c>
      <c r="C10329" s="1" t="s">
        <v>324</v>
      </c>
      <c r="D10329" s="1" t="s">
        <v>325</v>
      </c>
    </row>
    <row r="10330" customFormat="false" ht="15" hidden="false" customHeight="true" outlineLevel="0" collapsed="false">
      <c r="A10330" s="106" t="n">
        <v>70189.0316898148</v>
      </c>
      <c r="B10330" s="1" t="s">
        <v>314</v>
      </c>
      <c r="C10330" s="1" t="s">
        <v>315</v>
      </c>
      <c r="D10330" s="1" t="s">
        <v>316</v>
      </c>
    </row>
    <row r="10331" customFormat="false" ht="15" hidden="false" customHeight="true" outlineLevel="0" collapsed="false">
      <c r="A10331" s="106" t="n">
        <v>70196.2467939815</v>
      </c>
      <c r="B10331" s="1" t="s">
        <v>326</v>
      </c>
      <c r="C10331" s="1" t="s">
        <v>327</v>
      </c>
      <c r="D10331" s="1" t="s">
        <v>319</v>
      </c>
    </row>
    <row r="10332" customFormat="false" ht="15" hidden="false" customHeight="true" outlineLevel="0" collapsed="false">
      <c r="A10332" s="106" t="n">
        <v>70204.3372106482</v>
      </c>
      <c r="B10332" s="1" t="s">
        <v>320</v>
      </c>
      <c r="C10332" s="1" t="s">
        <v>321</v>
      </c>
      <c r="D10332" s="1" t="s">
        <v>322</v>
      </c>
    </row>
    <row r="10333" customFormat="false" ht="15" hidden="false" customHeight="true" outlineLevel="0" collapsed="false">
      <c r="A10333" s="106" t="n">
        <v>70207.6061342593</v>
      </c>
      <c r="B10333" s="1" t="s">
        <v>328</v>
      </c>
      <c r="C10333" s="1" t="s">
        <v>329</v>
      </c>
      <c r="D10333" s="1" t="s">
        <v>330</v>
      </c>
    </row>
    <row r="10334" customFormat="false" ht="15" hidden="false" customHeight="true" outlineLevel="0" collapsed="false">
      <c r="A10334" s="106" t="n">
        <v>70211.7185416667</v>
      </c>
      <c r="B10334" s="1" t="s">
        <v>323</v>
      </c>
      <c r="C10334" s="1" t="s">
        <v>324</v>
      </c>
      <c r="D10334" s="1" t="s">
        <v>325</v>
      </c>
    </row>
    <row r="10335" customFormat="false" ht="15" hidden="false" customHeight="true" outlineLevel="0" collapsed="false">
      <c r="A10335" s="106" t="n">
        <v>70218.3472569444</v>
      </c>
      <c r="B10335" s="1" t="s">
        <v>314</v>
      </c>
      <c r="C10335" s="1" t="s">
        <v>315</v>
      </c>
      <c r="D10335" s="1" t="s">
        <v>316</v>
      </c>
    </row>
    <row r="10336" customFormat="false" ht="15" hidden="false" customHeight="true" outlineLevel="0" collapsed="false">
      <c r="A10336" s="106" t="n">
        <v>70225.902974537</v>
      </c>
      <c r="B10336" s="1" t="s">
        <v>326</v>
      </c>
      <c r="C10336" s="1" t="s">
        <v>327</v>
      </c>
      <c r="D10336" s="1" t="s">
        <v>319</v>
      </c>
    </row>
    <row r="10337" customFormat="false" ht="15" hidden="false" customHeight="true" outlineLevel="0" collapsed="false">
      <c r="A10337" s="106" t="n">
        <v>70234.0783680556</v>
      </c>
      <c r="B10337" s="1" t="s">
        <v>320</v>
      </c>
      <c r="C10337" s="1" t="s">
        <v>321</v>
      </c>
      <c r="D10337" s="1" t="s">
        <v>322</v>
      </c>
    </row>
    <row r="10338" customFormat="false" ht="15" hidden="false" customHeight="true" outlineLevel="0" collapsed="false">
      <c r="A10338" s="106" t="n">
        <v>70241.1028356482</v>
      </c>
      <c r="B10338" s="1" t="s">
        <v>323</v>
      </c>
      <c r="C10338" s="1" t="s">
        <v>324</v>
      </c>
      <c r="D10338" s="1" t="s">
        <v>325</v>
      </c>
    </row>
    <row r="10339" customFormat="false" ht="15" hidden="false" customHeight="true" outlineLevel="0" collapsed="false">
      <c r="A10339" s="106" t="n">
        <v>70247.7134953704</v>
      </c>
      <c r="B10339" s="1" t="s">
        <v>314</v>
      </c>
      <c r="C10339" s="1" t="s">
        <v>315</v>
      </c>
      <c r="D10339" s="1" t="s">
        <v>316</v>
      </c>
    </row>
    <row r="10340" customFormat="false" ht="15" hidden="false" customHeight="true" outlineLevel="0" collapsed="false">
      <c r="A10340" s="106" t="n">
        <v>70255.5680208333</v>
      </c>
      <c r="B10340" s="1" t="s">
        <v>326</v>
      </c>
      <c r="C10340" s="1" t="s">
        <v>327</v>
      </c>
      <c r="D10340" s="1" t="s">
        <v>319</v>
      </c>
    </row>
    <row r="10341" customFormat="false" ht="15" hidden="false" customHeight="true" outlineLevel="0" collapsed="false">
      <c r="A10341" s="106" t="n">
        <v>70263.670162037</v>
      </c>
      <c r="B10341" s="1" t="s">
        <v>320</v>
      </c>
      <c r="C10341" s="1" t="s">
        <v>321</v>
      </c>
      <c r="D10341" s="1" t="s">
        <v>322</v>
      </c>
    </row>
    <row r="10342" customFormat="false" ht="15" hidden="false" customHeight="true" outlineLevel="0" collapsed="false">
      <c r="A10342" s="106" t="n">
        <v>70270.4162037037</v>
      </c>
      <c r="B10342" s="1" t="s">
        <v>323</v>
      </c>
      <c r="C10342" s="1" t="s">
        <v>324</v>
      </c>
      <c r="D10342" s="1" t="s">
        <v>325</v>
      </c>
    </row>
    <row r="10343" customFormat="false" ht="15" hidden="false" customHeight="true" outlineLevel="0" collapsed="false">
      <c r="A10343" s="106" t="n">
        <v>70277.1567476852</v>
      </c>
      <c r="B10343" s="1" t="s">
        <v>314</v>
      </c>
      <c r="C10343" s="1" t="s">
        <v>315</v>
      </c>
      <c r="D10343" s="1" t="s">
        <v>316</v>
      </c>
    </row>
    <row r="10344" customFormat="false" ht="15" hidden="false" customHeight="true" outlineLevel="0" collapsed="false">
      <c r="A10344" s="106" t="n">
        <v>70285.2199305556</v>
      </c>
      <c r="B10344" s="1" t="s">
        <v>326</v>
      </c>
      <c r="C10344" s="1" t="s">
        <v>327</v>
      </c>
      <c r="D10344" s="1" t="s">
        <v>319</v>
      </c>
    </row>
    <row r="10345" customFormat="false" ht="15" hidden="false" customHeight="true" outlineLevel="0" collapsed="false">
      <c r="A10345" s="106" t="n">
        <v>70293.1062037037</v>
      </c>
      <c r="B10345" s="1" t="s">
        <v>320</v>
      </c>
      <c r="C10345" s="1" t="s">
        <v>321</v>
      </c>
      <c r="D10345" s="1" t="s">
        <v>322</v>
      </c>
    </row>
    <row r="10346" customFormat="false" ht="15" hidden="false" customHeight="true" outlineLevel="0" collapsed="false">
      <c r="A10346" s="106" t="n">
        <v>70299.7051736111</v>
      </c>
      <c r="B10346" s="1" t="s">
        <v>323</v>
      </c>
      <c r="C10346" s="1" t="s">
        <v>324</v>
      </c>
      <c r="D10346" s="1" t="s">
        <v>325</v>
      </c>
    </row>
    <row r="10347" customFormat="false" ht="15" hidden="false" customHeight="true" outlineLevel="0" collapsed="false">
      <c r="A10347" s="106" t="n">
        <v>70300.3011921296</v>
      </c>
      <c r="B10347" s="1" t="s">
        <v>328</v>
      </c>
      <c r="C10347" s="1" t="s">
        <v>331</v>
      </c>
      <c r="D10347" s="1" t="s">
        <v>332</v>
      </c>
    </row>
    <row r="10348" customFormat="false" ht="15" hidden="false" customHeight="true" outlineLevel="0" collapsed="false">
      <c r="A10348" s="106" t="n">
        <v>70306.6889930556</v>
      </c>
      <c r="B10348" s="1" t="s">
        <v>314</v>
      </c>
      <c r="C10348" s="1" t="s">
        <v>315</v>
      </c>
      <c r="D10348" s="1" t="s">
        <v>316</v>
      </c>
    </row>
    <row r="10349" customFormat="false" ht="15" hidden="false" customHeight="true" outlineLevel="0" collapsed="false">
      <c r="A10349" s="106" t="n">
        <v>70314.8403819445</v>
      </c>
      <c r="B10349" s="1" t="s">
        <v>326</v>
      </c>
      <c r="C10349" s="1" t="s">
        <v>327</v>
      </c>
      <c r="D10349" s="1" t="s">
        <v>319</v>
      </c>
    </row>
    <row r="10350" customFormat="false" ht="15" hidden="false" customHeight="true" outlineLevel="0" collapsed="false">
      <c r="A10350" s="106" t="n">
        <v>70322.4120833333</v>
      </c>
      <c r="B10350" s="1" t="s">
        <v>320</v>
      </c>
      <c r="C10350" s="1" t="s">
        <v>321</v>
      </c>
      <c r="D10350" s="1" t="s">
        <v>322</v>
      </c>
    </row>
    <row r="10351" customFormat="false" ht="15" hidden="false" customHeight="true" outlineLevel="0" collapsed="false">
      <c r="A10351" s="106" t="n">
        <v>70329.0164814815</v>
      </c>
      <c r="B10351" s="1" t="s">
        <v>323</v>
      </c>
      <c r="C10351" s="1" t="s">
        <v>324</v>
      </c>
      <c r="D10351" s="1" t="s">
        <v>325</v>
      </c>
    </row>
    <row r="10352" customFormat="false" ht="15" hidden="false" customHeight="true" outlineLevel="0" collapsed="false">
      <c r="A10352" s="106" t="n">
        <v>70336.3128819444</v>
      </c>
      <c r="B10352" s="1" t="s">
        <v>314</v>
      </c>
      <c r="C10352" s="1" t="s">
        <v>315</v>
      </c>
      <c r="D10352" s="1" t="s">
        <v>316</v>
      </c>
    </row>
    <row r="10353" customFormat="false" ht="15" hidden="false" customHeight="true" outlineLevel="0" collapsed="false">
      <c r="A10353" s="106" t="n">
        <v>70344.4125810185</v>
      </c>
      <c r="B10353" s="1" t="s">
        <v>317</v>
      </c>
      <c r="C10353" s="1" t="s">
        <v>318</v>
      </c>
      <c r="D10353" s="1" t="s">
        <v>319</v>
      </c>
    </row>
    <row r="10354" customFormat="false" ht="15" hidden="false" customHeight="true" outlineLevel="0" collapsed="false">
      <c r="A10354" s="106" t="n">
        <v>70351.6373842593</v>
      </c>
      <c r="B10354" s="1" t="s">
        <v>320</v>
      </c>
      <c r="C10354" s="1" t="s">
        <v>321</v>
      </c>
      <c r="D10354" s="1" t="s">
        <v>322</v>
      </c>
    </row>
    <row r="10355" customFormat="false" ht="15" hidden="false" customHeight="true" outlineLevel="0" collapsed="false">
      <c r="A10355" s="106" t="n">
        <v>70358.3901041667</v>
      </c>
      <c r="B10355" s="1" t="s">
        <v>323</v>
      </c>
      <c r="C10355" s="1" t="s">
        <v>324</v>
      </c>
      <c r="D10355" s="1" t="s">
        <v>325</v>
      </c>
    </row>
    <row r="10356" customFormat="false" ht="15" hidden="false" customHeight="true" outlineLevel="0" collapsed="false">
      <c r="A10356" s="106" t="n">
        <v>70366.022337963</v>
      </c>
      <c r="B10356" s="1" t="s">
        <v>314</v>
      </c>
      <c r="C10356" s="1" t="s">
        <v>315</v>
      </c>
      <c r="D10356" s="1" t="s">
        <v>316</v>
      </c>
    </row>
    <row r="10357" customFormat="false" ht="15" hidden="false" customHeight="true" outlineLevel="0" collapsed="false">
      <c r="A10357" s="106" t="n">
        <v>70373.9260185185</v>
      </c>
      <c r="B10357" s="1" t="s">
        <v>326</v>
      </c>
      <c r="C10357" s="1" t="s">
        <v>327</v>
      </c>
      <c r="D10357" s="1" t="s">
        <v>319</v>
      </c>
    </row>
    <row r="10358" customFormat="false" ht="15" hidden="false" customHeight="true" outlineLevel="0" collapsed="false">
      <c r="A10358" s="106" t="n">
        <v>70380.8436574074</v>
      </c>
      <c r="B10358" s="1" t="s">
        <v>320</v>
      </c>
      <c r="C10358" s="1" t="s">
        <v>321</v>
      </c>
      <c r="D10358" s="1" t="s">
        <v>322</v>
      </c>
    </row>
    <row r="10359" customFormat="false" ht="15" hidden="false" customHeight="true" outlineLevel="0" collapsed="false">
      <c r="A10359" s="106" t="n">
        <v>70387.8561921296</v>
      </c>
      <c r="B10359" s="1" t="s">
        <v>323</v>
      </c>
      <c r="C10359" s="1" t="s">
        <v>324</v>
      </c>
      <c r="D10359" s="1" t="s">
        <v>325</v>
      </c>
    </row>
    <row r="10360" customFormat="false" ht="15" hidden="false" customHeight="true" outlineLevel="0" collapsed="false">
      <c r="A10360" s="106" t="n">
        <v>70393.9865856482</v>
      </c>
      <c r="B10360" s="1" t="s">
        <v>328</v>
      </c>
      <c r="C10360" s="1" t="s">
        <v>335</v>
      </c>
      <c r="D10360" s="1" t="s">
        <v>336</v>
      </c>
    </row>
    <row r="10361" customFormat="false" ht="15" hidden="false" customHeight="true" outlineLevel="0" collapsed="false">
      <c r="A10361" s="106" t="n">
        <v>70395.7957523148</v>
      </c>
      <c r="B10361" s="1" t="s">
        <v>314</v>
      </c>
      <c r="C10361" s="1" t="s">
        <v>315</v>
      </c>
      <c r="D10361" s="1" t="s">
        <v>316</v>
      </c>
    </row>
    <row r="10362" customFormat="false" ht="15" hidden="false" customHeight="true" outlineLevel="0" collapsed="false">
      <c r="A10362" s="106" t="n">
        <v>70403.385150463</v>
      </c>
      <c r="B10362" s="1" t="s">
        <v>326</v>
      </c>
      <c r="C10362" s="1" t="s">
        <v>327</v>
      </c>
      <c r="D10362" s="1" t="s">
        <v>319</v>
      </c>
    </row>
    <row r="10363" customFormat="false" ht="15" hidden="false" customHeight="true" outlineLevel="0" collapsed="false">
      <c r="A10363" s="106" t="n">
        <v>70410.0940856482</v>
      </c>
      <c r="B10363" s="1" t="s">
        <v>320</v>
      </c>
      <c r="C10363" s="1" t="s">
        <v>321</v>
      </c>
      <c r="D10363" s="1" t="s">
        <v>322</v>
      </c>
    </row>
    <row r="10364" customFormat="false" ht="15" hidden="false" customHeight="true" outlineLevel="0" collapsed="false">
      <c r="A10364" s="106" t="n">
        <v>70417.4339699074</v>
      </c>
      <c r="B10364" s="1" t="s">
        <v>323</v>
      </c>
      <c r="C10364" s="1" t="s">
        <v>324</v>
      </c>
      <c r="D10364" s="1" t="s">
        <v>325</v>
      </c>
    </row>
    <row r="10365" customFormat="false" ht="15" hidden="false" customHeight="true" outlineLevel="0" collapsed="false">
      <c r="A10365" s="106" t="n">
        <v>70425.5884375</v>
      </c>
      <c r="B10365" s="1" t="s">
        <v>314</v>
      </c>
      <c r="C10365" s="1" t="s">
        <v>315</v>
      </c>
      <c r="D10365" s="1" t="s">
        <v>316</v>
      </c>
    </row>
    <row r="10366" customFormat="false" ht="15" hidden="false" customHeight="true" outlineLevel="0" collapsed="false">
      <c r="A10366" s="106" t="n">
        <v>70432.81125</v>
      </c>
      <c r="B10366" s="1" t="s">
        <v>326</v>
      </c>
      <c r="C10366" s="1" t="s">
        <v>327</v>
      </c>
      <c r="D10366" s="1" t="s">
        <v>319</v>
      </c>
    </row>
    <row r="10367" customFormat="false" ht="15" hidden="false" customHeight="true" outlineLevel="0" collapsed="false">
      <c r="A10367" s="106" t="n">
        <v>70439.4437615741</v>
      </c>
      <c r="B10367" s="1" t="s">
        <v>320</v>
      </c>
      <c r="C10367" s="1" t="s">
        <v>321</v>
      </c>
      <c r="D10367" s="1" t="s">
        <v>322</v>
      </c>
    </row>
    <row r="10368" customFormat="false" ht="15" hidden="false" customHeight="true" outlineLevel="0" collapsed="false">
      <c r="A10368" s="106" t="n">
        <v>70447.1276967593</v>
      </c>
      <c r="B10368" s="1" t="s">
        <v>323</v>
      </c>
      <c r="C10368" s="1" t="s">
        <v>324</v>
      </c>
      <c r="D10368" s="1" t="s">
        <v>325</v>
      </c>
    </row>
    <row r="10369" customFormat="false" ht="15" hidden="false" customHeight="true" outlineLevel="0" collapsed="false">
      <c r="A10369" s="106" t="n">
        <v>70455.3377430556</v>
      </c>
      <c r="B10369" s="1" t="s">
        <v>314</v>
      </c>
      <c r="C10369" s="1" t="s">
        <v>315</v>
      </c>
      <c r="D10369" s="1" t="s">
        <v>316</v>
      </c>
    </row>
    <row r="10370" customFormat="false" ht="15" hidden="false" customHeight="true" outlineLevel="0" collapsed="false">
      <c r="A10370" s="106" t="n">
        <v>70462.2332060185</v>
      </c>
      <c r="B10370" s="1" t="s">
        <v>326</v>
      </c>
      <c r="C10370" s="1" t="s">
        <v>327</v>
      </c>
      <c r="D10370" s="1" t="s">
        <v>319</v>
      </c>
    </row>
    <row r="10371" customFormat="false" ht="15" hidden="false" customHeight="true" outlineLevel="0" collapsed="false">
      <c r="A10371" s="106" t="n">
        <v>70468.9285300926</v>
      </c>
      <c r="B10371" s="1" t="s">
        <v>320</v>
      </c>
      <c r="C10371" s="1" t="s">
        <v>321</v>
      </c>
      <c r="D10371" s="1" t="s">
        <v>322</v>
      </c>
    </row>
    <row r="10372" customFormat="false" ht="15" hidden="false" customHeight="true" outlineLevel="0" collapsed="false">
      <c r="A10372" s="106" t="n">
        <v>70476.9153935185</v>
      </c>
      <c r="B10372" s="1" t="s">
        <v>323</v>
      </c>
      <c r="C10372" s="1" t="s">
        <v>324</v>
      </c>
      <c r="D10372" s="1" t="s">
        <v>325</v>
      </c>
    </row>
    <row r="10373" customFormat="false" ht="15" hidden="false" customHeight="true" outlineLevel="0" collapsed="false">
      <c r="A10373" s="106" t="n">
        <v>70483.896400463</v>
      </c>
      <c r="B10373" s="1" t="s">
        <v>328</v>
      </c>
      <c r="C10373" s="1" t="s">
        <v>337</v>
      </c>
      <c r="D10373" s="1" t="s">
        <v>338</v>
      </c>
    </row>
    <row r="10374" customFormat="false" ht="15" hidden="false" customHeight="true" outlineLevel="0" collapsed="false">
      <c r="A10374" s="106" t="n">
        <v>70484.9852546296</v>
      </c>
      <c r="B10374" s="1" t="s">
        <v>314</v>
      </c>
      <c r="C10374" s="1" t="s">
        <v>315</v>
      </c>
      <c r="D10374" s="1" t="s">
        <v>316</v>
      </c>
    </row>
    <row r="10375" customFormat="false" ht="15" hidden="false" customHeight="true" outlineLevel="0" collapsed="false">
      <c r="A10375" s="106" t="n">
        <v>70491.673587963</v>
      </c>
      <c r="B10375" s="1" t="s">
        <v>326</v>
      </c>
      <c r="C10375" s="1" t="s">
        <v>327</v>
      </c>
      <c r="D10375" s="1" t="s">
        <v>319</v>
      </c>
    </row>
    <row r="10376" customFormat="false" ht="15" hidden="false" customHeight="true" outlineLevel="0" collapsed="false">
      <c r="A10376" s="106" t="n">
        <v>70498.5570023148</v>
      </c>
      <c r="B10376" s="1" t="s">
        <v>320</v>
      </c>
      <c r="C10376" s="1" t="s">
        <v>321</v>
      </c>
      <c r="D10376" s="1" t="s">
        <v>322</v>
      </c>
    </row>
    <row r="10377" customFormat="false" ht="15" hidden="false" customHeight="true" outlineLevel="0" collapsed="false">
      <c r="A10377" s="106" t="n">
        <v>70506.7382060185</v>
      </c>
      <c r="B10377" s="1" t="s">
        <v>323</v>
      </c>
      <c r="C10377" s="1" t="s">
        <v>324</v>
      </c>
      <c r="D10377" s="1" t="s">
        <v>325</v>
      </c>
    </row>
    <row r="10378" customFormat="false" ht="15" hidden="false" customHeight="true" outlineLevel="0" collapsed="false">
      <c r="A10378" s="106" t="n">
        <v>70514.5020717593</v>
      </c>
      <c r="B10378" s="1" t="s">
        <v>314</v>
      </c>
      <c r="C10378" s="1" t="s">
        <v>315</v>
      </c>
      <c r="D10378" s="1" t="s">
        <v>316</v>
      </c>
    </row>
    <row r="10379" customFormat="false" ht="15" hidden="false" customHeight="true" outlineLevel="0" collapsed="false">
      <c r="A10379" s="106" t="n">
        <v>70521.14</v>
      </c>
      <c r="B10379" s="1" t="s">
        <v>317</v>
      </c>
      <c r="C10379" s="1" t="s">
        <v>318</v>
      </c>
      <c r="D10379" s="1" t="s">
        <v>319</v>
      </c>
    </row>
    <row r="10380" customFormat="false" ht="15" hidden="false" customHeight="true" outlineLevel="0" collapsed="false">
      <c r="A10380" s="106" t="n">
        <v>70528.3100925926</v>
      </c>
      <c r="B10380" s="1" t="s">
        <v>320</v>
      </c>
      <c r="C10380" s="1" t="s">
        <v>321</v>
      </c>
      <c r="D10380" s="1" t="s">
        <v>322</v>
      </c>
    </row>
    <row r="10381" customFormat="false" ht="15" hidden="false" customHeight="true" outlineLevel="0" collapsed="false">
      <c r="A10381" s="106" t="n">
        <v>70536.512650463</v>
      </c>
      <c r="B10381" s="1" t="s">
        <v>323</v>
      </c>
      <c r="C10381" s="1" t="s">
        <v>324</v>
      </c>
      <c r="D10381" s="1" t="s">
        <v>325</v>
      </c>
    </row>
    <row r="10382" customFormat="false" ht="15" hidden="false" customHeight="true" outlineLevel="0" collapsed="false">
      <c r="A10382" s="106" t="n">
        <v>70543.8972106482</v>
      </c>
      <c r="B10382" s="1" t="s">
        <v>314</v>
      </c>
      <c r="C10382" s="1" t="s">
        <v>315</v>
      </c>
      <c r="D10382" s="1" t="s">
        <v>316</v>
      </c>
    </row>
    <row r="10383" customFormat="false" ht="15" hidden="false" customHeight="true" outlineLevel="0" collapsed="false">
      <c r="A10383" s="106" t="n">
        <v>70550.6285300926</v>
      </c>
      <c r="B10383" s="1" t="s">
        <v>326</v>
      </c>
      <c r="C10383" s="1" t="s">
        <v>327</v>
      </c>
      <c r="D10383" s="1" t="s">
        <v>319</v>
      </c>
    </row>
    <row r="10384" customFormat="false" ht="15" hidden="false" customHeight="true" outlineLevel="0" collapsed="false">
      <c r="A10384" s="106" t="n">
        <v>70558.1433217593</v>
      </c>
      <c r="B10384" s="1" t="s">
        <v>320</v>
      </c>
      <c r="C10384" s="1" t="s">
        <v>321</v>
      </c>
      <c r="D10384" s="1" t="s">
        <v>322</v>
      </c>
    </row>
    <row r="10385" customFormat="false" ht="15" hidden="false" customHeight="true" outlineLevel="0" collapsed="false">
      <c r="A10385" s="106" t="n">
        <v>70566.1708564815</v>
      </c>
      <c r="B10385" s="1" t="s">
        <v>323</v>
      </c>
      <c r="C10385" s="1" t="s">
        <v>324</v>
      </c>
      <c r="D10385" s="1" t="s">
        <v>325</v>
      </c>
    </row>
    <row r="10386" customFormat="false" ht="15" hidden="false" customHeight="true" outlineLevel="0" collapsed="false">
      <c r="A10386" s="106" t="n">
        <v>70572.8565509259</v>
      </c>
      <c r="B10386" s="1" t="s">
        <v>328</v>
      </c>
      <c r="C10386" s="1" t="s">
        <v>329</v>
      </c>
      <c r="D10386" s="1" t="s">
        <v>330</v>
      </c>
    </row>
    <row r="10387" customFormat="false" ht="15" hidden="false" customHeight="true" outlineLevel="0" collapsed="false">
      <c r="A10387" s="106" t="n">
        <v>70573.2056597222</v>
      </c>
      <c r="B10387" s="1" t="s">
        <v>314</v>
      </c>
      <c r="C10387" s="1" t="s">
        <v>315</v>
      </c>
      <c r="D10387" s="1" t="s">
        <v>316</v>
      </c>
    </row>
    <row r="10388" customFormat="false" ht="15" hidden="false" customHeight="true" outlineLevel="0" collapsed="false">
      <c r="A10388" s="106" t="n">
        <v>70580.1372800926</v>
      </c>
      <c r="B10388" s="1" t="s">
        <v>326</v>
      </c>
      <c r="C10388" s="1" t="s">
        <v>327</v>
      </c>
      <c r="D10388" s="1" t="s">
        <v>319</v>
      </c>
    </row>
    <row r="10389" customFormat="false" ht="15" hidden="false" customHeight="true" outlineLevel="0" collapsed="false">
      <c r="A10389" s="106" t="n">
        <v>70587.9900694445</v>
      </c>
      <c r="B10389" s="1" t="s">
        <v>320</v>
      </c>
      <c r="C10389" s="1" t="s">
        <v>321</v>
      </c>
      <c r="D10389" s="1" t="s">
        <v>322</v>
      </c>
    </row>
    <row r="10390" customFormat="false" ht="15" hidden="false" customHeight="true" outlineLevel="0" collapsed="false">
      <c r="A10390" s="106" t="n">
        <v>70595.6912731481</v>
      </c>
      <c r="B10390" s="1" t="s">
        <v>323</v>
      </c>
      <c r="C10390" s="1" t="s">
        <v>324</v>
      </c>
      <c r="D10390" s="1" t="s">
        <v>325</v>
      </c>
    </row>
    <row r="10391" customFormat="false" ht="15" hidden="false" customHeight="true" outlineLevel="0" collapsed="false">
      <c r="A10391" s="106" t="n">
        <v>70602.4720717593</v>
      </c>
      <c r="B10391" s="1" t="s">
        <v>314</v>
      </c>
      <c r="C10391" s="1" t="s">
        <v>315</v>
      </c>
      <c r="D10391" s="1" t="s">
        <v>316</v>
      </c>
    </row>
    <row r="10392" customFormat="false" ht="15" hidden="false" customHeight="true" outlineLevel="0" collapsed="false">
      <c r="A10392" s="106" t="n">
        <v>70609.6750462963</v>
      </c>
      <c r="B10392" s="1" t="s">
        <v>326</v>
      </c>
      <c r="C10392" s="1" t="s">
        <v>327</v>
      </c>
      <c r="D10392" s="1" t="s">
        <v>319</v>
      </c>
    </row>
    <row r="10393" customFormat="false" ht="15" hidden="false" customHeight="true" outlineLevel="0" collapsed="false">
      <c r="A10393" s="106" t="n">
        <v>70617.7754861111</v>
      </c>
      <c r="B10393" s="1" t="s">
        <v>320</v>
      </c>
      <c r="C10393" s="1" t="s">
        <v>321</v>
      </c>
      <c r="D10393" s="1" t="s">
        <v>322</v>
      </c>
    </row>
    <row r="10394" customFormat="false" ht="15" hidden="false" customHeight="true" outlineLevel="0" collapsed="false">
      <c r="A10394" s="106" t="n">
        <v>70625.0949074074</v>
      </c>
      <c r="B10394" s="1" t="s">
        <v>323</v>
      </c>
      <c r="C10394" s="1" t="s">
        <v>324</v>
      </c>
      <c r="D10394" s="1" t="s">
        <v>325</v>
      </c>
    </row>
    <row r="10395" customFormat="false" ht="15" hidden="false" customHeight="true" outlineLevel="0" collapsed="false">
      <c r="A10395" s="106" t="n">
        <v>70631.7410185185</v>
      </c>
      <c r="B10395" s="1" t="s">
        <v>314</v>
      </c>
      <c r="C10395" s="1" t="s">
        <v>315</v>
      </c>
      <c r="D10395" s="1" t="s">
        <v>316</v>
      </c>
    </row>
    <row r="10396" customFormat="false" ht="15" hidden="false" customHeight="true" outlineLevel="0" collapsed="false">
      <c r="A10396" s="106" t="n">
        <v>70639.2546527778</v>
      </c>
      <c r="B10396" s="1" t="s">
        <v>326</v>
      </c>
      <c r="C10396" s="1" t="s">
        <v>327</v>
      </c>
      <c r="D10396" s="1" t="s">
        <v>319</v>
      </c>
    </row>
    <row r="10397" customFormat="false" ht="15" hidden="false" customHeight="true" outlineLevel="0" collapsed="false">
      <c r="A10397" s="106" t="n">
        <v>70647.4433912037</v>
      </c>
      <c r="B10397" s="1" t="s">
        <v>320</v>
      </c>
      <c r="C10397" s="1" t="s">
        <v>321</v>
      </c>
      <c r="D10397" s="1" t="s">
        <v>322</v>
      </c>
    </row>
    <row r="10398" customFormat="false" ht="15" hidden="false" customHeight="true" outlineLevel="0" collapsed="false">
      <c r="A10398" s="106" t="n">
        <v>70654.4228703704</v>
      </c>
      <c r="B10398" s="1" t="s">
        <v>323</v>
      </c>
      <c r="C10398" s="1" t="s">
        <v>324</v>
      </c>
      <c r="D10398" s="1" t="s">
        <v>325</v>
      </c>
    </row>
    <row r="10399" customFormat="false" ht="15" hidden="false" customHeight="true" outlineLevel="0" collapsed="false">
      <c r="A10399" s="106" t="n">
        <v>70661.0548611111</v>
      </c>
      <c r="B10399" s="1" t="s">
        <v>314</v>
      </c>
      <c r="C10399" s="1" t="s">
        <v>315</v>
      </c>
      <c r="D10399" s="1" t="s">
        <v>316</v>
      </c>
    </row>
    <row r="10400" customFormat="false" ht="15" hidden="false" customHeight="true" outlineLevel="0" collapsed="false">
      <c r="A10400" s="106" t="n">
        <v>70665.5460300926</v>
      </c>
      <c r="B10400" s="1" t="s">
        <v>328</v>
      </c>
      <c r="C10400" s="1" t="s">
        <v>331</v>
      </c>
      <c r="D10400" s="1" t="s">
        <v>332</v>
      </c>
    </row>
    <row r="10401" customFormat="false" ht="15" hidden="false" customHeight="true" outlineLevel="0" collapsed="false">
      <c r="A10401" s="106" t="n">
        <v>70668.8777893519</v>
      </c>
      <c r="B10401" s="1" t="s">
        <v>326</v>
      </c>
      <c r="C10401" s="1" t="s">
        <v>327</v>
      </c>
      <c r="D10401" s="1" t="s">
        <v>319</v>
      </c>
    </row>
    <row r="10402" customFormat="false" ht="15" hidden="false" customHeight="true" outlineLevel="0" collapsed="false">
      <c r="A10402" s="106" t="n">
        <v>70676.9746180556</v>
      </c>
      <c r="B10402" s="1" t="s">
        <v>320</v>
      </c>
      <c r="C10402" s="1" t="s">
        <v>321</v>
      </c>
      <c r="D10402" s="1" t="s">
        <v>322</v>
      </c>
    </row>
    <row r="10403" customFormat="false" ht="15" hidden="false" customHeight="true" outlineLevel="0" collapsed="false">
      <c r="A10403" s="106" t="n">
        <v>70683.7176388889</v>
      </c>
      <c r="B10403" s="1" t="s">
        <v>333</v>
      </c>
      <c r="C10403" s="1" t="s">
        <v>334</v>
      </c>
      <c r="D10403" s="1" t="s">
        <v>325</v>
      </c>
    </row>
    <row r="10404" customFormat="false" ht="15" hidden="false" customHeight="true" outlineLevel="0" collapsed="false">
      <c r="A10404" s="106" t="n">
        <v>70690.4542476852</v>
      </c>
      <c r="B10404" s="1" t="s">
        <v>314</v>
      </c>
      <c r="C10404" s="1" t="s">
        <v>315</v>
      </c>
      <c r="D10404" s="1" t="s">
        <v>316</v>
      </c>
    </row>
    <row r="10405" customFormat="false" ht="15" hidden="false" customHeight="true" outlineLevel="0" collapsed="false">
      <c r="A10405" s="106" t="n">
        <v>70698.5250462963</v>
      </c>
      <c r="B10405" s="1" t="s">
        <v>317</v>
      </c>
      <c r="C10405" s="1" t="s">
        <v>318</v>
      </c>
      <c r="D10405" s="1" t="s">
        <v>319</v>
      </c>
    </row>
    <row r="10406" customFormat="false" ht="15" hidden="false" customHeight="true" outlineLevel="0" collapsed="false">
      <c r="A10406" s="106" t="n">
        <v>70706.3840625</v>
      </c>
      <c r="B10406" s="1" t="s">
        <v>320</v>
      </c>
      <c r="C10406" s="1" t="s">
        <v>321</v>
      </c>
      <c r="D10406" s="1" t="s">
        <v>322</v>
      </c>
    </row>
    <row r="10407" customFormat="false" ht="15" hidden="false" customHeight="true" outlineLevel="0" collapsed="false">
      <c r="A10407" s="106" t="n">
        <v>70713.0161226852</v>
      </c>
      <c r="B10407" s="1" t="s">
        <v>323</v>
      </c>
      <c r="C10407" s="1" t="s">
        <v>324</v>
      </c>
      <c r="D10407" s="1" t="s">
        <v>325</v>
      </c>
    </row>
    <row r="10408" customFormat="false" ht="15" hidden="false" customHeight="true" outlineLevel="0" collapsed="false">
      <c r="A10408" s="106" t="n">
        <v>70719.9746875</v>
      </c>
      <c r="B10408" s="1" t="s">
        <v>314</v>
      </c>
      <c r="C10408" s="1" t="s">
        <v>315</v>
      </c>
      <c r="D10408" s="1" t="s">
        <v>316</v>
      </c>
    </row>
    <row r="10409" customFormat="false" ht="15" hidden="false" customHeight="true" outlineLevel="0" collapsed="false">
      <c r="A10409" s="106" t="n">
        <v>70728.1623032407</v>
      </c>
      <c r="B10409" s="1" t="s">
        <v>326</v>
      </c>
      <c r="C10409" s="1" t="s">
        <v>327</v>
      </c>
      <c r="D10409" s="1" t="s">
        <v>319</v>
      </c>
    </row>
    <row r="10410" customFormat="false" ht="15" hidden="false" customHeight="true" outlineLevel="0" collapsed="false">
      <c r="A10410" s="106" t="n">
        <v>70735.7068171296</v>
      </c>
      <c r="B10410" s="1" t="s">
        <v>320</v>
      </c>
      <c r="C10410" s="1" t="s">
        <v>321</v>
      </c>
      <c r="D10410" s="1" t="s">
        <v>322</v>
      </c>
    </row>
    <row r="10411" customFormat="false" ht="15" hidden="false" customHeight="true" outlineLevel="0" collapsed="false">
      <c r="A10411" s="106" t="n">
        <v>70742.3522800926</v>
      </c>
      <c r="B10411" s="1" t="s">
        <v>323</v>
      </c>
      <c r="C10411" s="1" t="s">
        <v>324</v>
      </c>
      <c r="D10411" s="1" t="s">
        <v>325</v>
      </c>
    </row>
    <row r="10412" customFormat="false" ht="15" hidden="false" customHeight="true" outlineLevel="0" collapsed="false">
      <c r="A10412" s="106" t="n">
        <v>70749.6355671296</v>
      </c>
      <c r="B10412" s="1" t="s">
        <v>314</v>
      </c>
      <c r="C10412" s="1" t="s">
        <v>315</v>
      </c>
      <c r="D10412" s="1" t="s">
        <v>316</v>
      </c>
    </row>
    <row r="10413" customFormat="false" ht="15" hidden="false" customHeight="true" outlineLevel="0" collapsed="false">
      <c r="A10413" s="106" t="n">
        <v>70757.7612384259</v>
      </c>
      <c r="B10413" s="1" t="s">
        <v>326</v>
      </c>
      <c r="C10413" s="1" t="s">
        <v>327</v>
      </c>
      <c r="D10413" s="1" t="s">
        <v>319</v>
      </c>
    </row>
    <row r="10414" customFormat="false" ht="15" hidden="false" customHeight="true" outlineLevel="0" collapsed="false">
      <c r="A10414" s="106" t="n">
        <v>70759.2277777778</v>
      </c>
      <c r="B10414" s="1" t="s">
        <v>328</v>
      </c>
      <c r="C10414" s="1" t="s">
        <v>335</v>
      </c>
      <c r="D10414" s="1" t="s">
        <v>336</v>
      </c>
    </row>
    <row r="10415" customFormat="false" ht="15" hidden="false" customHeight="true" outlineLevel="0" collapsed="false">
      <c r="A10415" s="106" t="n">
        <v>70764.9852662037</v>
      </c>
      <c r="B10415" s="1" t="s">
        <v>320</v>
      </c>
      <c r="C10415" s="1" t="s">
        <v>321</v>
      </c>
      <c r="D10415" s="1" t="s">
        <v>322</v>
      </c>
    </row>
    <row r="10416" customFormat="false" ht="15" hidden="false" customHeight="true" outlineLevel="0" collapsed="false">
      <c r="A10416" s="106" t="n">
        <v>70771.762025463</v>
      </c>
      <c r="B10416" s="1" t="s">
        <v>323</v>
      </c>
      <c r="C10416" s="1" t="s">
        <v>324</v>
      </c>
      <c r="D10416" s="1" t="s">
        <v>325</v>
      </c>
    </row>
    <row r="10417" customFormat="false" ht="15" hidden="false" customHeight="true" outlineLevel="0" collapsed="false">
      <c r="A10417" s="106" t="n">
        <v>70779.4240740741</v>
      </c>
      <c r="B10417" s="1" t="s">
        <v>314</v>
      </c>
      <c r="C10417" s="1" t="s">
        <v>315</v>
      </c>
      <c r="D10417" s="1" t="s">
        <v>316</v>
      </c>
    </row>
    <row r="10418" customFormat="false" ht="15" hidden="false" customHeight="true" outlineLevel="0" collapsed="false">
      <c r="A10418" s="106" t="n">
        <v>70787.3143055556</v>
      </c>
      <c r="B10418" s="1" t="s">
        <v>326</v>
      </c>
      <c r="C10418" s="1" t="s">
        <v>327</v>
      </c>
      <c r="D10418" s="1" t="s">
        <v>319</v>
      </c>
    </row>
    <row r="10419" customFormat="false" ht="15" hidden="false" customHeight="true" outlineLevel="0" collapsed="false">
      <c r="A10419" s="106" t="n">
        <v>70794.2622222222</v>
      </c>
      <c r="B10419" s="1" t="s">
        <v>320</v>
      </c>
      <c r="C10419" s="1" t="s">
        <v>321</v>
      </c>
      <c r="D10419" s="1" t="s">
        <v>322</v>
      </c>
    </row>
    <row r="10420" customFormat="false" ht="15" hidden="false" customHeight="true" outlineLevel="0" collapsed="false">
      <c r="A10420" s="106" t="n">
        <v>70801.2815740741</v>
      </c>
      <c r="B10420" s="1" t="s">
        <v>323</v>
      </c>
      <c r="C10420" s="1" t="s">
        <v>324</v>
      </c>
      <c r="D10420" s="1" t="s">
        <v>325</v>
      </c>
    </row>
    <row r="10421" customFormat="false" ht="15" hidden="false" customHeight="true" outlineLevel="0" collapsed="false">
      <c r="A10421" s="106" t="n">
        <v>70809.285162037</v>
      </c>
      <c r="B10421" s="1" t="s">
        <v>314</v>
      </c>
      <c r="C10421" s="1" t="s">
        <v>315</v>
      </c>
      <c r="D10421" s="1" t="s">
        <v>316</v>
      </c>
    </row>
    <row r="10422" customFormat="false" ht="15" hidden="false" customHeight="true" outlineLevel="0" collapsed="false">
      <c r="A10422" s="106" t="n">
        <v>70816.8314699074</v>
      </c>
      <c r="B10422" s="1" t="s">
        <v>326</v>
      </c>
      <c r="C10422" s="1" t="s">
        <v>327</v>
      </c>
      <c r="D10422" s="1" t="s">
        <v>319</v>
      </c>
    </row>
    <row r="10423" customFormat="false" ht="15" hidden="false" customHeight="true" outlineLevel="0" collapsed="false">
      <c r="A10423" s="106" t="n">
        <v>70823.5792824074</v>
      </c>
      <c r="B10423" s="1" t="s">
        <v>320</v>
      </c>
      <c r="C10423" s="1" t="s">
        <v>321</v>
      </c>
      <c r="D10423" s="1" t="s">
        <v>322</v>
      </c>
    </row>
    <row r="10424" customFormat="false" ht="15" hidden="false" customHeight="true" outlineLevel="0" collapsed="false">
      <c r="A10424" s="106" t="n">
        <v>70830.9331828704</v>
      </c>
      <c r="B10424" s="1" t="s">
        <v>323</v>
      </c>
      <c r="C10424" s="1" t="s">
        <v>324</v>
      </c>
      <c r="D10424" s="1" t="s">
        <v>325</v>
      </c>
    </row>
    <row r="10425" customFormat="false" ht="15" hidden="false" customHeight="true" outlineLevel="0" collapsed="false">
      <c r="A10425" s="106" t="n">
        <v>70839.1359606481</v>
      </c>
      <c r="B10425" s="1" t="s">
        <v>314</v>
      </c>
      <c r="C10425" s="1" t="s">
        <v>315</v>
      </c>
      <c r="D10425" s="1" t="s">
        <v>316</v>
      </c>
    </row>
    <row r="10426" customFormat="false" ht="15" hidden="false" customHeight="true" outlineLevel="0" collapsed="false">
      <c r="A10426" s="106" t="n">
        <v>70846.3246180556</v>
      </c>
      <c r="B10426" s="1" t="s">
        <v>326</v>
      </c>
      <c r="C10426" s="1" t="s">
        <v>327</v>
      </c>
      <c r="D10426" s="1" t="s">
        <v>319</v>
      </c>
    </row>
    <row r="10427" customFormat="false" ht="15" hidden="false" customHeight="true" outlineLevel="0" collapsed="false">
      <c r="A10427" s="106" t="n">
        <v>70849.1387152778</v>
      </c>
      <c r="B10427" s="1" t="s">
        <v>328</v>
      </c>
      <c r="C10427" s="1" t="s">
        <v>337</v>
      </c>
      <c r="D10427" s="1" t="s">
        <v>338</v>
      </c>
    </row>
    <row r="10428" customFormat="false" ht="15" hidden="false" customHeight="true" outlineLevel="0" collapsed="false">
      <c r="A10428" s="106" t="n">
        <v>70852.975462963</v>
      </c>
      <c r="B10428" s="1" t="s">
        <v>320</v>
      </c>
      <c r="C10428" s="1" t="s">
        <v>321</v>
      </c>
      <c r="D10428" s="1" t="s">
        <v>322</v>
      </c>
    </row>
    <row r="10429" customFormat="false" ht="15" hidden="false" customHeight="true" outlineLevel="0" collapsed="false">
      <c r="A10429" s="106" t="n">
        <v>70860.7022453704</v>
      </c>
      <c r="B10429" s="1" t="s">
        <v>333</v>
      </c>
      <c r="C10429" s="1" t="s">
        <v>334</v>
      </c>
      <c r="D10429" s="1" t="s">
        <v>325</v>
      </c>
    </row>
    <row r="10430" customFormat="false" ht="15" hidden="false" customHeight="true" outlineLevel="0" collapsed="false">
      <c r="A10430" s="106" t="n">
        <v>70868.9002777778</v>
      </c>
      <c r="B10430" s="1" t="s">
        <v>314</v>
      </c>
      <c r="C10430" s="1" t="s">
        <v>315</v>
      </c>
      <c r="D10430" s="1" t="s">
        <v>316</v>
      </c>
    </row>
    <row r="10431" customFormat="false" ht="15" hidden="false" customHeight="true" outlineLevel="0" collapsed="false">
      <c r="A10431" s="106" t="n">
        <v>70875.7953240741</v>
      </c>
      <c r="B10431" s="1" t="s">
        <v>317</v>
      </c>
      <c r="C10431" s="1" t="s">
        <v>318</v>
      </c>
      <c r="D10431" s="1" t="s">
        <v>319</v>
      </c>
    </row>
    <row r="10432" customFormat="false" ht="15" hidden="false" customHeight="true" outlineLevel="0" collapsed="false">
      <c r="A10432" s="106" t="n">
        <v>70882.4815393519</v>
      </c>
      <c r="B10432" s="1" t="s">
        <v>320</v>
      </c>
      <c r="C10432" s="1" t="s">
        <v>321</v>
      </c>
      <c r="D10432" s="1" t="s">
        <v>322</v>
      </c>
    </row>
    <row r="10433" customFormat="false" ht="15" hidden="false" customHeight="true" outlineLevel="0" collapsed="false">
      <c r="A10433" s="106" t="n">
        <v>70890.5256712963</v>
      </c>
      <c r="B10433" s="1" t="s">
        <v>323</v>
      </c>
      <c r="C10433" s="1" t="s">
        <v>324</v>
      </c>
      <c r="D10433" s="1" t="s">
        <v>325</v>
      </c>
    </row>
    <row r="10434" customFormat="false" ht="15" hidden="false" customHeight="true" outlineLevel="0" collapsed="false">
      <c r="A10434" s="106" t="n">
        <v>70898.5315625</v>
      </c>
      <c r="B10434" s="1" t="s">
        <v>314</v>
      </c>
      <c r="C10434" s="1" t="s">
        <v>315</v>
      </c>
      <c r="D10434" s="1" t="s">
        <v>316</v>
      </c>
    </row>
    <row r="10435" customFormat="false" ht="15" hidden="false" customHeight="true" outlineLevel="0" collapsed="false">
      <c r="A10435" s="106" t="n">
        <v>70905.2381481481</v>
      </c>
      <c r="B10435" s="1" t="s">
        <v>326</v>
      </c>
      <c r="C10435" s="1" t="s">
        <v>327</v>
      </c>
      <c r="D10435" s="1" t="s">
        <v>319</v>
      </c>
    </row>
    <row r="10436" customFormat="false" ht="15" hidden="false" customHeight="true" outlineLevel="0" collapsed="false">
      <c r="A10436" s="106" t="n">
        <v>70912.108587963</v>
      </c>
      <c r="B10436" s="1" t="s">
        <v>320</v>
      </c>
      <c r="C10436" s="1" t="s">
        <v>321</v>
      </c>
      <c r="D10436" s="1" t="s">
        <v>322</v>
      </c>
    </row>
    <row r="10437" customFormat="false" ht="15" hidden="false" customHeight="true" outlineLevel="0" collapsed="false">
      <c r="A10437" s="106" t="n">
        <v>70920.3159837963</v>
      </c>
      <c r="B10437" s="1" t="s">
        <v>323</v>
      </c>
      <c r="C10437" s="1" t="s">
        <v>324</v>
      </c>
      <c r="D10437" s="1" t="s">
        <v>325</v>
      </c>
    </row>
    <row r="10438" customFormat="false" ht="15" hidden="false" customHeight="true" outlineLevel="0" collapsed="false">
      <c r="A10438" s="106" t="n">
        <v>70928.0155787037</v>
      </c>
      <c r="B10438" s="1" t="s">
        <v>314</v>
      </c>
      <c r="C10438" s="1" t="s">
        <v>315</v>
      </c>
      <c r="D10438" s="1" t="s">
        <v>316</v>
      </c>
    </row>
    <row r="10439" customFormat="false" ht="15" hidden="false" customHeight="true" outlineLevel="0" collapsed="false">
      <c r="A10439" s="106" t="n">
        <v>70934.6555555556</v>
      </c>
      <c r="B10439" s="1" t="s">
        <v>326</v>
      </c>
      <c r="C10439" s="1" t="s">
        <v>327</v>
      </c>
      <c r="D10439" s="1" t="s">
        <v>319</v>
      </c>
    </row>
    <row r="10440" customFormat="false" ht="15" hidden="false" customHeight="true" outlineLevel="0" collapsed="false">
      <c r="A10440" s="106" t="n">
        <v>70938.0977083333</v>
      </c>
      <c r="B10440" s="1" t="s">
        <v>328</v>
      </c>
      <c r="C10440" s="1" t="s">
        <v>329</v>
      </c>
      <c r="D10440" s="1" t="s">
        <v>330</v>
      </c>
    </row>
    <row r="10441" customFormat="false" ht="15" hidden="false" customHeight="true" outlineLevel="0" collapsed="false">
      <c r="A10441" s="106" t="n">
        <v>70941.8365856482</v>
      </c>
      <c r="B10441" s="1" t="s">
        <v>320</v>
      </c>
      <c r="C10441" s="1" t="s">
        <v>321</v>
      </c>
      <c r="D10441" s="1" t="s">
        <v>322</v>
      </c>
    </row>
    <row r="10442" customFormat="false" ht="15" hidden="false" customHeight="true" outlineLevel="0" collapsed="false">
      <c r="A10442" s="106" t="n">
        <v>70950.0077777778</v>
      </c>
      <c r="B10442" s="1" t="s">
        <v>323</v>
      </c>
      <c r="C10442" s="1" t="s">
        <v>324</v>
      </c>
      <c r="D10442" s="1" t="s">
        <v>325</v>
      </c>
    </row>
    <row r="10443" customFormat="false" ht="15" hidden="false" customHeight="true" outlineLevel="0" collapsed="false">
      <c r="A10443" s="106" t="n">
        <v>70957.3652430556</v>
      </c>
      <c r="B10443" s="1" t="s">
        <v>314</v>
      </c>
      <c r="C10443" s="1" t="s">
        <v>315</v>
      </c>
      <c r="D10443" s="1" t="s">
        <v>316</v>
      </c>
    </row>
    <row r="10444" customFormat="false" ht="15" hidden="false" customHeight="true" outlineLevel="0" collapsed="false">
      <c r="A10444" s="106" t="n">
        <v>70964.0674189815</v>
      </c>
      <c r="B10444" s="1" t="s">
        <v>326</v>
      </c>
      <c r="C10444" s="1" t="s">
        <v>327</v>
      </c>
      <c r="D10444" s="1" t="s">
        <v>319</v>
      </c>
    </row>
    <row r="10445" customFormat="false" ht="15" hidden="false" customHeight="true" outlineLevel="0" collapsed="false">
      <c r="A10445" s="106" t="n">
        <v>70971.6157060185</v>
      </c>
      <c r="B10445" s="1" t="s">
        <v>320</v>
      </c>
      <c r="C10445" s="1" t="s">
        <v>321</v>
      </c>
      <c r="D10445" s="1" t="s">
        <v>322</v>
      </c>
    </row>
    <row r="10446" customFormat="false" ht="15" hidden="false" customHeight="true" outlineLevel="0" collapsed="false">
      <c r="A10446" s="106" t="n">
        <v>70979.5789583333</v>
      </c>
      <c r="B10446" s="1" t="s">
        <v>323</v>
      </c>
      <c r="C10446" s="1" t="s">
        <v>324</v>
      </c>
      <c r="D10446" s="1" t="s">
        <v>325</v>
      </c>
    </row>
    <row r="10447" customFormat="false" ht="15" hidden="false" customHeight="true" outlineLevel="0" collapsed="false">
      <c r="A10447" s="106" t="n">
        <v>70986.6159143519</v>
      </c>
      <c r="B10447" s="1" t="s">
        <v>314</v>
      </c>
      <c r="C10447" s="1" t="s">
        <v>315</v>
      </c>
      <c r="D10447" s="1" t="s">
        <v>316</v>
      </c>
    </row>
    <row r="10448" customFormat="false" ht="15" hidden="false" customHeight="true" outlineLevel="0" collapsed="false">
      <c r="A10448" s="106" t="n">
        <v>70993.5061342593</v>
      </c>
      <c r="B10448" s="1" t="s">
        <v>326</v>
      </c>
      <c r="C10448" s="1" t="s">
        <v>327</v>
      </c>
      <c r="D10448" s="1" t="s">
        <v>319</v>
      </c>
    </row>
    <row r="10449" customFormat="false" ht="15" hidden="false" customHeight="true" outlineLevel="0" collapsed="false">
      <c r="A10449" s="106" t="n">
        <v>71001.3849768519</v>
      </c>
      <c r="B10449" s="1" t="s">
        <v>320</v>
      </c>
      <c r="C10449" s="1" t="s">
        <v>321</v>
      </c>
      <c r="D10449" s="1" t="s">
        <v>322</v>
      </c>
    </row>
    <row r="10450" customFormat="false" ht="15" hidden="false" customHeight="true" outlineLevel="0" collapsed="false">
      <c r="A10450" s="106" t="n">
        <v>71009.0397222222</v>
      </c>
      <c r="B10450" s="1" t="s">
        <v>323</v>
      </c>
      <c r="C10450" s="1" t="s">
        <v>324</v>
      </c>
      <c r="D10450" s="1" t="s">
        <v>325</v>
      </c>
    </row>
    <row r="10451" customFormat="false" ht="15" hidden="false" customHeight="true" outlineLevel="0" collapsed="false">
      <c r="A10451" s="106" t="n">
        <v>71015.8195023148</v>
      </c>
      <c r="B10451" s="1" t="s">
        <v>314</v>
      </c>
      <c r="C10451" s="1" t="s">
        <v>315</v>
      </c>
      <c r="D10451" s="1" t="s">
        <v>316</v>
      </c>
    </row>
    <row r="10452" customFormat="false" ht="15" hidden="false" customHeight="true" outlineLevel="0" collapsed="false">
      <c r="A10452" s="106" t="n">
        <v>71023.0016319444</v>
      </c>
      <c r="B10452" s="1" t="s">
        <v>317</v>
      </c>
      <c r="C10452" s="1" t="s">
        <v>318</v>
      </c>
      <c r="D10452" s="1" t="s">
        <v>319</v>
      </c>
    </row>
    <row r="10453" customFormat="false" ht="15" hidden="false" customHeight="true" outlineLevel="0" collapsed="false">
      <c r="A10453" s="106" t="n">
        <v>71030.7785069445</v>
      </c>
      <c r="B10453" s="1" t="s">
        <v>328</v>
      </c>
      <c r="C10453" s="1" t="s">
        <v>331</v>
      </c>
      <c r="D10453" s="1" t="s">
        <v>332</v>
      </c>
    </row>
    <row r="10454" customFormat="false" ht="15" hidden="false" customHeight="true" outlineLevel="0" collapsed="false">
      <c r="A10454" s="106" t="n">
        <v>71031.0961574074</v>
      </c>
      <c r="B10454" s="1" t="s">
        <v>320</v>
      </c>
      <c r="C10454" s="1" t="s">
        <v>321</v>
      </c>
      <c r="D10454" s="1" t="s">
        <v>322</v>
      </c>
    </row>
    <row r="10455" customFormat="false" ht="15" hidden="false" customHeight="true" outlineLevel="0" collapsed="false">
      <c r="A10455" s="106" t="n">
        <v>71038.4149884259</v>
      </c>
      <c r="B10455" s="1" t="s">
        <v>333</v>
      </c>
      <c r="C10455" s="1" t="s">
        <v>334</v>
      </c>
      <c r="D10455" s="1" t="s">
        <v>325</v>
      </c>
    </row>
    <row r="10456" customFormat="false" ht="15" hidden="false" customHeight="true" outlineLevel="0" collapsed="false">
      <c r="A10456" s="106" t="n">
        <v>71045.0370717593</v>
      </c>
      <c r="B10456" s="1" t="s">
        <v>314</v>
      </c>
      <c r="C10456" s="1" t="s">
        <v>315</v>
      </c>
      <c r="D10456" s="1" t="s">
        <v>316</v>
      </c>
    </row>
    <row r="10457" customFormat="false" ht="15" hidden="false" customHeight="true" outlineLevel="0" collapsed="false">
      <c r="A10457" s="106" t="n">
        <v>71052.5665856482</v>
      </c>
      <c r="B10457" s="1" t="s">
        <v>317</v>
      </c>
      <c r="C10457" s="1" t="s">
        <v>318</v>
      </c>
      <c r="D10457" s="1" t="s">
        <v>319</v>
      </c>
    </row>
    <row r="10458" customFormat="false" ht="15" hidden="false" customHeight="true" outlineLevel="0" collapsed="false">
      <c r="A10458" s="106" t="n">
        <v>71060.7253356482</v>
      </c>
      <c r="B10458" s="1" t="s">
        <v>320</v>
      </c>
      <c r="C10458" s="1" t="s">
        <v>321</v>
      </c>
      <c r="D10458" s="1" t="s">
        <v>322</v>
      </c>
    </row>
    <row r="10459" customFormat="false" ht="15" hidden="false" customHeight="true" outlineLevel="0" collapsed="false">
      <c r="A10459" s="106" t="n">
        <v>71067.7351851852</v>
      </c>
      <c r="B10459" s="1" t="s">
        <v>323</v>
      </c>
      <c r="C10459" s="1" t="s">
        <v>324</v>
      </c>
      <c r="D10459" s="1" t="s">
        <v>325</v>
      </c>
    </row>
    <row r="10460" customFormat="false" ht="15" hidden="false" customHeight="true" outlineLevel="0" collapsed="false">
      <c r="A10460" s="106" t="n">
        <v>71074.3312037037</v>
      </c>
      <c r="B10460" s="1" t="s">
        <v>314</v>
      </c>
      <c r="C10460" s="1" t="s">
        <v>315</v>
      </c>
      <c r="D10460" s="1" t="s">
        <v>316</v>
      </c>
    </row>
    <row r="10461" customFormat="false" ht="15" hidden="false" customHeight="true" outlineLevel="0" collapsed="false">
      <c r="A10461" s="106" t="n">
        <v>71082.1918981481</v>
      </c>
      <c r="B10461" s="1" t="s">
        <v>326</v>
      </c>
      <c r="C10461" s="1" t="s">
        <v>327</v>
      </c>
      <c r="D10461" s="1" t="s">
        <v>319</v>
      </c>
    </row>
    <row r="10462" customFormat="false" ht="15" hidden="false" customHeight="true" outlineLevel="0" collapsed="false">
      <c r="A10462" s="106" t="n">
        <v>71090.2676736111</v>
      </c>
      <c r="B10462" s="1" t="s">
        <v>320</v>
      </c>
      <c r="C10462" s="1" t="s">
        <v>321</v>
      </c>
      <c r="D10462" s="1" t="s">
        <v>322</v>
      </c>
    </row>
    <row r="10463" customFormat="false" ht="15" hidden="false" customHeight="true" outlineLevel="0" collapsed="false">
      <c r="A10463" s="106" t="n">
        <v>71097.0353935185</v>
      </c>
      <c r="B10463" s="1" t="s">
        <v>323</v>
      </c>
      <c r="C10463" s="1" t="s">
        <v>324</v>
      </c>
      <c r="D10463" s="1" t="s">
        <v>325</v>
      </c>
    </row>
    <row r="10464" customFormat="false" ht="15" hidden="false" customHeight="true" outlineLevel="0" collapsed="false">
      <c r="A10464" s="106" t="n">
        <v>71103.7562384259</v>
      </c>
      <c r="B10464" s="1" t="s">
        <v>314</v>
      </c>
      <c r="C10464" s="1" t="s">
        <v>315</v>
      </c>
      <c r="D10464" s="1" t="s">
        <v>316</v>
      </c>
    </row>
    <row r="10465" customFormat="false" ht="15" hidden="false" customHeight="true" outlineLevel="0" collapsed="false">
      <c r="A10465" s="106" t="n">
        <v>71111.854837963</v>
      </c>
      <c r="B10465" s="1" t="s">
        <v>326</v>
      </c>
      <c r="C10465" s="1" t="s">
        <v>327</v>
      </c>
      <c r="D10465" s="1" t="s">
        <v>319</v>
      </c>
    </row>
    <row r="10466" customFormat="false" ht="15" hidden="false" customHeight="true" outlineLevel="0" collapsed="false">
      <c r="A10466" s="106" t="n">
        <v>71119.7273726852</v>
      </c>
      <c r="B10466" s="1" t="s">
        <v>320</v>
      </c>
      <c r="C10466" s="1" t="s">
        <v>321</v>
      </c>
      <c r="D10466" s="1" t="s">
        <v>322</v>
      </c>
    </row>
    <row r="10467" customFormat="false" ht="15" hidden="false" customHeight="true" outlineLevel="0" collapsed="false">
      <c r="A10467" s="106" t="n">
        <v>71124.4693518519</v>
      </c>
      <c r="B10467" s="1" t="s">
        <v>328</v>
      </c>
      <c r="C10467" s="1" t="s">
        <v>335</v>
      </c>
      <c r="D10467" s="1" t="s">
        <v>336</v>
      </c>
    </row>
    <row r="10468" customFormat="false" ht="15" hidden="false" customHeight="true" outlineLevel="0" collapsed="false">
      <c r="A10468" s="106" t="n">
        <v>71126.35625</v>
      </c>
      <c r="B10468" s="1" t="s">
        <v>323</v>
      </c>
      <c r="C10468" s="1" t="s">
        <v>324</v>
      </c>
      <c r="D10468" s="1" t="s">
        <v>325</v>
      </c>
    </row>
    <row r="10469" customFormat="false" ht="15" hidden="false" customHeight="true" outlineLevel="0" collapsed="false">
      <c r="A10469" s="106" t="n">
        <v>71133.3440162037</v>
      </c>
      <c r="B10469" s="1" t="s">
        <v>314</v>
      </c>
      <c r="C10469" s="1" t="s">
        <v>315</v>
      </c>
      <c r="D10469" s="1" t="s">
        <v>316</v>
      </c>
    </row>
    <row r="10470" customFormat="false" ht="15" hidden="false" customHeight="true" outlineLevel="0" collapsed="false">
      <c r="A10470" s="106" t="n">
        <v>71141.5304861111</v>
      </c>
      <c r="B10470" s="1" t="s">
        <v>326</v>
      </c>
      <c r="C10470" s="1" t="s">
        <v>327</v>
      </c>
      <c r="D10470" s="1" t="s">
        <v>319</v>
      </c>
    </row>
    <row r="10471" customFormat="false" ht="15" hidden="false" customHeight="true" outlineLevel="0" collapsed="false">
      <c r="A10471" s="106" t="n">
        <v>71149.1141087963</v>
      </c>
      <c r="B10471" s="1" t="s">
        <v>320</v>
      </c>
      <c r="C10471" s="1" t="s">
        <v>321</v>
      </c>
      <c r="D10471" s="1" t="s">
        <v>322</v>
      </c>
    </row>
    <row r="10472" customFormat="false" ht="15" hidden="false" customHeight="true" outlineLevel="0" collapsed="false">
      <c r="A10472" s="106" t="n">
        <v>71155.7412152778</v>
      </c>
      <c r="B10472" s="1" t="s">
        <v>323</v>
      </c>
      <c r="C10472" s="1" t="s">
        <v>324</v>
      </c>
      <c r="D10472" s="1" t="s">
        <v>325</v>
      </c>
    </row>
    <row r="10473" customFormat="false" ht="15" hidden="false" customHeight="true" outlineLevel="0" collapsed="false">
      <c r="A10473" s="106" t="n">
        <v>71163.0901736111</v>
      </c>
      <c r="B10473" s="1" t="s">
        <v>314</v>
      </c>
      <c r="C10473" s="1" t="s">
        <v>315</v>
      </c>
      <c r="D10473" s="1" t="s">
        <v>316</v>
      </c>
    </row>
    <row r="10474" customFormat="false" ht="15" hidden="false" customHeight="true" outlineLevel="0" collapsed="false">
      <c r="A10474" s="106" t="n">
        <v>71171.1957291667</v>
      </c>
      <c r="B10474" s="1" t="s">
        <v>326</v>
      </c>
      <c r="C10474" s="1" t="s">
        <v>327</v>
      </c>
      <c r="D10474" s="1" t="s">
        <v>319</v>
      </c>
    </row>
    <row r="10475" customFormat="false" ht="15" hidden="false" customHeight="true" outlineLevel="0" collapsed="false">
      <c r="A10475" s="106" t="n">
        <v>71178.4474768519</v>
      </c>
      <c r="B10475" s="1" t="s">
        <v>320</v>
      </c>
      <c r="C10475" s="1" t="s">
        <v>321</v>
      </c>
      <c r="D10475" s="1" t="s">
        <v>322</v>
      </c>
    </row>
    <row r="10476" customFormat="false" ht="15" hidden="false" customHeight="true" outlineLevel="0" collapsed="false">
      <c r="A10476" s="106" t="n">
        <v>71185.2273611111</v>
      </c>
      <c r="B10476" s="1" t="s">
        <v>323</v>
      </c>
      <c r="C10476" s="1" t="s">
        <v>324</v>
      </c>
      <c r="D10476" s="1" t="s">
        <v>325</v>
      </c>
    </row>
    <row r="10477" customFormat="false" ht="15" hidden="false" customHeight="true" outlineLevel="0" collapsed="false">
      <c r="A10477" s="106" t="n">
        <v>71192.9507986111</v>
      </c>
      <c r="B10477" s="1" t="s">
        <v>314</v>
      </c>
      <c r="C10477" s="1" t="s">
        <v>315</v>
      </c>
      <c r="D10477" s="1" t="s">
        <v>316</v>
      </c>
    </row>
    <row r="10478" customFormat="false" ht="15" hidden="false" customHeight="true" outlineLevel="0" collapsed="false">
      <c r="A10478" s="106" t="n">
        <v>71200.8265162037</v>
      </c>
      <c r="B10478" s="1" t="s">
        <v>317</v>
      </c>
      <c r="C10478" s="1" t="s">
        <v>318</v>
      </c>
      <c r="D10478" s="1" t="s">
        <v>319</v>
      </c>
    </row>
    <row r="10479" customFormat="false" ht="15" hidden="false" customHeight="true" outlineLevel="0" collapsed="false">
      <c r="A10479" s="106" t="n">
        <v>71207.7619097222</v>
      </c>
      <c r="B10479" s="1" t="s">
        <v>320</v>
      </c>
      <c r="C10479" s="1" t="s">
        <v>321</v>
      </c>
      <c r="D10479" s="1" t="s">
        <v>322</v>
      </c>
    </row>
    <row r="10480" customFormat="false" ht="15" hidden="false" customHeight="true" outlineLevel="0" collapsed="false">
      <c r="A10480" s="106" t="n">
        <v>71214.3835763889</v>
      </c>
      <c r="B10480" s="1" t="s">
        <v>328</v>
      </c>
      <c r="C10480" s="1" t="s">
        <v>337</v>
      </c>
      <c r="D10480" s="1" t="s">
        <v>338</v>
      </c>
    </row>
    <row r="10481" customFormat="false" ht="15" hidden="false" customHeight="true" outlineLevel="0" collapsed="false">
      <c r="A10481" s="106" t="n">
        <v>71214.8305324074</v>
      </c>
      <c r="B10481" s="1" t="s">
        <v>333</v>
      </c>
      <c r="C10481" s="1" t="s">
        <v>334</v>
      </c>
      <c r="D10481" s="1" t="s">
        <v>325</v>
      </c>
    </row>
    <row r="10482" customFormat="false" ht="15" hidden="false" customHeight="true" outlineLevel="0" collapsed="false">
      <c r="A10482" s="106" t="n">
        <v>71222.8529166667</v>
      </c>
      <c r="B10482" s="1" t="s">
        <v>314</v>
      </c>
      <c r="C10482" s="1" t="s">
        <v>315</v>
      </c>
      <c r="D10482" s="1" t="s">
        <v>316</v>
      </c>
    </row>
    <row r="10483" customFormat="false" ht="15" hidden="false" customHeight="true" outlineLevel="0" collapsed="false">
      <c r="A10483" s="106" t="n">
        <v>71230.3982291667</v>
      </c>
      <c r="B10483" s="1" t="s">
        <v>326</v>
      </c>
      <c r="C10483" s="1" t="s">
        <v>327</v>
      </c>
      <c r="D10483" s="1" t="s">
        <v>319</v>
      </c>
    </row>
    <row r="10484" customFormat="false" ht="15" hidden="false" customHeight="true" outlineLevel="0" collapsed="false">
      <c r="A10484" s="106" t="n">
        <v>71237.1025115741</v>
      </c>
      <c r="B10484" s="1" t="s">
        <v>320</v>
      </c>
      <c r="C10484" s="1" t="s">
        <v>321</v>
      </c>
      <c r="D10484" s="1" t="s">
        <v>322</v>
      </c>
    </row>
    <row r="10485" customFormat="false" ht="15" hidden="false" customHeight="true" outlineLevel="0" collapsed="false">
      <c r="A10485" s="106" t="n">
        <v>71244.5336111111</v>
      </c>
      <c r="B10485" s="1" t="s">
        <v>323</v>
      </c>
      <c r="C10485" s="1" t="s">
        <v>324</v>
      </c>
      <c r="D10485" s="1" t="s">
        <v>325</v>
      </c>
    </row>
    <row r="10486" customFormat="false" ht="15" hidden="false" customHeight="true" outlineLevel="0" collapsed="false">
      <c r="A10486" s="106" t="n">
        <v>71252.7131828704</v>
      </c>
      <c r="B10486" s="1" t="s">
        <v>314</v>
      </c>
      <c r="C10486" s="1" t="s">
        <v>315</v>
      </c>
      <c r="D10486" s="1" t="s">
        <v>316</v>
      </c>
    </row>
    <row r="10487" customFormat="false" ht="15" hidden="false" customHeight="true" outlineLevel="0" collapsed="false">
      <c r="A10487" s="106" t="n">
        <v>71259.8946990741</v>
      </c>
      <c r="B10487" s="1" t="s">
        <v>326</v>
      </c>
      <c r="C10487" s="1" t="s">
        <v>327</v>
      </c>
      <c r="D10487" s="1" t="s">
        <v>319</v>
      </c>
    </row>
    <row r="10488" customFormat="false" ht="15" hidden="false" customHeight="true" outlineLevel="0" collapsed="false">
      <c r="A10488" s="106" t="n">
        <v>71266.5116550926</v>
      </c>
      <c r="B10488" s="1" t="s">
        <v>320</v>
      </c>
      <c r="C10488" s="1" t="s">
        <v>321</v>
      </c>
      <c r="D10488" s="1" t="s">
        <v>322</v>
      </c>
    </row>
    <row r="10489" customFormat="false" ht="15" hidden="false" customHeight="true" outlineLevel="0" collapsed="false">
      <c r="A10489" s="106" t="n">
        <v>71274.2913425926</v>
      </c>
      <c r="B10489" s="1" t="s">
        <v>323</v>
      </c>
      <c r="C10489" s="1" t="s">
        <v>324</v>
      </c>
      <c r="D10489" s="1" t="s">
        <v>325</v>
      </c>
    </row>
    <row r="10490" customFormat="false" ht="15" hidden="false" customHeight="true" outlineLevel="0" collapsed="false">
      <c r="A10490" s="106" t="n">
        <v>71282.4573958333</v>
      </c>
      <c r="B10490" s="1" t="s">
        <v>314</v>
      </c>
      <c r="C10490" s="1" t="s">
        <v>315</v>
      </c>
      <c r="D10490" s="1" t="s">
        <v>316</v>
      </c>
    </row>
    <row r="10491" customFormat="false" ht="15" hidden="false" customHeight="true" outlineLevel="0" collapsed="false">
      <c r="A10491" s="106" t="n">
        <v>71289.3185069444</v>
      </c>
      <c r="B10491" s="1" t="s">
        <v>326</v>
      </c>
      <c r="C10491" s="1" t="s">
        <v>327</v>
      </c>
      <c r="D10491" s="1" t="s">
        <v>319</v>
      </c>
    </row>
    <row r="10492" customFormat="false" ht="15" hidden="false" customHeight="true" outlineLevel="0" collapsed="false">
      <c r="A10492" s="106" t="n">
        <v>71296.0126157407</v>
      </c>
      <c r="B10492" s="1" t="s">
        <v>320</v>
      </c>
      <c r="C10492" s="1" t="s">
        <v>321</v>
      </c>
      <c r="D10492" s="1" t="s">
        <v>322</v>
      </c>
    </row>
    <row r="10493" customFormat="false" ht="15" hidden="false" customHeight="true" outlineLevel="0" collapsed="false">
      <c r="A10493" s="106" t="n">
        <v>71303.3431365741</v>
      </c>
      <c r="B10493" s="1" t="s">
        <v>328</v>
      </c>
      <c r="C10493" s="1" t="s">
        <v>329</v>
      </c>
      <c r="D10493" s="1" t="s">
        <v>330</v>
      </c>
    </row>
    <row r="10494" customFormat="false" ht="15" hidden="false" customHeight="true" outlineLevel="0" collapsed="false">
      <c r="A10494" s="106" t="n">
        <v>71304.0491319444</v>
      </c>
      <c r="B10494" s="1" t="s">
        <v>323</v>
      </c>
      <c r="C10494" s="1" t="s">
        <v>324</v>
      </c>
      <c r="D10494" s="1" t="s">
        <v>325</v>
      </c>
    </row>
    <row r="10495" customFormat="false" ht="15" hidden="false" customHeight="true" outlineLevel="0" collapsed="false">
      <c r="A10495" s="106" t="n">
        <v>71312.0380555556</v>
      </c>
      <c r="B10495" s="1" t="s">
        <v>314</v>
      </c>
      <c r="C10495" s="1" t="s">
        <v>315</v>
      </c>
      <c r="D10495" s="1" t="s">
        <v>316</v>
      </c>
    </row>
    <row r="10496" customFormat="false" ht="15" hidden="false" customHeight="true" outlineLevel="0" collapsed="false">
      <c r="A10496" s="106" t="n">
        <v>71318.6913541667</v>
      </c>
      <c r="B10496" s="1" t="s">
        <v>326</v>
      </c>
      <c r="C10496" s="1" t="s">
        <v>327</v>
      </c>
      <c r="D10496" s="1" t="s">
        <v>319</v>
      </c>
    </row>
    <row r="10497" customFormat="false" ht="15" hidden="false" customHeight="true" outlineLevel="0" collapsed="false">
      <c r="A10497" s="106" t="n">
        <v>71325.6021412037</v>
      </c>
      <c r="B10497" s="1" t="s">
        <v>320</v>
      </c>
      <c r="C10497" s="1" t="s">
        <v>321</v>
      </c>
      <c r="D10497" s="1" t="s">
        <v>322</v>
      </c>
    </row>
    <row r="10498" customFormat="false" ht="15" hidden="false" customHeight="true" outlineLevel="0" collapsed="false">
      <c r="A10498" s="106" t="n">
        <v>71333.7597222222</v>
      </c>
      <c r="B10498" s="1" t="s">
        <v>323</v>
      </c>
      <c r="C10498" s="1" t="s">
        <v>324</v>
      </c>
      <c r="D10498" s="1" t="s">
        <v>325</v>
      </c>
    </row>
    <row r="10499" customFormat="false" ht="15" hidden="false" customHeight="true" outlineLevel="0" collapsed="false">
      <c r="A10499" s="106" t="n">
        <v>71341.4479166667</v>
      </c>
      <c r="B10499" s="1" t="s">
        <v>314</v>
      </c>
      <c r="C10499" s="1" t="s">
        <v>315</v>
      </c>
      <c r="D10499" s="1" t="s">
        <v>316</v>
      </c>
    </row>
    <row r="10500" customFormat="false" ht="15" hidden="false" customHeight="true" outlineLevel="0" collapsed="false">
      <c r="A10500" s="106" t="n">
        <v>71348.0455787037</v>
      </c>
      <c r="B10500" s="1" t="s">
        <v>326</v>
      </c>
      <c r="C10500" s="1" t="s">
        <v>327</v>
      </c>
      <c r="D10500" s="1" t="s">
        <v>319</v>
      </c>
    </row>
    <row r="10501" customFormat="false" ht="15" hidden="false" customHeight="true" outlineLevel="0" collapsed="false">
      <c r="A10501" s="106" t="n">
        <v>71355.2590740741</v>
      </c>
      <c r="B10501" s="1" t="s">
        <v>320</v>
      </c>
      <c r="C10501" s="1" t="s">
        <v>321</v>
      </c>
      <c r="D10501" s="1" t="s">
        <v>322</v>
      </c>
    </row>
    <row r="10502" customFormat="false" ht="15" hidden="false" customHeight="true" outlineLevel="0" collapsed="false">
      <c r="A10502" s="106" t="n">
        <v>71363.3893055556</v>
      </c>
      <c r="B10502" s="1" t="s">
        <v>323</v>
      </c>
      <c r="C10502" s="1" t="s">
        <v>324</v>
      </c>
      <c r="D10502" s="1" t="s">
        <v>325</v>
      </c>
    </row>
    <row r="10503" customFormat="false" ht="15" hidden="false" customHeight="true" outlineLevel="0" collapsed="false">
      <c r="A10503" s="106" t="n">
        <v>71370.7200694445</v>
      </c>
      <c r="B10503" s="1" t="s">
        <v>314</v>
      </c>
      <c r="C10503" s="1" t="s">
        <v>315</v>
      </c>
      <c r="D10503" s="1" t="s">
        <v>316</v>
      </c>
    </row>
    <row r="10504" customFormat="false" ht="15" hidden="false" customHeight="true" outlineLevel="0" collapsed="false">
      <c r="A10504" s="106" t="n">
        <v>71377.4150578704</v>
      </c>
      <c r="B10504" s="1" t="s">
        <v>317</v>
      </c>
      <c r="C10504" s="1" t="s">
        <v>318</v>
      </c>
      <c r="D10504" s="1" t="s">
        <v>319</v>
      </c>
    </row>
    <row r="10505" customFormat="false" ht="15" hidden="false" customHeight="true" outlineLevel="0" collapsed="false">
      <c r="A10505" s="106" t="n">
        <v>71384.9586342593</v>
      </c>
      <c r="B10505" s="1" t="s">
        <v>320</v>
      </c>
      <c r="C10505" s="1" t="s">
        <v>321</v>
      </c>
      <c r="D10505" s="1" t="s">
        <v>322</v>
      </c>
    </row>
    <row r="10506" customFormat="false" ht="15" hidden="false" customHeight="true" outlineLevel="0" collapsed="false">
      <c r="A10506" s="106" t="n">
        <v>71392.92</v>
      </c>
      <c r="B10506" s="1" t="s">
        <v>333</v>
      </c>
      <c r="C10506" s="1" t="s">
        <v>334</v>
      </c>
      <c r="D10506" s="1" t="s">
        <v>325</v>
      </c>
    </row>
    <row r="10507" customFormat="false" ht="15" hidden="false" customHeight="true" outlineLevel="0" collapsed="false">
      <c r="A10507" s="106" t="n">
        <v>71396.0263078704</v>
      </c>
      <c r="B10507" s="1" t="s">
        <v>328</v>
      </c>
      <c r="C10507" s="1" t="s">
        <v>331</v>
      </c>
      <c r="D10507" s="1" t="s">
        <v>332</v>
      </c>
    </row>
    <row r="10508" customFormat="false" ht="15" hidden="false" customHeight="true" outlineLevel="0" collapsed="false">
      <c r="A10508" s="106" t="n">
        <v>71399.9130902778</v>
      </c>
      <c r="B10508" s="1" t="s">
        <v>314</v>
      </c>
      <c r="C10508" s="1" t="s">
        <v>315</v>
      </c>
      <c r="D10508" s="1" t="s">
        <v>316</v>
      </c>
    </row>
    <row r="10509" customFormat="false" ht="15" hidden="false" customHeight="true" outlineLevel="0" collapsed="false">
      <c r="A10509" s="106" t="n">
        <v>71406.829224537</v>
      </c>
      <c r="B10509" s="1" t="s">
        <v>326</v>
      </c>
      <c r="C10509" s="1" t="s">
        <v>327</v>
      </c>
      <c r="D10509" s="1" t="s">
        <v>319</v>
      </c>
    </row>
    <row r="10510" customFormat="false" ht="15" hidden="false" customHeight="true" outlineLevel="0" collapsed="false">
      <c r="A10510" s="106" t="n">
        <v>71414.677037037</v>
      </c>
      <c r="B10510" s="1" t="s">
        <v>320</v>
      </c>
      <c r="C10510" s="1" t="s">
        <v>321</v>
      </c>
      <c r="D10510" s="1" t="s">
        <v>322</v>
      </c>
    </row>
    <row r="10511" customFormat="false" ht="15" hidden="false" customHeight="true" outlineLevel="0" collapsed="false">
      <c r="A10511" s="106" t="n">
        <v>71422.3543055556</v>
      </c>
      <c r="B10511" s="1" t="s">
        <v>323</v>
      </c>
      <c r="C10511" s="1" t="s">
        <v>324</v>
      </c>
      <c r="D10511" s="1" t="s">
        <v>325</v>
      </c>
    </row>
    <row r="10512" customFormat="false" ht="15" hidden="false" customHeight="true" outlineLevel="0" collapsed="false">
      <c r="A10512" s="106" t="n">
        <v>71429.0946527778</v>
      </c>
      <c r="B10512" s="1" t="s">
        <v>314</v>
      </c>
      <c r="C10512" s="1" t="s">
        <v>315</v>
      </c>
      <c r="D10512" s="1" t="s">
        <v>316</v>
      </c>
    </row>
    <row r="10513" customFormat="false" ht="15" hidden="false" customHeight="true" outlineLevel="0" collapsed="false">
      <c r="A10513" s="106" t="n">
        <v>71436.3114236111</v>
      </c>
      <c r="B10513" s="1" t="s">
        <v>326</v>
      </c>
      <c r="C10513" s="1" t="s">
        <v>327</v>
      </c>
      <c r="D10513" s="1" t="s">
        <v>319</v>
      </c>
    </row>
    <row r="10514" customFormat="false" ht="15" hidden="false" customHeight="true" outlineLevel="0" collapsed="false">
      <c r="A10514" s="106" t="n">
        <v>71444.387662037</v>
      </c>
      <c r="B10514" s="1" t="s">
        <v>320</v>
      </c>
      <c r="C10514" s="1" t="s">
        <v>321</v>
      </c>
      <c r="D10514" s="1" t="s">
        <v>322</v>
      </c>
    </row>
    <row r="10515" customFormat="false" ht="15" hidden="false" customHeight="true" outlineLevel="0" collapsed="false">
      <c r="A10515" s="106" t="n">
        <v>71451.7169560185</v>
      </c>
      <c r="B10515" s="1" t="s">
        <v>323</v>
      </c>
      <c r="C10515" s="1" t="s">
        <v>324</v>
      </c>
      <c r="D10515" s="1" t="s">
        <v>325</v>
      </c>
    </row>
    <row r="10516" customFormat="false" ht="15" hidden="false" customHeight="true" outlineLevel="0" collapsed="false">
      <c r="A10516" s="106" t="n">
        <v>71458.3306712963</v>
      </c>
      <c r="B10516" s="1" t="s">
        <v>314</v>
      </c>
      <c r="C10516" s="1" t="s">
        <v>315</v>
      </c>
      <c r="D10516" s="1" t="s">
        <v>316</v>
      </c>
    </row>
    <row r="10517" customFormat="false" ht="15" hidden="false" customHeight="true" outlineLevel="0" collapsed="false">
      <c r="A10517" s="106" t="n">
        <v>71465.8786805556</v>
      </c>
      <c r="B10517" s="1" t="s">
        <v>326</v>
      </c>
      <c r="C10517" s="1" t="s">
        <v>327</v>
      </c>
      <c r="D10517" s="1" t="s">
        <v>319</v>
      </c>
    </row>
    <row r="10518" customFormat="false" ht="15" hidden="false" customHeight="true" outlineLevel="0" collapsed="false">
      <c r="A10518" s="106" t="n">
        <v>71474.0591203704</v>
      </c>
      <c r="B10518" s="1" t="s">
        <v>320</v>
      </c>
      <c r="C10518" s="1" t="s">
        <v>321</v>
      </c>
      <c r="D10518" s="1" t="s">
        <v>322</v>
      </c>
    </row>
    <row r="10519" customFormat="false" ht="15" hidden="false" customHeight="true" outlineLevel="0" collapsed="false">
      <c r="A10519" s="106" t="n">
        <v>71481.0491435185</v>
      </c>
      <c r="B10519" s="1" t="s">
        <v>323</v>
      </c>
      <c r="C10519" s="1" t="s">
        <v>324</v>
      </c>
      <c r="D10519" s="1" t="s">
        <v>325</v>
      </c>
    </row>
    <row r="10520" customFormat="false" ht="15" hidden="false" customHeight="true" outlineLevel="0" collapsed="false">
      <c r="A10520" s="106" t="n">
        <v>71487.6772106482</v>
      </c>
      <c r="B10520" s="1" t="s">
        <v>314</v>
      </c>
      <c r="C10520" s="1" t="s">
        <v>315</v>
      </c>
      <c r="D10520" s="1" t="s">
        <v>316</v>
      </c>
    </row>
    <row r="10521" customFormat="false" ht="15" hidden="false" customHeight="true" outlineLevel="0" collapsed="false">
      <c r="A10521" s="106" t="n">
        <v>71489.7156944444</v>
      </c>
      <c r="B10521" s="1" t="s">
        <v>328</v>
      </c>
      <c r="C10521" s="1" t="s">
        <v>335</v>
      </c>
      <c r="D10521" s="1" t="s">
        <v>336</v>
      </c>
    </row>
    <row r="10522" customFormat="false" ht="15" hidden="false" customHeight="true" outlineLevel="0" collapsed="false">
      <c r="A10522" s="106" t="n">
        <v>71495.5373611111</v>
      </c>
      <c r="B10522" s="1" t="s">
        <v>326</v>
      </c>
      <c r="C10522" s="1" t="s">
        <v>327</v>
      </c>
      <c r="D10522" s="1" t="s">
        <v>319</v>
      </c>
    </row>
    <row r="10523" customFormat="false" ht="15" hidden="false" customHeight="true" outlineLevel="0" collapsed="false">
      <c r="A10523" s="106" t="n">
        <v>71503.6605555556</v>
      </c>
      <c r="B10523" s="1" t="s">
        <v>320</v>
      </c>
      <c r="C10523" s="1" t="s">
        <v>321</v>
      </c>
      <c r="D10523" s="1" t="s">
        <v>322</v>
      </c>
    </row>
    <row r="10524" customFormat="false" ht="15" hidden="false" customHeight="true" outlineLevel="0" collapsed="false">
      <c r="A10524" s="106" t="n">
        <v>71510.3962731481</v>
      </c>
      <c r="B10524" s="1" t="s">
        <v>323</v>
      </c>
      <c r="C10524" s="1" t="s">
        <v>324</v>
      </c>
      <c r="D10524" s="1" t="s">
        <v>325</v>
      </c>
    </row>
    <row r="10525" customFormat="false" ht="15" hidden="false" customHeight="true" outlineLevel="0" collapsed="false">
      <c r="A10525" s="106" t="n">
        <v>71517.1723842593</v>
      </c>
      <c r="B10525" s="1" t="s">
        <v>314</v>
      </c>
      <c r="C10525" s="1" t="s">
        <v>315</v>
      </c>
      <c r="D10525" s="1" t="s">
        <v>316</v>
      </c>
    </row>
    <row r="10526" customFormat="false" ht="15" hidden="false" customHeight="true" outlineLevel="0" collapsed="false">
      <c r="A10526" s="106" t="n">
        <v>71525.2722800926</v>
      </c>
      <c r="B10526" s="1" t="s">
        <v>326</v>
      </c>
      <c r="C10526" s="1" t="s">
        <v>327</v>
      </c>
      <c r="D10526" s="1" t="s">
        <v>319</v>
      </c>
    </row>
    <row r="10527" customFormat="false" ht="15" hidden="false" customHeight="true" outlineLevel="0" collapsed="false">
      <c r="A10527" s="106" t="n">
        <v>71533.1726157407</v>
      </c>
      <c r="B10527" s="1" t="s">
        <v>320</v>
      </c>
      <c r="C10527" s="1" t="s">
        <v>321</v>
      </c>
      <c r="D10527" s="1" t="s">
        <v>322</v>
      </c>
    </row>
    <row r="10528" customFormat="false" ht="15" hidden="false" customHeight="true" outlineLevel="0" collapsed="false">
      <c r="A10528" s="106" t="n">
        <v>71539.7950462963</v>
      </c>
      <c r="B10528" s="1" t="s">
        <v>323</v>
      </c>
      <c r="C10528" s="1" t="s">
        <v>324</v>
      </c>
      <c r="D10528" s="1" t="s">
        <v>325</v>
      </c>
    </row>
    <row r="10529" customFormat="false" ht="15" hidden="false" customHeight="true" outlineLevel="0" collapsed="false">
      <c r="A10529" s="106" t="n">
        <v>71546.8300347222</v>
      </c>
      <c r="B10529" s="1" t="s">
        <v>314</v>
      </c>
      <c r="C10529" s="1" t="s">
        <v>315</v>
      </c>
      <c r="D10529" s="1" t="s">
        <v>316</v>
      </c>
    </row>
    <row r="10530" customFormat="false" ht="15" hidden="false" customHeight="true" outlineLevel="0" collapsed="false">
      <c r="A10530" s="106" t="n">
        <v>71555.0373611111</v>
      </c>
      <c r="B10530" s="1" t="s">
        <v>317</v>
      </c>
      <c r="C10530" s="1" t="s">
        <v>318</v>
      </c>
      <c r="D10530" s="1" t="s">
        <v>319</v>
      </c>
    </row>
    <row r="10531" customFormat="false" ht="15" hidden="false" customHeight="true" outlineLevel="0" collapsed="false">
      <c r="A10531" s="106" t="n">
        <v>71562.5975</v>
      </c>
      <c r="B10531" s="1" t="s">
        <v>320</v>
      </c>
      <c r="C10531" s="1" t="s">
        <v>321</v>
      </c>
      <c r="D10531" s="1" t="s">
        <v>322</v>
      </c>
    </row>
    <row r="10532" customFormat="false" ht="15" hidden="false" customHeight="true" outlineLevel="0" collapsed="false">
      <c r="A10532" s="106" t="n">
        <v>71569.2643287037</v>
      </c>
      <c r="B10532" s="1" t="s">
        <v>333</v>
      </c>
      <c r="C10532" s="1" t="s">
        <v>334</v>
      </c>
      <c r="D10532" s="1" t="s">
        <v>325</v>
      </c>
    </row>
    <row r="10533" customFormat="false" ht="15" hidden="false" customHeight="true" outlineLevel="0" collapsed="false">
      <c r="A10533" s="106" t="n">
        <v>71576.6347106482</v>
      </c>
      <c r="B10533" s="1" t="s">
        <v>314</v>
      </c>
      <c r="C10533" s="1" t="s">
        <v>315</v>
      </c>
      <c r="D10533" s="1" t="s">
        <v>316</v>
      </c>
    </row>
    <row r="10534" customFormat="false" ht="15" hidden="false" customHeight="true" outlineLevel="0" collapsed="false">
      <c r="A10534" s="106" t="n">
        <v>71579.6249305556</v>
      </c>
      <c r="B10534" s="1" t="s">
        <v>328</v>
      </c>
      <c r="C10534" s="1" t="s">
        <v>337</v>
      </c>
      <c r="D10534" s="1" t="s">
        <v>338</v>
      </c>
    </row>
    <row r="10535" customFormat="false" ht="15" hidden="false" customHeight="true" outlineLevel="0" collapsed="false">
      <c r="A10535" s="106" t="n">
        <v>71584.7665162037</v>
      </c>
      <c r="B10535" s="1" t="s">
        <v>326</v>
      </c>
      <c r="C10535" s="1" t="s">
        <v>327</v>
      </c>
      <c r="D10535" s="1" t="s">
        <v>319</v>
      </c>
    </row>
    <row r="10536" customFormat="false" ht="15" hidden="false" customHeight="true" outlineLevel="0" collapsed="false">
      <c r="A10536" s="106" t="n">
        <v>71591.9591435185</v>
      </c>
      <c r="B10536" s="1" t="s">
        <v>320</v>
      </c>
      <c r="C10536" s="1" t="s">
        <v>321</v>
      </c>
      <c r="D10536" s="1" t="s">
        <v>322</v>
      </c>
    </row>
    <row r="10537" customFormat="false" ht="15" hidden="false" customHeight="true" outlineLevel="0" collapsed="false">
      <c r="A10537" s="106" t="n">
        <v>71598.8050810185</v>
      </c>
      <c r="B10537" s="1" t="s">
        <v>323</v>
      </c>
      <c r="C10537" s="1" t="s">
        <v>324</v>
      </c>
      <c r="D10537" s="1" t="s">
        <v>325</v>
      </c>
    </row>
    <row r="10538" customFormat="false" ht="15" hidden="false" customHeight="true" outlineLevel="0" collapsed="false">
      <c r="A10538" s="106" t="n">
        <v>71606.5351388889</v>
      </c>
      <c r="B10538" s="1" t="s">
        <v>314</v>
      </c>
      <c r="C10538" s="1" t="s">
        <v>315</v>
      </c>
      <c r="D10538" s="1" t="s">
        <v>316</v>
      </c>
    </row>
    <row r="10539" customFormat="false" ht="15" hidden="false" customHeight="true" outlineLevel="0" collapsed="false">
      <c r="A10539" s="106" t="n">
        <v>71614.4055787037</v>
      </c>
      <c r="B10539" s="1" t="s">
        <v>326</v>
      </c>
      <c r="C10539" s="1" t="s">
        <v>327</v>
      </c>
      <c r="D10539" s="1" t="s">
        <v>319</v>
      </c>
    </row>
    <row r="10540" customFormat="false" ht="15" hidden="false" customHeight="true" outlineLevel="0" collapsed="false">
      <c r="A10540" s="106" t="n">
        <v>71621.2933680556</v>
      </c>
      <c r="B10540" s="1" t="s">
        <v>320</v>
      </c>
      <c r="C10540" s="1" t="s">
        <v>321</v>
      </c>
      <c r="D10540" s="1" t="s">
        <v>322</v>
      </c>
    </row>
    <row r="10541" customFormat="false" ht="15" hidden="false" customHeight="true" outlineLevel="0" collapsed="false">
      <c r="A10541" s="106" t="n">
        <v>71628.4093518519</v>
      </c>
      <c r="B10541" s="1" t="s">
        <v>323</v>
      </c>
      <c r="C10541" s="1" t="s">
        <v>324</v>
      </c>
      <c r="D10541" s="1" t="s">
        <v>325</v>
      </c>
    </row>
    <row r="10542" customFormat="false" ht="15" hidden="false" customHeight="true" outlineLevel="0" collapsed="false">
      <c r="A10542" s="106" t="n">
        <v>71636.443912037</v>
      </c>
      <c r="B10542" s="1" t="s">
        <v>314</v>
      </c>
      <c r="C10542" s="1" t="s">
        <v>315</v>
      </c>
      <c r="D10542" s="1" t="s">
        <v>316</v>
      </c>
    </row>
    <row r="10543" customFormat="false" ht="15" hidden="false" customHeight="true" outlineLevel="0" collapsed="false">
      <c r="A10543" s="106" t="n">
        <v>71643.9359143519</v>
      </c>
      <c r="B10543" s="1" t="s">
        <v>326</v>
      </c>
      <c r="C10543" s="1" t="s">
        <v>327</v>
      </c>
      <c r="D10543" s="1" t="s">
        <v>319</v>
      </c>
    </row>
    <row r="10544" customFormat="false" ht="15" hidden="false" customHeight="true" outlineLevel="0" collapsed="false">
      <c r="A10544" s="106" t="n">
        <v>71650.635787037</v>
      </c>
      <c r="B10544" s="1" t="s">
        <v>320</v>
      </c>
      <c r="C10544" s="1" t="s">
        <v>321</v>
      </c>
      <c r="D10544" s="1" t="s">
        <v>322</v>
      </c>
    </row>
    <row r="10545" customFormat="false" ht="15" hidden="false" customHeight="true" outlineLevel="0" collapsed="false">
      <c r="A10545" s="106" t="n">
        <v>71658.0673148148</v>
      </c>
      <c r="B10545" s="1" t="s">
        <v>323</v>
      </c>
      <c r="C10545" s="1" t="s">
        <v>324</v>
      </c>
      <c r="D10545" s="1" t="s">
        <v>325</v>
      </c>
    </row>
    <row r="10546" customFormat="false" ht="15" hidden="false" customHeight="true" outlineLevel="0" collapsed="false">
      <c r="A10546" s="106" t="n">
        <v>71666.2625694444</v>
      </c>
      <c r="B10546" s="1" t="s">
        <v>314</v>
      </c>
      <c r="C10546" s="1" t="s">
        <v>315</v>
      </c>
      <c r="D10546" s="1" t="s">
        <v>316</v>
      </c>
    </row>
    <row r="10547" customFormat="false" ht="15" hidden="false" customHeight="true" outlineLevel="0" collapsed="false">
      <c r="A10547" s="106" t="n">
        <v>71668.5848611111</v>
      </c>
      <c r="B10547" s="1" t="s">
        <v>328</v>
      </c>
      <c r="C10547" s="1" t="s">
        <v>329</v>
      </c>
      <c r="D10547" s="1" t="s">
        <v>330</v>
      </c>
    </row>
    <row r="10548" customFormat="false" ht="15" hidden="false" customHeight="true" outlineLevel="0" collapsed="false">
      <c r="A10548" s="106" t="n">
        <v>71673.3709837963</v>
      </c>
      <c r="B10548" s="1" t="s">
        <v>326</v>
      </c>
      <c r="C10548" s="1" t="s">
        <v>327</v>
      </c>
      <c r="D10548" s="1" t="s">
        <v>319</v>
      </c>
    </row>
    <row r="10549" customFormat="false" ht="15" hidden="false" customHeight="true" outlineLevel="0" collapsed="false">
      <c r="A10549" s="106" t="n">
        <v>71680.0145601852</v>
      </c>
      <c r="B10549" s="1" t="s">
        <v>320</v>
      </c>
      <c r="C10549" s="1" t="s">
        <v>321</v>
      </c>
      <c r="D10549" s="1" t="s">
        <v>322</v>
      </c>
    </row>
    <row r="10550" customFormat="false" ht="15" hidden="false" customHeight="true" outlineLevel="0" collapsed="false">
      <c r="A10550" s="106" t="n">
        <v>71687.7624537037</v>
      </c>
      <c r="B10550" s="1" t="s">
        <v>323</v>
      </c>
      <c r="C10550" s="1" t="s">
        <v>324</v>
      </c>
      <c r="D10550" s="1" t="s">
        <v>325</v>
      </c>
    </row>
    <row r="10551" customFormat="false" ht="15" hidden="false" customHeight="true" outlineLevel="0" collapsed="false">
      <c r="A10551" s="106" t="n">
        <v>71695.9238773148</v>
      </c>
      <c r="B10551" s="1" t="s">
        <v>314</v>
      </c>
      <c r="C10551" s="1" t="s">
        <v>315</v>
      </c>
      <c r="D10551" s="1" t="s">
        <v>316</v>
      </c>
    </row>
    <row r="10552" customFormat="false" ht="15" hidden="false" customHeight="true" outlineLevel="0" collapsed="false">
      <c r="A10552" s="106" t="n">
        <v>71702.7382638889</v>
      </c>
      <c r="B10552" s="1" t="s">
        <v>326</v>
      </c>
      <c r="C10552" s="1" t="s">
        <v>327</v>
      </c>
      <c r="D10552" s="1" t="s">
        <v>319</v>
      </c>
    </row>
    <row r="10553" customFormat="false" ht="15" hidden="false" customHeight="true" outlineLevel="0" collapsed="false">
      <c r="A10553" s="106" t="n">
        <v>71709.4509490741</v>
      </c>
      <c r="B10553" s="1" t="s">
        <v>320</v>
      </c>
      <c r="C10553" s="1" t="s">
        <v>321</v>
      </c>
      <c r="D10553" s="1" t="s">
        <v>322</v>
      </c>
    </row>
    <row r="10554" customFormat="false" ht="15" hidden="false" customHeight="true" outlineLevel="0" collapsed="false">
      <c r="A10554" s="106" t="n">
        <v>71717.4627314815</v>
      </c>
      <c r="B10554" s="1" t="s">
        <v>323</v>
      </c>
      <c r="C10554" s="1" t="s">
        <v>324</v>
      </c>
      <c r="D10554" s="1" t="s">
        <v>325</v>
      </c>
    </row>
    <row r="10555" customFormat="false" ht="15" hidden="false" customHeight="true" outlineLevel="0" collapsed="false">
      <c r="A10555" s="106" t="n">
        <v>71725.4127199074</v>
      </c>
      <c r="B10555" s="1" t="s">
        <v>314</v>
      </c>
      <c r="C10555" s="1" t="s">
        <v>315</v>
      </c>
      <c r="D10555" s="1" t="s">
        <v>316</v>
      </c>
    </row>
    <row r="10556" customFormat="false" ht="15" hidden="false" customHeight="true" outlineLevel="0" collapsed="false">
      <c r="A10556" s="106" t="n">
        <v>71732.0663194445</v>
      </c>
      <c r="B10556" s="1" t="s">
        <v>317</v>
      </c>
      <c r="C10556" s="1" t="s">
        <v>318</v>
      </c>
      <c r="D10556" s="1" t="s">
        <v>319</v>
      </c>
    </row>
    <row r="10557" customFormat="false" ht="15" hidden="false" customHeight="true" outlineLevel="0" collapsed="false">
      <c r="A10557" s="106" t="n">
        <v>71738.9627893519</v>
      </c>
      <c r="B10557" s="1" t="s">
        <v>320</v>
      </c>
      <c r="C10557" s="1" t="s">
        <v>321</v>
      </c>
      <c r="D10557" s="1" t="s">
        <v>322</v>
      </c>
    </row>
    <row r="10558" customFormat="false" ht="15" hidden="false" customHeight="true" outlineLevel="0" collapsed="false">
      <c r="A10558" s="106" t="n">
        <v>71747.1237962963</v>
      </c>
      <c r="B10558" s="1" t="s">
        <v>323</v>
      </c>
      <c r="C10558" s="1" t="s">
        <v>324</v>
      </c>
      <c r="D10558" s="1" t="s">
        <v>325</v>
      </c>
    </row>
    <row r="10559" customFormat="false" ht="15" hidden="false" customHeight="true" outlineLevel="0" collapsed="false">
      <c r="A10559" s="106" t="n">
        <v>71754.7562731481</v>
      </c>
      <c r="B10559" s="1" t="s">
        <v>314</v>
      </c>
      <c r="C10559" s="1" t="s">
        <v>315</v>
      </c>
      <c r="D10559" s="1" t="s">
        <v>316</v>
      </c>
    </row>
    <row r="10560" customFormat="false" ht="15" hidden="false" customHeight="true" outlineLevel="0" collapsed="false">
      <c r="A10560" s="106" t="n">
        <v>71761.2708564815</v>
      </c>
      <c r="B10560" s="1" t="s">
        <v>328</v>
      </c>
      <c r="C10560" s="1" t="s">
        <v>331</v>
      </c>
      <c r="D10560" s="1" t="s">
        <v>332</v>
      </c>
    </row>
    <row r="10561" customFormat="false" ht="15" hidden="false" customHeight="true" outlineLevel="0" collapsed="false">
      <c r="A10561" s="106" t="n">
        <v>71761.3834606482</v>
      </c>
      <c r="B10561" s="1" t="s">
        <v>326</v>
      </c>
      <c r="C10561" s="1" t="s">
        <v>327</v>
      </c>
      <c r="D10561" s="1" t="s">
        <v>319</v>
      </c>
    </row>
    <row r="10562" customFormat="false" ht="15" hidden="false" customHeight="true" outlineLevel="0" collapsed="false">
      <c r="A10562" s="106" t="n">
        <v>71768.562650463</v>
      </c>
      <c r="B10562" s="1" t="s">
        <v>320</v>
      </c>
      <c r="C10562" s="1" t="s">
        <v>321</v>
      </c>
      <c r="D10562" s="1" t="s">
        <v>322</v>
      </c>
    </row>
    <row r="10563" customFormat="false" ht="15" hidden="false" customHeight="true" outlineLevel="0" collapsed="false">
      <c r="A10563" s="106" t="n">
        <v>71776.7096064815</v>
      </c>
      <c r="B10563" s="1" t="s">
        <v>323</v>
      </c>
      <c r="C10563" s="1" t="s">
        <v>324</v>
      </c>
      <c r="D10563" s="1" t="s">
        <v>325</v>
      </c>
    </row>
    <row r="10564" customFormat="false" ht="15" hidden="false" customHeight="true" outlineLevel="0" collapsed="false">
      <c r="A10564" s="106" t="n">
        <v>71784.0033101852</v>
      </c>
      <c r="B10564" s="1" t="s">
        <v>314</v>
      </c>
      <c r="C10564" s="1" t="s">
        <v>315</v>
      </c>
      <c r="D10564" s="1" t="s">
        <v>316</v>
      </c>
    </row>
    <row r="10565" customFormat="false" ht="15" hidden="false" customHeight="true" outlineLevel="0" collapsed="false">
      <c r="A10565" s="106" t="n">
        <v>71790.7228125</v>
      </c>
      <c r="B10565" s="1" t="s">
        <v>326</v>
      </c>
      <c r="C10565" s="1" t="s">
        <v>327</v>
      </c>
      <c r="D10565" s="1" t="s">
        <v>319</v>
      </c>
    </row>
    <row r="10566" customFormat="false" ht="15" hidden="false" customHeight="true" outlineLevel="0" collapsed="false">
      <c r="A10566" s="106" t="n">
        <v>71798.2490277778</v>
      </c>
      <c r="B10566" s="1" t="s">
        <v>320</v>
      </c>
      <c r="C10566" s="1" t="s">
        <v>321</v>
      </c>
      <c r="D10566" s="1" t="s">
        <v>322</v>
      </c>
    </row>
    <row r="10567" customFormat="false" ht="15" hidden="false" customHeight="true" outlineLevel="0" collapsed="false">
      <c r="A10567" s="106" t="n">
        <v>71806.2116550926</v>
      </c>
      <c r="B10567" s="1" t="s">
        <v>323</v>
      </c>
      <c r="C10567" s="1" t="s">
        <v>324</v>
      </c>
      <c r="D10567" s="1" t="s">
        <v>325</v>
      </c>
    </row>
    <row r="10568" customFormat="false" ht="15" hidden="false" customHeight="true" outlineLevel="0" collapsed="false">
      <c r="A10568" s="106" t="n">
        <v>71813.2090509259</v>
      </c>
      <c r="B10568" s="1" t="s">
        <v>314</v>
      </c>
      <c r="C10568" s="1" t="s">
        <v>315</v>
      </c>
      <c r="D10568" s="1" t="s">
        <v>316</v>
      </c>
    </row>
    <row r="10569" customFormat="false" ht="15" hidden="false" customHeight="true" outlineLevel="0" collapsed="false">
      <c r="A10569" s="106" t="n">
        <v>71820.1250810185</v>
      </c>
      <c r="B10569" s="1" t="s">
        <v>326</v>
      </c>
      <c r="C10569" s="1" t="s">
        <v>327</v>
      </c>
      <c r="D10569" s="1" t="s">
        <v>319</v>
      </c>
    </row>
    <row r="10570" customFormat="false" ht="15" hidden="false" customHeight="true" outlineLevel="0" collapsed="false">
      <c r="A10570" s="106" t="n">
        <v>71827.9970023148</v>
      </c>
      <c r="B10570" s="1" t="s">
        <v>320</v>
      </c>
      <c r="C10570" s="1" t="s">
        <v>321</v>
      </c>
      <c r="D10570" s="1" t="s">
        <v>322</v>
      </c>
    </row>
    <row r="10571" customFormat="false" ht="15" hidden="false" customHeight="true" outlineLevel="0" collapsed="false">
      <c r="A10571" s="106" t="n">
        <v>71835.6499189815</v>
      </c>
      <c r="B10571" s="1" t="s">
        <v>323</v>
      </c>
      <c r="C10571" s="1" t="s">
        <v>324</v>
      </c>
      <c r="D10571" s="1" t="s">
        <v>325</v>
      </c>
    </row>
    <row r="10572" customFormat="false" ht="15" hidden="false" customHeight="true" outlineLevel="0" collapsed="false">
      <c r="A10572" s="106" t="n">
        <v>71842.4285185185</v>
      </c>
      <c r="B10572" s="1" t="s">
        <v>314</v>
      </c>
      <c r="C10572" s="1" t="s">
        <v>315</v>
      </c>
      <c r="D10572" s="1" t="s">
        <v>316</v>
      </c>
    </row>
    <row r="10573" customFormat="false" ht="15" hidden="false" customHeight="true" outlineLevel="0" collapsed="false">
      <c r="A10573" s="106" t="n">
        <v>71849.6321412037</v>
      </c>
      <c r="B10573" s="1" t="s">
        <v>326</v>
      </c>
      <c r="C10573" s="1" t="s">
        <v>327</v>
      </c>
      <c r="D10573" s="1" t="s">
        <v>319</v>
      </c>
    </row>
    <row r="10574" customFormat="false" ht="15" hidden="false" customHeight="true" outlineLevel="0" collapsed="false">
      <c r="A10574" s="106" t="n">
        <v>71854.9540393519</v>
      </c>
      <c r="B10574" s="1" t="s">
        <v>328</v>
      </c>
      <c r="C10574" s="1" t="s">
        <v>335</v>
      </c>
      <c r="D10574" s="1" t="s">
        <v>336</v>
      </c>
    </row>
    <row r="10575" customFormat="false" ht="15" hidden="false" customHeight="true" outlineLevel="0" collapsed="false">
      <c r="A10575" s="106" t="n">
        <v>71857.7598611111</v>
      </c>
      <c r="B10575" s="1" t="s">
        <v>320</v>
      </c>
      <c r="C10575" s="1" t="s">
        <v>321</v>
      </c>
      <c r="D10575" s="1" t="s">
        <v>322</v>
      </c>
    </row>
    <row r="10576" customFormat="false" ht="15" hidden="false" customHeight="true" outlineLevel="0" collapsed="false">
      <c r="A10576" s="106" t="n">
        <v>71865.0589236111</v>
      </c>
      <c r="B10576" s="1" t="s">
        <v>323</v>
      </c>
      <c r="C10576" s="1" t="s">
        <v>324</v>
      </c>
      <c r="D10576" s="1" t="s">
        <v>325</v>
      </c>
    </row>
    <row r="10577" customFormat="false" ht="15" hidden="false" customHeight="true" outlineLevel="0" collapsed="false">
      <c r="A10577" s="106" t="n">
        <v>71871.7147685185</v>
      </c>
      <c r="B10577" s="1" t="s">
        <v>314</v>
      </c>
      <c r="C10577" s="1" t="s">
        <v>315</v>
      </c>
      <c r="D10577" s="1" t="s">
        <v>316</v>
      </c>
    </row>
    <row r="10578" customFormat="false" ht="15" hidden="false" customHeight="true" outlineLevel="0" collapsed="false">
      <c r="A10578" s="106" t="n">
        <v>71879.2696180556</v>
      </c>
      <c r="B10578" s="1" t="s">
        <v>326</v>
      </c>
      <c r="C10578" s="1" t="s">
        <v>327</v>
      </c>
      <c r="D10578" s="1" t="s">
        <v>319</v>
      </c>
    </row>
    <row r="10579" customFormat="false" ht="15" hidden="false" customHeight="true" outlineLevel="0" collapsed="false">
      <c r="A10579" s="106" t="n">
        <v>71887.4861921296</v>
      </c>
      <c r="B10579" s="1" t="s">
        <v>320</v>
      </c>
      <c r="C10579" s="1" t="s">
        <v>321</v>
      </c>
      <c r="D10579" s="1" t="s">
        <v>322</v>
      </c>
    </row>
    <row r="10580" customFormat="false" ht="15" hidden="false" customHeight="true" outlineLevel="0" collapsed="false">
      <c r="A10580" s="106" t="n">
        <v>71894.4697916667</v>
      </c>
      <c r="B10580" s="1" t="s">
        <v>323</v>
      </c>
      <c r="C10580" s="1" t="s">
        <v>324</v>
      </c>
      <c r="D10580" s="1" t="s">
        <v>325</v>
      </c>
    </row>
    <row r="10581" customFormat="false" ht="15" hidden="false" customHeight="true" outlineLevel="0" collapsed="false">
      <c r="A10581" s="106" t="n">
        <v>71901.1168402778</v>
      </c>
      <c r="B10581" s="1" t="s">
        <v>314</v>
      </c>
      <c r="C10581" s="1" t="s">
        <v>315</v>
      </c>
      <c r="D10581" s="1" t="s">
        <v>316</v>
      </c>
    </row>
    <row r="10582" customFormat="false" ht="15" hidden="false" customHeight="true" outlineLevel="0" collapsed="false">
      <c r="A10582" s="106" t="n">
        <v>71909.0246527778</v>
      </c>
      <c r="B10582" s="1" t="s">
        <v>317</v>
      </c>
      <c r="C10582" s="1" t="s">
        <v>318</v>
      </c>
      <c r="D10582" s="1" t="s">
        <v>319</v>
      </c>
    </row>
    <row r="10583" customFormat="false" ht="15" hidden="false" customHeight="true" outlineLevel="0" collapsed="false">
      <c r="A10583" s="106" t="n">
        <v>71917.137037037</v>
      </c>
      <c r="B10583" s="1" t="s">
        <v>320</v>
      </c>
      <c r="C10583" s="1" t="s">
        <v>321</v>
      </c>
      <c r="D10583" s="1" t="s">
        <v>322</v>
      </c>
    </row>
    <row r="10584" customFormat="false" ht="15" hidden="false" customHeight="true" outlineLevel="0" collapsed="false">
      <c r="A10584" s="106" t="n">
        <v>71923.8987037037</v>
      </c>
      <c r="B10584" s="1" t="s">
        <v>323</v>
      </c>
      <c r="C10584" s="1" t="s">
        <v>324</v>
      </c>
      <c r="D10584" s="1" t="s">
        <v>325</v>
      </c>
    </row>
    <row r="10585" customFormat="false" ht="15" hidden="false" customHeight="true" outlineLevel="0" collapsed="false">
      <c r="A10585" s="106" t="n">
        <v>71930.672025463</v>
      </c>
      <c r="B10585" s="1" t="s">
        <v>314</v>
      </c>
      <c r="C10585" s="1" t="s">
        <v>315</v>
      </c>
      <c r="D10585" s="1" t="s">
        <v>316</v>
      </c>
    </row>
    <row r="10586" customFormat="false" ht="15" hidden="false" customHeight="true" outlineLevel="0" collapsed="false">
      <c r="A10586" s="106" t="n">
        <v>71938.8371296296</v>
      </c>
      <c r="B10586" s="1" t="s">
        <v>326</v>
      </c>
      <c r="C10586" s="1" t="s">
        <v>327</v>
      </c>
      <c r="D10586" s="1" t="s">
        <v>319</v>
      </c>
    </row>
    <row r="10587" customFormat="false" ht="15" hidden="false" customHeight="true" outlineLevel="0" collapsed="false">
      <c r="A10587" s="106" t="n">
        <v>71944.8648263889</v>
      </c>
      <c r="B10587" s="1" t="s">
        <v>328</v>
      </c>
      <c r="C10587" s="1" t="s">
        <v>337</v>
      </c>
      <c r="D10587" s="1" t="s">
        <v>338</v>
      </c>
    </row>
    <row r="10588" customFormat="false" ht="15" hidden="false" customHeight="true" outlineLevel="0" collapsed="false">
      <c r="A10588" s="106" t="n">
        <v>71946.6911342593</v>
      </c>
      <c r="B10588" s="1" t="s">
        <v>320</v>
      </c>
      <c r="C10588" s="1" t="s">
        <v>321</v>
      </c>
      <c r="D10588" s="1" t="s">
        <v>322</v>
      </c>
    </row>
    <row r="10589" customFormat="false" ht="15" hidden="false" customHeight="true" outlineLevel="0" collapsed="false">
      <c r="A10589" s="106" t="n">
        <v>71953.3490625</v>
      </c>
      <c r="B10589" s="1" t="s">
        <v>323</v>
      </c>
      <c r="C10589" s="1" t="s">
        <v>324</v>
      </c>
      <c r="D10589" s="1" t="s">
        <v>325</v>
      </c>
    </row>
    <row r="10590" customFormat="false" ht="15" hidden="false" customHeight="true" outlineLevel="0" collapsed="false">
      <c r="A10590" s="106" t="n">
        <v>71960.389212963</v>
      </c>
      <c r="B10590" s="1" t="s">
        <v>314</v>
      </c>
      <c r="C10590" s="1" t="s">
        <v>315</v>
      </c>
      <c r="D10590" s="1" t="s">
        <v>316</v>
      </c>
    </row>
    <row r="10591" customFormat="false" ht="15" hidden="false" customHeight="true" outlineLevel="0" collapsed="false">
      <c r="A10591" s="106" t="n">
        <v>71968.6248032408</v>
      </c>
      <c r="B10591" s="1" t="s">
        <v>326</v>
      </c>
      <c r="C10591" s="1" t="s">
        <v>327</v>
      </c>
      <c r="D10591" s="1" t="s">
        <v>319</v>
      </c>
    </row>
    <row r="10592" customFormat="false" ht="15" hidden="false" customHeight="true" outlineLevel="0" collapsed="false">
      <c r="A10592" s="106" t="n">
        <v>71976.1434490741</v>
      </c>
      <c r="B10592" s="1" t="s">
        <v>320</v>
      </c>
      <c r="C10592" s="1" t="s">
        <v>321</v>
      </c>
      <c r="D10592" s="1" t="s">
        <v>322</v>
      </c>
    </row>
    <row r="10593" customFormat="false" ht="15" hidden="false" customHeight="true" outlineLevel="0" collapsed="false">
      <c r="A10593" s="106" t="n">
        <v>71982.8239699074</v>
      </c>
      <c r="B10593" s="1" t="s">
        <v>323</v>
      </c>
      <c r="C10593" s="1" t="s">
        <v>324</v>
      </c>
      <c r="D10593" s="1" t="s">
        <v>325</v>
      </c>
    </row>
    <row r="10594" customFormat="false" ht="15" hidden="false" customHeight="true" outlineLevel="0" collapsed="false">
      <c r="A10594" s="106" t="n">
        <v>71990.231099537</v>
      </c>
      <c r="B10594" s="1" t="s">
        <v>314</v>
      </c>
      <c r="C10594" s="1" t="s">
        <v>315</v>
      </c>
      <c r="D10594" s="1" t="s">
        <v>316</v>
      </c>
    </row>
    <row r="10595" customFormat="false" ht="15" hidden="false" customHeight="true" outlineLevel="0" collapsed="false">
      <c r="A10595" s="106" t="n">
        <v>71998.3255092593</v>
      </c>
      <c r="B10595" s="1" t="s">
        <v>326</v>
      </c>
      <c r="C10595" s="1" t="s">
        <v>327</v>
      </c>
      <c r="D10595" s="1" t="s">
        <v>319</v>
      </c>
    </row>
    <row r="10596" customFormat="false" ht="15" hidden="false" customHeight="true" outlineLevel="0" collapsed="false">
      <c r="A10596" s="106" t="n">
        <v>72005.5046527778</v>
      </c>
      <c r="B10596" s="1" t="s">
        <v>320</v>
      </c>
      <c r="C10596" s="1" t="s">
        <v>321</v>
      </c>
      <c r="D10596" s="1" t="s">
        <v>322</v>
      </c>
    </row>
    <row r="10597" customFormat="false" ht="15" hidden="false" customHeight="true" outlineLevel="0" collapsed="false">
      <c r="A10597" s="106" t="n">
        <v>72012.3346180556</v>
      </c>
      <c r="B10597" s="1" t="s">
        <v>323</v>
      </c>
      <c r="C10597" s="1" t="s">
        <v>324</v>
      </c>
      <c r="D10597" s="1" t="s">
        <v>325</v>
      </c>
    </row>
    <row r="10598" customFormat="false" ht="15" hidden="false" customHeight="true" outlineLevel="0" collapsed="false">
      <c r="A10598" s="106" t="n">
        <v>72020.1161458333</v>
      </c>
      <c r="B10598" s="1" t="s">
        <v>314</v>
      </c>
      <c r="C10598" s="1" t="s">
        <v>315</v>
      </c>
      <c r="D10598" s="1" t="s">
        <v>316</v>
      </c>
    </row>
    <row r="10599" customFormat="false" ht="15" hidden="false" customHeight="true" outlineLevel="0" collapsed="false">
      <c r="A10599" s="106" t="n">
        <v>72027.9142708333</v>
      </c>
      <c r="B10599" s="1" t="s">
        <v>326</v>
      </c>
      <c r="C10599" s="1" t="s">
        <v>327</v>
      </c>
      <c r="D10599" s="1" t="s">
        <v>319</v>
      </c>
    </row>
    <row r="10600" customFormat="false" ht="15" hidden="false" customHeight="true" outlineLevel="0" collapsed="false">
      <c r="A10600" s="106" t="n">
        <v>72033.8245601852</v>
      </c>
      <c r="B10600" s="1" t="s">
        <v>328</v>
      </c>
      <c r="C10600" s="1" t="s">
        <v>329</v>
      </c>
      <c r="D10600" s="1" t="s">
        <v>330</v>
      </c>
    </row>
    <row r="10601" customFormat="false" ht="15" hidden="false" customHeight="true" outlineLevel="0" collapsed="false">
      <c r="A10601" s="106" t="n">
        <v>72034.8025115741</v>
      </c>
      <c r="B10601" s="1" t="s">
        <v>320</v>
      </c>
      <c r="C10601" s="1" t="s">
        <v>321</v>
      </c>
      <c r="D10601" s="1" t="s">
        <v>322</v>
      </c>
    </row>
    <row r="10602" customFormat="false" ht="15" hidden="false" customHeight="true" outlineLevel="0" collapsed="false">
      <c r="A10602" s="106" t="n">
        <v>72041.8947337963</v>
      </c>
      <c r="B10602" s="1" t="s">
        <v>323</v>
      </c>
      <c r="C10602" s="1" t="s">
        <v>324</v>
      </c>
      <c r="D10602" s="1" t="s">
        <v>325</v>
      </c>
    </row>
    <row r="10603" customFormat="false" ht="15" hidden="false" customHeight="true" outlineLevel="0" collapsed="false">
      <c r="A10603" s="106" t="n">
        <v>72049.9513310185</v>
      </c>
      <c r="B10603" s="1" t="s">
        <v>314</v>
      </c>
      <c r="C10603" s="1" t="s">
        <v>315</v>
      </c>
      <c r="D10603" s="1" t="s">
        <v>316</v>
      </c>
    </row>
    <row r="10604" customFormat="false" ht="15" hidden="false" customHeight="true" outlineLevel="0" collapsed="false">
      <c r="A10604" s="106" t="n">
        <v>72057.3931597222</v>
      </c>
      <c r="B10604" s="1" t="s">
        <v>326</v>
      </c>
      <c r="C10604" s="1" t="s">
        <v>327</v>
      </c>
      <c r="D10604" s="1" t="s">
        <v>319</v>
      </c>
    </row>
    <row r="10605" customFormat="false" ht="15" hidden="false" customHeight="true" outlineLevel="0" collapsed="false">
      <c r="A10605" s="106" t="n">
        <v>72064.0793402778</v>
      </c>
      <c r="B10605" s="1" t="s">
        <v>320</v>
      </c>
      <c r="C10605" s="1" t="s">
        <v>321</v>
      </c>
      <c r="D10605" s="1" t="s">
        <v>322</v>
      </c>
    </row>
    <row r="10606" customFormat="false" ht="15" hidden="false" customHeight="true" outlineLevel="0" collapsed="false">
      <c r="A10606" s="106" t="n">
        <v>72071.506099537</v>
      </c>
      <c r="B10606" s="1" t="s">
        <v>333</v>
      </c>
      <c r="C10606" s="1" t="s">
        <v>334</v>
      </c>
      <c r="D10606" s="1" t="s">
        <v>325</v>
      </c>
    </row>
    <row r="10607" customFormat="false" ht="15" hidden="false" customHeight="true" outlineLevel="0" collapsed="false">
      <c r="A10607" s="106" t="n">
        <v>72079.6727314815</v>
      </c>
      <c r="B10607" s="1" t="s">
        <v>314</v>
      </c>
      <c r="C10607" s="1" t="s">
        <v>315</v>
      </c>
      <c r="D10607" s="1" t="s">
        <v>316</v>
      </c>
    </row>
    <row r="10608" customFormat="false" ht="15" hidden="false" customHeight="true" outlineLevel="0" collapsed="false">
      <c r="A10608" s="106" t="n">
        <v>72086.7777199074</v>
      </c>
      <c r="B10608" s="1" t="s">
        <v>317</v>
      </c>
      <c r="C10608" s="1" t="s">
        <v>318</v>
      </c>
      <c r="D10608" s="1" t="s">
        <v>319</v>
      </c>
    </row>
    <row r="10609" customFormat="false" ht="15" hidden="false" customHeight="true" outlineLevel="0" collapsed="false">
      <c r="A10609" s="106" t="n">
        <v>72093.3845023148</v>
      </c>
      <c r="B10609" s="1" t="s">
        <v>320</v>
      </c>
      <c r="C10609" s="1" t="s">
        <v>321</v>
      </c>
      <c r="D10609" s="1" t="s">
        <v>322</v>
      </c>
    </row>
    <row r="10610" customFormat="false" ht="15" hidden="false" customHeight="true" outlineLevel="0" collapsed="false">
      <c r="A10610" s="106" t="n">
        <v>72101.1497800926</v>
      </c>
      <c r="B10610" s="1" t="s">
        <v>323</v>
      </c>
      <c r="C10610" s="1" t="s">
        <v>324</v>
      </c>
      <c r="D10610" s="1" t="s">
        <v>325</v>
      </c>
    </row>
    <row r="10611" customFormat="false" ht="15" hidden="false" customHeight="true" outlineLevel="0" collapsed="false">
      <c r="A10611" s="106" t="n">
        <v>72109.2575810185</v>
      </c>
      <c r="B10611" s="1" t="s">
        <v>314</v>
      </c>
      <c r="C10611" s="1" t="s">
        <v>315</v>
      </c>
      <c r="D10611" s="1" t="s">
        <v>316</v>
      </c>
    </row>
    <row r="10612" customFormat="false" ht="15" hidden="false" customHeight="true" outlineLevel="0" collapsed="false">
      <c r="A10612" s="106" t="n">
        <v>72116.092650463</v>
      </c>
      <c r="B10612" s="1" t="s">
        <v>326</v>
      </c>
      <c r="C10612" s="1" t="s">
        <v>327</v>
      </c>
      <c r="D10612" s="1" t="s">
        <v>319</v>
      </c>
    </row>
    <row r="10613" customFormat="false" ht="15" hidden="false" customHeight="true" outlineLevel="0" collapsed="false">
      <c r="A10613" s="106" t="n">
        <v>72122.7651736111</v>
      </c>
      <c r="B10613" s="1" t="s">
        <v>320</v>
      </c>
      <c r="C10613" s="1" t="s">
        <v>321</v>
      </c>
      <c r="D10613" s="1" t="s">
        <v>322</v>
      </c>
    </row>
    <row r="10614" customFormat="false" ht="15" hidden="false" customHeight="true" outlineLevel="0" collapsed="false">
      <c r="A10614" s="106" t="n">
        <v>72126.5085532407</v>
      </c>
      <c r="B10614" s="1" t="s">
        <v>328</v>
      </c>
      <c r="C10614" s="1" t="s">
        <v>331</v>
      </c>
      <c r="D10614" s="1" t="s">
        <v>332</v>
      </c>
    </row>
    <row r="10615" customFormat="false" ht="15" hidden="false" customHeight="true" outlineLevel="0" collapsed="false">
      <c r="A10615" s="106" t="n">
        <v>72130.7940046296</v>
      </c>
      <c r="B10615" s="1" t="s">
        <v>323</v>
      </c>
      <c r="C10615" s="1" t="s">
        <v>324</v>
      </c>
      <c r="D10615" s="1" t="s">
        <v>325</v>
      </c>
    </row>
    <row r="10616" customFormat="false" ht="15" hidden="false" customHeight="true" outlineLevel="0" collapsed="false">
      <c r="A10616" s="106" t="n">
        <v>72138.7120138889</v>
      </c>
      <c r="B10616" s="1" t="s">
        <v>314</v>
      </c>
      <c r="C10616" s="1" t="s">
        <v>315</v>
      </c>
      <c r="D10616" s="1" t="s">
        <v>316</v>
      </c>
    </row>
    <row r="10617" customFormat="false" ht="15" hidden="false" customHeight="true" outlineLevel="0" collapsed="false">
      <c r="A10617" s="106" t="n">
        <v>72145.3734490741</v>
      </c>
      <c r="B10617" s="1" t="s">
        <v>326</v>
      </c>
      <c r="C10617" s="1" t="s">
        <v>327</v>
      </c>
      <c r="D10617" s="1" t="s">
        <v>319</v>
      </c>
    </row>
    <row r="10618" customFormat="false" ht="15" hidden="false" customHeight="true" outlineLevel="0" collapsed="false">
      <c r="A10618" s="106" t="n">
        <v>72152.2564699074</v>
      </c>
      <c r="B10618" s="1" t="s">
        <v>320</v>
      </c>
      <c r="C10618" s="1" t="s">
        <v>321</v>
      </c>
      <c r="D10618" s="1" t="s">
        <v>322</v>
      </c>
    </row>
    <row r="10619" customFormat="false" ht="15" hidden="false" customHeight="true" outlineLevel="0" collapsed="false">
      <c r="A10619" s="106" t="n">
        <v>72160.4123842593</v>
      </c>
      <c r="B10619" s="1" t="s">
        <v>323</v>
      </c>
      <c r="C10619" s="1" t="s">
        <v>324</v>
      </c>
      <c r="D10619" s="1" t="s">
        <v>325</v>
      </c>
    </row>
    <row r="10620" customFormat="false" ht="15" hidden="false" customHeight="true" outlineLevel="0" collapsed="false">
      <c r="A10620" s="106" t="n">
        <v>72168.0581134259</v>
      </c>
      <c r="B10620" s="1" t="s">
        <v>314</v>
      </c>
      <c r="C10620" s="1" t="s">
        <v>315</v>
      </c>
      <c r="D10620" s="1" t="s">
        <v>316</v>
      </c>
    </row>
    <row r="10621" customFormat="false" ht="15" hidden="false" customHeight="true" outlineLevel="0" collapsed="false">
      <c r="A10621" s="106" t="n">
        <v>72174.6662731482</v>
      </c>
      <c r="B10621" s="1" t="s">
        <v>326</v>
      </c>
      <c r="C10621" s="1" t="s">
        <v>327</v>
      </c>
      <c r="D10621" s="1" t="s">
        <v>319</v>
      </c>
    </row>
    <row r="10622" customFormat="false" ht="15" hidden="false" customHeight="true" outlineLevel="0" collapsed="false">
      <c r="A10622" s="106" t="n">
        <v>72181.871712963</v>
      </c>
      <c r="B10622" s="1" t="s">
        <v>320</v>
      </c>
      <c r="C10622" s="1" t="s">
        <v>321</v>
      </c>
      <c r="D10622" s="1" t="s">
        <v>322</v>
      </c>
    </row>
    <row r="10623" customFormat="false" ht="15" hidden="false" customHeight="true" outlineLevel="0" collapsed="false">
      <c r="A10623" s="106" t="n">
        <v>72189.9944097222</v>
      </c>
      <c r="B10623" s="1" t="s">
        <v>323</v>
      </c>
      <c r="C10623" s="1" t="s">
        <v>324</v>
      </c>
      <c r="D10623" s="1" t="s">
        <v>325</v>
      </c>
    </row>
    <row r="10624" customFormat="false" ht="15" hidden="false" customHeight="true" outlineLevel="0" collapsed="false">
      <c r="A10624" s="106" t="n">
        <v>72197.3289467593</v>
      </c>
      <c r="B10624" s="1" t="s">
        <v>314</v>
      </c>
      <c r="C10624" s="1" t="s">
        <v>315</v>
      </c>
      <c r="D10624" s="1" t="s">
        <v>316</v>
      </c>
    </row>
    <row r="10625" customFormat="false" ht="15" hidden="false" customHeight="true" outlineLevel="0" collapsed="false">
      <c r="A10625" s="106" t="n">
        <v>72204.0228240741</v>
      </c>
      <c r="B10625" s="1" t="s">
        <v>326</v>
      </c>
      <c r="C10625" s="1" t="s">
        <v>327</v>
      </c>
      <c r="D10625" s="1" t="s">
        <v>319</v>
      </c>
    </row>
    <row r="10626" customFormat="false" ht="15" hidden="false" customHeight="true" outlineLevel="0" collapsed="false">
      <c r="A10626" s="106" t="n">
        <v>72211.597962963</v>
      </c>
      <c r="B10626" s="1" t="s">
        <v>320</v>
      </c>
      <c r="C10626" s="1" t="s">
        <v>321</v>
      </c>
      <c r="D10626" s="1" t="s">
        <v>322</v>
      </c>
    </row>
    <row r="10627" customFormat="false" ht="15" hidden="false" customHeight="true" outlineLevel="0" collapsed="false">
      <c r="A10627" s="106" t="n">
        <v>72219.5413541667</v>
      </c>
      <c r="B10627" s="1" t="s">
        <v>323</v>
      </c>
      <c r="C10627" s="1" t="s">
        <v>324</v>
      </c>
      <c r="D10627" s="1" t="s">
        <v>325</v>
      </c>
    </row>
    <row r="10628" customFormat="false" ht="15" hidden="false" customHeight="true" outlineLevel="0" collapsed="false">
      <c r="A10628" s="106" t="n">
        <v>72220.1907986111</v>
      </c>
      <c r="B10628" s="1" t="s">
        <v>328</v>
      </c>
      <c r="C10628" s="1" t="s">
        <v>335</v>
      </c>
      <c r="D10628" s="1" t="s">
        <v>336</v>
      </c>
    </row>
    <row r="10629" customFormat="false" ht="15" hidden="false" customHeight="true" outlineLevel="0" collapsed="false">
      <c r="A10629" s="106" t="n">
        <v>72226.5684143518</v>
      </c>
      <c r="B10629" s="1" t="s">
        <v>314</v>
      </c>
      <c r="C10629" s="1" t="s">
        <v>315</v>
      </c>
      <c r="D10629" s="1" t="s">
        <v>316</v>
      </c>
    </row>
    <row r="10630" customFormat="false" ht="15" hidden="false" customHeight="true" outlineLevel="0" collapsed="false">
      <c r="A10630" s="106" t="n">
        <v>72233.4891435185</v>
      </c>
      <c r="B10630" s="1" t="s">
        <v>326</v>
      </c>
      <c r="C10630" s="1" t="s">
        <v>327</v>
      </c>
      <c r="D10630" s="1" t="s">
        <v>319</v>
      </c>
    </row>
    <row r="10631" customFormat="false" ht="15" hidden="false" customHeight="true" outlineLevel="0" collapsed="false">
      <c r="A10631" s="106" t="n">
        <v>72241.3990625</v>
      </c>
      <c r="B10631" s="1" t="s">
        <v>320</v>
      </c>
      <c r="C10631" s="1" t="s">
        <v>321</v>
      </c>
      <c r="D10631" s="1" t="s">
        <v>322</v>
      </c>
    </row>
    <row r="10632" customFormat="false" ht="15" hidden="false" customHeight="true" outlineLevel="0" collapsed="false">
      <c r="A10632" s="106" t="n">
        <v>72249.0573032407</v>
      </c>
      <c r="B10632" s="1" t="s">
        <v>333</v>
      </c>
      <c r="C10632" s="1" t="s">
        <v>334</v>
      </c>
      <c r="D10632" s="1" t="s">
        <v>325</v>
      </c>
    </row>
    <row r="10633" customFormat="false" ht="15" hidden="false" customHeight="true" outlineLevel="0" collapsed="false">
      <c r="A10633" s="106" t="n">
        <v>72255.8301388889</v>
      </c>
      <c r="B10633" s="1" t="s">
        <v>314</v>
      </c>
      <c r="C10633" s="1" t="s">
        <v>315</v>
      </c>
      <c r="D10633" s="1" t="s">
        <v>316</v>
      </c>
    </row>
    <row r="10634" customFormat="false" ht="15" hidden="false" customHeight="true" outlineLevel="0" collapsed="false">
      <c r="A10634" s="106" t="n">
        <v>72263.0888773148</v>
      </c>
      <c r="B10634" s="1" t="s">
        <v>317</v>
      </c>
      <c r="C10634" s="1" t="s">
        <v>318</v>
      </c>
      <c r="D10634" s="1" t="s">
        <v>319</v>
      </c>
    </row>
    <row r="10635" customFormat="false" ht="15" hidden="false" customHeight="true" outlineLevel="0" collapsed="false">
      <c r="A10635" s="106" t="n">
        <v>72271.223599537</v>
      </c>
      <c r="B10635" s="1" t="s">
        <v>320</v>
      </c>
      <c r="C10635" s="1" t="s">
        <v>321</v>
      </c>
      <c r="D10635" s="1" t="s">
        <v>322</v>
      </c>
    </row>
    <row r="10636" customFormat="false" ht="15" hidden="false" customHeight="true" outlineLevel="0" collapsed="false">
      <c r="A10636" s="106" t="n">
        <v>72278.5438657407</v>
      </c>
      <c r="B10636" s="1" t="s">
        <v>323</v>
      </c>
      <c r="C10636" s="1" t="s">
        <v>324</v>
      </c>
      <c r="D10636" s="1" t="s">
        <v>325</v>
      </c>
    </row>
    <row r="10637" customFormat="false" ht="15" hidden="false" customHeight="true" outlineLevel="0" collapsed="false">
      <c r="A10637" s="106" t="n">
        <v>72285.1714236111</v>
      </c>
      <c r="B10637" s="1" t="s">
        <v>314</v>
      </c>
      <c r="C10637" s="1" t="s">
        <v>315</v>
      </c>
      <c r="D10637" s="1" t="s">
        <v>316</v>
      </c>
    </row>
    <row r="10638" customFormat="false" ht="15" hidden="false" customHeight="true" outlineLevel="0" collapsed="false">
      <c r="A10638" s="106" t="n">
        <v>72292.809849537</v>
      </c>
      <c r="B10638" s="1" t="s">
        <v>326</v>
      </c>
      <c r="C10638" s="1" t="s">
        <v>327</v>
      </c>
      <c r="D10638" s="1" t="s">
        <v>319</v>
      </c>
    </row>
    <row r="10639" customFormat="false" ht="15" hidden="false" customHeight="true" outlineLevel="0" collapsed="false">
      <c r="A10639" s="106" t="n">
        <v>72301.0124537037</v>
      </c>
      <c r="B10639" s="1" t="s">
        <v>320</v>
      </c>
      <c r="C10639" s="1" t="s">
        <v>321</v>
      </c>
      <c r="D10639" s="1" t="s">
        <v>322</v>
      </c>
    </row>
    <row r="10640" customFormat="false" ht="15" hidden="false" customHeight="true" outlineLevel="0" collapsed="false">
      <c r="A10640" s="106" t="n">
        <v>72308.002662037</v>
      </c>
      <c r="B10640" s="1" t="s">
        <v>323</v>
      </c>
      <c r="C10640" s="1" t="s">
        <v>324</v>
      </c>
      <c r="D10640" s="1" t="s">
        <v>325</v>
      </c>
    </row>
    <row r="10641" customFormat="false" ht="15" hidden="false" customHeight="true" outlineLevel="0" collapsed="false">
      <c r="A10641" s="106" t="n">
        <v>72310.1084606482</v>
      </c>
      <c r="B10641" s="1" t="s">
        <v>328</v>
      </c>
      <c r="C10641" s="1" t="s">
        <v>337</v>
      </c>
      <c r="D10641" s="1" t="s">
        <v>338</v>
      </c>
    </row>
    <row r="10642" customFormat="false" ht="15" hidden="false" customHeight="true" outlineLevel="0" collapsed="false">
      <c r="A10642" s="106" t="n">
        <v>72314.6390856481</v>
      </c>
      <c r="B10642" s="1" t="s">
        <v>314</v>
      </c>
      <c r="C10642" s="1" t="s">
        <v>315</v>
      </c>
      <c r="D10642" s="1" t="s">
        <v>316</v>
      </c>
    </row>
    <row r="10643" customFormat="false" ht="15" hidden="false" customHeight="true" outlineLevel="0" collapsed="false">
      <c r="A10643" s="106" t="n">
        <v>72322.6057060185</v>
      </c>
      <c r="B10643" s="1" t="s">
        <v>326</v>
      </c>
      <c r="C10643" s="1" t="s">
        <v>327</v>
      </c>
      <c r="D10643" s="1" t="s">
        <v>319</v>
      </c>
    </row>
    <row r="10644" customFormat="false" ht="15" hidden="false" customHeight="true" outlineLevel="0" collapsed="false">
      <c r="A10644" s="106" t="n">
        <v>72330.7063541667</v>
      </c>
      <c r="B10644" s="1" t="s">
        <v>320</v>
      </c>
      <c r="C10644" s="1" t="s">
        <v>321</v>
      </c>
      <c r="D10644" s="1" t="s">
        <v>322</v>
      </c>
    </row>
    <row r="10645" customFormat="false" ht="15" hidden="false" customHeight="true" outlineLevel="0" collapsed="false">
      <c r="A10645" s="106" t="n">
        <v>72337.4412962963</v>
      </c>
      <c r="B10645" s="1" t="s">
        <v>323</v>
      </c>
      <c r="C10645" s="1" t="s">
        <v>324</v>
      </c>
      <c r="D10645" s="1" t="s">
        <v>325</v>
      </c>
    </row>
    <row r="10646" customFormat="false" ht="15" hidden="false" customHeight="true" outlineLevel="0" collapsed="false">
      <c r="A10646" s="106" t="n">
        <v>72344.2492939815</v>
      </c>
      <c r="B10646" s="1" t="s">
        <v>314</v>
      </c>
      <c r="C10646" s="1" t="s">
        <v>315</v>
      </c>
      <c r="D10646" s="1" t="s">
        <v>316</v>
      </c>
    </row>
    <row r="10647" customFormat="false" ht="15" hidden="false" customHeight="true" outlineLevel="0" collapsed="false">
      <c r="A10647" s="106" t="n">
        <v>72352.412650463</v>
      </c>
      <c r="B10647" s="1" t="s">
        <v>326</v>
      </c>
      <c r="C10647" s="1" t="s">
        <v>327</v>
      </c>
      <c r="D10647" s="1" t="s">
        <v>319</v>
      </c>
    </row>
    <row r="10648" customFormat="false" ht="15" hidden="false" customHeight="true" outlineLevel="0" collapsed="false">
      <c r="A10648" s="106" t="n">
        <v>72360.2610069445</v>
      </c>
      <c r="B10648" s="1" t="s">
        <v>320</v>
      </c>
      <c r="C10648" s="1" t="s">
        <v>321</v>
      </c>
      <c r="D10648" s="1" t="s">
        <v>322</v>
      </c>
    </row>
    <row r="10649" customFormat="false" ht="15" hidden="false" customHeight="true" outlineLevel="0" collapsed="false">
      <c r="A10649" s="106" t="n">
        <v>72366.8748611111</v>
      </c>
      <c r="B10649" s="1" t="s">
        <v>323</v>
      </c>
      <c r="C10649" s="1" t="s">
        <v>324</v>
      </c>
      <c r="D10649" s="1" t="s">
        <v>325</v>
      </c>
    </row>
    <row r="10650" customFormat="false" ht="15" hidden="false" customHeight="true" outlineLevel="0" collapsed="false">
      <c r="A10650" s="106" t="n">
        <v>72373.9768055556</v>
      </c>
      <c r="B10650" s="1" t="s">
        <v>314</v>
      </c>
      <c r="C10650" s="1" t="s">
        <v>315</v>
      </c>
      <c r="D10650" s="1" t="s">
        <v>316</v>
      </c>
    </row>
    <row r="10651" customFormat="false" ht="15" hidden="false" customHeight="true" outlineLevel="0" collapsed="false">
      <c r="A10651" s="106" t="n">
        <v>72382.1683449074</v>
      </c>
      <c r="B10651" s="1" t="s">
        <v>326</v>
      </c>
      <c r="C10651" s="1" t="s">
        <v>327</v>
      </c>
      <c r="D10651" s="1" t="s">
        <v>319</v>
      </c>
    </row>
    <row r="10652" customFormat="false" ht="15" hidden="false" customHeight="true" outlineLevel="0" collapsed="false">
      <c r="A10652" s="106" t="n">
        <v>72389.6670486111</v>
      </c>
      <c r="B10652" s="1" t="s">
        <v>320</v>
      </c>
      <c r="C10652" s="1" t="s">
        <v>321</v>
      </c>
      <c r="D10652" s="1" t="s">
        <v>322</v>
      </c>
    </row>
    <row r="10653" customFormat="false" ht="15" hidden="false" customHeight="true" outlineLevel="0" collapsed="false">
      <c r="A10653" s="106" t="n">
        <v>72396.3211226852</v>
      </c>
      <c r="B10653" s="1" t="s">
        <v>323</v>
      </c>
      <c r="C10653" s="1" t="s">
        <v>324</v>
      </c>
      <c r="D10653" s="1" t="s">
        <v>325</v>
      </c>
    </row>
    <row r="10654" customFormat="false" ht="15" hidden="false" customHeight="true" outlineLevel="0" collapsed="false">
      <c r="A10654" s="106" t="n">
        <v>72399.0689467593</v>
      </c>
      <c r="B10654" s="1" t="s">
        <v>328</v>
      </c>
      <c r="C10654" s="1" t="s">
        <v>329</v>
      </c>
      <c r="D10654" s="1" t="s">
        <v>330</v>
      </c>
    </row>
    <row r="10655" customFormat="false" ht="15" hidden="false" customHeight="true" outlineLevel="0" collapsed="false">
      <c r="A10655" s="106" t="n">
        <v>72403.7680324074</v>
      </c>
      <c r="B10655" s="1" t="s">
        <v>314</v>
      </c>
      <c r="C10655" s="1" t="s">
        <v>315</v>
      </c>
      <c r="D10655" s="1" t="s">
        <v>316</v>
      </c>
    </row>
    <row r="10656" customFormat="false" ht="15" hidden="false" customHeight="true" outlineLevel="0" collapsed="false">
      <c r="A10656" s="106" t="n">
        <v>72411.8243518519</v>
      </c>
      <c r="B10656" s="1" t="s">
        <v>317</v>
      </c>
      <c r="C10656" s="1" t="s">
        <v>318</v>
      </c>
      <c r="D10656" s="1" t="s">
        <v>319</v>
      </c>
    </row>
    <row r="10657" customFormat="false" ht="15" hidden="false" customHeight="true" outlineLevel="0" collapsed="false">
      <c r="A10657" s="106" t="n">
        <v>72418.9551388889</v>
      </c>
      <c r="B10657" s="1" t="s">
        <v>320</v>
      </c>
      <c r="C10657" s="1" t="s">
        <v>321</v>
      </c>
      <c r="D10657" s="1" t="s">
        <v>322</v>
      </c>
    </row>
    <row r="10658" customFormat="false" ht="15" hidden="false" customHeight="true" outlineLevel="0" collapsed="false">
      <c r="A10658" s="106" t="n">
        <v>72425.7943171296</v>
      </c>
      <c r="B10658" s="1" t="s">
        <v>333</v>
      </c>
      <c r="C10658" s="1" t="s">
        <v>334</v>
      </c>
      <c r="D10658" s="1" t="s">
        <v>325</v>
      </c>
    </row>
    <row r="10659" customFormat="false" ht="15" hidden="false" customHeight="true" outlineLevel="0" collapsed="false">
      <c r="A10659" s="106" t="n">
        <v>72433.5650231481</v>
      </c>
      <c r="B10659" s="1" t="s">
        <v>314</v>
      </c>
      <c r="C10659" s="1" t="s">
        <v>315</v>
      </c>
      <c r="D10659" s="1" t="s">
        <v>316</v>
      </c>
    </row>
    <row r="10660" customFormat="false" ht="15" hidden="false" customHeight="true" outlineLevel="0" collapsed="false">
      <c r="A10660" s="106" t="n">
        <v>72441.3553472222</v>
      </c>
      <c r="B10660" s="1" t="s">
        <v>326</v>
      </c>
      <c r="C10660" s="1" t="s">
        <v>327</v>
      </c>
      <c r="D10660" s="1" t="s">
        <v>319</v>
      </c>
    </row>
    <row r="10661" customFormat="false" ht="15" hidden="false" customHeight="true" outlineLevel="0" collapsed="false">
      <c r="A10661" s="106" t="n">
        <v>72448.1808564815</v>
      </c>
      <c r="B10661" s="1" t="s">
        <v>320</v>
      </c>
      <c r="C10661" s="1" t="s">
        <v>321</v>
      </c>
      <c r="D10661" s="1" t="s">
        <v>322</v>
      </c>
    </row>
    <row r="10662" customFormat="false" ht="15" hidden="false" customHeight="true" outlineLevel="0" collapsed="false">
      <c r="A10662" s="106" t="n">
        <v>72455.3026388889</v>
      </c>
      <c r="B10662" s="1" t="s">
        <v>323</v>
      </c>
      <c r="C10662" s="1" t="s">
        <v>324</v>
      </c>
      <c r="D10662" s="1" t="s">
        <v>325</v>
      </c>
    </row>
    <row r="10663" customFormat="false" ht="15" hidden="false" customHeight="true" outlineLevel="0" collapsed="false">
      <c r="A10663" s="106" t="n">
        <v>72463.3190277778</v>
      </c>
      <c r="B10663" s="1" t="s">
        <v>314</v>
      </c>
      <c r="C10663" s="1" t="s">
        <v>315</v>
      </c>
      <c r="D10663" s="1" t="s">
        <v>316</v>
      </c>
    </row>
    <row r="10664" customFormat="false" ht="15" hidden="false" customHeight="true" outlineLevel="0" collapsed="false">
      <c r="A10664" s="106" t="n">
        <v>72470.7655902778</v>
      </c>
      <c r="B10664" s="1" t="s">
        <v>326</v>
      </c>
      <c r="C10664" s="1" t="s">
        <v>327</v>
      </c>
      <c r="D10664" s="1" t="s">
        <v>319</v>
      </c>
    </row>
    <row r="10665" customFormat="false" ht="15" hidden="false" customHeight="true" outlineLevel="0" collapsed="false">
      <c r="A10665" s="106" t="n">
        <v>72477.4062847222</v>
      </c>
      <c r="B10665" s="1" t="s">
        <v>320</v>
      </c>
      <c r="C10665" s="1" t="s">
        <v>321</v>
      </c>
      <c r="D10665" s="1" t="s">
        <v>322</v>
      </c>
    </row>
    <row r="10666" customFormat="false" ht="15" hidden="false" customHeight="true" outlineLevel="0" collapsed="false">
      <c r="A10666" s="106" t="n">
        <v>72484.8504976852</v>
      </c>
      <c r="B10666" s="1" t="s">
        <v>323</v>
      </c>
      <c r="C10666" s="1" t="s">
        <v>324</v>
      </c>
      <c r="D10666" s="1" t="s">
        <v>325</v>
      </c>
    </row>
    <row r="10667" customFormat="false" ht="15" hidden="false" customHeight="true" outlineLevel="0" collapsed="false">
      <c r="A10667" s="106" t="n">
        <v>72491.7515277778</v>
      </c>
      <c r="B10667" s="1" t="s">
        <v>328</v>
      </c>
      <c r="C10667" s="1" t="s">
        <v>331</v>
      </c>
      <c r="D10667" s="1" t="s">
        <v>332</v>
      </c>
    </row>
    <row r="10668" customFormat="false" ht="15" hidden="false" customHeight="true" outlineLevel="0" collapsed="false">
      <c r="A10668" s="106" t="n">
        <v>72492.9934722222</v>
      </c>
      <c r="B10668" s="1" t="s">
        <v>314</v>
      </c>
      <c r="C10668" s="1" t="s">
        <v>315</v>
      </c>
      <c r="D10668" s="1" t="s">
        <v>316</v>
      </c>
    </row>
    <row r="10669" customFormat="false" ht="15" hidden="false" customHeight="true" outlineLevel="0" collapsed="false">
      <c r="A10669" s="106" t="n">
        <v>72500.0869791667</v>
      </c>
      <c r="B10669" s="1" t="s">
        <v>326</v>
      </c>
      <c r="C10669" s="1" t="s">
        <v>327</v>
      </c>
      <c r="D10669" s="1" t="s">
        <v>319</v>
      </c>
    </row>
    <row r="10670" customFormat="false" ht="15" hidden="false" customHeight="true" outlineLevel="0" collapsed="false">
      <c r="A10670" s="106" t="n">
        <v>72506.6881018519</v>
      </c>
      <c r="B10670" s="1" t="s">
        <v>320</v>
      </c>
      <c r="C10670" s="1" t="s">
        <v>321</v>
      </c>
      <c r="D10670" s="1" t="s">
        <v>322</v>
      </c>
    </row>
    <row r="10671" customFormat="false" ht="15" hidden="false" customHeight="true" outlineLevel="0" collapsed="false">
      <c r="A10671" s="106" t="n">
        <v>72514.440775463</v>
      </c>
      <c r="B10671" s="1" t="s">
        <v>323</v>
      </c>
      <c r="C10671" s="1" t="s">
        <v>324</v>
      </c>
      <c r="D10671" s="1" t="s">
        <v>325</v>
      </c>
    </row>
    <row r="10672" customFormat="false" ht="15" hidden="false" customHeight="true" outlineLevel="0" collapsed="false">
      <c r="A10672" s="106" t="n">
        <v>72522.5652199074</v>
      </c>
      <c r="B10672" s="1" t="s">
        <v>314</v>
      </c>
      <c r="C10672" s="1" t="s">
        <v>315</v>
      </c>
      <c r="D10672" s="1" t="s">
        <v>316</v>
      </c>
    </row>
    <row r="10673" customFormat="false" ht="15" hidden="false" customHeight="true" outlineLevel="0" collapsed="false">
      <c r="A10673" s="106" t="n">
        <v>72529.3681134259</v>
      </c>
      <c r="B10673" s="1" t="s">
        <v>326</v>
      </c>
      <c r="C10673" s="1" t="s">
        <v>327</v>
      </c>
      <c r="D10673" s="1" t="s">
        <v>319</v>
      </c>
    </row>
    <row r="10674" customFormat="false" ht="15" hidden="false" customHeight="true" outlineLevel="0" collapsed="false">
      <c r="A10674" s="106" t="n">
        <v>72536.0711342593</v>
      </c>
      <c r="B10674" s="1" t="s">
        <v>320</v>
      </c>
      <c r="C10674" s="1" t="s">
        <v>321</v>
      </c>
      <c r="D10674" s="1" t="s">
        <v>322</v>
      </c>
    </row>
    <row r="10675" customFormat="false" ht="15" hidden="false" customHeight="true" outlineLevel="0" collapsed="false">
      <c r="A10675" s="106" t="n">
        <v>72544.0720138889</v>
      </c>
      <c r="B10675" s="1" t="s">
        <v>323</v>
      </c>
      <c r="C10675" s="1" t="s">
        <v>324</v>
      </c>
      <c r="D10675" s="1" t="s">
        <v>325</v>
      </c>
    </row>
    <row r="10676" customFormat="false" ht="15" hidden="false" customHeight="true" outlineLevel="0" collapsed="false">
      <c r="A10676" s="106" t="n">
        <v>72552.0282407407</v>
      </c>
      <c r="B10676" s="1" t="s">
        <v>314</v>
      </c>
      <c r="C10676" s="1" t="s">
        <v>315</v>
      </c>
      <c r="D10676" s="1" t="s">
        <v>316</v>
      </c>
    </row>
    <row r="10677" customFormat="false" ht="15" hidden="false" customHeight="true" outlineLevel="0" collapsed="false">
      <c r="A10677" s="106" t="n">
        <v>72558.6610648148</v>
      </c>
      <c r="B10677" s="1" t="s">
        <v>326</v>
      </c>
      <c r="C10677" s="1" t="s">
        <v>327</v>
      </c>
      <c r="D10677" s="1" t="s">
        <v>319</v>
      </c>
    </row>
    <row r="10678" customFormat="false" ht="15" hidden="false" customHeight="true" outlineLevel="0" collapsed="false">
      <c r="A10678" s="106" t="n">
        <v>72565.5848148148</v>
      </c>
      <c r="B10678" s="1" t="s">
        <v>320</v>
      </c>
      <c r="C10678" s="1" t="s">
        <v>321</v>
      </c>
      <c r="D10678" s="1" t="s">
        <v>322</v>
      </c>
    </row>
    <row r="10679" customFormat="false" ht="15" hidden="false" customHeight="true" outlineLevel="0" collapsed="false">
      <c r="A10679" s="106" t="n">
        <v>72573.7309490741</v>
      </c>
      <c r="B10679" s="1" t="s">
        <v>323</v>
      </c>
      <c r="C10679" s="1" t="s">
        <v>324</v>
      </c>
      <c r="D10679" s="1" t="s">
        <v>325</v>
      </c>
    </row>
    <row r="10680" customFormat="false" ht="15" hidden="false" customHeight="true" outlineLevel="0" collapsed="false">
      <c r="A10680" s="106" t="n">
        <v>72581.3971759259</v>
      </c>
      <c r="B10680" s="1" t="s">
        <v>314</v>
      </c>
      <c r="C10680" s="1" t="s">
        <v>315</v>
      </c>
      <c r="D10680" s="1" t="s">
        <v>316</v>
      </c>
    </row>
    <row r="10681" customFormat="false" ht="15" hidden="false" customHeight="true" outlineLevel="0" collapsed="false">
      <c r="A10681" s="106" t="n">
        <v>72585.4328472222</v>
      </c>
      <c r="B10681" s="1" t="s">
        <v>328</v>
      </c>
      <c r="C10681" s="1" t="s">
        <v>335</v>
      </c>
      <c r="D10681" s="1" t="s">
        <v>336</v>
      </c>
    </row>
    <row r="10682" customFormat="false" ht="15" hidden="false" customHeight="true" outlineLevel="0" collapsed="false">
      <c r="A10682" s="106" t="n">
        <v>72588.0112268519</v>
      </c>
      <c r="B10682" s="1" t="s">
        <v>317</v>
      </c>
      <c r="C10682" s="1" t="s">
        <v>318</v>
      </c>
      <c r="D10682" s="1" t="s">
        <v>319</v>
      </c>
    </row>
    <row r="10683" customFormat="false" ht="15" hidden="false" customHeight="true" outlineLevel="0" collapsed="false">
      <c r="A10683" s="106" t="n">
        <v>72595.2415740741</v>
      </c>
      <c r="B10683" s="1" t="s">
        <v>320</v>
      </c>
      <c r="C10683" s="1" t="s">
        <v>321</v>
      </c>
      <c r="D10683" s="1" t="s">
        <v>322</v>
      </c>
    </row>
    <row r="10684" customFormat="false" ht="15" hidden="false" customHeight="true" outlineLevel="0" collapsed="false">
      <c r="A10684" s="106" t="n">
        <v>72603.3884953704</v>
      </c>
      <c r="B10684" s="1" t="s">
        <v>333</v>
      </c>
      <c r="C10684" s="1" t="s">
        <v>334</v>
      </c>
      <c r="D10684" s="1" t="s">
        <v>325</v>
      </c>
    </row>
    <row r="10685" customFormat="false" ht="15" hidden="false" customHeight="true" outlineLevel="0" collapsed="false">
      <c r="A10685" s="106" t="n">
        <v>72610.7058796296</v>
      </c>
      <c r="B10685" s="1" t="s">
        <v>314</v>
      </c>
      <c r="C10685" s="1" t="s">
        <v>315</v>
      </c>
      <c r="D10685" s="1" t="s">
        <v>316</v>
      </c>
    </row>
    <row r="10686" customFormat="false" ht="15" hidden="false" customHeight="true" outlineLevel="0" collapsed="false">
      <c r="A10686" s="106" t="n">
        <v>72617.4501967593</v>
      </c>
      <c r="B10686" s="1" t="s">
        <v>317</v>
      </c>
      <c r="C10686" s="1" t="s">
        <v>318</v>
      </c>
      <c r="D10686" s="1" t="s">
        <v>319</v>
      </c>
    </row>
    <row r="10687" customFormat="false" ht="15" hidden="false" customHeight="true" outlineLevel="0" collapsed="false">
      <c r="A10687" s="106" t="n">
        <v>72625.0319560185</v>
      </c>
      <c r="B10687" s="1" t="s">
        <v>320</v>
      </c>
      <c r="C10687" s="1" t="s">
        <v>321</v>
      </c>
      <c r="D10687" s="1" t="s">
        <v>322</v>
      </c>
    </row>
    <row r="10688" customFormat="false" ht="15" hidden="false" customHeight="true" outlineLevel="0" collapsed="false">
      <c r="A10688" s="106" t="n">
        <v>72633.0099421296</v>
      </c>
      <c r="B10688" s="1" t="s">
        <v>323</v>
      </c>
      <c r="C10688" s="1" t="s">
        <v>324</v>
      </c>
      <c r="D10688" s="1" t="s">
        <v>325</v>
      </c>
    </row>
    <row r="10689" customFormat="false" ht="15" hidden="false" customHeight="true" outlineLevel="0" collapsed="false">
      <c r="A10689" s="106" t="n">
        <v>72640.0002430556</v>
      </c>
      <c r="B10689" s="1" t="s">
        <v>314</v>
      </c>
      <c r="C10689" s="1" t="s">
        <v>315</v>
      </c>
      <c r="D10689" s="1" t="s">
        <v>316</v>
      </c>
    </row>
    <row r="10690" customFormat="false" ht="15" hidden="false" customHeight="true" outlineLevel="0" collapsed="false">
      <c r="A10690" s="106" t="n">
        <v>72646.9933449074</v>
      </c>
      <c r="B10690" s="1" t="s">
        <v>326</v>
      </c>
      <c r="C10690" s="1" t="s">
        <v>327</v>
      </c>
      <c r="D10690" s="1" t="s">
        <v>319</v>
      </c>
    </row>
    <row r="10691" customFormat="false" ht="15" hidden="false" customHeight="true" outlineLevel="0" collapsed="false">
      <c r="A10691" s="106" t="n">
        <v>72654.9133564815</v>
      </c>
      <c r="B10691" s="1" t="s">
        <v>320</v>
      </c>
      <c r="C10691" s="1" t="s">
        <v>321</v>
      </c>
      <c r="D10691" s="1" t="s">
        <v>322</v>
      </c>
    </row>
    <row r="10692" customFormat="false" ht="15" hidden="false" customHeight="true" outlineLevel="0" collapsed="false">
      <c r="A10692" s="106" t="n">
        <v>72662.572974537</v>
      </c>
      <c r="B10692" s="1" t="s">
        <v>323</v>
      </c>
      <c r="C10692" s="1" t="s">
        <v>324</v>
      </c>
      <c r="D10692" s="1" t="s">
        <v>325</v>
      </c>
    </row>
    <row r="10693" customFormat="false" ht="15" hidden="false" customHeight="true" outlineLevel="0" collapsed="false">
      <c r="A10693" s="106" t="n">
        <v>72669.3278125</v>
      </c>
      <c r="B10693" s="1" t="s">
        <v>314</v>
      </c>
      <c r="C10693" s="1" t="s">
        <v>315</v>
      </c>
      <c r="D10693" s="1" t="s">
        <v>316</v>
      </c>
    </row>
    <row r="10694" customFormat="false" ht="15" hidden="false" customHeight="true" outlineLevel="0" collapsed="false">
      <c r="A10694" s="106" t="n">
        <v>72675.3472106482</v>
      </c>
      <c r="B10694" s="1" t="s">
        <v>328</v>
      </c>
      <c r="C10694" s="1" t="s">
        <v>337</v>
      </c>
      <c r="D10694" s="1" t="s">
        <v>338</v>
      </c>
    </row>
    <row r="10695" customFormat="false" ht="15" hidden="false" customHeight="true" outlineLevel="0" collapsed="false">
      <c r="A10695" s="106" t="n">
        <v>72676.6415509259</v>
      </c>
      <c r="B10695" s="1" t="s">
        <v>326</v>
      </c>
      <c r="C10695" s="1" t="s">
        <v>327</v>
      </c>
      <c r="D10695" s="1" t="s">
        <v>319</v>
      </c>
    </row>
    <row r="10696" customFormat="false" ht="15" hidden="false" customHeight="true" outlineLevel="0" collapsed="false">
      <c r="A10696" s="106" t="n">
        <v>72684.8046990741</v>
      </c>
      <c r="B10696" s="1" t="s">
        <v>320</v>
      </c>
      <c r="C10696" s="1" t="s">
        <v>321</v>
      </c>
      <c r="D10696" s="1" t="s">
        <v>322</v>
      </c>
    </row>
    <row r="10697" customFormat="false" ht="15" hidden="false" customHeight="true" outlineLevel="0" collapsed="false">
      <c r="A10697" s="106" t="n">
        <v>72692.0764583333</v>
      </c>
      <c r="B10697" s="1" t="s">
        <v>323</v>
      </c>
      <c r="C10697" s="1" t="s">
        <v>324</v>
      </c>
      <c r="D10697" s="1" t="s">
        <v>325</v>
      </c>
    </row>
    <row r="10698" customFormat="false" ht="15" hidden="false" customHeight="true" outlineLevel="0" collapsed="false">
      <c r="A10698" s="106" t="n">
        <v>72698.7260532407</v>
      </c>
      <c r="B10698" s="1" t="s">
        <v>314</v>
      </c>
      <c r="C10698" s="1" t="s">
        <v>315</v>
      </c>
      <c r="D10698" s="1" t="s">
        <v>316</v>
      </c>
    </row>
    <row r="10699" customFormat="false" ht="15" hidden="false" customHeight="true" outlineLevel="0" collapsed="false">
      <c r="A10699" s="106" t="n">
        <v>72706.3799421296</v>
      </c>
      <c r="B10699" s="1" t="s">
        <v>326</v>
      </c>
      <c r="C10699" s="1" t="s">
        <v>327</v>
      </c>
      <c r="D10699" s="1" t="s">
        <v>319</v>
      </c>
    </row>
    <row r="10700" customFormat="false" ht="15" hidden="false" customHeight="true" outlineLevel="0" collapsed="false">
      <c r="A10700" s="106" t="n">
        <v>72714.6094097222</v>
      </c>
      <c r="B10700" s="1" t="s">
        <v>320</v>
      </c>
      <c r="C10700" s="1" t="s">
        <v>321</v>
      </c>
      <c r="D10700" s="1" t="s">
        <v>322</v>
      </c>
    </row>
    <row r="10701" customFormat="false" ht="15" hidden="false" customHeight="true" outlineLevel="0" collapsed="false">
      <c r="A10701" s="106" t="n">
        <v>72721.5332291667</v>
      </c>
      <c r="B10701" s="1" t="s">
        <v>323</v>
      </c>
      <c r="C10701" s="1" t="s">
        <v>324</v>
      </c>
      <c r="D10701" s="1" t="s">
        <v>325</v>
      </c>
    </row>
    <row r="10702" customFormat="false" ht="15" hidden="false" customHeight="true" outlineLevel="0" collapsed="false">
      <c r="A10702" s="106" t="n">
        <v>72728.2137615741</v>
      </c>
      <c r="B10702" s="1" t="s">
        <v>314</v>
      </c>
      <c r="C10702" s="1" t="s">
        <v>315</v>
      </c>
      <c r="D10702" s="1" t="s">
        <v>316</v>
      </c>
    </row>
    <row r="10703" customFormat="false" ht="15" hidden="false" customHeight="true" outlineLevel="0" collapsed="false">
      <c r="A10703" s="106" t="n">
        <v>72736.1702777778</v>
      </c>
      <c r="B10703" s="1" t="s">
        <v>326</v>
      </c>
      <c r="C10703" s="1" t="s">
        <v>327</v>
      </c>
      <c r="D10703" s="1" t="s">
        <v>319</v>
      </c>
    </row>
    <row r="10704" customFormat="false" ht="15" hidden="false" customHeight="true" outlineLevel="0" collapsed="false">
      <c r="A10704" s="106" t="n">
        <v>72744.2583101852</v>
      </c>
      <c r="B10704" s="1" t="s">
        <v>320</v>
      </c>
      <c r="C10704" s="1" t="s">
        <v>321</v>
      </c>
      <c r="D10704" s="1" t="s">
        <v>322</v>
      </c>
    </row>
    <row r="10705" customFormat="false" ht="15" hidden="false" customHeight="true" outlineLevel="0" collapsed="false">
      <c r="A10705" s="106" t="n">
        <v>72750.9571990741</v>
      </c>
      <c r="B10705" s="1" t="s">
        <v>323</v>
      </c>
      <c r="C10705" s="1" t="s">
        <v>324</v>
      </c>
      <c r="D10705" s="1" t="s">
        <v>325</v>
      </c>
    </row>
    <row r="10706" customFormat="false" ht="15" hidden="false" customHeight="true" outlineLevel="0" collapsed="false">
      <c r="A10706" s="106" t="n">
        <v>72757.7917708333</v>
      </c>
      <c r="B10706" s="1" t="s">
        <v>314</v>
      </c>
      <c r="C10706" s="1" t="s">
        <v>315</v>
      </c>
      <c r="D10706" s="1" t="s">
        <v>316</v>
      </c>
    </row>
    <row r="10707" customFormat="false" ht="15" hidden="false" customHeight="true" outlineLevel="0" collapsed="false">
      <c r="A10707" s="106" t="n">
        <v>72764.3033333333</v>
      </c>
      <c r="B10707" s="1" t="s">
        <v>328</v>
      </c>
      <c r="C10707" s="1" t="s">
        <v>329</v>
      </c>
      <c r="D10707" s="1" t="s">
        <v>330</v>
      </c>
    </row>
    <row r="10708" customFormat="false" ht="15" hidden="false" customHeight="true" outlineLevel="0" collapsed="false">
      <c r="A10708" s="106" t="n">
        <v>72765.9485069445</v>
      </c>
      <c r="B10708" s="1" t="s">
        <v>317</v>
      </c>
      <c r="C10708" s="1" t="s">
        <v>318</v>
      </c>
      <c r="D10708" s="1" t="s">
        <v>319</v>
      </c>
    </row>
    <row r="10709" customFormat="false" ht="15" hidden="false" customHeight="true" outlineLevel="0" collapsed="false">
      <c r="A10709" s="106" t="n">
        <v>72773.7345023148</v>
      </c>
      <c r="B10709" s="1" t="s">
        <v>320</v>
      </c>
      <c r="C10709" s="1" t="s">
        <v>321</v>
      </c>
      <c r="D10709" s="1" t="s">
        <v>322</v>
      </c>
    </row>
    <row r="10710" customFormat="false" ht="15" hidden="false" customHeight="true" outlineLevel="0" collapsed="false">
      <c r="A10710" s="106" t="n">
        <v>72780.3582638889</v>
      </c>
      <c r="B10710" s="1" t="s">
        <v>333</v>
      </c>
      <c r="C10710" s="1" t="s">
        <v>334</v>
      </c>
      <c r="D10710" s="1" t="s">
        <v>325</v>
      </c>
    </row>
    <row r="10711" customFormat="false" ht="15" hidden="false" customHeight="true" outlineLevel="0" collapsed="false">
      <c r="A10711" s="106" t="n">
        <v>72787.4493518519</v>
      </c>
      <c r="B10711" s="1" t="s">
        <v>314</v>
      </c>
      <c r="C10711" s="1" t="s">
        <v>315</v>
      </c>
      <c r="D10711" s="1" t="s">
        <v>316</v>
      </c>
    </row>
    <row r="10712" customFormat="false" ht="15" hidden="false" customHeight="true" outlineLevel="0" collapsed="false">
      <c r="A10712" s="106" t="n">
        <v>72795.6451388889</v>
      </c>
      <c r="B10712" s="1" t="s">
        <v>326</v>
      </c>
      <c r="C10712" s="1" t="s">
        <v>327</v>
      </c>
      <c r="D10712" s="1" t="s">
        <v>319</v>
      </c>
    </row>
    <row r="10713" customFormat="false" ht="15" hidden="false" customHeight="true" outlineLevel="0" collapsed="false">
      <c r="A10713" s="106" t="n">
        <v>72803.0657638889</v>
      </c>
      <c r="B10713" s="1" t="s">
        <v>320</v>
      </c>
      <c r="C10713" s="1" t="s">
        <v>321</v>
      </c>
      <c r="D10713" s="1" t="s">
        <v>322</v>
      </c>
    </row>
    <row r="10714" customFormat="false" ht="15" hidden="false" customHeight="true" outlineLevel="0" collapsed="false">
      <c r="A10714" s="106" t="n">
        <v>72809.7483449074</v>
      </c>
      <c r="B10714" s="1" t="s">
        <v>323</v>
      </c>
      <c r="C10714" s="1" t="s">
        <v>324</v>
      </c>
      <c r="D10714" s="1" t="s">
        <v>325</v>
      </c>
    </row>
    <row r="10715" customFormat="false" ht="15" hidden="false" customHeight="true" outlineLevel="0" collapsed="false">
      <c r="A10715" s="106" t="n">
        <v>72817.1661458333</v>
      </c>
      <c r="B10715" s="1" t="s">
        <v>314</v>
      </c>
      <c r="C10715" s="1" t="s">
        <v>315</v>
      </c>
      <c r="D10715" s="1" t="s">
        <v>316</v>
      </c>
    </row>
    <row r="10716" customFormat="false" ht="15" hidden="false" customHeight="true" outlineLevel="0" collapsed="false">
      <c r="A10716" s="106" t="n">
        <v>72825.2191898148</v>
      </c>
      <c r="B10716" s="1" t="s">
        <v>326</v>
      </c>
      <c r="C10716" s="1" t="s">
        <v>327</v>
      </c>
      <c r="D10716" s="1" t="s">
        <v>319</v>
      </c>
    </row>
    <row r="10717" customFormat="false" ht="15" hidden="false" customHeight="true" outlineLevel="0" collapsed="false">
      <c r="A10717" s="106" t="n">
        <v>72832.3021759259</v>
      </c>
      <c r="B10717" s="1" t="s">
        <v>320</v>
      </c>
      <c r="C10717" s="1" t="s">
        <v>321</v>
      </c>
      <c r="D10717" s="1" t="s">
        <v>322</v>
      </c>
    </row>
    <row r="10718" customFormat="false" ht="15" hidden="false" customHeight="true" outlineLevel="0" collapsed="false">
      <c r="A10718" s="106" t="n">
        <v>72839.1502546296</v>
      </c>
      <c r="B10718" s="1" t="s">
        <v>323</v>
      </c>
      <c r="C10718" s="1" t="s">
        <v>324</v>
      </c>
      <c r="D10718" s="1" t="s">
        <v>325</v>
      </c>
    </row>
    <row r="10719" customFormat="false" ht="15" hidden="false" customHeight="true" outlineLevel="0" collapsed="false">
      <c r="A10719" s="106" t="n">
        <v>72846.9091782407</v>
      </c>
      <c r="B10719" s="1" t="s">
        <v>314</v>
      </c>
      <c r="C10719" s="1" t="s">
        <v>315</v>
      </c>
      <c r="D10719" s="1" t="s">
        <v>316</v>
      </c>
    </row>
    <row r="10720" customFormat="false" ht="15" hidden="false" customHeight="true" outlineLevel="0" collapsed="false">
      <c r="A10720" s="106" t="n">
        <v>72854.6731365741</v>
      </c>
      <c r="B10720" s="1" t="s">
        <v>326</v>
      </c>
      <c r="C10720" s="1" t="s">
        <v>327</v>
      </c>
      <c r="D10720" s="1" t="s">
        <v>319</v>
      </c>
    </row>
    <row r="10721" customFormat="false" ht="15" hidden="false" customHeight="true" outlineLevel="0" collapsed="false">
      <c r="A10721" s="106" t="n">
        <v>72856.9864351852</v>
      </c>
      <c r="B10721" s="1" t="s">
        <v>328</v>
      </c>
      <c r="C10721" s="1" t="s">
        <v>331</v>
      </c>
      <c r="D10721" s="1" t="s">
        <v>332</v>
      </c>
    </row>
    <row r="10722" customFormat="false" ht="15" hidden="false" customHeight="true" outlineLevel="0" collapsed="false">
      <c r="A10722" s="106" t="n">
        <v>72861.499837963</v>
      </c>
      <c r="B10722" s="1" t="s">
        <v>320</v>
      </c>
      <c r="C10722" s="1" t="s">
        <v>321</v>
      </c>
      <c r="D10722" s="1" t="s">
        <v>322</v>
      </c>
    </row>
    <row r="10723" customFormat="false" ht="15" hidden="false" customHeight="true" outlineLevel="0" collapsed="false">
      <c r="A10723" s="106" t="n">
        <v>72868.5978240741</v>
      </c>
      <c r="B10723" s="1" t="s">
        <v>323</v>
      </c>
      <c r="C10723" s="1" t="s">
        <v>324</v>
      </c>
      <c r="D10723" s="1" t="s">
        <v>325</v>
      </c>
    </row>
    <row r="10724" customFormat="false" ht="15" hidden="false" customHeight="true" outlineLevel="0" collapsed="false">
      <c r="A10724" s="106" t="n">
        <v>72876.6345717593</v>
      </c>
      <c r="B10724" s="1" t="s">
        <v>314</v>
      </c>
      <c r="C10724" s="1" t="s">
        <v>315</v>
      </c>
      <c r="D10724" s="1" t="s">
        <v>316</v>
      </c>
    </row>
    <row r="10725" customFormat="false" ht="15" hidden="false" customHeight="true" outlineLevel="0" collapsed="false">
      <c r="A10725" s="106" t="n">
        <v>72884.0415972222</v>
      </c>
      <c r="B10725" s="1" t="s">
        <v>326</v>
      </c>
      <c r="C10725" s="1" t="s">
        <v>327</v>
      </c>
      <c r="D10725" s="1" t="s">
        <v>319</v>
      </c>
    </row>
    <row r="10726" customFormat="false" ht="15" hidden="false" customHeight="true" outlineLevel="0" collapsed="false">
      <c r="A10726" s="106" t="n">
        <v>72890.7145023148</v>
      </c>
      <c r="B10726" s="1" t="s">
        <v>320</v>
      </c>
      <c r="C10726" s="1" t="s">
        <v>321</v>
      </c>
      <c r="D10726" s="1" t="s">
        <v>322</v>
      </c>
    </row>
    <row r="10727" customFormat="false" ht="15" hidden="false" customHeight="true" outlineLevel="0" collapsed="false">
      <c r="A10727" s="106" t="n">
        <v>72898.1247569444</v>
      </c>
      <c r="B10727" s="1" t="s">
        <v>323</v>
      </c>
      <c r="C10727" s="1" t="s">
        <v>324</v>
      </c>
      <c r="D10727" s="1" t="s">
        <v>325</v>
      </c>
    </row>
    <row r="10728" customFormat="false" ht="15" hidden="false" customHeight="true" outlineLevel="0" collapsed="false">
      <c r="A10728" s="106" t="n">
        <v>72906.3014814815</v>
      </c>
      <c r="B10728" s="1" t="s">
        <v>314</v>
      </c>
      <c r="C10728" s="1" t="s">
        <v>315</v>
      </c>
      <c r="D10728" s="1" t="s">
        <v>316</v>
      </c>
    </row>
    <row r="10729" customFormat="false" ht="15" hidden="false" customHeight="true" outlineLevel="0" collapsed="false">
      <c r="A10729" s="106" t="n">
        <v>72913.3706828704</v>
      </c>
      <c r="B10729" s="1" t="s">
        <v>326</v>
      </c>
      <c r="C10729" s="1" t="s">
        <v>327</v>
      </c>
      <c r="D10729" s="1" t="s">
        <v>319</v>
      </c>
    </row>
    <row r="10730" customFormat="false" ht="15" hidden="false" customHeight="true" outlineLevel="0" collapsed="false">
      <c r="A10730" s="106" t="n">
        <v>72920.0002662037</v>
      </c>
      <c r="B10730" s="1" t="s">
        <v>320</v>
      </c>
      <c r="C10730" s="1" t="s">
        <v>321</v>
      </c>
      <c r="D10730" s="1" t="s">
        <v>322</v>
      </c>
    </row>
    <row r="10731" customFormat="false" ht="15" hidden="false" customHeight="true" outlineLevel="0" collapsed="false">
      <c r="A10731" s="106" t="n">
        <v>72927.7470486111</v>
      </c>
      <c r="B10731" s="1" t="s">
        <v>323</v>
      </c>
      <c r="C10731" s="1" t="s">
        <v>324</v>
      </c>
      <c r="D10731" s="1" t="s">
        <v>325</v>
      </c>
    </row>
    <row r="10732" customFormat="false" ht="15" hidden="false" customHeight="true" outlineLevel="0" collapsed="false">
      <c r="A10732" s="106" t="n">
        <v>72935.8872222222</v>
      </c>
      <c r="B10732" s="1" t="s">
        <v>314</v>
      </c>
      <c r="C10732" s="1" t="s">
        <v>315</v>
      </c>
      <c r="D10732" s="1" t="s">
        <v>316</v>
      </c>
    </row>
    <row r="10733" customFormat="false" ht="15" hidden="false" customHeight="true" outlineLevel="0" collapsed="false">
      <c r="A10733" s="106" t="n">
        <v>72942.7015740741</v>
      </c>
      <c r="B10733" s="1" t="s">
        <v>317</v>
      </c>
      <c r="C10733" s="1" t="s">
        <v>318</v>
      </c>
      <c r="D10733" s="1" t="s">
        <v>319</v>
      </c>
    </row>
    <row r="10734" customFormat="false" ht="15" hidden="false" customHeight="true" outlineLevel="0" collapsed="false">
      <c r="A10734" s="106" t="n">
        <v>72949.4078472222</v>
      </c>
      <c r="B10734" s="1" t="s">
        <v>320</v>
      </c>
      <c r="C10734" s="1" t="s">
        <v>321</v>
      </c>
      <c r="D10734" s="1" t="s">
        <v>322</v>
      </c>
    </row>
    <row r="10735" customFormat="false" ht="15" hidden="false" customHeight="true" outlineLevel="0" collapsed="false">
      <c r="A10735" s="106" t="n">
        <v>72950.6736226852</v>
      </c>
      <c r="B10735" s="1" t="s">
        <v>328</v>
      </c>
      <c r="C10735" s="1" t="s">
        <v>335</v>
      </c>
      <c r="D10735" s="1" t="s">
        <v>336</v>
      </c>
    </row>
    <row r="10736" customFormat="false" ht="15" hidden="false" customHeight="true" outlineLevel="0" collapsed="false">
      <c r="A10736" s="106" t="n">
        <v>72957.4481712963</v>
      </c>
      <c r="B10736" s="1" t="s">
        <v>323</v>
      </c>
      <c r="C10736" s="1" t="s">
        <v>324</v>
      </c>
      <c r="D10736" s="1" t="s">
        <v>325</v>
      </c>
    </row>
    <row r="10737" customFormat="false" ht="15" hidden="false" customHeight="true" outlineLevel="0" collapsed="false">
      <c r="A10737" s="106" t="n">
        <v>72965.3897337963</v>
      </c>
      <c r="B10737" s="1" t="s">
        <v>314</v>
      </c>
      <c r="C10737" s="1" t="s">
        <v>315</v>
      </c>
      <c r="D10737" s="1" t="s">
        <v>316</v>
      </c>
    </row>
    <row r="10738" customFormat="false" ht="15" hidden="false" customHeight="true" outlineLevel="0" collapsed="false">
      <c r="A10738" s="106" t="n">
        <v>72972.0639236111</v>
      </c>
      <c r="B10738" s="1" t="s">
        <v>326</v>
      </c>
      <c r="C10738" s="1" t="s">
        <v>327</v>
      </c>
      <c r="D10738" s="1" t="s">
        <v>319</v>
      </c>
    </row>
    <row r="10739" customFormat="false" ht="15" hidden="false" customHeight="true" outlineLevel="0" collapsed="false">
      <c r="A10739" s="106" t="n">
        <v>72978.9770601852</v>
      </c>
      <c r="B10739" s="1" t="s">
        <v>320</v>
      </c>
      <c r="C10739" s="1" t="s">
        <v>321</v>
      </c>
      <c r="D10739" s="1" t="s">
        <v>322</v>
      </c>
    </row>
    <row r="10740" customFormat="false" ht="15" hidden="false" customHeight="true" outlineLevel="0" collapsed="false">
      <c r="A10740" s="106" t="n">
        <v>72987.1805092593</v>
      </c>
      <c r="B10740" s="1" t="s">
        <v>323</v>
      </c>
      <c r="C10740" s="1" t="s">
        <v>324</v>
      </c>
      <c r="D10740" s="1" t="s">
        <v>325</v>
      </c>
    </row>
    <row r="10741" customFormat="false" ht="15" hidden="false" customHeight="true" outlineLevel="0" collapsed="false">
      <c r="A10741" s="106" t="n">
        <v>72994.8206597222</v>
      </c>
      <c r="B10741" s="1" t="s">
        <v>314</v>
      </c>
      <c r="C10741" s="1" t="s">
        <v>315</v>
      </c>
      <c r="D10741" s="1" t="s">
        <v>316</v>
      </c>
    </row>
    <row r="10742" customFormat="false" ht="15" hidden="false" customHeight="true" outlineLevel="0" collapsed="false">
      <c r="A10742" s="106" t="n">
        <v>73001.4785648148</v>
      </c>
      <c r="B10742" s="1" t="s">
        <v>326</v>
      </c>
      <c r="C10742" s="1" t="s">
        <v>327</v>
      </c>
      <c r="D10742" s="1" t="s">
        <v>319</v>
      </c>
    </row>
    <row r="10743" customFormat="false" ht="15" hidden="false" customHeight="true" outlineLevel="0" collapsed="false">
      <c r="A10743" s="106" t="n">
        <v>73008.7195138889</v>
      </c>
      <c r="B10743" s="1" t="s">
        <v>320</v>
      </c>
      <c r="C10743" s="1" t="s">
        <v>321</v>
      </c>
      <c r="D10743" s="1" t="s">
        <v>322</v>
      </c>
    </row>
    <row r="10744" customFormat="false" ht="15" hidden="false" customHeight="true" outlineLevel="0" collapsed="false">
      <c r="A10744" s="106" t="n">
        <v>73016.8898263889</v>
      </c>
      <c r="B10744" s="1" t="s">
        <v>323</v>
      </c>
      <c r="C10744" s="1" t="s">
        <v>324</v>
      </c>
      <c r="D10744" s="1" t="s">
        <v>325</v>
      </c>
    </row>
    <row r="10745" customFormat="false" ht="15" hidden="false" customHeight="true" outlineLevel="0" collapsed="false">
      <c r="A10745" s="106" t="n">
        <v>73024.197974537</v>
      </c>
      <c r="B10745" s="1" t="s">
        <v>314</v>
      </c>
      <c r="C10745" s="1" t="s">
        <v>315</v>
      </c>
      <c r="D10745" s="1" t="s">
        <v>316</v>
      </c>
    </row>
    <row r="10746" customFormat="false" ht="15" hidden="false" customHeight="true" outlineLevel="0" collapsed="false">
      <c r="A10746" s="106" t="n">
        <v>73030.964375</v>
      </c>
      <c r="B10746" s="1" t="s">
        <v>326</v>
      </c>
      <c r="C10746" s="1" t="s">
        <v>327</v>
      </c>
      <c r="D10746" s="1" t="s">
        <v>319</v>
      </c>
    </row>
    <row r="10747" customFormat="false" ht="15" hidden="false" customHeight="true" outlineLevel="0" collapsed="false">
      <c r="A10747" s="106" t="n">
        <v>73038.5977662037</v>
      </c>
      <c r="B10747" s="1" t="s">
        <v>320</v>
      </c>
      <c r="C10747" s="1" t="s">
        <v>321</v>
      </c>
      <c r="D10747" s="1" t="s">
        <v>322</v>
      </c>
    </row>
    <row r="10748" customFormat="false" ht="15" hidden="false" customHeight="true" outlineLevel="0" collapsed="false">
      <c r="A10748" s="106" t="n">
        <v>73040.5858564815</v>
      </c>
      <c r="B10748" s="1" t="s">
        <v>328</v>
      </c>
      <c r="C10748" s="1" t="s">
        <v>337</v>
      </c>
      <c r="D10748" s="1" t="s">
        <v>338</v>
      </c>
    </row>
    <row r="10749" customFormat="false" ht="15" hidden="false" customHeight="true" outlineLevel="0" collapsed="false">
      <c r="A10749" s="106" t="n">
        <v>73046.5401851852</v>
      </c>
      <c r="B10749" s="1" t="s">
        <v>323</v>
      </c>
      <c r="C10749" s="1" t="s">
        <v>324</v>
      </c>
      <c r="D10749" s="1" t="s">
        <v>325</v>
      </c>
    </row>
    <row r="10750" customFormat="false" ht="15" hidden="false" customHeight="true" outlineLevel="0" collapsed="false">
      <c r="A10750" s="106" t="n">
        <v>73053.54375</v>
      </c>
      <c r="B10750" s="1" t="s">
        <v>314</v>
      </c>
      <c r="C10750" s="1" t="s">
        <v>315</v>
      </c>
      <c r="D10750" s="1" t="s">
        <v>316</v>
      </c>
    </row>
    <row r="10751" customFormat="false" ht="15" hidden="false" customHeight="true" outlineLevel="0" collapsed="false">
      <c r="A10751" s="106" t="n">
        <v>73060.5385416667</v>
      </c>
      <c r="B10751" s="1" t="s">
        <v>326</v>
      </c>
      <c r="C10751" s="1" t="s">
        <v>327</v>
      </c>
      <c r="D10751" s="1" t="s">
        <v>319</v>
      </c>
    </row>
    <row r="10752" customFormat="false" ht="15" hidden="false" customHeight="true" outlineLevel="0" collapsed="false">
      <c r="A10752" s="106" t="n">
        <v>73068.5228472222</v>
      </c>
      <c r="B10752" s="1" t="s">
        <v>320</v>
      </c>
      <c r="C10752" s="1" t="s">
        <v>321</v>
      </c>
      <c r="D10752" s="1" t="s">
        <v>322</v>
      </c>
    </row>
    <row r="10753" customFormat="false" ht="15" hidden="false" customHeight="true" outlineLevel="0" collapsed="false">
      <c r="A10753" s="106" t="n">
        <v>73076.1175347222</v>
      </c>
      <c r="B10753" s="1" t="s">
        <v>323</v>
      </c>
      <c r="C10753" s="1" t="s">
        <v>324</v>
      </c>
      <c r="D10753" s="1" t="s">
        <v>325</v>
      </c>
    </row>
    <row r="10754" customFormat="false" ht="15" hidden="false" customHeight="true" outlineLevel="0" collapsed="false">
      <c r="A10754" s="106" t="n">
        <v>73082.8858796296</v>
      </c>
      <c r="B10754" s="1" t="s">
        <v>314</v>
      </c>
      <c r="C10754" s="1" t="s">
        <v>315</v>
      </c>
      <c r="D10754" s="1" t="s">
        <v>316</v>
      </c>
    </row>
    <row r="10755" customFormat="false" ht="15" hidden="false" customHeight="true" outlineLevel="0" collapsed="false">
      <c r="A10755" s="106" t="n">
        <v>73090.2045717593</v>
      </c>
      <c r="B10755" s="1" t="s">
        <v>326</v>
      </c>
      <c r="C10755" s="1" t="s">
        <v>327</v>
      </c>
      <c r="D10755" s="1" t="s">
        <v>319</v>
      </c>
    </row>
    <row r="10756" customFormat="false" ht="15" hidden="false" customHeight="true" outlineLevel="0" collapsed="false">
      <c r="A10756" s="106" t="n">
        <v>73098.3895023148</v>
      </c>
      <c r="B10756" s="1" t="s">
        <v>320</v>
      </c>
      <c r="C10756" s="1" t="s">
        <v>321</v>
      </c>
      <c r="D10756" s="1" t="s">
        <v>322</v>
      </c>
    </row>
    <row r="10757" customFormat="false" ht="15" hidden="false" customHeight="true" outlineLevel="0" collapsed="false">
      <c r="A10757" s="106" t="n">
        <v>73105.6186805556</v>
      </c>
      <c r="B10757" s="1" t="s">
        <v>323</v>
      </c>
      <c r="C10757" s="1" t="s">
        <v>324</v>
      </c>
      <c r="D10757" s="1" t="s">
        <v>325</v>
      </c>
    </row>
    <row r="10758" customFormat="false" ht="15" hidden="false" customHeight="true" outlineLevel="0" collapsed="false">
      <c r="A10758" s="106" t="n">
        <v>73112.2575462963</v>
      </c>
      <c r="B10758" s="1" t="s">
        <v>314</v>
      </c>
      <c r="C10758" s="1" t="s">
        <v>315</v>
      </c>
      <c r="D10758" s="1" t="s">
        <v>316</v>
      </c>
    </row>
    <row r="10759" customFormat="false" ht="15" hidden="false" customHeight="true" outlineLevel="0" collapsed="false">
      <c r="A10759" s="106" t="n">
        <v>73119.9362037037</v>
      </c>
      <c r="B10759" s="1" t="s">
        <v>317</v>
      </c>
      <c r="C10759" s="1" t="s">
        <v>318</v>
      </c>
      <c r="D10759" s="1" t="s">
        <v>319</v>
      </c>
    </row>
    <row r="10760" customFormat="false" ht="15" hidden="false" customHeight="true" outlineLevel="0" collapsed="false">
      <c r="A10760" s="106" t="n">
        <v>73128.1232638889</v>
      </c>
      <c r="B10760" s="1" t="s">
        <v>320</v>
      </c>
      <c r="C10760" s="1" t="s">
        <v>321</v>
      </c>
      <c r="D10760" s="1" t="s">
        <v>322</v>
      </c>
    </row>
    <row r="10761" customFormat="false" ht="15" hidden="false" customHeight="true" outlineLevel="0" collapsed="false">
      <c r="A10761" s="106" t="n">
        <v>73129.5435300926</v>
      </c>
      <c r="B10761" s="1" t="s">
        <v>328</v>
      </c>
      <c r="C10761" s="1" t="s">
        <v>329</v>
      </c>
      <c r="D10761" s="1" t="s">
        <v>330</v>
      </c>
    </row>
    <row r="10762" customFormat="false" ht="15" hidden="false" customHeight="true" outlineLevel="0" collapsed="false">
      <c r="A10762" s="106" t="n">
        <v>73135.0444907407</v>
      </c>
      <c r="B10762" s="1" t="s">
        <v>323</v>
      </c>
      <c r="C10762" s="1" t="s">
        <v>324</v>
      </c>
      <c r="D10762" s="1" t="s">
        <v>325</v>
      </c>
    </row>
    <row r="10763" customFormat="false" ht="15" hidden="false" customHeight="true" outlineLevel="0" collapsed="false">
      <c r="A10763" s="106" t="n">
        <v>73141.6912731481</v>
      </c>
      <c r="B10763" s="1" t="s">
        <v>314</v>
      </c>
      <c r="C10763" s="1" t="s">
        <v>315</v>
      </c>
      <c r="D10763" s="1" t="s">
        <v>316</v>
      </c>
    </row>
    <row r="10764" customFormat="false" ht="15" hidden="false" customHeight="true" outlineLevel="0" collapsed="false">
      <c r="A10764" s="106" t="n">
        <v>73149.6778703704</v>
      </c>
      <c r="B10764" s="1" t="s">
        <v>326</v>
      </c>
      <c r="C10764" s="1" t="s">
        <v>327</v>
      </c>
      <c r="D10764" s="1" t="s">
        <v>319</v>
      </c>
    </row>
    <row r="10765" customFormat="false" ht="15" hidden="false" customHeight="true" outlineLevel="0" collapsed="false">
      <c r="A10765" s="106" t="n">
        <v>73157.695474537</v>
      </c>
      <c r="B10765" s="1" t="s">
        <v>320</v>
      </c>
      <c r="C10765" s="1" t="s">
        <v>321</v>
      </c>
      <c r="D10765" s="1" t="s">
        <v>322</v>
      </c>
    </row>
    <row r="10766" customFormat="false" ht="15" hidden="false" customHeight="true" outlineLevel="0" collapsed="false">
      <c r="A10766" s="106" t="n">
        <v>73164.4047569444</v>
      </c>
      <c r="B10766" s="1" t="s">
        <v>323</v>
      </c>
      <c r="C10766" s="1" t="s">
        <v>324</v>
      </c>
      <c r="D10766" s="1" t="s">
        <v>325</v>
      </c>
    </row>
    <row r="10767" customFormat="false" ht="15" hidden="false" customHeight="true" outlineLevel="0" collapsed="false">
      <c r="A10767" s="106" t="n">
        <v>73171.2094097222</v>
      </c>
      <c r="B10767" s="1" t="s">
        <v>314</v>
      </c>
      <c r="C10767" s="1" t="s">
        <v>315</v>
      </c>
      <c r="D10767" s="1" t="s">
        <v>316</v>
      </c>
    </row>
    <row r="10768" customFormat="false" ht="15" hidden="false" customHeight="true" outlineLevel="0" collapsed="false">
      <c r="A10768" s="106" t="n">
        <v>73179.3703703704</v>
      </c>
      <c r="B10768" s="1" t="s">
        <v>326</v>
      </c>
      <c r="C10768" s="1" t="s">
        <v>327</v>
      </c>
      <c r="D10768" s="1" t="s">
        <v>319</v>
      </c>
    </row>
    <row r="10769" customFormat="false" ht="15" hidden="false" customHeight="true" outlineLevel="0" collapsed="false">
      <c r="A10769" s="106" t="n">
        <v>73187.1125</v>
      </c>
      <c r="B10769" s="1" t="s">
        <v>320</v>
      </c>
      <c r="C10769" s="1" t="s">
        <v>321</v>
      </c>
      <c r="D10769" s="1" t="s">
        <v>322</v>
      </c>
    </row>
    <row r="10770" customFormat="false" ht="15" hidden="false" customHeight="true" outlineLevel="0" collapsed="false">
      <c r="A10770" s="106" t="n">
        <v>73193.7257175926</v>
      </c>
      <c r="B10770" s="1" t="s">
        <v>323</v>
      </c>
      <c r="C10770" s="1" t="s">
        <v>324</v>
      </c>
      <c r="D10770" s="1" t="s">
        <v>325</v>
      </c>
    </row>
    <row r="10771" customFormat="false" ht="15" hidden="false" customHeight="true" outlineLevel="0" collapsed="false">
      <c r="A10771" s="106" t="n">
        <v>73200.8158912037</v>
      </c>
      <c r="B10771" s="1" t="s">
        <v>314</v>
      </c>
      <c r="C10771" s="1" t="s">
        <v>315</v>
      </c>
      <c r="D10771" s="1" t="s">
        <v>316</v>
      </c>
    </row>
    <row r="10772" customFormat="false" ht="15" hidden="false" customHeight="true" outlineLevel="0" collapsed="false">
      <c r="A10772" s="106" t="n">
        <v>73208.9799884259</v>
      </c>
      <c r="B10772" s="1" t="s">
        <v>326</v>
      </c>
      <c r="C10772" s="1" t="s">
        <v>327</v>
      </c>
      <c r="D10772" s="1" t="s">
        <v>319</v>
      </c>
    </row>
    <row r="10773" customFormat="false" ht="15" hidden="false" customHeight="true" outlineLevel="0" collapsed="false">
      <c r="A10773" s="106" t="n">
        <v>73216.403287037</v>
      </c>
      <c r="B10773" s="1" t="s">
        <v>320</v>
      </c>
      <c r="C10773" s="1" t="s">
        <v>321</v>
      </c>
      <c r="D10773" s="1" t="s">
        <v>322</v>
      </c>
    </row>
    <row r="10774" customFormat="false" ht="15" hidden="false" customHeight="true" outlineLevel="0" collapsed="false">
      <c r="A10774" s="106" t="n">
        <v>73222.2298958333</v>
      </c>
      <c r="B10774" s="1" t="s">
        <v>328</v>
      </c>
      <c r="C10774" s="1" t="s">
        <v>331</v>
      </c>
      <c r="D10774" s="1" t="s">
        <v>332</v>
      </c>
    </row>
    <row r="10775" customFormat="false" ht="15" hidden="false" customHeight="true" outlineLevel="0" collapsed="false">
      <c r="A10775" s="106" t="n">
        <v>73223.049537037</v>
      </c>
      <c r="B10775" s="1" t="s">
        <v>323</v>
      </c>
      <c r="C10775" s="1" t="s">
        <v>324</v>
      </c>
      <c r="D10775" s="1" t="s">
        <v>325</v>
      </c>
    </row>
    <row r="10776" customFormat="false" ht="15" hidden="false" customHeight="true" outlineLevel="0" collapsed="false">
      <c r="A10776" s="106" t="n">
        <v>73230.4944097222</v>
      </c>
      <c r="B10776" s="1" t="s">
        <v>314</v>
      </c>
      <c r="C10776" s="1" t="s">
        <v>315</v>
      </c>
      <c r="D10776" s="1" t="s">
        <v>316</v>
      </c>
    </row>
    <row r="10777" customFormat="false" ht="15" hidden="false" customHeight="true" outlineLevel="0" collapsed="false">
      <c r="A10777" s="106" t="n">
        <v>73238.5041782407</v>
      </c>
      <c r="B10777" s="1" t="s">
        <v>326</v>
      </c>
      <c r="C10777" s="1" t="s">
        <v>327</v>
      </c>
      <c r="D10777" s="1" t="s">
        <v>319</v>
      </c>
    </row>
    <row r="10778" customFormat="false" ht="15" hidden="false" customHeight="true" outlineLevel="0" collapsed="false">
      <c r="A10778" s="106" t="n">
        <v>73245.6128935185</v>
      </c>
      <c r="B10778" s="1" t="s">
        <v>320</v>
      </c>
      <c r="C10778" s="1" t="s">
        <v>321</v>
      </c>
      <c r="D10778" s="1" t="s">
        <v>322</v>
      </c>
    </row>
    <row r="10779" customFormat="false" ht="15" hidden="false" customHeight="true" outlineLevel="0" collapsed="false">
      <c r="A10779" s="106" t="n">
        <v>73252.4254282407</v>
      </c>
      <c r="B10779" s="1" t="s">
        <v>323</v>
      </c>
      <c r="C10779" s="1" t="s">
        <v>324</v>
      </c>
      <c r="D10779" s="1" t="s">
        <v>325</v>
      </c>
    </row>
    <row r="10780" customFormat="false" ht="15" hidden="false" customHeight="true" outlineLevel="0" collapsed="false">
      <c r="A10780" s="106" t="n">
        <v>73260.2146064815</v>
      </c>
      <c r="B10780" s="1" t="s">
        <v>314</v>
      </c>
      <c r="C10780" s="1" t="s">
        <v>315</v>
      </c>
      <c r="D10780" s="1" t="s">
        <v>316</v>
      </c>
    </row>
    <row r="10781" customFormat="false" ht="15" hidden="false" customHeight="true" outlineLevel="0" collapsed="false">
      <c r="A10781" s="106" t="n">
        <v>73267.959224537</v>
      </c>
      <c r="B10781" s="1" t="s">
        <v>326</v>
      </c>
      <c r="C10781" s="1" t="s">
        <v>327</v>
      </c>
      <c r="D10781" s="1" t="s">
        <v>319</v>
      </c>
    </row>
    <row r="10782" customFormat="false" ht="15" hidden="false" customHeight="true" outlineLevel="0" collapsed="false">
      <c r="A10782" s="106" t="n">
        <v>73274.7984490741</v>
      </c>
      <c r="B10782" s="1" t="s">
        <v>320</v>
      </c>
      <c r="C10782" s="1" t="s">
        <v>321</v>
      </c>
      <c r="D10782" s="1" t="s">
        <v>322</v>
      </c>
    </row>
    <row r="10783" customFormat="false" ht="15" hidden="false" customHeight="true" outlineLevel="0" collapsed="false">
      <c r="A10783" s="106" t="n">
        <v>73281.8956365741</v>
      </c>
      <c r="B10783" s="1" t="s">
        <v>323</v>
      </c>
      <c r="C10783" s="1" t="s">
        <v>324</v>
      </c>
      <c r="D10783" s="1" t="s">
        <v>325</v>
      </c>
    </row>
    <row r="10784" customFormat="false" ht="15" hidden="false" customHeight="true" outlineLevel="0" collapsed="false">
      <c r="A10784" s="106" t="n">
        <v>73289.9425578704</v>
      </c>
      <c r="B10784" s="1" t="s">
        <v>314</v>
      </c>
      <c r="C10784" s="1" t="s">
        <v>315</v>
      </c>
      <c r="D10784" s="1" t="s">
        <v>316</v>
      </c>
    </row>
    <row r="10785" customFormat="false" ht="15" hidden="false" customHeight="true" outlineLevel="0" collapsed="false">
      <c r="A10785" s="106" t="n">
        <v>73297.3674537037</v>
      </c>
      <c r="B10785" s="1" t="s">
        <v>317</v>
      </c>
      <c r="C10785" s="1" t="s">
        <v>318</v>
      </c>
      <c r="D10785" s="1" t="s">
        <v>319</v>
      </c>
    </row>
    <row r="10786" customFormat="false" ht="15" hidden="false" customHeight="true" outlineLevel="0" collapsed="false">
      <c r="A10786" s="106" t="n">
        <v>73304.0243981482</v>
      </c>
      <c r="B10786" s="1" t="s">
        <v>320</v>
      </c>
      <c r="C10786" s="1" t="s">
        <v>321</v>
      </c>
      <c r="D10786" s="1" t="s">
        <v>322</v>
      </c>
    </row>
    <row r="10787" customFormat="false" ht="15" hidden="false" customHeight="true" outlineLevel="0" collapsed="false">
      <c r="A10787" s="106" t="n">
        <v>73311.480462963</v>
      </c>
      <c r="B10787" s="1" t="s">
        <v>323</v>
      </c>
      <c r="C10787" s="1" t="s">
        <v>324</v>
      </c>
      <c r="D10787" s="1" t="s">
        <v>325</v>
      </c>
    </row>
    <row r="10788" customFormat="false" ht="15" hidden="false" customHeight="true" outlineLevel="0" collapsed="false">
      <c r="A10788" s="106" t="n">
        <v>73315.9161226852</v>
      </c>
      <c r="B10788" s="1" t="s">
        <v>328</v>
      </c>
      <c r="C10788" s="1" t="s">
        <v>335</v>
      </c>
      <c r="D10788" s="1" t="s">
        <v>336</v>
      </c>
    </row>
    <row r="10789" customFormat="false" ht="15" hidden="false" customHeight="true" outlineLevel="0" collapsed="false">
      <c r="A10789" s="106" t="n">
        <v>73319.6482060185</v>
      </c>
      <c r="B10789" s="1" t="s">
        <v>314</v>
      </c>
      <c r="C10789" s="1" t="s">
        <v>315</v>
      </c>
      <c r="D10789" s="1" t="s">
        <v>316</v>
      </c>
    </row>
    <row r="10790" customFormat="false" ht="15" hidden="false" customHeight="true" outlineLevel="0" collapsed="false">
      <c r="A10790" s="106" t="n">
        <v>73326.7515046296</v>
      </c>
      <c r="B10790" s="1" t="s">
        <v>326</v>
      </c>
      <c r="C10790" s="1" t="s">
        <v>327</v>
      </c>
      <c r="D10790" s="1" t="s">
        <v>319</v>
      </c>
    </row>
    <row r="10791" customFormat="false" ht="15" hidden="false" customHeight="true" outlineLevel="0" collapsed="false">
      <c r="A10791" s="106" t="n">
        <v>73333.3554513889</v>
      </c>
      <c r="B10791" s="1" t="s">
        <v>320</v>
      </c>
      <c r="C10791" s="1" t="s">
        <v>321</v>
      </c>
      <c r="D10791" s="1" t="s">
        <v>322</v>
      </c>
    </row>
    <row r="10792" customFormat="false" ht="15" hidden="false" customHeight="true" outlineLevel="0" collapsed="false">
      <c r="A10792" s="106" t="n">
        <v>73341.1701967593</v>
      </c>
      <c r="B10792" s="1" t="s">
        <v>323</v>
      </c>
      <c r="C10792" s="1" t="s">
        <v>324</v>
      </c>
      <c r="D10792" s="1" t="s">
        <v>325</v>
      </c>
    </row>
    <row r="10793" customFormat="false" ht="15" hidden="false" customHeight="true" outlineLevel="0" collapsed="false">
      <c r="A10793" s="106" t="n">
        <v>73349.3043402778</v>
      </c>
      <c r="B10793" s="1" t="s">
        <v>314</v>
      </c>
      <c r="C10793" s="1" t="s">
        <v>315</v>
      </c>
      <c r="D10793" s="1" t="s">
        <v>316</v>
      </c>
    </row>
    <row r="10794" customFormat="false" ht="15" hidden="false" customHeight="true" outlineLevel="0" collapsed="false">
      <c r="A10794" s="106" t="n">
        <v>73356.1345486111</v>
      </c>
      <c r="B10794" s="1" t="s">
        <v>326</v>
      </c>
      <c r="C10794" s="1" t="s">
        <v>327</v>
      </c>
      <c r="D10794" s="1" t="s">
        <v>319</v>
      </c>
    </row>
    <row r="10795" customFormat="false" ht="15" hidden="false" customHeight="true" outlineLevel="0" collapsed="false">
      <c r="A10795" s="106" t="n">
        <v>73362.8432175926</v>
      </c>
      <c r="B10795" s="1" t="s">
        <v>320</v>
      </c>
      <c r="C10795" s="1" t="s">
        <v>321</v>
      </c>
      <c r="D10795" s="1" t="s">
        <v>322</v>
      </c>
    </row>
    <row r="10796" customFormat="false" ht="15" hidden="false" customHeight="true" outlineLevel="0" collapsed="false">
      <c r="A10796" s="106" t="n">
        <v>73370.9291087963</v>
      </c>
      <c r="B10796" s="1" t="s">
        <v>323</v>
      </c>
      <c r="C10796" s="1" t="s">
        <v>324</v>
      </c>
      <c r="D10796" s="1" t="s">
        <v>325</v>
      </c>
    </row>
    <row r="10797" customFormat="false" ht="15" hidden="false" customHeight="true" outlineLevel="0" collapsed="false">
      <c r="A10797" s="106" t="n">
        <v>73378.8834606482</v>
      </c>
      <c r="B10797" s="1" t="s">
        <v>314</v>
      </c>
      <c r="C10797" s="1" t="s">
        <v>315</v>
      </c>
      <c r="D10797" s="1" t="s">
        <v>316</v>
      </c>
    </row>
    <row r="10798" customFormat="false" ht="15" hidden="false" customHeight="true" outlineLevel="0" collapsed="false">
      <c r="A10798" s="106" t="n">
        <v>73385.5416087963</v>
      </c>
      <c r="B10798" s="1" t="s">
        <v>326</v>
      </c>
      <c r="C10798" s="1" t="s">
        <v>327</v>
      </c>
      <c r="D10798" s="1" t="s">
        <v>319</v>
      </c>
    </row>
    <row r="10799" customFormat="false" ht="15" hidden="false" customHeight="true" outlineLevel="0" collapsed="false">
      <c r="A10799" s="106" t="n">
        <v>73392.505775463</v>
      </c>
      <c r="B10799" s="1" t="s">
        <v>320</v>
      </c>
      <c r="C10799" s="1" t="s">
        <v>321</v>
      </c>
      <c r="D10799" s="1" t="s">
        <v>322</v>
      </c>
    </row>
    <row r="10800" customFormat="false" ht="15" hidden="false" customHeight="true" outlineLevel="0" collapsed="false">
      <c r="A10800" s="106" t="n">
        <v>73400.7073263889</v>
      </c>
      <c r="B10800" s="1" t="s">
        <v>323</v>
      </c>
      <c r="C10800" s="1" t="s">
        <v>324</v>
      </c>
      <c r="D10800" s="1" t="s">
        <v>325</v>
      </c>
    </row>
    <row r="10801" customFormat="false" ht="15" hidden="false" customHeight="true" outlineLevel="0" collapsed="false">
      <c r="A10801" s="106" t="n">
        <v>73405.8264467593</v>
      </c>
      <c r="B10801" s="1" t="s">
        <v>328</v>
      </c>
      <c r="C10801" s="1" t="s">
        <v>337</v>
      </c>
      <c r="D10801" s="1" t="s">
        <v>338</v>
      </c>
    </row>
    <row r="10802" customFormat="false" ht="15" hidden="false" customHeight="true" outlineLevel="0" collapsed="false">
      <c r="A10802" s="106" t="n">
        <v>73408.3647106482</v>
      </c>
      <c r="B10802" s="1" t="s">
        <v>314</v>
      </c>
      <c r="C10802" s="1" t="s">
        <v>315</v>
      </c>
      <c r="D10802" s="1" t="s">
        <v>316</v>
      </c>
    </row>
    <row r="10803" customFormat="false" ht="15" hidden="false" customHeight="true" outlineLevel="0" collapsed="false">
      <c r="A10803" s="106" t="n">
        <v>73414.9969444444</v>
      </c>
      <c r="B10803" s="1" t="s">
        <v>326</v>
      </c>
      <c r="C10803" s="1" t="s">
        <v>327</v>
      </c>
      <c r="D10803" s="1" t="s">
        <v>319</v>
      </c>
    </row>
    <row r="10804" customFormat="false" ht="15" hidden="false" customHeight="true" outlineLevel="0" collapsed="false">
      <c r="A10804" s="106" t="n">
        <v>73422.3134490741</v>
      </c>
      <c r="B10804" s="1" t="s">
        <v>320</v>
      </c>
      <c r="C10804" s="1" t="s">
        <v>321</v>
      </c>
      <c r="D10804" s="1" t="s">
        <v>322</v>
      </c>
    </row>
    <row r="10805" customFormat="false" ht="15" hidden="false" customHeight="true" outlineLevel="0" collapsed="false">
      <c r="A10805" s="106" t="n">
        <v>73430.4513310185</v>
      </c>
      <c r="B10805" s="1" t="s">
        <v>323</v>
      </c>
      <c r="C10805" s="1" t="s">
        <v>324</v>
      </c>
      <c r="D10805" s="1" t="s">
        <v>325</v>
      </c>
    </row>
    <row r="10806" customFormat="false" ht="15" hidden="false" customHeight="true" outlineLevel="0" collapsed="false">
      <c r="A10806" s="106" t="n">
        <v>73437.7492476852</v>
      </c>
      <c r="B10806" s="1" t="s">
        <v>314</v>
      </c>
      <c r="C10806" s="1" t="s">
        <v>315</v>
      </c>
      <c r="D10806" s="1" t="s">
        <v>316</v>
      </c>
    </row>
    <row r="10807" customFormat="false" ht="15" hidden="false" customHeight="true" outlineLevel="0" collapsed="false">
      <c r="A10807" s="106" t="n">
        <v>73444.5165277778</v>
      </c>
      <c r="B10807" s="1" t="s">
        <v>326</v>
      </c>
      <c r="C10807" s="1" t="s">
        <v>327</v>
      </c>
      <c r="D10807" s="1" t="s">
        <v>319</v>
      </c>
    </row>
    <row r="10808" customFormat="false" ht="15" hidden="false" customHeight="true" outlineLevel="0" collapsed="false">
      <c r="A10808" s="106" t="n">
        <v>73452.1976851852</v>
      </c>
      <c r="B10808" s="1" t="s">
        <v>320</v>
      </c>
      <c r="C10808" s="1" t="s">
        <v>321</v>
      </c>
      <c r="D10808" s="1" t="s">
        <v>322</v>
      </c>
    </row>
    <row r="10809" customFormat="false" ht="15" hidden="false" customHeight="true" outlineLevel="0" collapsed="false">
      <c r="A10809" s="106" t="n">
        <v>73460.1125694445</v>
      </c>
      <c r="B10809" s="1" t="s">
        <v>333</v>
      </c>
      <c r="C10809" s="1" t="s">
        <v>334</v>
      </c>
      <c r="D10809" s="1" t="s">
        <v>325</v>
      </c>
    </row>
    <row r="10810" customFormat="false" ht="15" hidden="false" customHeight="true" outlineLevel="0" collapsed="false">
      <c r="A10810" s="106" t="n">
        <v>73467.0665277778</v>
      </c>
      <c r="B10810" s="1" t="s">
        <v>314</v>
      </c>
      <c r="C10810" s="1" t="s">
        <v>315</v>
      </c>
      <c r="D10810" s="1" t="s">
        <v>316</v>
      </c>
    </row>
    <row r="10811" customFormat="false" ht="15" hidden="false" customHeight="true" outlineLevel="0" collapsed="false">
      <c r="A10811" s="106" t="n">
        <v>73474.0997916667</v>
      </c>
      <c r="B10811" s="1" t="s">
        <v>317</v>
      </c>
      <c r="C10811" s="1" t="s">
        <v>318</v>
      </c>
      <c r="D10811" s="1" t="s">
        <v>319</v>
      </c>
    </row>
    <row r="10812" customFormat="false" ht="15" hidden="false" customHeight="true" outlineLevel="0" collapsed="false">
      <c r="A10812" s="106" t="n">
        <v>73482.075787037</v>
      </c>
      <c r="B10812" s="1" t="s">
        <v>320</v>
      </c>
      <c r="C10812" s="1" t="s">
        <v>321</v>
      </c>
      <c r="D10812" s="1" t="s">
        <v>322</v>
      </c>
    </row>
    <row r="10813" customFormat="false" ht="15" hidden="false" customHeight="true" outlineLevel="0" collapsed="false">
      <c r="A10813" s="106" t="n">
        <v>73489.6594791667</v>
      </c>
      <c r="B10813" s="1" t="s">
        <v>323</v>
      </c>
      <c r="C10813" s="1" t="s">
        <v>324</v>
      </c>
      <c r="D10813" s="1" t="s">
        <v>325</v>
      </c>
    </row>
    <row r="10814" customFormat="false" ht="15" hidden="false" customHeight="true" outlineLevel="0" collapsed="false">
      <c r="A10814" s="106" t="n">
        <v>73494.7881944444</v>
      </c>
      <c r="B10814" s="1" t="s">
        <v>328</v>
      </c>
      <c r="C10814" s="1" t="s">
        <v>329</v>
      </c>
      <c r="D10814" s="1" t="s">
        <v>330</v>
      </c>
    </row>
    <row r="10815" customFormat="false" ht="15" hidden="false" customHeight="true" outlineLevel="0" collapsed="false">
      <c r="A10815" s="106" t="n">
        <v>73496.3636805556</v>
      </c>
      <c r="B10815" s="1" t="s">
        <v>314</v>
      </c>
      <c r="C10815" s="1" t="s">
        <v>315</v>
      </c>
      <c r="D10815" s="1" t="s">
        <v>316</v>
      </c>
    </row>
    <row r="10816" customFormat="false" ht="15" hidden="false" customHeight="true" outlineLevel="0" collapsed="false">
      <c r="A10816" s="106" t="n">
        <v>73503.7295023148</v>
      </c>
      <c r="B10816" s="1" t="s">
        <v>326</v>
      </c>
      <c r="C10816" s="1" t="s">
        <v>327</v>
      </c>
      <c r="D10816" s="1" t="s">
        <v>319</v>
      </c>
    </row>
    <row r="10817" customFormat="false" ht="15" hidden="false" customHeight="true" outlineLevel="0" collapsed="false">
      <c r="A10817" s="106" t="n">
        <v>73511.8741203704</v>
      </c>
      <c r="B10817" s="1" t="s">
        <v>320</v>
      </c>
      <c r="C10817" s="1" t="s">
        <v>321</v>
      </c>
      <c r="D10817" s="1" t="s">
        <v>322</v>
      </c>
    </row>
    <row r="10818" customFormat="false" ht="15" hidden="false" customHeight="true" outlineLevel="0" collapsed="false">
      <c r="A10818" s="106" t="n">
        <v>73519.0890162037</v>
      </c>
      <c r="B10818" s="1" t="s">
        <v>323</v>
      </c>
      <c r="C10818" s="1" t="s">
        <v>324</v>
      </c>
      <c r="D10818" s="1" t="s">
        <v>325</v>
      </c>
    </row>
    <row r="10819" customFormat="false" ht="15" hidden="false" customHeight="true" outlineLevel="0" collapsed="false">
      <c r="A10819" s="106" t="n">
        <v>73525.6886574074</v>
      </c>
      <c r="B10819" s="1" t="s">
        <v>314</v>
      </c>
      <c r="C10819" s="1" t="s">
        <v>315</v>
      </c>
      <c r="D10819" s="1" t="s">
        <v>316</v>
      </c>
    </row>
    <row r="10820" customFormat="false" ht="15" hidden="false" customHeight="true" outlineLevel="0" collapsed="false">
      <c r="A10820" s="106" t="n">
        <v>73533.3815162037</v>
      </c>
      <c r="B10820" s="1" t="s">
        <v>326</v>
      </c>
      <c r="C10820" s="1" t="s">
        <v>327</v>
      </c>
      <c r="D10820" s="1" t="s">
        <v>319</v>
      </c>
    </row>
    <row r="10821" customFormat="false" ht="15" hidden="false" customHeight="true" outlineLevel="0" collapsed="false">
      <c r="A10821" s="106" t="n">
        <v>73541.5415277778</v>
      </c>
      <c r="B10821" s="1" t="s">
        <v>320</v>
      </c>
      <c r="C10821" s="1" t="s">
        <v>321</v>
      </c>
      <c r="D10821" s="1" t="s">
        <v>322</v>
      </c>
    </row>
    <row r="10822" customFormat="false" ht="15" hidden="false" customHeight="true" outlineLevel="0" collapsed="false">
      <c r="A10822" s="106" t="n">
        <v>73548.4271759259</v>
      </c>
      <c r="B10822" s="1" t="s">
        <v>323</v>
      </c>
      <c r="C10822" s="1" t="s">
        <v>324</v>
      </c>
      <c r="D10822" s="1" t="s">
        <v>325</v>
      </c>
    </row>
    <row r="10823" customFormat="false" ht="15" hidden="false" customHeight="true" outlineLevel="0" collapsed="false">
      <c r="A10823" s="106" t="n">
        <v>73555.078125</v>
      </c>
      <c r="B10823" s="1" t="s">
        <v>314</v>
      </c>
      <c r="C10823" s="1" t="s">
        <v>315</v>
      </c>
      <c r="D10823" s="1" t="s">
        <v>316</v>
      </c>
    </row>
    <row r="10824" customFormat="false" ht="15" hidden="false" customHeight="true" outlineLevel="0" collapsed="false">
      <c r="A10824" s="106" t="n">
        <v>73563.034224537</v>
      </c>
      <c r="B10824" s="1" t="s">
        <v>326</v>
      </c>
      <c r="C10824" s="1" t="s">
        <v>327</v>
      </c>
      <c r="D10824" s="1" t="s">
        <v>319</v>
      </c>
    </row>
    <row r="10825" customFormat="false" ht="15" hidden="false" customHeight="true" outlineLevel="0" collapsed="false">
      <c r="A10825" s="106" t="n">
        <v>73571.0558217593</v>
      </c>
      <c r="B10825" s="1" t="s">
        <v>320</v>
      </c>
      <c r="C10825" s="1" t="s">
        <v>321</v>
      </c>
      <c r="D10825" s="1" t="s">
        <v>322</v>
      </c>
    </row>
    <row r="10826" customFormat="false" ht="15" hidden="false" customHeight="true" outlineLevel="0" collapsed="false">
      <c r="A10826" s="106" t="n">
        <v>73577.7177777778</v>
      </c>
      <c r="B10826" s="1" t="s">
        <v>323</v>
      </c>
      <c r="C10826" s="1" t="s">
        <v>324</v>
      </c>
      <c r="D10826" s="1" t="s">
        <v>325</v>
      </c>
    </row>
    <row r="10827" customFormat="false" ht="15" hidden="false" customHeight="true" outlineLevel="0" collapsed="false">
      <c r="A10827" s="106" t="n">
        <v>73584.5535185185</v>
      </c>
      <c r="B10827" s="1" t="s">
        <v>314</v>
      </c>
      <c r="C10827" s="1" t="s">
        <v>315</v>
      </c>
      <c r="D10827" s="1" t="s">
        <v>316</v>
      </c>
    </row>
    <row r="10828" customFormat="false" ht="15" hidden="false" customHeight="true" outlineLevel="0" collapsed="false">
      <c r="A10828" s="106" t="n">
        <v>73587.4724768519</v>
      </c>
      <c r="B10828" s="1" t="s">
        <v>328</v>
      </c>
      <c r="C10828" s="1" t="s">
        <v>331</v>
      </c>
      <c r="D10828" s="1" t="s">
        <v>332</v>
      </c>
    </row>
    <row r="10829" customFormat="false" ht="15" hidden="false" customHeight="true" outlineLevel="0" collapsed="false">
      <c r="A10829" s="106" t="n">
        <v>73592.6700231482</v>
      </c>
      <c r="B10829" s="1" t="s">
        <v>326</v>
      </c>
      <c r="C10829" s="1" t="s">
        <v>327</v>
      </c>
      <c r="D10829" s="1" t="s">
        <v>319</v>
      </c>
    </row>
    <row r="10830" customFormat="false" ht="15" hidden="false" customHeight="true" outlineLevel="0" collapsed="false">
      <c r="A10830" s="106" t="n">
        <v>73600.4265046296</v>
      </c>
      <c r="B10830" s="1" t="s">
        <v>320</v>
      </c>
      <c r="C10830" s="1" t="s">
        <v>321</v>
      </c>
      <c r="D10830" s="1" t="s">
        <v>322</v>
      </c>
    </row>
    <row r="10831" customFormat="false" ht="15" hidden="false" customHeight="true" outlineLevel="0" collapsed="false">
      <c r="A10831" s="106" t="n">
        <v>73607.0094328704</v>
      </c>
      <c r="B10831" s="1" t="s">
        <v>323</v>
      </c>
      <c r="C10831" s="1" t="s">
        <v>324</v>
      </c>
      <c r="D10831" s="1" t="s">
        <v>325</v>
      </c>
    </row>
    <row r="10832" customFormat="false" ht="15" hidden="false" customHeight="true" outlineLevel="0" collapsed="false">
      <c r="A10832" s="106" t="n">
        <v>73614.1242708333</v>
      </c>
      <c r="B10832" s="1" t="s">
        <v>314</v>
      </c>
      <c r="C10832" s="1" t="s">
        <v>315</v>
      </c>
      <c r="D10832" s="1" t="s">
        <v>316</v>
      </c>
    </row>
    <row r="10833" customFormat="false" ht="15" hidden="false" customHeight="true" outlineLevel="0" collapsed="false">
      <c r="A10833" s="106" t="n">
        <v>73622.2718171296</v>
      </c>
      <c r="B10833" s="1" t="s">
        <v>317</v>
      </c>
      <c r="C10833" s="1" t="s">
        <v>318</v>
      </c>
      <c r="D10833" s="1" t="s">
        <v>319</v>
      </c>
    </row>
    <row r="10834" customFormat="false" ht="15" hidden="false" customHeight="true" outlineLevel="0" collapsed="false">
      <c r="A10834" s="106" t="n">
        <v>73629.69125</v>
      </c>
      <c r="B10834" s="1" t="s">
        <v>320</v>
      </c>
      <c r="C10834" s="1" t="s">
        <v>321</v>
      </c>
      <c r="D10834" s="1" t="s">
        <v>322</v>
      </c>
    </row>
    <row r="10835" customFormat="false" ht="15" hidden="false" customHeight="true" outlineLevel="0" collapsed="false">
      <c r="A10835" s="106" t="n">
        <v>73636.3465856482</v>
      </c>
      <c r="B10835" s="1" t="s">
        <v>333</v>
      </c>
      <c r="C10835" s="1" t="s">
        <v>334</v>
      </c>
      <c r="D10835" s="1" t="s">
        <v>325</v>
      </c>
    </row>
    <row r="10836" customFormat="false" ht="15" hidden="false" customHeight="true" outlineLevel="0" collapsed="false">
      <c r="A10836" s="106" t="n">
        <v>73643.7909027778</v>
      </c>
      <c r="B10836" s="1" t="s">
        <v>314</v>
      </c>
      <c r="C10836" s="1" t="s">
        <v>315</v>
      </c>
      <c r="D10836" s="1" t="s">
        <v>316</v>
      </c>
    </row>
    <row r="10837" customFormat="false" ht="15" hidden="false" customHeight="true" outlineLevel="0" collapsed="false">
      <c r="A10837" s="106" t="n">
        <v>73651.8237731482</v>
      </c>
      <c r="B10837" s="1" t="s">
        <v>317</v>
      </c>
      <c r="C10837" s="1" t="s">
        <v>318</v>
      </c>
      <c r="D10837" s="1" t="s">
        <v>319</v>
      </c>
    </row>
    <row r="10838" customFormat="false" ht="15" hidden="false" customHeight="true" outlineLevel="0" collapsed="false">
      <c r="A10838" s="106" t="n">
        <v>73658.9057407407</v>
      </c>
      <c r="B10838" s="1" t="s">
        <v>320</v>
      </c>
      <c r="C10838" s="1" t="s">
        <v>321</v>
      </c>
      <c r="D10838" s="1" t="s">
        <v>322</v>
      </c>
    </row>
    <row r="10839" customFormat="false" ht="15" hidden="false" customHeight="true" outlineLevel="0" collapsed="false">
      <c r="A10839" s="106" t="n">
        <v>73665.764537037</v>
      </c>
      <c r="B10839" s="1" t="s">
        <v>323</v>
      </c>
      <c r="C10839" s="1" t="s">
        <v>324</v>
      </c>
      <c r="D10839" s="1" t="s">
        <v>325</v>
      </c>
    </row>
    <row r="10840" customFormat="false" ht="15" hidden="false" customHeight="true" outlineLevel="0" collapsed="false">
      <c r="A10840" s="106" t="n">
        <v>73673.5413773148</v>
      </c>
      <c r="B10840" s="1" t="s">
        <v>314</v>
      </c>
      <c r="C10840" s="1" t="s">
        <v>315</v>
      </c>
      <c r="D10840" s="1" t="s">
        <v>316</v>
      </c>
    </row>
    <row r="10841" customFormat="false" ht="15" hidden="false" customHeight="true" outlineLevel="0" collapsed="false">
      <c r="A10841" s="106" t="n">
        <v>73681.1564814815</v>
      </c>
      <c r="B10841" s="1" t="s">
        <v>328</v>
      </c>
      <c r="C10841" s="1" t="s">
        <v>335</v>
      </c>
      <c r="D10841" s="1" t="s">
        <v>336</v>
      </c>
    </row>
    <row r="10842" customFormat="false" ht="15" hidden="false" customHeight="true" outlineLevel="0" collapsed="false">
      <c r="A10842" s="106" t="n">
        <v>73681.3196643519</v>
      </c>
      <c r="B10842" s="1" t="s">
        <v>326</v>
      </c>
      <c r="C10842" s="1" t="s">
        <v>327</v>
      </c>
      <c r="D10842" s="1" t="s">
        <v>319</v>
      </c>
    </row>
    <row r="10843" customFormat="false" ht="15" hidden="false" customHeight="true" outlineLevel="0" collapsed="false">
      <c r="A10843" s="106" t="n">
        <v>73688.1323726852</v>
      </c>
      <c r="B10843" s="1" t="s">
        <v>320</v>
      </c>
      <c r="C10843" s="1" t="s">
        <v>321</v>
      </c>
      <c r="D10843" s="1" t="s">
        <v>322</v>
      </c>
    </row>
    <row r="10844" customFormat="false" ht="15" hidden="false" customHeight="true" outlineLevel="0" collapsed="false">
      <c r="A10844" s="106" t="n">
        <v>73695.2877777778</v>
      </c>
      <c r="B10844" s="1" t="s">
        <v>323</v>
      </c>
      <c r="C10844" s="1" t="s">
        <v>324</v>
      </c>
      <c r="D10844" s="1" t="s">
        <v>325</v>
      </c>
    </row>
    <row r="10845" customFormat="false" ht="15" hidden="false" customHeight="true" outlineLevel="0" collapsed="false">
      <c r="A10845" s="106" t="n">
        <v>73703.3419791667</v>
      </c>
      <c r="B10845" s="1" t="s">
        <v>314</v>
      </c>
      <c r="C10845" s="1" t="s">
        <v>315</v>
      </c>
      <c r="D10845" s="1" t="s">
        <v>316</v>
      </c>
    </row>
    <row r="10846" customFormat="false" ht="15" hidden="false" customHeight="true" outlineLevel="0" collapsed="false">
      <c r="A10846" s="106" t="n">
        <v>73710.7702314815</v>
      </c>
      <c r="B10846" s="1" t="s">
        <v>326</v>
      </c>
      <c r="C10846" s="1" t="s">
        <v>327</v>
      </c>
      <c r="D10846" s="1" t="s">
        <v>319</v>
      </c>
    </row>
    <row r="10847" customFormat="false" ht="15" hidden="false" customHeight="true" outlineLevel="0" collapsed="false">
      <c r="A10847" s="106" t="n">
        <v>73717.4306365741</v>
      </c>
      <c r="B10847" s="1" t="s">
        <v>320</v>
      </c>
      <c r="C10847" s="1" t="s">
        <v>321</v>
      </c>
      <c r="D10847" s="1" t="s">
        <v>322</v>
      </c>
    </row>
    <row r="10848" customFormat="false" ht="15" hidden="false" customHeight="true" outlineLevel="0" collapsed="false">
      <c r="A10848" s="106" t="n">
        <v>73724.9282060185</v>
      </c>
      <c r="B10848" s="1" t="s">
        <v>323</v>
      </c>
      <c r="C10848" s="1" t="s">
        <v>324</v>
      </c>
      <c r="D10848" s="1" t="s">
        <v>325</v>
      </c>
    </row>
    <row r="10849" customFormat="false" ht="15" hidden="false" customHeight="true" outlineLevel="0" collapsed="false">
      <c r="A10849" s="106" t="n">
        <v>73733.1342476852</v>
      </c>
      <c r="B10849" s="1" t="s">
        <v>314</v>
      </c>
      <c r="C10849" s="1" t="s">
        <v>315</v>
      </c>
      <c r="D10849" s="1" t="s">
        <v>316</v>
      </c>
    </row>
    <row r="10850" customFormat="false" ht="15" hidden="false" customHeight="true" outlineLevel="0" collapsed="false">
      <c r="A10850" s="106" t="n">
        <v>73740.1999652778</v>
      </c>
      <c r="B10850" s="1" t="s">
        <v>326</v>
      </c>
      <c r="C10850" s="1" t="s">
        <v>327</v>
      </c>
      <c r="D10850" s="1" t="s">
        <v>319</v>
      </c>
    </row>
    <row r="10851" customFormat="false" ht="15" hidden="false" customHeight="true" outlineLevel="0" collapsed="false">
      <c r="A10851" s="106" t="n">
        <v>73746.8463773148</v>
      </c>
      <c r="B10851" s="1" t="s">
        <v>320</v>
      </c>
      <c r="C10851" s="1" t="s">
        <v>321</v>
      </c>
      <c r="D10851" s="1" t="s">
        <v>322</v>
      </c>
    </row>
    <row r="10852" customFormat="false" ht="15" hidden="false" customHeight="true" outlineLevel="0" collapsed="false">
      <c r="A10852" s="106" t="n">
        <v>73754.677650463</v>
      </c>
      <c r="B10852" s="1" t="s">
        <v>323</v>
      </c>
      <c r="C10852" s="1" t="s">
        <v>324</v>
      </c>
      <c r="D10852" s="1" t="s">
        <v>325</v>
      </c>
    </row>
    <row r="10853" customFormat="false" ht="15" hidden="false" customHeight="true" outlineLevel="0" collapsed="false">
      <c r="A10853" s="106" t="n">
        <v>73762.8503587963</v>
      </c>
      <c r="B10853" s="1" t="s">
        <v>314</v>
      </c>
      <c r="C10853" s="1" t="s">
        <v>315</v>
      </c>
      <c r="D10853" s="1" t="s">
        <v>316</v>
      </c>
    </row>
    <row r="10854" customFormat="false" ht="15" hidden="false" customHeight="true" outlineLevel="0" collapsed="false">
      <c r="A10854" s="106" t="n">
        <v>73769.6343981482</v>
      </c>
      <c r="B10854" s="1" t="s">
        <v>326</v>
      </c>
      <c r="C10854" s="1" t="s">
        <v>327</v>
      </c>
      <c r="D10854" s="1" t="s">
        <v>319</v>
      </c>
    </row>
    <row r="10855" customFormat="false" ht="15" hidden="false" customHeight="true" outlineLevel="0" collapsed="false">
      <c r="A10855" s="106" t="n">
        <v>73771.0681365741</v>
      </c>
      <c r="B10855" s="1" t="s">
        <v>328</v>
      </c>
      <c r="C10855" s="1" t="s">
        <v>337</v>
      </c>
      <c r="D10855" s="1" t="s">
        <v>338</v>
      </c>
    </row>
    <row r="10856" customFormat="false" ht="15" hidden="false" customHeight="true" outlineLevel="0" collapsed="false">
      <c r="A10856" s="106" t="n">
        <v>73776.4013194444</v>
      </c>
      <c r="B10856" s="1" t="s">
        <v>320</v>
      </c>
      <c r="C10856" s="1" t="s">
        <v>321</v>
      </c>
      <c r="D10856" s="1" t="s">
        <v>322</v>
      </c>
    </row>
    <row r="10857" customFormat="false" ht="15" hidden="false" customHeight="true" outlineLevel="0" collapsed="false">
      <c r="A10857" s="106" t="n">
        <v>73784.4950115741</v>
      </c>
      <c r="B10857" s="1" t="s">
        <v>323</v>
      </c>
      <c r="C10857" s="1" t="s">
        <v>324</v>
      </c>
      <c r="D10857" s="1" t="s">
        <v>325</v>
      </c>
    </row>
    <row r="10858" customFormat="false" ht="15" hidden="false" customHeight="true" outlineLevel="0" collapsed="false">
      <c r="A10858" s="106" t="n">
        <v>73792.4413425926</v>
      </c>
      <c r="B10858" s="1" t="s">
        <v>314</v>
      </c>
      <c r="C10858" s="1" t="s">
        <v>315</v>
      </c>
      <c r="D10858" s="1" t="s">
        <v>316</v>
      </c>
    </row>
    <row r="10859" customFormat="false" ht="15" hidden="false" customHeight="true" outlineLevel="0" collapsed="false">
      <c r="A10859" s="106" t="n">
        <v>73799.0878125</v>
      </c>
      <c r="B10859" s="1" t="s">
        <v>317</v>
      </c>
      <c r="C10859" s="1" t="s">
        <v>318</v>
      </c>
      <c r="D10859" s="1" t="s">
        <v>319</v>
      </c>
    </row>
    <row r="10860" customFormat="false" ht="15" hidden="false" customHeight="true" outlineLevel="0" collapsed="false">
      <c r="A10860" s="106" t="n">
        <v>73806.089525463</v>
      </c>
      <c r="B10860" s="1" t="s">
        <v>320</v>
      </c>
      <c r="C10860" s="1" t="s">
        <v>321</v>
      </c>
      <c r="D10860" s="1" t="s">
        <v>322</v>
      </c>
    </row>
    <row r="10861" customFormat="false" ht="15" hidden="false" customHeight="true" outlineLevel="0" collapsed="false">
      <c r="A10861" s="106" t="n">
        <v>73814.3045486111</v>
      </c>
      <c r="B10861" s="1" t="s">
        <v>333</v>
      </c>
      <c r="C10861" s="1" t="s">
        <v>334</v>
      </c>
      <c r="D10861" s="1" t="s">
        <v>325</v>
      </c>
    </row>
    <row r="10862" customFormat="false" ht="15" hidden="false" customHeight="true" outlineLevel="0" collapsed="false">
      <c r="A10862" s="106" t="n">
        <v>73821.8967013889</v>
      </c>
      <c r="B10862" s="1" t="s">
        <v>314</v>
      </c>
      <c r="C10862" s="1" t="s">
        <v>315</v>
      </c>
      <c r="D10862" s="1" t="s">
        <v>316</v>
      </c>
    </row>
    <row r="10863" customFormat="false" ht="15" hidden="false" customHeight="true" outlineLevel="0" collapsed="false">
      <c r="A10863" s="106" t="n">
        <v>73828.5605208333</v>
      </c>
      <c r="B10863" s="1" t="s">
        <v>326</v>
      </c>
      <c r="C10863" s="1" t="s">
        <v>327</v>
      </c>
      <c r="D10863" s="1" t="s">
        <v>319</v>
      </c>
    </row>
    <row r="10864" customFormat="false" ht="15" hidden="false" customHeight="true" outlineLevel="0" collapsed="false">
      <c r="A10864" s="106" t="n">
        <v>73835.8798263889</v>
      </c>
      <c r="B10864" s="1" t="s">
        <v>320</v>
      </c>
      <c r="C10864" s="1" t="s">
        <v>321</v>
      </c>
      <c r="D10864" s="1" t="s">
        <v>322</v>
      </c>
    </row>
    <row r="10865" customFormat="false" ht="15" hidden="false" customHeight="true" outlineLevel="0" collapsed="false">
      <c r="A10865" s="106" t="n">
        <v>73844.025</v>
      </c>
      <c r="B10865" s="1" t="s">
        <v>323</v>
      </c>
      <c r="C10865" s="1" t="s">
        <v>324</v>
      </c>
      <c r="D10865" s="1" t="s">
        <v>325</v>
      </c>
    </row>
    <row r="10866" customFormat="false" ht="15" hidden="false" customHeight="true" outlineLevel="0" collapsed="false">
      <c r="A10866" s="106" t="n">
        <v>73851.2409027778</v>
      </c>
      <c r="B10866" s="1" t="s">
        <v>314</v>
      </c>
      <c r="C10866" s="1" t="s">
        <v>315</v>
      </c>
      <c r="D10866" s="1" t="s">
        <v>316</v>
      </c>
    </row>
    <row r="10867" customFormat="false" ht="15" hidden="false" customHeight="true" outlineLevel="0" collapsed="false">
      <c r="A10867" s="106" t="n">
        <v>73858.0488888889</v>
      </c>
      <c r="B10867" s="1" t="s">
        <v>326</v>
      </c>
      <c r="C10867" s="1" t="s">
        <v>327</v>
      </c>
      <c r="D10867" s="1" t="s">
        <v>319</v>
      </c>
    </row>
    <row r="10868" customFormat="false" ht="15" hidden="false" customHeight="true" outlineLevel="0" collapsed="false">
      <c r="A10868" s="106" t="n">
        <v>73860.0243055556</v>
      </c>
      <c r="B10868" s="1" t="s">
        <v>328</v>
      </c>
      <c r="C10868" s="1" t="s">
        <v>329</v>
      </c>
      <c r="D10868" s="1" t="s">
        <v>330</v>
      </c>
    </row>
    <row r="10869" customFormat="false" ht="15" hidden="false" customHeight="true" outlineLevel="0" collapsed="false">
      <c r="A10869" s="106" t="n">
        <v>73865.7184490741</v>
      </c>
      <c r="B10869" s="1" t="s">
        <v>320</v>
      </c>
      <c r="C10869" s="1" t="s">
        <v>321</v>
      </c>
      <c r="D10869" s="1" t="s">
        <v>322</v>
      </c>
    </row>
    <row r="10870" customFormat="false" ht="15" hidden="false" customHeight="true" outlineLevel="0" collapsed="false">
      <c r="A10870" s="106" t="n">
        <v>73873.610775463</v>
      </c>
      <c r="B10870" s="1" t="s">
        <v>323</v>
      </c>
      <c r="C10870" s="1" t="s">
        <v>324</v>
      </c>
      <c r="D10870" s="1" t="s">
        <v>325</v>
      </c>
    </row>
    <row r="10871" customFormat="false" ht="15" hidden="false" customHeight="true" outlineLevel="0" collapsed="false">
      <c r="A10871" s="106" t="n">
        <v>73880.5164930556</v>
      </c>
      <c r="B10871" s="1" t="s">
        <v>314</v>
      </c>
      <c r="C10871" s="1" t="s">
        <v>315</v>
      </c>
      <c r="D10871" s="1" t="s">
        <v>316</v>
      </c>
    </row>
    <row r="10872" customFormat="false" ht="15" hidden="false" customHeight="true" outlineLevel="0" collapsed="false">
      <c r="A10872" s="106" t="n">
        <v>73887.5582986111</v>
      </c>
      <c r="B10872" s="1" t="s">
        <v>326</v>
      </c>
      <c r="C10872" s="1" t="s">
        <v>327</v>
      </c>
      <c r="D10872" s="1" t="s">
        <v>319</v>
      </c>
    </row>
    <row r="10873" customFormat="false" ht="15" hidden="false" customHeight="true" outlineLevel="0" collapsed="false">
      <c r="A10873" s="106" t="n">
        <v>73895.5352777778</v>
      </c>
      <c r="B10873" s="1" t="s">
        <v>320</v>
      </c>
      <c r="C10873" s="1" t="s">
        <v>321</v>
      </c>
      <c r="D10873" s="1" t="s">
        <v>322</v>
      </c>
    </row>
    <row r="10874" customFormat="false" ht="15" hidden="false" customHeight="true" outlineLevel="0" collapsed="false">
      <c r="A10874" s="106" t="n">
        <v>73903.0648958333</v>
      </c>
      <c r="B10874" s="1" t="s">
        <v>323</v>
      </c>
      <c r="C10874" s="1" t="s">
        <v>324</v>
      </c>
      <c r="D10874" s="1" t="s">
        <v>325</v>
      </c>
    </row>
    <row r="10875" customFormat="false" ht="15" hidden="false" customHeight="true" outlineLevel="0" collapsed="false">
      <c r="A10875" s="106" t="n">
        <v>73909.7700925926</v>
      </c>
      <c r="B10875" s="1" t="s">
        <v>314</v>
      </c>
      <c r="C10875" s="1" t="s">
        <v>315</v>
      </c>
      <c r="D10875" s="1" t="s">
        <v>316</v>
      </c>
    </row>
    <row r="10876" customFormat="false" ht="15" hidden="false" customHeight="true" outlineLevel="0" collapsed="false">
      <c r="A10876" s="106" t="n">
        <v>73917.103900463</v>
      </c>
      <c r="B10876" s="1" t="s">
        <v>326</v>
      </c>
      <c r="C10876" s="1" t="s">
        <v>327</v>
      </c>
      <c r="D10876" s="1" t="s">
        <v>319</v>
      </c>
    </row>
    <row r="10877" customFormat="false" ht="15" hidden="false" customHeight="true" outlineLevel="0" collapsed="false">
      <c r="A10877" s="106" t="n">
        <v>73925.2638773148</v>
      </c>
      <c r="B10877" s="1" t="s">
        <v>320</v>
      </c>
      <c r="C10877" s="1" t="s">
        <v>321</v>
      </c>
      <c r="D10877" s="1" t="s">
        <v>322</v>
      </c>
    </row>
    <row r="10878" customFormat="false" ht="15" hidden="false" customHeight="true" outlineLevel="0" collapsed="false">
      <c r="A10878" s="106" t="n">
        <v>73932.4223842593</v>
      </c>
      <c r="B10878" s="1" t="s">
        <v>323</v>
      </c>
      <c r="C10878" s="1" t="s">
        <v>324</v>
      </c>
      <c r="D10878" s="1" t="s">
        <v>325</v>
      </c>
    </row>
    <row r="10879" customFormat="false" ht="15" hidden="false" customHeight="true" outlineLevel="0" collapsed="false">
      <c r="A10879" s="106" t="n">
        <v>73939.0467592593</v>
      </c>
      <c r="B10879" s="1" t="s">
        <v>314</v>
      </c>
      <c r="C10879" s="1" t="s">
        <v>315</v>
      </c>
      <c r="D10879" s="1" t="s">
        <v>316</v>
      </c>
    </row>
    <row r="10880" customFormat="false" ht="15" hidden="false" customHeight="true" outlineLevel="0" collapsed="false">
      <c r="A10880" s="106" t="n">
        <v>73946.6976736111</v>
      </c>
      <c r="B10880" s="1" t="s">
        <v>326</v>
      </c>
      <c r="C10880" s="1" t="s">
        <v>327</v>
      </c>
      <c r="D10880" s="1" t="s">
        <v>319</v>
      </c>
    </row>
    <row r="10881" customFormat="false" ht="15" hidden="false" customHeight="true" outlineLevel="0" collapsed="false">
      <c r="A10881" s="106" t="n">
        <v>73952.7029976852</v>
      </c>
      <c r="B10881" s="1" t="s">
        <v>328</v>
      </c>
      <c r="C10881" s="1" t="s">
        <v>331</v>
      </c>
      <c r="D10881" s="1" t="s">
        <v>332</v>
      </c>
    </row>
    <row r="10882" customFormat="false" ht="15" hidden="false" customHeight="true" outlineLevel="0" collapsed="false">
      <c r="A10882" s="106" t="n">
        <v>73954.8662037037</v>
      </c>
      <c r="B10882" s="1" t="s">
        <v>320</v>
      </c>
      <c r="C10882" s="1" t="s">
        <v>321</v>
      </c>
      <c r="D10882" s="1" t="s">
        <v>322</v>
      </c>
    </row>
    <row r="10883" customFormat="false" ht="15" hidden="false" customHeight="true" outlineLevel="0" collapsed="false">
      <c r="A10883" s="106" t="n">
        <v>73961.7275115741</v>
      </c>
      <c r="B10883" s="1" t="s">
        <v>323</v>
      </c>
      <c r="C10883" s="1" t="s">
        <v>324</v>
      </c>
      <c r="D10883" s="1" t="s">
        <v>325</v>
      </c>
    </row>
    <row r="10884" customFormat="false" ht="15" hidden="false" customHeight="true" outlineLevel="0" collapsed="false">
      <c r="A10884" s="106" t="n">
        <v>73968.3898958333</v>
      </c>
      <c r="B10884" s="1" t="s">
        <v>314</v>
      </c>
      <c r="C10884" s="1" t="s">
        <v>315</v>
      </c>
      <c r="D10884" s="1" t="s">
        <v>316</v>
      </c>
    </row>
    <row r="10885" customFormat="false" ht="15" hidden="false" customHeight="true" outlineLevel="0" collapsed="false">
      <c r="A10885" s="106" t="n">
        <v>73976.3336689815</v>
      </c>
      <c r="B10885" s="1" t="s">
        <v>317</v>
      </c>
      <c r="C10885" s="1" t="s">
        <v>318</v>
      </c>
      <c r="D10885" s="1" t="s">
        <v>319</v>
      </c>
    </row>
    <row r="10886" customFormat="false" ht="15" hidden="false" customHeight="true" outlineLevel="0" collapsed="false">
      <c r="A10886" s="106" t="n">
        <v>73984.3404398148</v>
      </c>
      <c r="B10886" s="1" t="s">
        <v>320</v>
      </c>
      <c r="C10886" s="1" t="s">
        <v>321</v>
      </c>
      <c r="D10886" s="1" t="s">
        <v>322</v>
      </c>
    </row>
    <row r="10887" customFormat="false" ht="15" hidden="false" customHeight="true" outlineLevel="0" collapsed="false">
      <c r="A10887" s="106" t="n">
        <v>73991.0206134259</v>
      </c>
      <c r="B10887" s="1" t="s">
        <v>333</v>
      </c>
      <c r="C10887" s="1" t="s">
        <v>334</v>
      </c>
      <c r="D10887" s="1" t="s">
        <v>325</v>
      </c>
    </row>
    <row r="10888" customFormat="false" ht="15" hidden="false" customHeight="true" outlineLevel="0" collapsed="false">
      <c r="A10888" s="106" t="n">
        <v>73997.8401851852</v>
      </c>
      <c r="B10888" s="1" t="s">
        <v>314</v>
      </c>
      <c r="C10888" s="1" t="s">
        <v>315</v>
      </c>
      <c r="D10888" s="1" t="s">
        <v>316</v>
      </c>
    </row>
    <row r="10889" customFormat="false" ht="15" hidden="false" customHeight="true" outlineLevel="0" collapsed="false">
      <c r="A10889" s="106" t="n">
        <v>74005.984212963</v>
      </c>
      <c r="B10889" s="1" t="s">
        <v>326</v>
      </c>
      <c r="C10889" s="1" t="s">
        <v>327</v>
      </c>
      <c r="D10889" s="1" t="s">
        <v>319</v>
      </c>
    </row>
    <row r="10890" customFormat="false" ht="15" hidden="false" customHeight="true" outlineLevel="0" collapsed="false">
      <c r="A10890" s="106" t="n">
        <v>74013.7115509259</v>
      </c>
      <c r="B10890" s="1" t="s">
        <v>320</v>
      </c>
      <c r="C10890" s="1" t="s">
        <v>321</v>
      </c>
      <c r="D10890" s="1" t="s">
        <v>322</v>
      </c>
    </row>
    <row r="10891" customFormat="false" ht="15" hidden="false" customHeight="true" outlineLevel="0" collapsed="false">
      <c r="A10891" s="106" t="n">
        <v>74020.3363541667</v>
      </c>
      <c r="B10891" s="1" t="s">
        <v>323</v>
      </c>
      <c r="C10891" s="1" t="s">
        <v>324</v>
      </c>
      <c r="D10891" s="1" t="s">
        <v>325</v>
      </c>
    </row>
    <row r="10892" customFormat="false" ht="15" hidden="false" customHeight="true" outlineLevel="0" collapsed="false">
      <c r="A10892" s="106" t="n">
        <v>74027.4283796296</v>
      </c>
      <c r="B10892" s="1" t="s">
        <v>314</v>
      </c>
      <c r="C10892" s="1" t="s">
        <v>315</v>
      </c>
      <c r="D10892" s="1" t="s">
        <v>316</v>
      </c>
    </row>
    <row r="10893" customFormat="false" ht="15" hidden="false" customHeight="true" outlineLevel="0" collapsed="false">
      <c r="A10893" s="106" t="n">
        <v>74035.614224537</v>
      </c>
      <c r="B10893" s="1" t="s">
        <v>326</v>
      </c>
      <c r="C10893" s="1" t="s">
        <v>327</v>
      </c>
      <c r="D10893" s="1" t="s">
        <v>319</v>
      </c>
    </row>
    <row r="10894" customFormat="false" ht="15" hidden="false" customHeight="true" outlineLevel="0" collapsed="false">
      <c r="A10894" s="106" t="n">
        <v>74043.0175</v>
      </c>
      <c r="B10894" s="1" t="s">
        <v>320</v>
      </c>
      <c r="C10894" s="1" t="s">
        <v>321</v>
      </c>
      <c r="D10894" s="1" t="s">
        <v>322</v>
      </c>
    </row>
    <row r="10895" customFormat="false" ht="15" hidden="false" customHeight="true" outlineLevel="0" collapsed="false">
      <c r="A10895" s="106" t="n">
        <v>74046.3960416667</v>
      </c>
      <c r="B10895" s="1" t="s">
        <v>328</v>
      </c>
      <c r="C10895" s="1" t="s">
        <v>335</v>
      </c>
      <c r="D10895" s="1" t="s">
        <v>336</v>
      </c>
    </row>
    <row r="10896" customFormat="false" ht="15" hidden="false" customHeight="true" outlineLevel="0" collapsed="false">
      <c r="A10896" s="106" t="n">
        <v>74049.7085416667</v>
      </c>
      <c r="B10896" s="1" t="s">
        <v>323</v>
      </c>
      <c r="C10896" s="1" t="s">
        <v>324</v>
      </c>
      <c r="D10896" s="1" t="s">
        <v>325</v>
      </c>
    </row>
    <row r="10897" customFormat="false" ht="15" hidden="false" customHeight="true" outlineLevel="0" collapsed="false">
      <c r="A10897" s="106" t="n">
        <v>74057.1605555556</v>
      </c>
      <c r="B10897" s="1" t="s">
        <v>314</v>
      </c>
      <c r="C10897" s="1" t="s">
        <v>315</v>
      </c>
      <c r="D10897" s="1" t="s">
        <v>316</v>
      </c>
    </row>
    <row r="10898" customFormat="false" ht="15" hidden="false" customHeight="true" outlineLevel="0" collapsed="false">
      <c r="A10898" s="106" t="n">
        <v>74065.2021759259</v>
      </c>
      <c r="B10898" s="1" t="s">
        <v>326</v>
      </c>
      <c r="C10898" s="1" t="s">
        <v>327</v>
      </c>
      <c r="D10898" s="1" t="s">
        <v>319</v>
      </c>
    </row>
    <row r="10899" customFormat="false" ht="15" hidden="false" customHeight="true" outlineLevel="0" collapsed="false">
      <c r="A10899" s="106" t="n">
        <v>74072.2993171296</v>
      </c>
      <c r="B10899" s="1" t="s">
        <v>320</v>
      </c>
      <c r="C10899" s="1" t="s">
        <v>321</v>
      </c>
      <c r="D10899" s="1" t="s">
        <v>322</v>
      </c>
    </row>
    <row r="10900" customFormat="false" ht="15" hidden="false" customHeight="true" outlineLevel="0" collapsed="false">
      <c r="A10900" s="106" t="n">
        <v>74079.1729398148</v>
      </c>
      <c r="B10900" s="1" t="s">
        <v>323</v>
      </c>
      <c r="C10900" s="1" t="s">
        <v>324</v>
      </c>
      <c r="D10900" s="1" t="s">
        <v>325</v>
      </c>
    </row>
    <row r="10901" customFormat="false" ht="15" hidden="false" customHeight="true" outlineLevel="0" collapsed="false">
      <c r="A10901" s="106" t="n">
        <v>74087.0022453704</v>
      </c>
      <c r="B10901" s="1" t="s">
        <v>314</v>
      </c>
      <c r="C10901" s="1" t="s">
        <v>315</v>
      </c>
      <c r="D10901" s="1" t="s">
        <v>316</v>
      </c>
    </row>
    <row r="10902" customFormat="false" ht="15" hidden="false" customHeight="true" outlineLevel="0" collapsed="false">
      <c r="A10902" s="106" t="n">
        <v>74094.7476157407</v>
      </c>
      <c r="B10902" s="1" t="s">
        <v>326</v>
      </c>
      <c r="C10902" s="1" t="s">
        <v>327</v>
      </c>
      <c r="D10902" s="1" t="s">
        <v>319</v>
      </c>
    </row>
    <row r="10903" customFormat="false" ht="15" hidden="false" customHeight="true" outlineLevel="0" collapsed="false">
      <c r="A10903" s="106" t="n">
        <v>74101.5974421296</v>
      </c>
      <c r="B10903" s="1" t="s">
        <v>320</v>
      </c>
      <c r="C10903" s="1" t="s">
        <v>321</v>
      </c>
      <c r="D10903" s="1" t="s">
        <v>322</v>
      </c>
    </row>
    <row r="10904" customFormat="false" ht="15" hidden="false" customHeight="true" outlineLevel="0" collapsed="false">
      <c r="A10904" s="106" t="n">
        <v>74108.7600925926</v>
      </c>
      <c r="B10904" s="1" t="s">
        <v>323</v>
      </c>
      <c r="C10904" s="1" t="s">
        <v>324</v>
      </c>
      <c r="D10904" s="1" t="s">
        <v>325</v>
      </c>
    </row>
    <row r="10905" customFormat="false" ht="15" hidden="false" customHeight="true" outlineLevel="0" collapsed="false">
      <c r="A10905" s="106" t="n">
        <v>74116.8783217593</v>
      </c>
      <c r="B10905" s="1" t="s">
        <v>314</v>
      </c>
      <c r="C10905" s="1" t="s">
        <v>315</v>
      </c>
      <c r="D10905" s="1" t="s">
        <v>316</v>
      </c>
    </row>
    <row r="10906" customFormat="false" ht="15" hidden="false" customHeight="true" outlineLevel="0" collapsed="false">
      <c r="A10906" s="106" t="n">
        <v>74124.2608449074</v>
      </c>
      <c r="B10906" s="1" t="s">
        <v>326</v>
      </c>
      <c r="C10906" s="1" t="s">
        <v>327</v>
      </c>
      <c r="D10906" s="1" t="s">
        <v>319</v>
      </c>
    </row>
    <row r="10907" customFormat="false" ht="15" hidden="false" customHeight="true" outlineLevel="0" collapsed="false">
      <c r="A10907" s="106" t="n">
        <v>74130.951087963</v>
      </c>
      <c r="B10907" s="1" t="s">
        <v>320</v>
      </c>
      <c r="C10907" s="1" t="s">
        <v>321</v>
      </c>
      <c r="D10907" s="1" t="s">
        <v>322</v>
      </c>
    </row>
    <row r="10908" customFormat="false" ht="15" hidden="false" customHeight="true" outlineLevel="0" collapsed="false">
      <c r="A10908" s="106" t="n">
        <v>74136.313912037</v>
      </c>
      <c r="B10908" s="1" t="s">
        <v>328</v>
      </c>
      <c r="C10908" s="1" t="s">
        <v>337</v>
      </c>
      <c r="D10908" s="1" t="s">
        <v>338</v>
      </c>
    </row>
    <row r="10909" customFormat="false" ht="15" hidden="false" customHeight="true" outlineLevel="0" collapsed="false">
      <c r="A10909" s="106" t="n">
        <v>74138.4755902778</v>
      </c>
      <c r="B10909" s="1" t="s">
        <v>323</v>
      </c>
      <c r="C10909" s="1" t="s">
        <v>324</v>
      </c>
      <c r="D10909" s="1" t="s">
        <v>325</v>
      </c>
    </row>
    <row r="10910" customFormat="false" ht="15" hidden="false" customHeight="true" outlineLevel="0" collapsed="false">
      <c r="A10910" s="106" t="n">
        <v>74146.7018518519</v>
      </c>
      <c r="B10910" s="1" t="s">
        <v>314</v>
      </c>
      <c r="C10910" s="1" t="s">
        <v>315</v>
      </c>
      <c r="D10910" s="1" t="s">
        <v>316</v>
      </c>
    </row>
    <row r="10911" customFormat="false" ht="15" hidden="false" customHeight="true" outlineLevel="0" collapsed="false">
      <c r="A10911" s="106" t="n">
        <v>74153.7474537037</v>
      </c>
      <c r="B10911" s="1" t="s">
        <v>317</v>
      </c>
      <c r="C10911" s="1" t="s">
        <v>318</v>
      </c>
      <c r="D10911" s="1" t="s">
        <v>319</v>
      </c>
    </row>
    <row r="10912" customFormat="false" ht="15" hidden="false" customHeight="true" outlineLevel="0" collapsed="false">
      <c r="A10912" s="106" t="n">
        <v>74160.3954513889</v>
      </c>
      <c r="B10912" s="1" t="s">
        <v>320</v>
      </c>
      <c r="C10912" s="1" t="s">
        <v>321</v>
      </c>
      <c r="D10912" s="1" t="s">
        <v>322</v>
      </c>
    </row>
    <row r="10913" customFormat="false" ht="15" hidden="false" customHeight="true" outlineLevel="0" collapsed="false">
      <c r="A10913" s="106" t="n">
        <v>74168.2797569444</v>
      </c>
      <c r="B10913" s="1" t="s">
        <v>323</v>
      </c>
      <c r="C10913" s="1" t="s">
        <v>324</v>
      </c>
      <c r="D10913" s="1" t="s">
        <v>325</v>
      </c>
    </row>
    <row r="10914" customFormat="false" ht="15" hidden="false" customHeight="true" outlineLevel="0" collapsed="false">
      <c r="A10914" s="106" t="n">
        <v>74176.408125</v>
      </c>
      <c r="B10914" s="1" t="s">
        <v>314</v>
      </c>
      <c r="C10914" s="1" t="s">
        <v>315</v>
      </c>
      <c r="D10914" s="1" t="s">
        <v>316</v>
      </c>
    </row>
    <row r="10915" customFormat="false" ht="15" hidden="false" customHeight="true" outlineLevel="0" collapsed="false">
      <c r="A10915" s="106" t="n">
        <v>74183.2034027778</v>
      </c>
      <c r="B10915" s="1" t="s">
        <v>326</v>
      </c>
      <c r="C10915" s="1" t="s">
        <v>327</v>
      </c>
      <c r="D10915" s="1" t="s">
        <v>319</v>
      </c>
    </row>
    <row r="10916" customFormat="false" ht="15" hidden="false" customHeight="true" outlineLevel="0" collapsed="false">
      <c r="A10916" s="106" t="n">
        <v>74189.9531828704</v>
      </c>
      <c r="B10916" s="1" t="s">
        <v>320</v>
      </c>
      <c r="C10916" s="1" t="s">
        <v>321</v>
      </c>
      <c r="D10916" s="1" t="s">
        <v>322</v>
      </c>
    </row>
    <row r="10917" customFormat="false" ht="15" hidden="false" customHeight="true" outlineLevel="0" collapsed="false">
      <c r="A10917" s="106" t="n">
        <v>74198.092650463</v>
      </c>
      <c r="B10917" s="1" t="s">
        <v>323</v>
      </c>
      <c r="C10917" s="1" t="s">
        <v>324</v>
      </c>
      <c r="D10917" s="1" t="s">
        <v>325</v>
      </c>
    </row>
    <row r="10918" customFormat="false" ht="15" hidden="false" customHeight="true" outlineLevel="0" collapsed="false">
      <c r="A10918" s="106" t="n">
        <v>74205.9669212963</v>
      </c>
      <c r="B10918" s="1" t="s">
        <v>314</v>
      </c>
      <c r="C10918" s="1" t="s">
        <v>315</v>
      </c>
      <c r="D10918" s="1" t="s">
        <v>316</v>
      </c>
    </row>
    <row r="10919" customFormat="false" ht="15" hidden="false" customHeight="true" outlineLevel="0" collapsed="false">
      <c r="A10919" s="106" t="n">
        <v>74212.6259722222</v>
      </c>
      <c r="B10919" s="1" t="s">
        <v>326</v>
      </c>
      <c r="C10919" s="1" t="s">
        <v>327</v>
      </c>
      <c r="D10919" s="1" t="s">
        <v>319</v>
      </c>
    </row>
    <row r="10920" customFormat="false" ht="15" hidden="false" customHeight="true" outlineLevel="0" collapsed="false">
      <c r="A10920" s="106" t="n">
        <v>74219.6222569445</v>
      </c>
      <c r="B10920" s="1" t="s">
        <v>320</v>
      </c>
      <c r="C10920" s="1" t="s">
        <v>321</v>
      </c>
      <c r="D10920" s="1" t="s">
        <v>322</v>
      </c>
    </row>
    <row r="10921" customFormat="false" ht="15" hidden="false" customHeight="true" outlineLevel="0" collapsed="false">
      <c r="A10921" s="106" t="n">
        <v>74225.2655787037</v>
      </c>
      <c r="B10921" s="1" t="s">
        <v>328</v>
      </c>
      <c r="C10921" s="1" t="s">
        <v>329</v>
      </c>
      <c r="D10921" s="1" t="s">
        <v>330</v>
      </c>
    </row>
    <row r="10922" customFormat="false" ht="15" hidden="false" customHeight="true" outlineLevel="0" collapsed="false">
      <c r="A10922" s="106" t="n">
        <v>74227.8341898148</v>
      </c>
      <c r="B10922" s="1" t="s">
        <v>323</v>
      </c>
      <c r="C10922" s="1" t="s">
        <v>324</v>
      </c>
      <c r="D10922" s="1" t="s">
        <v>325</v>
      </c>
    </row>
    <row r="10923" customFormat="false" ht="15" hidden="false" customHeight="true" outlineLevel="0" collapsed="false">
      <c r="A10923" s="106" t="n">
        <v>74235.3789351852</v>
      </c>
      <c r="B10923" s="1" t="s">
        <v>314</v>
      </c>
      <c r="C10923" s="1" t="s">
        <v>315</v>
      </c>
      <c r="D10923" s="1" t="s">
        <v>316</v>
      </c>
    </row>
    <row r="10924" customFormat="false" ht="15" hidden="false" customHeight="true" outlineLevel="0" collapsed="false">
      <c r="A10924" s="106" t="n">
        <v>74242.0275925926</v>
      </c>
      <c r="B10924" s="1" t="s">
        <v>326</v>
      </c>
      <c r="C10924" s="1" t="s">
        <v>327</v>
      </c>
      <c r="D10924" s="1" t="s">
        <v>319</v>
      </c>
    </row>
    <row r="10925" customFormat="false" ht="15" hidden="false" customHeight="true" outlineLevel="0" collapsed="false">
      <c r="A10925" s="106" t="n">
        <v>74249.369525463</v>
      </c>
      <c r="B10925" s="1" t="s">
        <v>320</v>
      </c>
      <c r="C10925" s="1" t="s">
        <v>321</v>
      </c>
      <c r="D10925" s="1" t="s">
        <v>322</v>
      </c>
    </row>
    <row r="10926" customFormat="false" ht="15" hidden="false" customHeight="true" outlineLevel="0" collapsed="false">
      <c r="A10926" s="106" t="n">
        <v>74257.4619328704</v>
      </c>
      <c r="B10926" s="1" t="s">
        <v>323</v>
      </c>
      <c r="C10926" s="1" t="s">
        <v>324</v>
      </c>
      <c r="D10926" s="1" t="s">
        <v>325</v>
      </c>
    </row>
    <row r="10927" customFormat="false" ht="15" hidden="false" customHeight="true" outlineLevel="0" collapsed="false">
      <c r="A10927" s="106" t="n">
        <v>74264.669837963</v>
      </c>
      <c r="B10927" s="1" t="s">
        <v>314</v>
      </c>
      <c r="C10927" s="1" t="s">
        <v>315</v>
      </c>
      <c r="D10927" s="1" t="s">
        <v>316</v>
      </c>
    </row>
    <row r="10928" customFormat="false" ht="15" hidden="false" customHeight="true" outlineLevel="0" collapsed="false">
      <c r="A10928" s="106" t="n">
        <v>74271.4376736111</v>
      </c>
      <c r="B10928" s="1" t="s">
        <v>326</v>
      </c>
      <c r="C10928" s="1" t="s">
        <v>327</v>
      </c>
      <c r="D10928" s="1" t="s">
        <v>319</v>
      </c>
    </row>
    <row r="10929" customFormat="false" ht="15" hidden="false" customHeight="true" outlineLevel="0" collapsed="false">
      <c r="A10929" s="106" t="n">
        <v>74279.1404861111</v>
      </c>
      <c r="B10929" s="1" t="s">
        <v>320</v>
      </c>
      <c r="C10929" s="1" t="s">
        <v>321</v>
      </c>
      <c r="D10929" s="1" t="s">
        <v>322</v>
      </c>
    </row>
    <row r="10930" customFormat="false" ht="15" hidden="false" customHeight="true" outlineLevel="0" collapsed="false">
      <c r="A10930" s="106" t="n">
        <v>74286.9731712963</v>
      </c>
      <c r="B10930" s="1" t="s">
        <v>323</v>
      </c>
      <c r="C10930" s="1" t="s">
        <v>324</v>
      </c>
      <c r="D10930" s="1" t="s">
        <v>325</v>
      </c>
    </row>
    <row r="10931" customFormat="false" ht="15" hidden="false" customHeight="true" outlineLevel="0" collapsed="false">
      <c r="A10931" s="106" t="n">
        <v>74293.8849884259</v>
      </c>
      <c r="B10931" s="1" t="s">
        <v>314</v>
      </c>
      <c r="C10931" s="1" t="s">
        <v>315</v>
      </c>
      <c r="D10931" s="1" t="s">
        <v>316</v>
      </c>
    </row>
    <row r="10932" customFormat="false" ht="15" hidden="false" customHeight="true" outlineLevel="0" collapsed="false">
      <c r="A10932" s="106" t="n">
        <v>74300.8915740741</v>
      </c>
      <c r="B10932" s="1" t="s">
        <v>326</v>
      </c>
      <c r="C10932" s="1" t="s">
        <v>327</v>
      </c>
      <c r="D10932" s="1" t="s">
        <v>319</v>
      </c>
    </row>
    <row r="10933" customFormat="false" ht="15" hidden="false" customHeight="true" outlineLevel="0" collapsed="false">
      <c r="A10933" s="106" t="n">
        <v>74308.8809375</v>
      </c>
      <c r="B10933" s="1" t="s">
        <v>320</v>
      </c>
      <c r="C10933" s="1" t="s">
        <v>321</v>
      </c>
      <c r="D10933" s="1" t="s">
        <v>322</v>
      </c>
    </row>
    <row r="10934" customFormat="false" ht="15" hidden="false" customHeight="true" outlineLevel="0" collapsed="false">
      <c r="A10934" s="106" t="n">
        <v>74316.3876967593</v>
      </c>
      <c r="B10934" s="1" t="s">
        <v>323</v>
      </c>
      <c r="C10934" s="1" t="s">
        <v>324</v>
      </c>
      <c r="D10934" s="1" t="s">
        <v>325</v>
      </c>
    </row>
    <row r="10935" customFormat="false" ht="15" hidden="false" customHeight="true" outlineLevel="0" collapsed="false">
      <c r="A10935" s="106" t="n">
        <v>74317.9478935185</v>
      </c>
      <c r="B10935" s="1" t="s">
        <v>328</v>
      </c>
      <c r="C10935" s="1" t="s">
        <v>331</v>
      </c>
      <c r="D10935" s="1" t="s">
        <v>332</v>
      </c>
    </row>
    <row r="10936" customFormat="false" ht="15" hidden="false" customHeight="true" outlineLevel="0" collapsed="false">
      <c r="A10936" s="106" t="n">
        <v>74323.0825462963</v>
      </c>
      <c r="B10936" s="1" t="s">
        <v>314</v>
      </c>
      <c r="C10936" s="1" t="s">
        <v>315</v>
      </c>
      <c r="D10936" s="1" t="s">
        <v>316</v>
      </c>
    </row>
    <row r="10937" customFormat="false" ht="15" hidden="false" customHeight="true" outlineLevel="0" collapsed="false">
      <c r="A10937" s="106" t="n">
        <v>74330.414224537</v>
      </c>
      <c r="B10937" s="1" t="s">
        <v>317</v>
      </c>
      <c r="C10937" s="1" t="s">
        <v>318</v>
      </c>
      <c r="D10937" s="1" t="s">
        <v>319</v>
      </c>
    </row>
    <row r="10938" customFormat="false" ht="15" hidden="false" customHeight="true" outlineLevel="0" collapsed="false">
      <c r="A10938" s="106" t="n">
        <v>74338.5553703704</v>
      </c>
      <c r="B10938" s="1" t="s">
        <v>320</v>
      </c>
      <c r="C10938" s="1" t="s">
        <v>321</v>
      </c>
      <c r="D10938" s="1" t="s">
        <v>322</v>
      </c>
    </row>
    <row r="10939" customFormat="false" ht="15" hidden="false" customHeight="true" outlineLevel="0" collapsed="false">
      <c r="A10939" s="106" t="n">
        <v>74345.7338078704</v>
      </c>
      <c r="B10939" s="1" t="s">
        <v>323</v>
      </c>
      <c r="C10939" s="1" t="s">
        <v>324</v>
      </c>
      <c r="D10939" s="1" t="s">
        <v>325</v>
      </c>
    </row>
    <row r="10940" customFormat="false" ht="15" hidden="false" customHeight="true" outlineLevel="0" collapsed="false">
      <c r="A10940" s="106" t="n">
        <v>74352.3261689815</v>
      </c>
      <c r="B10940" s="1" t="s">
        <v>314</v>
      </c>
      <c r="C10940" s="1" t="s">
        <v>315</v>
      </c>
      <c r="D10940" s="1" t="s">
        <v>316</v>
      </c>
    </row>
    <row r="10941" customFormat="false" ht="15" hidden="false" customHeight="true" outlineLevel="0" collapsed="false">
      <c r="A10941" s="106" t="n">
        <v>74360.0091898148</v>
      </c>
      <c r="B10941" s="1" t="s">
        <v>326</v>
      </c>
      <c r="C10941" s="1" t="s">
        <v>327</v>
      </c>
      <c r="D10941" s="1" t="s">
        <v>319</v>
      </c>
    </row>
    <row r="10942" customFormat="false" ht="15" hidden="false" customHeight="true" outlineLevel="0" collapsed="false">
      <c r="A10942" s="106" t="n">
        <v>74368.1497106482</v>
      </c>
      <c r="B10942" s="1" t="s">
        <v>320</v>
      </c>
      <c r="C10942" s="1" t="s">
        <v>321</v>
      </c>
      <c r="D10942" s="1" t="s">
        <v>322</v>
      </c>
    </row>
    <row r="10943" customFormat="false" ht="15" hidden="false" customHeight="true" outlineLevel="0" collapsed="false">
      <c r="A10943" s="106" t="n">
        <v>74375.0437962963</v>
      </c>
      <c r="B10943" s="1" t="s">
        <v>323</v>
      </c>
      <c r="C10943" s="1" t="s">
        <v>324</v>
      </c>
      <c r="D10943" s="1" t="s">
        <v>325</v>
      </c>
    </row>
    <row r="10944" customFormat="false" ht="15" hidden="false" customHeight="true" outlineLevel="0" collapsed="false">
      <c r="A10944" s="106" t="n">
        <v>74381.6768055556</v>
      </c>
      <c r="B10944" s="1" t="s">
        <v>314</v>
      </c>
      <c r="C10944" s="1" t="s">
        <v>315</v>
      </c>
      <c r="D10944" s="1" t="s">
        <v>316</v>
      </c>
    </row>
    <row r="10945" customFormat="false" ht="15" hidden="false" customHeight="true" outlineLevel="0" collapsed="false">
      <c r="A10945" s="106" t="n">
        <v>74389.6600231481</v>
      </c>
      <c r="B10945" s="1" t="s">
        <v>326</v>
      </c>
      <c r="C10945" s="1" t="s">
        <v>327</v>
      </c>
      <c r="D10945" s="1" t="s">
        <v>319</v>
      </c>
    </row>
    <row r="10946" customFormat="false" ht="15" hidden="false" customHeight="true" outlineLevel="0" collapsed="false">
      <c r="A10946" s="106" t="n">
        <v>74397.6625347222</v>
      </c>
      <c r="B10946" s="1" t="s">
        <v>320</v>
      </c>
      <c r="C10946" s="1" t="s">
        <v>321</v>
      </c>
      <c r="D10946" s="1" t="s">
        <v>322</v>
      </c>
    </row>
    <row r="10947" customFormat="false" ht="15" hidden="false" customHeight="true" outlineLevel="0" collapsed="false">
      <c r="A10947" s="106" t="n">
        <v>74404.3547800926</v>
      </c>
      <c r="B10947" s="1" t="s">
        <v>323</v>
      </c>
      <c r="C10947" s="1" t="s">
        <v>324</v>
      </c>
      <c r="D10947" s="1" t="s">
        <v>325</v>
      </c>
    </row>
    <row r="10948" customFormat="false" ht="15" hidden="false" customHeight="true" outlineLevel="0" collapsed="false">
      <c r="A10948" s="106" t="n">
        <v>74411.1805324074</v>
      </c>
      <c r="B10948" s="1" t="s">
        <v>314</v>
      </c>
      <c r="C10948" s="1" t="s">
        <v>315</v>
      </c>
      <c r="D10948" s="1" t="s">
        <v>316</v>
      </c>
    </row>
    <row r="10949" customFormat="false" ht="15" hidden="false" customHeight="true" outlineLevel="0" collapsed="false">
      <c r="A10949" s="106" t="n">
        <v>74411.6413888889</v>
      </c>
      <c r="B10949" s="1" t="s">
        <v>328</v>
      </c>
      <c r="C10949" s="1" t="s">
        <v>335</v>
      </c>
      <c r="D10949" s="1" t="s">
        <v>336</v>
      </c>
    </row>
    <row r="10950" customFormat="false" ht="15" hidden="false" customHeight="true" outlineLevel="0" collapsed="false">
      <c r="A10950" s="106" t="n">
        <v>74419.3410300926</v>
      </c>
      <c r="B10950" s="1" t="s">
        <v>326</v>
      </c>
      <c r="C10950" s="1" t="s">
        <v>327</v>
      </c>
      <c r="D10950" s="1" t="s">
        <v>319</v>
      </c>
    </row>
    <row r="10951" customFormat="false" ht="15" hidden="false" customHeight="true" outlineLevel="0" collapsed="false">
      <c r="A10951" s="106" t="n">
        <v>74427.0978240741</v>
      </c>
      <c r="B10951" s="1" t="s">
        <v>320</v>
      </c>
      <c r="C10951" s="1" t="s">
        <v>321</v>
      </c>
      <c r="D10951" s="1" t="s">
        <v>322</v>
      </c>
    </row>
    <row r="10952" customFormat="false" ht="15" hidden="false" customHeight="true" outlineLevel="0" collapsed="false">
      <c r="A10952" s="106" t="n">
        <v>74433.7083449074</v>
      </c>
      <c r="B10952" s="1" t="s">
        <v>323</v>
      </c>
      <c r="C10952" s="1" t="s">
        <v>324</v>
      </c>
      <c r="D10952" s="1" t="s">
        <v>325</v>
      </c>
    </row>
    <row r="10953" customFormat="false" ht="15" hidden="false" customHeight="true" outlineLevel="0" collapsed="false">
      <c r="A10953" s="106" t="n">
        <v>74440.852662037</v>
      </c>
      <c r="B10953" s="1" t="s">
        <v>314</v>
      </c>
      <c r="C10953" s="1" t="s">
        <v>315</v>
      </c>
      <c r="D10953" s="1" t="s">
        <v>316</v>
      </c>
    </row>
    <row r="10954" customFormat="false" ht="15" hidden="false" customHeight="true" outlineLevel="0" collapsed="false">
      <c r="A10954" s="106" t="n">
        <v>74449.0259490741</v>
      </c>
      <c r="B10954" s="1" t="s">
        <v>326</v>
      </c>
      <c r="C10954" s="1" t="s">
        <v>327</v>
      </c>
      <c r="D10954" s="1" t="s">
        <v>319</v>
      </c>
    </row>
    <row r="10955" customFormat="false" ht="15" hidden="false" customHeight="true" outlineLevel="0" collapsed="false">
      <c r="A10955" s="106" t="n">
        <v>74456.4663310185</v>
      </c>
      <c r="B10955" s="1" t="s">
        <v>320</v>
      </c>
      <c r="C10955" s="1" t="s">
        <v>321</v>
      </c>
      <c r="D10955" s="1" t="s">
        <v>322</v>
      </c>
    </row>
    <row r="10956" customFormat="false" ht="15" hidden="false" customHeight="true" outlineLevel="0" collapsed="false">
      <c r="A10956" s="106" t="n">
        <v>74463.1448032407</v>
      </c>
      <c r="B10956" s="1" t="s">
        <v>323</v>
      </c>
      <c r="C10956" s="1" t="s">
        <v>324</v>
      </c>
      <c r="D10956" s="1" t="s">
        <v>325</v>
      </c>
    </row>
    <row r="10957" customFormat="false" ht="15" hidden="false" customHeight="true" outlineLevel="0" collapsed="false">
      <c r="A10957" s="106" t="n">
        <v>74470.6677314815</v>
      </c>
      <c r="B10957" s="1" t="s">
        <v>314</v>
      </c>
      <c r="C10957" s="1" t="s">
        <v>315</v>
      </c>
      <c r="D10957" s="1" t="s">
        <v>316</v>
      </c>
    </row>
    <row r="10958" customFormat="false" ht="15" hidden="false" customHeight="true" outlineLevel="0" collapsed="false">
      <c r="A10958" s="106" t="n">
        <v>74478.6883564815</v>
      </c>
      <c r="B10958" s="1" t="s">
        <v>326</v>
      </c>
      <c r="C10958" s="1" t="s">
        <v>327</v>
      </c>
      <c r="D10958" s="1" t="s">
        <v>319</v>
      </c>
    </row>
    <row r="10959" customFormat="false" ht="15" hidden="false" customHeight="true" outlineLevel="0" collapsed="false">
      <c r="A10959" s="106" t="n">
        <v>74485.7925</v>
      </c>
      <c r="B10959" s="1" t="s">
        <v>320</v>
      </c>
      <c r="C10959" s="1" t="s">
        <v>321</v>
      </c>
      <c r="D10959" s="1" t="s">
        <v>322</v>
      </c>
    </row>
    <row r="10960" customFormat="false" ht="15" hidden="false" customHeight="true" outlineLevel="0" collapsed="false">
      <c r="A10960" s="106" t="n">
        <v>74492.6909259259</v>
      </c>
      <c r="B10960" s="1" t="s">
        <v>323</v>
      </c>
      <c r="C10960" s="1" t="s">
        <v>324</v>
      </c>
      <c r="D10960" s="1" t="s">
        <v>325</v>
      </c>
    </row>
    <row r="10961" customFormat="false" ht="15" hidden="false" customHeight="true" outlineLevel="0" collapsed="false">
      <c r="A10961" s="106" t="n">
        <v>74500.5635532408</v>
      </c>
      <c r="B10961" s="1" t="s">
        <v>314</v>
      </c>
      <c r="C10961" s="1" t="s">
        <v>315</v>
      </c>
      <c r="D10961" s="1" t="s">
        <v>316</v>
      </c>
    </row>
    <row r="10962" customFormat="false" ht="15" hidden="false" customHeight="true" outlineLevel="0" collapsed="false">
      <c r="A10962" s="106" t="n">
        <v>74501.5578356481</v>
      </c>
      <c r="B10962" s="1" t="s">
        <v>328</v>
      </c>
      <c r="C10962" s="1" t="s">
        <v>337</v>
      </c>
      <c r="D10962" s="1" t="s">
        <v>338</v>
      </c>
    </row>
    <row r="10963" customFormat="false" ht="15" hidden="false" customHeight="true" outlineLevel="0" collapsed="false">
      <c r="A10963" s="106" t="n">
        <v>74508.3003009259</v>
      </c>
      <c r="B10963" s="1" t="s">
        <v>317</v>
      </c>
      <c r="C10963" s="1" t="s">
        <v>318</v>
      </c>
      <c r="D10963" s="1" t="s">
        <v>319</v>
      </c>
    </row>
    <row r="10964" customFormat="false" ht="15" hidden="false" customHeight="true" outlineLevel="0" collapsed="false">
      <c r="A10964" s="106" t="n">
        <v>74515.1158796296</v>
      </c>
      <c r="B10964" s="1" t="s">
        <v>320</v>
      </c>
      <c r="C10964" s="1" t="s">
        <v>321</v>
      </c>
      <c r="D10964" s="1" t="s">
        <v>322</v>
      </c>
    </row>
    <row r="10965" customFormat="false" ht="15" hidden="false" customHeight="true" outlineLevel="0" collapsed="false">
      <c r="A10965" s="106" t="n">
        <v>74522.3455439815</v>
      </c>
      <c r="B10965" s="1" t="s">
        <v>323</v>
      </c>
      <c r="C10965" s="1" t="s">
        <v>324</v>
      </c>
      <c r="D10965" s="1" t="s">
        <v>325</v>
      </c>
    </row>
    <row r="10966" customFormat="false" ht="15" hidden="false" customHeight="true" outlineLevel="0" collapsed="false">
      <c r="A10966" s="106" t="n">
        <v>74530.4578009259</v>
      </c>
      <c r="B10966" s="1" t="s">
        <v>314</v>
      </c>
      <c r="C10966" s="1" t="s">
        <v>315</v>
      </c>
      <c r="D10966" s="1" t="s">
        <v>316</v>
      </c>
    </row>
    <row r="10967" customFormat="false" ht="15" hidden="false" customHeight="true" outlineLevel="0" collapsed="false">
      <c r="A10967" s="106" t="n">
        <v>74537.8380555556</v>
      </c>
      <c r="B10967" s="1" t="s">
        <v>326</v>
      </c>
      <c r="C10967" s="1" t="s">
        <v>327</v>
      </c>
      <c r="D10967" s="1" t="s">
        <v>319</v>
      </c>
    </row>
    <row r="10968" customFormat="false" ht="15" hidden="false" customHeight="true" outlineLevel="0" collapsed="false">
      <c r="A10968" s="106" t="n">
        <v>74544.4818055556</v>
      </c>
      <c r="B10968" s="1" t="s">
        <v>320</v>
      </c>
      <c r="C10968" s="1" t="s">
        <v>321</v>
      </c>
      <c r="D10968" s="1" t="s">
        <v>322</v>
      </c>
    </row>
    <row r="10969" customFormat="false" ht="15" hidden="false" customHeight="true" outlineLevel="0" collapsed="false">
      <c r="A10969" s="106" t="n">
        <v>74552.0759259259</v>
      </c>
      <c r="B10969" s="1" t="s">
        <v>323</v>
      </c>
      <c r="C10969" s="1" t="s">
        <v>324</v>
      </c>
      <c r="D10969" s="1" t="s">
        <v>325</v>
      </c>
    </row>
    <row r="10970" customFormat="false" ht="15" hidden="false" customHeight="true" outlineLevel="0" collapsed="false">
      <c r="A10970" s="106" t="n">
        <v>74560.2687615741</v>
      </c>
      <c r="B10970" s="1" t="s">
        <v>314</v>
      </c>
      <c r="C10970" s="1" t="s">
        <v>315</v>
      </c>
      <c r="D10970" s="1" t="s">
        <v>316</v>
      </c>
    </row>
    <row r="10971" customFormat="false" ht="15" hidden="false" customHeight="true" outlineLevel="0" collapsed="false">
      <c r="A10971" s="106" t="n">
        <v>74567.2940740741</v>
      </c>
      <c r="B10971" s="1" t="s">
        <v>326</v>
      </c>
      <c r="C10971" s="1" t="s">
        <v>327</v>
      </c>
      <c r="D10971" s="1" t="s">
        <v>319</v>
      </c>
    </row>
    <row r="10972" customFormat="false" ht="15" hidden="false" customHeight="true" outlineLevel="0" collapsed="false">
      <c r="A10972" s="106" t="n">
        <v>74573.9253472222</v>
      </c>
      <c r="B10972" s="1" t="s">
        <v>320</v>
      </c>
      <c r="C10972" s="1" t="s">
        <v>321</v>
      </c>
      <c r="D10972" s="1" t="s">
        <v>322</v>
      </c>
    </row>
    <row r="10973" customFormat="false" ht="15" hidden="false" customHeight="true" outlineLevel="0" collapsed="false">
      <c r="A10973" s="106" t="n">
        <v>74581.8314467593</v>
      </c>
      <c r="B10973" s="1" t="s">
        <v>323</v>
      </c>
      <c r="C10973" s="1" t="s">
        <v>324</v>
      </c>
      <c r="D10973" s="1" t="s">
        <v>325</v>
      </c>
    </row>
    <row r="10974" customFormat="false" ht="15" hidden="false" customHeight="true" outlineLevel="0" collapsed="false">
      <c r="A10974" s="106" t="n">
        <v>74589.9341203704</v>
      </c>
      <c r="B10974" s="1" t="s">
        <v>314</v>
      </c>
      <c r="C10974" s="1" t="s">
        <v>315</v>
      </c>
      <c r="D10974" s="1" t="s">
        <v>316</v>
      </c>
    </row>
    <row r="10975" customFormat="false" ht="15" hidden="false" customHeight="true" outlineLevel="0" collapsed="false">
      <c r="A10975" s="106" t="n">
        <v>74590.5093634259</v>
      </c>
      <c r="B10975" s="1" t="s">
        <v>328</v>
      </c>
      <c r="C10975" s="1" t="s">
        <v>329</v>
      </c>
      <c r="D10975" s="1" t="s">
        <v>330</v>
      </c>
    </row>
    <row r="10976" customFormat="false" ht="15" hidden="false" customHeight="true" outlineLevel="0" collapsed="false">
      <c r="A10976" s="106" t="n">
        <v>74596.6825347222</v>
      </c>
      <c r="B10976" s="1" t="s">
        <v>326</v>
      </c>
      <c r="C10976" s="1" t="s">
        <v>327</v>
      </c>
      <c r="D10976" s="1" t="s">
        <v>319</v>
      </c>
    </row>
    <row r="10977" customFormat="false" ht="15" hidden="false" customHeight="true" outlineLevel="0" collapsed="false">
      <c r="A10977" s="106" t="n">
        <v>74603.4583449074</v>
      </c>
      <c r="B10977" s="1" t="s">
        <v>320</v>
      </c>
      <c r="C10977" s="1" t="s">
        <v>321</v>
      </c>
      <c r="D10977" s="1" t="s">
        <v>322</v>
      </c>
    </row>
    <row r="10978" customFormat="false" ht="15" hidden="false" customHeight="true" outlineLevel="0" collapsed="false">
      <c r="A10978" s="106" t="n">
        <v>74611.5625115741</v>
      </c>
      <c r="B10978" s="1" t="s">
        <v>323</v>
      </c>
      <c r="C10978" s="1" t="s">
        <v>324</v>
      </c>
      <c r="D10978" s="1" t="s">
        <v>325</v>
      </c>
    </row>
    <row r="10979" customFormat="false" ht="15" hidden="false" customHeight="true" outlineLevel="0" collapsed="false">
      <c r="A10979" s="106" t="n">
        <v>74619.4264930556</v>
      </c>
      <c r="B10979" s="1" t="s">
        <v>314</v>
      </c>
      <c r="C10979" s="1" t="s">
        <v>315</v>
      </c>
      <c r="D10979" s="1" t="s">
        <v>316</v>
      </c>
    </row>
    <row r="10980" customFormat="false" ht="15" hidden="false" customHeight="true" outlineLevel="0" collapsed="false">
      <c r="A10980" s="106" t="n">
        <v>74626.0334490741</v>
      </c>
      <c r="B10980" s="1" t="s">
        <v>326</v>
      </c>
      <c r="C10980" s="1" t="s">
        <v>327</v>
      </c>
      <c r="D10980" s="1" t="s">
        <v>319</v>
      </c>
    </row>
    <row r="10981" customFormat="false" ht="15" hidden="false" customHeight="true" outlineLevel="0" collapsed="false">
      <c r="A10981" s="106" t="n">
        <v>74633.0699537037</v>
      </c>
      <c r="B10981" s="1" t="s">
        <v>320</v>
      </c>
      <c r="C10981" s="1" t="s">
        <v>321</v>
      </c>
      <c r="D10981" s="1" t="s">
        <v>322</v>
      </c>
    </row>
    <row r="10982" customFormat="false" ht="15" hidden="false" customHeight="true" outlineLevel="0" collapsed="false">
      <c r="A10982" s="106" t="n">
        <v>74641.2306365741</v>
      </c>
      <c r="B10982" s="1" t="s">
        <v>323</v>
      </c>
      <c r="C10982" s="1" t="s">
        <v>324</v>
      </c>
      <c r="D10982" s="1" t="s">
        <v>325</v>
      </c>
    </row>
    <row r="10983" customFormat="false" ht="15" hidden="false" customHeight="true" outlineLevel="0" collapsed="false">
      <c r="A10983" s="106" t="n">
        <v>74648.7605439815</v>
      </c>
      <c r="B10983" s="1" t="s">
        <v>314</v>
      </c>
      <c r="C10983" s="1" t="s">
        <v>315</v>
      </c>
      <c r="D10983" s="1" t="s">
        <v>316</v>
      </c>
    </row>
    <row r="10984" customFormat="false" ht="15" hidden="false" customHeight="true" outlineLevel="0" collapsed="false">
      <c r="A10984" s="106" t="n">
        <v>74655.382650463</v>
      </c>
      <c r="B10984" s="1" t="s">
        <v>326</v>
      </c>
      <c r="C10984" s="1" t="s">
        <v>327</v>
      </c>
      <c r="D10984" s="1" t="s">
        <v>319</v>
      </c>
    </row>
    <row r="10985" customFormat="false" ht="15" hidden="false" customHeight="true" outlineLevel="0" collapsed="false">
      <c r="A10985" s="106" t="n">
        <v>74662.7394907407</v>
      </c>
      <c r="B10985" s="1" t="s">
        <v>320</v>
      </c>
      <c r="C10985" s="1" t="s">
        <v>321</v>
      </c>
      <c r="D10985" s="1" t="s">
        <v>322</v>
      </c>
    </row>
    <row r="10986" customFormat="false" ht="15" hidden="false" customHeight="true" outlineLevel="0" collapsed="false">
      <c r="A10986" s="106" t="n">
        <v>74670.8107407407</v>
      </c>
      <c r="B10986" s="1" t="s">
        <v>333</v>
      </c>
      <c r="C10986" s="1" t="s">
        <v>334</v>
      </c>
      <c r="D10986" s="1" t="s">
        <v>325</v>
      </c>
    </row>
    <row r="10987" customFormat="false" ht="15" hidden="false" customHeight="true" outlineLevel="0" collapsed="false">
      <c r="A10987" s="106" t="n">
        <v>74677.9844212963</v>
      </c>
      <c r="B10987" s="1" t="s">
        <v>314</v>
      </c>
      <c r="C10987" s="1" t="s">
        <v>315</v>
      </c>
      <c r="D10987" s="1" t="s">
        <v>316</v>
      </c>
    </row>
    <row r="10988" customFormat="false" ht="15" hidden="false" customHeight="true" outlineLevel="0" collapsed="false">
      <c r="A10988" s="106" t="n">
        <v>74683.1922916667</v>
      </c>
      <c r="B10988" s="1" t="s">
        <v>328</v>
      </c>
      <c r="C10988" s="1" t="s">
        <v>331</v>
      </c>
      <c r="D10988" s="1" t="s">
        <v>332</v>
      </c>
    </row>
    <row r="10989" customFormat="false" ht="15" hidden="false" customHeight="true" outlineLevel="0" collapsed="false">
      <c r="A10989" s="106" t="n">
        <v>74684.7637962963</v>
      </c>
      <c r="B10989" s="1" t="s">
        <v>317</v>
      </c>
      <c r="C10989" s="1" t="s">
        <v>318</v>
      </c>
      <c r="D10989" s="1" t="s">
        <v>319</v>
      </c>
    </row>
    <row r="10990" customFormat="false" ht="15" hidden="false" customHeight="true" outlineLevel="0" collapsed="false">
      <c r="A10990" s="106" t="n">
        <v>74692.4457291667</v>
      </c>
      <c r="B10990" s="1" t="s">
        <v>320</v>
      </c>
      <c r="C10990" s="1" t="s">
        <v>321</v>
      </c>
      <c r="D10990" s="1" t="s">
        <v>322</v>
      </c>
    </row>
    <row r="10991" customFormat="false" ht="15" hidden="false" customHeight="true" outlineLevel="0" collapsed="false">
      <c r="A10991" s="106" t="n">
        <v>74700.2944560185</v>
      </c>
      <c r="B10991" s="1" t="s">
        <v>323</v>
      </c>
      <c r="C10991" s="1" t="s">
        <v>324</v>
      </c>
      <c r="D10991" s="1" t="s">
        <v>325</v>
      </c>
    </row>
    <row r="10992" customFormat="false" ht="15" hidden="false" customHeight="true" outlineLevel="0" collapsed="false">
      <c r="A10992" s="106" t="n">
        <v>74707.1628472222</v>
      </c>
      <c r="B10992" s="1" t="s">
        <v>314</v>
      </c>
      <c r="C10992" s="1" t="s">
        <v>315</v>
      </c>
      <c r="D10992" s="1" t="s">
        <v>316</v>
      </c>
    </row>
    <row r="10993" customFormat="false" ht="15" hidden="false" customHeight="true" outlineLevel="0" collapsed="false">
      <c r="A10993" s="106" t="n">
        <v>74714.2046412037</v>
      </c>
      <c r="B10993" s="1" t="s">
        <v>326</v>
      </c>
      <c r="C10993" s="1" t="s">
        <v>327</v>
      </c>
      <c r="D10993" s="1" t="s">
        <v>319</v>
      </c>
    </row>
    <row r="10994" customFormat="false" ht="15" hidden="false" customHeight="true" outlineLevel="0" collapsed="false">
      <c r="A10994" s="106" t="n">
        <v>74722.1655902778</v>
      </c>
      <c r="B10994" s="1" t="s">
        <v>320</v>
      </c>
      <c r="C10994" s="1" t="s">
        <v>321</v>
      </c>
      <c r="D10994" s="1" t="s">
        <v>322</v>
      </c>
    </row>
    <row r="10995" customFormat="false" ht="15" hidden="false" customHeight="true" outlineLevel="0" collapsed="false">
      <c r="A10995" s="106" t="n">
        <v>74729.6945949074</v>
      </c>
      <c r="B10995" s="1" t="s">
        <v>323</v>
      </c>
      <c r="C10995" s="1" t="s">
        <v>324</v>
      </c>
      <c r="D10995" s="1" t="s">
        <v>325</v>
      </c>
    </row>
    <row r="10996" customFormat="false" ht="15" hidden="false" customHeight="true" outlineLevel="0" collapsed="false">
      <c r="A10996" s="106" t="n">
        <v>74736.3637384259</v>
      </c>
      <c r="B10996" s="1" t="s">
        <v>314</v>
      </c>
      <c r="C10996" s="1" t="s">
        <v>315</v>
      </c>
      <c r="D10996" s="1" t="s">
        <v>316</v>
      </c>
    </row>
    <row r="10997" customFormat="false" ht="15" hidden="false" customHeight="true" outlineLevel="0" collapsed="false">
      <c r="A10997" s="106" t="n">
        <v>74743.7265625</v>
      </c>
      <c r="B10997" s="1" t="s">
        <v>326</v>
      </c>
      <c r="C10997" s="1" t="s">
        <v>327</v>
      </c>
      <c r="D10997" s="1" t="s">
        <v>319</v>
      </c>
    </row>
    <row r="10998" customFormat="false" ht="15" hidden="false" customHeight="true" outlineLevel="0" collapsed="false">
      <c r="A10998" s="106" t="n">
        <v>74751.8695949074</v>
      </c>
      <c r="B10998" s="1" t="s">
        <v>320</v>
      </c>
      <c r="C10998" s="1" t="s">
        <v>321</v>
      </c>
      <c r="D10998" s="1" t="s">
        <v>322</v>
      </c>
    </row>
    <row r="10999" customFormat="false" ht="15" hidden="false" customHeight="true" outlineLevel="0" collapsed="false">
      <c r="A10999" s="106" t="n">
        <v>74759.0440972222</v>
      </c>
      <c r="B10999" s="1" t="s">
        <v>323</v>
      </c>
      <c r="C10999" s="1" t="s">
        <v>324</v>
      </c>
      <c r="D10999" s="1" t="s">
        <v>325</v>
      </c>
    </row>
    <row r="11000" customFormat="false" ht="15" hidden="false" customHeight="true" outlineLevel="0" collapsed="false">
      <c r="A11000" s="106" t="n">
        <v>74765.6493055556</v>
      </c>
      <c r="B11000" s="1" t="s">
        <v>314</v>
      </c>
      <c r="C11000" s="1" t="s">
        <v>315</v>
      </c>
      <c r="D11000" s="1" t="s">
        <v>316</v>
      </c>
    </row>
    <row r="11001" customFormat="false" ht="15" hidden="false" customHeight="true" outlineLevel="0" collapsed="false">
      <c r="A11001" s="106" t="n">
        <v>74773.3427546296</v>
      </c>
      <c r="B11001" s="1" t="s">
        <v>326</v>
      </c>
      <c r="C11001" s="1" t="s">
        <v>327</v>
      </c>
      <c r="D11001" s="1" t="s">
        <v>319</v>
      </c>
    </row>
    <row r="11002" customFormat="false" ht="15" hidden="false" customHeight="true" outlineLevel="0" collapsed="false">
      <c r="A11002" s="106" t="n">
        <v>74776.8811226852</v>
      </c>
      <c r="B11002" s="1" t="s">
        <v>328</v>
      </c>
      <c r="C11002" s="1" t="s">
        <v>335</v>
      </c>
      <c r="D11002" s="1" t="s">
        <v>336</v>
      </c>
    </row>
    <row r="11003" customFormat="false" ht="15" hidden="false" customHeight="true" outlineLevel="0" collapsed="false">
      <c r="A11003" s="106" t="n">
        <v>74781.5231828704</v>
      </c>
      <c r="B11003" s="1" t="s">
        <v>320</v>
      </c>
      <c r="C11003" s="1" t="s">
        <v>321</v>
      </c>
      <c r="D11003" s="1" t="s">
        <v>322</v>
      </c>
    </row>
    <row r="11004" customFormat="false" ht="15" hidden="false" customHeight="true" outlineLevel="0" collapsed="false">
      <c r="A11004" s="106" t="n">
        <v>74788.386712963</v>
      </c>
      <c r="B11004" s="1" t="s">
        <v>323</v>
      </c>
      <c r="C11004" s="1" t="s">
        <v>324</v>
      </c>
      <c r="D11004" s="1" t="s">
        <v>325</v>
      </c>
    </row>
    <row r="11005" customFormat="false" ht="15" hidden="false" customHeight="true" outlineLevel="0" collapsed="false">
      <c r="A11005" s="106" t="n">
        <v>74795.0676967593</v>
      </c>
      <c r="B11005" s="1" t="s">
        <v>314</v>
      </c>
      <c r="C11005" s="1" t="s">
        <v>315</v>
      </c>
      <c r="D11005" s="1" t="s">
        <v>316</v>
      </c>
    </row>
    <row r="11006" customFormat="false" ht="15" hidden="false" customHeight="true" outlineLevel="0" collapsed="false">
      <c r="A11006" s="106" t="n">
        <v>74803.050150463</v>
      </c>
      <c r="B11006" s="1" t="s">
        <v>326</v>
      </c>
      <c r="C11006" s="1" t="s">
        <v>327</v>
      </c>
      <c r="D11006" s="1" t="s">
        <v>319</v>
      </c>
    </row>
    <row r="11007" customFormat="false" ht="15" hidden="false" customHeight="true" outlineLevel="0" collapsed="false">
      <c r="A11007" s="106" t="n">
        <v>74811.0961342593</v>
      </c>
      <c r="B11007" s="1" t="s">
        <v>320</v>
      </c>
      <c r="C11007" s="1" t="s">
        <v>321</v>
      </c>
      <c r="D11007" s="1" t="s">
        <v>322</v>
      </c>
    </row>
    <row r="11008" customFormat="false" ht="15" hidden="false" customHeight="true" outlineLevel="0" collapsed="false">
      <c r="A11008" s="106" t="n">
        <v>74817.7635069445</v>
      </c>
      <c r="B11008" s="1" t="s">
        <v>323</v>
      </c>
      <c r="C11008" s="1" t="s">
        <v>324</v>
      </c>
      <c r="D11008" s="1" t="s">
        <v>325</v>
      </c>
    </row>
    <row r="11009" customFormat="false" ht="15" hidden="false" customHeight="true" outlineLevel="0" collapsed="false">
      <c r="A11009" s="106" t="n">
        <v>74824.6451851852</v>
      </c>
      <c r="B11009" s="1" t="s">
        <v>314</v>
      </c>
      <c r="C11009" s="1" t="s">
        <v>315</v>
      </c>
      <c r="D11009" s="1" t="s">
        <v>316</v>
      </c>
    </row>
    <row r="11010" customFormat="false" ht="15" hidden="false" customHeight="true" outlineLevel="0" collapsed="false">
      <c r="A11010" s="106" t="n">
        <v>74832.816875</v>
      </c>
      <c r="B11010" s="1" t="s">
        <v>326</v>
      </c>
      <c r="C11010" s="1" t="s">
        <v>327</v>
      </c>
      <c r="D11010" s="1" t="s">
        <v>319</v>
      </c>
    </row>
    <row r="11011" customFormat="false" ht="15" hidden="false" customHeight="true" outlineLevel="0" collapsed="false">
      <c r="A11011" s="106" t="n">
        <v>74840.575474537</v>
      </c>
      <c r="B11011" s="1" t="s">
        <v>320</v>
      </c>
      <c r="C11011" s="1" t="s">
        <v>321</v>
      </c>
      <c r="D11011" s="1" t="s">
        <v>322</v>
      </c>
    </row>
    <row r="11012" customFormat="false" ht="15" hidden="false" customHeight="true" outlineLevel="0" collapsed="false">
      <c r="A11012" s="106" t="n">
        <v>74847.2011921296</v>
      </c>
      <c r="B11012" s="1" t="s">
        <v>333</v>
      </c>
      <c r="C11012" s="1" t="s">
        <v>334</v>
      </c>
      <c r="D11012" s="1" t="s">
        <v>325</v>
      </c>
    </row>
    <row r="11013" customFormat="false" ht="15" hidden="false" customHeight="true" outlineLevel="0" collapsed="false">
      <c r="A11013" s="106" t="n">
        <v>74854.3807523148</v>
      </c>
      <c r="B11013" s="1" t="s">
        <v>314</v>
      </c>
      <c r="C11013" s="1" t="s">
        <v>315</v>
      </c>
      <c r="D11013" s="1" t="s">
        <v>316</v>
      </c>
    </row>
    <row r="11014" customFormat="false" ht="15" hidden="false" customHeight="true" outlineLevel="0" collapsed="false">
      <c r="A11014" s="106" t="n">
        <v>74862.5809375</v>
      </c>
      <c r="B11014" s="1" t="s">
        <v>317</v>
      </c>
      <c r="C11014" s="1" t="s">
        <v>318</v>
      </c>
      <c r="D11014" s="1" t="s">
        <v>319</v>
      </c>
    </row>
    <row r="11015" customFormat="false" ht="15" hidden="false" customHeight="true" outlineLevel="0" collapsed="false">
      <c r="A11015" s="106" t="n">
        <v>74866.7997916667</v>
      </c>
      <c r="B11015" s="1" t="s">
        <v>328</v>
      </c>
      <c r="C11015" s="1" t="s">
        <v>337</v>
      </c>
      <c r="D11015" s="1" t="s">
        <v>338</v>
      </c>
    </row>
    <row r="11016" customFormat="false" ht="15" hidden="false" customHeight="true" outlineLevel="0" collapsed="false">
      <c r="A11016" s="106" t="n">
        <v>74869.9724768519</v>
      </c>
      <c r="B11016" s="1" t="s">
        <v>320</v>
      </c>
      <c r="C11016" s="1" t="s">
        <v>321</v>
      </c>
      <c r="D11016" s="1" t="s">
        <v>322</v>
      </c>
    </row>
    <row r="11017" customFormat="false" ht="15" hidden="false" customHeight="true" outlineLevel="0" collapsed="false">
      <c r="A11017" s="106" t="n">
        <v>74876.7072106482</v>
      </c>
      <c r="B11017" s="1" t="s">
        <v>323</v>
      </c>
      <c r="C11017" s="1" t="s">
        <v>324</v>
      </c>
      <c r="D11017" s="1" t="s">
        <v>325</v>
      </c>
    </row>
    <row r="11018" customFormat="false" ht="15" hidden="false" customHeight="true" outlineLevel="0" collapsed="false">
      <c r="A11018" s="106" t="n">
        <v>74884.2408680556</v>
      </c>
      <c r="B11018" s="1" t="s">
        <v>314</v>
      </c>
      <c r="C11018" s="1" t="s">
        <v>315</v>
      </c>
      <c r="D11018" s="1" t="s">
        <v>316</v>
      </c>
    </row>
    <row r="11019" customFormat="false" ht="15" hidden="false" customHeight="true" outlineLevel="0" collapsed="false">
      <c r="A11019" s="106" t="n">
        <v>74892.2751736111</v>
      </c>
      <c r="B11019" s="1" t="s">
        <v>326</v>
      </c>
      <c r="C11019" s="1" t="s">
        <v>327</v>
      </c>
      <c r="D11019" s="1" t="s">
        <v>319</v>
      </c>
    </row>
    <row r="11020" customFormat="false" ht="15" hidden="false" customHeight="true" outlineLevel="0" collapsed="false">
      <c r="A11020" s="106" t="n">
        <v>74899.3173726852</v>
      </c>
      <c r="B11020" s="1" t="s">
        <v>320</v>
      </c>
      <c r="C11020" s="1" t="s">
        <v>321</v>
      </c>
      <c r="D11020" s="1" t="s">
        <v>322</v>
      </c>
    </row>
    <row r="11021" customFormat="false" ht="15" hidden="false" customHeight="true" outlineLevel="0" collapsed="false">
      <c r="A11021" s="106" t="n">
        <v>74906.2758564815</v>
      </c>
      <c r="B11021" s="1" t="s">
        <v>323</v>
      </c>
      <c r="C11021" s="1" t="s">
        <v>324</v>
      </c>
      <c r="D11021" s="1" t="s">
        <v>325</v>
      </c>
    </row>
    <row r="11022" customFormat="false" ht="15" hidden="false" customHeight="true" outlineLevel="0" collapsed="false">
      <c r="A11022" s="106" t="n">
        <v>74914.1548611111</v>
      </c>
      <c r="B11022" s="1" t="s">
        <v>314</v>
      </c>
      <c r="C11022" s="1" t="s">
        <v>315</v>
      </c>
      <c r="D11022" s="1" t="s">
        <v>316</v>
      </c>
    </row>
    <row r="11023" customFormat="false" ht="15" hidden="false" customHeight="true" outlineLevel="0" collapsed="false">
      <c r="A11023" s="106" t="n">
        <v>74921.8607175926</v>
      </c>
      <c r="B11023" s="1" t="s">
        <v>326</v>
      </c>
      <c r="C11023" s="1" t="s">
        <v>327</v>
      </c>
      <c r="D11023" s="1" t="s">
        <v>319</v>
      </c>
    </row>
    <row r="11024" customFormat="false" ht="15" hidden="false" customHeight="true" outlineLevel="0" collapsed="false">
      <c r="A11024" s="106" t="n">
        <v>74928.6470833333</v>
      </c>
      <c r="B11024" s="1" t="s">
        <v>320</v>
      </c>
      <c r="C11024" s="1" t="s">
        <v>321</v>
      </c>
      <c r="D11024" s="1" t="s">
        <v>322</v>
      </c>
    </row>
    <row r="11025" customFormat="false" ht="15" hidden="false" customHeight="true" outlineLevel="0" collapsed="false">
      <c r="A11025" s="106" t="n">
        <v>74935.8988194444</v>
      </c>
      <c r="B11025" s="1" t="s">
        <v>323</v>
      </c>
      <c r="C11025" s="1" t="s">
        <v>324</v>
      </c>
      <c r="D11025" s="1" t="s">
        <v>325</v>
      </c>
    </row>
    <row r="11026" customFormat="false" ht="15" hidden="false" customHeight="true" outlineLevel="0" collapsed="false">
      <c r="A11026" s="106" t="n">
        <v>74944.0259259259</v>
      </c>
      <c r="B11026" s="1" t="s">
        <v>314</v>
      </c>
      <c r="C11026" s="1" t="s">
        <v>315</v>
      </c>
      <c r="D11026" s="1" t="s">
        <v>316</v>
      </c>
    </row>
    <row r="11027" customFormat="false" ht="15" hidden="false" customHeight="true" outlineLevel="0" collapsed="false">
      <c r="A11027" s="106" t="n">
        <v>74951.337337963</v>
      </c>
      <c r="B11027" s="1" t="s">
        <v>326</v>
      </c>
      <c r="C11027" s="1" t="s">
        <v>327</v>
      </c>
      <c r="D11027" s="1" t="s">
        <v>319</v>
      </c>
    </row>
    <row r="11028" customFormat="false" ht="15" hidden="false" customHeight="true" outlineLevel="0" collapsed="false">
      <c r="A11028" s="106" t="n">
        <v>74955.7539467593</v>
      </c>
      <c r="B11028" s="1" t="s">
        <v>328</v>
      </c>
      <c r="C11028" s="1" t="s">
        <v>329</v>
      </c>
      <c r="D11028" s="1" t="s">
        <v>330</v>
      </c>
    </row>
    <row r="11029" customFormat="false" ht="15" hidden="false" customHeight="true" outlineLevel="0" collapsed="false">
      <c r="A11029" s="106" t="n">
        <v>74957.994837963</v>
      </c>
      <c r="B11029" s="1" t="s">
        <v>320</v>
      </c>
      <c r="C11029" s="1" t="s">
        <v>321</v>
      </c>
      <c r="D11029" s="1" t="s">
        <v>322</v>
      </c>
    </row>
    <row r="11030" customFormat="false" ht="15" hidden="false" customHeight="true" outlineLevel="0" collapsed="false">
      <c r="A11030" s="106" t="n">
        <v>74965.5664699074</v>
      </c>
      <c r="B11030" s="1" t="s">
        <v>323</v>
      </c>
      <c r="C11030" s="1" t="s">
        <v>324</v>
      </c>
      <c r="D11030" s="1" t="s">
        <v>325</v>
      </c>
    </row>
    <row r="11031" customFormat="false" ht="15" hidden="false" customHeight="true" outlineLevel="0" collapsed="false">
      <c r="A11031" s="106" t="n">
        <v>74973.7682060185</v>
      </c>
      <c r="B11031" s="1" t="s">
        <v>314</v>
      </c>
      <c r="C11031" s="1" t="s">
        <v>315</v>
      </c>
      <c r="D11031" s="1" t="s">
        <v>316</v>
      </c>
    </row>
    <row r="11032" customFormat="false" ht="15" hidden="false" customHeight="true" outlineLevel="0" collapsed="false">
      <c r="A11032" s="106" t="n">
        <v>74980.7292361111</v>
      </c>
      <c r="B11032" s="1" t="s">
        <v>326</v>
      </c>
      <c r="C11032" s="1" t="s">
        <v>327</v>
      </c>
      <c r="D11032" s="1" t="s">
        <v>319</v>
      </c>
    </row>
    <row r="11033" customFormat="false" ht="15" hidden="false" customHeight="true" outlineLevel="0" collapsed="false">
      <c r="A11033" s="106" t="n">
        <v>74987.386875</v>
      </c>
      <c r="B11033" s="1" t="s">
        <v>320</v>
      </c>
      <c r="C11033" s="1" t="s">
        <v>321</v>
      </c>
      <c r="D11033" s="1" t="s">
        <v>322</v>
      </c>
    </row>
    <row r="11034" customFormat="false" ht="15" hidden="false" customHeight="true" outlineLevel="0" collapsed="false">
      <c r="A11034" s="106" t="n">
        <v>74995.2585763889</v>
      </c>
      <c r="B11034" s="1" t="s">
        <v>323</v>
      </c>
      <c r="C11034" s="1" t="s">
        <v>324</v>
      </c>
      <c r="D11034" s="1" t="s">
        <v>325</v>
      </c>
    </row>
    <row r="11035" customFormat="false" ht="15" hidden="false" customHeight="true" outlineLevel="0" collapsed="false">
      <c r="A11035" s="106" t="n">
        <v>75003.3413773148</v>
      </c>
      <c r="B11035" s="1" t="s">
        <v>314</v>
      </c>
      <c r="C11035" s="1" t="s">
        <v>315</v>
      </c>
      <c r="D11035" s="1" t="s">
        <v>316</v>
      </c>
    </row>
    <row r="11036" customFormat="false" ht="15" hidden="false" customHeight="true" outlineLevel="0" collapsed="false">
      <c r="A11036" s="106" t="n">
        <v>75010.0670717593</v>
      </c>
      <c r="B11036" s="1" t="s">
        <v>317</v>
      </c>
      <c r="C11036" s="1" t="s">
        <v>318</v>
      </c>
      <c r="D11036" s="1" t="s">
        <v>319</v>
      </c>
    </row>
    <row r="11037" customFormat="false" ht="15" hidden="false" customHeight="true" outlineLevel="0" collapsed="false">
      <c r="A11037" s="106" t="n">
        <v>75016.8451967593</v>
      </c>
      <c r="B11037" s="1" t="s">
        <v>320</v>
      </c>
      <c r="C11037" s="1" t="s">
        <v>321</v>
      </c>
      <c r="D11037" s="1" t="s">
        <v>322</v>
      </c>
    </row>
    <row r="11038" customFormat="false" ht="15" hidden="false" customHeight="true" outlineLevel="0" collapsed="false">
      <c r="A11038" s="106" t="n">
        <v>75024.9384722222</v>
      </c>
      <c r="B11038" s="1" t="s">
        <v>333</v>
      </c>
      <c r="C11038" s="1" t="s">
        <v>334</v>
      </c>
      <c r="D11038" s="1" t="s">
        <v>325</v>
      </c>
    </row>
    <row r="11039" customFormat="false" ht="15" hidden="false" customHeight="true" outlineLevel="0" collapsed="false">
      <c r="A11039" s="106" t="n">
        <v>75032.7540856482</v>
      </c>
      <c r="B11039" s="1" t="s">
        <v>314</v>
      </c>
      <c r="C11039" s="1" t="s">
        <v>315</v>
      </c>
      <c r="D11039" s="1" t="s">
        <v>316</v>
      </c>
    </row>
    <row r="11040" customFormat="false" ht="15" hidden="false" customHeight="true" outlineLevel="0" collapsed="false">
      <c r="A11040" s="106" t="n">
        <v>75039.3804282407</v>
      </c>
      <c r="B11040" s="1" t="s">
        <v>317</v>
      </c>
      <c r="C11040" s="1" t="s">
        <v>318</v>
      </c>
      <c r="D11040" s="1" t="s">
        <v>319</v>
      </c>
    </row>
    <row r="11041" customFormat="false" ht="15" hidden="false" customHeight="true" outlineLevel="0" collapsed="false">
      <c r="A11041" s="106" t="n">
        <v>75046.3886921296</v>
      </c>
      <c r="B11041" s="1" t="s">
        <v>320</v>
      </c>
      <c r="C11041" s="1" t="s">
        <v>321</v>
      </c>
      <c r="D11041" s="1" t="s">
        <v>322</v>
      </c>
    </row>
    <row r="11042" customFormat="false" ht="15" hidden="false" customHeight="true" outlineLevel="0" collapsed="false">
      <c r="A11042" s="106" t="n">
        <v>75048.4291550926</v>
      </c>
      <c r="B11042" s="1" t="s">
        <v>328</v>
      </c>
      <c r="C11042" s="1" t="s">
        <v>331</v>
      </c>
      <c r="D11042" s="1" t="s">
        <v>332</v>
      </c>
    </row>
    <row r="11043" customFormat="false" ht="15" hidden="false" customHeight="true" outlineLevel="0" collapsed="false">
      <c r="A11043" s="106" t="n">
        <v>75054.5645138889</v>
      </c>
      <c r="B11043" s="1" t="s">
        <v>323</v>
      </c>
      <c r="C11043" s="1" t="s">
        <v>324</v>
      </c>
      <c r="D11043" s="1" t="s">
        <v>325</v>
      </c>
    </row>
    <row r="11044" customFormat="false" ht="15" hidden="false" customHeight="true" outlineLevel="0" collapsed="false">
      <c r="A11044" s="106" t="n">
        <v>75062.0461805556</v>
      </c>
      <c r="B11044" s="1" t="s">
        <v>314</v>
      </c>
      <c r="C11044" s="1" t="s">
        <v>315</v>
      </c>
      <c r="D11044" s="1" t="s">
        <v>316</v>
      </c>
    </row>
    <row r="11045" customFormat="false" ht="15" hidden="false" customHeight="true" outlineLevel="0" collapsed="false">
      <c r="A11045" s="106" t="n">
        <v>75068.7003009259</v>
      </c>
      <c r="B11045" s="1" t="s">
        <v>326</v>
      </c>
      <c r="C11045" s="1" t="s">
        <v>327</v>
      </c>
      <c r="D11045" s="1" t="s">
        <v>319</v>
      </c>
    </row>
    <row r="11046" customFormat="false" ht="15" hidden="false" customHeight="true" outlineLevel="0" collapsed="false">
      <c r="A11046" s="106" t="n">
        <v>75076.0269212963</v>
      </c>
      <c r="B11046" s="1" t="s">
        <v>320</v>
      </c>
      <c r="C11046" s="1" t="s">
        <v>321</v>
      </c>
      <c r="D11046" s="1" t="s">
        <v>322</v>
      </c>
    </row>
    <row r="11047" customFormat="false" ht="15" hidden="false" customHeight="true" outlineLevel="0" collapsed="false">
      <c r="A11047" s="106" t="n">
        <v>75084.1125347222</v>
      </c>
      <c r="B11047" s="1" t="s">
        <v>323</v>
      </c>
      <c r="C11047" s="1" t="s">
        <v>324</v>
      </c>
      <c r="D11047" s="1" t="s">
        <v>325</v>
      </c>
    </row>
    <row r="11048" customFormat="false" ht="15" hidden="false" customHeight="true" outlineLevel="0" collapsed="false">
      <c r="A11048" s="106" t="n">
        <v>75091.2701388889</v>
      </c>
      <c r="B11048" s="1" t="s">
        <v>314</v>
      </c>
      <c r="C11048" s="1" t="s">
        <v>315</v>
      </c>
      <c r="D11048" s="1" t="s">
        <v>316</v>
      </c>
    </row>
    <row r="11049" customFormat="false" ht="15" hidden="false" customHeight="true" outlineLevel="0" collapsed="false">
      <c r="A11049" s="106" t="n">
        <v>75098.0640740741</v>
      </c>
      <c r="B11049" s="1" t="s">
        <v>326</v>
      </c>
      <c r="C11049" s="1" t="s">
        <v>327</v>
      </c>
      <c r="D11049" s="1" t="s">
        <v>319</v>
      </c>
    </row>
    <row r="11050" customFormat="false" ht="15" hidden="false" customHeight="true" outlineLevel="0" collapsed="false">
      <c r="A11050" s="106" t="n">
        <v>75105.7494212963</v>
      </c>
      <c r="B11050" s="1" t="s">
        <v>320</v>
      </c>
      <c r="C11050" s="1" t="s">
        <v>321</v>
      </c>
      <c r="D11050" s="1" t="s">
        <v>322</v>
      </c>
    </row>
    <row r="11051" customFormat="false" ht="15" hidden="false" customHeight="true" outlineLevel="0" collapsed="false">
      <c r="A11051" s="106" t="n">
        <v>75113.5875925926</v>
      </c>
      <c r="B11051" s="1" t="s">
        <v>323</v>
      </c>
      <c r="C11051" s="1" t="s">
        <v>324</v>
      </c>
      <c r="D11051" s="1" t="s">
        <v>325</v>
      </c>
    </row>
    <row r="11052" customFormat="false" ht="15" hidden="false" customHeight="true" outlineLevel="0" collapsed="false">
      <c r="A11052" s="106" t="n">
        <v>75120.4806712963</v>
      </c>
      <c r="B11052" s="1" t="s">
        <v>314</v>
      </c>
      <c r="C11052" s="1" t="s">
        <v>315</v>
      </c>
      <c r="D11052" s="1" t="s">
        <v>316</v>
      </c>
    </row>
    <row r="11053" customFormat="false" ht="15" hidden="false" customHeight="true" outlineLevel="0" collapsed="false">
      <c r="A11053" s="106" t="n">
        <v>75127.5146759259</v>
      </c>
      <c r="B11053" s="1" t="s">
        <v>326</v>
      </c>
      <c r="C11053" s="1" t="s">
        <v>327</v>
      </c>
      <c r="D11053" s="1" t="s">
        <v>319</v>
      </c>
    </row>
    <row r="11054" customFormat="false" ht="15" hidden="false" customHeight="true" outlineLevel="0" collapsed="false">
      <c r="A11054" s="106" t="n">
        <v>75135.5192939815</v>
      </c>
      <c r="B11054" s="1" t="s">
        <v>320</v>
      </c>
      <c r="C11054" s="1" t="s">
        <v>321</v>
      </c>
      <c r="D11054" s="1" t="s">
        <v>322</v>
      </c>
    </row>
    <row r="11055" customFormat="false" ht="15" hidden="false" customHeight="true" outlineLevel="0" collapsed="false">
      <c r="A11055" s="106" t="n">
        <v>75142.1190740741</v>
      </c>
      <c r="B11055" s="1" t="s">
        <v>328</v>
      </c>
      <c r="C11055" s="1" t="s">
        <v>335</v>
      </c>
      <c r="D11055" s="1" t="s">
        <v>336</v>
      </c>
    </row>
    <row r="11056" customFormat="false" ht="15" hidden="false" customHeight="true" outlineLevel="0" collapsed="false">
      <c r="A11056" s="106" t="n">
        <v>75143.0172337963</v>
      </c>
      <c r="B11056" s="1" t="s">
        <v>323</v>
      </c>
      <c r="C11056" s="1" t="s">
        <v>324</v>
      </c>
      <c r="D11056" s="1" t="s">
        <v>325</v>
      </c>
    </row>
    <row r="11057" customFormat="false" ht="15" hidden="false" customHeight="true" outlineLevel="0" collapsed="false">
      <c r="A11057" s="106" t="n">
        <v>75149.7311458333</v>
      </c>
      <c r="B11057" s="1" t="s">
        <v>314</v>
      </c>
      <c r="C11057" s="1" t="s">
        <v>315</v>
      </c>
      <c r="D11057" s="1" t="s">
        <v>316</v>
      </c>
    </row>
    <row r="11058" customFormat="false" ht="15" hidden="false" customHeight="true" outlineLevel="0" collapsed="false">
      <c r="A11058" s="106" t="n">
        <v>75157.0885532407</v>
      </c>
      <c r="B11058" s="1" t="s">
        <v>326</v>
      </c>
      <c r="C11058" s="1" t="s">
        <v>327</v>
      </c>
      <c r="D11058" s="1" t="s">
        <v>319</v>
      </c>
    </row>
    <row r="11059" customFormat="false" ht="15" hidden="false" customHeight="true" outlineLevel="0" collapsed="false">
      <c r="A11059" s="106" t="n">
        <v>75165.2826273148</v>
      </c>
      <c r="B11059" s="1" t="s">
        <v>320</v>
      </c>
      <c r="C11059" s="1" t="s">
        <v>321</v>
      </c>
      <c r="D11059" s="1" t="s">
        <v>322</v>
      </c>
    </row>
    <row r="11060" customFormat="false" ht="15" hidden="false" customHeight="true" outlineLevel="0" collapsed="false">
      <c r="A11060" s="106" t="n">
        <v>75172.4344097222</v>
      </c>
      <c r="B11060" s="1" t="s">
        <v>323</v>
      </c>
      <c r="C11060" s="1" t="s">
        <v>324</v>
      </c>
      <c r="D11060" s="1" t="s">
        <v>325</v>
      </c>
    </row>
    <row r="11061" customFormat="false" ht="15" hidden="false" customHeight="true" outlineLevel="0" collapsed="false">
      <c r="A11061" s="106" t="n">
        <v>75179.0723032407</v>
      </c>
      <c r="B11061" s="1" t="s">
        <v>314</v>
      </c>
      <c r="C11061" s="1" t="s">
        <v>315</v>
      </c>
      <c r="D11061" s="1" t="s">
        <v>316</v>
      </c>
    </row>
    <row r="11062" customFormat="false" ht="15" hidden="false" customHeight="true" outlineLevel="0" collapsed="false">
      <c r="A11062" s="106" t="n">
        <v>75186.7942592593</v>
      </c>
      <c r="B11062" s="1" t="s">
        <v>317</v>
      </c>
      <c r="C11062" s="1" t="s">
        <v>318</v>
      </c>
      <c r="D11062" s="1" t="s">
        <v>319</v>
      </c>
    </row>
    <row r="11063" customFormat="false" ht="15" hidden="false" customHeight="true" outlineLevel="0" collapsed="false">
      <c r="A11063" s="106" t="n">
        <v>75194.9890625</v>
      </c>
      <c r="B11063" s="1" t="s">
        <v>320</v>
      </c>
      <c r="C11063" s="1" t="s">
        <v>321</v>
      </c>
      <c r="D11063" s="1" t="s">
        <v>322</v>
      </c>
    </row>
    <row r="11064" customFormat="false" ht="15" hidden="false" customHeight="true" outlineLevel="0" collapsed="false">
      <c r="A11064" s="106" t="n">
        <v>75201.8615162037</v>
      </c>
      <c r="B11064" s="1" t="s">
        <v>333</v>
      </c>
      <c r="C11064" s="1" t="s">
        <v>334</v>
      </c>
      <c r="D11064" s="1" t="s">
        <v>325</v>
      </c>
    </row>
    <row r="11065" customFormat="false" ht="15" hidden="false" customHeight="true" outlineLevel="0" collapsed="false">
      <c r="A11065" s="106" t="n">
        <v>75208.5479976852</v>
      </c>
      <c r="B11065" s="1" t="s">
        <v>314</v>
      </c>
      <c r="C11065" s="1" t="s">
        <v>315</v>
      </c>
      <c r="D11065" s="1" t="s">
        <v>316</v>
      </c>
    </row>
    <row r="11066" customFormat="false" ht="15" hidden="false" customHeight="true" outlineLevel="0" collapsed="false">
      <c r="A11066" s="106" t="n">
        <v>75216.5933449074</v>
      </c>
      <c r="B11066" s="1" t="s">
        <v>317</v>
      </c>
      <c r="C11066" s="1" t="s">
        <v>318</v>
      </c>
      <c r="D11066" s="1" t="s">
        <v>319</v>
      </c>
    </row>
    <row r="11067" customFormat="false" ht="15" hidden="false" customHeight="true" outlineLevel="0" collapsed="false">
      <c r="A11067" s="106" t="n">
        <v>75224.604849537</v>
      </c>
      <c r="B11067" s="1" t="s">
        <v>320</v>
      </c>
      <c r="C11067" s="1" t="s">
        <v>321</v>
      </c>
      <c r="D11067" s="1" t="s">
        <v>322</v>
      </c>
    </row>
    <row r="11068" customFormat="false" ht="15" hidden="false" customHeight="true" outlineLevel="0" collapsed="false">
      <c r="A11068" s="106" t="n">
        <v>75231.3052430556</v>
      </c>
      <c r="B11068" s="1" t="s">
        <v>323</v>
      </c>
      <c r="C11068" s="1" t="s">
        <v>324</v>
      </c>
      <c r="D11068" s="1" t="s">
        <v>325</v>
      </c>
    </row>
    <row r="11069" customFormat="false" ht="15" hidden="false" customHeight="true" outlineLevel="0" collapsed="false">
      <c r="A11069" s="106" t="n">
        <v>75232.0437615741</v>
      </c>
      <c r="B11069" s="1" t="s">
        <v>328</v>
      </c>
      <c r="C11069" s="1" t="s">
        <v>337</v>
      </c>
      <c r="D11069" s="1" t="s">
        <v>338</v>
      </c>
    </row>
    <row r="11070" customFormat="false" ht="15" hidden="false" customHeight="true" outlineLevel="0" collapsed="false">
      <c r="A11070" s="106" t="n">
        <v>75238.1830092593</v>
      </c>
      <c r="B11070" s="1" t="s">
        <v>314</v>
      </c>
      <c r="C11070" s="1" t="s">
        <v>315</v>
      </c>
      <c r="D11070" s="1" t="s">
        <v>316</v>
      </c>
    </row>
    <row r="11071" customFormat="false" ht="15" hidden="false" customHeight="true" outlineLevel="0" collapsed="false">
      <c r="A11071" s="106" t="n">
        <v>75246.4075462963</v>
      </c>
      <c r="B11071" s="1" t="s">
        <v>326</v>
      </c>
      <c r="C11071" s="1" t="s">
        <v>327</v>
      </c>
      <c r="D11071" s="1" t="s">
        <v>319</v>
      </c>
    </row>
    <row r="11072" customFormat="false" ht="15" hidden="false" customHeight="true" outlineLevel="0" collapsed="false">
      <c r="A11072" s="106" t="n">
        <v>75254.1146990741</v>
      </c>
      <c r="B11072" s="1" t="s">
        <v>320</v>
      </c>
      <c r="C11072" s="1" t="s">
        <v>321</v>
      </c>
      <c r="D11072" s="1" t="s">
        <v>322</v>
      </c>
    </row>
    <row r="11073" customFormat="false" ht="15" hidden="false" customHeight="true" outlineLevel="0" collapsed="false">
      <c r="A11073" s="106" t="n">
        <v>75260.7659375</v>
      </c>
      <c r="B11073" s="1" t="s">
        <v>323</v>
      </c>
      <c r="C11073" s="1" t="s">
        <v>324</v>
      </c>
      <c r="D11073" s="1" t="s">
        <v>325</v>
      </c>
    </row>
    <row r="11074" customFormat="false" ht="15" hidden="false" customHeight="true" outlineLevel="0" collapsed="false">
      <c r="A11074" s="106" t="n">
        <v>75267.9642592593</v>
      </c>
      <c r="B11074" s="1" t="s">
        <v>314</v>
      </c>
      <c r="C11074" s="1" t="s">
        <v>315</v>
      </c>
      <c r="D11074" s="1" t="s">
        <v>316</v>
      </c>
    </row>
    <row r="11075" customFormat="false" ht="15" hidden="false" customHeight="true" outlineLevel="0" collapsed="false">
      <c r="A11075" s="106" t="n">
        <v>75276.1588078704</v>
      </c>
      <c r="B11075" s="1" t="s">
        <v>326</v>
      </c>
      <c r="C11075" s="1" t="s">
        <v>327</v>
      </c>
      <c r="D11075" s="1" t="s">
        <v>319</v>
      </c>
    </row>
    <row r="11076" customFormat="false" ht="15" hidden="false" customHeight="true" outlineLevel="0" collapsed="false">
      <c r="A11076" s="106" t="n">
        <v>75283.5203472222</v>
      </c>
      <c r="B11076" s="1" t="s">
        <v>320</v>
      </c>
      <c r="C11076" s="1" t="s">
        <v>321</v>
      </c>
      <c r="D11076" s="1" t="s">
        <v>322</v>
      </c>
    </row>
    <row r="11077" customFormat="false" ht="15" hidden="false" customHeight="true" outlineLevel="0" collapsed="false">
      <c r="A11077" s="106" t="n">
        <v>75290.2503472222</v>
      </c>
      <c r="B11077" s="1" t="s">
        <v>323</v>
      </c>
      <c r="C11077" s="1" t="s">
        <v>324</v>
      </c>
      <c r="D11077" s="1" t="s">
        <v>325</v>
      </c>
    </row>
    <row r="11078" customFormat="false" ht="15" hidden="false" customHeight="true" outlineLevel="0" collapsed="false">
      <c r="A11078" s="106" t="n">
        <v>75297.831099537</v>
      </c>
      <c r="B11078" s="1" t="s">
        <v>314</v>
      </c>
      <c r="C11078" s="1" t="s">
        <v>315</v>
      </c>
      <c r="D11078" s="1" t="s">
        <v>316</v>
      </c>
    </row>
    <row r="11079" customFormat="false" ht="15" hidden="false" customHeight="true" outlineLevel="0" collapsed="false">
      <c r="A11079" s="106" t="n">
        <v>75305.8033333333</v>
      </c>
      <c r="B11079" s="1" t="s">
        <v>326</v>
      </c>
      <c r="C11079" s="1" t="s">
        <v>327</v>
      </c>
      <c r="D11079" s="1" t="s">
        <v>319</v>
      </c>
    </row>
    <row r="11080" customFormat="false" ht="15" hidden="false" customHeight="true" outlineLevel="0" collapsed="false">
      <c r="A11080" s="106" t="n">
        <v>75312.8413657407</v>
      </c>
      <c r="B11080" s="1" t="s">
        <v>320</v>
      </c>
      <c r="C11080" s="1" t="s">
        <v>321</v>
      </c>
      <c r="D11080" s="1" t="s">
        <v>322</v>
      </c>
    </row>
    <row r="11081" customFormat="false" ht="15" hidden="false" customHeight="true" outlineLevel="0" collapsed="false">
      <c r="A11081" s="106" t="n">
        <v>75319.773599537</v>
      </c>
      <c r="B11081" s="1" t="s">
        <v>323</v>
      </c>
      <c r="C11081" s="1" t="s">
        <v>324</v>
      </c>
      <c r="D11081" s="1" t="s">
        <v>325</v>
      </c>
    </row>
    <row r="11082" customFormat="false" ht="15" hidden="false" customHeight="true" outlineLevel="0" collapsed="false">
      <c r="A11082" s="106" t="n">
        <v>75321.0025115741</v>
      </c>
      <c r="B11082" s="1" t="s">
        <v>328</v>
      </c>
      <c r="C11082" s="1" t="s">
        <v>329</v>
      </c>
      <c r="D11082" s="1" t="s">
        <v>330</v>
      </c>
    </row>
    <row r="11083" customFormat="false" ht="15" hidden="false" customHeight="true" outlineLevel="0" collapsed="false">
      <c r="A11083" s="106" t="n">
        <v>75327.6933449074</v>
      </c>
      <c r="B11083" s="1" t="s">
        <v>314</v>
      </c>
      <c r="C11083" s="1" t="s">
        <v>315</v>
      </c>
      <c r="D11083" s="1" t="s">
        <v>316</v>
      </c>
    </row>
    <row r="11084" customFormat="false" ht="15" hidden="false" customHeight="true" outlineLevel="0" collapsed="false">
      <c r="A11084" s="106" t="n">
        <v>75335.3324189815</v>
      </c>
      <c r="B11084" s="1" t="s">
        <v>326</v>
      </c>
      <c r="C11084" s="1" t="s">
        <v>327</v>
      </c>
      <c r="D11084" s="1" t="s">
        <v>319</v>
      </c>
    </row>
    <row r="11085" customFormat="false" ht="15" hidden="false" customHeight="true" outlineLevel="0" collapsed="false">
      <c r="A11085" s="106" t="n">
        <v>75342.1146990741</v>
      </c>
      <c r="B11085" s="1" t="s">
        <v>320</v>
      </c>
      <c r="C11085" s="1" t="s">
        <v>321</v>
      </c>
      <c r="D11085" s="1" t="s">
        <v>322</v>
      </c>
    </row>
    <row r="11086" customFormat="false" ht="15" hidden="false" customHeight="true" outlineLevel="0" collapsed="false">
      <c r="A11086" s="106" t="n">
        <v>75349.3476041667</v>
      </c>
      <c r="B11086" s="1" t="s">
        <v>323</v>
      </c>
      <c r="C11086" s="1" t="s">
        <v>324</v>
      </c>
      <c r="D11086" s="1" t="s">
        <v>325</v>
      </c>
    </row>
    <row r="11087" customFormat="false" ht="15" hidden="false" customHeight="true" outlineLevel="0" collapsed="false">
      <c r="A11087" s="106" t="n">
        <v>75357.4714930556</v>
      </c>
      <c r="B11087" s="1" t="s">
        <v>314</v>
      </c>
      <c r="C11087" s="1" t="s">
        <v>315</v>
      </c>
      <c r="D11087" s="1" t="s">
        <v>316</v>
      </c>
    </row>
    <row r="11088" customFormat="false" ht="15" hidden="false" customHeight="true" outlineLevel="0" collapsed="false">
      <c r="A11088" s="106" t="n">
        <v>75364.7574189815</v>
      </c>
      <c r="B11088" s="1" t="s">
        <v>317</v>
      </c>
      <c r="C11088" s="1" t="s">
        <v>318</v>
      </c>
      <c r="D11088" s="1" t="s">
        <v>319</v>
      </c>
    </row>
    <row r="11089" customFormat="false" ht="15" hidden="false" customHeight="true" outlineLevel="0" collapsed="false">
      <c r="A11089" s="106" t="n">
        <v>75371.3888888889</v>
      </c>
      <c r="B11089" s="1" t="s">
        <v>320</v>
      </c>
      <c r="C11089" s="1" t="s">
        <v>321</v>
      </c>
      <c r="D11089" s="1" t="s">
        <v>322</v>
      </c>
    </row>
    <row r="11090" customFormat="false" ht="15" hidden="false" customHeight="true" outlineLevel="0" collapsed="false">
      <c r="A11090" s="106" t="n">
        <v>75378.9672569444</v>
      </c>
      <c r="B11090" s="1" t="s">
        <v>333</v>
      </c>
      <c r="C11090" s="1" t="s">
        <v>334</v>
      </c>
      <c r="D11090" s="1" t="s">
        <v>325</v>
      </c>
    </row>
    <row r="11091" customFormat="false" ht="15" hidden="false" customHeight="true" outlineLevel="0" collapsed="false">
      <c r="A11091" s="106" t="n">
        <v>75387.1242708333</v>
      </c>
      <c r="B11091" s="1" t="s">
        <v>314</v>
      </c>
      <c r="C11091" s="1" t="s">
        <v>315</v>
      </c>
      <c r="D11091" s="1" t="s">
        <v>316</v>
      </c>
    </row>
    <row r="11092" customFormat="false" ht="15" hidden="false" customHeight="true" outlineLevel="0" collapsed="false">
      <c r="A11092" s="106" t="n">
        <v>75394.099849537</v>
      </c>
      <c r="B11092" s="1" t="s">
        <v>326</v>
      </c>
      <c r="C11092" s="1" t="s">
        <v>327</v>
      </c>
      <c r="D11092" s="1" t="s">
        <v>319</v>
      </c>
    </row>
    <row r="11093" customFormat="false" ht="15" hidden="false" customHeight="true" outlineLevel="0" collapsed="false">
      <c r="A11093" s="106" t="n">
        <v>75400.7152777778</v>
      </c>
      <c r="B11093" s="1" t="s">
        <v>320</v>
      </c>
      <c r="C11093" s="1" t="s">
        <v>321</v>
      </c>
      <c r="D11093" s="1" t="s">
        <v>322</v>
      </c>
    </row>
    <row r="11094" customFormat="false" ht="15" hidden="false" customHeight="true" outlineLevel="0" collapsed="false">
      <c r="A11094" s="106" t="n">
        <v>75408.6083912037</v>
      </c>
      <c r="B11094" s="1" t="s">
        <v>323</v>
      </c>
      <c r="C11094" s="1" t="s">
        <v>324</v>
      </c>
      <c r="D11094" s="1" t="s">
        <v>325</v>
      </c>
    </row>
    <row r="11095" customFormat="false" ht="15" hidden="false" customHeight="true" outlineLevel="0" collapsed="false">
      <c r="A11095" s="106" t="n">
        <v>75413.6749074074</v>
      </c>
      <c r="B11095" s="1" t="s">
        <v>328</v>
      </c>
      <c r="C11095" s="1" t="s">
        <v>331</v>
      </c>
      <c r="D11095" s="1" t="s">
        <v>332</v>
      </c>
    </row>
    <row r="11096" customFormat="false" ht="15" hidden="false" customHeight="true" outlineLevel="0" collapsed="false">
      <c r="A11096" s="106" t="n">
        <v>75416.6454398148</v>
      </c>
      <c r="B11096" s="1" t="s">
        <v>314</v>
      </c>
      <c r="C11096" s="1" t="s">
        <v>315</v>
      </c>
      <c r="D11096" s="1" t="s">
        <v>316</v>
      </c>
    </row>
    <row r="11097" customFormat="false" ht="15" hidden="false" customHeight="true" outlineLevel="0" collapsed="false">
      <c r="A11097" s="106" t="n">
        <v>75423.3905324074</v>
      </c>
      <c r="B11097" s="1" t="s">
        <v>326</v>
      </c>
      <c r="C11097" s="1" t="s">
        <v>327</v>
      </c>
      <c r="D11097" s="1" t="s">
        <v>319</v>
      </c>
    </row>
    <row r="11098" customFormat="false" ht="15" hidden="false" customHeight="true" outlineLevel="0" collapsed="false">
      <c r="A11098" s="106" t="n">
        <v>75430.1385416667</v>
      </c>
      <c r="B11098" s="1" t="s">
        <v>320</v>
      </c>
      <c r="C11098" s="1" t="s">
        <v>321</v>
      </c>
      <c r="D11098" s="1" t="s">
        <v>322</v>
      </c>
    </row>
    <row r="11099" customFormat="false" ht="15" hidden="false" customHeight="true" outlineLevel="0" collapsed="false">
      <c r="A11099" s="106" t="n">
        <v>75438.2415393519</v>
      </c>
      <c r="B11099" s="1" t="s">
        <v>323</v>
      </c>
      <c r="C11099" s="1" t="s">
        <v>324</v>
      </c>
      <c r="D11099" s="1" t="s">
        <v>325</v>
      </c>
    </row>
    <row r="11100" customFormat="false" ht="15" hidden="false" customHeight="true" outlineLevel="0" collapsed="false">
      <c r="A11100" s="106" t="n">
        <v>75446.0493055556</v>
      </c>
      <c r="B11100" s="1" t="s">
        <v>314</v>
      </c>
      <c r="C11100" s="1" t="s">
        <v>315</v>
      </c>
      <c r="D11100" s="1" t="s">
        <v>316</v>
      </c>
    </row>
    <row r="11101" customFormat="false" ht="15" hidden="false" customHeight="true" outlineLevel="0" collapsed="false">
      <c r="A11101" s="106" t="n">
        <v>75452.6709027778</v>
      </c>
      <c r="B11101" s="1" t="s">
        <v>326</v>
      </c>
      <c r="C11101" s="1" t="s">
        <v>327</v>
      </c>
      <c r="D11101" s="1" t="s">
        <v>319</v>
      </c>
    </row>
    <row r="11102" customFormat="false" ht="15" hidden="false" customHeight="true" outlineLevel="0" collapsed="false">
      <c r="A11102" s="106" t="n">
        <v>75459.6862384259</v>
      </c>
      <c r="B11102" s="1" t="s">
        <v>320</v>
      </c>
      <c r="C11102" s="1" t="s">
        <v>321</v>
      </c>
      <c r="D11102" s="1" t="s">
        <v>322</v>
      </c>
    </row>
    <row r="11103" customFormat="false" ht="15" hidden="false" customHeight="true" outlineLevel="0" collapsed="false">
      <c r="A11103" s="106" t="n">
        <v>75467.8477777778</v>
      </c>
      <c r="B11103" s="1" t="s">
        <v>323</v>
      </c>
      <c r="C11103" s="1" t="s">
        <v>324</v>
      </c>
      <c r="D11103" s="1" t="s">
        <v>325</v>
      </c>
    </row>
    <row r="11104" customFormat="false" ht="15" hidden="false" customHeight="true" outlineLevel="0" collapsed="false">
      <c r="A11104" s="106" t="n">
        <v>75475.3620138889</v>
      </c>
      <c r="B11104" s="1" t="s">
        <v>314</v>
      </c>
      <c r="C11104" s="1" t="s">
        <v>315</v>
      </c>
      <c r="D11104" s="1" t="s">
        <v>316</v>
      </c>
    </row>
    <row r="11105" customFormat="false" ht="15" hidden="false" customHeight="true" outlineLevel="0" collapsed="false">
      <c r="A11105" s="106" t="n">
        <v>75481.9907523148</v>
      </c>
      <c r="B11105" s="1" t="s">
        <v>326</v>
      </c>
      <c r="C11105" s="1" t="s">
        <v>327</v>
      </c>
      <c r="D11105" s="1" t="s">
        <v>319</v>
      </c>
    </row>
    <row r="11106" customFormat="false" ht="15" hidden="false" customHeight="true" outlineLevel="0" collapsed="false">
      <c r="A11106" s="106" t="n">
        <v>75489.3602546296</v>
      </c>
      <c r="B11106" s="1" t="s">
        <v>320</v>
      </c>
      <c r="C11106" s="1" t="s">
        <v>321</v>
      </c>
      <c r="D11106" s="1" t="s">
        <v>322</v>
      </c>
    </row>
    <row r="11107" customFormat="false" ht="15" hidden="false" customHeight="true" outlineLevel="0" collapsed="false">
      <c r="A11107" s="106" t="n">
        <v>75497.4219328704</v>
      </c>
      <c r="B11107" s="1" t="s">
        <v>323</v>
      </c>
      <c r="C11107" s="1" t="s">
        <v>324</v>
      </c>
      <c r="D11107" s="1" t="s">
        <v>325</v>
      </c>
    </row>
    <row r="11108" customFormat="false" ht="15" hidden="false" customHeight="true" outlineLevel="0" collapsed="false">
      <c r="A11108" s="106" t="n">
        <v>75504.6200578704</v>
      </c>
      <c r="B11108" s="1" t="s">
        <v>314</v>
      </c>
      <c r="C11108" s="1" t="s">
        <v>315</v>
      </c>
      <c r="D11108" s="1" t="s">
        <v>316</v>
      </c>
    </row>
    <row r="11109" customFormat="false" ht="15" hidden="false" customHeight="true" outlineLevel="0" collapsed="false">
      <c r="A11109" s="106" t="n">
        <v>75507.3653240741</v>
      </c>
      <c r="B11109" s="1" t="s">
        <v>328</v>
      </c>
      <c r="C11109" s="1" t="s">
        <v>335</v>
      </c>
      <c r="D11109" s="1" t="s">
        <v>336</v>
      </c>
    </row>
    <row r="11110" customFormat="false" ht="15" hidden="false" customHeight="true" outlineLevel="0" collapsed="false">
      <c r="A11110" s="106" t="n">
        <v>75511.4002893519</v>
      </c>
      <c r="B11110" s="1" t="s">
        <v>326</v>
      </c>
      <c r="C11110" s="1" t="s">
        <v>327</v>
      </c>
      <c r="D11110" s="1" t="s">
        <v>319</v>
      </c>
    </row>
    <row r="11111" customFormat="false" ht="15" hidden="false" customHeight="true" outlineLevel="0" collapsed="false">
      <c r="A11111" s="106" t="n">
        <v>75519.1354513889</v>
      </c>
      <c r="B11111" s="1" t="s">
        <v>320</v>
      </c>
      <c r="C11111" s="1" t="s">
        <v>321</v>
      </c>
      <c r="D11111" s="1" t="s">
        <v>322</v>
      </c>
    </row>
    <row r="11112" customFormat="false" ht="15" hidden="false" customHeight="true" outlineLevel="0" collapsed="false">
      <c r="A11112" s="106" t="n">
        <v>75526.9652430556</v>
      </c>
      <c r="B11112" s="1" t="s">
        <v>323</v>
      </c>
      <c r="C11112" s="1" t="s">
        <v>324</v>
      </c>
      <c r="D11112" s="1" t="s">
        <v>325</v>
      </c>
    </row>
    <row r="11113" customFormat="false" ht="15" hidden="false" customHeight="true" outlineLevel="0" collapsed="false">
      <c r="A11113" s="106" t="n">
        <v>75533.8708564815</v>
      </c>
      <c r="B11113" s="1" t="s">
        <v>314</v>
      </c>
      <c r="C11113" s="1" t="s">
        <v>315</v>
      </c>
      <c r="D11113" s="1" t="s">
        <v>316</v>
      </c>
    </row>
    <row r="11114" customFormat="false" ht="15" hidden="false" customHeight="true" outlineLevel="0" collapsed="false">
      <c r="A11114" s="106" t="n">
        <v>75540.935787037</v>
      </c>
      <c r="B11114" s="1" t="s">
        <v>317</v>
      </c>
      <c r="C11114" s="1" t="s">
        <v>318</v>
      </c>
      <c r="D11114" s="1" t="s">
        <v>319</v>
      </c>
    </row>
    <row r="11115" customFormat="false" ht="15" hidden="false" customHeight="true" outlineLevel="0" collapsed="false">
      <c r="A11115" s="106" t="n">
        <v>75548.9653009259</v>
      </c>
      <c r="B11115" s="1" t="s">
        <v>320</v>
      </c>
      <c r="C11115" s="1" t="s">
        <v>321</v>
      </c>
      <c r="D11115" s="1" t="s">
        <v>322</v>
      </c>
    </row>
    <row r="11116" customFormat="false" ht="15" hidden="false" customHeight="true" outlineLevel="0" collapsed="false">
      <c r="A11116" s="106" t="n">
        <v>75556.4779166667</v>
      </c>
      <c r="B11116" s="1" t="s">
        <v>333</v>
      </c>
      <c r="C11116" s="1" t="s">
        <v>334</v>
      </c>
      <c r="D11116" s="1" t="s">
        <v>325</v>
      </c>
    </row>
    <row r="11117" customFormat="false" ht="15" hidden="false" customHeight="true" outlineLevel="0" collapsed="false">
      <c r="A11117" s="106" t="n">
        <v>75563.1697222222</v>
      </c>
      <c r="B11117" s="1" t="s">
        <v>314</v>
      </c>
      <c r="C11117" s="1" t="s">
        <v>315</v>
      </c>
      <c r="D11117" s="1" t="s">
        <v>316</v>
      </c>
    </row>
    <row r="11118" customFormat="false" ht="15" hidden="false" customHeight="true" outlineLevel="0" collapsed="false">
      <c r="A11118" s="106" t="n">
        <v>75570.6029050926</v>
      </c>
      <c r="B11118" s="1" t="s">
        <v>326</v>
      </c>
      <c r="C11118" s="1" t="s">
        <v>327</v>
      </c>
      <c r="D11118" s="1" t="s">
        <v>319</v>
      </c>
    </row>
    <row r="11119" customFormat="false" ht="15" hidden="false" customHeight="true" outlineLevel="0" collapsed="false">
      <c r="A11119" s="106" t="n">
        <v>75578.7906712963</v>
      </c>
      <c r="B11119" s="1" t="s">
        <v>320</v>
      </c>
      <c r="C11119" s="1" t="s">
        <v>321</v>
      </c>
      <c r="D11119" s="1" t="s">
        <v>322</v>
      </c>
    </row>
    <row r="11120" customFormat="false" ht="15" hidden="false" customHeight="true" outlineLevel="0" collapsed="false">
      <c r="A11120" s="106" t="n">
        <v>75585.9582291667</v>
      </c>
      <c r="B11120" s="1" t="s">
        <v>323</v>
      </c>
      <c r="C11120" s="1" t="s">
        <v>324</v>
      </c>
      <c r="D11120" s="1" t="s">
        <v>325</v>
      </c>
    </row>
    <row r="11121" customFormat="false" ht="15" hidden="false" customHeight="true" outlineLevel="0" collapsed="false">
      <c r="A11121" s="106" t="n">
        <v>75592.5699189815</v>
      </c>
      <c r="B11121" s="1" t="s">
        <v>314</v>
      </c>
      <c r="C11121" s="1" t="s">
        <v>315</v>
      </c>
      <c r="D11121" s="1" t="s">
        <v>316</v>
      </c>
    </row>
    <row r="11122" customFormat="false" ht="15" hidden="false" customHeight="true" outlineLevel="0" collapsed="false">
      <c r="A11122" s="106" t="n">
        <v>75597.2865162037</v>
      </c>
      <c r="B11122" s="1" t="s">
        <v>328</v>
      </c>
      <c r="C11122" s="1" t="s">
        <v>337</v>
      </c>
      <c r="D11122" s="1" t="s">
        <v>338</v>
      </c>
    </row>
    <row r="11123" customFormat="false" ht="15" hidden="false" customHeight="true" outlineLevel="0" collapsed="false">
      <c r="A11123" s="106" t="n">
        <v>75600.3699189815</v>
      </c>
      <c r="B11123" s="1" t="s">
        <v>326</v>
      </c>
      <c r="C11123" s="1" t="s">
        <v>327</v>
      </c>
      <c r="D11123" s="1" t="s">
        <v>319</v>
      </c>
    </row>
    <row r="11124" customFormat="false" ht="15" hidden="false" customHeight="true" outlineLevel="0" collapsed="false">
      <c r="A11124" s="106" t="n">
        <v>75608.5479513889</v>
      </c>
      <c r="B11124" s="1" t="s">
        <v>320</v>
      </c>
      <c r="C11124" s="1" t="s">
        <v>321</v>
      </c>
      <c r="D11124" s="1" t="s">
        <v>322</v>
      </c>
    </row>
    <row r="11125" customFormat="false" ht="15" hidden="false" customHeight="true" outlineLevel="0" collapsed="false">
      <c r="A11125" s="106" t="n">
        <v>75615.4085185185</v>
      </c>
      <c r="B11125" s="1" t="s">
        <v>323</v>
      </c>
      <c r="C11125" s="1" t="s">
        <v>324</v>
      </c>
      <c r="D11125" s="1" t="s">
        <v>325</v>
      </c>
    </row>
    <row r="11126" customFormat="false" ht="15" hidden="false" customHeight="true" outlineLevel="0" collapsed="false">
      <c r="A11126" s="106" t="n">
        <v>75622.1045717593</v>
      </c>
      <c r="B11126" s="1" t="s">
        <v>314</v>
      </c>
      <c r="C11126" s="1" t="s">
        <v>315</v>
      </c>
      <c r="D11126" s="1" t="s">
        <v>316</v>
      </c>
    </row>
    <row r="11127" customFormat="false" ht="15" hidden="false" customHeight="true" outlineLevel="0" collapsed="false">
      <c r="A11127" s="106" t="n">
        <v>75630.178587963</v>
      </c>
      <c r="B11127" s="1" t="s">
        <v>326</v>
      </c>
      <c r="C11127" s="1" t="s">
        <v>327</v>
      </c>
      <c r="D11127" s="1" t="s">
        <v>319</v>
      </c>
    </row>
    <row r="11128" customFormat="false" ht="15" hidden="false" customHeight="true" outlineLevel="0" collapsed="false">
      <c r="A11128" s="106" t="n">
        <v>75638.1808796296</v>
      </c>
      <c r="B11128" s="1" t="s">
        <v>320</v>
      </c>
      <c r="C11128" s="1" t="s">
        <v>321</v>
      </c>
      <c r="D11128" s="1" t="s">
        <v>322</v>
      </c>
    </row>
    <row r="11129" customFormat="false" ht="15" hidden="false" customHeight="true" outlineLevel="0" collapsed="false">
      <c r="A11129" s="106" t="n">
        <v>75644.8399652778</v>
      </c>
      <c r="B11129" s="1" t="s">
        <v>323</v>
      </c>
      <c r="C11129" s="1" t="s">
        <v>324</v>
      </c>
      <c r="D11129" s="1" t="s">
        <v>325</v>
      </c>
    </row>
    <row r="11130" customFormat="false" ht="15" hidden="false" customHeight="true" outlineLevel="0" collapsed="false">
      <c r="A11130" s="106" t="n">
        <v>75651.7692824074</v>
      </c>
      <c r="B11130" s="1" t="s">
        <v>314</v>
      </c>
      <c r="C11130" s="1" t="s">
        <v>315</v>
      </c>
      <c r="D11130" s="1" t="s">
        <v>316</v>
      </c>
    </row>
    <row r="11131" customFormat="false" ht="15" hidden="false" customHeight="true" outlineLevel="0" collapsed="false">
      <c r="A11131" s="106" t="n">
        <v>75659.9641435185</v>
      </c>
      <c r="B11131" s="1" t="s">
        <v>326</v>
      </c>
      <c r="C11131" s="1" t="s">
        <v>327</v>
      </c>
      <c r="D11131" s="1" t="s">
        <v>319</v>
      </c>
    </row>
    <row r="11132" customFormat="false" ht="15" hidden="false" customHeight="true" outlineLevel="0" collapsed="false">
      <c r="A11132" s="106" t="n">
        <v>75667.6603356482</v>
      </c>
      <c r="B11132" s="1" t="s">
        <v>320</v>
      </c>
      <c r="C11132" s="1" t="s">
        <v>321</v>
      </c>
      <c r="D11132" s="1" t="s">
        <v>322</v>
      </c>
    </row>
    <row r="11133" customFormat="false" ht="15" hidden="false" customHeight="true" outlineLevel="0" collapsed="false">
      <c r="A11133" s="106" t="n">
        <v>75674.270462963</v>
      </c>
      <c r="B11133" s="1" t="s">
        <v>323</v>
      </c>
      <c r="C11133" s="1" t="s">
        <v>324</v>
      </c>
      <c r="D11133" s="1" t="s">
        <v>325</v>
      </c>
    </row>
    <row r="11134" customFormat="false" ht="15" hidden="false" customHeight="true" outlineLevel="0" collapsed="false">
      <c r="A11134" s="106" t="n">
        <v>75681.5236111111</v>
      </c>
      <c r="B11134" s="1" t="s">
        <v>314</v>
      </c>
      <c r="C11134" s="1" t="s">
        <v>315</v>
      </c>
      <c r="D11134" s="1" t="s">
        <v>316</v>
      </c>
    </row>
    <row r="11135" customFormat="false" ht="15" hidden="false" customHeight="true" outlineLevel="0" collapsed="false">
      <c r="A11135" s="106" t="n">
        <v>75686.2425925926</v>
      </c>
      <c r="B11135" s="1" t="s">
        <v>328</v>
      </c>
      <c r="C11135" s="1" t="s">
        <v>329</v>
      </c>
      <c r="D11135" s="1" t="s">
        <v>330</v>
      </c>
    </row>
    <row r="11136" customFormat="false" ht="15" hidden="false" customHeight="true" outlineLevel="0" collapsed="false">
      <c r="A11136" s="106" t="n">
        <v>75689.6709953704</v>
      </c>
      <c r="B11136" s="1" t="s">
        <v>326</v>
      </c>
      <c r="C11136" s="1" t="s">
        <v>327</v>
      </c>
      <c r="D11136" s="1" t="s">
        <v>319</v>
      </c>
    </row>
    <row r="11137" customFormat="false" ht="15" hidden="false" customHeight="true" outlineLevel="0" collapsed="false">
      <c r="A11137" s="106" t="n">
        <v>75696.9986458333</v>
      </c>
      <c r="B11137" s="1" t="s">
        <v>320</v>
      </c>
      <c r="C11137" s="1" t="s">
        <v>321</v>
      </c>
      <c r="D11137" s="1" t="s">
        <v>322</v>
      </c>
    </row>
    <row r="11138" customFormat="false" ht="15" hidden="false" customHeight="true" outlineLevel="0" collapsed="false">
      <c r="A11138" s="106" t="n">
        <v>75703.7181134259</v>
      </c>
      <c r="B11138" s="1" t="s">
        <v>323</v>
      </c>
      <c r="C11138" s="1" t="s">
        <v>324</v>
      </c>
      <c r="D11138" s="1" t="s">
        <v>325</v>
      </c>
    </row>
    <row r="11139" customFormat="false" ht="15" hidden="false" customHeight="true" outlineLevel="0" collapsed="false">
      <c r="A11139" s="106" t="n">
        <v>75711.3125115741</v>
      </c>
      <c r="B11139" s="1" t="s">
        <v>314</v>
      </c>
      <c r="C11139" s="1" t="s">
        <v>315</v>
      </c>
      <c r="D11139" s="1" t="s">
        <v>316</v>
      </c>
    </row>
    <row r="11140" customFormat="false" ht="15" hidden="false" customHeight="true" outlineLevel="0" collapsed="false">
      <c r="A11140" s="106" t="n">
        <v>75719.2624074074</v>
      </c>
      <c r="B11140" s="1" t="s">
        <v>317</v>
      </c>
      <c r="C11140" s="1" t="s">
        <v>318</v>
      </c>
      <c r="D11140" s="1" t="s">
        <v>319</v>
      </c>
    </row>
    <row r="11141" customFormat="false" ht="15" hidden="false" customHeight="true" outlineLevel="0" collapsed="false">
      <c r="A11141" s="106" t="n">
        <v>75726.2424652778</v>
      </c>
      <c r="B11141" s="1" t="s">
        <v>320</v>
      </c>
      <c r="C11141" s="1" t="s">
        <v>321</v>
      </c>
      <c r="D11141" s="1" t="s">
        <v>322</v>
      </c>
    </row>
    <row r="11142" customFormat="false" ht="15" hidden="false" customHeight="true" outlineLevel="0" collapsed="false">
      <c r="A11142" s="106" t="n">
        <v>75733.1963657408</v>
      </c>
      <c r="B11142" s="1" t="s">
        <v>323</v>
      </c>
      <c r="C11142" s="1" t="s">
        <v>324</v>
      </c>
      <c r="D11142" s="1" t="s">
        <v>325</v>
      </c>
    </row>
    <row r="11143" customFormat="false" ht="15" hidden="false" customHeight="true" outlineLevel="0" collapsed="false">
      <c r="A11143" s="106" t="n">
        <v>75741.0852430556</v>
      </c>
      <c r="B11143" s="1" t="s">
        <v>314</v>
      </c>
      <c r="C11143" s="1" t="s">
        <v>315</v>
      </c>
      <c r="D11143" s="1" t="s">
        <v>316</v>
      </c>
    </row>
    <row r="11144" customFormat="false" ht="15" hidden="false" customHeight="true" outlineLevel="0" collapsed="false">
      <c r="A11144" s="106" t="n">
        <v>75748.7284027778</v>
      </c>
      <c r="B11144" s="1" t="s">
        <v>326</v>
      </c>
      <c r="C11144" s="1" t="s">
        <v>327</v>
      </c>
      <c r="D11144" s="1" t="s">
        <v>319</v>
      </c>
    </row>
    <row r="11145" customFormat="false" ht="15" hidden="false" customHeight="true" outlineLevel="0" collapsed="false">
      <c r="A11145" s="106" t="n">
        <v>75755.4535300926</v>
      </c>
      <c r="B11145" s="1" t="s">
        <v>320</v>
      </c>
      <c r="C11145" s="1" t="s">
        <v>321</v>
      </c>
      <c r="D11145" s="1" t="s">
        <v>322</v>
      </c>
    </row>
    <row r="11146" customFormat="false" ht="15" hidden="false" customHeight="true" outlineLevel="0" collapsed="false">
      <c r="A11146" s="106" t="n">
        <v>75762.7136921296</v>
      </c>
      <c r="B11146" s="1" t="s">
        <v>323</v>
      </c>
      <c r="C11146" s="1" t="s">
        <v>324</v>
      </c>
      <c r="D11146" s="1" t="s">
        <v>325</v>
      </c>
    </row>
    <row r="11147" customFormat="false" ht="15" hidden="false" customHeight="true" outlineLevel="0" collapsed="false">
      <c r="A11147" s="106" t="n">
        <v>75770.8012847222</v>
      </c>
      <c r="B11147" s="1" t="s">
        <v>314</v>
      </c>
      <c r="C11147" s="1" t="s">
        <v>315</v>
      </c>
      <c r="D11147" s="1" t="s">
        <v>316</v>
      </c>
    </row>
    <row r="11148" customFormat="false" ht="15" hidden="false" customHeight="true" outlineLevel="0" collapsed="false">
      <c r="A11148" s="106" t="n">
        <v>75778.0884606481</v>
      </c>
      <c r="B11148" s="1" t="s">
        <v>326</v>
      </c>
      <c r="C11148" s="1" t="s">
        <v>327</v>
      </c>
      <c r="D11148" s="1" t="s">
        <v>319</v>
      </c>
    </row>
    <row r="11149" customFormat="false" ht="15" hidden="false" customHeight="true" outlineLevel="0" collapsed="false">
      <c r="A11149" s="106" t="n">
        <v>75778.9163425926</v>
      </c>
      <c r="B11149" s="1" t="s">
        <v>328</v>
      </c>
      <c r="C11149" s="1" t="s">
        <v>331</v>
      </c>
      <c r="D11149" s="1" t="s">
        <v>332</v>
      </c>
    </row>
    <row r="11150" customFormat="false" ht="15" hidden="false" customHeight="true" outlineLevel="0" collapsed="false">
      <c r="A11150" s="106" t="n">
        <v>75784.6934722222</v>
      </c>
      <c r="B11150" s="1" t="s">
        <v>320</v>
      </c>
      <c r="C11150" s="1" t="s">
        <v>321</v>
      </c>
      <c r="D11150" s="1" t="s">
        <v>322</v>
      </c>
    </row>
    <row r="11151" customFormat="false" ht="15" hidden="false" customHeight="true" outlineLevel="0" collapsed="false">
      <c r="A11151" s="106" t="n">
        <v>75792.2760648148</v>
      </c>
      <c r="B11151" s="1" t="s">
        <v>323</v>
      </c>
      <c r="C11151" s="1" t="s">
        <v>324</v>
      </c>
      <c r="D11151" s="1" t="s">
        <v>325</v>
      </c>
    </row>
    <row r="11152" customFormat="false" ht="15" hidden="false" customHeight="true" outlineLevel="0" collapsed="false">
      <c r="A11152" s="106" t="n">
        <v>75800.4308333333</v>
      </c>
      <c r="B11152" s="1" t="s">
        <v>314</v>
      </c>
      <c r="C11152" s="1" t="s">
        <v>315</v>
      </c>
      <c r="D11152" s="1" t="s">
        <v>316</v>
      </c>
    </row>
    <row r="11153" customFormat="false" ht="15" hidden="false" customHeight="true" outlineLevel="0" collapsed="false">
      <c r="A11153" s="106" t="n">
        <v>75807.3846643519</v>
      </c>
      <c r="B11153" s="1" t="s">
        <v>326</v>
      </c>
      <c r="C11153" s="1" t="s">
        <v>327</v>
      </c>
      <c r="D11153" s="1" t="s">
        <v>319</v>
      </c>
    </row>
    <row r="11154" customFormat="false" ht="15" hidden="false" customHeight="true" outlineLevel="0" collapsed="false">
      <c r="A11154" s="106" t="n">
        <v>75814.0151388889</v>
      </c>
      <c r="B11154" s="1" t="s">
        <v>320</v>
      </c>
      <c r="C11154" s="1" t="s">
        <v>321</v>
      </c>
      <c r="D11154" s="1" t="s">
        <v>322</v>
      </c>
    </row>
    <row r="11155" customFormat="false" ht="15" hidden="false" customHeight="true" outlineLevel="0" collapsed="false">
      <c r="A11155" s="106" t="n">
        <v>75821.8866435185</v>
      </c>
      <c r="B11155" s="1" t="s">
        <v>323</v>
      </c>
      <c r="C11155" s="1" t="s">
        <v>324</v>
      </c>
      <c r="D11155" s="1" t="s">
        <v>325</v>
      </c>
    </row>
    <row r="11156" customFormat="false" ht="15" hidden="false" customHeight="true" outlineLevel="0" collapsed="false">
      <c r="A11156" s="106" t="n">
        <v>75829.9574537037</v>
      </c>
      <c r="B11156" s="1" t="s">
        <v>314</v>
      </c>
      <c r="C11156" s="1" t="s">
        <v>315</v>
      </c>
      <c r="D11156" s="1" t="s">
        <v>316</v>
      </c>
    </row>
    <row r="11157" customFormat="false" ht="15" hidden="false" customHeight="true" outlineLevel="0" collapsed="false">
      <c r="A11157" s="106" t="n">
        <v>75836.6687152778</v>
      </c>
      <c r="B11157" s="1" t="s">
        <v>326</v>
      </c>
      <c r="C11157" s="1" t="s">
        <v>327</v>
      </c>
      <c r="D11157" s="1" t="s">
        <v>319</v>
      </c>
    </row>
    <row r="11158" customFormat="false" ht="15" hidden="false" customHeight="true" outlineLevel="0" collapsed="false">
      <c r="A11158" s="106" t="n">
        <v>75843.457349537</v>
      </c>
      <c r="B11158" s="1" t="s">
        <v>320</v>
      </c>
      <c r="C11158" s="1" t="s">
        <v>321</v>
      </c>
      <c r="D11158" s="1" t="s">
        <v>322</v>
      </c>
    </row>
    <row r="11159" customFormat="false" ht="15" hidden="false" customHeight="true" outlineLevel="0" collapsed="false">
      <c r="A11159" s="106" t="n">
        <v>75851.5396527778</v>
      </c>
      <c r="B11159" s="1" t="s">
        <v>323</v>
      </c>
      <c r="C11159" s="1" t="s">
        <v>324</v>
      </c>
      <c r="D11159" s="1" t="s">
        <v>325</v>
      </c>
    </row>
    <row r="11160" customFormat="false" ht="15" hidden="false" customHeight="true" outlineLevel="0" collapsed="false">
      <c r="A11160" s="106" t="n">
        <v>75859.3827314815</v>
      </c>
      <c r="B11160" s="1" t="s">
        <v>314</v>
      </c>
      <c r="C11160" s="1" t="s">
        <v>315</v>
      </c>
      <c r="D11160" s="1" t="s">
        <v>316</v>
      </c>
    </row>
    <row r="11161" customFormat="false" ht="15" hidden="false" customHeight="true" outlineLevel="0" collapsed="false">
      <c r="A11161" s="106" t="n">
        <v>75865.99</v>
      </c>
      <c r="B11161" s="1" t="s">
        <v>326</v>
      </c>
      <c r="C11161" s="1" t="s">
        <v>327</v>
      </c>
      <c r="D11161" s="1" t="s">
        <v>319</v>
      </c>
    </row>
    <row r="11162" customFormat="false" ht="15" hidden="false" customHeight="true" outlineLevel="0" collapsed="false">
      <c r="A11162" s="106" t="n">
        <v>75872.6085069444</v>
      </c>
      <c r="B11162" s="1" t="s">
        <v>328</v>
      </c>
      <c r="C11162" s="1" t="s">
        <v>335</v>
      </c>
      <c r="D11162" s="1" t="s">
        <v>336</v>
      </c>
    </row>
    <row r="11163" customFormat="false" ht="15" hidden="false" customHeight="true" outlineLevel="0" collapsed="false">
      <c r="A11163" s="106" t="n">
        <v>75873.0422222222</v>
      </c>
      <c r="B11163" s="1" t="s">
        <v>320</v>
      </c>
      <c r="C11163" s="1" t="s">
        <v>321</v>
      </c>
      <c r="D11163" s="1" t="s">
        <v>322</v>
      </c>
    </row>
    <row r="11164" customFormat="false" ht="15" hidden="false" customHeight="true" outlineLevel="0" collapsed="false">
      <c r="A11164" s="106" t="n">
        <v>75881.2125925926</v>
      </c>
      <c r="B11164" s="1" t="s">
        <v>323</v>
      </c>
      <c r="C11164" s="1" t="s">
        <v>324</v>
      </c>
      <c r="D11164" s="1" t="s">
        <v>325</v>
      </c>
    </row>
    <row r="11165" customFormat="false" ht="15" hidden="false" customHeight="true" outlineLevel="0" collapsed="false">
      <c r="A11165" s="106" t="n">
        <v>75888.7287152778</v>
      </c>
      <c r="B11165" s="1" t="s">
        <v>314</v>
      </c>
      <c r="C11165" s="1" t="s">
        <v>315</v>
      </c>
      <c r="D11165" s="1" t="s">
        <v>316</v>
      </c>
    </row>
    <row r="11166" customFormat="false" ht="15" hidden="false" customHeight="true" outlineLevel="0" collapsed="false">
      <c r="A11166" s="106" t="n">
        <v>75895.3866666667</v>
      </c>
      <c r="B11166" s="1" t="s">
        <v>317</v>
      </c>
      <c r="C11166" s="1" t="s">
        <v>318</v>
      </c>
      <c r="D11166" s="1" t="s">
        <v>319</v>
      </c>
    </row>
    <row r="11167" customFormat="false" ht="15" hidden="false" customHeight="true" outlineLevel="0" collapsed="false">
      <c r="A11167" s="106" t="n">
        <v>75902.7722916667</v>
      </c>
      <c r="B11167" s="1" t="s">
        <v>320</v>
      </c>
      <c r="C11167" s="1" t="s">
        <v>321</v>
      </c>
      <c r="D11167" s="1" t="s">
        <v>322</v>
      </c>
    </row>
    <row r="11168" customFormat="false" ht="15" hidden="false" customHeight="true" outlineLevel="0" collapsed="false">
      <c r="A11168" s="106" t="n">
        <v>75910.868599537</v>
      </c>
      <c r="B11168" s="1" t="s">
        <v>323</v>
      </c>
      <c r="C11168" s="1" t="s">
        <v>324</v>
      </c>
      <c r="D11168" s="1" t="s">
        <v>325</v>
      </c>
    </row>
    <row r="11169" customFormat="false" ht="15" hidden="false" customHeight="true" outlineLevel="0" collapsed="false">
      <c r="A11169" s="106" t="n">
        <v>75918.0340277778</v>
      </c>
      <c r="B11169" s="1" t="s">
        <v>314</v>
      </c>
      <c r="C11169" s="1" t="s">
        <v>315</v>
      </c>
      <c r="D11169" s="1" t="s">
        <v>316</v>
      </c>
    </row>
    <row r="11170" customFormat="false" ht="15" hidden="false" customHeight="true" outlineLevel="0" collapsed="false">
      <c r="A11170" s="106" t="n">
        <v>75924.8806018519</v>
      </c>
      <c r="B11170" s="1" t="s">
        <v>326</v>
      </c>
      <c r="C11170" s="1" t="s">
        <v>327</v>
      </c>
      <c r="D11170" s="1" t="s">
        <v>319</v>
      </c>
    </row>
    <row r="11171" customFormat="false" ht="15" hidden="false" customHeight="true" outlineLevel="0" collapsed="false">
      <c r="A11171" s="106" t="n">
        <v>75932.6219907407</v>
      </c>
      <c r="B11171" s="1" t="s">
        <v>320</v>
      </c>
      <c r="C11171" s="1" t="s">
        <v>321</v>
      </c>
      <c r="D11171" s="1" t="s">
        <v>322</v>
      </c>
    </row>
    <row r="11172" customFormat="false" ht="15" hidden="false" customHeight="true" outlineLevel="0" collapsed="false">
      <c r="A11172" s="106" t="n">
        <v>75940.4735300926</v>
      </c>
      <c r="B11172" s="1" t="s">
        <v>323</v>
      </c>
      <c r="C11172" s="1" t="s">
        <v>324</v>
      </c>
      <c r="D11172" s="1" t="s">
        <v>325</v>
      </c>
    </row>
    <row r="11173" customFormat="false" ht="15" hidden="false" customHeight="true" outlineLevel="0" collapsed="false">
      <c r="A11173" s="106" t="n">
        <v>75947.3449652778</v>
      </c>
      <c r="B11173" s="1" t="s">
        <v>314</v>
      </c>
      <c r="C11173" s="1" t="s">
        <v>315</v>
      </c>
      <c r="D11173" s="1" t="s">
        <v>316</v>
      </c>
    </row>
    <row r="11174" customFormat="false" ht="15" hidden="false" customHeight="true" outlineLevel="0" collapsed="false">
      <c r="A11174" s="106" t="n">
        <v>75954.4780787037</v>
      </c>
      <c r="B11174" s="1" t="s">
        <v>326</v>
      </c>
      <c r="C11174" s="1" t="s">
        <v>327</v>
      </c>
      <c r="D11174" s="1" t="s">
        <v>319</v>
      </c>
    </row>
    <row r="11175" customFormat="false" ht="15" hidden="false" customHeight="true" outlineLevel="0" collapsed="false">
      <c r="A11175" s="106" t="n">
        <v>75962.526712963</v>
      </c>
      <c r="B11175" s="1" t="s">
        <v>320</v>
      </c>
      <c r="C11175" s="1" t="s">
        <v>321</v>
      </c>
      <c r="D11175" s="1" t="s">
        <v>322</v>
      </c>
    </row>
    <row r="11176" customFormat="false" ht="15" hidden="false" customHeight="true" outlineLevel="0" collapsed="false">
      <c r="A11176" s="106" t="n">
        <v>75962.5287962963</v>
      </c>
      <c r="B11176" s="1" t="s">
        <v>328</v>
      </c>
      <c r="C11176" s="1" t="s">
        <v>337</v>
      </c>
      <c r="D11176" s="1" t="s">
        <v>338</v>
      </c>
    </row>
    <row r="11177" customFormat="false" ht="15" hidden="false" customHeight="true" outlineLevel="0" collapsed="false">
      <c r="A11177" s="106" t="n">
        <v>75970.0128125</v>
      </c>
      <c r="B11177" s="1" t="s">
        <v>323</v>
      </c>
      <c r="C11177" s="1" t="s">
        <v>324</v>
      </c>
      <c r="D11177" s="1" t="s">
        <v>325</v>
      </c>
    </row>
    <row r="11178" customFormat="false" ht="15" hidden="false" customHeight="true" outlineLevel="0" collapsed="false">
      <c r="A11178" s="106" t="n">
        <v>75976.7041898148</v>
      </c>
      <c r="B11178" s="1" t="s">
        <v>314</v>
      </c>
      <c r="C11178" s="1" t="s">
        <v>315</v>
      </c>
      <c r="D11178" s="1" t="s">
        <v>316</v>
      </c>
    </row>
    <row r="11179" customFormat="false" ht="15" hidden="false" customHeight="true" outlineLevel="0" collapsed="false">
      <c r="A11179" s="106" t="n">
        <v>75984.1718171296</v>
      </c>
      <c r="B11179" s="1" t="s">
        <v>326</v>
      </c>
      <c r="C11179" s="1" t="s">
        <v>327</v>
      </c>
      <c r="D11179" s="1" t="s">
        <v>319</v>
      </c>
    </row>
    <row r="11180" customFormat="false" ht="15" hidden="false" customHeight="true" outlineLevel="0" collapsed="false">
      <c r="A11180" s="106" t="n">
        <v>75992.3905787037</v>
      </c>
      <c r="B11180" s="1" t="s">
        <v>320</v>
      </c>
      <c r="C11180" s="1" t="s">
        <v>321</v>
      </c>
      <c r="D11180" s="1" t="s">
        <v>322</v>
      </c>
    </row>
    <row r="11181" customFormat="false" ht="15" hidden="false" customHeight="true" outlineLevel="0" collapsed="false">
      <c r="A11181" s="106" t="n">
        <v>75999.4926851852</v>
      </c>
      <c r="B11181" s="1" t="s">
        <v>323</v>
      </c>
      <c r="C11181" s="1" t="s">
        <v>324</v>
      </c>
      <c r="D11181" s="1" t="s">
        <v>325</v>
      </c>
    </row>
    <row r="11182" customFormat="false" ht="15" hidden="false" customHeight="true" outlineLevel="0" collapsed="false">
      <c r="A11182" s="106" t="n">
        <v>76006.1399074074</v>
      </c>
      <c r="B11182" s="1" t="s">
        <v>314</v>
      </c>
      <c r="C11182" s="1" t="s">
        <v>315</v>
      </c>
      <c r="D11182" s="1" t="s">
        <v>316</v>
      </c>
    </row>
    <row r="11183" customFormat="false" ht="15" hidden="false" customHeight="true" outlineLevel="0" collapsed="false">
      <c r="A11183" s="106" t="n">
        <v>76013.9367708333</v>
      </c>
      <c r="B11183" s="1" t="s">
        <v>326</v>
      </c>
      <c r="C11183" s="1" t="s">
        <v>327</v>
      </c>
      <c r="D11183" s="1" t="s">
        <v>319</v>
      </c>
    </row>
    <row r="11184" customFormat="false" ht="15" hidden="false" customHeight="true" outlineLevel="0" collapsed="false">
      <c r="A11184" s="106" t="n">
        <v>76022.1247800926</v>
      </c>
      <c r="B11184" s="1" t="s">
        <v>320</v>
      </c>
      <c r="C11184" s="1" t="s">
        <v>321</v>
      </c>
      <c r="D11184" s="1" t="s">
        <v>322</v>
      </c>
    </row>
    <row r="11185" customFormat="false" ht="15" hidden="false" customHeight="true" outlineLevel="0" collapsed="false">
      <c r="A11185" s="106" t="n">
        <v>76028.9280902778</v>
      </c>
      <c r="B11185" s="1" t="s">
        <v>323</v>
      </c>
      <c r="C11185" s="1" t="s">
        <v>324</v>
      </c>
      <c r="D11185" s="1" t="s">
        <v>325</v>
      </c>
    </row>
    <row r="11186" customFormat="false" ht="15" hidden="false" customHeight="true" outlineLevel="0" collapsed="false">
      <c r="A11186" s="106" t="n">
        <v>76035.6620486111</v>
      </c>
      <c r="B11186" s="1" t="s">
        <v>314</v>
      </c>
      <c r="C11186" s="1" t="s">
        <v>315</v>
      </c>
      <c r="D11186" s="1" t="s">
        <v>316</v>
      </c>
    </row>
    <row r="11187" customFormat="false" ht="15" hidden="false" customHeight="true" outlineLevel="0" collapsed="false">
      <c r="A11187" s="106" t="n">
        <v>76043.7227430556</v>
      </c>
      <c r="B11187" s="1" t="s">
        <v>326</v>
      </c>
      <c r="C11187" s="1" t="s">
        <v>327</v>
      </c>
      <c r="D11187" s="1" t="s">
        <v>319</v>
      </c>
    </row>
    <row r="11188" customFormat="false" ht="15" hidden="false" customHeight="true" outlineLevel="0" collapsed="false">
      <c r="A11188" s="106" t="n">
        <v>76051.485</v>
      </c>
      <c r="B11188" s="1" t="s">
        <v>328</v>
      </c>
      <c r="C11188" s="1" t="s">
        <v>329</v>
      </c>
      <c r="D11188" s="1" t="s">
        <v>330</v>
      </c>
    </row>
    <row r="11189" customFormat="false" ht="15" hidden="false" customHeight="true" outlineLevel="0" collapsed="false">
      <c r="A11189" s="106" t="n">
        <v>76051.6858564815</v>
      </c>
      <c r="B11189" s="1" t="s">
        <v>320</v>
      </c>
      <c r="C11189" s="1" t="s">
        <v>321</v>
      </c>
      <c r="D11189" s="1" t="s">
        <v>322</v>
      </c>
    </row>
    <row r="11190" customFormat="false" ht="15" hidden="false" customHeight="true" outlineLevel="0" collapsed="false">
      <c r="A11190" s="106" t="n">
        <v>76058.3320949074</v>
      </c>
      <c r="B11190" s="1" t="s">
        <v>333</v>
      </c>
      <c r="C11190" s="1" t="s">
        <v>334</v>
      </c>
      <c r="D11190" s="1" t="s">
        <v>325</v>
      </c>
    </row>
    <row r="11191" customFormat="false" ht="15" hidden="false" customHeight="true" outlineLevel="0" collapsed="false">
      <c r="A11191" s="106" t="n">
        <v>76065.2673032408</v>
      </c>
      <c r="B11191" s="1" t="s">
        <v>314</v>
      </c>
      <c r="C11191" s="1" t="s">
        <v>315</v>
      </c>
      <c r="D11191" s="1" t="s">
        <v>316</v>
      </c>
    </row>
    <row r="11192" customFormat="false" ht="15" hidden="false" customHeight="true" outlineLevel="0" collapsed="false">
      <c r="A11192" s="106" t="n">
        <v>76073.4613541667</v>
      </c>
      <c r="B11192" s="1" t="s">
        <v>317</v>
      </c>
      <c r="C11192" s="1" t="s">
        <v>318</v>
      </c>
      <c r="D11192" s="1" t="s">
        <v>319</v>
      </c>
    </row>
    <row r="11193" customFormat="false" ht="15" hidden="false" customHeight="true" outlineLevel="0" collapsed="false">
      <c r="A11193" s="106" t="n">
        <v>76081.0826041667</v>
      </c>
      <c r="B11193" s="1" t="s">
        <v>320</v>
      </c>
      <c r="C11193" s="1" t="s">
        <v>321</v>
      </c>
      <c r="D11193" s="1" t="s">
        <v>322</v>
      </c>
    </row>
    <row r="11194" customFormat="false" ht="15" hidden="false" customHeight="true" outlineLevel="0" collapsed="false">
      <c r="A11194" s="106" t="n">
        <v>76087.7162731482</v>
      </c>
      <c r="B11194" s="1" t="s">
        <v>323</v>
      </c>
      <c r="C11194" s="1" t="s">
        <v>324</v>
      </c>
      <c r="D11194" s="1" t="s">
        <v>325</v>
      </c>
    </row>
    <row r="11195" customFormat="false" ht="15" hidden="false" customHeight="true" outlineLevel="0" collapsed="false">
      <c r="A11195" s="106" t="n">
        <v>76094.9436574074</v>
      </c>
      <c r="B11195" s="1" t="s">
        <v>314</v>
      </c>
      <c r="C11195" s="1" t="s">
        <v>315</v>
      </c>
      <c r="D11195" s="1" t="s">
        <v>316</v>
      </c>
    </row>
    <row r="11196" customFormat="false" ht="15" hidden="false" customHeight="true" outlineLevel="0" collapsed="false">
      <c r="A11196" s="106" t="n">
        <v>76103.0954976852</v>
      </c>
      <c r="B11196" s="1" t="s">
        <v>326</v>
      </c>
      <c r="C11196" s="1" t="s">
        <v>327</v>
      </c>
      <c r="D11196" s="1" t="s">
        <v>319</v>
      </c>
    </row>
    <row r="11197" customFormat="false" ht="15" hidden="false" customHeight="true" outlineLevel="0" collapsed="false">
      <c r="A11197" s="106" t="n">
        <v>76110.3572916667</v>
      </c>
      <c r="B11197" s="1" t="s">
        <v>320</v>
      </c>
      <c r="C11197" s="1" t="s">
        <v>321</v>
      </c>
      <c r="D11197" s="1" t="s">
        <v>322</v>
      </c>
    </row>
    <row r="11198" customFormat="false" ht="15" hidden="false" customHeight="true" outlineLevel="0" collapsed="false">
      <c r="A11198" s="106" t="n">
        <v>76117.0991435185</v>
      </c>
      <c r="B11198" s="1" t="s">
        <v>323</v>
      </c>
      <c r="C11198" s="1" t="s">
        <v>324</v>
      </c>
      <c r="D11198" s="1" t="s">
        <v>325</v>
      </c>
    </row>
    <row r="11199" customFormat="false" ht="15" hidden="false" customHeight="true" outlineLevel="0" collapsed="false">
      <c r="A11199" s="106" t="n">
        <v>76124.6684953704</v>
      </c>
      <c r="B11199" s="1" t="s">
        <v>314</v>
      </c>
      <c r="C11199" s="1" t="s">
        <v>315</v>
      </c>
      <c r="D11199" s="1" t="s">
        <v>316</v>
      </c>
    </row>
    <row r="11200" customFormat="false" ht="15" hidden="false" customHeight="true" outlineLevel="0" collapsed="false">
      <c r="A11200" s="106" t="n">
        <v>76132.6064351852</v>
      </c>
      <c r="B11200" s="1" t="s">
        <v>326</v>
      </c>
      <c r="C11200" s="1" t="s">
        <v>327</v>
      </c>
      <c r="D11200" s="1" t="s">
        <v>319</v>
      </c>
    </row>
    <row r="11201" customFormat="false" ht="15" hidden="false" customHeight="true" outlineLevel="0" collapsed="false">
      <c r="A11201" s="106" t="n">
        <v>76139.5647569444</v>
      </c>
      <c r="B11201" s="1" t="s">
        <v>320</v>
      </c>
      <c r="C11201" s="1" t="s">
        <v>321</v>
      </c>
      <c r="D11201" s="1" t="s">
        <v>322</v>
      </c>
    </row>
    <row r="11202" customFormat="false" ht="15" hidden="false" customHeight="true" outlineLevel="0" collapsed="false">
      <c r="A11202" s="106" t="n">
        <v>76144.1643865741</v>
      </c>
      <c r="B11202" s="1" t="s">
        <v>328</v>
      </c>
      <c r="C11202" s="1" t="s">
        <v>331</v>
      </c>
      <c r="D11202" s="1" t="s">
        <v>332</v>
      </c>
    </row>
    <row r="11203" customFormat="false" ht="15" hidden="false" customHeight="true" outlineLevel="0" collapsed="false">
      <c r="A11203" s="106" t="n">
        <v>76146.5113425926</v>
      </c>
      <c r="B11203" s="1" t="s">
        <v>323</v>
      </c>
      <c r="C11203" s="1" t="s">
        <v>324</v>
      </c>
      <c r="D11203" s="1" t="s">
        <v>325</v>
      </c>
    </row>
    <row r="11204" customFormat="false" ht="15" hidden="false" customHeight="true" outlineLevel="0" collapsed="false">
      <c r="A11204" s="106" t="n">
        <v>76154.4053125</v>
      </c>
      <c r="B11204" s="1" t="s">
        <v>314</v>
      </c>
      <c r="C11204" s="1" t="s">
        <v>315</v>
      </c>
      <c r="D11204" s="1" t="s">
        <v>316</v>
      </c>
    </row>
    <row r="11205" customFormat="false" ht="15" hidden="false" customHeight="true" outlineLevel="0" collapsed="false">
      <c r="A11205" s="106" t="n">
        <v>76162.0147569444</v>
      </c>
      <c r="B11205" s="1" t="s">
        <v>326</v>
      </c>
      <c r="C11205" s="1" t="s">
        <v>327</v>
      </c>
      <c r="D11205" s="1" t="s">
        <v>319</v>
      </c>
    </row>
    <row r="11206" customFormat="false" ht="15" hidden="false" customHeight="true" outlineLevel="0" collapsed="false">
      <c r="A11206" s="106" t="n">
        <v>76168.7616666667</v>
      </c>
      <c r="B11206" s="1" t="s">
        <v>320</v>
      </c>
      <c r="C11206" s="1" t="s">
        <v>321</v>
      </c>
      <c r="D11206" s="1" t="s">
        <v>322</v>
      </c>
    </row>
    <row r="11207" customFormat="false" ht="15" hidden="false" customHeight="true" outlineLevel="0" collapsed="false">
      <c r="A11207" s="106" t="n">
        <v>76175.9900462963</v>
      </c>
      <c r="B11207" s="1" t="s">
        <v>323</v>
      </c>
      <c r="C11207" s="1" t="s">
        <v>324</v>
      </c>
      <c r="D11207" s="1" t="s">
        <v>325</v>
      </c>
    </row>
    <row r="11208" customFormat="false" ht="15" hidden="false" customHeight="true" outlineLevel="0" collapsed="false">
      <c r="A11208" s="106" t="n">
        <v>76184.1103009259</v>
      </c>
      <c r="B11208" s="1" t="s">
        <v>314</v>
      </c>
      <c r="C11208" s="1" t="s">
        <v>315</v>
      </c>
      <c r="D11208" s="1" t="s">
        <v>316</v>
      </c>
    </row>
    <row r="11209" customFormat="false" ht="15" hidden="false" customHeight="true" outlineLevel="0" collapsed="false">
      <c r="A11209" s="106" t="n">
        <v>76191.3627662037</v>
      </c>
      <c r="B11209" s="1" t="s">
        <v>326</v>
      </c>
      <c r="C11209" s="1" t="s">
        <v>327</v>
      </c>
      <c r="D11209" s="1" t="s">
        <v>319</v>
      </c>
    </row>
    <row r="11210" customFormat="false" ht="15" hidden="false" customHeight="true" outlineLevel="0" collapsed="false">
      <c r="A11210" s="106" t="n">
        <v>76198.0034606482</v>
      </c>
      <c r="B11210" s="1" t="s">
        <v>320</v>
      </c>
      <c r="C11210" s="1" t="s">
        <v>321</v>
      </c>
      <c r="D11210" s="1" t="s">
        <v>322</v>
      </c>
    </row>
    <row r="11211" customFormat="false" ht="15" hidden="false" customHeight="true" outlineLevel="0" collapsed="false">
      <c r="A11211" s="106" t="n">
        <v>76205.5637847222</v>
      </c>
      <c r="B11211" s="1" t="s">
        <v>323</v>
      </c>
      <c r="C11211" s="1" t="s">
        <v>324</v>
      </c>
      <c r="D11211" s="1" t="s">
        <v>325</v>
      </c>
    </row>
    <row r="11212" customFormat="false" ht="15" hidden="false" customHeight="true" outlineLevel="0" collapsed="false">
      <c r="A11212" s="106" t="n">
        <v>76213.7489236111</v>
      </c>
      <c r="B11212" s="1" t="s">
        <v>314</v>
      </c>
      <c r="C11212" s="1" t="s">
        <v>315</v>
      </c>
      <c r="D11212" s="1" t="s">
        <v>316</v>
      </c>
    </row>
    <row r="11213" customFormat="false" ht="15" hidden="false" customHeight="true" outlineLevel="0" collapsed="false">
      <c r="A11213" s="106" t="n">
        <v>76220.6949421296</v>
      </c>
      <c r="B11213" s="1" t="s">
        <v>326</v>
      </c>
      <c r="C11213" s="1" t="s">
        <v>327</v>
      </c>
      <c r="D11213" s="1" t="s">
        <v>319</v>
      </c>
    </row>
    <row r="11214" customFormat="false" ht="15" hidden="false" customHeight="true" outlineLevel="0" collapsed="false">
      <c r="A11214" s="106" t="n">
        <v>76227.3434375</v>
      </c>
      <c r="B11214" s="1" t="s">
        <v>320</v>
      </c>
      <c r="C11214" s="1" t="s">
        <v>321</v>
      </c>
      <c r="D11214" s="1" t="s">
        <v>322</v>
      </c>
    </row>
    <row r="11215" customFormat="false" ht="15" hidden="false" customHeight="true" outlineLevel="0" collapsed="false">
      <c r="A11215" s="106" t="n">
        <v>76235.2343518519</v>
      </c>
      <c r="B11215" s="1" t="s">
        <v>333</v>
      </c>
      <c r="C11215" s="1" t="s">
        <v>334</v>
      </c>
      <c r="D11215" s="1" t="s">
        <v>325</v>
      </c>
    </row>
    <row r="11216" customFormat="false" ht="15" hidden="false" customHeight="true" outlineLevel="0" collapsed="false">
      <c r="A11216" s="106" t="n">
        <v>76237.8522337963</v>
      </c>
      <c r="B11216" s="1" t="s">
        <v>328</v>
      </c>
      <c r="C11216" s="1" t="s">
        <v>335</v>
      </c>
      <c r="D11216" s="1" t="s">
        <v>336</v>
      </c>
    </row>
    <row r="11217" customFormat="false" ht="15" hidden="false" customHeight="true" outlineLevel="0" collapsed="false">
      <c r="A11217" s="106" t="n">
        <v>76243.3064236111</v>
      </c>
      <c r="B11217" s="1" t="s">
        <v>314</v>
      </c>
      <c r="C11217" s="1" t="s">
        <v>315</v>
      </c>
      <c r="D11217" s="1" t="s">
        <v>316</v>
      </c>
    </row>
    <row r="11218" customFormat="false" ht="15" hidden="false" customHeight="true" outlineLevel="0" collapsed="false">
      <c r="A11218" s="106" t="n">
        <v>76250.0459490741</v>
      </c>
      <c r="B11218" s="1" t="s">
        <v>317</v>
      </c>
      <c r="C11218" s="1" t="s">
        <v>318</v>
      </c>
      <c r="D11218" s="1" t="s">
        <v>319</v>
      </c>
    </row>
    <row r="11219" customFormat="false" ht="15" hidden="false" customHeight="true" outlineLevel="0" collapsed="false">
      <c r="A11219" s="106" t="n">
        <v>76256.8286111111</v>
      </c>
      <c r="B11219" s="1" t="s">
        <v>320</v>
      </c>
      <c r="C11219" s="1" t="s">
        <v>321</v>
      </c>
      <c r="D11219" s="1" t="s">
        <v>322</v>
      </c>
    </row>
    <row r="11220" customFormat="false" ht="15" hidden="false" customHeight="true" outlineLevel="0" collapsed="false">
      <c r="A11220" s="106" t="n">
        <v>76264.9671759259</v>
      </c>
      <c r="B11220" s="1" t="s">
        <v>323</v>
      </c>
      <c r="C11220" s="1" t="s">
        <v>324</v>
      </c>
      <c r="D11220" s="1" t="s">
        <v>325</v>
      </c>
    </row>
    <row r="11221" customFormat="false" ht="15" hidden="false" customHeight="true" outlineLevel="0" collapsed="false">
      <c r="A11221" s="106" t="n">
        <v>76272.7853819444</v>
      </c>
      <c r="B11221" s="1" t="s">
        <v>314</v>
      </c>
      <c r="C11221" s="1" t="s">
        <v>315</v>
      </c>
      <c r="D11221" s="1" t="s">
        <v>316</v>
      </c>
    </row>
    <row r="11222" customFormat="false" ht="15" hidden="false" customHeight="true" outlineLevel="0" collapsed="false">
      <c r="A11222" s="106" t="n">
        <v>76279.4386226852</v>
      </c>
      <c r="B11222" s="1" t="s">
        <v>326</v>
      </c>
      <c r="C11222" s="1" t="s">
        <v>327</v>
      </c>
      <c r="D11222" s="1" t="s">
        <v>319</v>
      </c>
    </row>
    <row r="11223" customFormat="false" ht="15" hidden="false" customHeight="true" outlineLevel="0" collapsed="false">
      <c r="A11223" s="106" t="n">
        <v>76286.4872337963</v>
      </c>
      <c r="B11223" s="1" t="s">
        <v>320</v>
      </c>
      <c r="C11223" s="1" t="s">
        <v>321</v>
      </c>
      <c r="D11223" s="1" t="s">
        <v>322</v>
      </c>
    </row>
    <row r="11224" customFormat="false" ht="15" hidden="false" customHeight="true" outlineLevel="0" collapsed="false">
      <c r="A11224" s="106" t="n">
        <v>76294.7048032408</v>
      </c>
      <c r="B11224" s="1" t="s">
        <v>323</v>
      </c>
      <c r="C11224" s="1" t="s">
        <v>324</v>
      </c>
      <c r="D11224" s="1" t="s">
        <v>325</v>
      </c>
    </row>
    <row r="11225" customFormat="false" ht="15" hidden="false" customHeight="true" outlineLevel="0" collapsed="false">
      <c r="A11225" s="106" t="n">
        <v>76302.198287037</v>
      </c>
      <c r="B11225" s="1" t="s">
        <v>314</v>
      </c>
      <c r="C11225" s="1" t="s">
        <v>315</v>
      </c>
      <c r="D11225" s="1" t="s">
        <v>316</v>
      </c>
    </row>
    <row r="11226" customFormat="false" ht="15" hidden="false" customHeight="true" outlineLevel="0" collapsed="false">
      <c r="A11226" s="106" t="n">
        <v>76308.8902199074</v>
      </c>
      <c r="B11226" s="1" t="s">
        <v>326</v>
      </c>
      <c r="C11226" s="1" t="s">
        <v>327</v>
      </c>
      <c r="D11226" s="1" t="s">
        <v>319</v>
      </c>
    </row>
    <row r="11227" customFormat="false" ht="15" hidden="false" customHeight="true" outlineLevel="0" collapsed="false">
      <c r="A11227" s="106" t="n">
        <v>76316.3075925926</v>
      </c>
      <c r="B11227" s="1" t="s">
        <v>320</v>
      </c>
      <c r="C11227" s="1" t="s">
        <v>321</v>
      </c>
      <c r="D11227" s="1" t="s">
        <v>322</v>
      </c>
    </row>
    <row r="11228" customFormat="false" ht="15" hidden="false" customHeight="true" outlineLevel="0" collapsed="false">
      <c r="A11228" s="106" t="n">
        <v>76324.3968055556</v>
      </c>
      <c r="B11228" s="1" t="s">
        <v>323</v>
      </c>
      <c r="C11228" s="1" t="s">
        <v>324</v>
      </c>
      <c r="D11228" s="1" t="s">
        <v>325</v>
      </c>
    </row>
    <row r="11229" customFormat="false" ht="15" hidden="false" customHeight="true" outlineLevel="0" collapsed="false">
      <c r="A11229" s="106" t="n">
        <v>76327.7735185185</v>
      </c>
      <c r="B11229" s="1" t="s">
        <v>328</v>
      </c>
      <c r="C11229" s="1" t="s">
        <v>337</v>
      </c>
      <c r="D11229" s="1" t="s">
        <v>338</v>
      </c>
    </row>
    <row r="11230" customFormat="false" ht="15" hidden="false" customHeight="true" outlineLevel="0" collapsed="false">
      <c r="A11230" s="106" t="n">
        <v>76331.5628240741</v>
      </c>
      <c r="B11230" s="1" t="s">
        <v>314</v>
      </c>
      <c r="C11230" s="1" t="s">
        <v>315</v>
      </c>
      <c r="D11230" s="1" t="s">
        <v>316</v>
      </c>
    </row>
    <row r="11231" customFormat="false" ht="15" hidden="false" customHeight="true" outlineLevel="0" collapsed="false">
      <c r="A11231" s="106" t="n">
        <v>76338.4178703704</v>
      </c>
      <c r="B11231" s="1" t="s">
        <v>326</v>
      </c>
      <c r="C11231" s="1" t="s">
        <v>327</v>
      </c>
      <c r="D11231" s="1" t="s">
        <v>319</v>
      </c>
    </row>
    <row r="11232" customFormat="false" ht="15" hidden="false" customHeight="true" outlineLevel="0" collapsed="false">
      <c r="A11232" s="106" t="n">
        <v>76346.223287037</v>
      </c>
      <c r="B11232" s="1" t="s">
        <v>320</v>
      </c>
      <c r="C11232" s="1" t="s">
        <v>321</v>
      </c>
      <c r="D11232" s="1" t="s">
        <v>322</v>
      </c>
    </row>
    <row r="11233" customFormat="false" ht="15" hidden="false" customHeight="true" outlineLevel="0" collapsed="false">
      <c r="A11233" s="106" t="n">
        <v>76354.0165740741</v>
      </c>
      <c r="B11233" s="1" t="s">
        <v>323</v>
      </c>
      <c r="C11233" s="1" t="s">
        <v>324</v>
      </c>
      <c r="D11233" s="1" t="s">
        <v>325</v>
      </c>
    </row>
    <row r="11234" customFormat="false" ht="15" hidden="false" customHeight="true" outlineLevel="0" collapsed="false">
      <c r="A11234" s="106" t="n">
        <v>76360.9026157407</v>
      </c>
      <c r="B11234" s="1" t="s">
        <v>314</v>
      </c>
      <c r="C11234" s="1" t="s">
        <v>315</v>
      </c>
      <c r="D11234" s="1" t="s">
        <v>316</v>
      </c>
    </row>
    <row r="11235" customFormat="false" ht="15" hidden="false" customHeight="true" outlineLevel="0" collapsed="false">
      <c r="A11235" s="106" t="n">
        <v>76368.0334953704</v>
      </c>
      <c r="B11235" s="1" t="s">
        <v>326</v>
      </c>
      <c r="C11235" s="1" t="s">
        <v>327</v>
      </c>
      <c r="D11235" s="1" t="s">
        <v>319</v>
      </c>
    </row>
    <row r="11236" customFormat="false" ht="15" hidden="false" customHeight="true" outlineLevel="0" collapsed="false">
      <c r="A11236" s="106" t="n">
        <v>76376.1302777778</v>
      </c>
      <c r="B11236" s="1" t="s">
        <v>320</v>
      </c>
      <c r="C11236" s="1" t="s">
        <v>321</v>
      </c>
      <c r="D11236" s="1" t="s">
        <v>322</v>
      </c>
    </row>
    <row r="11237" customFormat="false" ht="15" hidden="false" customHeight="true" outlineLevel="0" collapsed="false">
      <c r="A11237" s="106" t="n">
        <v>76383.5561342593</v>
      </c>
      <c r="B11237" s="1" t="s">
        <v>323</v>
      </c>
      <c r="C11237" s="1" t="s">
        <v>324</v>
      </c>
      <c r="D11237" s="1" t="s">
        <v>325</v>
      </c>
    </row>
    <row r="11238" customFormat="false" ht="15" hidden="false" customHeight="true" outlineLevel="0" collapsed="false">
      <c r="A11238" s="106" t="n">
        <v>76390.2487384259</v>
      </c>
      <c r="B11238" s="1" t="s">
        <v>314</v>
      </c>
      <c r="C11238" s="1" t="s">
        <v>315</v>
      </c>
      <c r="D11238" s="1" t="s">
        <v>316</v>
      </c>
    </row>
    <row r="11239" customFormat="false" ht="15" hidden="false" customHeight="true" outlineLevel="0" collapsed="false">
      <c r="A11239" s="106" t="n">
        <v>76397.7281712963</v>
      </c>
      <c r="B11239" s="1" t="s">
        <v>317</v>
      </c>
      <c r="C11239" s="1" t="s">
        <v>318</v>
      </c>
      <c r="D11239" s="1" t="s">
        <v>319</v>
      </c>
    </row>
    <row r="11240" customFormat="false" ht="15" hidden="false" customHeight="true" outlineLevel="0" collapsed="false">
      <c r="A11240" s="106" t="n">
        <v>76405.9348726852</v>
      </c>
      <c r="B11240" s="1" t="s">
        <v>320</v>
      </c>
      <c r="C11240" s="1" t="s">
        <v>321</v>
      </c>
      <c r="D11240" s="1" t="s">
        <v>322</v>
      </c>
    </row>
    <row r="11241" customFormat="false" ht="15" hidden="false" customHeight="true" outlineLevel="0" collapsed="false">
      <c r="A11241" s="106" t="n">
        <v>76413.0150925926</v>
      </c>
      <c r="B11241" s="1" t="s">
        <v>333</v>
      </c>
      <c r="C11241" s="1" t="s">
        <v>334</v>
      </c>
      <c r="D11241" s="1" t="s">
        <v>325</v>
      </c>
    </row>
    <row r="11242" customFormat="false" ht="15" hidden="false" customHeight="true" outlineLevel="0" collapsed="false">
      <c r="A11242" s="106" t="n">
        <v>76416.7326273148</v>
      </c>
      <c r="B11242" s="1" t="s">
        <v>328</v>
      </c>
      <c r="C11242" s="1" t="s">
        <v>329</v>
      </c>
      <c r="D11242" s="1" t="s">
        <v>330</v>
      </c>
    </row>
    <row r="11243" customFormat="false" ht="15" hidden="false" customHeight="true" outlineLevel="0" collapsed="false">
      <c r="A11243" s="106" t="n">
        <v>76419.6362731482</v>
      </c>
      <c r="B11243" s="1" t="s">
        <v>314</v>
      </c>
      <c r="C11243" s="1" t="s">
        <v>315</v>
      </c>
      <c r="D11243" s="1" t="s">
        <v>316</v>
      </c>
    </row>
    <row r="11244" customFormat="false" ht="15" hidden="false" customHeight="true" outlineLevel="0" collapsed="false">
      <c r="A11244" s="106" t="n">
        <v>76427.4619907408</v>
      </c>
      <c r="B11244" s="1" t="s">
        <v>326</v>
      </c>
      <c r="C11244" s="1" t="s">
        <v>327</v>
      </c>
      <c r="D11244" s="1" t="s">
        <v>319</v>
      </c>
    </row>
    <row r="11245" customFormat="false" ht="15" hidden="false" customHeight="true" outlineLevel="0" collapsed="false">
      <c r="A11245" s="106" t="n">
        <v>76435.5871527778</v>
      </c>
      <c r="B11245" s="1" t="s">
        <v>320</v>
      </c>
      <c r="C11245" s="1" t="s">
        <v>321</v>
      </c>
      <c r="D11245" s="1" t="s">
        <v>322</v>
      </c>
    </row>
    <row r="11246" customFormat="false" ht="15" hidden="false" customHeight="true" outlineLevel="0" collapsed="false">
      <c r="A11246" s="106" t="n">
        <v>76442.3994097222</v>
      </c>
      <c r="B11246" s="1" t="s">
        <v>323</v>
      </c>
      <c r="C11246" s="1" t="s">
        <v>324</v>
      </c>
      <c r="D11246" s="1" t="s">
        <v>325</v>
      </c>
    </row>
    <row r="11247" customFormat="false" ht="15" hidden="false" customHeight="true" outlineLevel="0" collapsed="false">
      <c r="A11247" s="106" t="n">
        <v>76449.0960648148</v>
      </c>
      <c r="B11247" s="1" t="s">
        <v>314</v>
      </c>
      <c r="C11247" s="1" t="s">
        <v>315</v>
      </c>
      <c r="D11247" s="1" t="s">
        <v>316</v>
      </c>
    </row>
    <row r="11248" customFormat="false" ht="15" hidden="false" customHeight="true" outlineLevel="0" collapsed="false">
      <c r="A11248" s="106" t="n">
        <v>76457.1767013889</v>
      </c>
      <c r="B11248" s="1" t="s">
        <v>326</v>
      </c>
      <c r="C11248" s="1" t="s">
        <v>327</v>
      </c>
      <c r="D11248" s="1" t="s">
        <v>319</v>
      </c>
    </row>
    <row r="11249" customFormat="false" ht="15" hidden="false" customHeight="true" outlineLevel="0" collapsed="false">
      <c r="A11249" s="106" t="n">
        <v>76465.0788194445</v>
      </c>
      <c r="B11249" s="1" t="s">
        <v>320</v>
      </c>
      <c r="C11249" s="1" t="s">
        <v>321</v>
      </c>
      <c r="D11249" s="1" t="s">
        <v>322</v>
      </c>
    </row>
    <row r="11250" customFormat="false" ht="15" hidden="false" customHeight="true" outlineLevel="0" collapsed="false">
      <c r="A11250" s="106" t="n">
        <v>76471.7284143519</v>
      </c>
      <c r="B11250" s="1" t="s">
        <v>323</v>
      </c>
      <c r="C11250" s="1" t="s">
        <v>324</v>
      </c>
      <c r="D11250" s="1" t="s">
        <v>325</v>
      </c>
    </row>
    <row r="11251" customFormat="false" ht="15" hidden="false" customHeight="true" outlineLevel="0" collapsed="false">
      <c r="A11251" s="106" t="n">
        <v>76478.6450810185</v>
      </c>
      <c r="B11251" s="1" t="s">
        <v>314</v>
      </c>
      <c r="C11251" s="1" t="s">
        <v>315</v>
      </c>
      <c r="D11251" s="1" t="s">
        <v>316</v>
      </c>
    </row>
    <row r="11252" customFormat="false" ht="15" hidden="false" customHeight="true" outlineLevel="0" collapsed="false">
      <c r="A11252" s="106" t="n">
        <v>76486.8256712963</v>
      </c>
      <c r="B11252" s="1" t="s">
        <v>326</v>
      </c>
      <c r="C11252" s="1" t="s">
        <v>327</v>
      </c>
      <c r="D11252" s="1" t="s">
        <v>319</v>
      </c>
    </row>
    <row r="11253" customFormat="false" ht="15" hidden="false" customHeight="true" outlineLevel="0" collapsed="false">
      <c r="A11253" s="106" t="n">
        <v>76494.4289699074</v>
      </c>
      <c r="B11253" s="1" t="s">
        <v>320</v>
      </c>
      <c r="C11253" s="1" t="s">
        <v>321</v>
      </c>
      <c r="D11253" s="1" t="s">
        <v>322</v>
      </c>
    </row>
    <row r="11254" customFormat="false" ht="15" hidden="false" customHeight="true" outlineLevel="0" collapsed="false">
      <c r="A11254" s="106" t="n">
        <v>76501.0383449074</v>
      </c>
      <c r="B11254" s="1" t="s">
        <v>323</v>
      </c>
      <c r="C11254" s="1" t="s">
        <v>324</v>
      </c>
      <c r="D11254" s="1" t="s">
        <v>325</v>
      </c>
    </row>
    <row r="11255" customFormat="false" ht="15" hidden="false" customHeight="true" outlineLevel="0" collapsed="false">
      <c r="A11255" s="106" t="n">
        <v>76508.2802893519</v>
      </c>
      <c r="B11255" s="1" t="s">
        <v>314</v>
      </c>
      <c r="C11255" s="1" t="s">
        <v>315</v>
      </c>
      <c r="D11255" s="1" t="s">
        <v>316</v>
      </c>
    </row>
    <row r="11256" customFormat="false" ht="15" hidden="false" customHeight="true" outlineLevel="0" collapsed="false">
      <c r="A11256" s="106" t="n">
        <v>76509.4128703704</v>
      </c>
      <c r="B11256" s="1" t="s">
        <v>328</v>
      </c>
      <c r="C11256" s="1" t="s">
        <v>331</v>
      </c>
      <c r="D11256" s="1" t="s">
        <v>332</v>
      </c>
    </row>
    <row r="11257" customFormat="false" ht="15" hidden="false" customHeight="true" outlineLevel="0" collapsed="false">
      <c r="A11257" s="106" t="n">
        <v>76516.3921875</v>
      </c>
      <c r="B11257" s="1" t="s">
        <v>326</v>
      </c>
      <c r="C11257" s="1" t="s">
        <v>327</v>
      </c>
      <c r="D11257" s="1" t="s">
        <v>319</v>
      </c>
    </row>
    <row r="11258" customFormat="false" ht="15" hidden="false" customHeight="true" outlineLevel="0" collapsed="false">
      <c r="A11258" s="106" t="n">
        <v>76523.6748263889</v>
      </c>
      <c r="B11258" s="1" t="s">
        <v>320</v>
      </c>
      <c r="C11258" s="1" t="s">
        <v>321</v>
      </c>
      <c r="D11258" s="1" t="s">
        <v>322</v>
      </c>
    </row>
    <row r="11259" customFormat="false" ht="15" hidden="false" customHeight="true" outlineLevel="0" collapsed="false">
      <c r="A11259" s="106" t="n">
        <v>76530.3772685185</v>
      </c>
      <c r="B11259" s="1" t="s">
        <v>323</v>
      </c>
      <c r="C11259" s="1" t="s">
        <v>324</v>
      </c>
      <c r="D11259" s="1" t="s">
        <v>325</v>
      </c>
    </row>
    <row r="11260" customFormat="false" ht="15" hidden="false" customHeight="true" outlineLevel="0" collapsed="false">
      <c r="A11260" s="106" t="n">
        <v>76537.98</v>
      </c>
      <c r="B11260" s="1" t="s">
        <v>314</v>
      </c>
      <c r="C11260" s="1" t="s">
        <v>315</v>
      </c>
      <c r="D11260" s="1" t="s">
        <v>316</v>
      </c>
    </row>
    <row r="11261" customFormat="false" ht="15" hidden="false" customHeight="true" outlineLevel="0" collapsed="false">
      <c r="A11261" s="106" t="n">
        <v>76545.8843171296</v>
      </c>
      <c r="B11261" s="1" t="s">
        <v>326</v>
      </c>
      <c r="C11261" s="1" t="s">
        <v>327</v>
      </c>
      <c r="D11261" s="1" t="s">
        <v>319</v>
      </c>
    </row>
    <row r="11262" customFormat="false" ht="15" hidden="false" customHeight="true" outlineLevel="0" collapsed="false">
      <c r="A11262" s="106" t="n">
        <v>76552.8673842593</v>
      </c>
      <c r="B11262" s="1" t="s">
        <v>320</v>
      </c>
      <c r="C11262" s="1" t="s">
        <v>321</v>
      </c>
      <c r="D11262" s="1" t="s">
        <v>322</v>
      </c>
    </row>
    <row r="11263" customFormat="false" ht="15" hidden="false" customHeight="true" outlineLevel="0" collapsed="false">
      <c r="A11263" s="106" t="n">
        <v>76559.7936342593</v>
      </c>
      <c r="B11263" s="1" t="s">
        <v>323</v>
      </c>
      <c r="C11263" s="1" t="s">
        <v>324</v>
      </c>
      <c r="D11263" s="1" t="s">
        <v>325</v>
      </c>
    </row>
    <row r="11264" customFormat="false" ht="15" hidden="false" customHeight="true" outlineLevel="0" collapsed="false">
      <c r="A11264" s="106" t="n">
        <v>76567.7117939815</v>
      </c>
      <c r="B11264" s="1" t="s">
        <v>314</v>
      </c>
      <c r="C11264" s="1" t="s">
        <v>315</v>
      </c>
      <c r="D11264" s="1" t="s">
        <v>316</v>
      </c>
    </row>
    <row r="11265" customFormat="false" ht="15" hidden="false" customHeight="true" outlineLevel="0" collapsed="false">
      <c r="A11265" s="106" t="n">
        <v>76575.3213194444</v>
      </c>
      <c r="B11265" s="1" t="s">
        <v>317</v>
      </c>
      <c r="C11265" s="1" t="s">
        <v>318</v>
      </c>
      <c r="D11265" s="1" t="s">
        <v>319</v>
      </c>
    </row>
    <row r="11266" customFormat="false" ht="15" hidden="false" customHeight="true" outlineLevel="0" collapsed="false">
      <c r="A11266" s="106" t="n">
        <v>76582.0675347222</v>
      </c>
      <c r="B11266" s="1" t="s">
        <v>320</v>
      </c>
      <c r="C11266" s="1" t="s">
        <v>321</v>
      </c>
      <c r="D11266" s="1" t="s">
        <v>322</v>
      </c>
    </row>
    <row r="11267" customFormat="false" ht="15" hidden="false" customHeight="true" outlineLevel="0" collapsed="false">
      <c r="A11267" s="106" t="n">
        <v>76589.321087963</v>
      </c>
      <c r="B11267" s="1" t="s">
        <v>333</v>
      </c>
      <c r="C11267" s="1" t="s">
        <v>334</v>
      </c>
      <c r="D11267" s="1" t="s">
        <v>325</v>
      </c>
    </row>
    <row r="11268" customFormat="false" ht="15" hidden="false" customHeight="true" outlineLevel="0" collapsed="false">
      <c r="A11268" s="106" t="n">
        <v>76597.4422569444</v>
      </c>
      <c r="B11268" s="1" t="s">
        <v>314</v>
      </c>
      <c r="C11268" s="1" t="s">
        <v>315</v>
      </c>
      <c r="D11268" s="1" t="s">
        <v>316</v>
      </c>
    </row>
    <row r="11269" customFormat="false" ht="15" hidden="false" customHeight="true" outlineLevel="0" collapsed="false">
      <c r="A11269" s="106" t="n">
        <v>76603.0960532408</v>
      </c>
      <c r="B11269" s="1" t="s">
        <v>328</v>
      </c>
      <c r="C11269" s="1" t="s">
        <v>335</v>
      </c>
      <c r="D11269" s="1" t="s">
        <v>336</v>
      </c>
    </row>
    <row r="11270" customFormat="false" ht="15" hidden="false" customHeight="true" outlineLevel="0" collapsed="false">
      <c r="A11270" s="106" t="n">
        <v>76604.724375</v>
      </c>
      <c r="B11270" s="1" t="s">
        <v>326</v>
      </c>
      <c r="C11270" s="1" t="s">
        <v>327</v>
      </c>
      <c r="D11270" s="1" t="s">
        <v>319</v>
      </c>
    </row>
    <row r="11271" customFormat="false" ht="15" hidden="false" customHeight="true" outlineLevel="0" collapsed="false">
      <c r="A11271" s="106" t="n">
        <v>76611.3406365741</v>
      </c>
      <c r="B11271" s="1" t="s">
        <v>320</v>
      </c>
      <c r="C11271" s="1" t="s">
        <v>321</v>
      </c>
      <c r="D11271" s="1" t="s">
        <v>322</v>
      </c>
    </row>
    <row r="11272" customFormat="false" ht="15" hidden="false" customHeight="true" outlineLevel="0" collapsed="false">
      <c r="A11272" s="106" t="n">
        <v>76618.9654166667</v>
      </c>
      <c r="B11272" s="1" t="s">
        <v>323</v>
      </c>
      <c r="C11272" s="1" t="s">
        <v>324</v>
      </c>
      <c r="D11272" s="1" t="s">
        <v>325</v>
      </c>
    </row>
    <row r="11273" customFormat="false" ht="15" hidden="false" customHeight="true" outlineLevel="0" collapsed="false">
      <c r="A11273" s="106" t="n">
        <v>76627.1405787037</v>
      </c>
      <c r="B11273" s="1" t="s">
        <v>314</v>
      </c>
      <c r="C11273" s="1" t="s">
        <v>315</v>
      </c>
      <c r="D11273" s="1" t="s">
        <v>316</v>
      </c>
    </row>
    <row r="11274" customFormat="false" ht="15" hidden="false" customHeight="true" outlineLevel="0" collapsed="false">
      <c r="A11274" s="106" t="n">
        <v>76634.1143055556</v>
      </c>
      <c r="B11274" s="1" t="s">
        <v>326</v>
      </c>
      <c r="C11274" s="1" t="s">
        <v>327</v>
      </c>
      <c r="D11274" s="1" t="s">
        <v>319</v>
      </c>
    </row>
    <row r="11275" customFormat="false" ht="15" hidden="false" customHeight="true" outlineLevel="0" collapsed="false">
      <c r="A11275" s="106" t="n">
        <v>76640.746712963</v>
      </c>
      <c r="B11275" s="1" t="s">
        <v>320</v>
      </c>
      <c r="C11275" s="1" t="s">
        <v>321</v>
      </c>
      <c r="D11275" s="1" t="s">
        <v>322</v>
      </c>
    </row>
    <row r="11276" customFormat="false" ht="15" hidden="false" customHeight="true" outlineLevel="0" collapsed="false">
      <c r="A11276" s="106" t="n">
        <v>76648.7018981482</v>
      </c>
      <c r="B11276" s="1" t="s">
        <v>323</v>
      </c>
      <c r="C11276" s="1" t="s">
        <v>324</v>
      </c>
      <c r="D11276" s="1" t="s">
        <v>325</v>
      </c>
    </row>
    <row r="11277" customFormat="false" ht="15" hidden="false" customHeight="true" outlineLevel="0" collapsed="false">
      <c r="A11277" s="106" t="n">
        <v>76656.7758333333</v>
      </c>
      <c r="B11277" s="1" t="s">
        <v>314</v>
      </c>
      <c r="C11277" s="1" t="s">
        <v>315</v>
      </c>
      <c r="D11277" s="1" t="s">
        <v>316</v>
      </c>
    </row>
    <row r="11278" customFormat="false" ht="15" hidden="false" customHeight="true" outlineLevel="0" collapsed="false">
      <c r="A11278" s="106" t="n">
        <v>76663.5132638889</v>
      </c>
      <c r="B11278" s="1" t="s">
        <v>326</v>
      </c>
      <c r="C11278" s="1" t="s">
        <v>327</v>
      </c>
      <c r="D11278" s="1" t="s">
        <v>319</v>
      </c>
    </row>
    <row r="11279" customFormat="false" ht="15" hidden="false" customHeight="true" outlineLevel="0" collapsed="false">
      <c r="A11279" s="106" t="n">
        <v>76670.3226736111</v>
      </c>
      <c r="B11279" s="1" t="s">
        <v>320</v>
      </c>
      <c r="C11279" s="1" t="s">
        <v>321</v>
      </c>
      <c r="D11279" s="1" t="s">
        <v>322</v>
      </c>
    </row>
    <row r="11280" customFormat="false" ht="15" hidden="false" customHeight="true" outlineLevel="0" collapsed="false">
      <c r="A11280" s="106" t="n">
        <v>76678.4842708333</v>
      </c>
      <c r="B11280" s="1" t="s">
        <v>323</v>
      </c>
      <c r="C11280" s="1" t="s">
        <v>324</v>
      </c>
      <c r="D11280" s="1" t="s">
        <v>325</v>
      </c>
    </row>
    <row r="11281" customFormat="false" ht="15" hidden="false" customHeight="true" outlineLevel="0" collapsed="false">
      <c r="A11281" s="106" t="n">
        <v>76686.3187037037</v>
      </c>
      <c r="B11281" s="1" t="s">
        <v>314</v>
      </c>
      <c r="C11281" s="1" t="s">
        <v>315</v>
      </c>
      <c r="D11281" s="1" t="s">
        <v>316</v>
      </c>
    </row>
    <row r="11282" customFormat="false" ht="15" hidden="false" customHeight="true" outlineLevel="0" collapsed="false">
      <c r="A11282" s="106" t="n">
        <v>76692.944837963</v>
      </c>
      <c r="B11282" s="1" t="s">
        <v>326</v>
      </c>
      <c r="C11282" s="1" t="s">
        <v>327</v>
      </c>
      <c r="D11282" s="1" t="s">
        <v>319</v>
      </c>
    </row>
    <row r="11283" customFormat="false" ht="15" hidden="false" customHeight="true" outlineLevel="0" collapsed="false">
      <c r="A11283" s="106" t="n">
        <v>76693.0184143519</v>
      </c>
      <c r="B11283" s="1" t="s">
        <v>328</v>
      </c>
      <c r="C11283" s="1" t="s">
        <v>337</v>
      </c>
      <c r="D11283" s="1" t="s">
        <v>338</v>
      </c>
    </row>
    <row r="11284" customFormat="false" ht="15" hidden="false" customHeight="true" outlineLevel="0" collapsed="false">
      <c r="A11284" s="106" t="n">
        <v>76700.0622916667</v>
      </c>
      <c r="B11284" s="1" t="s">
        <v>320</v>
      </c>
      <c r="C11284" s="1" t="s">
        <v>321</v>
      </c>
      <c r="D11284" s="1" t="s">
        <v>322</v>
      </c>
    </row>
    <row r="11285" customFormat="false" ht="15" hidden="false" customHeight="true" outlineLevel="0" collapsed="false">
      <c r="A11285" s="106" t="n">
        <v>76708.2574652778</v>
      </c>
      <c r="B11285" s="1" t="s">
        <v>323</v>
      </c>
      <c r="C11285" s="1" t="s">
        <v>324</v>
      </c>
      <c r="D11285" s="1" t="s">
        <v>325</v>
      </c>
    </row>
    <row r="11286" customFormat="false" ht="15" hidden="false" customHeight="true" outlineLevel="0" collapsed="false">
      <c r="A11286" s="106" t="n">
        <v>76715.7552546296</v>
      </c>
      <c r="B11286" s="1" t="s">
        <v>314</v>
      </c>
      <c r="C11286" s="1" t="s">
        <v>315</v>
      </c>
      <c r="D11286" s="1" t="s">
        <v>316</v>
      </c>
    </row>
    <row r="11287" customFormat="false" ht="15" hidden="false" customHeight="true" outlineLevel="0" collapsed="false">
      <c r="A11287" s="106" t="n">
        <v>76722.4290740741</v>
      </c>
      <c r="B11287" s="1" t="s">
        <v>326</v>
      </c>
      <c r="C11287" s="1" t="s">
        <v>327</v>
      </c>
      <c r="D11287" s="1" t="s">
        <v>319</v>
      </c>
    </row>
    <row r="11288" customFormat="false" ht="15" hidden="false" customHeight="true" outlineLevel="0" collapsed="false">
      <c r="A11288" s="106" t="n">
        <v>76729.9134722222</v>
      </c>
      <c r="B11288" s="1" t="s">
        <v>320</v>
      </c>
      <c r="C11288" s="1" t="s">
        <v>321</v>
      </c>
      <c r="D11288" s="1" t="s">
        <v>322</v>
      </c>
    </row>
    <row r="11289" customFormat="false" ht="15" hidden="false" customHeight="true" outlineLevel="0" collapsed="false">
      <c r="A11289" s="106" t="n">
        <v>76737.9676157407</v>
      </c>
      <c r="B11289" s="1" t="s">
        <v>323</v>
      </c>
      <c r="C11289" s="1" t="s">
        <v>324</v>
      </c>
      <c r="D11289" s="1" t="s">
        <v>325</v>
      </c>
    </row>
    <row r="11290" customFormat="false" ht="15" hidden="false" customHeight="true" outlineLevel="0" collapsed="false">
      <c r="A11290" s="106" t="n">
        <v>76745.100625</v>
      </c>
      <c r="B11290" s="1" t="s">
        <v>314</v>
      </c>
      <c r="C11290" s="1" t="s">
        <v>315</v>
      </c>
      <c r="D11290" s="1" t="s">
        <v>316</v>
      </c>
    </row>
    <row r="11291" customFormat="false" ht="15" hidden="false" customHeight="true" outlineLevel="0" collapsed="false">
      <c r="A11291" s="106" t="n">
        <v>76751.9742592593</v>
      </c>
      <c r="B11291" s="1" t="s">
        <v>317</v>
      </c>
      <c r="C11291" s="1" t="s">
        <v>318</v>
      </c>
      <c r="D11291" s="1" t="s">
        <v>319</v>
      </c>
    </row>
    <row r="11292" customFormat="false" ht="15" hidden="false" customHeight="true" outlineLevel="0" collapsed="false">
      <c r="A11292" s="106" t="n">
        <v>76759.7982291667</v>
      </c>
      <c r="B11292" s="1" t="s">
        <v>320</v>
      </c>
      <c r="C11292" s="1" t="s">
        <v>321</v>
      </c>
      <c r="D11292" s="1" t="s">
        <v>322</v>
      </c>
    </row>
    <row r="11293" customFormat="false" ht="15" hidden="false" customHeight="true" outlineLevel="0" collapsed="false">
      <c r="A11293" s="106" t="n">
        <v>76767.5726736111</v>
      </c>
      <c r="B11293" s="1" t="s">
        <v>323</v>
      </c>
      <c r="C11293" s="1" t="s">
        <v>324</v>
      </c>
      <c r="D11293" s="1" t="s">
        <v>325</v>
      </c>
    </row>
    <row r="11294" customFormat="false" ht="15" hidden="false" customHeight="true" outlineLevel="0" collapsed="false">
      <c r="A11294" s="106" t="n">
        <v>76774.3957060185</v>
      </c>
      <c r="B11294" s="1" t="s">
        <v>314</v>
      </c>
      <c r="C11294" s="1" t="s">
        <v>315</v>
      </c>
      <c r="D11294" s="1" t="s">
        <v>316</v>
      </c>
    </row>
    <row r="11295" customFormat="false" ht="15" hidden="false" customHeight="true" outlineLevel="0" collapsed="false">
      <c r="A11295" s="106" t="n">
        <v>76781.5722222222</v>
      </c>
      <c r="B11295" s="1" t="s">
        <v>326</v>
      </c>
      <c r="C11295" s="1" t="s">
        <v>327</v>
      </c>
      <c r="D11295" s="1" t="s">
        <v>319</v>
      </c>
    </row>
    <row r="11296" customFormat="false" ht="15" hidden="false" customHeight="true" outlineLevel="0" collapsed="false">
      <c r="A11296" s="106" t="n">
        <v>76781.9728587963</v>
      </c>
      <c r="B11296" s="1" t="s">
        <v>328</v>
      </c>
      <c r="C11296" s="1" t="s">
        <v>329</v>
      </c>
      <c r="D11296" s="1" t="s">
        <v>330</v>
      </c>
    </row>
    <row r="11297" customFormat="false" ht="15" hidden="false" customHeight="true" outlineLevel="0" collapsed="false">
      <c r="A11297" s="106" t="n">
        <v>76789.6382638889</v>
      </c>
      <c r="B11297" s="1" t="s">
        <v>320</v>
      </c>
      <c r="C11297" s="1" t="s">
        <v>321</v>
      </c>
      <c r="D11297" s="1" t="s">
        <v>322</v>
      </c>
    </row>
    <row r="11298" customFormat="false" ht="15" hidden="false" customHeight="true" outlineLevel="0" collapsed="false">
      <c r="A11298" s="106" t="n">
        <v>76797.0553703704</v>
      </c>
      <c r="B11298" s="1" t="s">
        <v>323</v>
      </c>
      <c r="C11298" s="1" t="s">
        <v>324</v>
      </c>
      <c r="D11298" s="1" t="s">
        <v>325</v>
      </c>
    </row>
    <row r="11299" customFormat="false" ht="15" hidden="false" customHeight="true" outlineLevel="0" collapsed="false">
      <c r="A11299" s="106" t="n">
        <v>76803.6912615741</v>
      </c>
      <c r="B11299" s="1" t="s">
        <v>314</v>
      </c>
      <c r="C11299" s="1" t="s">
        <v>315</v>
      </c>
      <c r="D11299" s="1" t="s">
        <v>316</v>
      </c>
    </row>
    <row r="11300" customFormat="false" ht="15" hidden="false" customHeight="true" outlineLevel="0" collapsed="false">
      <c r="A11300" s="106" t="n">
        <v>76811.2036921296</v>
      </c>
      <c r="B11300" s="1" t="s">
        <v>326</v>
      </c>
      <c r="C11300" s="1" t="s">
        <v>327</v>
      </c>
      <c r="D11300" s="1" t="s">
        <v>319</v>
      </c>
    </row>
    <row r="11301" customFormat="false" ht="15" hidden="false" customHeight="true" outlineLevel="0" collapsed="false">
      <c r="A11301" s="106" t="n">
        <v>76819.3722106481</v>
      </c>
      <c r="B11301" s="1" t="s">
        <v>320</v>
      </c>
      <c r="C11301" s="1" t="s">
        <v>321</v>
      </c>
      <c r="D11301" s="1" t="s">
        <v>322</v>
      </c>
    </row>
    <row r="11302" customFormat="false" ht="15" hidden="false" customHeight="true" outlineLevel="0" collapsed="false">
      <c r="A11302" s="106" t="n">
        <v>76826.4295949074</v>
      </c>
      <c r="B11302" s="1" t="s">
        <v>323</v>
      </c>
      <c r="C11302" s="1" t="s">
        <v>324</v>
      </c>
      <c r="D11302" s="1" t="s">
        <v>325</v>
      </c>
    </row>
    <row r="11303" customFormat="false" ht="15" hidden="false" customHeight="true" outlineLevel="0" collapsed="false">
      <c r="A11303" s="106" t="n">
        <v>76833.0325</v>
      </c>
      <c r="B11303" s="1" t="s">
        <v>314</v>
      </c>
      <c r="C11303" s="1" t="s">
        <v>315</v>
      </c>
      <c r="D11303" s="1" t="s">
        <v>316</v>
      </c>
    </row>
    <row r="11304" customFormat="false" ht="15" hidden="false" customHeight="true" outlineLevel="0" collapsed="false">
      <c r="A11304" s="106" t="n">
        <v>76840.8483912037</v>
      </c>
      <c r="B11304" s="1" t="s">
        <v>326</v>
      </c>
      <c r="C11304" s="1" t="s">
        <v>327</v>
      </c>
      <c r="D11304" s="1" t="s">
        <v>319</v>
      </c>
    </row>
    <row r="11305" customFormat="false" ht="15" hidden="false" customHeight="true" outlineLevel="0" collapsed="false">
      <c r="A11305" s="106" t="n">
        <v>76848.9640856481</v>
      </c>
      <c r="B11305" s="1" t="s">
        <v>320</v>
      </c>
      <c r="C11305" s="1" t="s">
        <v>321</v>
      </c>
      <c r="D11305" s="1" t="s">
        <v>322</v>
      </c>
    </row>
    <row r="11306" customFormat="false" ht="15" hidden="false" customHeight="true" outlineLevel="0" collapsed="false">
      <c r="A11306" s="106" t="n">
        <v>76855.7333680556</v>
      </c>
      <c r="B11306" s="1" t="s">
        <v>323</v>
      </c>
      <c r="C11306" s="1" t="s">
        <v>324</v>
      </c>
      <c r="D11306" s="1" t="s">
        <v>325</v>
      </c>
    </row>
    <row r="11307" customFormat="false" ht="15" hidden="false" customHeight="true" outlineLevel="0" collapsed="false">
      <c r="A11307" s="106" t="n">
        <v>76862.4509837963</v>
      </c>
      <c r="B11307" s="1" t="s">
        <v>314</v>
      </c>
      <c r="C11307" s="1" t="s">
        <v>315</v>
      </c>
      <c r="D11307" s="1" t="s">
        <v>316</v>
      </c>
    </row>
    <row r="11308" customFormat="false" ht="15" hidden="false" customHeight="true" outlineLevel="0" collapsed="false">
      <c r="A11308" s="106" t="n">
        <v>76870.4896180556</v>
      </c>
      <c r="B11308" s="1" t="s">
        <v>326</v>
      </c>
      <c r="C11308" s="1" t="s">
        <v>327</v>
      </c>
      <c r="D11308" s="1" t="s">
        <v>319</v>
      </c>
    </row>
    <row r="11309" customFormat="false" ht="15" hidden="false" customHeight="true" outlineLevel="0" collapsed="false">
      <c r="A11309" s="106" t="n">
        <v>76874.6468287037</v>
      </c>
      <c r="B11309" s="1" t="s">
        <v>328</v>
      </c>
      <c r="C11309" s="1" t="s">
        <v>331</v>
      </c>
      <c r="D11309" s="1" t="s">
        <v>332</v>
      </c>
    </row>
    <row r="11310" customFormat="false" ht="15" hidden="false" customHeight="true" outlineLevel="0" collapsed="false">
      <c r="A11310" s="106" t="n">
        <v>76878.407349537</v>
      </c>
      <c r="B11310" s="1" t="s">
        <v>320</v>
      </c>
      <c r="C11310" s="1" t="s">
        <v>321</v>
      </c>
      <c r="D11310" s="1" t="s">
        <v>322</v>
      </c>
    </row>
    <row r="11311" customFormat="false" ht="15" hidden="false" customHeight="true" outlineLevel="0" collapsed="false">
      <c r="A11311" s="106" t="n">
        <v>76885.0153125</v>
      </c>
      <c r="B11311" s="1" t="s">
        <v>323</v>
      </c>
      <c r="C11311" s="1" t="s">
        <v>324</v>
      </c>
      <c r="D11311" s="1" t="s">
        <v>325</v>
      </c>
    </row>
    <row r="11312" customFormat="false" ht="15" hidden="false" customHeight="true" outlineLevel="0" collapsed="false">
      <c r="A11312" s="106" t="n">
        <v>76891.9642824074</v>
      </c>
      <c r="B11312" s="1" t="s">
        <v>314</v>
      </c>
      <c r="C11312" s="1" t="s">
        <v>315</v>
      </c>
      <c r="D11312" s="1" t="s">
        <v>316</v>
      </c>
    </row>
    <row r="11313" customFormat="false" ht="15" hidden="false" customHeight="true" outlineLevel="0" collapsed="false">
      <c r="A11313" s="106" t="n">
        <v>76900.1116898148</v>
      </c>
      <c r="B11313" s="1" t="s">
        <v>326</v>
      </c>
      <c r="C11313" s="1" t="s">
        <v>327</v>
      </c>
      <c r="D11313" s="1" t="s">
        <v>319</v>
      </c>
    </row>
    <row r="11314" customFormat="false" ht="15" hidden="false" customHeight="true" outlineLevel="0" collapsed="false">
      <c r="A11314" s="106" t="n">
        <v>76907.7253472222</v>
      </c>
      <c r="B11314" s="1" t="s">
        <v>320</v>
      </c>
      <c r="C11314" s="1" t="s">
        <v>321</v>
      </c>
      <c r="D11314" s="1" t="s">
        <v>322</v>
      </c>
    </row>
    <row r="11315" customFormat="false" ht="15" hidden="false" customHeight="true" outlineLevel="0" collapsed="false">
      <c r="A11315" s="106" t="n">
        <v>76914.3233796296</v>
      </c>
      <c r="B11315" s="1" t="s">
        <v>323</v>
      </c>
      <c r="C11315" s="1" t="s">
        <v>324</v>
      </c>
      <c r="D11315" s="1" t="s">
        <v>325</v>
      </c>
    </row>
    <row r="11316" customFormat="false" ht="15" hidden="false" customHeight="true" outlineLevel="0" collapsed="false">
      <c r="A11316" s="106" t="n">
        <v>76921.5794560185</v>
      </c>
      <c r="B11316" s="1" t="s">
        <v>314</v>
      </c>
      <c r="C11316" s="1" t="s">
        <v>315</v>
      </c>
      <c r="D11316" s="1" t="s">
        <v>316</v>
      </c>
    </row>
    <row r="11317" customFormat="false" ht="15" hidden="false" customHeight="true" outlineLevel="0" collapsed="false">
      <c r="A11317" s="106" t="n">
        <v>76929.6970601852</v>
      </c>
      <c r="B11317" s="1" t="s">
        <v>317</v>
      </c>
      <c r="C11317" s="1" t="s">
        <v>318</v>
      </c>
      <c r="D11317" s="1" t="s">
        <v>319</v>
      </c>
    </row>
    <row r="11318" customFormat="false" ht="15" hidden="false" customHeight="true" outlineLevel="0" collapsed="false">
      <c r="A11318" s="106" t="n">
        <v>76936.9647106481</v>
      </c>
      <c r="B11318" s="1" t="s">
        <v>320</v>
      </c>
      <c r="C11318" s="1" t="s">
        <v>321</v>
      </c>
      <c r="D11318" s="1" t="s">
        <v>322</v>
      </c>
    </row>
    <row r="11319" customFormat="false" ht="15" hidden="false" customHeight="true" outlineLevel="0" collapsed="false">
      <c r="A11319" s="106" t="n">
        <v>76943.697974537</v>
      </c>
      <c r="B11319" s="1" t="s">
        <v>333</v>
      </c>
      <c r="C11319" s="1" t="s">
        <v>334</v>
      </c>
      <c r="D11319" s="1" t="s">
        <v>325</v>
      </c>
    </row>
    <row r="11320" customFormat="false" ht="15" hidden="false" customHeight="true" outlineLevel="0" collapsed="false">
      <c r="A11320" s="106" t="n">
        <v>76951.2928009259</v>
      </c>
      <c r="B11320" s="1" t="s">
        <v>314</v>
      </c>
      <c r="C11320" s="1" t="s">
        <v>315</v>
      </c>
      <c r="D11320" s="1" t="s">
        <v>316</v>
      </c>
    </row>
    <row r="11321" customFormat="false" ht="15" hidden="false" customHeight="true" outlineLevel="0" collapsed="false">
      <c r="A11321" s="106" t="n">
        <v>76959.2315046296</v>
      </c>
      <c r="B11321" s="1" t="s">
        <v>326</v>
      </c>
      <c r="C11321" s="1" t="s">
        <v>327</v>
      </c>
      <c r="D11321" s="1" t="s">
        <v>319</v>
      </c>
    </row>
    <row r="11322" customFormat="false" ht="15" hidden="false" customHeight="true" outlineLevel="0" collapsed="false">
      <c r="A11322" s="106" t="n">
        <v>76966.184375</v>
      </c>
      <c r="B11322" s="1" t="s">
        <v>320</v>
      </c>
      <c r="C11322" s="1" t="s">
        <v>321</v>
      </c>
      <c r="D11322" s="1" t="s">
        <v>322</v>
      </c>
    </row>
    <row r="11323" customFormat="false" ht="15" hidden="false" customHeight="true" outlineLevel="0" collapsed="false">
      <c r="A11323" s="106" t="n">
        <v>76968.3378356482</v>
      </c>
      <c r="B11323" s="1" t="s">
        <v>328</v>
      </c>
      <c r="C11323" s="1" t="s">
        <v>335</v>
      </c>
      <c r="D11323" s="1" t="s">
        <v>336</v>
      </c>
    </row>
    <row r="11324" customFormat="false" ht="15" hidden="false" customHeight="true" outlineLevel="0" collapsed="false">
      <c r="A11324" s="106" t="n">
        <v>76973.1687731482</v>
      </c>
      <c r="B11324" s="1" t="s">
        <v>323</v>
      </c>
      <c r="C11324" s="1" t="s">
        <v>324</v>
      </c>
      <c r="D11324" s="1" t="s">
        <v>325</v>
      </c>
    </row>
    <row r="11325" customFormat="false" ht="15" hidden="false" customHeight="true" outlineLevel="0" collapsed="false">
      <c r="A11325" s="106" t="n">
        <v>76981.0823726852</v>
      </c>
      <c r="B11325" s="1" t="s">
        <v>314</v>
      </c>
      <c r="C11325" s="1" t="s">
        <v>315</v>
      </c>
      <c r="D11325" s="1" t="s">
        <v>316</v>
      </c>
    </row>
    <row r="11326" customFormat="false" ht="15" hidden="false" customHeight="true" outlineLevel="0" collapsed="false">
      <c r="A11326" s="106" t="n">
        <v>76988.714212963</v>
      </c>
      <c r="B11326" s="1" t="s">
        <v>326</v>
      </c>
      <c r="C11326" s="1" t="s">
        <v>327</v>
      </c>
      <c r="D11326" s="1" t="s">
        <v>319</v>
      </c>
    </row>
    <row r="11327" customFormat="false" ht="15" hidden="false" customHeight="true" outlineLevel="0" collapsed="false">
      <c r="A11327" s="106" t="n">
        <v>76995.4453587963</v>
      </c>
      <c r="B11327" s="1" t="s">
        <v>320</v>
      </c>
      <c r="C11327" s="1" t="s">
        <v>321</v>
      </c>
      <c r="D11327" s="1" t="s">
        <v>322</v>
      </c>
    </row>
    <row r="11328" customFormat="false" ht="15" hidden="false" customHeight="true" outlineLevel="0" collapsed="false">
      <c r="A11328" s="106" t="n">
        <v>77002.7536805556</v>
      </c>
      <c r="B11328" s="1" t="s">
        <v>323</v>
      </c>
      <c r="C11328" s="1" t="s">
        <v>324</v>
      </c>
      <c r="D11328" s="1" t="s">
        <v>325</v>
      </c>
    </row>
    <row r="11329" customFormat="false" ht="15" hidden="false" customHeight="true" outlineLevel="0" collapsed="false">
      <c r="A11329" s="106" t="n">
        <v>77010.8993171296</v>
      </c>
      <c r="B11329" s="1" t="s">
        <v>314</v>
      </c>
      <c r="C11329" s="1" t="s">
        <v>315</v>
      </c>
      <c r="D11329" s="1" t="s">
        <v>316</v>
      </c>
    </row>
    <row r="11330" customFormat="false" ht="15" hidden="false" customHeight="true" outlineLevel="0" collapsed="false">
      <c r="A11330" s="106" t="n">
        <v>77018.1613657407</v>
      </c>
      <c r="B11330" s="1" t="s">
        <v>326</v>
      </c>
      <c r="C11330" s="1" t="s">
        <v>327</v>
      </c>
      <c r="D11330" s="1" t="s">
        <v>319</v>
      </c>
    </row>
    <row r="11331" customFormat="false" ht="15" hidden="false" customHeight="true" outlineLevel="0" collapsed="false">
      <c r="A11331" s="106" t="n">
        <v>77024.8007407407</v>
      </c>
      <c r="B11331" s="1" t="s">
        <v>320</v>
      </c>
      <c r="C11331" s="1" t="s">
        <v>321</v>
      </c>
      <c r="D11331" s="1" t="s">
        <v>322</v>
      </c>
    </row>
    <row r="11332" customFormat="false" ht="15" hidden="false" customHeight="true" outlineLevel="0" collapsed="false">
      <c r="A11332" s="106" t="n">
        <v>77032.455</v>
      </c>
      <c r="B11332" s="1" t="s">
        <v>323</v>
      </c>
      <c r="C11332" s="1" t="s">
        <v>324</v>
      </c>
      <c r="D11332" s="1" t="s">
        <v>325</v>
      </c>
    </row>
    <row r="11333" customFormat="false" ht="15" hidden="false" customHeight="true" outlineLevel="0" collapsed="false">
      <c r="A11333" s="106" t="n">
        <v>77040.6737731482</v>
      </c>
      <c r="B11333" s="1" t="s">
        <v>314</v>
      </c>
      <c r="C11333" s="1" t="s">
        <v>315</v>
      </c>
      <c r="D11333" s="1" t="s">
        <v>316</v>
      </c>
    </row>
    <row r="11334" customFormat="false" ht="15" hidden="false" customHeight="true" outlineLevel="0" collapsed="false">
      <c r="A11334" s="106" t="n">
        <v>77047.5977083333</v>
      </c>
      <c r="B11334" s="1" t="s">
        <v>326</v>
      </c>
      <c r="C11334" s="1" t="s">
        <v>327</v>
      </c>
      <c r="D11334" s="1" t="s">
        <v>319</v>
      </c>
    </row>
    <row r="11335" customFormat="false" ht="15" hidden="false" customHeight="true" outlineLevel="0" collapsed="false">
      <c r="A11335" s="106" t="n">
        <v>77054.284224537</v>
      </c>
      <c r="B11335" s="1" t="s">
        <v>320</v>
      </c>
      <c r="C11335" s="1" t="s">
        <v>321</v>
      </c>
      <c r="D11335" s="1" t="s">
        <v>322</v>
      </c>
    </row>
    <row r="11336" customFormat="false" ht="15" hidden="false" customHeight="true" outlineLevel="0" collapsed="false">
      <c r="A11336" s="106" t="n">
        <v>77058.2625810185</v>
      </c>
      <c r="B11336" s="1" t="s">
        <v>328</v>
      </c>
      <c r="C11336" s="1" t="s">
        <v>337</v>
      </c>
      <c r="D11336" s="1" t="s">
        <v>338</v>
      </c>
    </row>
    <row r="11337" customFormat="false" ht="15" hidden="false" customHeight="true" outlineLevel="0" collapsed="false">
      <c r="A11337" s="106" t="n">
        <v>77062.2484722222</v>
      </c>
      <c r="B11337" s="1" t="s">
        <v>323</v>
      </c>
      <c r="C11337" s="1" t="s">
        <v>324</v>
      </c>
      <c r="D11337" s="1" t="s">
        <v>325</v>
      </c>
    </row>
    <row r="11338" customFormat="false" ht="15" hidden="false" customHeight="true" outlineLevel="0" collapsed="false">
      <c r="A11338" s="106" t="n">
        <v>77070.3404050926</v>
      </c>
      <c r="B11338" s="1" t="s">
        <v>314</v>
      </c>
      <c r="C11338" s="1" t="s">
        <v>315</v>
      </c>
      <c r="D11338" s="1" t="s">
        <v>316</v>
      </c>
    </row>
    <row r="11339" customFormat="false" ht="15" hidden="false" customHeight="true" outlineLevel="0" collapsed="false">
      <c r="A11339" s="106" t="n">
        <v>77077.0428356481</v>
      </c>
      <c r="B11339" s="1" t="s">
        <v>326</v>
      </c>
      <c r="C11339" s="1" t="s">
        <v>327</v>
      </c>
      <c r="D11339" s="1" t="s">
        <v>319</v>
      </c>
    </row>
    <row r="11340" customFormat="false" ht="15" hidden="false" customHeight="true" outlineLevel="0" collapsed="false">
      <c r="A11340" s="106" t="n">
        <v>77083.9029166667</v>
      </c>
      <c r="B11340" s="1" t="s">
        <v>320</v>
      </c>
      <c r="C11340" s="1" t="s">
        <v>321</v>
      </c>
      <c r="D11340" s="1" t="s">
        <v>322</v>
      </c>
    </row>
    <row r="11341" customFormat="false" ht="15" hidden="false" customHeight="true" outlineLevel="0" collapsed="false">
      <c r="A11341" s="106" t="n">
        <v>77092.0733449074</v>
      </c>
      <c r="B11341" s="1" t="s">
        <v>323</v>
      </c>
      <c r="C11341" s="1" t="s">
        <v>324</v>
      </c>
      <c r="D11341" s="1" t="s">
        <v>325</v>
      </c>
    </row>
    <row r="11342" customFormat="false" ht="15" hidden="false" customHeight="true" outlineLevel="0" collapsed="false">
      <c r="A11342" s="106" t="n">
        <v>77099.8667592593</v>
      </c>
      <c r="B11342" s="1" t="s">
        <v>314</v>
      </c>
      <c r="C11342" s="1" t="s">
        <v>315</v>
      </c>
      <c r="D11342" s="1" t="s">
        <v>316</v>
      </c>
    </row>
    <row r="11343" customFormat="false" ht="15" hidden="false" customHeight="true" outlineLevel="0" collapsed="false">
      <c r="A11343" s="106" t="n">
        <v>77106.502974537</v>
      </c>
      <c r="B11343" s="1" t="s">
        <v>317</v>
      </c>
      <c r="C11343" s="1" t="s">
        <v>318</v>
      </c>
      <c r="D11343" s="1" t="s">
        <v>319</v>
      </c>
    </row>
    <row r="11344" customFormat="false" ht="15" hidden="false" customHeight="true" outlineLevel="0" collapsed="false">
      <c r="A11344" s="106" t="n">
        <v>77113.6382407407</v>
      </c>
      <c r="B11344" s="1" t="s">
        <v>320</v>
      </c>
      <c r="C11344" s="1" t="s">
        <v>321</v>
      </c>
      <c r="D11344" s="1" t="s">
        <v>322</v>
      </c>
    </row>
    <row r="11345" customFormat="false" ht="15" hidden="false" customHeight="true" outlineLevel="0" collapsed="false">
      <c r="A11345" s="106" t="n">
        <v>77121.8454861111</v>
      </c>
      <c r="B11345" s="1" t="s">
        <v>323</v>
      </c>
      <c r="C11345" s="1" t="s">
        <v>324</v>
      </c>
      <c r="D11345" s="1" t="s">
        <v>325</v>
      </c>
    </row>
    <row r="11346" customFormat="false" ht="15" hidden="false" customHeight="true" outlineLevel="0" collapsed="false">
      <c r="A11346" s="106" t="n">
        <v>77129.2614814815</v>
      </c>
      <c r="B11346" s="1" t="s">
        <v>314</v>
      </c>
      <c r="C11346" s="1" t="s">
        <v>315</v>
      </c>
      <c r="D11346" s="1" t="s">
        <v>316</v>
      </c>
    </row>
    <row r="11347" customFormat="false" ht="15" hidden="false" customHeight="true" outlineLevel="0" collapsed="false">
      <c r="A11347" s="106" t="n">
        <v>77135.9752546296</v>
      </c>
      <c r="B11347" s="1" t="s">
        <v>326</v>
      </c>
      <c r="C11347" s="1" t="s">
        <v>327</v>
      </c>
      <c r="D11347" s="1" t="s">
        <v>319</v>
      </c>
    </row>
    <row r="11348" customFormat="false" ht="15" hidden="false" customHeight="true" outlineLevel="0" collapsed="false">
      <c r="A11348" s="106" t="n">
        <v>77143.449375</v>
      </c>
      <c r="B11348" s="1" t="s">
        <v>320</v>
      </c>
      <c r="C11348" s="1" t="s">
        <v>321</v>
      </c>
      <c r="D11348" s="1" t="s">
        <v>322</v>
      </c>
    </row>
    <row r="11349" customFormat="false" ht="15" hidden="false" customHeight="true" outlineLevel="0" collapsed="false">
      <c r="A11349" s="106" t="n">
        <v>77147.2154050926</v>
      </c>
      <c r="B11349" s="1" t="s">
        <v>328</v>
      </c>
      <c r="C11349" s="1" t="s">
        <v>329</v>
      </c>
      <c r="D11349" s="1" t="s">
        <v>330</v>
      </c>
    </row>
    <row r="11350" customFormat="false" ht="15" hidden="false" customHeight="true" outlineLevel="0" collapsed="false">
      <c r="A11350" s="106" t="n">
        <v>77151.4981597222</v>
      </c>
      <c r="B11350" s="1" t="s">
        <v>323</v>
      </c>
      <c r="C11350" s="1" t="s">
        <v>324</v>
      </c>
      <c r="D11350" s="1" t="s">
        <v>325</v>
      </c>
    </row>
    <row r="11351" customFormat="false" ht="15" hidden="false" customHeight="true" outlineLevel="0" collapsed="false">
      <c r="A11351" s="106" t="n">
        <v>77158.561099537</v>
      </c>
      <c r="B11351" s="1" t="s">
        <v>314</v>
      </c>
      <c r="C11351" s="1" t="s">
        <v>315</v>
      </c>
      <c r="D11351" s="1" t="s">
        <v>316</v>
      </c>
    </row>
    <row r="11352" customFormat="false" ht="15" hidden="false" customHeight="true" outlineLevel="0" collapsed="false">
      <c r="A11352" s="106" t="n">
        <v>77165.4612152778</v>
      </c>
      <c r="B11352" s="1" t="s">
        <v>326</v>
      </c>
      <c r="C11352" s="1" t="s">
        <v>327</v>
      </c>
      <c r="D11352" s="1" t="s">
        <v>319</v>
      </c>
    </row>
    <row r="11353" customFormat="false" ht="15" hidden="false" customHeight="true" outlineLevel="0" collapsed="false">
      <c r="A11353" s="106" t="n">
        <v>77173.2761805556</v>
      </c>
      <c r="B11353" s="1" t="s">
        <v>320</v>
      </c>
      <c r="C11353" s="1" t="s">
        <v>321</v>
      </c>
      <c r="D11353" s="1" t="s">
        <v>322</v>
      </c>
    </row>
    <row r="11354" customFormat="false" ht="15" hidden="false" customHeight="true" outlineLevel="0" collapsed="false">
      <c r="A11354" s="106" t="n">
        <v>77181.0117708333</v>
      </c>
      <c r="B11354" s="1" t="s">
        <v>323</v>
      </c>
      <c r="C11354" s="1" t="s">
        <v>324</v>
      </c>
      <c r="D11354" s="1" t="s">
        <v>325</v>
      </c>
    </row>
    <row r="11355" customFormat="false" ht="15" hidden="false" customHeight="true" outlineLevel="0" collapsed="false">
      <c r="A11355" s="106" t="n">
        <v>77187.8125462963</v>
      </c>
      <c r="B11355" s="1" t="s">
        <v>314</v>
      </c>
      <c r="C11355" s="1" t="s">
        <v>315</v>
      </c>
      <c r="D11355" s="1" t="s">
        <v>316</v>
      </c>
    </row>
    <row r="11356" customFormat="false" ht="15" hidden="false" customHeight="true" outlineLevel="0" collapsed="false">
      <c r="A11356" s="106" t="n">
        <v>77194.9744791667</v>
      </c>
      <c r="B11356" s="1" t="s">
        <v>326</v>
      </c>
      <c r="C11356" s="1" t="s">
        <v>327</v>
      </c>
      <c r="D11356" s="1" t="s">
        <v>319</v>
      </c>
    </row>
    <row r="11357" customFormat="false" ht="15" hidden="false" customHeight="true" outlineLevel="0" collapsed="false">
      <c r="A11357" s="106" t="n">
        <v>77203.0503009259</v>
      </c>
      <c r="B11357" s="1" t="s">
        <v>320</v>
      </c>
      <c r="C11357" s="1" t="s">
        <v>321</v>
      </c>
      <c r="D11357" s="1" t="s">
        <v>322</v>
      </c>
    </row>
    <row r="11358" customFormat="false" ht="15" hidden="false" customHeight="true" outlineLevel="0" collapsed="false">
      <c r="A11358" s="106" t="n">
        <v>77210.4093171296</v>
      </c>
      <c r="B11358" s="1" t="s">
        <v>323</v>
      </c>
      <c r="C11358" s="1" t="s">
        <v>324</v>
      </c>
      <c r="D11358" s="1" t="s">
        <v>325</v>
      </c>
    </row>
    <row r="11359" customFormat="false" ht="15" hidden="false" customHeight="true" outlineLevel="0" collapsed="false">
      <c r="A11359" s="106" t="n">
        <v>77217.0633449074</v>
      </c>
      <c r="B11359" s="1" t="s">
        <v>314</v>
      </c>
      <c r="C11359" s="1" t="s">
        <v>315</v>
      </c>
      <c r="D11359" s="1" t="s">
        <v>316</v>
      </c>
    </row>
    <row r="11360" customFormat="false" ht="15" hidden="false" customHeight="true" outlineLevel="0" collapsed="false">
      <c r="A11360" s="106" t="n">
        <v>77224.5333796296</v>
      </c>
      <c r="B11360" s="1" t="s">
        <v>326</v>
      </c>
      <c r="C11360" s="1" t="s">
        <v>327</v>
      </c>
      <c r="D11360" s="1" t="s">
        <v>319</v>
      </c>
    </row>
    <row r="11361" customFormat="false" ht="15" hidden="false" customHeight="true" outlineLevel="0" collapsed="false">
      <c r="A11361" s="106" t="n">
        <v>77232.718587963</v>
      </c>
      <c r="B11361" s="1" t="s">
        <v>320</v>
      </c>
      <c r="C11361" s="1" t="s">
        <v>321</v>
      </c>
      <c r="D11361" s="1" t="s">
        <v>322</v>
      </c>
    </row>
    <row r="11362" customFormat="false" ht="15" hidden="false" customHeight="true" outlineLevel="0" collapsed="false">
      <c r="A11362" s="106" t="n">
        <v>77239.7336689815</v>
      </c>
      <c r="B11362" s="1" t="s">
        <v>323</v>
      </c>
      <c r="C11362" s="1" t="s">
        <v>324</v>
      </c>
      <c r="D11362" s="1" t="s">
        <v>325</v>
      </c>
    </row>
    <row r="11363" customFormat="false" ht="15" hidden="false" customHeight="true" outlineLevel="0" collapsed="false">
      <c r="A11363" s="106" t="n">
        <v>77239.8922685185</v>
      </c>
      <c r="B11363" s="1" t="s">
        <v>328</v>
      </c>
      <c r="C11363" s="1" t="s">
        <v>331</v>
      </c>
      <c r="D11363" s="1" t="s">
        <v>332</v>
      </c>
    </row>
    <row r="11364" customFormat="false" ht="15" hidden="false" customHeight="true" outlineLevel="0" collapsed="false">
      <c r="A11364" s="106" t="n">
        <v>77246.3593055556</v>
      </c>
      <c r="B11364" s="1" t="s">
        <v>314</v>
      </c>
      <c r="C11364" s="1" t="s">
        <v>315</v>
      </c>
      <c r="D11364" s="1" t="s">
        <v>316</v>
      </c>
    </row>
    <row r="11365" customFormat="false" ht="15" hidden="false" customHeight="true" outlineLevel="0" collapsed="false">
      <c r="A11365" s="106" t="n">
        <v>77254.1450115741</v>
      </c>
      <c r="B11365" s="1" t="s">
        <v>326</v>
      </c>
      <c r="C11365" s="1" t="s">
        <v>327</v>
      </c>
      <c r="D11365" s="1" t="s">
        <v>319</v>
      </c>
    </row>
    <row r="11366" customFormat="false" ht="15" hidden="false" customHeight="true" outlineLevel="0" collapsed="false">
      <c r="A11366" s="106" t="n">
        <v>77262.2609722222</v>
      </c>
      <c r="B11366" s="1" t="s">
        <v>320</v>
      </c>
      <c r="C11366" s="1" t="s">
        <v>321</v>
      </c>
      <c r="D11366" s="1" t="s">
        <v>322</v>
      </c>
    </row>
    <row r="11367" customFormat="false" ht="15" hidden="false" customHeight="true" outlineLevel="0" collapsed="false">
      <c r="A11367" s="106" t="n">
        <v>77269.028587963</v>
      </c>
      <c r="B11367" s="1" t="s">
        <v>333</v>
      </c>
      <c r="C11367" s="1" t="s">
        <v>334</v>
      </c>
      <c r="D11367" s="1" t="s">
        <v>325</v>
      </c>
    </row>
    <row r="11368" customFormat="false" ht="15" hidden="false" customHeight="true" outlineLevel="0" collapsed="false">
      <c r="A11368" s="106" t="n">
        <v>77275.7445601852</v>
      </c>
      <c r="B11368" s="1" t="s">
        <v>314</v>
      </c>
      <c r="C11368" s="1" t="s">
        <v>315</v>
      </c>
      <c r="D11368" s="1" t="s">
        <v>316</v>
      </c>
    </row>
    <row r="11369" customFormat="false" ht="15" hidden="false" customHeight="true" outlineLevel="0" collapsed="false">
      <c r="A11369" s="106" t="n">
        <v>77283.7937384259</v>
      </c>
      <c r="B11369" s="1" t="s">
        <v>317</v>
      </c>
      <c r="C11369" s="1" t="s">
        <v>318</v>
      </c>
      <c r="D11369" s="1" t="s">
        <v>319</v>
      </c>
    </row>
    <row r="11370" customFormat="false" ht="15" hidden="false" customHeight="true" outlineLevel="0" collapsed="false">
      <c r="A11370" s="106" t="n">
        <v>77291.6890162037</v>
      </c>
      <c r="B11370" s="1" t="s">
        <v>320</v>
      </c>
      <c r="C11370" s="1" t="s">
        <v>321</v>
      </c>
      <c r="D11370" s="1" t="s">
        <v>322</v>
      </c>
    </row>
    <row r="11371" customFormat="false" ht="15" hidden="false" customHeight="true" outlineLevel="0" collapsed="false">
      <c r="A11371" s="106" t="n">
        <v>77298.3313194445</v>
      </c>
      <c r="B11371" s="1" t="s">
        <v>323</v>
      </c>
      <c r="C11371" s="1" t="s">
        <v>324</v>
      </c>
      <c r="D11371" s="1" t="s">
        <v>325</v>
      </c>
    </row>
    <row r="11372" customFormat="false" ht="15" hidden="false" customHeight="true" outlineLevel="0" collapsed="false">
      <c r="A11372" s="106" t="n">
        <v>77305.2577777778</v>
      </c>
      <c r="B11372" s="1" t="s">
        <v>314</v>
      </c>
      <c r="C11372" s="1" t="s">
        <v>315</v>
      </c>
      <c r="D11372" s="1" t="s">
        <v>316</v>
      </c>
    </row>
    <row r="11373" customFormat="false" ht="15" hidden="false" customHeight="true" outlineLevel="0" collapsed="false">
      <c r="A11373" s="106" t="n">
        <v>77313.4453819445</v>
      </c>
      <c r="B11373" s="1" t="s">
        <v>326</v>
      </c>
      <c r="C11373" s="1" t="s">
        <v>327</v>
      </c>
      <c r="D11373" s="1" t="s">
        <v>319</v>
      </c>
    </row>
    <row r="11374" customFormat="false" ht="15" hidden="false" customHeight="true" outlineLevel="0" collapsed="false">
      <c r="A11374" s="106" t="n">
        <v>77321.0336689815</v>
      </c>
      <c r="B11374" s="1" t="s">
        <v>320</v>
      </c>
      <c r="C11374" s="1" t="s">
        <v>321</v>
      </c>
      <c r="D11374" s="1" t="s">
        <v>322</v>
      </c>
    </row>
    <row r="11375" customFormat="false" ht="15" hidden="false" customHeight="true" outlineLevel="0" collapsed="false">
      <c r="A11375" s="106" t="n">
        <v>77327.6748611111</v>
      </c>
      <c r="B11375" s="1" t="s">
        <v>323</v>
      </c>
      <c r="C11375" s="1" t="s">
        <v>324</v>
      </c>
      <c r="D11375" s="1" t="s">
        <v>325</v>
      </c>
    </row>
    <row r="11376" customFormat="false" ht="15" hidden="false" customHeight="true" outlineLevel="0" collapsed="false">
      <c r="A11376" s="106" t="n">
        <v>77333.5865046296</v>
      </c>
      <c r="B11376" s="1" t="s">
        <v>328</v>
      </c>
      <c r="C11376" s="1" t="s">
        <v>335</v>
      </c>
      <c r="D11376" s="1" t="s">
        <v>336</v>
      </c>
    </row>
    <row r="11377" customFormat="false" ht="15" hidden="false" customHeight="true" outlineLevel="0" collapsed="false">
      <c r="A11377" s="106" t="n">
        <v>77334.9205902778</v>
      </c>
      <c r="B11377" s="1" t="s">
        <v>314</v>
      </c>
      <c r="C11377" s="1" t="s">
        <v>315</v>
      </c>
      <c r="D11377" s="1" t="s">
        <v>316</v>
      </c>
    </row>
    <row r="11378" customFormat="false" ht="15" hidden="false" customHeight="true" outlineLevel="0" collapsed="false">
      <c r="A11378" s="106" t="n">
        <v>77343.0672800926</v>
      </c>
      <c r="B11378" s="1" t="s">
        <v>326</v>
      </c>
      <c r="C11378" s="1" t="s">
        <v>327</v>
      </c>
      <c r="D11378" s="1" t="s">
        <v>319</v>
      </c>
    </row>
    <row r="11379" customFormat="false" ht="15" hidden="false" customHeight="true" outlineLevel="0" collapsed="false">
      <c r="A11379" s="106" t="n">
        <v>77350.3330787037</v>
      </c>
      <c r="B11379" s="1" t="s">
        <v>320</v>
      </c>
      <c r="C11379" s="1" t="s">
        <v>321</v>
      </c>
      <c r="D11379" s="1" t="s">
        <v>322</v>
      </c>
    </row>
    <row r="11380" customFormat="false" ht="15" hidden="false" customHeight="true" outlineLevel="0" collapsed="false">
      <c r="A11380" s="106" t="n">
        <v>77357.092962963</v>
      </c>
      <c r="B11380" s="1" t="s">
        <v>323</v>
      </c>
      <c r="C11380" s="1" t="s">
        <v>324</v>
      </c>
      <c r="D11380" s="1" t="s">
        <v>325</v>
      </c>
    </row>
    <row r="11381" customFormat="false" ht="15" hidden="false" customHeight="true" outlineLevel="0" collapsed="false">
      <c r="A11381" s="106" t="n">
        <v>77364.7203009259</v>
      </c>
      <c r="B11381" s="1" t="s">
        <v>314</v>
      </c>
      <c r="C11381" s="1" t="s">
        <v>315</v>
      </c>
      <c r="D11381" s="1" t="s">
        <v>316</v>
      </c>
    </row>
    <row r="11382" customFormat="false" ht="15" hidden="false" customHeight="true" outlineLevel="0" collapsed="false">
      <c r="A11382" s="106" t="n">
        <v>77372.6455671296</v>
      </c>
      <c r="B11382" s="1" t="s">
        <v>326</v>
      </c>
      <c r="C11382" s="1" t="s">
        <v>327</v>
      </c>
      <c r="D11382" s="1" t="s">
        <v>319</v>
      </c>
    </row>
    <row r="11383" customFormat="false" ht="15" hidden="false" customHeight="true" outlineLevel="0" collapsed="false">
      <c r="A11383" s="106" t="n">
        <v>77379.626087963</v>
      </c>
      <c r="B11383" s="1" t="s">
        <v>320</v>
      </c>
      <c r="C11383" s="1" t="s">
        <v>321</v>
      </c>
      <c r="D11383" s="1" t="s">
        <v>322</v>
      </c>
    </row>
    <row r="11384" customFormat="false" ht="15" hidden="false" customHeight="true" outlineLevel="0" collapsed="false">
      <c r="A11384" s="106" t="n">
        <v>77386.6191666667</v>
      </c>
      <c r="B11384" s="1" t="s">
        <v>323</v>
      </c>
      <c r="C11384" s="1" t="s">
        <v>324</v>
      </c>
      <c r="D11384" s="1" t="s">
        <v>325</v>
      </c>
    </row>
    <row r="11385" customFormat="false" ht="15" hidden="false" customHeight="true" outlineLevel="0" collapsed="false">
      <c r="A11385" s="106" t="n">
        <v>77394.5986226852</v>
      </c>
      <c r="B11385" s="1" t="s">
        <v>314</v>
      </c>
      <c r="C11385" s="1" t="s">
        <v>315</v>
      </c>
      <c r="D11385" s="1" t="s">
        <v>316</v>
      </c>
    </row>
    <row r="11386" customFormat="false" ht="15" hidden="false" customHeight="true" outlineLevel="0" collapsed="false">
      <c r="A11386" s="106" t="n">
        <v>77402.1841087963</v>
      </c>
      <c r="B11386" s="1" t="s">
        <v>326</v>
      </c>
      <c r="C11386" s="1" t="s">
        <v>327</v>
      </c>
      <c r="D11386" s="1" t="s">
        <v>319</v>
      </c>
    </row>
    <row r="11387" customFormat="false" ht="15" hidden="false" customHeight="true" outlineLevel="0" collapsed="false">
      <c r="A11387" s="106" t="n">
        <v>77408.9509490741</v>
      </c>
      <c r="B11387" s="1" t="s">
        <v>320</v>
      </c>
      <c r="C11387" s="1" t="s">
        <v>321</v>
      </c>
      <c r="D11387" s="1" t="s">
        <v>322</v>
      </c>
    </row>
    <row r="11388" customFormat="false" ht="15" hidden="false" customHeight="true" outlineLevel="0" collapsed="false">
      <c r="A11388" s="106" t="n">
        <v>77416.2732523148</v>
      </c>
      <c r="B11388" s="1" t="s">
        <v>323</v>
      </c>
      <c r="C11388" s="1" t="s">
        <v>324</v>
      </c>
      <c r="D11388" s="1" t="s">
        <v>325</v>
      </c>
    </row>
    <row r="11389" customFormat="false" ht="15" hidden="false" customHeight="true" outlineLevel="0" collapsed="false">
      <c r="A11389" s="106" t="n">
        <v>77423.5050115741</v>
      </c>
      <c r="B11389" s="1" t="s">
        <v>328</v>
      </c>
      <c r="C11389" s="1" t="s">
        <v>337</v>
      </c>
      <c r="D11389" s="1" t="s">
        <v>338</v>
      </c>
    </row>
    <row r="11390" customFormat="false" ht="15" hidden="false" customHeight="true" outlineLevel="0" collapsed="false">
      <c r="A11390" s="106" t="n">
        <v>77424.4667013889</v>
      </c>
      <c r="B11390" s="1" t="s">
        <v>314</v>
      </c>
      <c r="C11390" s="1" t="s">
        <v>315</v>
      </c>
      <c r="D11390" s="1" t="s">
        <v>316</v>
      </c>
    </row>
    <row r="11391" customFormat="false" ht="15" hidden="false" customHeight="true" outlineLevel="0" collapsed="false">
      <c r="A11391" s="106" t="n">
        <v>77431.6901736111</v>
      </c>
      <c r="B11391" s="1" t="s">
        <v>326</v>
      </c>
      <c r="C11391" s="1" t="s">
        <v>327</v>
      </c>
      <c r="D11391" s="1" t="s">
        <v>319</v>
      </c>
    </row>
    <row r="11392" customFormat="false" ht="15" hidden="false" customHeight="true" outlineLevel="0" collapsed="false">
      <c r="A11392" s="106" t="n">
        <v>77438.3444328704</v>
      </c>
      <c r="B11392" s="1" t="s">
        <v>320</v>
      </c>
      <c r="C11392" s="1" t="s">
        <v>321</v>
      </c>
      <c r="D11392" s="1" t="s">
        <v>322</v>
      </c>
    </row>
    <row r="11393" customFormat="false" ht="15" hidden="false" customHeight="true" outlineLevel="0" collapsed="false">
      <c r="A11393" s="106" t="n">
        <v>77446.0391203704</v>
      </c>
      <c r="B11393" s="1" t="s">
        <v>333</v>
      </c>
      <c r="C11393" s="1" t="s">
        <v>334</v>
      </c>
      <c r="D11393" s="1" t="s">
        <v>325</v>
      </c>
    </row>
    <row r="11394" customFormat="false" ht="15" hidden="false" customHeight="true" outlineLevel="0" collapsed="false">
      <c r="A11394" s="106" t="n">
        <v>77454.2431712963</v>
      </c>
      <c r="B11394" s="1" t="s">
        <v>314</v>
      </c>
      <c r="C11394" s="1" t="s">
        <v>315</v>
      </c>
      <c r="D11394" s="1" t="s">
        <v>316</v>
      </c>
    </row>
    <row r="11395" customFormat="false" ht="15" hidden="false" customHeight="true" outlineLevel="0" collapsed="false">
      <c r="A11395" s="106" t="n">
        <v>77461.1629282407</v>
      </c>
      <c r="B11395" s="1" t="s">
        <v>317</v>
      </c>
      <c r="C11395" s="1" t="s">
        <v>318</v>
      </c>
      <c r="D11395" s="1" t="s">
        <v>319</v>
      </c>
    </row>
    <row r="11396" customFormat="false" ht="15" hidden="false" customHeight="true" outlineLevel="0" collapsed="false">
      <c r="A11396" s="106" t="n">
        <v>77467.8366203704</v>
      </c>
      <c r="B11396" s="1" t="s">
        <v>320</v>
      </c>
      <c r="C11396" s="1" t="s">
        <v>321</v>
      </c>
      <c r="D11396" s="1" t="s">
        <v>322</v>
      </c>
    </row>
    <row r="11397" customFormat="false" ht="15" hidden="false" customHeight="true" outlineLevel="0" collapsed="false">
      <c r="A11397" s="106" t="n">
        <v>77475.8542592593</v>
      </c>
      <c r="B11397" s="1" t="s">
        <v>323</v>
      </c>
      <c r="C11397" s="1" t="s">
        <v>324</v>
      </c>
      <c r="D11397" s="1" t="s">
        <v>325</v>
      </c>
    </row>
    <row r="11398" customFormat="false" ht="15" hidden="false" customHeight="true" outlineLevel="0" collapsed="false">
      <c r="A11398" s="106" t="n">
        <v>77483.8796180556</v>
      </c>
      <c r="B11398" s="1" t="s">
        <v>314</v>
      </c>
      <c r="C11398" s="1" t="s">
        <v>315</v>
      </c>
      <c r="D11398" s="1" t="s">
        <v>316</v>
      </c>
    </row>
    <row r="11399" customFormat="false" ht="15" hidden="false" customHeight="true" outlineLevel="0" collapsed="false">
      <c r="A11399" s="106" t="n">
        <v>77490.5973032407</v>
      </c>
      <c r="B11399" s="1" t="s">
        <v>326</v>
      </c>
      <c r="C11399" s="1" t="s">
        <v>327</v>
      </c>
      <c r="D11399" s="1" t="s">
        <v>319</v>
      </c>
    </row>
    <row r="11400" customFormat="false" ht="15" hidden="false" customHeight="true" outlineLevel="0" collapsed="false">
      <c r="A11400" s="106" t="n">
        <v>77497.4401967593</v>
      </c>
      <c r="B11400" s="1" t="s">
        <v>320</v>
      </c>
      <c r="C11400" s="1" t="s">
        <v>321</v>
      </c>
      <c r="D11400" s="1" t="s">
        <v>322</v>
      </c>
    </row>
    <row r="11401" customFormat="false" ht="15" hidden="false" customHeight="true" outlineLevel="0" collapsed="false">
      <c r="A11401" s="106" t="n">
        <v>77505.6340277778</v>
      </c>
      <c r="B11401" s="1" t="s">
        <v>323</v>
      </c>
      <c r="C11401" s="1" t="s">
        <v>324</v>
      </c>
      <c r="D11401" s="1" t="s">
        <v>325</v>
      </c>
    </row>
    <row r="11402" customFormat="false" ht="15" hidden="false" customHeight="true" outlineLevel="0" collapsed="false">
      <c r="A11402" s="106" t="n">
        <v>77512.4596759259</v>
      </c>
      <c r="B11402" s="1" t="s">
        <v>328</v>
      </c>
      <c r="C11402" s="1" t="s">
        <v>329</v>
      </c>
      <c r="D11402" s="1" t="s">
        <v>330</v>
      </c>
    </row>
    <row r="11403" customFormat="false" ht="15" hidden="false" customHeight="true" outlineLevel="0" collapsed="false">
      <c r="A11403" s="106" t="n">
        <v>77513.3625462963</v>
      </c>
      <c r="B11403" s="1" t="s">
        <v>314</v>
      </c>
      <c r="C11403" s="1" t="s">
        <v>315</v>
      </c>
      <c r="D11403" s="1" t="s">
        <v>316</v>
      </c>
    </row>
    <row r="11404" customFormat="false" ht="15" hidden="false" customHeight="true" outlineLevel="0" collapsed="false">
      <c r="A11404" s="106" t="n">
        <v>77519.9983449074</v>
      </c>
      <c r="B11404" s="1" t="s">
        <v>326</v>
      </c>
      <c r="C11404" s="1" t="s">
        <v>327</v>
      </c>
      <c r="D11404" s="1" t="s">
        <v>319</v>
      </c>
    </row>
    <row r="11405" customFormat="false" ht="15" hidden="false" customHeight="true" outlineLevel="0" collapsed="false">
      <c r="A11405" s="106" t="n">
        <v>77527.1400347222</v>
      </c>
      <c r="B11405" s="1" t="s">
        <v>320</v>
      </c>
      <c r="C11405" s="1" t="s">
        <v>321</v>
      </c>
      <c r="D11405" s="1" t="s">
        <v>322</v>
      </c>
    </row>
    <row r="11406" customFormat="false" ht="15" hidden="false" customHeight="true" outlineLevel="0" collapsed="false">
      <c r="A11406" s="106" t="n">
        <v>77535.3163194445</v>
      </c>
      <c r="B11406" s="1" t="s">
        <v>323</v>
      </c>
      <c r="C11406" s="1" t="s">
        <v>324</v>
      </c>
      <c r="D11406" s="1" t="s">
        <v>325</v>
      </c>
    </row>
    <row r="11407" customFormat="false" ht="15" hidden="false" customHeight="true" outlineLevel="0" collapsed="false">
      <c r="A11407" s="106" t="n">
        <v>77542.7067476852</v>
      </c>
      <c r="B11407" s="1" t="s">
        <v>314</v>
      </c>
      <c r="C11407" s="1" t="s">
        <v>315</v>
      </c>
      <c r="D11407" s="1" t="s">
        <v>316</v>
      </c>
    </row>
    <row r="11408" customFormat="false" ht="15" hidden="false" customHeight="true" outlineLevel="0" collapsed="false">
      <c r="A11408" s="106" t="n">
        <v>77549.3894675926</v>
      </c>
      <c r="B11408" s="1" t="s">
        <v>326</v>
      </c>
      <c r="C11408" s="1" t="s">
        <v>327</v>
      </c>
      <c r="D11408" s="1" t="s">
        <v>319</v>
      </c>
    </row>
    <row r="11409" customFormat="false" ht="15" hidden="false" customHeight="true" outlineLevel="0" collapsed="false">
      <c r="A11409" s="106" t="n">
        <v>77556.8938773148</v>
      </c>
      <c r="B11409" s="1" t="s">
        <v>320</v>
      </c>
      <c r="C11409" s="1" t="s">
        <v>321</v>
      </c>
      <c r="D11409" s="1" t="s">
        <v>322</v>
      </c>
    </row>
    <row r="11410" customFormat="false" ht="15" hidden="false" customHeight="true" outlineLevel="0" collapsed="false">
      <c r="A11410" s="106" t="n">
        <v>77564.8813310185</v>
      </c>
      <c r="B11410" s="1" t="s">
        <v>323</v>
      </c>
      <c r="C11410" s="1" t="s">
        <v>324</v>
      </c>
      <c r="D11410" s="1" t="s">
        <v>325</v>
      </c>
    </row>
    <row r="11411" customFormat="false" ht="15" hidden="false" customHeight="true" outlineLevel="0" collapsed="false">
      <c r="A11411" s="106" t="n">
        <v>77571.9492824074</v>
      </c>
      <c r="B11411" s="1" t="s">
        <v>314</v>
      </c>
      <c r="C11411" s="1" t="s">
        <v>315</v>
      </c>
      <c r="D11411" s="1" t="s">
        <v>316</v>
      </c>
    </row>
    <row r="11412" customFormat="false" ht="15" hidden="false" customHeight="true" outlineLevel="0" collapsed="false">
      <c r="A11412" s="106" t="n">
        <v>77578.806875</v>
      </c>
      <c r="B11412" s="1" t="s">
        <v>326</v>
      </c>
      <c r="C11412" s="1" t="s">
        <v>327</v>
      </c>
      <c r="D11412" s="1" t="s">
        <v>319</v>
      </c>
    </row>
    <row r="11413" customFormat="false" ht="15" hidden="false" customHeight="true" outlineLevel="0" collapsed="false">
      <c r="A11413" s="106" t="n">
        <v>77586.6481018519</v>
      </c>
      <c r="B11413" s="1" t="s">
        <v>320</v>
      </c>
      <c r="C11413" s="1" t="s">
        <v>321</v>
      </c>
      <c r="D11413" s="1" t="s">
        <v>322</v>
      </c>
    </row>
    <row r="11414" customFormat="false" ht="15" hidden="false" customHeight="true" outlineLevel="0" collapsed="false">
      <c r="A11414" s="106" t="n">
        <v>77594.3404166667</v>
      </c>
      <c r="B11414" s="1" t="s">
        <v>323</v>
      </c>
      <c r="C11414" s="1" t="s">
        <v>324</v>
      </c>
      <c r="D11414" s="1" t="s">
        <v>325</v>
      </c>
    </row>
    <row r="11415" customFormat="false" ht="15" hidden="false" customHeight="true" outlineLevel="0" collapsed="false">
      <c r="A11415" s="106" t="n">
        <v>77601.1434837963</v>
      </c>
      <c r="B11415" s="1" t="s">
        <v>314</v>
      </c>
      <c r="C11415" s="1" t="s">
        <v>315</v>
      </c>
      <c r="D11415" s="1" t="s">
        <v>316</v>
      </c>
    </row>
    <row r="11416" customFormat="false" ht="15" hidden="false" customHeight="true" outlineLevel="0" collapsed="false">
      <c r="A11416" s="106" t="n">
        <v>77605.1380324074</v>
      </c>
      <c r="B11416" s="1" t="s">
        <v>328</v>
      </c>
      <c r="C11416" s="1" t="s">
        <v>331</v>
      </c>
      <c r="D11416" s="1" t="s">
        <v>332</v>
      </c>
    </row>
    <row r="11417" customFormat="false" ht="15" hidden="false" customHeight="true" outlineLevel="0" collapsed="false">
      <c r="A11417" s="106" t="n">
        <v>77608.2846990741</v>
      </c>
      <c r="B11417" s="1" t="s">
        <v>317</v>
      </c>
      <c r="C11417" s="1" t="s">
        <v>318</v>
      </c>
      <c r="D11417" s="1" t="s">
        <v>319</v>
      </c>
    </row>
    <row r="11418" customFormat="false" ht="15" hidden="false" customHeight="true" outlineLevel="0" collapsed="false">
      <c r="A11418" s="106" t="n">
        <v>77616.3582175926</v>
      </c>
      <c r="B11418" s="1" t="s">
        <v>320</v>
      </c>
      <c r="C11418" s="1" t="s">
        <v>321</v>
      </c>
      <c r="D11418" s="1" t="s">
        <v>322</v>
      </c>
    </row>
    <row r="11419" customFormat="false" ht="15" hidden="false" customHeight="true" outlineLevel="0" collapsed="false">
      <c r="A11419" s="106" t="n">
        <v>77623.718900463</v>
      </c>
      <c r="B11419" s="1" t="s">
        <v>333</v>
      </c>
      <c r="C11419" s="1" t="s">
        <v>334</v>
      </c>
      <c r="D11419" s="1" t="s">
        <v>325</v>
      </c>
    </row>
    <row r="11420" customFormat="false" ht="15" hidden="false" customHeight="true" outlineLevel="0" collapsed="false">
      <c r="A11420" s="106" t="n">
        <v>77630.3518171296</v>
      </c>
      <c r="B11420" s="1" t="s">
        <v>314</v>
      </c>
      <c r="C11420" s="1" t="s">
        <v>315</v>
      </c>
      <c r="D11420" s="1" t="s">
        <v>316</v>
      </c>
    </row>
    <row r="11421" customFormat="false" ht="15" hidden="false" customHeight="true" outlineLevel="0" collapsed="false">
      <c r="A11421" s="106" t="n">
        <v>77637.8399884259</v>
      </c>
      <c r="B11421" s="1" t="s">
        <v>317</v>
      </c>
      <c r="C11421" s="1" t="s">
        <v>318</v>
      </c>
      <c r="D11421" s="1" t="s">
        <v>319</v>
      </c>
    </row>
    <row r="11422" customFormat="false" ht="15" hidden="false" customHeight="true" outlineLevel="0" collapsed="false">
      <c r="A11422" s="106" t="n">
        <v>77645.9997916667</v>
      </c>
      <c r="B11422" s="1" t="s">
        <v>320</v>
      </c>
      <c r="C11422" s="1" t="s">
        <v>321</v>
      </c>
      <c r="D11422" s="1" t="s">
        <v>322</v>
      </c>
    </row>
    <row r="11423" customFormat="false" ht="15" hidden="false" customHeight="true" outlineLevel="0" collapsed="false">
      <c r="A11423" s="106" t="n">
        <v>77653.046875</v>
      </c>
      <c r="B11423" s="1" t="s">
        <v>323</v>
      </c>
      <c r="C11423" s="1" t="s">
        <v>324</v>
      </c>
      <c r="D11423" s="1" t="s">
        <v>325</v>
      </c>
    </row>
    <row r="11424" customFormat="false" ht="15" hidden="false" customHeight="true" outlineLevel="0" collapsed="false">
      <c r="A11424" s="106" t="n">
        <v>77659.6385763889</v>
      </c>
      <c r="B11424" s="1" t="s">
        <v>314</v>
      </c>
      <c r="C11424" s="1" t="s">
        <v>315</v>
      </c>
      <c r="D11424" s="1" t="s">
        <v>316</v>
      </c>
    </row>
    <row r="11425" customFormat="false" ht="15" hidden="false" customHeight="true" outlineLevel="0" collapsed="false">
      <c r="A11425" s="106" t="n">
        <v>77667.4668402778</v>
      </c>
      <c r="B11425" s="1" t="s">
        <v>326</v>
      </c>
      <c r="C11425" s="1" t="s">
        <v>327</v>
      </c>
      <c r="D11425" s="1" t="s">
        <v>319</v>
      </c>
    </row>
    <row r="11426" customFormat="false" ht="15" hidden="false" customHeight="true" outlineLevel="0" collapsed="false">
      <c r="A11426" s="106" t="n">
        <v>77675.5646296296</v>
      </c>
      <c r="B11426" s="1" t="s">
        <v>320</v>
      </c>
      <c r="C11426" s="1" t="s">
        <v>321</v>
      </c>
      <c r="D11426" s="1" t="s">
        <v>322</v>
      </c>
    </row>
    <row r="11427" customFormat="false" ht="15" hidden="false" customHeight="true" outlineLevel="0" collapsed="false">
      <c r="A11427" s="106" t="n">
        <v>77682.3582523148</v>
      </c>
      <c r="B11427" s="1" t="s">
        <v>323</v>
      </c>
      <c r="C11427" s="1" t="s">
        <v>324</v>
      </c>
      <c r="D11427" s="1" t="s">
        <v>325</v>
      </c>
    </row>
    <row r="11428" customFormat="false" ht="15" hidden="false" customHeight="true" outlineLevel="0" collapsed="false">
      <c r="A11428" s="106" t="n">
        <v>77689.0600462963</v>
      </c>
      <c r="B11428" s="1" t="s">
        <v>314</v>
      </c>
      <c r="C11428" s="1" t="s">
        <v>315</v>
      </c>
      <c r="D11428" s="1" t="s">
        <v>316</v>
      </c>
    </row>
    <row r="11429" customFormat="false" ht="15" hidden="false" customHeight="true" outlineLevel="0" collapsed="false">
      <c r="A11429" s="106" t="n">
        <v>77697.1427430556</v>
      </c>
      <c r="B11429" s="1" t="s">
        <v>326</v>
      </c>
      <c r="C11429" s="1" t="s">
        <v>327</v>
      </c>
      <c r="D11429" s="1" t="s">
        <v>319</v>
      </c>
    </row>
    <row r="11430" customFormat="false" ht="15" hidden="false" customHeight="true" outlineLevel="0" collapsed="false">
      <c r="A11430" s="106" t="n">
        <v>77698.8293865741</v>
      </c>
      <c r="B11430" s="1" t="s">
        <v>328</v>
      </c>
      <c r="C11430" s="1" t="s">
        <v>335</v>
      </c>
      <c r="D11430" s="1" t="s">
        <v>336</v>
      </c>
    </row>
    <row r="11431" customFormat="false" ht="15" hidden="false" customHeight="true" outlineLevel="0" collapsed="false">
      <c r="A11431" s="106" t="n">
        <v>77705.0518287037</v>
      </c>
      <c r="B11431" s="1" t="s">
        <v>320</v>
      </c>
      <c r="C11431" s="1" t="s">
        <v>321</v>
      </c>
      <c r="D11431" s="1" t="s">
        <v>322</v>
      </c>
    </row>
    <row r="11432" customFormat="false" ht="15" hidden="false" customHeight="true" outlineLevel="0" collapsed="false">
      <c r="A11432" s="106" t="n">
        <v>77711.6916435185</v>
      </c>
      <c r="B11432" s="1" t="s">
        <v>323</v>
      </c>
      <c r="C11432" s="1" t="s">
        <v>324</v>
      </c>
      <c r="D11432" s="1" t="s">
        <v>325</v>
      </c>
    </row>
    <row r="11433" customFormat="false" ht="15" hidden="false" customHeight="true" outlineLevel="0" collapsed="false">
      <c r="A11433" s="106" t="n">
        <v>77718.6494444444</v>
      </c>
      <c r="B11433" s="1" t="s">
        <v>314</v>
      </c>
      <c r="C11433" s="1" t="s">
        <v>315</v>
      </c>
      <c r="D11433" s="1" t="s">
        <v>316</v>
      </c>
    </row>
    <row r="11434" customFormat="false" ht="15" hidden="false" customHeight="true" outlineLevel="0" collapsed="false">
      <c r="A11434" s="106" t="n">
        <v>77726.8394791667</v>
      </c>
      <c r="B11434" s="1" t="s">
        <v>326</v>
      </c>
      <c r="C11434" s="1" t="s">
        <v>327</v>
      </c>
      <c r="D11434" s="1" t="s">
        <v>319</v>
      </c>
    </row>
    <row r="11435" customFormat="false" ht="15" hidden="false" customHeight="true" outlineLevel="0" collapsed="false">
      <c r="A11435" s="106" t="n">
        <v>77734.4648726852</v>
      </c>
      <c r="B11435" s="1" t="s">
        <v>320</v>
      </c>
      <c r="C11435" s="1" t="s">
        <v>321</v>
      </c>
      <c r="D11435" s="1" t="s">
        <v>322</v>
      </c>
    </row>
    <row r="11436" customFormat="false" ht="15" hidden="false" customHeight="true" outlineLevel="0" collapsed="false">
      <c r="A11436" s="106" t="n">
        <v>77741.0876273148</v>
      </c>
      <c r="B11436" s="1" t="s">
        <v>323</v>
      </c>
      <c r="C11436" s="1" t="s">
        <v>324</v>
      </c>
      <c r="D11436" s="1" t="s">
        <v>325</v>
      </c>
    </row>
    <row r="11437" customFormat="false" ht="15" hidden="false" customHeight="true" outlineLevel="0" collapsed="false">
      <c r="A11437" s="106" t="n">
        <v>77748.4017824074</v>
      </c>
      <c r="B11437" s="1" t="s">
        <v>314</v>
      </c>
      <c r="C11437" s="1" t="s">
        <v>315</v>
      </c>
      <c r="D11437" s="1" t="s">
        <v>316</v>
      </c>
    </row>
    <row r="11438" customFormat="false" ht="15" hidden="false" customHeight="true" outlineLevel="0" collapsed="false">
      <c r="A11438" s="106" t="n">
        <v>77756.5280671296</v>
      </c>
      <c r="B11438" s="1" t="s">
        <v>326</v>
      </c>
      <c r="C11438" s="1" t="s">
        <v>327</v>
      </c>
      <c r="D11438" s="1" t="s">
        <v>319</v>
      </c>
    </row>
    <row r="11439" customFormat="false" ht="15" hidden="false" customHeight="true" outlineLevel="0" collapsed="false">
      <c r="A11439" s="106" t="n">
        <v>77763.8177430556</v>
      </c>
      <c r="B11439" s="1" t="s">
        <v>320</v>
      </c>
      <c r="C11439" s="1" t="s">
        <v>321</v>
      </c>
      <c r="D11439" s="1" t="s">
        <v>322</v>
      </c>
    </row>
    <row r="11440" customFormat="false" ht="15" hidden="false" customHeight="true" outlineLevel="0" collapsed="false">
      <c r="A11440" s="106" t="n">
        <v>77770.5799189815</v>
      </c>
      <c r="B11440" s="1" t="s">
        <v>323</v>
      </c>
      <c r="C11440" s="1" t="s">
        <v>324</v>
      </c>
      <c r="D11440" s="1" t="s">
        <v>325</v>
      </c>
    </row>
    <row r="11441" customFormat="false" ht="15" hidden="false" customHeight="true" outlineLevel="0" collapsed="false">
      <c r="A11441" s="106" t="n">
        <v>77778.2703935185</v>
      </c>
      <c r="B11441" s="1" t="s">
        <v>314</v>
      </c>
      <c r="C11441" s="1" t="s">
        <v>315</v>
      </c>
      <c r="D11441" s="1" t="s">
        <v>316</v>
      </c>
    </row>
    <row r="11442" customFormat="false" ht="15" hidden="false" customHeight="true" outlineLevel="0" collapsed="false">
      <c r="A11442" s="106" t="n">
        <v>77786.177962963</v>
      </c>
      <c r="B11442" s="1" t="s">
        <v>317</v>
      </c>
      <c r="C11442" s="1" t="s">
        <v>318</v>
      </c>
      <c r="D11442" s="1" t="s">
        <v>319</v>
      </c>
    </row>
    <row r="11443" customFormat="false" ht="15" hidden="false" customHeight="true" outlineLevel="0" collapsed="false">
      <c r="A11443" s="106" t="n">
        <v>77788.7466782407</v>
      </c>
      <c r="B11443" s="1" t="s">
        <v>328</v>
      </c>
      <c r="C11443" s="1" t="s">
        <v>337</v>
      </c>
      <c r="D11443" s="1" t="s">
        <v>338</v>
      </c>
    </row>
    <row r="11444" customFormat="false" ht="15" hidden="false" customHeight="true" outlineLevel="0" collapsed="false">
      <c r="A11444" s="106" t="n">
        <v>77793.1411226852</v>
      </c>
      <c r="B11444" s="1" t="s">
        <v>320</v>
      </c>
      <c r="C11444" s="1" t="s">
        <v>321</v>
      </c>
      <c r="D11444" s="1" t="s">
        <v>322</v>
      </c>
    </row>
    <row r="11445" customFormat="false" ht="15" hidden="false" customHeight="true" outlineLevel="0" collapsed="false">
      <c r="A11445" s="106" t="n">
        <v>77800.1813310185</v>
      </c>
      <c r="B11445" s="1" t="s">
        <v>333</v>
      </c>
      <c r="C11445" s="1" t="s">
        <v>334</v>
      </c>
      <c r="D11445" s="1" t="s">
        <v>325</v>
      </c>
    </row>
    <row r="11446" customFormat="false" ht="15" hidden="false" customHeight="true" outlineLevel="0" collapsed="false">
      <c r="A11446" s="106" t="n">
        <v>77808.1788078704</v>
      </c>
      <c r="B11446" s="1" t="s">
        <v>314</v>
      </c>
      <c r="C11446" s="1" t="s">
        <v>315</v>
      </c>
      <c r="D11446" s="1" t="s">
        <v>316</v>
      </c>
    </row>
    <row r="11447" customFormat="false" ht="15" hidden="false" customHeight="true" outlineLevel="0" collapsed="false">
      <c r="A11447" s="106" t="n">
        <v>77815.7596527778</v>
      </c>
      <c r="B11447" s="1" t="s">
        <v>326</v>
      </c>
      <c r="C11447" s="1" t="s">
        <v>327</v>
      </c>
      <c r="D11447" s="1" t="s">
        <v>319</v>
      </c>
    </row>
    <row r="11448" customFormat="false" ht="15" hidden="false" customHeight="true" outlineLevel="0" collapsed="false">
      <c r="A11448" s="106" t="n">
        <v>77822.4784027778</v>
      </c>
      <c r="B11448" s="1" t="s">
        <v>320</v>
      </c>
      <c r="C11448" s="1" t="s">
        <v>321</v>
      </c>
      <c r="D11448" s="1" t="s">
        <v>322</v>
      </c>
    </row>
    <row r="11449" customFormat="false" ht="15" hidden="false" customHeight="true" outlineLevel="0" collapsed="false">
      <c r="A11449" s="106" t="n">
        <v>77829.8738194444</v>
      </c>
      <c r="B11449" s="1" t="s">
        <v>323</v>
      </c>
      <c r="C11449" s="1" t="s">
        <v>324</v>
      </c>
      <c r="D11449" s="1" t="s">
        <v>325</v>
      </c>
    </row>
    <row r="11450" customFormat="false" ht="15" hidden="false" customHeight="true" outlineLevel="0" collapsed="false">
      <c r="A11450" s="106" t="n">
        <v>77838.0415740741</v>
      </c>
      <c r="B11450" s="1" t="s">
        <v>314</v>
      </c>
      <c r="C11450" s="1" t="s">
        <v>315</v>
      </c>
      <c r="D11450" s="1" t="s">
        <v>316</v>
      </c>
    </row>
    <row r="11451" customFormat="false" ht="15" hidden="false" customHeight="true" outlineLevel="0" collapsed="false">
      <c r="A11451" s="106" t="n">
        <v>77845.2554861111</v>
      </c>
      <c r="B11451" s="1" t="s">
        <v>326</v>
      </c>
      <c r="C11451" s="1" t="s">
        <v>327</v>
      </c>
      <c r="D11451" s="1" t="s">
        <v>319</v>
      </c>
    </row>
    <row r="11452" customFormat="false" ht="15" hidden="false" customHeight="true" outlineLevel="0" collapsed="false">
      <c r="A11452" s="106" t="n">
        <v>77851.8719560185</v>
      </c>
      <c r="B11452" s="1" t="s">
        <v>320</v>
      </c>
      <c r="C11452" s="1" t="s">
        <v>321</v>
      </c>
      <c r="D11452" s="1" t="s">
        <v>322</v>
      </c>
    </row>
    <row r="11453" customFormat="false" ht="15" hidden="false" customHeight="true" outlineLevel="0" collapsed="false">
      <c r="A11453" s="106" t="n">
        <v>77859.6145717593</v>
      </c>
      <c r="B11453" s="1" t="s">
        <v>323</v>
      </c>
      <c r="C11453" s="1" t="s">
        <v>324</v>
      </c>
      <c r="D11453" s="1" t="s">
        <v>325</v>
      </c>
    </row>
    <row r="11454" customFormat="false" ht="15" hidden="false" customHeight="true" outlineLevel="0" collapsed="false">
      <c r="A11454" s="106" t="n">
        <v>77867.7849074074</v>
      </c>
      <c r="B11454" s="1" t="s">
        <v>314</v>
      </c>
      <c r="C11454" s="1" t="s">
        <v>315</v>
      </c>
      <c r="D11454" s="1" t="s">
        <v>316</v>
      </c>
    </row>
    <row r="11455" customFormat="false" ht="15" hidden="false" customHeight="true" outlineLevel="0" collapsed="false">
      <c r="A11455" s="106" t="n">
        <v>77874.6698148148</v>
      </c>
      <c r="B11455" s="1" t="s">
        <v>326</v>
      </c>
      <c r="C11455" s="1" t="s">
        <v>327</v>
      </c>
      <c r="D11455" s="1" t="s">
        <v>319</v>
      </c>
    </row>
    <row r="11456" customFormat="false" ht="15" hidden="false" customHeight="true" outlineLevel="0" collapsed="false">
      <c r="A11456" s="106" t="n">
        <v>77877.7012731482</v>
      </c>
      <c r="B11456" s="1" t="s">
        <v>328</v>
      </c>
      <c r="C11456" s="1" t="s">
        <v>329</v>
      </c>
      <c r="D11456" s="1" t="s">
        <v>330</v>
      </c>
    </row>
    <row r="11457" customFormat="false" ht="15" hidden="false" customHeight="true" outlineLevel="0" collapsed="false">
      <c r="A11457" s="106" t="n">
        <v>77881.3475231481</v>
      </c>
      <c r="B11457" s="1" t="s">
        <v>320</v>
      </c>
      <c r="C11457" s="1" t="s">
        <v>321</v>
      </c>
      <c r="D11457" s="1" t="s">
        <v>322</v>
      </c>
    </row>
    <row r="11458" customFormat="false" ht="15" hidden="false" customHeight="true" outlineLevel="0" collapsed="false">
      <c r="A11458" s="106" t="n">
        <v>77889.3541550926</v>
      </c>
      <c r="B11458" s="1" t="s">
        <v>323</v>
      </c>
      <c r="C11458" s="1" t="s">
        <v>324</v>
      </c>
      <c r="D11458" s="1" t="s">
        <v>325</v>
      </c>
    </row>
    <row r="11459" customFormat="false" ht="15" hidden="false" customHeight="true" outlineLevel="0" collapsed="false">
      <c r="A11459" s="106" t="n">
        <v>77897.3634259259</v>
      </c>
      <c r="B11459" s="1" t="s">
        <v>314</v>
      </c>
      <c r="C11459" s="1" t="s">
        <v>315</v>
      </c>
      <c r="D11459" s="1" t="s">
        <v>316</v>
      </c>
    </row>
    <row r="11460" customFormat="false" ht="15" hidden="false" customHeight="true" outlineLevel="0" collapsed="false">
      <c r="A11460" s="106" t="n">
        <v>77904.0276736111</v>
      </c>
      <c r="B11460" s="1" t="s">
        <v>326</v>
      </c>
      <c r="C11460" s="1" t="s">
        <v>327</v>
      </c>
      <c r="D11460" s="1" t="s">
        <v>319</v>
      </c>
    </row>
    <row r="11461" customFormat="false" ht="15" hidden="false" customHeight="true" outlineLevel="0" collapsed="false">
      <c r="A11461" s="106" t="n">
        <v>77910.9072569444</v>
      </c>
      <c r="B11461" s="1" t="s">
        <v>320</v>
      </c>
      <c r="C11461" s="1" t="s">
        <v>321</v>
      </c>
      <c r="D11461" s="1" t="s">
        <v>322</v>
      </c>
    </row>
    <row r="11462" customFormat="false" ht="15" hidden="false" customHeight="true" outlineLevel="0" collapsed="false">
      <c r="A11462" s="106" t="n">
        <v>77919.0507523148</v>
      </c>
      <c r="B11462" s="1" t="s">
        <v>323</v>
      </c>
      <c r="C11462" s="1" t="s">
        <v>324</v>
      </c>
      <c r="D11462" s="1" t="s">
        <v>325</v>
      </c>
    </row>
    <row r="11463" customFormat="false" ht="15" hidden="false" customHeight="true" outlineLevel="0" collapsed="false">
      <c r="A11463" s="106" t="n">
        <v>77926.7716782407</v>
      </c>
      <c r="B11463" s="1" t="s">
        <v>314</v>
      </c>
      <c r="C11463" s="1" t="s">
        <v>315</v>
      </c>
      <c r="D11463" s="1" t="s">
        <v>316</v>
      </c>
    </row>
    <row r="11464" customFormat="false" ht="15" hidden="false" customHeight="true" outlineLevel="0" collapsed="false">
      <c r="A11464" s="106" t="n">
        <v>77933.3649305556</v>
      </c>
      <c r="B11464" s="1" t="s">
        <v>326</v>
      </c>
      <c r="C11464" s="1" t="s">
        <v>327</v>
      </c>
      <c r="D11464" s="1" t="s">
        <v>319</v>
      </c>
    </row>
    <row r="11465" customFormat="false" ht="15" hidden="false" customHeight="true" outlineLevel="0" collapsed="false">
      <c r="A11465" s="106" t="n">
        <v>77940.5371643518</v>
      </c>
      <c r="B11465" s="1" t="s">
        <v>320</v>
      </c>
      <c r="C11465" s="1" t="s">
        <v>321</v>
      </c>
      <c r="D11465" s="1" t="s">
        <v>322</v>
      </c>
    </row>
    <row r="11466" customFormat="false" ht="15" hidden="false" customHeight="true" outlineLevel="0" collapsed="false">
      <c r="A11466" s="106" t="n">
        <v>77948.6741666667</v>
      </c>
      <c r="B11466" s="1" t="s">
        <v>323</v>
      </c>
      <c r="C11466" s="1" t="s">
        <v>324</v>
      </c>
      <c r="D11466" s="1" t="s">
        <v>325</v>
      </c>
    </row>
    <row r="11467" customFormat="false" ht="15" hidden="false" customHeight="true" outlineLevel="0" collapsed="false">
      <c r="A11467" s="106" t="n">
        <v>77956.0431481482</v>
      </c>
      <c r="B11467" s="1" t="s">
        <v>314</v>
      </c>
      <c r="C11467" s="1" t="s">
        <v>315</v>
      </c>
      <c r="D11467" s="1" t="s">
        <v>316</v>
      </c>
    </row>
    <row r="11468" customFormat="false" ht="15" hidden="false" customHeight="true" outlineLevel="0" collapsed="false">
      <c r="A11468" s="106" t="n">
        <v>77962.7186458333</v>
      </c>
      <c r="B11468" s="1" t="s">
        <v>317</v>
      </c>
      <c r="C11468" s="1" t="s">
        <v>318</v>
      </c>
      <c r="D11468" s="1" t="s">
        <v>319</v>
      </c>
    </row>
    <row r="11469" customFormat="false" ht="15" hidden="false" customHeight="true" outlineLevel="0" collapsed="false">
      <c r="A11469" s="106" t="n">
        <v>77970.2191203704</v>
      </c>
      <c r="B11469" s="1" t="s">
        <v>320</v>
      </c>
      <c r="C11469" s="1" t="s">
        <v>321</v>
      </c>
      <c r="D11469" s="1" t="s">
        <v>322</v>
      </c>
    </row>
    <row r="11470" customFormat="false" ht="15" hidden="false" customHeight="true" outlineLevel="0" collapsed="false">
      <c r="A11470" s="106" t="n">
        <v>77970.3727430556</v>
      </c>
      <c r="B11470" s="1" t="s">
        <v>328</v>
      </c>
      <c r="C11470" s="1" t="s">
        <v>331</v>
      </c>
      <c r="D11470" s="1" t="s">
        <v>332</v>
      </c>
    </row>
    <row r="11471" customFormat="false" ht="15" hidden="false" customHeight="true" outlineLevel="0" collapsed="false">
      <c r="A11471" s="106" t="n">
        <v>77978.2074652778</v>
      </c>
      <c r="B11471" s="1" t="s">
        <v>333</v>
      </c>
      <c r="C11471" s="1" t="s">
        <v>334</v>
      </c>
      <c r="D11471" s="1" t="s">
        <v>325</v>
      </c>
    </row>
    <row r="11472" customFormat="false" ht="15" hidden="false" customHeight="true" outlineLevel="0" collapsed="false">
      <c r="A11472" s="106" t="n">
        <v>77985.2361111111</v>
      </c>
      <c r="B11472" s="1" t="s">
        <v>314</v>
      </c>
      <c r="C11472" s="1" t="s">
        <v>315</v>
      </c>
      <c r="D11472" s="1" t="s">
        <v>316</v>
      </c>
    </row>
    <row r="11473" customFormat="false" ht="15" hidden="false" customHeight="true" outlineLevel="0" collapsed="false">
      <c r="A11473" s="106" t="n">
        <v>77992.1210416667</v>
      </c>
      <c r="B11473" s="1" t="s">
        <v>326</v>
      </c>
      <c r="C11473" s="1" t="s">
        <v>327</v>
      </c>
      <c r="D11473" s="1" t="s">
        <v>319</v>
      </c>
    </row>
    <row r="11474" customFormat="false" ht="15" hidden="false" customHeight="true" outlineLevel="0" collapsed="false">
      <c r="A11474" s="106" t="n">
        <v>77999.9337615741</v>
      </c>
      <c r="B11474" s="1" t="s">
        <v>320</v>
      </c>
      <c r="C11474" s="1" t="s">
        <v>321</v>
      </c>
      <c r="D11474" s="1" t="s">
        <v>322</v>
      </c>
    </row>
    <row r="11475" customFormat="false" ht="15" hidden="false" customHeight="true" outlineLevel="0" collapsed="false">
      <c r="A11475" s="106" t="n">
        <v>78007.6517361111</v>
      </c>
      <c r="B11475" s="1" t="s">
        <v>323</v>
      </c>
      <c r="C11475" s="1" t="s">
        <v>324</v>
      </c>
      <c r="D11475" s="1" t="s">
        <v>325</v>
      </c>
    </row>
    <row r="11476" customFormat="false" ht="15" hidden="false" customHeight="true" outlineLevel="0" collapsed="false">
      <c r="A11476" s="106" t="n">
        <v>78014.4179976852</v>
      </c>
      <c r="B11476" s="1" t="s">
        <v>314</v>
      </c>
      <c r="C11476" s="1" t="s">
        <v>315</v>
      </c>
      <c r="D11476" s="1" t="s">
        <v>316</v>
      </c>
    </row>
    <row r="11477" customFormat="false" ht="15" hidden="false" customHeight="true" outlineLevel="0" collapsed="false">
      <c r="A11477" s="106" t="n">
        <v>78021.5977430556</v>
      </c>
      <c r="B11477" s="1" t="s">
        <v>326</v>
      </c>
      <c r="C11477" s="1" t="s">
        <v>327</v>
      </c>
      <c r="D11477" s="1" t="s">
        <v>319</v>
      </c>
    </row>
    <row r="11478" customFormat="false" ht="15" hidden="false" customHeight="true" outlineLevel="0" collapsed="false">
      <c r="A11478" s="106" t="n">
        <v>78029.6557291667</v>
      </c>
      <c r="B11478" s="1" t="s">
        <v>320</v>
      </c>
      <c r="C11478" s="1" t="s">
        <v>321</v>
      </c>
      <c r="D11478" s="1" t="s">
        <v>322</v>
      </c>
    </row>
    <row r="11479" customFormat="false" ht="15" hidden="false" customHeight="true" outlineLevel="0" collapsed="false">
      <c r="A11479" s="106" t="n">
        <v>78037.0291782407</v>
      </c>
      <c r="B11479" s="1" t="s">
        <v>323</v>
      </c>
      <c r="C11479" s="1" t="s">
        <v>324</v>
      </c>
      <c r="D11479" s="1" t="s">
        <v>325</v>
      </c>
    </row>
    <row r="11480" customFormat="false" ht="15" hidden="false" customHeight="true" outlineLevel="0" collapsed="false">
      <c r="A11480" s="106" t="n">
        <v>78043.6549189815</v>
      </c>
      <c r="B11480" s="1" t="s">
        <v>314</v>
      </c>
      <c r="C11480" s="1" t="s">
        <v>315</v>
      </c>
      <c r="D11480" s="1" t="s">
        <v>316</v>
      </c>
    </row>
    <row r="11481" customFormat="false" ht="15" hidden="false" customHeight="true" outlineLevel="0" collapsed="false">
      <c r="A11481" s="106" t="n">
        <v>78051.1672569445</v>
      </c>
      <c r="B11481" s="1" t="s">
        <v>326</v>
      </c>
      <c r="C11481" s="1" t="s">
        <v>327</v>
      </c>
      <c r="D11481" s="1" t="s">
        <v>319</v>
      </c>
    </row>
    <row r="11482" customFormat="false" ht="15" hidden="false" customHeight="true" outlineLevel="0" collapsed="false">
      <c r="A11482" s="106" t="n">
        <v>78059.3508449074</v>
      </c>
      <c r="B11482" s="1" t="s">
        <v>320</v>
      </c>
      <c r="C11482" s="1" t="s">
        <v>321</v>
      </c>
      <c r="D11482" s="1" t="s">
        <v>322</v>
      </c>
    </row>
    <row r="11483" customFormat="false" ht="15" hidden="false" customHeight="true" outlineLevel="0" collapsed="false">
      <c r="A11483" s="106" t="n">
        <v>78064.0659143519</v>
      </c>
      <c r="B11483" s="1" t="s">
        <v>328</v>
      </c>
      <c r="C11483" s="1" t="s">
        <v>335</v>
      </c>
      <c r="D11483" s="1" t="s">
        <v>336</v>
      </c>
    </row>
    <row r="11484" customFormat="false" ht="15" hidden="false" customHeight="true" outlineLevel="0" collapsed="false">
      <c r="A11484" s="106" t="n">
        <v>78066.3783333333</v>
      </c>
      <c r="B11484" s="1" t="s">
        <v>323</v>
      </c>
      <c r="C11484" s="1" t="s">
        <v>324</v>
      </c>
      <c r="D11484" s="1" t="s">
        <v>325</v>
      </c>
    </row>
    <row r="11485" customFormat="false" ht="15" hidden="false" customHeight="true" outlineLevel="0" collapsed="false">
      <c r="A11485" s="106" t="n">
        <v>78073.0031597222</v>
      </c>
      <c r="B11485" s="1" t="s">
        <v>314</v>
      </c>
      <c r="C11485" s="1" t="s">
        <v>315</v>
      </c>
      <c r="D11485" s="1" t="s">
        <v>316</v>
      </c>
    </row>
    <row r="11486" customFormat="false" ht="15" hidden="false" customHeight="true" outlineLevel="0" collapsed="false">
      <c r="A11486" s="106" t="n">
        <v>78080.8361458333</v>
      </c>
      <c r="B11486" s="1" t="s">
        <v>326</v>
      </c>
      <c r="C11486" s="1" t="s">
        <v>327</v>
      </c>
      <c r="D11486" s="1" t="s">
        <v>319</v>
      </c>
    </row>
    <row r="11487" customFormat="false" ht="15" hidden="false" customHeight="true" outlineLevel="0" collapsed="false">
      <c r="A11487" s="106" t="n">
        <v>78088.9820023148</v>
      </c>
      <c r="B11487" s="1" t="s">
        <v>320</v>
      </c>
      <c r="C11487" s="1" t="s">
        <v>321</v>
      </c>
      <c r="D11487" s="1" t="s">
        <v>322</v>
      </c>
    </row>
    <row r="11488" customFormat="false" ht="15" hidden="false" customHeight="true" outlineLevel="0" collapsed="false">
      <c r="A11488" s="106" t="n">
        <v>78095.7418518519</v>
      </c>
      <c r="B11488" s="1" t="s">
        <v>323</v>
      </c>
      <c r="C11488" s="1" t="s">
        <v>324</v>
      </c>
      <c r="D11488" s="1" t="s">
        <v>325</v>
      </c>
    </row>
    <row r="11489" customFormat="false" ht="15" hidden="false" customHeight="true" outlineLevel="0" collapsed="false">
      <c r="A11489" s="106" t="n">
        <v>78102.5005902778</v>
      </c>
      <c r="B11489" s="1" t="s">
        <v>314</v>
      </c>
      <c r="C11489" s="1" t="s">
        <v>315</v>
      </c>
      <c r="D11489" s="1" t="s">
        <v>316</v>
      </c>
    </row>
    <row r="11490" customFormat="false" ht="15" hidden="false" customHeight="true" outlineLevel="0" collapsed="false">
      <c r="A11490" s="106" t="n">
        <v>78110.587337963</v>
      </c>
      <c r="B11490" s="1" t="s">
        <v>326</v>
      </c>
      <c r="C11490" s="1" t="s">
        <v>327</v>
      </c>
      <c r="D11490" s="1" t="s">
        <v>319</v>
      </c>
    </row>
    <row r="11491" customFormat="false" ht="15" hidden="false" customHeight="true" outlineLevel="0" collapsed="false">
      <c r="A11491" s="106" t="n">
        <v>78118.5222685185</v>
      </c>
      <c r="B11491" s="1" t="s">
        <v>320</v>
      </c>
      <c r="C11491" s="1" t="s">
        <v>321</v>
      </c>
      <c r="D11491" s="1" t="s">
        <v>322</v>
      </c>
    </row>
    <row r="11492" customFormat="false" ht="15" hidden="false" customHeight="true" outlineLevel="0" collapsed="false">
      <c r="A11492" s="106" t="n">
        <v>78125.1531134259</v>
      </c>
      <c r="B11492" s="1" t="s">
        <v>323</v>
      </c>
      <c r="C11492" s="1" t="s">
        <v>324</v>
      </c>
      <c r="D11492" s="1" t="s">
        <v>325</v>
      </c>
    </row>
    <row r="11493" customFormat="false" ht="15" hidden="false" customHeight="true" outlineLevel="0" collapsed="false">
      <c r="A11493" s="106" t="n">
        <v>78132.1596412037</v>
      </c>
      <c r="B11493" s="1" t="s">
        <v>314</v>
      </c>
      <c r="C11493" s="1" t="s">
        <v>315</v>
      </c>
      <c r="D11493" s="1" t="s">
        <v>316</v>
      </c>
    </row>
    <row r="11494" customFormat="false" ht="15" hidden="false" customHeight="true" outlineLevel="0" collapsed="false">
      <c r="A11494" s="106" t="n">
        <v>78140.3702662037</v>
      </c>
      <c r="B11494" s="1" t="s">
        <v>317</v>
      </c>
      <c r="C11494" s="1" t="s">
        <v>318</v>
      </c>
      <c r="D11494" s="1" t="s">
        <v>319</v>
      </c>
    </row>
    <row r="11495" customFormat="false" ht="15" hidden="false" customHeight="true" outlineLevel="0" collapsed="false">
      <c r="A11495" s="106" t="n">
        <v>78147.9675694444</v>
      </c>
      <c r="B11495" s="1" t="s">
        <v>320</v>
      </c>
      <c r="C11495" s="1" t="s">
        <v>321</v>
      </c>
      <c r="D11495" s="1" t="s">
        <v>322</v>
      </c>
    </row>
    <row r="11496" customFormat="false" ht="15" hidden="false" customHeight="true" outlineLevel="0" collapsed="false">
      <c r="A11496" s="106" t="n">
        <v>78153.9902083333</v>
      </c>
      <c r="B11496" s="1" t="s">
        <v>328</v>
      </c>
      <c r="C11496" s="1" t="s">
        <v>337</v>
      </c>
      <c r="D11496" s="1" t="s">
        <v>338</v>
      </c>
    </row>
    <row r="11497" customFormat="false" ht="15" hidden="false" customHeight="true" outlineLevel="0" collapsed="false">
      <c r="A11497" s="106" t="n">
        <v>78154.6273148148</v>
      </c>
      <c r="B11497" s="1" t="s">
        <v>333</v>
      </c>
      <c r="C11497" s="1" t="s">
        <v>334</v>
      </c>
      <c r="D11497" s="1" t="s">
        <v>325</v>
      </c>
    </row>
    <row r="11498" customFormat="false" ht="15" hidden="false" customHeight="true" outlineLevel="0" collapsed="false">
      <c r="A11498" s="106" t="n">
        <v>78161.9627893519</v>
      </c>
      <c r="B11498" s="1" t="s">
        <v>314</v>
      </c>
      <c r="C11498" s="1" t="s">
        <v>315</v>
      </c>
      <c r="D11498" s="1" t="s">
        <v>316</v>
      </c>
    </row>
    <row r="11499" customFormat="false" ht="15" hidden="false" customHeight="true" outlineLevel="0" collapsed="false">
      <c r="A11499" s="106" t="n">
        <v>78170.1130671296</v>
      </c>
      <c r="B11499" s="1" t="s">
        <v>326</v>
      </c>
      <c r="C11499" s="1" t="s">
        <v>327</v>
      </c>
      <c r="D11499" s="1" t="s">
        <v>319</v>
      </c>
    </row>
    <row r="11500" customFormat="false" ht="15" hidden="false" customHeight="true" outlineLevel="0" collapsed="false">
      <c r="A11500" s="106" t="n">
        <v>78177.3382523148</v>
      </c>
      <c r="B11500" s="1" t="s">
        <v>320</v>
      </c>
      <c r="C11500" s="1" t="s">
        <v>321</v>
      </c>
      <c r="D11500" s="1" t="s">
        <v>322</v>
      </c>
    </row>
    <row r="11501" customFormat="false" ht="15" hidden="false" customHeight="true" outlineLevel="0" collapsed="false">
      <c r="A11501" s="106" t="n">
        <v>78184.1626851852</v>
      </c>
      <c r="B11501" s="1" t="s">
        <v>323</v>
      </c>
      <c r="C11501" s="1" t="s">
        <v>324</v>
      </c>
      <c r="D11501" s="1" t="s">
        <v>325</v>
      </c>
    </row>
    <row r="11502" customFormat="false" ht="15" hidden="false" customHeight="true" outlineLevel="0" collapsed="false">
      <c r="A11502" s="106" t="n">
        <v>78191.8575810185</v>
      </c>
      <c r="B11502" s="1" t="s">
        <v>314</v>
      </c>
      <c r="C11502" s="1" t="s">
        <v>315</v>
      </c>
      <c r="D11502" s="1" t="s">
        <v>316</v>
      </c>
    </row>
    <row r="11503" customFormat="false" ht="15" hidden="false" customHeight="true" outlineLevel="0" collapsed="false">
      <c r="A11503" s="106" t="n">
        <v>78199.757662037</v>
      </c>
      <c r="B11503" s="1" t="s">
        <v>326</v>
      </c>
      <c r="C11503" s="1" t="s">
        <v>327</v>
      </c>
      <c r="D11503" s="1" t="s">
        <v>319</v>
      </c>
    </row>
    <row r="11504" customFormat="false" ht="15" hidden="false" customHeight="true" outlineLevel="0" collapsed="false">
      <c r="A11504" s="106" t="n">
        <v>78206.6690046296</v>
      </c>
      <c r="B11504" s="1" t="s">
        <v>320</v>
      </c>
      <c r="C11504" s="1" t="s">
        <v>321</v>
      </c>
      <c r="D11504" s="1" t="s">
        <v>322</v>
      </c>
    </row>
    <row r="11505" customFormat="false" ht="15" hidden="false" customHeight="true" outlineLevel="0" collapsed="false">
      <c r="A11505" s="106" t="n">
        <v>78213.7513310185</v>
      </c>
      <c r="B11505" s="1" t="s">
        <v>323</v>
      </c>
      <c r="C11505" s="1" t="s">
        <v>324</v>
      </c>
      <c r="D11505" s="1" t="s">
        <v>325</v>
      </c>
    </row>
    <row r="11506" customFormat="false" ht="15" hidden="false" customHeight="true" outlineLevel="0" collapsed="false">
      <c r="A11506" s="106" t="n">
        <v>78221.7579513889</v>
      </c>
      <c r="B11506" s="1" t="s">
        <v>314</v>
      </c>
      <c r="C11506" s="1" t="s">
        <v>315</v>
      </c>
      <c r="D11506" s="1" t="s">
        <v>316</v>
      </c>
    </row>
    <row r="11507" customFormat="false" ht="15" hidden="false" customHeight="true" outlineLevel="0" collapsed="false">
      <c r="A11507" s="106" t="n">
        <v>78229.2850231481</v>
      </c>
      <c r="B11507" s="1" t="s">
        <v>326</v>
      </c>
      <c r="C11507" s="1" t="s">
        <v>327</v>
      </c>
      <c r="D11507" s="1" t="s">
        <v>319</v>
      </c>
    </row>
    <row r="11508" customFormat="false" ht="15" hidden="false" customHeight="true" outlineLevel="0" collapsed="false">
      <c r="A11508" s="106" t="n">
        <v>78235.9963541667</v>
      </c>
      <c r="B11508" s="1" t="s">
        <v>320</v>
      </c>
      <c r="C11508" s="1" t="s">
        <v>321</v>
      </c>
      <c r="D11508" s="1" t="s">
        <v>322</v>
      </c>
    </row>
    <row r="11509" customFormat="false" ht="15" hidden="false" customHeight="true" outlineLevel="0" collapsed="false">
      <c r="A11509" s="106" t="n">
        <v>78242.9436342593</v>
      </c>
      <c r="B11509" s="1" t="s">
        <v>328</v>
      </c>
      <c r="C11509" s="1" t="s">
        <v>329</v>
      </c>
      <c r="D11509" s="1" t="s">
        <v>330</v>
      </c>
    </row>
    <row r="11510" customFormat="false" ht="15" hidden="false" customHeight="true" outlineLevel="0" collapsed="false">
      <c r="A11510" s="106" t="n">
        <v>78243.3867592593</v>
      </c>
      <c r="B11510" s="1" t="s">
        <v>323</v>
      </c>
      <c r="C11510" s="1" t="s">
        <v>324</v>
      </c>
      <c r="D11510" s="1" t="s">
        <v>325</v>
      </c>
    </row>
    <row r="11511" customFormat="false" ht="15" hidden="false" customHeight="true" outlineLevel="0" collapsed="false">
      <c r="A11511" s="106" t="n">
        <v>78251.5688888889</v>
      </c>
      <c r="B11511" s="1" t="s">
        <v>314</v>
      </c>
      <c r="C11511" s="1" t="s">
        <v>315</v>
      </c>
      <c r="D11511" s="1" t="s">
        <v>316</v>
      </c>
    </row>
    <row r="11512" customFormat="false" ht="15" hidden="false" customHeight="true" outlineLevel="0" collapsed="false">
      <c r="A11512" s="106" t="n">
        <v>78258.7108333333</v>
      </c>
      <c r="B11512" s="1" t="s">
        <v>326</v>
      </c>
      <c r="C11512" s="1" t="s">
        <v>327</v>
      </c>
      <c r="D11512" s="1" t="s">
        <v>319</v>
      </c>
    </row>
    <row r="11513" customFormat="false" ht="15" hidden="false" customHeight="true" outlineLevel="0" collapsed="false">
      <c r="A11513" s="106" t="n">
        <v>78265.3515162037</v>
      </c>
      <c r="B11513" s="1" t="s">
        <v>320</v>
      </c>
      <c r="C11513" s="1" t="s">
        <v>321</v>
      </c>
      <c r="D11513" s="1" t="s">
        <v>322</v>
      </c>
    </row>
    <row r="11514" customFormat="false" ht="15" hidden="false" customHeight="true" outlineLevel="0" collapsed="false">
      <c r="A11514" s="106" t="n">
        <v>78273.0584143519</v>
      </c>
      <c r="B11514" s="1" t="s">
        <v>323</v>
      </c>
      <c r="C11514" s="1" t="s">
        <v>324</v>
      </c>
      <c r="D11514" s="1" t="s">
        <v>325</v>
      </c>
    </row>
    <row r="11515" customFormat="false" ht="15" hidden="false" customHeight="true" outlineLevel="0" collapsed="false">
      <c r="A11515" s="106" t="n">
        <v>78281.2264699074</v>
      </c>
      <c r="B11515" s="1" t="s">
        <v>314</v>
      </c>
      <c r="C11515" s="1" t="s">
        <v>315</v>
      </c>
      <c r="D11515" s="1" t="s">
        <v>316</v>
      </c>
    </row>
    <row r="11516" customFormat="false" ht="15" hidden="false" customHeight="true" outlineLevel="0" collapsed="false">
      <c r="A11516" s="106" t="n">
        <v>78288.0659606482</v>
      </c>
      <c r="B11516" s="1" t="s">
        <v>326</v>
      </c>
      <c r="C11516" s="1" t="s">
        <v>327</v>
      </c>
      <c r="D11516" s="1" t="s">
        <v>319</v>
      </c>
    </row>
    <row r="11517" customFormat="false" ht="15" hidden="false" customHeight="true" outlineLevel="0" collapsed="false">
      <c r="A11517" s="106" t="n">
        <v>78294.7605902778</v>
      </c>
      <c r="B11517" s="1" t="s">
        <v>320</v>
      </c>
      <c r="C11517" s="1" t="s">
        <v>321</v>
      </c>
      <c r="D11517" s="1" t="s">
        <v>322</v>
      </c>
    </row>
    <row r="11518" customFormat="false" ht="15" hidden="false" customHeight="true" outlineLevel="0" collapsed="false">
      <c r="A11518" s="106" t="n">
        <v>78302.741099537</v>
      </c>
      <c r="B11518" s="1" t="s">
        <v>323</v>
      </c>
      <c r="C11518" s="1" t="s">
        <v>324</v>
      </c>
      <c r="D11518" s="1" t="s">
        <v>325</v>
      </c>
    </row>
    <row r="11519" customFormat="false" ht="15" hidden="false" customHeight="true" outlineLevel="0" collapsed="false">
      <c r="A11519" s="106" t="n">
        <v>78310.7168634259</v>
      </c>
      <c r="B11519" s="1" t="s">
        <v>314</v>
      </c>
      <c r="C11519" s="1" t="s">
        <v>315</v>
      </c>
      <c r="D11519" s="1" t="s">
        <v>316</v>
      </c>
    </row>
    <row r="11520" customFormat="false" ht="15" hidden="false" customHeight="true" outlineLevel="0" collapsed="false">
      <c r="A11520" s="106" t="n">
        <v>78317.382337963</v>
      </c>
      <c r="B11520" s="1" t="s">
        <v>317</v>
      </c>
      <c r="C11520" s="1" t="s">
        <v>318</v>
      </c>
      <c r="D11520" s="1" t="s">
        <v>319</v>
      </c>
    </row>
    <row r="11521" customFormat="false" ht="15" hidden="false" customHeight="true" outlineLevel="0" collapsed="false">
      <c r="A11521" s="106" t="n">
        <v>78324.2470601852</v>
      </c>
      <c r="B11521" s="1" t="s">
        <v>320</v>
      </c>
      <c r="C11521" s="1" t="s">
        <v>321</v>
      </c>
      <c r="D11521" s="1" t="s">
        <v>322</v>
      </c>
    </row>
    <row r="11522" customFormat="false" ht="15" hidden="false" customHeight="true" outlineLevel="0" collapsed="false">
      <c r="A11522" s="106" t="n">
        <v>78332.3956134259</v>
      </c>
      <c r="B11522" s="1" t="s">
        <v>323</v>
      </c>
      <c r="C11522" s="1" t="s">
        <v>324</v>
      </c>
      <c r="D11522" s="1" t="s">
        <v>325</v>
      </c>
    </row>
    <row r="11523" customFormat="false" ht="15" hidden="false" customHeight="true" outlineLevel="0" collapsed="false">
      <c r="A11523" s="106" t="n">
        <v>78335.6152314815</v>
      </c>
      <c r="B11523" s="1" t="s">
        <v>328</v>
      </c>
      <c r="C11523" s="1" t="s">
        <v>331</v>
      </c>
      <c r="D11523" s="1" t="s">
        <v>332</v>
      </c>
    </row>
    <row r="11524" customFormat="false" ht="15" hidden="false" customHeight="true" outlineLevel="0" collapsed="false">
      <c r="A11524" s="106" t="n">
        <v>78340.0665162037</v>
      </c>
      <c r="B11524" s="1" t="s">
        <v>314</v>
      </c>
      <c r="C11524" s="1" t="s">
        <v>315</v>
      </c>
      <c r="D11524" s="1" t="s">
        <v>316</v>
      </c>
    </row>
    <row r="11525" customFormat="false" ht="15" hidden="false" customHeight="true" outlineLevel="0" collapsed="false">
      <c r="A11525" s="106" t="n">
        <v>78346.6907407407</v>
      </c>
      <c r="B11525" s="1" t="s">
        <v>326</v>
      </c>
      <c r="C11525" s="1" t="s">
        <v>327</v>
      </c>
      <c r="D11525" s="1" t="s">
        <v>319</v>
      </c>
    </row>
    <row r="11526" customFormat="false" ht="15" hidden="false" customHeight="true" outlineLevel="0" collapsed="false">
      <c r="A11526" s="106" t="n">
        <v>78353.8291087963</v>
      </c>
      <c r="B11526" s="1" t="s">
        <v>320</v>
      </c>
      <c r="C11526" s="1" t="s">
        <v>321</v>
      </c>
      <c r="D11526" s="1" t="s">
        <v>322</v>
      </c>
    </row>
    <row r="11527" customFormat="false" ht="15" hidden="false" customHeight="true" outlineLevel="0" collapsed="false">
      <c r="A11527" s="106" t="n">
        <v>78361.9868865741</v>
      </c>
      <c r="B11527" s="1" t="s">
        <v>323</v>
      </c>
      <c r="C11527" s="1" t="s">
        <v>324</v>
      </c>
      <c r="D11527" s="1" t="s">
        <v>325</v>
      </c>
    </row>
    <row r="11528" customFormat="false" ht="15" hidden="false" customHeight="true" outlineLevel="0" collapsed="false">
      <c r="A11528" s="106" t="n">
        <v>78369.3226041667</v>
      </c>
      <c r="B11528" s="1" t="s">
        <v>314</v>
      </c>
      <c r="C11528" s="1" t="s">
        <v>315</v>
      </c>
      <c r="D11528" s="1" t="s">
        <v>316</v>
      </c>
    </row>
    <row r="11529" customFormat="false" ht="15" hidden="false" customHeight="true" outlineLevel="0" collapsed="false">
      <c r="A11529" s="106" t="n">
        <v>78376.0254513889</v>
      </c>
      <c r="B11529" s="1" t="s">
        <v>326</v>
      </c>
      <c r="C11529" s="1" t="s">
        <v>327</v>
      </c>
      <c r="D11529" s="1" t="s">
        <v>319</v>
      </c>
    </row>
    <row r="11530" customFormat="false" ht="15" hidden="false" customHeight="true" outlineLevel="0" collapsed="false">
      <c r="A11530" s="106" t="n">
        <v>78383.5099074074</v>
      </c>
      <c r="B11530" s="1" t="s">
        <v>320</v>
      </c>
      <c r="C11530" s="1" t="s">
        <v>321</v>
      </c>
      <c r="D11530" s="1" t="s">
        <v>322</v>
      </c>
    </row>
    <row r="11531" customFormat="false" ht="15" hidden="false" customHeight="true" outlineLevel="0" collapsed="false">
      <c r="A11531" s="106" t="n">
        <v>78391.5037962963</v>
      </c>
      <c r="B11531" s="1" t="s">
        <v>323</v>
      </c>
      <c r="C11531" s="1" t="s">
        <v>324</v>
      </c>
      <c r="D11531" s="1" t="s">
        <v>325</v>
      </c>
    </row>
    <row r="11532" customFormat="false" ht="15" hidden="false" customHeight="true" outlineLevel="0" collapsed="false">
      <c r="A11532" s="106" t="n">
        <v>78398.5385300926</v>
      </c>
      <c r="B11532" s="1" t="s">
        <v>314</v>
      </c>
      <c r="C11532" s="1" t="s">
        <v>315</v>
      </c>
      <c r="D11532" s="1" t="s">
        <v>316</v>
      </c>
    </row>
    <row r="11533" customFormat="false" ht="15" hidden="false" customHeight="true" outlineLevel="0" collapsed="false">
      <c r="A11533" s="106" t="n">
        <v>78405.4274421296</v>
      </c>
      <c r="B11533" s="1" t="s">
        <v>326</v>
      </c>
      <c r="C11533" s="1" t="s">
        <v>327</v>
      </c>
      <c r="D11533" s="1" t="s">
        <v>319</v>
      </c>
    </row>
    <row r="11534" customFormat="false" ht="15" hidden="false" customHeight="true" outlineLevel="0" collapsed="false">
      <c r="A11534" s="106" t="n">
        <v>78413.2668981482</v>
      </c>
      <c r="B11534" s="1" t="s">
        <v>320</v>
      </c>
      <c r="C11534" s="1" t="s">
        <v>321</v>
      </c>
      <c r="D11534" s="1" t="s">
        <v>322</v>
      </c>
    </row>
    <row r="11535" customFormat="false" ht="15" hidden="false" customHeight="true" outlineLevel="0" collapsed="false">
      <c r="A11535" s="106" t="n">
        <v>78420.9622916667</v>
      </c>
      <c r="B11535" s="1" t="s">
        <v>323</v>
      </c>
      <c r="C11535" s="1" t="s">
        <v>324</v>
      </c>
      <c r="D11535" s="1" t="s">
        <v>325</v>
      </c>
    </row>
    <row r="11536" customFormat="false" ht="15" hidden="false" customHeight="true" outlineLevel="0" collapsed="false">
      <c r="A11536" s="106" t="n">
        <v>78427.7675578704</v>
      </c>
      <c r="B11536" s="1" t="s">
        <v>314</v>
      </c>
      <c r="C11536" s="1" t="s">
        <v>315</v>
      </c>
      <c r="D11536" s="1" t="s">
        <v>316</v>
      </c>
    </row>
    <row r="11537" customFormat="false" ht="15" hidden="false" customHeight="true" outlineLevel="0" collapsed="false">
      <c r="A11537" s="106" t="n">
        <v>78429.3105555556</v>
      </c>
      <c r="B11537" s="1" t="s">
        <v>328</v>
      </c>
      <c r="C11537" s="1" t="s">
        <v>335</v>
      </c>
      <c r="D11537" s="1" t="s">
        <v>336</v>
      </c>
    </row>
    <row r="11538" customFormat="false" ht="15" hidden="false" customHeight="true" outlineLevel="0" collapsed="false">
      <c r="A11538" s="106" t="n">
        <v>78434.9385069444</v>
      </c>
      <c r="B11538" s="1" t="s">
        <v>326</v>
      </c>
      <c r="C11538" s="1" t="s">
        <v>327</v>
      </c>
      <c r="D11538" s="1" t="s">
        <v>319</v>
      </c>
    </row>
    <row r="11539" customFormat="false" ht="15" hidden="false" customHeight="true" outlineLevel="0" collapsed="false">
      <c r="A11539" s="106" t="n">
        <v>78443.0513078704</v>
      </c>
      <c r="B11539" s="1" t="s">
        <v>320</v>
      </c>
      <c r="C11539" s="1" t="s">
        <v>321</v>
      </c>
      <c r="D11539" s="1" t="s">
        <v>322</v>
      </c>
    </row>
    <row r="11540" customFormat="false" ht="15" hidden="false" customHeight="true" outlineLevel="0" collapsed="false">
      <c r="A11540" s="106" t="n">
        <v>78450.3928819444</v>
      </c>
      <c r="B11540" s="1" t="s">
        <v>323</v>
      </c>
      <c r="C11540" s="1" t="s">
        <v>324</v>
      </c>
      <c r="D11540" s="1" t="s">
        <v>325</v>
      </c>
    </row>
    <row r="11541" customFormat="false" ht="15" hidden="false" customHeight="true" outlineLevel="0" collapsed="false">
      <c r="A11541" s="106" t="n">
        <v>78457.0610416667</v>
      </c>
      <c r="B11541" s="1" t="s">
        <v>314</v>
      </c>
      <c r="C11541" s="1" t="s">
        <v>315</v>
      </c>
      <c r="D11541" s="1" t="s">
        <v>316</v>
      </c>
    </row>
    <row r="11542" customFormat="false" ht="15" hidden="false" customHeight="true" outlineLevel="0" collapsed="false">
      <c r="A11542" s="106" t="n">
        <v>78464.5838194445</v>
      </c>
      <c r="B11542" s="1" t="s">
        <v>326</v>
      </c>
      <c r="C11542" s="1" t="s">
        <v>327</v>
      </c>
      <c r="D11542" s="1" t="s">
        <v>319</v>
      </c>
    </row>
    <row r="11543" customFormat="false" ht="15" hidden="false" customHeight="true" outlineLevel="0" collapsed="false">
      <c r="A11543" s="106" t="n">
        <v>78472.8052893519</v>
      </c>
      <c r="B11543" s="1" t="s">
        <v>320</v>
      </c>
      <c r="C11543" s="1" t="s">
        <v>321</v>
      </c>
      <c r="D11543" s="1" t="s">
        <v>322</v>
      </c>
    </row>
    <row r="11544" customFormat="false" ht="15" hidden="false" customHeight="true" outlineLevel="0" collapsed="false">
      <c r="A11544" s="106" t="n">
        <v>78479.8227430556</v>
      </c>
      <c r="B11544" s="1" t="s">
        <v>323</v>
      </c>
      <c r="C11544" s="1" t="s">
        <v>324</v>
      </c>
      <c r="D11544" s="1" t="s">
        <v>325</v>
      </c>
    </row>
    <row r="11545" customFormat="false" ht="15" hidden="false" customHeight="true" outlineLevel="0" collapsed="false">
      <c r="A11545" s="106" t="n">
        <v>78486.4663657407</v>
      </c>
      <c r="B11545" s="1" t="s">
        <v>314</v>
      </c>
      <c r="C11545" s="1" t="s">
        <v>315</v>
      </c>
      <c r="D11545" s="1" t="s">
        <v>316</v>
      </c>
    </row>
    <row r="11546" customFormat="false" ht="15" hidden="false" customHeight="true" outlineLevel="0" collapsed="false">
      <c r="A11546" s="106" t="n">
        <v>78494.3489467593</v>
      </c>
      <c r="B11546" s="1" t="s">
        <v>317</v>
      </c>
      <c r="C11546" s="1" t="s">
        <v>318</v>
      </c>
      <c r="D11546" s="1" t="s">
        <v>319</v>
      </c>
    </row>
    <row r="11547" customFormat="false" ht="15" hidden="false" customHeight="true" outlineLevel="0" collapsed="false">
      <c r="A11547" s="106" t="n">
        <v>78502.4821759259</v>
      </c>
      <c r="B11547" s="1" t="s">
        <v>320</v>
      </c>
      <c r="C11547" s="1" t="s">
        <v>321</v>
      </c>
      <c r="D11547" s="1" t="s">
        <v>322</v>
      </c>
    </row>
    <row r="11548" customFormat="false" ht="15" hidden="false" customHeight="true" outlineLevel="0" collapsed="false">
      <c r="A11548" s="106" t="n">
        <v>78509.2640625</v>
      </c>
      <c r="B11548" s="1" t="s">
        <v>323</v>
      </c>
      <c r="C11548" s="1" t="s">
        <v>324</v>
      </c>
      <c r="D11548" s="1" t="s">
        <v>325</v>
      </c>
    </row>
    <row r="11549" customFormat="false" ht="15" hidden="false" customHeight="true" outlineLevel="0" collapsed="false">
      <c r="A11549" s="106" t="n">
        <v>78516.0190277778</v>
      </c>
      <c r="B11549" s="1" t="s">
        <v>314</v>
      </c>
      <c r="C11549" s="1" t="s">
        <v>315</v>
      </c>
      <c r="D11549" s="1" t="s">
        <v>316</v>
      </c>
    </row>
    <row r="11550" customFormat="false" ht="15" hidden="false" customHeight="true" outlineLevel="0" collapsed="false">
      <c r="A11550" s="106" t="n">
        <v>78519.2353935185</v>
      </c>
      <c r="B11550" s="1" t="s">
        <v>328</v>
      </c>
      <c r="C11550" s="1" t="s">
        <v>337</v>
      </c>
      <c r="D11550" s="1" t="s">
        <v>338</v>
      </c>
    </row>
    <row r="11551" customFormat="false" ht="15" hidden="false" customHeight="true" outlineLevel="0" collapsed="false">
      <c r="A11551" s="106" t="n">
        <v>78524.1706944444</v>
      </c>
      <c r="B11551" s="1" t="s">
        <v>326</v>
      </c>
      <c r="C11551" s="1" t="s">
        <v>327</v>
      </c>
      <c r="D11551" s="1" t="s">
        <v>319</v>
      </c>
    </row>
    <row r="11552" customFormat="false" ht="15" hidden="false" customHeight="true" outlineLevel="0" collapsed="false">
      <c r="A11552" s="106" t="n">
        <v>78532.0546990741</v>
      </c>
      <c r="B11552" s="1" t="s">
        <v>320</v>
      </c>
      <c r="C11552" s="1" t="s">
        <v>321</v>
      </c>
      <c r="D11552" s="1" t="s">
        <v>322</v>
      </c>
    </row>
    <row r="11553" customFormat="false" ht="15" hidden="false" customHeight="true" outlineLevel="0" collapsed="false">
      <c r="A11553" s="106" t="n">
        <v>78538.7170717593</v>
      </c>
      <c r="B11553" s="1" t="s">
        <v>323</v>
      </c>
      <c r="C11553" s="1" t="s">
        <v>324</v>
      </c>
      <c r="D11553" s="1" t="s">
        <v>325</v>
      </c>
    </row>
    <row r="11554" customFormat="false" ht="15" hidden="false" customHeight="true" outlineLevel="0" collapsed="false">
      <c r="A11554" s="106" t="n">
        <v>78545.7265856482</v>
      </c>
      <c r="B11554" s="1" t="s">
        <v>314</v>
      </c>
      <c r="C11554" s="1" t="s">
        <v>315</v>
      </c>
      <c r="D11554" s="1" t="s">
        <v>316</v>
      </c>
    </row>
    <row r="11555" customFormat="false" ht="15" hidden="false" customHeight="true" outlineLevel="0" collapsed="false">
      <c r="A11555" s="106" t="n">
        <v>78553.9635532407</v>
      </c>
      <c r="B11555" s="1" t="s">
        <v>326</v>
      </c>
      <c r="C11555" s="1" t="s">
        <v>327</v>
      </c>
      <c r="D11555" s="1" t="s">
        <v>319</v>
      </c>
    </row>
    <row r="11556" customFormat="false" ht="15" hidden="false" customHeight="true" outlineLevel="0" collapsed="false">
      <c r="A11556" s="106" t="n">
        <v>78561.5146759259</v>
      </c>
      <c r="B11556" s="1" t="s">
        <v>320</v>
      </c>
      <c r="C11556" s="1" t="s">
        <v>321</v>
      </c>
      <c r="D11556" s="1" t="s">
        <v>322</v>
      </c>
    </row>
    <row r="11557" customFormat="false" ht="15" hidden="false" customHeight="true" outlineLevel="0" collapsed="false">
      <c r="A11557" s="106" t="n">
        <v>78568.1836226852</v>
      </c>
      <c r="B11557" s="1" t="s">
        <v>323</v>
      </c>
      <c r="C11557" s="1" t="s">
        <v>324</v>
      </c>
      <c r="D11557" s="1" t="s">
        <v>325</v>
      </c>
    </row>
    <row r="11558" customFormat="false" ht="15" hidden="false" customHeight="true" outlineLevel="0" collapsed="false">
      <c r="A11558" s="106" t="n">
        <v>78575.552349537</v>
      </c>
      <c r="B11558" s="1" t="s">
        <v>314</v>
      </c>
      <c r="C11558" s="1" t="s">
        <v>315</v>
      </c>
      <c r="D11558" s="1" t="s">
        <v>316</v>
      </c>
    </row>
    <row r="11559" customFormat="false" ht="15" hidden="false" customHeight="true" outlineLevel="0" collapsed="false">
      <c r="A11559" s="106" t="n">
        <v>78583.6638425926</v>
      </c>
      <c r="B11559" s="1" t="s">
        <v>326</v>
      </c>
      <c r="C11559" s="1" t="s">
        <v>327</v>
      </c>
      <c r="D11559" s="1" t="s">
        <v>319</v>
      </c>
    </row>
    <row r="11560" customFormat="false" ht="15" hidden="false" customHeight="true" outlineLevel="0" collapsed="false">
      <c r="A11560" s="106" t="n">
        <v>78590.8725578704</v>
      </c>
      <c r="B11560" s="1" t="s">
        <v>320</v>
      </c>
      <c r="C11560" s="1" t="s">
        <v>321</v>
      </c>
      <c r="D11560" s="1" t="s">
        <v>322</v>
      </c>
    </row>
    <row r="11561" customFormat="false" ht="15" hidden="false" customHeight="true" outlineLevel="0" collapsed="false">
      <c r="A11561" s="106" t="n">
        <v>78597.6760763889</v>
      </c>
      <c r="B11561" s="1" t="s">
        <v>323</v>
      </c>
      <c r="C11561" s="1" t="s">
        <v>324</v>
      </c>
      <c r="D11561" s="1" t="s">
        <v>325</v>
      </c>
    </row>
    <row r="11562" customFormat="false" ht="15" hidden="false" customHeight="true" outlineLevel="0" collapsed="false">
      <c r="A11562" s="106" t="n">
        <v>78605.4189236111</v>
      </c>
      <c r="B11562" s="1" t="s">
        <v>314</v>
      </c>
      <c r="C11562" s="1" t="s">
        <v>315</v>
      </c>
      <c r="D11562" s="1" t="s">
        <v>316</v>
      </c>
    </row>
    <row r="11563" customFormat="false" ht="15" hidden="false" customHeight="true" outlineLevel="0" collapsed="false">
      <c r="A11563" s="106" t="n">
        <v>78608.1815393519</v>
      </c>
      <c r="B11563" s="1" t="s">
        <v>328</v>
      </c>
      <c r="C11563" s="1" t="s">
        <v>329</v>
      </c>
      <c r="D11563" s="1" t="s">
        <v>330</v>
      </c>
    </row>
    <row r="11564" customFormat="false" ht="15" hidden="false" customHeight="true" outlineLevel="0" collapsed="false">
      <c r="A11564" s="106" t="n">
        <v>78613.2473148148</v>
      </c>
      <c r="B11564" s="1" t="s">
        <v>326</v>
      </c>
      <c r="C11564" s="1" t="s">
        <v>327</v>
      </c>
      <c r="D11564" s="1" t="s">
        <v>319</v>
      </c>
    </row>
    <row r="11565" customFormat="false" ht="15" hidden="false" customHeight="true" outlineLevel="0" collapsed="false">
      <c r="A11565" s="106" t="n">
        <v>78620.1579282408</v>
      </c>
      <c r="B11565" s="1" t="s">
        <v>320</v>
      </c>
      <c r="C11565" s="1" t="s">
        <v>321</v>
      </c>
      <c r="D11565" s="1" t="s">
        <v>322</v>
      </c>
    </row>
    <row r="11566" customFormat="false" ht="15" hidden="false" customHeight="true" outlineLevel="0" collapsed="false">
      <c r="A11566" s="106" t="n">
        <v>78627.2117476852</v>
      </c>
      <c r="B11566" s="1" t="s">
        <v>323</v>
      </c>
      <c r="C11566" s="1" t="s">
        <v>324</v>
      </c>
      <c r="D11566" s="1" t="s">
        <v>325</v>
      </c>
    </row>
    <row r="11567" customFormat="false" ht="15" hidden="false" customHeight="true" outlineLevel="0" collapsed="false">
      <c r="A11567" s="106" t="n">
        <v>78635.2394444445</v>
      </c>
      <c r="B11567" s="1" t="s">
        <v>314</v>
      </c>
      <c r="C11567" s="1" t="s">
        <v>315</v>
      </c>
      <c r="D11567" s="1" t="s">
        <v>316</v>
      </c>
    </row>
    <row r="11568" customFormat="false" ht="15" hidden="false" customHeight="true" outlineLevel="0" collapsed="false">
      <c r="A11568" s="106" t="n">
        <v>78642.7183217593</v>
      </c>
      <c r="B11568" s="1" t="s">
        <v>326</v>
      </c>
      <c r="C11568" s="1" t="s">
        <v>327</v>
      </c>
      <c r="D11568" s="1" t="s">
        <v>319</v>
      </c>
    </row>
    <row r="11569" customFormat="false" ht="15" hidden="false" customHeight="true" outlineLevel="0" collapsed="false">
      <c r="A11569" s="106" t="n">
        <v>78649.4159953704</v>
      </c>
      <c r="B11569" s="1" t="s">
        <v>320</v>
      </c>
      <c r="C11569" s="1" t="s">
        <v>321</v>
      </c>
      <c r="D11569" s="1" t="s">
        <v>322</v>
      </c>
    </row>
    <row r="11570" customFormat="false" ht="15" hidden="false" customHeight="true" outlineLevel="0" collapsed="false">
      <c r="A11570" s="106" t="n">
        <v>78656.7982175926</v>
      </c>
      <c r="B11570" s="1" t="s">
        <v>333</v>
      </c>
      <c r="C11570" s="1" t="s">
        <v>334</v>
      </c>
      <c r="D11570" s="1" t="s">
        <v>325</v>
      </c>
    </row>
    <row r="11571" customFormat="false" ht="15" hidden="false" customHeight="true" outlineLevel="0" collapsed="false">
      <c r="A11571" s="106" t="n">
        <v>78664.9543865741</v>
      </c>
      <c r="B11571" s="1" t="s">
        <v>314</v>
      </c>
      <c r="C11571" s="1" t="s">
        <v>315</v>
      </c>
      <c r="D11571" s="1" t="s">
        <v>316</v>
      </c>
    </row>
    <row r="11572" customFormat="false" ht="15" hidden="false" customHeight="true" outlineLevel="0" collapsed="false">
      <c r="A11572" s="106" t="n">
        <v>78672.0952083333</v>
      </c>
      <c r="B11572" s="1" t="s">
        <v>317</v>
      </c>
      <c r="C11572" s="1" t="s">
        <v>318</v>
      </c>
      <c r="D11572" s="1" t="s">
        <v>319</v>
      </c>
    </row>
    <row r="11573" customFormat="false" ht="15" hidden="false" customHeight="true" outlineLevel="0" collapsed="false">
      <c r="A11573" s="106" t="n">
        <v>78678.6994791667</v>
      </c>
      <c r="B11573" s="1" t="s">
        <v>320</v>
      </c>
      <c r="C11573" s="1" t="s">
        <v>321</v>
      </c>
      <c r="D11573" s="1" t="s">
        <v>322</v>
      </c>
    </row>
    <row r="11574" customFormat="false" ht="15" hidden="false" customHeight="true" outlineLevel="0" collapsed="false">
      <c r="A11574" s="106" t="n">
        <v>78686.423287037</v>
      </c>
      <c r="B11574" s="1" t="s">
        <v>323</v>
      </c>
      <c r="C11574" s="1" t="s">
        <v>324</v>
      </c>
      <c r="D11574" s="1" t="s">
        <v>325</v>
      </c>
    </row>
    <row r="11575" customFormat="false" ht="15" hidden="false" customHeight="true" outlineLevel="0" collapsed="false">
      <c r="A11575" s="106" t="n">
        <v>78694.542349537</v>
      </c>
      <c r="B11575" s="1" t="s">
        <v>314</v>
      </c>
      <c r="C11575" s="1" t="s">
        <v>315</v>
      </c>
      <c r="D11575" s="1" t="s">
        <v>316</v>
      </c>
    </row>
    <row r="11576" customFormat="false" ht="15" hidden="false" customHeight="true" outlineLevel="0" collapsed="false">
      <c r="A11576" s="106" t="n">
        <v>78700.8537037037</v>
      </c>
      <c r="B11576" s="1" t="s">
        <v>328</v>
      </c>
      <c r="C11576" s="1" t="s">
        <v>331</v>
      </c>
      <c r="D11576" s="1" t="s">
        <v>332</v>
      </c>
    </row>
    <row r="11577" customFormat="false" ht="15" hidden="false" customHeight="true" outlineLevel="0" collapsed="false">
      <c r="A11577" s="106" t="n">
        <v>78701.4050347222</v>
      </c>
      <c r="B11577" s="1" t="s">
        <v>326</v>
      </c>
      <c r="C11577" s="1" t="s">
        <v>327</v>
      </c>
      <c r="D11577" s="1" t="s">
        <v>319</v>
      </c>
    </row>
    <row r="11578" customFormat="false" ht="15" hidden="false" customHeight="true" outlineLevel="0" collapsed="false">
      <c r="A11578" s="106" t="n">
        <v>78708.0596064815</v>
      </c>
      <c r="B11578" s="1" t="s">
        <v>320</v>
      </c>
      <c r="C11578" s="1" t="s">
        <v>321</v>
      </c>
      <c r="D11578" s="1" t="s">
        <v>322</v>
      </c>
    </row>
    <row r="11579" customFormat="false" ht="15" hidden="false" customHeight="true" outlineLevel="0" collapsed="false">
      <c r="A11579" s="106" t="n">
        <v>78716.0604050926</v>
      </c>
      <c r="B11579" s="1" t="s">
        <v>323</v>
      </c>
      <c r="C11579" s="1" t="s">
        <v>324</v>
      </c>
      <c r="D11579" s="1" t="s">
        <v>325</v>
      </c>
    </row>
    <row r="11580" customFormat="false" ht="15" hidden="false" customHeight="true" outlineLevel="0" collapsed="false">
      <c r="A11580" s="106" t="n">
        <v>78724.0083564815</v>
      </c>
      <c r="B11580" s="1" t="s">
        <v>314</v>
      </c>
      <c r="C11580" s="1" t="s">
        <v>315</v>
      </c>
      <c r="D11580" s="1" t="s">
        <v>316</v>
      </c>
    </row>
    <row r="11581" customFormat="false" ht="15" hidden="false" customHeight="true" outlineLevel="0" collapsed="false">
      <c r="A11581" s="106" t="n">
        <v>78730.6844212963</v>
      </c>
      <c r="B11581" s="1" t="s">
        <v>326</v>
      </c>
      <c r="C11581" s="1" t="s">
        <v>327</v>
      </c>
      <c r="D11581" s="1" t="s">
        <v>319</v>
      </c>
    </row>
    <row r="11582" customFormat="false" ht="15" hidden="false" customHeight="true" outlineLevel="0" collapsed="false">
      <c r="A11582" s="106" t="n">
        <v>78737.5360185185</v>
      </c>
      <c r="B11582" s="1" t="s">
        <v>320</v>
      </c>
      <c r="C11582" s="1" t="s">
        <v>321</v>
      </c>
      <c r="D11582" s="1" t="s">
        <v>322</v>
      </c>
    </row>
    <row r="11583" customFormat="false" ht="15" hidden="false" customHeight="true" outlineLevel="0" collapsed="false">
      <c r="A11583" s="106" t="n">
        <v>78745.6847106481</v>
      </c>
      <c r="B11583" s="1" t="s">
        <v>323</v>
      </c>
      <c r="C11583" s="1" t="s">
        <v>324</v>
      </c>
      <c r="D11583" s="1" t="s">
        <v>325</v>
      </c>
    </row>
    <row r="11584" customFormat="false" ht="15" hidden="false" customHeight="true" outlineLevel="0" collapsed="false">
      <c r="A11584" s="106" t="n">
        <v>78753.3717592593</v>
      </c>
      <c r="B11584" s="1" t="s">
        <v>314</v>
      </c>
      <c r="C11584" s="1" t="s">
        <v>315</v>
      </c>
      <c r="D11584" s="1" t="s">
        <v>316</v>
      </c>
    </row>
    <row r="11585" customFormat="false" ht="15" hidden="false" customHeight="true" outlineLevel="0" collapsed="false">
      <c r="A11585" s="106" t="n">
        <v>78759.979525463</v>
      </c>
      <c r="B11585" s="1" t="s">
        <v>326</v>
      </c>
      <c r="C11585" s="1" t="s">
        <v>327</v>
      </c>
      <c r="D11585" s="1" t="s">
        <v>319</v>
      </c>
    </row>
    <row r="11586" customFormat="false" ht="15" hidden="false" customHeight="true" outlineLevel="0" collapsed="false">
      <c r="A11586" s="106" t="n">
        <v>78767.1460763889</v>
      </c>
      <c r="B11586" s="1" t="s">
        <v>320</v>
      </c>
      <c r="C11586" s="1" t="s">
        <v>321</v>
      </c>
      <c r="D11586" s="1" t="s">
        <v>322</v>
      </c>
    </row>
    <row r="11587" customFormat="false" ht="15" hidden="false" customHeight="true" outlineLevel="0" collapsed="false">
      <c r="A11587" s="106" t="n">
        <v>78775.2836111111</v>
      </c>
      <c r="B11587" s="1" t="s">
        <v>323</v>
      </c>
      <c r="C11587" s="1" t="s">
        <v>324</v>
      </c>
      <c r="D11587" s="1" t="s">
        <v>325</v>
      </c>
    </row>
    <row r="11588" customFormat="false" ht="15" hidden="false" customHeight="true" outlineLevel="0" collapsed="false">
      <c r="A11588" s="106" t="n">
        <v>78782.6617939815</v>
      </c>
      <c r="B11588" s="1" t="s">
        <v>314</v>
      </c>
      <c r="C11588" s="1" t="s">
        <v>315</v>
      </c>
      <c r="D11588" s="1" t="s">
        <v>316</v>
      </c>
    </row>
    <row r="11589" customFormat="false" ht="15" hidden="false" customHeight="true" outlineLevel="0" collapsed="false">
      <c r="A11589" s="106" t="n">
        <v>78789.3412847222</v>
      </c>
      <c r="B11589" s="1" t="s">
        <v>326</v>
      </c>
      <c r="C11589" s="1" t="s">
        <v>327</v>
      </c>
      <c r="D11589" s="1" t="s">
        <v>319</v>
      </c>
    </row>
    <row r="11590" customFormat="false" ht="15" hidden="false" customHeight="true" outlineLevel="0" collapsed="false">
      <c r="A11590" s="106" t="n">
        <v>78794.549837963</v>
      </c>
      <c r="B11590" s="1" t="s">
        <v>328</v>
      </c>
      <c r="C11590" s="1" t="s">
        <v>335</v>
      </c>
      <c r="D11590" s="1" t="s">
        <v>336</v>
      </c>
    </row>
    <row r="11591" customFormat="false" ht="15" hidden="false" customHeight="true" outlineLevel="0" collapsed="false">
      <c r="A11591" s="106" t="n">
        <v>78796.8786574074</v>
      </c>
      <c r="B11591" s="1" t="s">
        <v>320</v>
      </c>
      <c r="C11591" s="1" t="s">
        <v>321</v>
      </c>
      <c r="D11591" s="1" t="s">
        <v>322</v>
      </c>
    </row>
    <row r="11592" customFormat="false" ht="15" hidden="false" customHeight="true" outlineLevel="0" collapsed="false">
      <c r="A11592" s="106" t="n">
        <v>78804.8540046296</v>
      </c>
      <c r="B11592" s="1" t="s">
        <v>323</v>
      </c>
      <c r="C11592" s="1" t="s">
        <v>324</v>
      </c>
      <c r="D11592" s="1" t="s">
        <v>325</v>
      </c>
    </row>
    <row r="11593" customFormat="false" ht="15" hidden="false" customHeight="true" outlineLevel="0" collapsed="false">
      <c r="A11593" s="106" t="n">
        <v>78811.9184606481</v>
      </c>
      <c r="B11593" s="1" t="s">
        <v>314</v>
      </c>
      <c r="C11593" s="1" t="s">
        <v>315</v>
      </c>
      <c r="D11593" s="1" t="s">
        <v>316</v>
      </c>
    </row>
    <row r="11594" customFormat="false" ht="15" hidden="false" customHeight="true" outlineLevel="0" collapsed="false">
      <c r="A11594" s="106" t="n">
        <v>78818.8143287037</v>
      </c>
      <c r="B11594" s="1" t="s">
        <v>326</v>
      </c>
      <c r="C11594" s="1" t="s">
        <v>327</v>
      </c>
      <c r="D11594" s="1" t="s">
        <v>319</v>
      </c>
    </row>
    <row r="11595" customFormat="false" ht="15" hidden="false" customHeight="true" outlineLevel="0" collapsed="false">
      <c r="A11595" s="106" t="n">
        <v>78826.6960763889</v>
      </c>
      <c r="B11595" s="1" t="s">
        <v>320</v>
      </c>
      <c r="C11595" s="1" t="s">
        <v>321</v>
      </c>
      <c r="D11595" s="1" t="s">
        <v>322</v>
      </c>
    </row>
    <row r="11596" customFormat="false" ht="15" hidden="false" customHeight="true" outlineLevel="0" collapsed="false">
      <c r="A11596" s="106" t="n">
        <v>78834.3944212963</v>
      </c>
      <c r="B11596" s="1" t="s">
        <v>333</v>
      </c>
      <c r="C11596" s="1" t="s">
        <v>334</v>
      </c>
      <c r="D11596" s="1" t="s">
        <v>325</v>
      </c>
    </row>
    <row r="11597" customFormat="false" ht="15" hidden="false" customHeight="true" outlineLevel="0" collapsed="false">
      <c r="A11597" s="106" t="n">
        <v>78841.1922453704</v>
      </c>
      <c r="B11597" s="1" t="s">
        <v>314</v>
      </c>
      <c r="C11597" s="1" t="s">
        <v>315</v>
      </c>
      <c r="D11597" s="1" t="s">
        <v>316</v>
      </c>
    </row>
    <row r="11598" customFormat="false" ht="15" hidden="false" customHeight="true" outlineLevel="0" collapsed="false">
      <c r="A11598" s="106" t="n">
        <v>78848.4203935185</v>
      </c>
      <c r="B11598" s="1" t="s">
        <v>317</v>
      </c>
      <c r="C11598" s="1" t="s">
        <v>318</v>
      </c>
      <c r="D11598" s="1" t="s">
        <v>319</v>
      </c>
    </row>
    <row r="11599" customFormat="false" ht="15" hidden="false" customHeight="true" outlineLevel="0" collapsed="false">
      <c r="A11599" s="106" t="n">
        <v>78856.5419444444</v>
      </c>
      <c r="B11599" s="1" t="s">
        <v>320</v>
      </c>
      <c r="C11599" s="1" t="s">
        <v>321</v>
      </c>
      <c r="D11599" s="1" t="s">
        <v>322</v>
      </c>
    </row>
    <row r="11600" customFormat="false" ht="15" hidden="false" customHeight="true" outlineLevel="0" collapsed="false">
      <c r="A11600" s="106" t="n">
        <v>78863.9008101852</v>
      </c>
      <c r="B11600" s="1" t="s">
        <v>323</v>
      </c>
      <c r="C11600" s="1" t="s">
        <v>324</v>
      </c>
      <c r="D11600" s="1" t="s">
        <v>325</v>
      </c>
    </row>
    <row r="11601" customFormat="false" ht="15" hidden="false" customHeight="true" outlineLevel="0" collapsed="false">
      <c r="A11601" s="106" t="n">
        <v>78870.537974537</v>
      </c>
      <c r="B11601" s="1" t="s">
        <v>314</v>
      </c>
      <c r="C11601" s="1" t="s">
        <v>315</v>
      </c>
      <c r="D11601" s="1" t="s">
        <v>316</v>
      </c>
    </row>
    <row r="11602" customFormat="false" ht="15" hidden="false" customHeight="true" outlineLevel="0" collapsed="false">
      <c r="A11602" s="106" t="n">
        <v>78878.1450115741</v>
      </c>
      <c r="B11602" s="1" t="s">
        <v>326</v>
      </c>
      <c r="C11602" s="1" t="s">
        <v>327</v>
      </c>
      <c r="D11602" s="1" t="s">
        <v>319</v>
      </c>
    </row>
    <row r="11603" customFormat="false" ht="15" hidden="false" customHeight="true" outlineLevel="0" collapsed="false">
      <c r="A11603" s="106" t="n">
        <v>78884.4765740741</v>
      </c>
      <c r="B11603" s="1" t="s">
        <v>328</v>
      </c>
      <c r="C11603" s="1" t="s">
        <v>337</v>
      </c>
      <c r="D11603" s="1" t="s">
        <v>338</v>
      </c>
    </row>
    <row r="11604" customFormat="false" ht="15" hidden="false" customHeight="true" outlineLevel="0" collapsed="false">
      <c r="A11604" s="106" t="n">
        <v>78886.3506481482</v>
      </c>
      <c r="B11604" s="1" t="s">
        <v>320</v>
      </c>
      <c r="C11604" s="1" t="s">
        <v>321</v>
      </c>
      <c r="D11604" s="1" t="s">
        <v>322</v>
      </c>
    </row>
    <row r="11605" customFormat="false" ht="15" hidden="false" customHeight="true" outlineLevel="0" collapsed="false">
      <c r="A11605" s="106" t="n">
        <v>78893.3704398148</v>
      </c>
      <c r="B11605" s="1" t="s">
        <v>323</v>
      </c>
      <c r="C11605" s="1" t="s">
        <v>324</v>
      </c>
      <c r="D11605" s="1" t="s">
        <v>325</v>
      </c>
    </row>
    <row r="11606" customFormat="false" ht="15" hidden="false" customHeight="true" outlineLevel="0" collapsed="false">
      <c r="A11606" s="106" t="n">
        <v>78900.000462963</v>
      </c>
      <c r="B11606" s="1" t="s">
        <v>314</v>
      </c>
      <c r="C11606" s="1" t="s">
        <v>315</v>
      </c>
      <c r="D11606" s="1" t="s">
        <v>316</v>
      </c>
    </row>
    <row r="11607" customFormat="false" ht="15" hidden="false" customHeight="true" outlineLevel="0" collapsed="false">
      <c r="A11607" s="106" t="n">
        <v>78907.9401851852</v>
      </c>
      <c r="B11607" s="1" t="s">
        <v>326</v>
      </c>
      <c r="C11607" s="1" t="s">
        <v>327</v>
      </c>
      <c r="D11607" s="1" t="s">
        <v>319</v>
      </c>
    </row>
    <row r="11608" customFormat="false" ht="15" hidden="false" customHeight="true" outlineLevel="0" collapsed="false">
      <c r="A11608" s="106" t="n">
        <v>78916.0578125</v>
      </c>
      <c r="B11608" s="1" t="s">
        <v>320</v>
      </c>
      <c r="C11608" s="1" t="s">
        <v>321</v>
      </c>
      <c r="D11608" s="1" t="s">
        <v>322</v>
      </c>
    </row>
    <row r="11609" customFormat="false" ht="15" hidden="false" customHeight="true" outlineLevel="0" collapsed="false">
      <c r="A11609" s="106" t="n">
        <v>78922.8090277778</v>
      </c>
      <c r="B11609" s="1" t="s">
        <v>323</v>
      </c>
      <c r="C11609" s="1" t="s">
        <v>324</v>
      </c>
      <c r="D11609" s="1" t="s">
        <v>325</v>
      </c>
    </row>
    <row r="11610" customFormat="false" ht="15" hidden="false" customHeight="true" outlineLevel="0" collapsed="false">
      <c r="A11610" s="106" t="n">
        <v>78929.5951967593</v>
      </c>
      <c r="B11610" s="1" t="s">
        <v>314</v>
      </c>
      <c r="C11610" s="1" t="s">
        <v>315</v>
      </c>
      <c r="D11610" s="1" t="s">
        <v>316</v>
      </c>
    </row>
    <row r="11611" customFormat="false" ht="15" hidden="false" customHeight="true" outlineLevel="0" collapsed="false">
      <c r="A11611" s="106" t="n">
        <v>78937.7421064815</v>
      </c>
      <c r="B11611" s="1" t="s">
        <v>326</v>
      </c>
      <c r="C11611" s="1" t="s">
        <v>327</v>
      </c>
      <c r="D11611" s="1" t="s">
        <v>319</v>
      </c>
    </row>
    <row r="11612" customFormat="false" ht="15" hidden="false" customHeight="true" outlineLevel="0" collapsed="false">
      <c r="A11612" s="106" t="n">
        <v>78945.6172685185</v>
      </c>
      <c r="B11612" s="1" t="s">
        <v>320</v>
      </c>
      <c r="C11612" s="1" t="s">
        <v>321</v>
      </c>
      <c r="D11612" s="1" t="s">
        <v>322</v>
      </c>
    </row>
    <row r="11613" customFormat="false" ht="15" hidden="false" customHeight="true" outlineLevel="0" collapsed="false">
      <c r="A11613" s="106" t="n">
        <v>78952.2320949074</v>
      </c>
      <c r="B11613" s="1" t="s">
        <v>323</v>
      </c>
      <c r="C11613" s="1" t="s">
        <v>324</v>
      </c>
      <c r="D11613" s="1" t="s">
        <v>325</v>
      </c>
    </row>
    <row r="11614" customFormat="false" ht="15" hidden="false" customHeight="true" outlineLevel="0" collapsed="false">
      <c r="A11614" s="106" t="n">
        <v>78959.299212963</v>
      </c>
      <c r="B11614" s="1" t="s">
        <v>314</v>
      </c>
      <c r="C11614" s="1" t="s">
        <v>315</v>
      </c>
      <c r="D11614" s="1" t="s">
        <v>316</v>
      </c>
    </row>
    <row r="11615" customFormat="false" ht="15" hidden="false" customHeight="true" outlineLevel="0" collapsed="false">
      <c r="A11615" s="106" t="n">
        <v>78967.4901388889</v>
      </c>
      <c r="B11615" s="1" t="s">
        <v>326</v>
      </c>
      <c r="C11615" s="1" t="s">
        <v>327</v>
      </c>
      <c r="D11615" s="1" t="s">
        <v>319</v>
      </c>
    </row>
    <row r="11616" customFormat="false" ht="15" hidden="false" customHeight="true" outlineLevel="0" collapsed="false">
      <c r="A11616" s="106" t="n">
        <v>78973.4221412037</v>
      </c>
      <c r="B11616" s="1" t="s">
        <v>328</v>
      </c>
      <c r="C11616" s="1" t="s">
        <v>329</v>
      </c>
      <c r="D11616" s="1" t="s">
        <v>330</v>
      </c>
    </row>
    <row r="11617" customFormat="false" ht="15" hidden="false" customHeight="true" outlineLevel="0" collapsed="false">
      <c r="A11617" s="106" t="n">
        <v>78975.0206018519</v>
      </c>
      <c r="B11617" s="1" t="s">
        <v>320</v>
      </c>
      <c r="C11617" s="1" t="s">
        <v>321</v>
      </c>
      <c r="D11617" s="1" t="s">
        <v>322</v>
      </c>
    </row>
    <row r="11618" customFormat="false" ht="15" hidden="false" customHeight="true" outlineLevel="0" collapsed="false">
      <c r="A11618" s="106" t="n">
        <v>78981.6597106482</v>
      </c>
      <c r="B11618" s="1" t="s">
        <v>323</v>
      </c>
      <c r="C11618" s="1" t="s">
        <v>324</v>
      </c>
      <c r="D11618" s="1" t="s">
        <v>325</v>
      </c>
    </row>
    <row r="11619" customFormat="false" ht="15" hidden="false" customHeight="true" outlineLevel="0" collapsed="false">
      <c r="A11619" s="106" t="n">
        <v>78989.0646180556</v>
      </c>
      <c r="B11619" s="1" t="s">
        <v>314</v>
      </c>
      <c r="C11619" s="1" t="s">
        <v>315</v>
      </c>
      <c r="D11619" s="1" t="s">
        <v>316</v>
      </c>
    </row>
    <row r="11620" customFormat="false" ht="15" hidden="false" customHeight="true" outlineLevel="0" collapsed="false">
      <c r="A11620" s="106" t="n">
        <v>78997.1383912037</v>
      </c>
      <c r="B11620" s="1" t="s">
        <v>317</v>
      </c>
      <c r="C11620" s="1" t="s">
        <v>318</v>
      </c>
      <c r="D11620" s="1" t="s">
        <v>319</v>
      </c>
    </row>
    <row r="11621" customFormat="false" ht="15" hidden="false" customHeight="true" outlineLevel="0" collapsed="false">
      <c r="A11621" s="106" t="n">
        <v>79004.3003935185</v>
      </c>
      <c r="B11621" s="1" t="s">
        <v>320</v>
      </c>
      <c r="C11621" s="1" t="s">
        <v>321</v>
      </c>
      <c r="D11621" s="1" t="s">
        <v>322</v>
      </c>
    </row>
    <row r="11622" customFormat="false" ht="15" hidden="false" customHeight="true" outlineLevel="0" collapsed="false">
      <c r="A11622" s="106" t="n">
        <v>79011.1099421296</v>
      </c>
      <c r="B11622" s="1" t="s">
        <v>333</v>
      </c>
      <c r="C11622" s="1" t="s">
        <v>334</v>
      </c>
      <c r="D11622" s="1" t="s">
        <v>325</v>
      </c>
    </row>
    <row r="11623" customFormat="false" ht="15" hidden="false" customHeight="true" outlineLevel="0" collapsed="false">
      <c r="A11623" s="106" t="n">
        <v>79018.8406712963</v>
      </c>
      <c r="B11623" s="1" t="s">
        <v>314</v>
      </c>
      <c r="C11623" s="1" t="s">
        <v>315</v>
      </c>
      <c r="D11623" s="1" t="s">
        <v>316</v>
      </c>
    </row>
    <row r="11624" customFormat="false" ht="15" hidden="false" customHeight="true" outlineLevel="0" collapsed="false">
      <c r="A11624" s="106" t="n">
        <v>79026.6638310185</v>
      </c>
      <c r="B11624" s="1" t="s">
        <v>317</v>
      </c>
      <c r="C11624" s="1" t="s">
        <v>318</v>
      </c>
      <c r="D11624" s="1" t="s">
        <v>319</v>
      </c>
    </row>
    <row r="11625" customFormat="false" ht="15" hidden="false" customHeight="true" outlineLevel="0" collapsed="false">
      <c r="A11625" s="106" t="n">
        <v>79033.5140972222</v>
      </c>
      <c r="B11625" s="1" t="s">
        <v>320</v>
      </c>
      <c r="C11625" s="1" t="s">
        <v>321</v>
      </c>
      <c r="D11625" s="1" t="s">
        <v>322</v>
      </c>
    </row>
    <row r="11626" customFormat="false" ht="15" hidden="false" customHeight="true" outlineLevel="0" collapsed="false">
      <c r="A11626" s="106" t="n">
        <v>79040.5959375</v>
      </c>
      <c r="B11626" s="1" t="s">
        <v>323</v>
      </c>
      <c r="C11626" s="1" t="s">
        <v>324</v>
      </c>
      <c r="D11626" s="1" t="s">
        <v>325</v>
      </c>
    </row>
    <row r="11627" customFormat="false" ht="15" hidden="false" customHeight="true" outlineLevel="0" collapsed="false">
      <c r="A11627" s="106" t="n">
        <v>79048.584525463</v>
      </c>
      <c r="B11627" s="1" t="s">
        <v>314</v>
      </c>
      <c r="C11627" s="1" t="s">
        <v>315</v>
      </c>
      <c r="D11627" s="1" t="s">
        <v>316</v>
      </c>
    </row>
    <row r="11628" customFormat="false" ht="15" hidden="false" customHeight="true" outlineLevel="0" collapsed="false">
      <c r="A11628" s="106" t="n">
        <v>79056.072025463</v>
      </c>
      <c r="B11628" s="1" t="s">
        <v>326</v>
      </c>
      <c r="C11628" s="1" t="s">
        <v>327</v>
      </c>
      <c r="D11628" s="1" t="s">
        <v>319</v>
      </c>
    </row>
    <row r="11629" customFormat="false" ht="15" hidden="false" customHeight="true" outlineLevel="0" collapsed="false">
      <c r="A11629" s="106" t="n">
        <v>79062.725775463</v>
      </c>
      <c r="B11629" s="1" t="s">
        <v>320</v>
      </c>
      <c r="C11629" s="1" t="s">
        <v>321</v>
      </c>
      <c r="D11629" s="1" t="s">
        <v>322</v>
      </c>
    </row>
    <row r="11630" customFormat="false" ht="15" hidden="false" customHeight="true" outlineLevel="0" collapsed="false">
      <c r="A11630" s="106" t="n">
        <v>79066.0946527778</v>
      </c>
      <c r="B11630" s="1" t="s">
        <v>328</v>
      </c>
      <c r="C11630" s="1" t="s">
        <v>331</v>
      </c>
      <c r="D11630" s="1" t="s">
        <v>332</v>
      </c>
    </row>
    <row r="11631" customFormat="false" ht="15" hidden="false" customHeight="true" outlineLevel="0" collapsed="false">
      <c r="A11631" s="106" t="n">
        <v>79070.1270601852</v>
      </c>
      <c r="B11631" s="1" t="s">
        <v>323</v>
      </c>
      <c r="C11631" s="1" t="s">
        <v>324</v>
      </c>
      <c r="D11631" s="1" t="s">
        <v>325</v>
      </c>
    </row>
    <row r="11632" customFormat="false" ht="15" hidden="false" customHeight="true" outlineLevel="0" collapsed="false">
      <c r="A11632" s="106" t="n">
        <v>79078.2621296296</v>
      </c>
      <c r="B11632" s="1" t="s">
        <v>314</v>
      </c>
      <c r="C11632" s="1" t="s">
        <v>315</v>
      </c>
      <c r="D11632" s="1" t="s">
        <v>316</v>
      </c>
    </row>
    <row r="11633" customFormat="false" ht="15" hidden="false" customHeight="true" outlineLevel="0" collapsed="false">
      <c r="A11633" s="106" t="n">
        <v>79085.3952777778</v>
      </c>
      <c r="B11633" s="1" t="s">
        <v>326</v>
      </c>
      <c r="C11633" s="1" t="s">
        <v>327</v>
      </c>
      <c r="D11633" s="1" t="s">
        <v>319</v>
      </c>
    </row>
    <row r="11634" customFormat="false" ht="15" hidden="false" customHeight="true" outlineLevel="0" collapsed="false">
      <c r="A11634" s="106" t="n">
        <v>79091.9946990741</v>
      </c>
      <c r="B11634" s="1" t="s">
        <v>320</v>
      </c>
      <c r="C11634" s="1" t="s">
        <v>321</v>
      </c>
      <c r="D11634" s="1" t="s">
        <v>322</v>
      </c>
    </row>
    <row r="11635" customFormat="false" ht="15" hidden="false" customHeight="true" outlineLevel="0" collapsed="false">
      <c r="A11635" s="106" t="n">
        <v>79099.7102199074</v>
      </c>
      <c r="B11635" s="1" t="s">
        <v>323</v>
      </c>
      <c r="C11635" s="1" t="s">
        <v>324</v>
      </c>
      <c r="D11635" s="1" t="s">
        <v>325</v>
      </c>
    </row>
    <row r="11636" customFormat="false" ht="15" hidden="false" customHeight="true" outlineLevel="0" collapsed="false">
      <c r="A11636" s="106" t="n">
        <v>79107.8492361111</v>
      </c>
      <c r="B11636" s="1" t="s">
        <v>314</v>
      </c>
      <c r="C11636" s="1" t="s">
        <v>315</v>
      </c>
      <c r="D11636" s="1" t="s">
        <v>316</v>
      </c>
    </row>
    <row r="11637" customFormat="false" ht="15" hidden="false" customHeight="true" outlineLevel="0" collapsed="false">
      <c r="A11637" s="106" t="n">
        <v>79114.682025463</v>
      </c>
      <c r="B11637" s="1" t="s">
        <v>326</v>
      </c>
      <c r="C11637" s="1" t="s">
        <v>327</v>
      </c>
      <c r="D11637" s="1" t="s">
        <v>319</v>
      </c>
    </row>
    <row r="11638" customFormat="false" ht="15" hidden="false" customHeight="true" outlineLevel="0" collapsed="false">
      <c r="A11638" s="106" t="n">
        <v>79121.3685763889</v>
      </c>
      <c r="B11638" s="1" t="s">
        <v>320</v>
      </c>
      <c r="C11638" s="1" t="s">
        <v>321</v>
      </c>
      <c r="D11638" s="1" t="s">
        <v>322</v>
      </c>
    </row>
    <row r="11639" customFormat="false" ht="15" hidden="false" customHeight="true" outlineLevel="0" collapsed="false">
      <c r="A11639" s="106" t="n">
        <v>79129.3462731481</v>
      </c>
      <c r="B11639" s="1" t="s">
        <v>323</v>
      </c>
      <c r="C11639" s="1" t="s">
        <v>324</v>
      </c>
      <c r="D11639" s="1" t="s">
        <v>325</v>
      </c>
    </row>
    <row r="11640" customFormat="false" ht="15" hidden="false" customHeight="true" outlineLevel="0" collapsed="false">
      <c r="A11640" s="106" t="n">
        <v>79137.3357175926</v>
      </c>
      <c r="B11640" s="1" t="s">
        <v>314</v>
      </c>
      <c r="C11640" s="1" t="s">
        <v>315</v>
      </c>
      <c r="D11640" s="1" t="s">
        <v>316</v>
      </c>
    </row>
    <row r="11641" customFormat="false" ht="15" hidden="false" customHeight="true" outlineLevel="0" collapsed="false">
      <c r="A11641" s="106" t="n">
        <v>79143.9837615741</v>
      </c>
      <c r="B11641" s="1" t="s">
        <v>326</v>
      </c>
      <c r="C11641" s="1" t="s">
        <v>327</v>
      </c>
      <c r="D11641" s="1" t="s">
        <v>319</v>
      </c>
    </row>
    <row r="11642" customFormat="false" ht="15" hidden="false" customHeight="true" outlineLevel="0" collapsed="false">
      <c r="A11642" s="106" t="n">
        <v>79150.8792013889</v>
      </c>
      <c r="B11642" s="1" t="s">
        <v>320</v>
      </c>
      <c r="C11642" s="1" t="s">
        <v>321</v>
      </c>
      <c r="D11642" s="1" t="s">
        <v>322</v>
      </c>
    </row>
    <row r="11643" customFormat="false" ht="15" hidden="false" customHeight="true" outlineLevel="0" collapsed="false">
      <c r="A11643" s="106" t="n">
        <v>79159.0214930556</v>
      </c>
      <c r="B11643" s="1" t="s">
        <v>323</v>
      </c>
      <c r="C11643" s="1" t="s">
        <v>324</v>
      </c>
      <c r="D11643" s="1" t="s">
        <v>325</v>
      </c>
    </row>
    <row r="11644" customFormat="false" ht="15" hidden="false" customHeight="true" outlineLevel="0" collapsed="false">
      <c r="A11644" s="106" t="n">
        <v>79159.7884143519</v>
      </c>
      <c r="B11644" s="1" t="s">
        <v>328</v>
      </c>
      <c r="C11644" s="1" t="s">
        <v>335</v>
      </c>
      <c r="D11644" s="1" t="s">
        <v>336</v>
      </c>
    </row>
    <row r="11645" customFormat="false" ht="15" hidden="false" customHeight="true" outlineLevel="0" collapsed="false">
      <c r="A11645" s="106" t="n">
        <v>79166.7305671296</v>
      </c>
      <c r="B11645" s="1" t="s">
        <v>314</v>
      </c>
      <c r="C11645" s="1" t="s">
        <v>315</v>
      </c>
      <c r="D11645" s="1" t="s">
        <v>316</v>
      </c>
    </row>
    <row r="11646" customFormat="false" ht="15" hidden="false" customHeight="true" outlineLevel="0" collapsed="false">
      <c r="A11646" s="106" t="n">
        <v>79173.3443518519</v>
      </c>
      <c r="B11646" s="1" t="s">
        <v>317</v>
      </c>
      <c r="C11646" s="1" t="s">
        <v>318</v>
      </c>
      <c r="D11646" s="1" t="s">
        <v>319</v>
      </c>
    </row>
    <row r="11647" customFormat="false" ht="15" hidden="false" customHeight="true" outlineLevel="0" collapsed="false">
      <c r="A11647" s="106" t="n">
        <v>79180.539849537</v>
      </c>
      <c r="B11647" s="1" t="s">
        <v>320</v>
      </c>
      <c r="C11647" s="1" t="s">
        <v>321</v>
      </c>
      <c r="D11647" s="1" t="s">
        <v>322</v>
      </c>
    </row>
    <row r="11648" customFormat="false" ht="15" hidden="false" customHeight="true" outlineLevel="0" collapsed="false">
      <c r="A11648" s="106" t="n">
        <v>79188.7027777778</v>
      </c>
      <c r="B11648" s="1" t="s">
        <v>333</v>
      </c>
      <c r="C11648" s="1" t="s">
        <v>334</v>
      </c>
      <c r="D11648" s="1" t="s">
        <v>325</v>
      </c>
    </row>
    <row r="11649" customFormat="false" ht="15" hidden="false" customHeight="true" outlineLevel="0" collapsed="false">
      <c r="A11649" s="106" t="n">
        <v>79196.0622106482</v>
      </c>
      <c r="B11649" s="1" t="s">
        <v>314</v>
      </c>
      <c r="C11649" s="1" t="s">
        <v>315</v>
      </c>
      <c r="D11649" s="1" t="s">
        <v>316</v>
      </c>
    </row>
    <row r="11650" customFormat="false" ht="15" hidden="false" customHeight="true" outlineLevel="0" collapsed="false">
      <c r="A11650" s="106" t="n">
        <v>79202.7926736111</v>
      </c>
      <c r="B11650" s="1" t="s">
        <v>317</v>
      </c>
      <c r="C11650" s="1" t="s">
        <v>318</v>
      </c>
      <c r="D11650" s="1" t="s">
        <v>319</v>
      </c>
    </row>
    <row r="11651" customFormat="false" ht="15" hidden="false" customHeight="true" outlineLevel="0" collapsed="false">
      <c r="A11651" s="106" t="n">
        <v>79210.3398263889</v>
      </c>
      <c r="B11651" s="1" t="s">
        <v>320</v>
      </c>
      <c r="C11651" s="1" t="s">
        <v>321</v>
      </c>
      <c r="D11651" s="1" t="s">
        <v>322</v>
      </c>
    </row>
    <row r="11652" customFormat="false" ht="15" hidden="false" customHeight="true" outlineLevel="0" collapsed="false">
      <c r="A11652" s="106" t="n">
        <v>79218.3485648148</v>
      </c>
      <c r="B11652" s="1" t="s">
        <v>323</v>
      </c>
      <c r="C11652" s="1" t="s">
        <v>324</v>
      </c>
      <c r="D11652" s="1" t="s">
        <v>325</v>
      </c>
    </row>
    <row r="11653" customFormat="false" ht="15" hidden="false" customHeight="true" outlineLevel="0" collapsed="false">
      <c r="A11653" s="106" t="n">
        <v>79225.3722800926</v>
      </c>
      <c r="B11653" s="1" t="s">
        <v>314</v>
      </c>
      <c r="C11653" s="1" t="s">
        <v>315</v>
      </c>
      <c r="D11653" s="1" t="s">
        <v>316</v>
      </c>
    </row>
    <row r="11654" customFormat="false" ht="15" hidden="false" customHeight="true" outlineLevel="0" collapsed="false">
      <c r="A11654" s="106" t="n">
        <v>79232.3406944444</v>
      </c>
      <c r="B11654" s="1" t="s">
        <v>326</v>
      </c>
      <c r="C11654" s="1" t="s">
        <v>327</v>
      </c>
      <c r="D11654" s="1" t="s">
        <v>319</v>
      </c>
    </row>
    <row r="11655" customFormat="false" ht="15" hidden="false" customHeight="true" outlineLevel="0" collapsed="false">
      <c r="A11655" s="106" t="n">
        <v>79240.233275463</v>
      </c>
      <c r="B11655" s="1" t="s">
        <v>320</v>
      </c>
      <c r="C11655" s="1" t="s">
        <v>321</v>
      </c>
      <c r="D11655" s="1" t="s">
        <v>322</v>
      </c>
    </row>
    <row r="11656" customFormat="false" ht="15" hidden="false" customHeight="true" outlineLevel="0" collapsed="false">
      <c r="A11656" s="106" t="n">
        <v>79247.9298726852</v>
      </c>
      <c r="B11656" s="1" t="s">
        <v>323</v>
      </c>
      <c r="C11656" s="1" t="s">
        <v>324</v>
      </c>
      <c r="D11656" s="1" t="s">
        <v>325</v>
      </c>
    </row>
    <row r="11657" customFormat="false" ht="15" hidden="false" customHeight="true" outlineLevel="0" collapsed="false">
      <c r="A11657" s="106" t="n">
        <v>79249.7178819444</v>
      </c>
      <c r="B11657" s="1" t="s">
        <v>328</v>
      </c>
      <c r="C11657" s="1" t="s">
        <v>337</v>
      </c>
      <c r="D11657" s="1" t="s">
        <v>338</v>
      </c>
    </row>
    <row r="11658" customFormat="false" ht="15" hidden="false" customHeight="true" outlineLevel="0" collapsed="false">
      <c r="A11658" s="106" t="n">
        <v>79254.7052083333</v>
      </c>
      <c r="B11658" s="1" t="s">
        <v>314</v>
      </c>
      <c r="C11658" s="1" t="s">
        <v>315</v>
      </c>
      <c r="D11658" s="1" t="s">
        <v>316</v>
      </c>
    </row>
    <row r="11659" customFormat="false" ht="15" hidden="false" customHeight="true" outlineLevel="0" collapsed="false">
      <c r="A11659" s="106" t="n">
        <v>79261.9866435185</v>
      </c>
      <c r="B11659" s="1" t="s">
        <v>326</v>
      </c>
      <c r="C11659" s="1" t="s">
        <v>327</v>
      </c>
      <c r="D11659" s="1" t="s">
        <v>319</v>
      </c>
    </row>
    <row r="11660" customFormat="false" ht="15" hidden="false" customHeight="true" outlineLevel="0" collapsed="false">
      <c r="A11660" s="106" t="n">
        <v>79270.134849537</v>
      </c>
      <c r="B11660" s="1" t="s">
        <v>320</v>
      </c>
      <c r="C11660" s="1" t="s">
        <v>321</v>
      </c>
      <c r="D11660" s="1" t="s">
        <v>322</v>
      </c>
    </row>
    <row r="11661" customFormat="false" ht="15" hidden="false" customHeight="true" outlineLevel="0" collapsed="false">
      <c r="A11661" s="106" t="n">
        <v>79277.4415625</v>
      </c>
      <c r="B11661" s="1" t="s">
        <v>323</v>
      </c>
      <c r="C11661" s="1" t="s">
        <v>324</v>
      </c>
      <c r="D11661" s="1" t="s">
        <v>325</v>
      </c>
    </row>
    <row r="11662" customFormat="false" ht="15" hidden="false" customHeight="true" outlineLevel="0" collapsed="false">
      <c r="A11662" s="106" t="n">
        <v>79284.0966435185</v>
      </c>
      <c r="B11662" s="1" t="s">
        <v>314</v>
      </c>
      <c r="C11662" s="1" t="s">
        <v>315</v>
      </c>
      <c r="D11662" s="1" t="s">
        <v>316</v>
      </c>
    </row>
    <row r="11663" customFormat="false" ht="15" hidden="false" customHeight="true" outlineLevel="0" collapsed="false">
      <c r="A11663" s="106" t="n">
        <v>79291.7152430556</v>
      </c>
      <c r="B11663" s="1" t="s">
        <v>326</v>
      </c>
      <c r="C11663" s="1" t="s">
        <v>327</v>
      </c>
      <c r="D11663" s="1" t="s">
        <v>319</v>
      </c>
    </row>
    <row r="11664" customFormat="false" ht="15" hidden="false" customHeight="true" outlineLevel="0" collapsed="false">
      <c r="A11664" s="106" t="n">
        <v>79299.9450347222</v>
      </c>
      <c r="B11664" s="1" t="s">
        <v>320</v>
      </c>
      <c r="C11664" s="1" t="s">
        <v>321</v>
      </c>
      <c r="D11664" s="1" t="s">
        <v>322</v>
      </c>
    </row>
    <row r="11665" customFormat="false" ht="15" hidden="false" customHeight="true" outlineLevel="0" collapsed="false">
      <c r="A11665" s="106" t="n">
        <v>79306.8957291667</v>
      </c>
      <c r="B11665" s="1" t="s">
        <v>323</v>
      </c>
      <c r="C11665" s="1" t="s">
        <v>324</v>
      </c>
      <c r="D11665" s="1" t="s">
        <v>325</v>
      </c>
    </row>
    <row r="11666" customFormat="false" ht="15" hidden="false" customHeight="true" outlineLevel="0" collapsed="false">
      <c r="A11666" s="106" t="n">
        <v>79313.565775463</v>
      </c>
      <c r="B11666" s="1" t="s">
        <v>314</v>
      </c>
      <c r="C11666" s="1" t="s">
        <v>315</v>
      </c>
      <c r="D11666" s="1" t="s">
        <v>316</v>
      </c>
    </row>
    <row r="11667" customFormat="false" ht="15" hidden="false" customHeight="true" outlineLevel="0" collapsed="false">
      <c r="A11667" s="106" t="n">
        <v>79321.490775463</v>
      </c>
      <c r="B11667" s="1" t="s">
        <v>326</v>
      </c>
      <c r="C11667" s="1" t="s">
        <v>327</v>
      </c>
      <c r="D11667" s="1" t="s">
        <v>319</v>
      </c>
    </row>
    <row r="11668" customFormat="false" ht="15" hidden="false" customHeight="true" outlineLevel="0" collapsed="false">
      <c r="A11668" s="106" t="n">
        <v>79329.5947337963</v>
      </c>
      <c r="B11668" s="1" t="s">
        <v>320</v>
      </c>
      <c r="C11668" s="1" t="s">
        <v>321</v>
      </c>
      <c r="D11668" s="1" t="s">
        <v>322</v>
      </c>
    </row>
    <row r="11669" customFormat="false" ht="15" hidden="false" customHeight="true" outlineLevel="0" collapsed="false">
      <c r="A11669" s="106" t="n">
        <v>79336.3080902778</v>
      </c>
      <c r="B11669" s="1" t="s">
        <v>323</v>
      </c>
      <c r="C11669" s="1" t="s">
        <v>324</v>
      </c>
      <c r="D11669" s="1" t="s">
        <v>325</v>
      </c>
    </row>
    <row r="11670" customFormat="false" ht="15" hidden="false" customHeight="true" outlineLevel="0" collapsed="false">
      <c r="A11670" s="106" t="n">
        <v>79338.6703009259</v>
      </c>
      <c r="B11670" s="1" t="s">
        <v>328</v>
      </c>
      <c r="C11670" s="1" t="s">
        <v>329</v>
      </c>
      <c r="D11670" s="1" t="s">
        <v>330</v>
      </c>
    </row>
    <row r="11671" customFormat="false" ht="15" hidden="false" customHeight="true" outlineLevel="0" collapsed="false">
      <c r="A11671" s="106" t="n">
        <v>79343.1168171296</v>
      </c>
      <c r="B11671" s="1" t="s">
        <v>314</v>
      </c>
      <c r="C11671" s="1" t="s">
        <v>315</v>
      </c>
      <c r="D11671" s="1" t="s">
        <v>316</v>
      </c>
    </row>
    <row r="11672" customFormat="false" ht="15" hidden="false" customHeight="true" outlineLevel="0" collapsed="false">
      <c r="A11672" s="106" t="n">
        <v>79351.2540856482</v>
      </c>
      <c r="B11672" s="1" t="s">
        <v>317</v>
      </c>
      <c r="C11672" s="1" t="s">
        <v>318</v>
      </c>
      <c r="D11672" s="1" t="s">
        <v>319</v>
      </c>
    </row>
    <row r="11673" customFormat="false" ht="15" hidden="false" customHeight="true" outlineLevel="0" collapsed="false">
      <c r="A11673" s="106" t="n">
        <v>79359.0688078704</v>
      </c>
      <c r="B11673" s="1" t="s">
        <v>320</v>
      </c>
      <c r="C11673" s="1" t="s">
        <v>321</v>
      </c>
      <c r="D11673" s="1" t="s">
        <v>322</v>
      </c>
    </row>
    <row r="11674" customFormat="false" ht="15" hidden="false" customHeight="true" outlineLevel="0" collapsed="false">
      <c r="A11674" s="106" t="n">
        <v>79365.6919560185</v>
      </c>
      <c r="B11674" s="1" t="s">
        <v>333</v>
      </c>
      <c r="C11674" s="1" t="s">
        <v>334</v>
      </c>
      <c r="D11674" s="1" t="s">
        <v>325</v>
      </c>
    </row>
    <row r="11675" customFormat="false" ht="15" hidden="false" customHeight="true" outlineLevel="0" collapsed="false">
      <c r="A11675" s="106" t="n">
        <v>79372.7448958333</v>
      </c>
      <c r="B11675" s="1" t="s">
        <v>314</v>
      </c>
      <c r="C11675" s="1" t="s">
        <v>315</v>
      </c>
      <c r="D11675" s="1" t="s">
        <v>316</v>
      </c>
    </row>
    <row r="11676" customFormat="false" ht="15" hidden="false" customHeight="true" outlineLevel="0" collapsed="false">
      <c r="A11676" s="106" t="n">
        <v>79380.9404282407</v>
      </c>
      <c r="B11676" s="1" t="s">
        <v>326</v>
      </c>
      <c r="C11676" s="1" t="s">
        <v>327</v>
      </c>
      <c r="D11676" s="1" t="s">
        <v>319</v>
      </c>
    </row>
    <row r="11677" customFormat="false" ht="15" hidden="false" customHeight="true" outlineLevel="0" collapsed="false">
      <c r="A11677" s="106" t="n">
        <v>79388.3964699074</v>
      </c>
      <c r="B11677" s="1" t="s">
        <v>320</v>
      </c>
      <c r="C11677" s="1" t="s">
        <v>321</v>
      </c>
      <c r="D11677" s="1" t="s">
        <v>322</v>
      </c>
    </row>
    <row r="11678" customFormat="false" ht="15" hidden="false" customHeight="true" outlineLevel="0" collapsed="false">
      <c r="A11678" s="106" t="n">
        <v>79395.0631944445</v>
      </c>
      <c r="B11678" s="1" t="s">
        <v>323</v>
      </c>
      <c r="C11678" s="1" t="s">
        <v>324</v>
      </c>
      <c r="D11678" s="1" t="s">
        <v>325</v>
      </c>
    </row>
    <row r="11679" customFormat="false" ht="15" hidden="false" customHeight="true" outlineLevel="0" collapsed="false">
      <c r="A11679" s="106" t="n">
        <v>79402.436875</v>
      </c>
      <c r="B11679" s="1" t="s">
        <v>314</v>
      </c>
      <c r="C11679" s="1" t="s">
        <v>315</v>
      </c>
      <c r="D11679" s="1" t="s">
        <v>316</v>
      </c>
    </row>
    <row r="11680" customFormat="false" ht="15" hidden="false" customHeight="true" outlineLevel="0" collapsed="false">
      <c r="A11680" s="106" t="n">
        <v>79410.5110416667</v>
      </c>
      <c r="B11680" s="1" t="s">
        <v>326</v>
      </c>
      <c r="C11680" s="1" t="s">
        <v>327</v>
      </c>
      <c r="D11680" s="1" t="s">
        <v>319</v>
      </c>
    </row>
    <row r="11681" customFormat="false" ht="15" hidden="false" customHeight="true" outlineLevel="0" collapsed="false">
      <c r="A11681" s="106" t="n">
        <v>79417.6286574074</v>
      </c>
      <c r="B11681" s="1" t="s">
        <v>320</v>
      </c>
      <c r="C11681" s="1" t="s">
        <v>321</v>
      </c>
      <c r="D11681" s="1" t="s">
        <v>322</v>
      </c>
    </row>
    <row r="11682" customFormat="false" ht="15" hidden="false" customHeight="true" outlineLevel="0" collapsed="false">
      <c r="A11682" s="106" t="n">
        <v>79424.447974537</v>
      </c>
      <c r="B11682" s="1" t="s">
        <v>323</v>
      </c>
      <c r="C11682" s="1" t="s">
        <v>324</v>
      </c>
      <c r="D11682" s="1" t="s">
        <v>325</v>
      </c>
    </row>
    <row r="11683" customFormat="false" ht="15" hidden="false" customHeight="true" outlineLevel="0" collapsed="false">
      <c r="A11683" s="106" t="n">
        <v>79431.3393865741</v>
      </c>
      <c r="B11683" s="1" t="s">
        <v>328</v>
      </c>
      <c r="C11683" s="1" t="s">
        <v>331</v>
      </c>
      <c r="D11683" s="1" t="s">
        <v>332</v>
      </c>
    </row>
    <row r="11684" customFormat="false" ht="15" hidden="false" customHeight="true" outlineLevel="0" collapsed="false">
      <c r="A11684" s="106" t="n">
        <v>79432.1665625</v>
      </c>
      <c r="B11684" s="1" t="s">
        <v>314</v>
      </c>
      <c r="C11684" s="1" t="s">
        <v>315</v>
      </c>
      <c r="D11684" s="1" t="s">
        <v>316</v>
      </c>
    </row>
    <row r="11685" customFormat="false" ht="15" hidden="false" customHeight="true" outlineLevel="0" collapsed="false">
      <c r="A11685" s="106" t="n">
        <v>79439.9681712963</v>
      </c>
      <c r="B11685" s="1" t="s">
        <v>326</v>
      </c>
      <c r="C11685" s="1" t="s">
        <v>327</v>
      </c>
      <c r="D11685" s="1" t="s">
        <v>319</v>
      </c>
    </row>
    <row r="11686" customFormat="false" ht="15" hidden="false" customHeight="true" outlineLevel="0" collapsed="false">
      <c r="A11686" s="106" t="n">
        <v>79446.8221064815</v>
      </c>
      <c r="B11686" s="1" t="s">
        <v>320</v>
      </c>
      <c r="C11686" s="1" t="s">
        <v>321</v>
      </c>
      <c r="D11686" s="1" t="s">
        <v>322</v>
      </c>
    </row>
    <row r="11687" customFormat="false" ht="15" hidden="false" customHeight="true" outlineLevel="0" collapsed="false">
      <c r="A11687" s="106" t="n">
        <v>79453.8829282407</v>
      </c>
      <c r="B11687" s="1" t="s">
        <v>323</v>
      </c>
      <c r="C11687" s="1" t="s">
        <v>324</v>
      </c>
      <c r="D11687" s="1" t="s">
        <v>325</v>
      </c>
    </row>
    <row r="11688" customFormat="false" ht="15" hidden="false" customHeight="true" outlineLevel="0" collapsed="false">
      <c r="A11688" s="106" t="n">
        <v>79461.8940277778</v>
      </c>
      <c r="B11688" s="1" t="s">
        <v>314</v>
      </c>
      <c r="C11688" s="1" t="s">
        <v>315</v>
      </c>
      <c r="D11688" s="1" t="s">
        <v>316</v>
      </c>
    </row>
    <row r="11689" customFormat="false" ht="15" hidden="false" customHeight="true" outlineLevel="0" collapsed="false">
      <c r="A11689" s="106" t="n">
        <v>79469.3451388889</v>
      </c>
      <c r="B11689" s="1" t="s">
        <v>326</v>
      </c>
      <c r="C11689" s="1" t="s">
        <v>327</v>
      </c>
      <c r="D11689" s="1" t="s">
        <v>319</v>
      </c>
    </row>
    <row r="11690" customFormat="false" ht="15" hidden="false" customHeight="true" outlineLevel="0" collapsed="false">
      <c r="A11690" s="106" t="n">
        <v>79476.0333101852</v>
      </c>
      <c r="B11690" s="1" t="s">
        <v>320</v>
      </c>
      <c r="C11690" s="1" t="s">
        <v>321</v>
      </c>
      <c r="D11690" s="1" t="s">
        <v>322</v>
      </c>
    </row>
    <row r="11691" customFormat="false" ht="15" hidden="false" customHeight="true" outlineLevel="0" collapsed="false">
      <c r="A11691" s="106" t="n">
        <v>79483.4044791667</v>
      </c>
      <c r="B11691" s="1" t="s">
        <v>323</v>
      </c>
      <c r="C11691" s="1" t="s">
        <v>324</v>
      </c>
      <c r="D11691" s="1" t="s">
        <v>325</v>
      </c>
    </row>
    <row r="11692" customFormat="false" ht="15" hidden="false" customHeight="true" outlineLevel="0" collapsed="false">
      <c r="A11692" s="106" t="n">
        <v>79491.5775231482</v>
      </c>
      <c r="B11692" s="1" t="s">
        <v>314</v>
      </c>
      <c r="C11692" s="1" t="s">
        <v>315</v>
      </c>
      <c r="D11692" s="1" t="s">
        <v>316</v>
      </c>
    </row>
    <row r="11693" customFormat="false" ht="15" hidden="false" customHeight="true" outlineLevel="0" collapsed="false">
      <c r="A11693" s="106" t="n">
        <v>79498.686712963</v>
      </c>
      <c r="B11693" s="1" t="s">
        <v>326</v>
      </c>
      <c r="C11693" s="1" t="s">
        <v>327</v>
      </c>
      <c r="D11693" s="1" t="s">
        <v>319</v>
      </c>
    </row>
    <row r="11694" customFormat="false" ht="15" hidden="false" customHeight="true" outlineLevel="0" collapsed="false">
      <c r="A11694" s="106" t="n">
        <v>79505.3171180556</v>
      </c>
      <c r="B11694" s="1" t="s">
        <v>320</v>
      </c>
      <c r="C11694" s="1" t="s">
        <v>321</v>
      </c>
      <c r="D11694" s="1" t="s">
        <v>322</v>
      </c>
    </row>
    <row r="11695" customFormat="false" ht="15" hidden="false" customHeight="true" outlineLevel="0" collapsed="false">
      <c r="A11695" s="106" t="n">
        <v>79513.0309490741</v>
      </c>
      <c r="B11695" s="1" t="s">
        <v>323</v>
      </c>
      <c r="C11695" s="1" t="s">
        <v>324</v>
      </c>
      <c r="D11695" s="1" t="s">
        <v>325</v>
      </c>
    </row>
    <row r="11696" customFormat="false" ht="15" hidden="false" customHeight="true" outlineLevel="0" collapsed="false">
      <c r="A11696" s="106" t="n">
        <v>79521.1894907407</v>
      </c>
      <c r="B11696" s="1" t="s">
        <v>314</v>
      </c>
      <c r="C11696" s="1" t="s">
        <v>315</v>
      </c>
      <c r="D11696" s="1" t="s">
        <v>316</v>
      </c>
    </row>
    <row r="11697" customFormat="false" ht="15" hidden="false" customHeight="true" outlineLevel="0" collapsed="false">
      <c r="A11697" s="106" t="n">
        <v>79525.0304050926</v>
      </c>
      <c r="B11697" s="1" t="s">
        <v>328</v>
      </c>
      <c r="C11697" s="1" t="s">
        <v>335</v>
      </c>
      <c r="D11697" s="1" t="s">
        <v>336</v>
      </c>
    </row>
    <row r="11698" customFormat="false" ht="15" hidden="false" customHeight="true" outlineLevel="0" collapsed="false">
      <c r="A11698" s="106" t="n">
        <v>79528.0324768519</v>
      </c>
      <c r="B11698" s="1" t="s">
        <v>317</v>
      </c>
      <c r="C11698" s="1" t="s">
        <v>318</v>
      </c>
      <c r="D11698" s="1" t="s">
        <v>319</v>
      </c>
    </row>
    <row r="11699" customFormat="false" ht="15" hidden="false" customHeight="true" outlineLevel="0" collapsed="false">
      <c r="A11699" s="106" t="n">
        <v>79534.7248611111</v>
      </c>
      <c r="B11699" s="1" t="s">
        <v>320</v>
      </c>
      <c r="C11699" s="1" t="s">
        <v>321</v>
      </c>
      <c r="D11699" s="1" t="s">
        <v>322</v>
      </c>
    </row>
    <row r="11700" customFormat="false" ht="15" hidden="false" customHeight="true" outlineLevel="0" collapsed="false">
      <c r="A11700" s="106" t="n">
        <v>79542.7460648148</v>
      </c>
      <c r="B11700" s="1" t="s">
        <v>333</v>
      </c>
      <c r="C11700" s="1" t="s">
        <v>334</v>
      </c>
      <c r="D11700" s="1" t="s">
        <v>325</v>
      </c>
    </row>
    <row r="11701" customFormat="false" ht="15" hidden="false" customHeight="true" outlineLevel="0" collapsed="false">
      <c r="A11701" s="106" t="n">
        <v>79550.7213657407</v>
      </c>
      <c r="B11701" s="1" t="s">
        <v>314</v>
      </c>
      <c r="C11701" s="1" t="s">
        <v>315</v>
      </c>
      <c r="D11701" s="1" t="s">
        <v>316</v>
      </c>
    </row>
    <row r="11702" customFormat="false" ht="15" hidden="false" customHeight="true" outlineLevel="0" collapsed="false">
      <c r="A11702" s="106" t="n">
        <v>79557.4093865741</v>
      </c>
      <c r="B11702" s="1" t="s">
        <v>326</v>
      </c>
      <c r="C11702" s="1" t="s">
        <v>327</v>
      </c>
      <c r="D11702" s="1" t="s">
        <v>319</v>
      </c>
    </row>
    <row r="11703" customFormat="false" ht="15" hidden="false" customHeight="true" outlineLevel="0" collapsed="false">
      <c r="A11703" s="106" t="n">
        <v>79564.2963541667</v>
      </c>
      <c r="B11703" s="1" t="s">
        <v>320</v>
      </c>
      <c r="C11703" s="1" t="s">
        <v>321</v>
      </c>
      <c r="D11703" s="1" t="s">
        <v>322</v>
      </c>
    </row>
    <row r="11704" customFormat="false" ht="15" hidden="false" customHeight="true" outlineLevel="0" collapsed="false">
      <c r="A11704" s="106" t="n">
        <v>79572.4987384259</v>
      </c>
      <c r="B11704" s="1" t="s">
        <v>323</v>
      </c>
      <c r="C11704" s="1" t="s">
        <v>324</v>
      </c>
      <c r="D11704" s="1" t="s">
        <v>325</v>
      </c>
    </row>
    <row r="11705" customFormat="false" ht="15" hidden="false" customHeight="true" outlineLevel="0" collapsed="false">
      <c r="A11705" s="106" t="n">
        <v>79580.1783333333</v>
      </c>
      <c r="B11705" s="1" t="s">
        <v>314</v>
      </c>
      <c r="C11705" s="1" t="s">
        <v>315</v>
      </c>
      <c r="D11705" s="1" t="s">
        <v>316</v>
      </c>
    </row>
    <row r="11706" customFormat="false" ht="15" hidden="false" customHeight="true" outlineLevel="0" collapsed="false">
      <c r="A11706" s="106" t="n">
        <v>79586.8346180556</v>
      </c>
      <c r="B11706" s="1" t="s">
        <v>326</v>
      </c>
      <c r="C11706" s="1" t="s">
        <v>327</v>
      </c>
      <c r="D11706" s="1" t="s">
        <v>319</v>
      </c>
    </row>
    <row r="11707" customFormat="false" ht="15" hidden="false" customHeight="true" outlineLevel="0" collapsed="false">
      <c r="A11707" s="106" t="n">
        <v>79594.0419675926</v>
      </c>
      <c r="B11707" s="1" t="s">
        <v>320</v>
      </c>
      <c r="C11707" s="1" t="s">
        <v>321</v>
      </c>
      <c r="D11707" s="1" t="s">
        <v>322</v>
      </c>
    </row>
    <row r="11708" customFormat="false" ht="15" hidden="false" customHeight="true" outlineLevel="0" collapsed="false">
      <c r="A11708" s="106" t="n">
        <v>79602.2282523148</v>
      </c>
      <c r="B11708" s="1" t="s">
        <v>323</v>
      </c>
      <c r="C11708" s="1" t="s">
        <v>324</v>
      </c>
      <c r="D11708" s="1" t="s">
        <v>325</v>
      </c>
    </row>
    <row r="11709" customFormat="false" ht="15" hidden="false" customHeight="true" outlineLevel="0" collapsed="false">
      <c r="A11709" s="106" t="n">
        <v>79609.5730555556</v>
      </c>
      <c r="B11709" s="1" t="s">
        <v>314</v>
      </c>
      <c r="C11709" s="1" t="s">
        <v>315</v>
      </c>
      <c r="D11709" s="1" t="s">
        <v>316</v>
      </c>
    </row>
    <row r="11710" customFormat="false" ht="15" hidden="false" customHeight="true" outlineLevel="0" collapsed="false">
      <c r="A11710" s="106" t="n">
        <v>79614.9599537037</v>
      </c>
      <c r="B11710" s="1" t="s">
        <v>328</v>
      </c>
      <c r="C11710" s="1" t="s">
        <v>337</v>
      </c>
      <c r="D11710" s="1" t="s">
        <v>338</v>
      </c>
    </row>
    <row r="11711" customFormat="false" ht="15" hidden="false" customHeight="true" outlineLevel="0" collapsed="false">
      <c r="A11711" s="106" t="n">
        <v>79616.3233564815</v>
      </c>
      <c r="B11711" s="1" t="s">
        <v>326</v>
      </c>
      <c r="C11711" s="1" t="s">
        <v>327</v>
      </c>
      <c r="D11711" s="1" t="s">
        <v>319</v>
      </c>
    </row>
    <row r="11712" customFormat="false" ht="15" hidden="false" customHeight="true" outlineLevel="0" collapsed="false">
      <c r="A11712" s="106" t="n">
        <v>79623.9219560185</v>
      </c>
      <c r="B11712" s="1" t="s">
        <v>320</v>
      </c>
      <c r="C11712" s="1" t="s">
        <v>321</v>
      </c>
      <c r="D11712" s="1" t="s">
        <v>322</v>
      </c>
    </row>
    <row r="11713" customFormat="false" ht="15" hidden="false" customHeight="true" outlineLevel="0" collapsed="false">
      <c r="A11713" s="106" t="n">
        <v>79631.892650463</v>
      </c>
      <c r="B11713" s="1" t="s">
        <v>323</v>
      </c>
      <c r="C11713" s="1" t="s">
        <v>324</v>
      </c>
      <c r="D11713" s="1" t="s">
        <v>325</v>
      </c>
    </row>
    <row r="11714" customFormat="false" ht="15" hidden="false" customHeight="true" outlineLevel="0" collapsed="false">
      <c r="A11714" s="106" t="n">
        <v>79638.9242592593</v>
      </c>
      <c r="B11714" s="1" t="s">
        <v>314</v>
      </c>
      <c r="C11714" s="1" t="s">
        <v>315</v>
      </c>
      <c r="D11714" s="1" t="s">
        <v>316</v>
      </c>
    </row>
    <row r="11715" customFormat="false" ht="15" hidden="false" customHeight="true" outlineLevel="0" collapsed="false">
      <c r="A11715" s="106" t="n">
        <v>79645.8905555556</v>
      </c>
      <c r="B11715" s="1" t="s">
        <v>326</v>
      </c>
      <c r="C11715" s="1" t="s">
        <v>327</v>
      </c>
      <c r="D11715" s="1" t="s">
        <v>319</v>
      </c>
    </row>
    <row r="11716" customFormat="false" ht="15" hidden="false" customHeight="true" outlineLevel="0" collapsed="false">
      <c r="A11716" s="106" t="n">
        <v>79653.8456365741</v>
      </c>
      <c r="B11716" s="1" t="s">
        <v>320</v>
      </c>
      <c r="C11716" s="1" t="s">
        <v>321</v>
      </c>
      <c r="D11716" s="1" t="s">
        <v>322</v>
      </c>
    </row>
    <row r="11717" customFormat="false" ht="15" hidden="false" customHeight="true" outlineLevel="0" collapsed="false">
      <c r="A11717" s="106" t="n">
        <v>79661.4746180556</v>
      </c>
      <c r="B11717" s="1" t="s">
        <v>323</v>
      </c>
      <c r="C11717" s="1" t="s">
        <v>324</v>
      </c>
      <c r="D11717" s="1" t="s">
        <v>325</v>
      </c>
    </row>
    <row r="11718" customFormat="false" ht="15" hidden="false" customHeight="true" outlineLevel="0" collapsed="false">
      <c r="A11718" s="106" t="n">
        <v>79668.2589930556</v>
      </c>
      <c r="B11718" s="1" t="s">
        <v>314</v>
      </c>
      <c r="C11718" s="1" t="s">
        <v>315</v>
      </c>
      <c r="D11718" s="1" t="s">
        <v>316</v>
      </c>
    </row>
    <row r="11719" customFormat="false" ht="15" hidden="false" customHeight="true" outlineLevel="0" collapsed="false">
      <c r="A11719" s="106" t="n">
        <v>79675.5401736111</v>
      </c>
      <c r="B11719" s="1" t="s">
        <v>326</v>
      </c>
      <c r="C11719" s="1" t="s">
        <v>327</v>
      </c>
      <c r="D11719" s="1" t="s">
        <v>319</v>
      </c>
    </row>
    <row r="11720" customFormat="false" ht="15" hidden="false" customHeight="true" outlineLevel="0" collapsed="false">
      <c r="A11720" s="106" t="n">
        <v>79683.7082638889</v>
      </c>
      <c r="B11720" s="1" t="s">
        <v>320</v>
      </c>
      <c r="C11720" s="1" t="s">
        <v>321</v>
      </c>
      <c r="D11720" s="1" t="s">
        <v>322</v>
      </c>
    </row>
    <row r="11721" customFormat="false" ht="15" hidden="false" customHeight="true" outlineLevel="0" collapsed="false">
      <c r="A11721" s="106" t="n">
        <v>79690.971099537</v>
      </c>
      <c r="B11721" s="1" t="s">
        <v>323</v>
      </c>
      <c r="C11721" s="1" t="s">
        <v>324</v>
      </c>
      <c r="D11721" s="1" t="s">
        <v>325</v>
      </c>
    </row>
    <row r="11722" customFormat="false" ht="15" hidden="false" customHeight="true" outlineLevel="0" collapsed="false">
      <c r="A11722" s="106" t="n">
        <v>79697.6119791667</v>
      </c>
      <c r="B11722" s="1" t="s">
        <v>314</v>
      </c>
      <c r="C11722" s="1" t="s">
        <v>315</v>
      </c>
      <c r="D11722" s="1" t="s">
        <v>316</v>
      </c>
    </row>
    <row r="11723" customFormat="false" ht="15" hidden="false" customHeight="true" outlineLevel="0" collapsed="false">
      <c r="A11723" s="106" t="n">
        <v>79703.9113657407</v>
      </c>
      <c r="B11723" s="1" t="s">
        <v>328</v>
      </c>
      <c r="C11723" s="1" t="s">
        <v>329</v>
      </c>
      <c r="D11723" s="1" t="s">
        <v>330</v>
      </c>
    </row>
    <row r="11724" customFormat="false" ht="15" hidden="false" customHeight="true" outlineLevel="0" collapsed="false">
      <c r="A11724" s="106" t="n">
        <v>79705.2500115741</v>
      </c>
      <c r="B11724" s="1" t="s">
        <v>317</v>
      </c>
      <c r="C11724" s="1" t="s">
        <v>318</v>
      </c>
      <c r="D11724" s="1" t="s">
        <v>319</v>
      </c>
    </row>
    <row r="11725" customFormat="false" ht="15" hidden="false" customHeight="true" outlineLevel="0" collapsed="false">
      <c r="A11725" s="106" t="n">
        <v>79713.4376388889</v>
      </c>
      <c r="B11725" s="1" t="s">
        <v>320</v>
      </c>
      <c r="C11725" s="1" t="s">
        <v>321</v>
      </c>
      <c r="D11725" s="1" t="s">
        <v>322</v>
      </c>
    </row>
    <row r="11726" customFormat="false" ht="15" hidden="false" customHeight="true" outlineLevel="0" collapsed="false">
      <c r="A11726" s="106" t="n">
        <v>79720.3857060185</v>
      </c>
      <c r="B11726" s="1" t="s">
        <v>323</v>
      </c>
      <c r="C11726" s="1" t="s">
        <v>324</v>
      </c>
      <c r="D11726" s="1" t="s">
        <v>325</v>
      </c>
    </row>
    <row r="11727" customFormat="false" ht="15" hidden="false" customHeight="true" outlineLevel="0" collapsed="false">
      <c r="A11727" s="106" t="n">
        <v>79727.0191550926</v>
      </c>
      <c r="B11727" s="1" t="s">
        <v>314</v>
      </c>
      <c r="C11727" s="1" t="s">
        <v>315</v>
      </c>
      <c r="D11727" s="1" t="s">
        <v>316</v>
      </c>
    </row>
    <row r="11728" customFormat="false" ht="15" hidden="false" customHeight="true" outlineLevel="0" collapsed="false">
      <c r="A11728" s="106" t="n">
        <v>79734.9712384259</v>
      </c>
      <c r="B11728" s="1" t="s">
        <v>326</v>
      </c>
      <c r="C11728" s="1" t="s">
        <v>327</v>
      </c>
      <c r="D11728" s="1" t="s">
        <v>319</v>
      </c>
    </row>
    <row r="11729" customFormat="false" ht="15" hidden="false" customHeight="true" outlineLevel="0" collapsed="false">
      <c r="A11729" s="106" t="n">
        <v>79743.0075347222</v>
      </c>
      <c r="B11729" s="1" t="s">
        <v>320</v>
      </c>
      <c r="C11729" s="1" t="s">
        <v>321</v>
      </c>
      <c r="D11729" s="1" t="s">
        <v>322</v>
      </c>
    </row>
    <row r="11730" customFormat="false" ht="15" hidden="false" customHeight="true" outlineLevel="0" collapsed="false">
      <c r="A11730" s="106" t="n">
        <v>79749.7320833333</v>
      </c>
      <c r="B11730" s="1" t="s">
        <v>323</v>
      </c>
      <c r="C11730" s="1" t="s">
        <v>324</v>
      </c>
      <c r="D11730" s="1" t="s">
        <v>325</v>
      </c>
    </row>
    <row r="11731" customFormat="false" ht="15" hidden="false" customHeight="true" outlineLevel="0" collapsed="false">
      <c r="A11731" s="106" t="n">
        <v>79756.5082060185</v>
      </c>
      <c r="B11731" s="1" t="s">
        <v>314</v>
      </c>
      <c r="C11731" s="1" t="s">
        <v>315</v>
      </c>
      <c r="D11731" s="1" t="s">
        <v>316</v>
      </c>
    </row>
    <row r="11732" customFormat="false" ht="15" hidden="false" customHeight="true" outlineLevel="0" collapsed="false">
      <c r="A11732" s="106" t="n">
        <v>79764.6507407408</v>
      </c>
      <c r="B11732" s="1" t="s">
        <v>326</v>
      </c>
      <c r="C11732" s="1" t="s">
        <v>327</v>
      </c>
      <c r="D11732" s="1" t="s">
        <v>319</v>
      </c>
    </row>
    <row r="11733" customFormat="false" ht="15" hidden="false" customHeight="true" outlineLevel="0" collapsed="false">
      <c r="A11733" s="106" t="n">
        <v>79772.4255324074</v>
      </c>
      <c r="B11733" s="1" t="s">
        <v>320</v>
      </c>
      <c r="C11733" s="1" t="s">
        <v>321</v>
      </c>
      <c r="D11733" s="1" t="s">
        <v>322</v>
      </c>
    </row>
    <row r="11734" customFormat="false" ht="15" hidden="false" customHeight="true" outlineLevel="0" collapsed="false">
      <c r="A11734" s="106" t="n">
        <v>79779.0396643519</v>
      </c>
      <c r="B11734" s="1" t="s">
        <v>323</v>
      </c>
      <c r="C11734" s="1" t="s">
        <v>324</v>
      </c>
      <c r="D11734" s="1" t="s">
        <v>325</v>
      </c>
    </row>
    <row r="11735" customFormat="false" ht="15" hidden="false" customHeight="true" outlineLevel="0" collapsed="false">
      <c r="A11735" s="106" t="n">
        <v>79786.0897337963</v>
      </c>
      <c r="B11735" s="1" t="s">
        <v>314</v>
      </c>
      <c r="C11735" s="1" t="s">
        <v>315</v>
      </c>
      <c r="D11735" s="1" t="s">
        <v>316</v>
      </c>
    </row>
    <row r="11736" customFormat="false" ht="15" hidden="false" customHeight="true" outlineLevel="0" collapsed="false">
      <c r="A11736" s="106" t="n">
        <v>79794.2575115741</v>
      </c>
      <c r="B11736" s="1" t="s">
        <v>326</v>
      </c>
      <c r="C11736" s="1" t="s">
        <v>327</v>
      </c>
      <c r="D11736" s="1" t="s">
        <v>319</v>
      </c>
    </row>
    <row r="11737" customFormat="false" ht="15" hidden="false" customHeight="true" outlineLevel="0" collapsed="false">
      <c r="A11737" s="106" t="n">
        <v>79796.5709259259</v>
      </c>
      <c r="B11737" s="1" t="s">
        <v>328</v>
      </c>
      <c r="C11737" s="1" t="s">
        <v>331</v>
      </c>
      <c r="D11737" s="1" t="s">
        <v>332</v>
      </c>
    </row>
    <row r="11738" customFormat="false" ht="15" hidden="false" customHeight="true" outlineLevel="0" collapsed="false">
      <c r="A11738" s="106" t="n">
        <v>79801.7203009259</v>
      </c>
      <c r="B11738" s="1" t="s">
        <v>320</v>
      </c>
      <c r="C11738" s="1" t="s">
        <v>321</v>
      </c>
      <c r="D11738" s="1" t="s">
        <v>322</v>
      </c>
    </row>
    <row r="11739" customFormat="false" ht="15" hidden="false" customHeight="true" outlineLevel="0" collapsed="false">
      <c r="A11739" s="106" t="n">
        <v>79808.3526967593</v>
      </c>
      <c r="B11739" s="1" t="s">
        <v>323</v>
      </c>
      <c r="C11739" s="1" t="s">
        <v>324</v>
      </c>
      <c r="D11739" s="1" t="s">
        <v>325</v>
      </c>
    </row>
    <row r="11740" customFormat="false" ht="15" hidden="false" customHeight="true" outlineLevel="0" collapsed="false">
      <c r="A11740" s="106" t="n">
        <v>79815.7538773148</v>
      </c>
      <c r="B11740" s="1" t="s">
        <v>314</v>
      </c>
      <c r="C11740" s="1" t="s">
        <v>315</v>
      </c>
      <c r="D11740" s="1" t="s">
        <v>316</v>
      </c>
    </row>
    <row r="11741" customFormat="false" ht="15" hidden="false" customHeight="true" outlineLevel="0" collapsed="false">
      <c r="A11741" s="106" t="n">
        <v>79823.788587963</v>
      </c>
      <c r="B11741" s="1" t="s">
        <v>326</v>
      </c>
      <c r="C11741" s="1" t="s">
        <v>327</v>
      </c>
      <c r="D11741" s="1" t="s">
        <v>319</v>
      </c>
    </row>
    <row r="11742" customFormat="false" ht="15" hidden="false" customHeight="true" outlineLevel="0" collapsed="false">
      <c r="A11742" s="106" t="n">
        <v>79830.9357175926</v>
      </c>
      <c r="B11742" s="1" t="s">
        <v>320</v>
      </c>
      <c r="C11742" s="1" t="s">
        <v>321</v>
      </c>
      <c r="D11742" s="1" t="s">
        <v>322</v>
      </c>
    </row>
    <row r="11743" customFormat="false" ht="15" hidden="false" customHeight="true" outlineLevel="0" collapsed="false">
      <c r="A11743" s="106" t="n">
        <v>79837.7218402778</v>
      </c>
      <c r="B11743" s="1" t="s">
        <v>323</v>
      </c>
      <c r="C11743" s="1" t="s">
        <v>324</v>
      </c>
      <c r="D11743" s="1" t="s">
        <v>325</v>
      </c>
    </row>
    <row r="11744" customFormat="false" ht="15" hidden="false" customHeight="true" outlineLevel="0" collapsed="false">
      <c r="A11744" s="106" t="n">
        <v>79845.4742592593</v>
      </c>
      <c r="B11744" s="1" t="s">
        <v>314</v>
      </c>
      <c r="C11744" s="1" t="s">
        <v>315</v>
      </c>
      <c r="D11744" s="1" t="s">
        <v>316</v>
      </c>
    </row>
    <row r="11745" customFormat="false" ht="15" hidden="false" customHeight="true" outlineLevel="0" collapsed="false">
      <c r="A11745" s="106" t="n">
        <v>79853.2580439815</v>
      </c>
      <c r="B11745" s="1" t="s">
        <v>326</v>
      </c>
      <c r="C11745" s="1" t="s">
        <v>327</v>
      </c>
      <c r="D11745" s="1" t="s">
        <v>319</v>
      </c>
    </row>
    <row r="11746" customFormat="false" ht="15" hidden="false" customHeight="true" outlineLevel="0" collapsed="false">
      <c r="A11746" s="106" t="n">
        <v>79860.1275462963</v>
      </c>
      <c r="B11746" s="1" t="s">
        <v>320</v>
      </c>
      <c r="C11746" s="1" t="s">
        <v>321</v>
      </c>
      <c r="D11746" s="1" t="s">
        <v>322</v>
      </c>
    </row>
    <row r="11747" customFormat="false" ht="15" hidden="false" customHeight="true" outlineLevel="0" collapsed="false">
      <c r="A11747" s="106" t="n">
        <v>79867.1907060185</v>
      </c>
      <c r="B11747" s="1" t="s">
        <v>323</v>
      </c>
      <c r="C11747" s="1" t="s">
        <v>324</v>
      </c>
      <c r="D11747" s="1" t="s">
        <v>325</v>
      </c>
    </row>
    <row r="11748" customFormat="false" ht="15" hidden="false" customHeight="true" outlineLevel="0" collapsed="false">
      <c r="A11748" s="106" t="n">
        <v>79875.216875</v>
      </c>
      <c r="B11748" s="1" t="s">
        <v>314</v>
      </c>
      <c r="C11748" s="1" t="s">
        <v>315</v>
      </c>
      <c r="D11748" s="1" t="s">
        <v>316</v>
      </c>
    </row>
    <row r="11749" customFormat="false" ht="15" hidden="false" customHeight="true" outlineLevel="0" collapsed="false">
      <c r="A11749" s="106" t="n">
        <v>79882.6852430556</v>
      </c>
      <c r="B11749" s="1" t="s">
        <v>317</v>
      </c>
      <c r="C11749" s="1" t="s">
        <v>318</v>
      </c>
      <c r="D11749" s="1" t="s">
        <v>319</v>
      </c>
    </row>
    <row r="11750" customFormat="false" ht="15" hidden="false" customHeight="true" outlineLevel="0" collapsed="false">
      <c r="A11750" s="106" t="n">
        <v>79889.3591319444</v>
      </c>
      <c r="B11750" s="1" t="s">
        <v>320</v>
      </c>
      <c r="C11750" s="1" t="s">
        <v>321</v>
      </c>
      <c r="D11750" s="1" t="s">
        <v>322</v>
      </c>
    </row>
    <row r="11751" customFormat="false" ht="15" hidden="false" customHeight="true" outlineLevel="0" collapsed="false">
      <c r="A11751" s="106" t="n">
        <v>79890.2677893519</v>
      </c>
      <c r="B11751" s="1" t="s">
        <v>328</v>
      </c>
      <c r="C11751" s="1" t="s">
        <v>335</v>
      </c>
      <c r="D11751" s="1" t="s">
        <v>336</v>
      </c>
    </row>
    <row r="11752" customFormat="false" ht="15" hidden="false" customHeight="true" outlineLevel="0" collapsed="false">
      <c r="A11752" s="106" t="n">
        <v>79896.7805439815</v>
      </c>
      <c r="B11752" s="1" t="s">
        <v>323</v>
      </c>
      <c r="C11752" s="1" t="s">
        <v>324</v>
      </c>
      <c r="D11752" s="1" t="s">
        <v>325</v>
      </c>
    </row>
    <row r="11753" customFormat="false" ht="15" hidden="false" customHeight="true" outlineLevel="0" collapsed="false">
      <c r="A11753" s="106" t="n">
        <v>79904.9476967593</v>
      </c>
      <c r="B11753" s="1" t="s">
        <v>314</v>
      </c>
      <c r="C11753" s="1" t="s">
        <v>315</v>
      </c>
      <c r="D11753" s="1" t="s">
        <v>316</v>
      </c>
    </row>
    <row r="11754" customFormat="false" ht="15" hidden="false" customHeight="true" outlineLevel="0" collapsed="false">
      <c r="A11754" s="106" t="n">
        <v>79912.0891898148</v>
      </c>
      <c r="B11754" s="1" t="s">
        <v>326</v>
      </c>
      <c r="C11754" s="1" t="s">
        <v>327</v>
      </c>
      <c r="D11754" s="1" t="s">
        <v>319</v>
      </c>
    </row>
    <row r="11755" customFormat="false" ht="15" hidden="false" customHeight="true" outlineLevel="0" collapsed="false">
      <c r="A11755" s="106" t="n">
        <v>79918.6944097222</v>
      </c>
      <c r="B11755" s="1" t="s">
        <v>320</v>
      </c>
      <c r="C11755" s="1" t="s">
        <v>321</v>
      </c>
      <c r="D11755" s="1" t="s">
        <v>322</v>
      </c>
    </row>
    <row r="11756" customFormat="false" ht="15" hidden="false" customHeight="true" outlineLevel="0" collapsed="false">
      <c r="A11756" s="106" t="n">
        <v>79926.4810185185</v>
      </c>
      <c r="B11756" s="1" t="s">
        <v>323</v>
      </c>
      <c r="C11756" s="1" t="s">
        <v>324</v>
      </c>
      <c r="D11756" s="1" t="s">
        <v>325</v>
      </c>
    </row>
    <row r="11757" customFormat="false" ht="15" hidden="false" customHeight="true" outlineLevel="0" collapsed="false">
      <c r="A11757" s="106" t="n">
        <v>79934.6329050926</v>
      </c>
      <c r="B11757" s="1" t="s">
        <v>314</v>
      </c>
      <c r="C11757" s="1" t="s">
        <v>315</v>
      </c>
      <c r="D11757" s="1" t="s">
        <v>316</v>
      </c>
    </row>
    <row r="11758" customFormat="false" ht="15" hidden="false" customHeight="true" outlineLevel="0" collapsed="false">
      <c r="A11758" s="106" t="n">
        <v>79941.4891666667</v>
      </c>
      <c r="B11758" s="1" t="s">
        <v>326</v>
      </c>
      <c r="C11758" s="1" t="s">
        <v>327</v>
      </c>
      <c r="D11758" s="1" t="s">
        <v>319</v>
      </c>
    </row>
    <row r="11759" customFormat="false" ht="15" hidden="false" customHeight="true" outlineLevel="0" collapsed="false">
      <c r="A11759" s="106" t="n">
        <v>79948.1839814815</v>
      </c>
      <c r="B11759" s="1" t="s">
        <v>320</v>
      </c>
      <c r="C11759" s="1" t="s">
        <v>321</v>
      </c>
      <c r="D11759" s="1" t="s">
        <v>322</v>
      </c>
    </row>
    <row r="11760" customFormat="false" ht="15" hidden="false" customHeight="true" outlineLevel="0" collapsed="false">
      <c r="A11760" s="106" t="n">
        <v>79956.253599537</v>
      </c>
      <c r="B11760" s="1" t="s">
        <v>323</v>
      </c>
      <c r="C11760" s="1" t="s">
        <v>324</v>
      </c>
      <c r="D11760" s="1" t="s">
        <v>325</v>
      </c>
    </row>
    <row r="11761" customFormat="false" ht="15" hidden="false" customHeight="true" outlineLevel="0" collapsed="false">
      <c r="A11761" s="106" t="n">
        <v>79964.2377314815</v>
      </c>
      <c r="B11761" s="1" t="s">
        <v>314</v>
      </c>
      <c r="C11761" s="1" t="s">
        <v>315</v>
      </c>
      <c r="D11761" s="1" t="s">
        <v>316</v>
      </c>
    </row>
    <row r="11762" customFormat="false" ht="15" hidden="false" customHeight="true" outlineLevel="0" collapsed="false">
      <c r="A11762" s="106" t="n">
        <v>79970.9064583333</v>
      </c>
      <c r="B11762" s="1" t="s">
        <v>326</v>
      </c>
      <c r="C11762" s="1" t="s">
        <v>327</v>
      </c>
      <c r="D11762" s="1" t="s">
        <v>319</v>
      </c>
    </row>
    <row r="11763" customFormat="false" ht="15" hidden="false" customHeight="true" outlineLevel="0" collapsed="false">
      <c r="A11763" s="106" t="n">
        <v>79977.844212963</v>
      </c>
      <c r="B11763" s="1" t="s">
        <v>320</v>
      </c>
      <c r="C11763" s="1" t="s">
        <v>321</v>
      </c>
      <c r="D11763" s="1" t="s">
        <v>322</v>
      </c>
    </row>
    <row r="11764" customFormat="false" ht="15" hidden="false" customHeight="true" outlineLevel="0" collapsed="false">
      <c r="A11764" s="106" t="n">
        <v>79980.1998842593</v>
      </c>
      <c r="B11764" s="1" t="s">
        <v>328</v>
      </c>
      <c r="C11764" s="1" t="s">
        <v>337</v>
      </c>
      <c r="D11764" s="1" t="s">
        <v>338</v>
      </c>
    </row>
    <row r="11765" customFormat="false" ht="15" hidden="false" customHeight="true" outlineLevel="0" collapsed="false">
      <c r="A11765" s="106" t="n">
        <v>79986.0441319445</v>
      </c>
      <c r="B11765" s="1" t="s">
        <v>323</v>
      </c>
      <c r="C11765" s="1" t="s">
        <v>324</v>
      </c>
      <c r="D11765" s="1" t="s">
        <v>325</v>
      </c>
    </row>
    <row r="11766" customFormat="false" ht="15" hidden="false" customHeight="true" outlineLevel="0" collapsed="false">
      <c r="A11766" s="106" t="n">
        <v>79993.7354976852</v>
      </c>
      <c r="B11766" s="1" t="s">
        <v>314</v>
      </c>
      <c r="C11766" s="1" t="s">
        <v>315</v>
      </c>
      <c r="D11766" s="1" t="s">
        <v>316</v>
      </c>
    </row>
    <row r="11767" customFormat="false" ht="15" hidden="false" customHeight="true" outlineLevel="0" collapsed="false">
      <c r="A11767" s="106" t="n">
        <v>80000.3623842593</v>
      </c>
      <c r="B11767" s="1" t="s">
        <v>326</v>
      </c>
      <c r="C11767" s="1" t="s">
        <v>327</v>
      </c>
      <c r="D11767" s="1" t="s">
        <v>319</v>
      </c>
    </row>
    <row r="11768" customFormat="false" ht="15" hidden="false" customHeight="true" outlineLevel="0" collapsed="false">
      <c r="A11768" s="106" t="n">
        <v>80007.643912037</v>
      </c>
      <c r="B11768" s="1" t="s">
        <v>320</v>
      </c>
      <c r="C11768" s="1" t="s">
        <v>321</v>
      </c>
      <c r="D11768" s="1" t="s">
        <v>322</v>
      </c>
    </row>
    <row r="11769" customFormat="false" ht="15" hidden="false" customHeight="true" outlineLevel="0" collapsed="false">
      <c r="A11769" s="106" t="n">
        <v>80015.7951736111</v>
      </c>
      <c r="B11769" s="1" t="s">
        <v>323</v>
      </c>
      <c r="C11769" s="1" t="s">
        <v>324</v>
      </c>
      <c r="D11769" s="1" t="s">
        <v>325</v>
      </c>
    </row>
    <row r="11770" customFormat="false" ht="15" hidden="false" customHeight="true" outlineLevel="0" collapsed="false">
      <c r="A11770" s="106" t="n">
        <v>80023.1247453704</v>
      </c>
      <c r="B11770" s="1" t="s">
        <v>314</v>
      </c>
      <c r="C11770" s="1" t="s">
        <v>315</v>
      </c>
      <c r="D11770" s="1" t="s">
        <v>316</v>
      </c>
    </row>
    <row r="11771" customFormat="false" ht="15" hidden="false" customHeight="true" outlineLevel="0" collapsed="false">
      <c r="A11771" s="106" t="n">
        <v>80029.8715625</v>
      </c>
      <c r="B11771" s="1" t="s">
        <v>326</v>
      </c>
      <c r="C11771" s="1" t="s">
        <v>327</v>
      </c>
      <c r="D11771" s="1" t="s">
        <v>319</v>
      </c>
    </row>
    <row r="11772" customFormat="false" ht="15" hidden="false" customHeight="true" outlineLevel="0" collapsed="false">
      <c r="A11772" s="106" t="n">
        <v>80037.5152430556</v>
      </c>
      <c r="B11772" s="1" t="s">
        <v>320</v>
      </c>
      <c r="C11772" s="1" t="s">
        <v>321</v>
      </c>
      <c r="D11772" s="1" t="s">
        <v>322</v>
      </c>
    </row>
    <row r="11773" customFormat="false" ht="15" hidden="false" customHeight="true" outlineLevel="0" collapsed="false">
      <c r="A11773" s="106" t="n">
        <v>80045.4564583333</v>
      </c>
      <c r="B11773" s="1" t="s">
        <v>333</v>
      </c>
      <c r="C11773" s="1" t="s">
        <v>334</v>
      </c>
      <c r="D11773" s="1" t="s">
        <v>325</v>
      </c>
    </row>
    <row r="11774" customFormat="false" ht="15" hidden="false" customHeight="true" outlineLevel="0" collapsed="false">
      <c r="A11774" s="106" t="n">
        <v>80052.4352777778</v>
      </c>
      <c r="B11774" s="1" t="s">
        <v>314</v>
      </c>
      <c r="C11774" s="1" t="s">
        <v>315</v>
      </c>
      <c r="D11774" s="1" t="s">
        <v>316</v>
      </c>
    </row>
    <row r="11775" customFormat="false" ht="15" hidden="false" customHeight="true" outlineLevel="0" collapsed="false">
      <c r="A11775" s="106" t="n">
        <v>80059.4348842593</v>
      </c>
      <c r="B11775" s="1" t="s">
        <v>317</v>
      </c>
      <c r="C11775" s="1" t="s">
        <v>318</v>
      </c>
      <c r="D11775" s="1" t="s">
        <v>319</v>
      </c>
    </row>
    <row r="11776" customFormat="false" ht="15" hidden="false" customHeight="true" outlineLevel="0" collapsed="false">
      <c r="A11776" s="106" t="n">
        <v>80067.3792592593</v>
      </c>
      <c r="B11776" s="1" t="s">
        <v>320</v>
      </c>
      <c r="C11776" s="1" t="s">
        <v>321</v>
      </c>
      <c r="D11776" s="1" t="s">
        <v>322</v>
      </c>
    </row>
    <row r="11777" customFormat="false" ht="15" hidden="false" customHeight="true" outlineLevel="0" collapsed="false">
      <c r="A11777" s="106" t="n">
        <v>80069.1514930556</v>
      </c>
      <c r="B11777" s="1" t="s">
        <v>328</v>
      </c>
      <c r="C11777" s="1" t="s">
        <v>329</v>
      </c>
      <c r="D11777" s="1" t="s">
        <v>330</v>
      </c>
    </row>
    <row r="11778" customFormat="false" ht="15" hidden="false" customHeight="true" outlineLevel="0" collapsed="false">
      <c r="A11778" s="106" t="n">
        <v>80074.9974768519</v>
      </c>
      <c r="B11778" s="1" t="s">
        <v>323</v>
      </c>
      <c r="C11778" s="1" t="s">
        <v>324</v>
      </c>
      <c r="D11778" s="1" t="s">
        <v>325</v>
      </c>
    </row>
    <row r="11779" customFormat="false" ht="15" hidden="false" customHeight="true" outlineLevel="0" collapsed="false">
      <c r="A11779" s="106" t="n">
        <v>80081.7161574074</v>
      </c>
      <c r="B11779" s="1" t="s">
        <v>314</v>
      </c>
      <c r="C11779" s="1" t="s">
        <v>315</v>
      </c>
      <c r="D11779" s="1" t="s">
        <v>316</v>
      </c>
    </row>
    <row r="11780" customFormat="false" ht="15" hidden="false" customHeight="true" outlineLevel="0" collapsed="false">
      <c r="A11780" s="106" t="n">
        <v>80089.0397916667</v>
      </c>
      <c r="B11780" s="1" t="s">
        <v>326</v>
      </c>
      <c r="C11780" s="1" t="s">
        <v>327</v>
      </c>
      <c r="D11780" s="1" t="s">
        <v>319</v>
      </c>
    </row>
    <row r="11781" customFormat="false" ht="15" hidden="false" customHeight="true" outlineLevel="0" collapsed="false">
      <c r="A11781" s="106" t="n">
        <v>80097.1671180556</v>
      </c>
      <c r="B11781" s="1" t="s">
        <v>320</v>
      </c>
      <c r="C11781" s="1" t="s">
        <v>321</v>
      </c>
      <c r="D11781" s="1" t="s">
        <v>322</v>
      </c>
    </row>
    <row r="11782" customFormat="false" ht="15" hidden="false" customHeight="true" outlineLevel="0" collapsed="false">
      <c r="A11782" s="106" t="n">
        <v>80104.4179398148</v>
      </c>
      <c r="B11782" s="1" t="s">
        <v>323</v>
      </c>
      <c r="C11782" s="1" t="s">
        <v>324</v>
      </c>
      <c r="D11782" s="1" t="s">
        <v>325</v>
      </c>
    </row>
    <row r="11783" customFormat="false" ht="15" hidden="false" customHeight="true" outlineLevel="0" collapsed="false">
      <c r="A11783" s="106" t="n">
        <v>80111.0184259259</v>
      </c>
      <c r="B11783" s="1" t="s">
        <v>314</v>
      </c>
      <c r="C11783" s="1" t="s">
        <v>315</v>
      </c>
      <c r="D11783" s="1" t="s">
        <v>316</v>
      </c>
    </row>
    <row r="11784" customFormat="false" ht="15" hidden="false" customHeight="true" outlineLevel="0" collapsed="false">
      <c r="A11784" s="106" t="n">
        <v>80118.6686921296</v>
      </c>
      <c r="B11784" s="1" t="s">
        <v>326</v>
      </c>
      <c r="C11784" s="1" t="s">
        <v>327</v>
      </c>
      <c r="D11784" s="1" t="s">
        <v>319</v>
      </c>
    </row>
    <row r="11785" customFormat="false" ht="15" hidden="false" customHeight="true" outlineLevel="0" collapsed="false">
      <c r="A11785" s="106" t="n">
        <v>80126.8312384259</v>
      </c>
      <c r="B11785" s="1" t="s">
        <v>320</v>
      </c>
      <c r="C11785" s="1" t="s">
        <v>321</v>
      </c>
      <c r="D11785" s="1" t="s">
        <v>322</v>
      </c>
    </row>
    <row r="11786" customFormat="false" ht="15" hidden="false" customHeight="true" outlineLevel="0" collapsed="false">
      <c r="A11786" s="106" t="n">
        <v>80133.7467824074</v>
      </c>
      <c r="B11786" s="1" t="s">
        <v>323</v>
      </c>
      <c r="C11786" s="1" t="s">
        <v>324</v>
      </c>
      <c r="D11786" s="1" t="s">
        <v>325</v>
      </c>
    </row>
    <row r="11787" customFormat="false" ht="15" hidden="false" customHeight="true" outlineLevel="0" collapsed="false">
      <c r="A11787" s="106" t="n">
        <v>80140.3831828704</v>
      </c>
      <c r="B11787" s="1" t="s">
        <v>314</v>
      </c>
      <c r="C11787" s="1" t="s">
        <v>315</v>
      </c>
      <c r="D11787" s="1" t="s">
        <v>316</v>
      </c>
    </row>
    <row r="11788" customFormat="false" ht="15" hidden="false" customHeight="true" outlineLevel="0" collapsed="false">
      <c r="A11788" s="106" t="n">
        <v>80148.3060532407</v>
      </c>
      <c r="B11788" s="1" t="s">
        <v>326</v>
      </c>
      <c r="C11788" s="1" t="s">
        <v>327</v>
      </c>
      <c r="D11788" s="1" t="s">
        <v>319</v>
      </c>
    </row>
    <row r="11789" customFormat="false" ht="15" hidden="false" customHeight="true" outlineLevel="0" collapsed="false">
      <c r="A11789" s="106" t="n">
        <v>80156.3504282407</v>
      </c>
      <c r="B11789" s="1" t="s">
        <v>320</v>
      </c>
      <c r="C11789" s="1" t="s">
        <v>321</v>
      </c>
      <c r="D11789" s="1" t="s">
        <v>322</v>
      </c>
    </row>
    <row r="11790" customFormat="false" ht="15" hidden="false" customHeight="true" outlineLevel="0" collapsed="false">
      <c r="A11790" s="106" t="n">
        <v>80161.8155671296</v>
      </c>
      <c r="B11790" s="1" t="s">
        <v>328</v>
      </c>
      <c r="C11790" s="1" t="s">
        <v>331</v>
      </c>
      <c r="D11790" s="1" t="s">
        <v>332</v>
      </c>
    </row>
    <row r="11791" customFormat="false" ht="15" hidden="false" customHeight="true" outlineLevel="0" collapsed="false">
      <c r="A11791" s="106" t="n">
        <v>80163.0301041667</v>
      </c>
      <c r="B11791" s="1" t="s">
        <v>323</v>
      </c>
      <c r="C11791" s="1" t="s">
        <v>324</v>
      </c>
      <c r="D11791" s="1" t="s">
        <v>325</v>
      </c>
    </row>
    <row r="11792" customFormat="false" ht="15" hidden="false" customHeight="true" outlineLevel="0" collapsed="false">
      <c r="A11792" s="106" t="n">
        <v>80169.8372569445</v>
      </c>
      <c r="B11792" s="1" t="s">
        <v>314</v>
      </c>
      <c r="C11792" s="1" t="s">
        <v>315</v>
      </c>
      <c r="D11792" s="1" t="s">
        <v>316</v>
      </c>
    </row>
    <row r="11793" customFormat="false" ht="15" hidden="false" customHeight="true" outlineLevel="0" collapsed="false">
      <c r="A11793" s="106" t="n">
        <v>80177.9382060185</v>
      </c>
      <c r="B11793" s="1" t="s">
        <v>326</v>
      </c>
      <c r="C11793" s="1" t="s">
        <v>327</v>
      </c>
      <c r="D11793" s="1" t="s">
        <v>319</v>
      </c>
    </row>
    <row r="11794" customFormat="false" ht="15" hidden="false" customHeight="true" outlineLevel="0" collapsed="false">
      <c r="A11794" s="106" t="n">
        <v>80185.7325347222</v>
      </c>
      <c r="B11794" s="1" t="s">
        <v>320</v>
      </c>
      <c r="C11794" s="1" t="s">
        <v>321</v>
      </c>
      <c r="D11794" s="1" t="s">
        <v>322</v>
      </c>
    </row>
    <row r="11795" customFormat="false" ht="15" hidden="false" customHeight="true" outlineLevel="0" collapsed="false">
      <c r="A11795" s="106" t="n">
        <v>80192.3179513889</v>
      </c>
      <c r="B11795" s="1" t="s">
        <v>323</v>
      </c>
      <c r="C11795" s="1" t="s">
        <v>324</v>
      </c>
      <c r="D11795" s="1" t="s">
        <v>325</v>
      </c>
    </row>
    <row r="11796" customFormat="false" ht="15" hidden="false" customHeight="true" outlineLevel="0" collapsed="false">
      <c r="A11796" s="106" t="n">
        <v>80199.3949652778</v>
      </c>
      <c r="B11796" s="1" t="s">
        <v>314</v>
      </c>
      <c r="C11796" s="1" t="s">
        <v>315</v>
      </c>
      <c r="D11796" s="1" t="s">
        <v>316</v>
      </c>
    </row>
    <row r="11797" customFormat="false" ht="15" hidden="false" customHeight="true" outlineLevel="0" collapsed="false">
      <c r="A11797" s="106" t="n">
        <v>80207.5488425926</v>
      </c>
      <c r="B11797" s="1" t="s">
        <v>317</v>
      </c>
      <c r="C11797" s="1" t="s">
        <v>318</v>
      </c>
      <c r="D11797" s="1" t="s">
        <v>319</v>
      </c>
    </row>
    <row r="11798" customFormat="false" ht="15" hidden="false" customHeight="true" outlineLevel="0" collapsed="false">
      <c r="A11798" s="106" t="n">
        <v>80215.0121875</v>
      </c>
      <c r="B11798" s="1" t="s">
        <v>320</v>
      </c>
      <c r="C11798" s="1" t="s">
        <v>321</v>
      </c>
      <c r="D11798" s="1" t="s">
        <v>322</v>
      </c>
    </row>
    <row r="11799" customFormat="false" ht="15" hidden="false" customHeight="true" outlineLevel="0" collapsed="false">
      <c r="A11799" s="106" t="n">
        <v>80221.6553472222</v>
      </c>
      <c r="B11799" s="1" t="s">
        <v>333</v>
      </c>
      <c r="C11799" s="1" t="s">
        <v>334</v>
      </c>
      <c r="D11799" s="1" t="s">
        <v>325</v>
      </c>
    </row>
    <row r="11800" customFormat="false" ht="15" hidden="false" customHeight="true" outlineLevel="0" collapsed="false">
      <c r="A11800" s="106" t="n">
        <v>80229.0600231482</v>
      </c>
      <c r="B11800" s="1" t="s">
        <v>314</v>
      </c>
      <c r="C11800" s="1" t="s">
        <v>315</v>
      </c>
      <c r="D11800" s="1" t="s">
        <v>316</v>
      </c>
    </row>
    <row r="11801" customFormat="false" ht="15" hidden="false" customHeight="true" outlineLevel="0" collapsed="false">
      <c r="A11801" s="106" t="n">
        <v>80237.1195486111</v>
      </c>
      <c r="B11801" s="1" t="s">
        <v>317</v>
      </c>
      <c r="C11801" s="1" t="s">
        <v>318</v>
      </c>
      <c r="D11801" s="1" t="s">
        <v>319</v>
      </c>
    </row>
    <row r="11802" customFormat="false" ht="15" hidden="false" customHeight="true" outlineLevel="0" collapsed="false">
      <c r="A11802" s="106" t="n">
        <v>80244.2419328704</v>
      </c>
      <c r="B11802" s="1" t="s">
        <v>320</v>
      </c>
      <c r="C11802" s="1" t="s">
        <v>321</v>
      </c>
      <c r="D11802" s="1" t="s">
        <v>322</v>
      </c>
    </row>
    <row r="11803" customFormat="false" ht="15" hidden="false" customHeight="true" outlineLevel="0" collapsed="false">
      <c r="A11803" s="106" t="n">
        <v>80251.0773148148</v>
      </c>
      <c r="B11803" s="1" t="s">
        <v>323</v>
      </c>
      <c r="C11803" s="1" t="s">
        <v>324</v>
      </c>
      <c r="D11803" s="1" t="s">
        <v>325</v>
      </c>
    </row>
    <row r="11804" customFormat="false" ht="15" hidden="false" customHeight="true" outlineLevel="0" collapsed="false">
      <c r="A11804" s="106" t="n">
        <v>80255.5131828704</v>
      </c>
      <c r="B11804" s="1" t="s">
        <v>328</v>
      </c>
      <c r="C11804" s="1" t="s">
        <v>335</v>
      </c>
      <c r="D11804" s="1" t="s">
        <v>336</v>
      </c>
    </row>
    <row r="11805" customFormat="false" ht="15" hidden="false" customHeight="true" outlineLevel="0" collapsed="false">
      <c r="A11805" s="106" t="n">
        <v>80258.8212962963</v>
      </c>
      <c r="B11805" s="1" t="s">
        <v>314</v>
      </c>
      <c r="C11805" s="1" t="s">
        <v>315</v>
      </c>
      <c r="D11805" s="1" t="s">
        <v>316</v>
      </c>
    </row>
    <row r="11806" customFormat="false" ht="15" hidden="false" customHeight="true" outlineLevel="0" collapsed="false">
      <c r="A11806" s="106" t="n">
        <v>80266.6391203704</v>
      </c>
      <c r="B11806" s="1" t="s">
        <v>326</v>
      </c>
      <c r="C11806" s="1" t="s">
        <v>327</v>
      </c>
      <c r="D11806" s="1" t="s">
        <v>319</v>
      </c>
    </row>
    <row r="11807" customFormat="false" ht="15" hidden="false" customHeight="true" outlineLevel="0" collapsed="false">
      <c r="A11807" s="106" t="n">
        <v>80273.4815856481</v>
      </c>
      <c r="B11807" s="1" t="s">
        <v>320</v>
      </c>
      <c r="C11807" s="1" t="s">
        <v>321</v>
      </c>
      <c r="D11807" s="1" t="s">
        <v>322</v>
      </c>
    </row>
    <row r="11808" customFormat="false" ht="15" hidden="false" customHeight="true" outlineLevel="0" collapsed="false">
      <c r="A11808" s="106" t="n">
        <v>80280.6071180556</v>
      </c>
      <c r="B11808" s="1" t="s">
        <v>323</v>
      </c>
      <c r="C11808" s="1" t="s">
        <v>324</v>
      </c>
      <c r="D11808" s="1" t="s">
        <v>325</v>
      </c>
    </row>
    <row r="11809" customFormat="false" ht="15" hidden="false" customHeight="true" outlineLevel="0" collapsed="false">
      <c r="A11809" s="106" t="n">
        <v>80288.6427199074</v>
      </c>
      <c r="B11809" s="1" t="s">
        <v>314</v>
      </c>
      <c r="C11809" s="1" t="s">
        <v>315</v>
      </c>
      <c r="D11809" s="1" t="s">
        <v>316</v>
      </c>
    </row>
    <row r="11810" customFormat="false" ht="15" hidden="false" customHeight="true" outlineLevel="0" collapsed="false">
      <c r="A11810" s="106" t="n">
        <v>80296.1127083333</v>
      </c>
      <c r="B11810" s="1" t="s">
        <v>326</v>
      </c>
      <c r="C11810" s="1" t="s">
        <v>327</v>
      </c>
      <c r="D11810" s="1" t="s">
        <v>319</v>
      </c>
    </row>
    <row r="11811" customFormat="false" ht="15" hidden="false" customHeight="true" outlineLevel="0" collapsed="false">
      <c r="A11811" s="106" t="n">
        <v>80302.7884143519</v>
      </c>
      <c r="B11811" s="1" t="s">
        <v>320</v>
      </c>
      <c r="C11811" s="1" t="s">
        <v>321</v>
      </c>
      <c r="D11811" s="1" t="s">
        <v>322</v>
      </c>
    </row>
    <row r="11812" customFormat="false" ht="15" hidden="false" customHeight="true" outlineLevel="0" collapsed="false">
      <c r="A11812" s="106" t="n">
        <v>80310.2547337963</v>
      </c>
      <c r="B11812" s="1" t="s">
        <v>323</v>
      </c>
      <c r="C11812" s="1" t="s">
        <v>324</v>
      </c>
      <c r="D11812" s="1" t="s">
        <v>325</v>
      </c>
    </row>
    <row r="11813" customFormat="false" ht="15" hidden="false" customHeight="true" outlineLevel="0" collapsed="false">
      <c r="A11813" s="106" t="n">
        <v>80318.4597685185</v>
      </c>
      <c r="B11813" s="1" t="s">
        <v>314</v>
      </c>
      <c r="C11813" s="1" t="s">
        <v>315</v>
      </c>
      <c r="D11813" s="1" t="s">
        <v>316</v>
      </c>
    </row>
    <row r="11814" customFormat="false" ht="15" hidden="false" customHeight="true" outlineLevel="0" collapsed="false">
      <c r="A11814" s="106" t="n">
        <v>80325.5600231482</v>
      </c>
      <c r="B11814" s="1" t="s">
        <v>326</v>
      </c>
      <c r="C11814" s="1" t="s">
        <v>327</v>
      </c>
      <c r="D11814" s="1" t="s">
        <v>319</v>
      </c>
    </row>
    <row r="11815" customFormat="false" ht="15" hidden="false" customHeight="true" outlineLevel="0" collapsed="false">
      <c r="A11815" s="106" t="n">
        <v>80332.2059953704</v>
      </c>
      <c r="B11815" s="1" t="s">
        <v>320</v>
      </c>
      <c r="C11815" s="1" t="s">
        <v>321</v>
      </c>
      <c r="D11815" s="1" t="s">
        <v>322</v>
      </c>
    </row>
    <row r="11816" customFormat="false" ht="15" hidden="false" customHeight="true" outlineLevel="0" collapsed="false">
      <c r="A11816" s="106" t="n">
        <v>80340.0098148148</v>
      </c>
      <c r="B11816" s="1" t="s">
        <v>323</v>
      </c>
      <c r="C11816" s="1" t="s">
        <v>324</v>
      </c>
      <c r="D11816" s="1" t="s">
        <v>325</v>
      </c>
    </row>
    <row r="11817" customFormat="false" ht="15" hidden="false" customHeight="true" outlineLevel="0" collapsed="false">
      <c r="A11817" s="106" t="n">
        <v>80345.4415046296</v>
      </c>
      <c r="B11817" s="1" t="s">
        <v>328</v>
      </c>
      <c r="C11817" s="1" t="s">
        <v>337</v>
      </c>
      <c r="D11817" s="1" t="s">
        <v>338</v>
      </c>
    </row>
    <row r="11818" customFormat="false" ht="15" hidden="false" customHeight="true" outlineLevel="0" collapsed="false">
      <c r="A11818" s="106" t="n">
        <v>80348.1972685185</v>
      </c>
      <c r="B11818" s="1" t="s">
        <v>314</v>
      </c>
      <c r="C11818" s="1" t="s">
        <v>315</v>
      </c>
      <c r="D11818" s="1" t="s">
        <v>316</v>
      </c>
    </row>
    <row r="11819" customFormat="false" ht="15" hidden="false" customHeight="true" outlineLevel="0" collapsed="false">
      <c r="A11819" s="106" t="n">
        <v>80355.0031597222</v>
      </c>
      <c r="B11819" s="1" t="s">
        <v>326</v>
      </c>
      <c r="C11819" s="1" t="s">
        <v>327</v>
      </c>
      <c r="D11819" s="1" t="s">
        <v>319</v>
      </c>
    </row>
    <row r="11820" customFormat="false" ht="15" hidden="false" customHeight="true" outlineLevel="0" collapsed="false">
      <c r="A11820" s="106" t="n">
        <v>80361.7541782407</v>
      </c>
      <c r="B11820" s="1" t="s">
        <v>320</v>
      </c>
      <c r="C11820" s="1" t="s">
        <v>321</v>
      </c>
      <c r="D11820" s="1" t="s">
        <v>322</v>
      </c>
    </row>
    <row r="11821" customFormat="false" ht="15" hidden="false" customHeight="true" outlineLevel="0" collapsed="false">
      <c r="A11821" s="106" t="n">
        <v>80369.8293865741</v>
      </c>
      <c r="B11821" s="1" t="s">
        <v>323</v>
      </c>
      <c r="C11821" s="1" t="s">
        <v>324</v>
      </c>
      <c r="D11821" s="1" t="s">
        <v>325</v>
      </c>
    </row>
    <row r="11822" customFormat="false" ht="15" hidden="false" customHeight="true" outlineLevel="0" collapsed="false">
      <c r="A11822" s="106" t="n">
        <v>80377.8012731481</v>
      </c>
      <c r="B11822" s="1" t="s">
        <v>314</v>
      </c>
      <c r="C11822" s="1" t="s">
        <v>315</v>
      </c>
      <c r="D11822" s="1" t="s">
        <v>316</v>
      </c>
    </row>
    <row r="11823" customFormat="false" ht="15" hidden="false" customHeight="true" outlineLevel="0" collapsed="false">
      <c r="A11823" s="106" t="n">
        <v>80384.4544791667</v>
      </c>
      <c r="B11823" s="1" t="s">
        <v>317</v>
      </c>
      <c r="C11823" s="1" t="s">
        <v>318</v>
      </c>
      <c r="D11823" s="1" t="s">
        <v>319</v>
      </c>
    </row>
    <row r="11824" customFormat="false" ht="15" hidden="false" customHeight="true" outlineLevel="0" collapsed="false">
      <c r="A11824" s="106" t="n">
        <v>80391.4267013889</v>
      </c>
      <c r="B11824" s="1" t="s">
        <v>320</v>
      </c>
      <c r="C11824" s="1" t="s">
        <v>321</v>
      </c>
      <c r="D11824" s="1" t="s">
        <v>322</v>
      </c>
    </row>
    <row r="11825" customFormat="false" ht="15" hidden="false" customHeight="true" outlineLevel="0" collapsed="false">
      <c r="A11825" s="106" t="n">
        <v>80399.6369444444</v>
      </c>
      <c r="B11825" s="1" t="s">
        <v>333</v>
      </c>
      <c r="C11825" s="1" t="s">
        <v>334</v>
      </c>
      <c r="D11825" s="1" t="s">
        <v>325</v>
      </c>
    </row>
    <row r="11826" customFormat="false" ht="15" hidden="false" customHeight="true" outlineLevel="0" collapsed="false">
      <c r="A11826" s="106" t="n">
        <v>80407.2599421296</v>
      </c>
      <c r="B11826" s="1" t="s">
        <v>314</v>
      </c>
      <c r="C11826" s="1" t="s">
        <v>315</v>
      </c>
      <c r="D11826" s="1" t="s">
        <v>316</v>
      </c>
    </row>
    <row r="11827" customFormat="false" ht="15" hidden="false" customHeight="true" outlineLevel="0" collapsed="false">
      <c r="A11827" s="106" t="n">
        <v>80413.914525463</v>
      </c>
      <c r="B11827" s="1" t="s">
        <v>326</v>
      </c>
      <c r="C11827" s="1" t="s">
        <v>327</v>
      </c>
      <c r="D11827" s="1" t="s">
        <v>319</v>
      </c>
    </row>
    <row r="11828" customFormat="false" ht="15" hidden="false" customHeight="true" outlineLevel="0" collapsed="false">
      <c r="A11828" s="106" t="n">
        <v>80421.1949189815</v>
      </c>
      <c r="B11828" s="1" t="s">
        <v>320</v>
      </c>
      <c r="C11828" s="1" t="s">
        <v>321</v>
      </c>
      <c r="D11828" s="1" t="s">
        <v>322</v>
      </c>
    </row>
    <row r="11829" customFormat="false" ht="15" hidden="false" customHeight="true" outlineLevel="0" collapsed="false">
      <c r="A11829" s="106" t="n">
        <v>80429.3521296296</v>
      </c>
      <c r="B11829" s="1" t="s">
        <v>323</v>
      </c>
      <c r="C11829" s="1" t="s">
        <v>324</v>
      </c>
      <c r="D11829" s="1" t="s">
        <v>325</v>
      </c>
    </row>
    <row r="11830" customFormat="false" ht="15" hidden="false" customHeight="true" outlineLevel="0" collapsed="false">
      <c r="A11830" s="106" t="n">
        <v>80434.3942824074</v>
      </c>
      <c r="B11830" s="1" t="s">
        <v>328</v>
      </c>
      <c r="C11830" s="1" t="s">
        <v>329</v>
      </c>
      <c r="D11830" s="1" t="s">
        <v>330</v>
      </c>
    </row>
    <row r="11831" customFormat="false" ht="15" hidden="false" customHeight="true" outlineLevel="0" collapsed="false">
      <c r="A11831" s="106" t="n">
        <v>80436.5988078704</v>
      </c>
      <c r="B11831" s="1" t="s">
        <v>314</v>
      </c>
      <c r="C11831" s="1" t="s">
        <v>315</v>
      </c>
      <c r="D11831" s="1" t="s">
        <v>316</v>
      </c>
    </row>
    <row r="11832" customFormat="false" ht="15" hidden="false" customHeight="true" outlineLevel="0" collapsed="false">
      <c r="A11832" s="106" t="n">
        <v>80443.3823032407</v>
      </c>
      <c r="B11832" s="1" t="s">
        <v>326</v>
      </c>
      <c r="C11832" s="1" t="s">
        <v>327</v>
      </c>
      <c r="D11832" s="1" t="s">
        <v>319</v>
      </c>
    </row>
    <row r="11833" customFormat="false" ht="15" hidden="false" customHeight="true" outlineLevel="0" collapsed="false">
      <c r="A11833" s="106" t="n">
        <v>80451.0107523148</v>
      </c>
      <c r="B11833" s="1" t="s">
        <v>320</v>
      </c>
      <c r="C11833" s="1" t="s">
        <v>321</v>
      </c>
      <c r="D11833" s="1" t="s">
        <v>322</v>
      </c>
    </row>
    <row r="11834" customFormat="false" ht="15" hidden="false" customHeight="true" outlineLevel="0" collapsed="false">
      <c r="A11834" s="106" t="n">
        <v>80458.9312615741</v>
      </c>
      <c r="B11834" s="1" t="s">
        <v>323</v>
      </c>
      <c r="C11834" s="1" t="s">
        <v>324</v>
      </c>
      <c r="D11834" s="1" t="s">
        <v>325</v>
      </c>
    </row>
    <row r="11835" customFormat="false" ht="15" hidden="false" customHeight="true" outlineLevel="0" collapsed="false">
      <c r="A11835" s="106" t="n">
        <v>80465.8623958333</v>
      </c>
      <c r="B11835" s="1" t="s">
        <v>314</v>
      </c>
      <c r="C11835" s="1" t="s">
        <v>315</v>
      </c>
      <c r="D11835" s="1" t="s">
        <v>316</v>
      </c>
    </row>
    <row r="11836" customFormat="false" ht="15" hidden="false" customHeight="true" outlineLevel="0" collapsed="false">
      <c r="A11836" s="106" t="n">
        <v>80472.8675694444</v>
      </c>
      <c r="B11836" s="1" t="s">
        <v>326</v>
      </c>
      <c r="C11836" s="1" t="s">
        <v>327</v>
      </c>
      <c r="D11836" s="1" t="s">
        <v>319</v>
      </c>
    </row>
    <row r="11837" customFormat="false" ht="15" hidden="false" customHeight="true" outlineLevel="0" collapsed="false">
      <c r="A11837" s="106" t="n">
        <v>80480.81125</v>
      </c>
      <c r="B11837" s="1" t="s">
        <v>320</v>
      </c>
      <c r="C11837" s="1" t="s">
        <v>321</v>
      </c>
      <c r="D11837" s="1" t="s">
        <v>322</v>
      </c>
    </row>
    <row r="11838" customFormat="false" ht="15" hidden="false" customHeight="true" outlineLevel="0" collapsed="false">
      <c r="A11838" s="106" t="n">
        <v>80488.3792939815</v>
      </c>
      <c r="B11838" s="1" t="s">
        <v>323</v>
      </c>
      <c r="C11838" s="1" t="s">
        <v>324</v>
      </c>
      <c r="D11838" s="1" t="s">
        <v>325</v>
      </c>
    </row>
    <row r="11839" customFormat="false" ht="15" hidden="false" customHeight="true" outlineLevel="0" collapsed="false">
      <c r="A11839" s="106" t="n">
        <v>80495.0998611111</v>
      </c>
      <c r="B11839" s="1" t="s">
        <v>314</v>
      </c>
      <c r="C11839" s="1" t="s">
        <v>315</v>
      </c>
      <c r="D11839" s="1" t="s">
        <v>316</v>
      </c>
    </row>
    <row r="11840" customFormat="false" ht="15" hidden="false" customHeight="true" outlineLevel="0" collapsed="false">
      <c r="A11840" s="106" t="n">
        <v>80502.3905787037</v>
      </c>
      <c r="B11840" s="1" t="s">
        <v>326</v>
      </c>
      <c r="C11840" s="1" t="s">
        <v>327</v>
      </c>
      <c r="D11840" s="1" t="s">
        <v>319</v>
      </c>
    </row>
    <row r="11841" customFormat="false" ht="15" hidden="false" customHeight="true" outlineLevel="0" collapsed="false">
      <c r="A11841" s="106" t="n">
        <v>80510.5349421296</v>
      </c>
      <c r="B11841" s="1" t="s">
        <v>320</v>
      </c>
      <c r="C11841" s="1" t="s">
        <v>321</v>
      </c>
      <c r="D11841" s="1" t="s">
        <v>322</v>
      </c>
    </row>
    <row r="11842" customFormat="false" ht="15" hidden="false" customHeight="true" outlineLevel="0" collapsed="false">
      <c r="A11842" s="106" t="n">
        <v>80517.7328472222</v>
      </c>
      <c r="B11842" s="1" t="s">
        <v>323</v>
      </c>
      <c r="C11842" s="1" t="s">
        <v>324</v>
      </c>
      <c r="D11842" s="1" t="s">
        <v>325</v>
      </c>
    </row>
    <row r="11843" customFormat="false" ht="15" hidden="false" customHeight="true" outlineLevel="0" collapsed="false">
      <c r="A11843" s="106" t="n">
        <v>80524.3593287037</v>
      </c>
      <c r="B11843" s="1" t="s">
        <v>314</v>
      </c>
      <c r="C11843" s="1" t="s">
        <v>315</v>
      </c>
      <c r="D11843" s="1" t="s">
        <v>316</v>
      </c>
    </row>
    <row r="11844" customFormat="false" ht="15" hidden="false" customHeight="true" outlineLevel="0" collapsed="false">
      <c r="A11844" s="106" t="n">
        <v>80527.0634837963</v>
      </c>
      <c r="B11844" s="1" t="s">
        <v>328</v>
      </c>
      <c r="C11844" s="1" t="s">
        <v>331</v>
      </c>
      <c r="D11844" s="1" t="s">
        <v>332</v>
      </c>
    </row>
    <row r="11845" customFormat="false" ht="15" hidden="false" customHeight="true" outlineLevel="0" collapsed="false">
      <c r="A11845" s="106" t="n">
        <v>80531.9686342593</v>
      </c>
      <c r="B11845" s="1" t="s">
        <v>326</v>
      </c>
      <c r="C11845" s="1" t="s">
        <v>327</v>
      </c>
      <c r="D11845" s="1" t="s">
        <v>319</v>
      </c>
    </row>
    <row r="11846" customFormat="false" ht="15" hidden="false" customHeight="true" outlineLevel="0" collapsed="false">
      <c r="A11846" s="106" t="n">
        <v>80540.1444791667</v>
      </c>
      <c r="B11846" s="1" t="s">
        <v>320</v>
      </c>
      <c r="C11846" s="1" t="s">
        <v>321</v>
      </c>
      <c r="D11846" s="1" t="s">
        <v>322</v>
      </c>
    </row>
    <row r="11847" customFormat="false" ht="15" hidden="false" customHeight="true" outlineLevel="0" collapsed="false">
      <c r="A11847" s="106" t="n">
        <v>80547.0375231481</v>
      </c>
      <c r="B11847" s="1" t="s">
        <v>323</v>
      </c>
      <c r="C11847" s="1" t="s">
        <v>324</v>
      </c>
      <c r="D11847" s="1" t="s">
        <v>325</v>
      </c>
    </row>
    <row r="11848" customFormat="false" ht="15" hidden="false" customHeight="true" outlineLevel="0" collapsed="false">
      <c r="A11848" s="106" t="n">
        <v>80553.6874421296</v>
      </c>
      <c r="B11848" s="1" t="s">
        <v>314</v>
      </c>
      <c r="C11848" s="1" t="s">
        <v>315</v>
      </c>
      <c r="D11848" s="1" t="s">
        <v>316</v>
      </c>
    </row>
    <row r="11849" customFormat="false" ht="15" hidden="false" customHeight="true" outlineLevel="0" collapsed="false">
      <c r="A11849" s="106" t="n">
        <v>80561.6004050926</v>
      </c>
      <c r="B11849" s="1" t="s">
        <v>317</v>
      </c>
      <c r="C11849" s="1" t="s">
        <v>318</v>
      </c>
      <c r="D11849" s="1" t="s">
        <v>319</v>
      </c>
    </row>
    <row r="11850" customFormat="false" ht="15" hidden="false" customHeight="true" outlineLevel="0" collapsed="false">
      <c r="A11850" s="106" t="n">
        <v>80569.6353819445</v>
      </c>
      <c r="B11850" s="1" t="s">
        <v>320</v>
      </c>
      <c r="C11850" s="1" t="s">
        <v>321</v>
      </c>
      <c r="D11850" s="1" t="s">
        <v>322</v>
      </c>
    </row>
    <row r="11851" customFormat="false" ht="15" hidden="false" customHeight="true" outlineLevel="0" collapsed="false">
      <c r="A11851" s="106" t="n">
        <v>80576.3342708333</v>
      </c>
      <c r="B11851" s="1" t="s">
        <v>333</v>
      </c>
      <c r="C11851" s="1" t="s">
        <v>334</v>
      </c>
      <c r="D11851" s="1" t="s">
        <v>325</v>
      </c>
    </row>
    <row r="11852" customFormat="false" ht="15" hidden="false" customHeight="true" outlineLevel="0" collapsed="false">
      <c r="A11852" s="106" t="n">
        <v>80583.1280092593</v>
      </c>
      <c r="B11852" s="1" t="s">
        <v>314</v>
      </c>
      <c r="C11852" s="1" t="s">
        <v>315</v>
      </c>
      <c r="D11852" s="1" t="s">
        <v>316</v>
      </c>
    </row>
    <row r="11853" customFormat="false" ht="15" hidden="false" customHeight="true" outlineLevel="0" collapsed="false">
      <c r="A11853" s="106" t="n">
        <v>80591.260162037</v>
      </c>
      <c r="B11853" s="1" t="s">
        <v>326</v>
      </c>
      <c r="C11853" s="1" t="s">
        <v>327</v>
      </c>
      <c r="D11853" s="1" t="s">
        <v>319</v>
      </c>
    </row>
    <row r="11854" customFormat="false" ht="15" hidden="false" customHeight="true" outlineLevel="0" collapsed="false">
      <c r="A11854" s="106" t="n">
        <v>80599.0285069445</v>
      </c>
      <c r="B11854" s="1" t="s">
        <v>320</v>
      </c>
      <c r="C11854" s="1" t="s">
        <v>321</v>
      </c>
      <c r="D11854" s="1" t="s">
        <v>322</v>
      </c>
    </row>
    <row r="11855" customFormat="false" ht="15" hidden="false" customHeight="true" outlineLevel="0" collapsed="false">
      <c r="A11855" s="106" t="n">
        <v>80605.6572453704</v>
      </c>
      <c r="B11855" s="1" t="s">
        <v>323</v>
      </c>
      <c r="C11855" s="1" t="s">
        <v>324</v>
      </c>
      <c r="D11855" s="1" t="s">
        <v>325</v>
      </c>
    </row>
    <row r="11856" customFormat="false" ht="15" hidden="false" customHeight="true" outlineLevel="0" collapsed="false">
      <c r="A11856" s="106" t="n">
        <v>80612.7142939815</v>
      </c>
      <c r="B11856" s="1" t="s">
        <v>314</v>
      </c>
      <c r="C11856" s="1" t="s">
        <v>315</v>
      </c>
      <c r="D11856" s="1" t="s">
        <v>316</v>
      </c>
    </row>
    <row r="11857" customFormat="false" ht="15" hidden="false" customHeight="true" outlineLevel="0" collapsed="false">
      <c r="A11857" s="106" t="n">
        <v>80620.7535069444</v>
      </c>
      <c r="B11857" s="1" t="s">
        <v>328</v>
      </c>
      <c r="C11857" s="1" t="s">
        <v>335</v>
      </c>
      <c r="D11857" s="1" t="s">
        <v>336</v>
      </c>
    </row>
    <row r="11858" customFormat="false" ht="15" hidden="false" customHeight="true" outlineLevel="0" collapsed="false">
      <c r="A11858" s="106" t="n">
        <v>80620.9102662037</v>
      </c>
      <c r="B11858" s="1" t="s">
        <v>326</v>
      </c>
      <c r="C11858" s="1" t="s">
        <v>327</v>
      </c>
      <c r="D11858" s="1" t="s">
        <v>319</v>
      </c>
    </row>
    <row r="11859" customFormat="false" ht="15" hidden="false" customHeight="true" outlineLevel="0" collapsed="false">
      <c r="A11859" s="106" t="n">
        <v>80628.3573148148</v>
      </c>
      <c r="B11859" s="1" t="s">
        <v>320</v>
      </c>
      <c r="C11859" s="1" t="s">
        <v>321</v>
      </c>
      <c r="D11859" s="1" t="s">
        <v>322</v>
      </c>
    </row>
    <row r="11860" customFormat="false" ht="15" hidden="false" customHeight="true" outlineLevel="0" collapsed="false">
      <c r="A11860" s="106" t="n">
        <v>80635.0383680556</v>
      </c>
      <c r="B11860" s="1" t="s">
        <v>323</v>
      </c>
      <c r="C11860" s="1" t="s">
        <v>324</v>
      </c>
      <c r="D11860" s="1" t="s">
        <v>325</v>
      </c>
    </row>
    <row r="11861" customFormat="false" ht="15" hidden="false" customHeight="true" outlineLevel="0" collapsed="false">
      <c r="A11861" s="106" t="n">
        <v>80642.4534837963</v>
      </c>
      <c r="B11861" s="1" t="s">
        <v>314</v>
      </c>
      <c r="C11861" s="1" t="s">
        <v>315</v>
      </c>
      <c r="D11861" s="1" t="s">
        <v>316</v>
      </c>
    </row>
    <row r="11862" customFormat="false" ht="15" hidden="false" customHeight="true" outlineLevel="0" collapsed="false">
      <c r="A11862" s="106" t="n">
        <v>80650.5233217593</v>
      </c>
      <c r="B11862" s="1" t="s">
        <v>326</v>
      </c>
      <c r="C11862" s="1" t="s">
        <v>327</v>
      </c>
      <c r="D11862" s="1" t="s">
        <v>319</v>
      </c>
    </row>
    <row r="11863" customFormat="false" ht="15" hidden="false" customHeight="true" outlineLevel="0" collapsed="false">
      <c r="A11863" s="106" t="n">
        <v>80657.6584606482</v>
      </c>
      <c r="B11863" s="1" t="s">
        <v>320</v>
      </c>
      <c r="C11863" s="1" t="s">
        <v>321</v>
      </c>
      <c r="D11863" s="1" t="s">
        <v>322</v>
      </c>
    </row>
    <row r="11864" customFormat="false" ht="15" hidden="false" customHeight="true" outlineLevel="0" collapsed="false">
      <c r="A11864" s="106" t="n">
        <v>80664.5106712963</v>
      </c>
      <c r="B11864" s="1" t="s">
        <v>323</v>
      </c>
      <c r="C11864" s="1" t="s">
        <v>324</v>
      </c>
      <c r="D11864" s="1" t="s">
        <v>325</v>
      </c>
    </row>
    <row r="11865" customFormat="false" ht="15" hidden="false" customHeight="true" outlineLevel="0" collapsed="false">
      <c r="A11865" s="106" t="n">
        <v>80672.3093865741</v>
      </c>
      <c r="B11865" s="1" t="s">
        <v>314</v>
      </c>
      <c r="C11865" s="1" t="s">
        <v>315</v>
      </c>
      <c r="D11865" s="1" t="s">
        <v>316</v>
      </c>
    </row>
    <row r="11866" customFormat="false" ht="15" hidden="false" customHeight="true" outlineLevel="0" collapsed="false">
      <c r="A11866" s="106" t="n">
        <v>80680.0923148148</v>
      </c>
      <c r="B11866" s="1" t="s">
        <v>326</v>
      </c>
      <c r="C11866" s="1" t="s">
        <v>327</v>
      </c>
      <c r="D11866" s="1" t="s">
        <v>319</v>
      </c>
    </row>
    <row r="11867" customFormat="false" ht="15" hidden="false" customHeight="true" outlineLevel="0" collapsed="false">
      <c r="A11867" s="106" t="n">
        <v>80686.9685532408</v>
      </c>
      <c r="B11867" s="1" t="s">
        <v>320</v>
      </c>
      <c r="C11867" s="1" t="s">
        <v>321</v>
      </c>
      <c r="D11867" s="1" t="s">
        <v>322</v>
      </c>
    </row>
    <row r="11868" customFormat="false" ht="15" hidden="false" customHeight="true" outlineLevel="0" collapsed="false">
      <c r="A11868" s="106" t="n">
        <v>80694.101875</v>
      </c>
      <c r="B11868" s="1" t="s">
        <v>323</v>
      </c>
      <c r="C11868" s="1" t="s">
        <v>324</v>
      </c>
      <c r="D11868" s="1" t="s">
        <v>325</v>
      </c>
    </row>
    <row r="11869" customFormat="false" ht="15" hidden="false" customHeight="true" outlineLevel="0" collapsed="false">
      <c r="A11869" s="106" t="n">
        <v>80702.202037037</v>
      </c>
      <c r="B11869" s="1" t="s">
        <v>314</v>
      </c>
      <c r="C11869" s="1" t="s">
        <v>315</v>
      </c>
      <c r="D11869" s="1" t="s">
        <v>316</v>
      </c>
    </row>
    <row r="11870" customFormat="false" ht="15" hidden="false" customHeight="true" outlineLevel="0" collapsed="false">
      <c r="A11870" s="106" t="n">
        <v>80709.6221296296</v>
      </c>
      <c r="B11870" s="1" t="s">
        <v>326</v>
      </c>
      <c r="C11870" s="1" t="s">
        <v>327</v>
      </c>
      <c r="D11870" s="1" t="s">
        <v>319</v>
      </c>
    </row>
    <row r="11871" customFormat="false" ht="15" hidden="false" customHeight="true" outlineLevel="0" collapsed="false">
      <c r="A11871" s="106" t="n">
        <v>80710.6825925926</v>
      </c>
      <c r="B11871" s="1" t="s">
        <v>328</v>
      </c>
      <c r="C11871" s="1" t="s">
        <v>337</v>
      </c>
      <c r="D11871" s="1" t="s">
        <v>338</v>
      </c>
    </row>
    <row r="11872" customFormat="false" ht="15" hidden="false" customHeight="true" outlineLevel="0" collapsed="false">
      <c r="A11872" s="106" t="n">
        <v>80716.3240393519</v>
      </c>
      <c r="B11872" s="1" t="s">
        <v>320</v>
      </c>
      <c r="C11872" s="1" t="s">
        <v>321</v>
      </c>
      <c r="D11872" s="1" t="s">
        <v>322</v>
      </c>
    </row>
    <row r="11873" customFormat="false" ht="15" hidden="false" customHeight="true" outlineLevel="0" collapsed="false">
      <c r="A11873" s="106" t="n">
        <v>80723.8155439815</v>
      </c>
      <c r="B11873" s="1" t="s">
        <v>323</v>
      </c>
      <c r="C11873" s="1" t="s">
        <v>324</v>
      </c>
      <c r="D11873" s="1" t="s">
        <v>325</v>
      </c>
    </row>
    <row r="11874" customFormat="false" ht="15" hidden="false" customHeight="true" outlineLevel="0" collapsed="false">
      <c r="A11874" s="106" t="n">
        <v>80732.0388773148</v>
      </c>
      <c r="B11874" s="1" t="s">
        <v>314</v>
      </c>
      <c r="C11874" s="1" t="s">
        <v>315</v>
      </c>
      <c r="D11874" s="1" t="s">
        <v>316</v>
      </c>
    </row>
    <row r="11875" customFormat="false" ht="15" hidden="false" customHeight="true" outlineLevel="0" collapsed="false">
      <c r="A11875" s="106" t="n">
        <v>80739.115</v>
      </c>
      <c r="B11875" s="1" t="s">
        <v>317</v>
      </c>
      <c r="C11875" s="1" t="s">
        <v>318</v>
      </c>
      <c r="D11875" s="1" t="s">
        <v>319</v>
      </c>
    </row>
    <row r="11876" customFormat="false" ht="15" hidden="false" customHeight="true" outlineLevel="0" collapsed="false">
      <c r="A11876" s="106" t="n">
        <v>80745.7587731482</v>
      </c>
      <c r="B11876" s="1" t="s">
        <v>320</v>
      </c>
      <c r="C11876" s="1" t="s">
        <v>321</v>
      </c>
      <c r="D11876" s="1" t="s">
        <v>322</v>
      </c>
    </row>
    <row r="11877" customFormat="false" ht="15" hidden="false" customHeight="true" outlineLevel="0" collapsed="false">
      <c r="A11877" s="106" t="n">
        <v>80753.6118518519</v>
      </c>
      <c r="B11877" s="1" t="s">
        <v>323</v>
      </c>
      <c r="C11877" s="1" t="s">
        <v>324</v>
      </c>
      <c r="D11877" s="1" t="s">
        <v>325</v>
      </c>
    </row>
    <row r="11878" customFormat="false" ht="15" hidden="false" customHeight="true" outlineLevel="0" collapsed="false">
      <c r="A11878" s="106" t="n">
        <v>80761.7522106482</v>
      </c>
      <c r="B11878" s="1" t="s">
        <v>314</v>
      </c>
      <c r="C11878" s="1" t="s">
        <v>315</v>
      </c>
      <c r="D11878" s="1" t="s">
        <v>316</v>
      </c>
    </row>
    <row r="11879" customFormat="false" ht="15" hidden="false" customHeight="true" outlineLevel="0" collapsed="false">
      <c r="A11879" s="106" t="n">
        <v>80768.5662847222</v>
      </c>
      <c r="B11879" s="1" t="s">
        <v>326</v>
      </c>
      <c r="C11879" s="1" t="s">
        <v>327</v>
      </c>
      <c r="D11879" s="1" t="s">
        <v>319</v>
      </c>
    </row>
    <row r="11880" customFormat="false" ht="15" hidden="false" customHeight="true" outlineLevel="0" collapsed="false">
      <c r="A11880" s="106" t="n">
        <v>80775.2961226852</v>
      </c>
      <c r="B11880" s="1" t="s">
        <v>320</v>
      </c>
      <c r="C11880" s="1" t="s">
        <v>321</v>
      </c>
      <c r="D11880" s="1" t="s">
        <v>322</v>
      </c>
    </row>
    <row r="11881" customFormat="false" ht="15" hidden="false" customHeight="true" outlineLevel="0" collapsed="false">
      <c r="A11881" s="106" t="n">
        <v>80783.4133217593</v>
      </c>
      <c r="B11881" s="1" t="s">
        <v>323</v>
      </c>
      <c r="C11881" s="1" t="s">
        <v>324</v>
      </c>
      <c r="D11881" s="1" t="s">
        <v>325</v>
      </c>
    </row>
    <row r="11882" customFormat="false" ht="15" hidden="false" customHeight="true" outlineLevel="0" collapsed="false">
      <c r="A11882" s="106" t="n">
        <v>80791.3118981482</v>
      </c>
      <c r="B11882" s="1" t="s">
        <v>314</v>
      </c>
      <c r="C11882" s="1" t="s">
        <v>315</v>
      </c>
      <c r="D11882" s="1" t="s">
        <v>316</v>
      </c>
    </row>
    <row r="11883" customFormat="false" ht="15" hidden="false" customHeight="true" outlineLevel="0" collapsed="false">
      <c r="A11883" s="106" t="n">
        <v>80797.9753125</v>
      </c>
      <c r="B11883" s="1" t="s">
        <v>326</v>
      </c>
      <c r="C11883" s="1" t="s">
        <v>327</v>
      </c>
      <c r="D11883" s="1" t="s">
        <v>319</v>
      </c>
    </row>
    <row r="11884" customFormat="false" ht="15" hidden="false" customHeight="true" outlineLevel="0" collapsed="false">
      <c r="A11884" s="106" t="n">
        <v>80799.6350115741</v>
      </c>
      <c r="B11884" s="1" t="s">
        <v>328</v>
      </c>
      <c r="C11884" s="1" t="s">
        <v>329</v>
      </c>
      <c r="D11884" s="1" t="s">
        <v>330</v>
      </c>
    </row>
    <row r="11885" customFormat="false" ht="15" hidden="false" customHeight="true" outlineLevel="0" collapsed="false">
      <c r="A11885" s="106" t="n">
        <v>80804.9376388889</v>
      </c>
      <c r="B11885" s="1" t="s">
        <v>320</v>
      </c>
      <c r="C11885" s="1" t="s">
        <v>321</v>
      </c>
      <c r="D11885" s="1" t="s">
        <v>322</v>
      </c>
    </row>
    <row r="11886" customFormat="false" ht="15" hidden="false" customHeight="true" outlineLevel="0" collapsed="false">
      <c r="A11886" s="106" t="n">
        <v>80813.1437037037</v>
      </c>
      <c r="B11886" s="1" t="s">
        <v>323</v>
      </c>
      <c r="C11886" s="1" t="s">
        <v>324</v>
      </c>
      <c r="D11886" s="1" t="s">
        <v>325</v>
      </c>
    </row>
    <row r="11887" customFormat="false" ht="15" hidden="false" customHeight="true" outlineLevel="0" collapsed="false">
      <c r="A11887" s="106" t="n">
        <v>80820.7203125</v>
      </c>
      <c r="B11887" s="1" t="s">
        <v>314</v>
      </c>
      <c r="C11887" s="1" t="s">
        <v>315</v>
      </c>
      <c r="D11887" s="1" t="s">
        <v>316</v>
      </c>
    </row>
    <row r="11888" customFormat="false" ht="15" hidden="false" customHeight="true" outlineLevel="0" collapsed="false">
      <c r="A11888" s="106" t="n">
        <v>80827.3578819444</v>
      </c>
      <c r="B11888" s="1" t="s">
        <v>326</v>
      </c>
      <c r="C11888" s="1" t="s">
        <v>327</v>
      </c>
      <c r="D11888" s="1" t="s">
        <v>319</v>
      </c>
    </row>
    <row r="11889" customFormat="false" ht="15" hidden="false" customHeight="true" outlineLevel="0" collapsed="false">
      <c r="A11889" s="106" t="n">
        <v>80834.6568981482</v>
      </c>
      <c r="B11889" s="1" t="s">
        <v>320</v>
      </c>
      <c r="C11889" s="1" t="s">
        <v>321</v>
      </c>
      <c r="D11889" s="1" t="s">
        <v>322</v>
      </c>
    </row>
    <row r="11890" customFormat="false" ht="15" hidden="false" customHeight="true" outlineLevel="0" collapsed="false">
      <c r="A11890" s="106" t="n">
        <v>80842.7635185185</v>
      </c>
      <c r="B11890" s="1" t="s">
        <v>323</v>
      </c>
      <c r="C11890" s="1" t="s">
        <v>324</v>
      </c>
      <c r="D11890" s="1" t="s">
        <v>325</v>
      </c>
    </row>
    <row r="11891" customFormat="false" ht="15" hidden="false" customHeight="true" outlineLevel="0" collapsed="false">
      <c r="A11891" s="106" t="n">
        <v>80850.0048842593</v>
      </c>
      <c r="B11891" s="1" t="s">
        <v>314</v>
      </c>
      <c r="C11891" s="1" t="s">
        <v>315</v>
      </c>
      <c r="D11891" s="1" t="s">
        <v>316</v>
      </c>
    </row>
    <row r="11892" customFormat="false" ht="15" hidden="false" customHeight="true" outlineLevel="0" collapsed="false">
      <c r="A11892" s="106" t="n">
        <v>80856.7470949074</v>
      </c>
      <c r="B11892" s="1" t="s">
        <v>326</v>
      </c>
      <c r="C11892" s="1" t="s">
        <v>327</v>
      </c>
      <c r="D11892" s="1" t="s">
        <v>319</v>
      </c>
    </row>
    <row r="11893" customFormat="false" ht="15" hidden="false" customHeight="true" outlineLevel="0" collapsed="false">
      <c r="A11893" s="106" t="n">
        <v>80864.4073263889</v>
      </c>
      <c r="B11893" s="1" t="s">
        <v>320</v>
      </c>
      <c r="C11893" s="1" t="s">
        <v>321</v>
      </c>
      <c r="D11893" s="1" t="s">
        <v>322</v>
      </c>
    </row>
    <row r="11894" customFormat="false" ht="15" hidden="false" customHeight="true" outlineLevel="0" collapsed="false">
      <c r="A11894" s="106" t="n">
        <v>80872.2716087963</v>
      </c>
      <c r="B11894" s="1" t="s">
        <v>323</v>
      </c>
      <c r="C11894" s="1" t="s">
        <v>324</v>
      </c>
      <c r="D11894" s="1" t="s">
        <v>325</v>
      </c>
    </row>
    <row r="11895" customFormat="false" ht="15" hidden="false" customHeight="true" outlineLevel="0" collapsed="false">
      <c r="A11895" s="106" t="n">
        <v>80879.2122800926</v>
      </c>
      <c r="B11895" s="1" t="s">
        <v>314</v>
      </c>
      <c r="C11895" s="1" t="s">
        <v>315</v>
      </c>
      <c r="D11895" s="1" t="s">
        <v>316</v>
      </c>
    </row>
    <row r="11896" customFormat="false" ht="15" hidden="false" customHeight="true" outlineLevel="0" collapsed="false">
      <c r="A11896" s="106" t="n">
        <v>80886.182037037</v>
      </c>
      <c r="B11896" s="1" t="s">
        <v>326</v>
      </c>
      <c r="C11896" s="1" t="s">
        <v>327</v>
      </c>
      <c r="D11896" s="1" t="s">
        <v>319</v>
      </c>
    </row>
    <row r="11897" customFormat="false" ht="15" hidden="false" customHeight="true" outlineLevel="0" collapsed="false">
      <c r="A11897" s="106" t="n">
        <v>80892.2990277778</v>
      </c>
      <c r="B11897" s="1" t="s">
        <v>328</v>
      </c>
      <c r="C11897" s="1" t="s">
        <v>331</v>
      </c>
      <c r="D11897" s="1" t="s">
        <v>332</v>
      </c>
    </row>
    <row r="11898" customFormat="false" ht="15" hidden="false" customHeight="true" outlineLevel="0" collapsed="false">
      <c r="A11898" s="106" t="n">
        <v>80894.1403703704</v>
      </c>
      <c r="B11898" s="1" t="s">
        <v>320</v>
      </c>
      <c r="C11898" s="1" t="s">
        <v>321</v>
      </c>
      <c r="D11898" s="1" t="s">
        <v>322</v>
      </c>
    </row>
    <row r="11899" customFormat="false" ht="15" hidden="false" customHeight="true" outlineLevel="0" collapsed="false">
      <c r="A11899" s="106" t="n">
        <v>80901.6882060185</v>
      </c>
      <c r="B11899" s="1" t="s">
        <v>323</v>
      </c>
      <c r="C11899" s="1" t="s">
        <v>324</v>
      </c>
      <c r="D11899" s="1" t="s">
        <v>325</v>
      </c>
    </row>
    <row r="11900" customFormat="false" ht="15" hidden="false" customHeight="true" outlineLevel="0" collapsed="false">
      <c r="A11900" s="106" t="n">
        <v>80908.4018055556</v>
      </c>
      <c r="B11900" s="1" t="s">
        <v>314</v>
      </c>
      <c r="C11900" s="1" t="s">
        <v>315</v>
      </c>
      <c r="D11900" s="1" t="s">
        <v>316</v>
      </c>
    </row>
    <row r="11901" customFormat="false" ht="15" hidden="false" customHeight="true" outlineLevel="0" collapsed="false">
      <c r="A11901" s="106" t="n">
        <v>80915.6917592593</v>
      </c>
      <c r="B11901" s="1" t="s">
        <v>317</v>
      </c>
      <c r="C11901" s="1" t="s">
        <v>318</v>
      </c>
      <c r="D11901" s="1" t="s">
        <v>319</v>
      </c>
    </row>
    <row r="11902" customFormat="false" ht="15" hidden="false" customHeight="true" outlineLevel="0" collapsed="false">
      <c r="A11902" s="106" t="n">
        <v>80923.8218287037</v>
      </c>
      <c r="B11902" s="1" t="s">
        <v>320</v>
      </c>
      <c r="C11902" s="1" t="s">
        <v>321</v>
      </c>
      <c r="D11902" s="1" t="s">
        <v>322</v>
      </c>
    </row>
    <row r="11903" customFormat="false" ht="15" hidden="false" customHeight="true" outlineLevel="0" collapsed="false">
      <c r="A11903" s="106" t="n">
        <v>80931.0413541667</v>
      </c>
      <c r="B11903" s="1" t="s">
        <v>323</v>
      </c>
      <c r="C11903" s="1" t="s">
        <v>324</v>
      </c>
      <c r="D11903" s="1" t="s">
        <v>325</v>
      </c>
    </row>
    <row r="11904" customFormat="false" ht="15" hidden="false" customHeight="true" outlineLevel="0" collapsed="false">
      <c r="A11904" s="106" t="n">
        <v>80937.6383796296</v>
      </c>
      <c r="B11904" s="1" t="s">
        <v>314</v>
      </c>
      <c r="C11904" s="1" t="s">
        <v>315</v>
      </c>
      <c r="D11904" s="1" t="s">
        <v>316</v>
      </c>
    </row>
    <row r="11905" customFormat="false" ht="15" hidden="false" customHeight="true" outlineLevel="0" collapsed="false">
      <c r="A11905" s="106" t="n">
        <v>80945.2835648148</v>
      </c>
      <c r="B11905" s="1" t="s">
        <v>326</v>
      </c>
      <c r="C11905" s="1" t="s">
        <v>327</v>
      </c>
      <c r="D11905" s="1" t="s">
        <v>319</v>
      </c>
    </row>
    <row r="11906" customFormat="false" ht="15" hidden="false" customHeight="true" outlineLevel="0" collapsed="false">
      <c r="A11906" s="106" t="n">
        <v>80953.4352662037</v>
      </c>
      <c r="B11906" s="1" t="s">
        <v>320</v>
      </c>
      <c r="C11906" s="1" t="s">
        <v>321</v>
      </c>
      <c r="D11906" s="1" t="s">
        <v>322</v>
      </c>
    </row>
    <row r="11907" customFormat="false" ht="15" hidden="false" customHeight="true" outlineLevel="0" collapsed="false">
      <c r="A11907" s="106" t="n">
        <v>80960.3623148148</v>
      </c>
      <c r="B11907" s="1" t="s">
        <v>323</v>
      </c>
      <c r="C11907" s="1" t="s">
        <v>324</v>
      </c>
      <c r="D11907" s="1" t="s">
        <v>325</v>
      </c>
    </row>
    <row r="11908" customFormat="false" ht="15" hidden="false" customHeight="true" outlineLevel="0" collapsed="false">
      <c r="A11908" s="106" t="n">
        <v>80966.9845833333</v>
      </c>
      <c r="B11908" s="1" t="s">
        <v>314</v>
      </c>
      <c r="C11908" s="1" t="s">
        <v>315</v>
      </c>
      <c r="D11908" s="1" t="s">
        <v>316</v>
      </c>
    </row>
    <row r="11909" customFormat="false" ht="15" hidden="false" customHeight="true" outlineLevel="0" collapsed="false">
      <c r="A11909" s="106" t="n">
        <v>80974.942650463</v>
      </c>
      <c r="B11909" s="1" t="s">
        <v>326</v>
      </c>
      <c r="C11909" s="1" t="s">
        <v>327</v>
      </c>
      <c r="D11909" s="1" t="s">
        <v>319</v>
      </c>
    </row>
    <row r="11910" customFormat="false" ht="15" hidden="false" customHeight="true" outlineLevel="0" collapsed="false">
      <c r="A11910" s="106" t="n">
        <v>80982.9747106482</v>
      </c>
      <c r="B11910" s="1" t="s">
        <v>320</v>
      </c>
      <c r="C11910" s="1" t="s">
        <v>321</v>
      </c>
      <c r="D11910" s="1" t="s">
        <v>322</v>
      </c>
    </row>
    <row r="11911" customFormat="false" ht="15" hidden="false" customHeight="true" outlineLevel="0" collapsed="false">
      <c r="A11911" s="106" t="n">
        <v>80985.9879513889</v>
      </c>
      <c r="B11911" s="1" t="s">
        <v>328</v>
      </c>
      <c r="C11911" s="1" t="s">
        <v>335</v>
      </c>
      <c r="D11911" s="1" t="s">
        <v>336</v>
      </c>
    </row>
    <row r="11912" customFormat="false" ht="15" hidden="false" customHeight="true" outlineLevel="0" collapsed="false">
      <c r="A11912" s="106" t="n">
        <v>80989.6863773148</v>
      </c>
      <c r="B11912" s="1" t="s">
        <v>323</v>
      </c>
      <c r="C11912" s="1" t="s">
        <v>324</v>
      </c>
      <c r="D11912" s="1" t="s">
        <v>325</v>
      </c>
    </row>
    <row r="11913" customFormat="false" ht="15" hidden="false" customHeight="true" outlineLevel="0" collapsed="false">
      <c r="A11913" s="106" t="n">
        <v>80996.4879976852</v>
      </c>
      <c r="B11913" s="1" t="s">
        <v>314</v>
      </c>
      <c r="C11913" s="1" t="s">
        <v>315</v>
      </c>
      <c r="D11913" s="1" t="s">
        <v>316</v>
      </c>
    </row>
    <row r="11914" customFormat="false" ht="15" hidden="false" customHeight="true" outlineLevel="0" collapsed="false">
      <c r="A11914" s="106" t="n">
        <v>81004.6415625</v>
      </c>
      <c r="B11914" s="1" t="s">
        <v>326</v>
      </c>
      <c r="C11914" s="1" t="s">
        <v>327</v>
      </c>
      <c r="D11914" s="1" t="s">
        <v>319</v>
      </c>
    </row>
    <row r="11915" customFormat="false" ht="15" hidden="false" customHeight="true" outlineLevel="0" collapsed="false">
      <c r="A11915" s="106" t="n">
        <v>81012.4380787037</v>
      </c>
      <c r="B11915" s="1" t="s">
        <v>320</v>
      </c>
      <c r="C11915" s="1" t="s">
        <v>321</v>
      </c>
      <c r="D11915" s="1" t="s">
        <v>322</v>
      </c>
    </row>
    <row r="11916" customFormat="false" ht="15" hidden="false" customHeight="true" outlineLevel="0" collapsed="false">
      <c r="A11916" s="106" t="n">
        <v>81019.0524652778</v>
      </c>
      <c r="B11916" s="1" t="s">
        <v>323</v>
      </c>
      <c r="C11916" s="1" t="s">
        <v>324</v>
      </c>
      <c r="D11916" s="1" t="s">
        <v>325</v>
      </c>
    </row>
    <row r="11917" customFormat="false" ht="15" hidden="false" customHeight="true" outlineLevel="0" collapsed="false">
      <c r="A11917" s="106" t="n">
        <v>81026.164212963</v>
      </c>
      <c r="B11917" s="1" t="s">
        <v>314</v>
      </c>
      <c r="C11917" s="1" t="s">
        <v>315</v>
      </c>
      <c r="D11917" s="1" t="s">
        <v>316</v>
      </c>
    </row>
    <row r="11918" customFormat="false" ht="15" hidden="false" customHeight="true" outlineLevel="0" collapsed="false">
      <c r="A11918" s="106" t="n">
        <v>81034.3491319444</v>
      </c>
      <c r="B11918" s="1" t="s">
        <v>326</v>
      </c>
      <c r="C11918" s="1" t="s">
        <v>327</v>
      </c>
      <c r="D11918" s="1" t="s">
        <v>319</v>
      </c>
    </row>
    <row r="11919" customFormat="false" ht="15" hidden="false" customHeight="true" outlineLevel="0" collapsed="false">
      <c r="A11919" s="106" t="n">
        <v>81041.8298958333</v>
      </c>
      <c r="B11919" s="1" t="s">
        <v>320</v>
      </c>
      <c r="C11919" s="1" t="s">
        <v>321</v>
      </c>
      <c r="D11919" s="1" t="s">
        <v>322</v>
      </c>
    </row>
    <row r="11920" customFormat="false" ht="15" hidden="false" customHeight="true" outlineLevel="0" collapsed="false">
      <c r="A11920" s="106" t="n">
        <v>81048.4975578704</v>
      </c>
      <c r="B11920" s="1" t="s">
        <v>323</v>
      </c>
      <c r="C11920" s="1" t="s">
        <v>324</v>
      </c>
      <c r="D11920" s="1" t="s">
        <v>325</v>
      </c>
    </row>
    <row r="11921" customFormat="false" ht="15" hidden="false" customHeight="true" outlineLevel="0" collapsed="false">
      <c r="A11921" s="106" t="n">
        <v>81055.9857638889</v>
      </c>
      <c r="B11921" s="1" t="s">
        <v>314</v>
      </c>
      <c r="C11921" s="1" t="s">
        <v>315</v>
      </c>
      <c r="D11921" s="1" t="s">
        <v>316</v>
      </c>
    </row>
    <row r="11922" customFormat="false" ht="15" hidden="false" customHeight="true" outlineLevel="0" collapsed="false">
      <c r="A11922" s="106" t="n">
        <v>81064.0325231482</v>
      </c>
      <c r="B11922" s="1" t="s">
        <v>326</v>
      </c>
      <c r="C11922" s="1" t="s">
        <v>327</v>
      </c>
      <c r="D11922" s="1" t="s">
        <v>319</v>
      </c>
    </row>
    <row r="11923" customFormat="false" ht="15" hidden="false" customHeight="true" outlineLevel="0" collapsed="false">
      <c r="A11923" s="106" t="n">
        <v>81071.1698726852</v>
      </c>
      <c r="B11923" s="1" t="s">
        <v>320</v>
      </c>
      <c r="C11923" s="1" t="s">
        <v>321</v>
      </c>
      <c r="D11923" s="1" t="s">
        <v>322</v>
      </c>
    </row>
    <row r="11924" customFormat="false" ht="15" hidden="false" customHeight="true" outlineLevel="0" collapsed="false">
      <c r="A11924" s="106" t="n">
        <v>81075.9237268519</v>
      </c>
      <c r="B11924" s="1" t="s">
        <v>328</v>
      </c>
      <c r="C11924" s="1" t="s">
        <v>337</v>
      </c>
      <c r="D11924" s="1" t="s">
        <v>338</v>
      </c>
    </row>
    <row r="11925" customFormat="false" ht="15" hidden="false" customHeight="true" outlineLevel="0" collapsed="false">
      <c r="A11925" s="106" t="n">
        <v>81078.0450694444</v>
      </c>
      <c r="B11925" s="1" t="s">
        <v>323</v>
      </c>
      <c r="C11925" s="1" t="s">
        <v>324</v>
      </c>
      <c r="D11925" s="1" t="s">
        <v>325</v>
      </c>
    </row>
    <row r="11926" customFormat="false" ht="15" hidden="false" customHeight="true" outlineLevel="0" collapsed="false">
      <c r="A11926" s="106" t="n">
        <v>81085.8872916667</v>
      </c>
      <c r="B11926" s="1" t="s">
        <v>314</v>
      </c>
      <c r="C11926" s="1" t="s">
        <v>315</v>
      </c>
      <c r="D11926" s="1" t="s">
        <v>316</v>
      </c>
    </row>
    <row r="11927" customFormat="false" ht="15" hidden="false" customHeight="true" outlineLevel="0" collapsed="false">
      <c r="A11927" s="106" t="n">
        <v>81093.6579976852</v>
      </c>
      <c r="B11927" s="1" t="s">
        <v>317</v>
      </c>
      <c r="C11927" s="1" t="s">
        <v>318</v>
      </c>
      <c r="D11927" s="1" t="s">
        <v>319</v>
      </c>
    </row>
    <row r="11928" customFormat="false" ht="15" hidden="false" customHeight="true" outlineLevel="0" collapsed="false">
      <c r="A11928" s="106" t="n">
        <v>81100.4950810185</v>
      </c>
      <c r="B11928" s="1" t="s">
        <v>320</v>
      </c>
      <c r="C11928" s="1" t="s">
        <v>321</v>
      </c>
      <c r="D11928" s="1" t="s">
        <v>322</v>
      </c>
    </row>
    <row r="11929" customFormat="false" ht="15" hidden="false" customHeight="true" outlineLevel="0" collapsed="false">
      <c r="A11929" s="106" t="n">
        <v>81107.6918518519</v>
      </c>
      <c r="B11929" s="1" t="s">
        <v>323</v>
      </c>
      <c r="C11929" s="1" t="s">
        <v>324</v>
      </c>
      <c r="D11929" s="1" t="s">
        <v>325</v>
      </c>
    </row>
    <row r="11930" customFormat="false" ht="15" hidden="false" customHeight="true" outlineLevel="0" collapsed="false">
      <c r="A11930" s="106" t="n">
        <v>81115.7840162037</v>
      </c>
      <c r="B11930" s="1" t="s">
        <v>314</v>
      </c>
      <c r="C11930" s="1" t="s">
        <v>315</v>
      </c>
      <c r="D11930" s="1" t="s">
        <v>316</v>
      </c>
    </row>
    <row r="11931" customFormat="false" ht="15" hidden="false" customHeight="true" outlineLevel="0" collapsed="false">
      <c r="A11931" s="106" t="n">
        <v>81123.1989814815</v>
      </c>
      <c r="B11931" s="1" t="s">
        <v>326</v>
      </c>
      <c r="C11931" s="1" t="s">
        <v>327</v>
      </c>
      <c r="D11931" s="1" t="s">
        <v>319</v>
      </c>
    </row>
    <row r="11932" customFormat="false" ht="15" hidden="false" customHeight="true" outlineLevel="0" collapsed="false">
      <c r="A11932" s="106" t="n">
        <v>81129.8502777778</v>
      </c>
      <c r="B11932" s="1" t="s">
        <v>320</v>
      </c>
      <c r="C11932" s="1" t="s">
        <v>321</v>
      </c>
      <c r="D11932" s="1" t="s">
        <v>322</v>
      </c>
    </row>
    <row r="11933" customFormat="false" ht="15" hidden="false" customHeight="true" outlineLevel="0" collapsed="false">
      <c r="A11933" s="106" t="n">
        <v>81137.4063541667</v>
      </c>
      <c r="B11933" s="1" t="s">
        <v>323</v>
      </c>
      <c r="C11933" s="1" t="s">
        <v>324</v>
      </c>
      <c r="D11933" s="1" t="s">
        <v>325</v>
      </c>
    </row>
    <row r="11934" customFormat="false" ht="15" hidden="false" customHeight="true" outlineLevel="0" collapsed="false">
      <c r="A11934" s="106" t="n">
        <v>81145.5940393519</v>
      </c>
      <c r="B11934" s="1" t="s">
        <v>314</v>
      </c>
      <c r="C11934" s="1" t="s">
        <v>315</v>
      </c>
      <c r="D11934" s="1" t="s">
        <v>316</v>
      </c>
    </row>
    <row r="11935" customFormat="false" ht="15" hidden="false" customHeight="true" outlineLevel="0" collapsed="false">
      <c r="A11935" s="106" t="n">
        <v>81152.6486226852</v>
      </c>
      <c r="B11935" s="1" t="s">
        <v>326</v>
      </c>
      <c r="C11935" s="1" t="s">
        <v>327</v>
      </c>
      <c r="D11935" s="1" t="s">
        <v>319</v>
      </c>
    </row>
    <row r="11936" customFormat="false" ht="15" hidden="false" customHeight="true" outlineLevel="0" collapsed="false">
      <c r="A11936" s="106" t="n">
        <v>81159.2720023148</v>
      </c>
      <c r="B11936" s="1" t="s">
        <v>320</v>
      </c>
      <c r="C11936" s="1" t="s">
        <v>321</v>
      </c>
      <c r="D11936" s="1" t="s">
        <v>322</v>
      </c>
    </row>
    <row r="11937" customFormat="false" ht="15" hidden="false" customHeight="true" outlineLevel="0" collapsed="false">
      <c r="A11937" s="106" t="n">
        <v>81164.8771180556</v>
      </c>
      <c r="B11937" s="1" t="s">
        <v>328</v>
      </c>
      <c r="C11937" s="1" t="s">
        <v>329</v>
      </c>
      <c r="D11937" s="1" t="s">
        <v>330</v>
      </c>
    </row>
    <row r="11938" customFormat="false" ht="15" hidden="false" customHeight="true" outlineLevel="0" collapsed="false">
      <c r="A11938" s="106" t="n">
        <v>81167.1424652778</v>
      </c>
      <c r="B11938" s="1" t="s">
        <v>323</v>
      </c>
      <c r="C11938" s="1" t="s">
        <v>324</v>
      </c>
      <c r="D11938" s="1" t="s">
        <v>325</v>
      </c>
    </row>
    <row r="11939" customFormat="false" ht="15" hidden="false" customHeight="true" outlineLevel="0" collapsed="false">
      <c r="A11939" s="106" t="n">
        <v>81175.2569444444</v>
      </c>
      <c r="B11939" s="1" t="s">
        <v>314</v>
      </c>
      <c r="C11939" s="1" t="s">
        <v>315</v>
      </c>
      <c r="D11939" s="1" t="s">
        <v>316</v>
      </c>
    </row>
    <row r="11940" customFormat="false" ht="15" hidden="false" customHeight="true" outlineLevel="0" collapsed="false">
      <c r="A11940" s="106" t="n">
        <v>81182.0241319445</v>
      </c>
      <c r="B11940" s="1" t="s">
        <v>326</v>
      </c>
      <c r="C11940" s="1" t="s">
        <v>327</v>
      </c>
      <c r="D11940" s="1" t="s">
        <v>319</v>
      </c>
    </row>
    <row r="11941" customFormat="false" ht="15" hidden="false" customHeight="true" outlineLevel="0" collapsed="false">
      <c r="A11941" s="106" t="n">
        <v>81188.7762847222</v>
      </c>
      <c r="B11941" s="1" t="s">
        <v>320</v>
      </c>
      <c r="C11941" s="1" t="s">
        <v>321</v>
      </c>
      <c r="D11941" s="1" t="s">
        <v>322</v>
      </c>
    </row>
    <row r="11942" customFormat="false" ht="15" hidden="false" customHeight="true" outlineLevel="0" collapsed="false">
      <c r="A11942" s="106" t="n">
        <v>81196.8564814815</v>
      </c>
      <c r="B11942" s="1" t="s">
        <v>323</v>
      </c>
      <c r="C11942" s="1" t="s">
        <v>324</v>
      </c>
      <c r="D11942" s="1" t="s">
        <v>325</v>
      </c>
    </row>
    <row r="11943" customFormat="false" ht="15" hidden="false" customHeight="true" outlineLevel="0" collapsed="false">
      <c r="A11943" s="106" t="n">
        <v>81204.7475810185</v>
      </c>
      <c r="B11943" s="1" t="s">
        <v>314</v>
      </c>
      <c r="C11943" s="1" t="s">
        <v>315</v>
      </c>
      <c r="D11943" s="1" t="s">
        <v>316</v>
      </c>
    </row>
    <row r="11944" customFormat="false" ht="15" hidden="false" customHeight="true" outlineLevel="0" collapsed="false">
      <c r="A11944" s="106" t="n">
        <v>81211.3590740741</v>
      </c>
      <c r="B11944" s="1" t="s">
        <v>326</v>
      </c>
      <c r="C11944" s="1" t="s">
        <v>327</v>
      </c>
      <c r="D11944" s="1" t="s">
        <v>319</v>
      </c>
    </row>
    <row r="11945" customFormat="false" ht="15" hidden="false" customHeight="true" outlineLevel="0" collapsed="false">
      <c r="A11945" s="106" t="n">
        <v>81218.358912037</v>
      </c>
      <c r="B11945" s="1" t="s">
        <v>320</v>
      </c>
      <c r="C11945" s="1" t="s">
        <v>321</v>
      </c>
      <c r="D11945" s="1" t="s">
        <v>322</v>
      </c>
    </row>
    <row r="11946" customFormat="false" ht="15" hidden="false" customHeight="true" outlineLevel="0" collapsed="false">
      <c r="A11946" s="106" t="n">
        <v>81226.5146643519</v>
      </c>
      <c r="B11946" s="1" t="s">
        <v>323</v>
      </c>
      <c r="C11946" s="1" t="s">
        <v>324</v>
      </c>
      <c r="D11946" s="1" t="s">
        <v>325</v>
      </c>
    </row>
    <row r="11947" customFormat="false" ht="15" hidden="false" customHeight="true" outlineLevel="0" collapsed="false">
      <c r="A11947" s="106" t="n">
        <v>81234.0814699074</v>
      </c>
      <c r="B11947" s="1" t="s">
        <v>314</v>
      </c>
      <c r="C11947" s="1" t="s">
        <v>315</v>
      </c>
      <c r="D11947" s="1" t="s">
        <v>316</v>
      </c>
    </row>
    <row r="11948" customFormat="false" ht="15" hidden="false" customHeight="true" outlineLevel="0" collapsed="false">
      <c r="A11948" s="106" t="n">
        <v>81240.6925231481</v>
      </c>
      <c r="B11948" s="1" t="s">
        <v>326</v>
      </c>
      <c r="C11948" s="1" t="s">
        <v>327</v>
      </c>
      <c r="D11948" s="1" t="s">
        <v>319</v>
      </c>
    </row>
    <row r="11949" customFormat="false" ht="15" hidden="false" customHeight="true" outlineLevel="0" collapsed="false">
      <c r="A11949" s="106" t="n">
        <v>81248.0061921296</v>
      </c>
      <c r="B11949" s="1" t="s">
        <v>320</v>
      </c>
      <c r="C11949" s="1" t="s">
        <v>321</v>
      </c>
      <c r="D11949" s="1" t="s">
        <v>322</v>
      </c>
    </row>
    <row r="11950" customFormat="false" ht="15" hidden="false" customHeight="true" outlineLevel="0" collapsed="false">
      <c r="A11950" s="106" t="n">
        <v>81256.0940509259</v>
      </c>
      <c r="B11950" s="1" t="s">
        <v>333</v>
      </c>
      <c r="C11950" s="1" t="s">
        <v>334</v>
      </c>
      <c r="D11950" s="1" t="s">
        <v>325</v>
      </c>
    </row>
    <row r="11951" customFormat="false" ht="15" hidden="false" customHeight="true" outlineLevel="0" collapsed="false">
      <c r="A11951" s="106" t="n">
        <v>81257.5424652778</v>
      </c>
      <c r="B11951" s="1" t="s">
        <v>328</v>
      </c>
      <c r="C11951" s="1" t="s">
        <v>331</v>
      </c>
      <c r="D11951" s="1" t="s">
        <v>332</v>
      </c>
    </row>
    <row r="11952" customFormat="false" ht="15" hidden="false" customHeight="true" outlineLevel="0" collapsed="false">
      <c r="A11952" s="106" t="n">
        <v>81263.306400463</v>
      </c>
      <c r="B11952" s="1" t="s">
        <v>314</v>
      </c>
      <c r="C11952" s="1" t="s">
        <v>315</v>
      </c>
      <c r="D11952" s="1" t="s">
        <v>316</v>
      </c>
    </row>
    <row r="11953" customFormat="false" ht="15" hidden="false" customHeight="true" outlineLevel="0" collapsed="false">
      <c r="A11953" s="106" t="n">
        <v>81270.0609143519</v>
      </c>
      <c r="B11953" s="1" t="s">
        <v>317</v>
      </c>
      <c r="C11953" s="1" t="s">
        <v>318</v>
      </c>
      <c r="D11953" s="1" t="s">
        <v>319</v>
      </c>
    </row>
    <row r="11954" customFormat="false" ht="15" hidden="false" customHeight="true" outlineLevel="0" collapsed="false">
      <c r="A11954" s="106" t="n">
        <v>81277.7023611111</v>
      </c>
      <c r="B11954" s="1" t="s">
        <v>320</v>
      </c>
      <c r="C11954" s="1" t="s">
        <v>321</v>
      </c>
      <c r="D11954" s="1" t="s">
        <v>322</v>
      </c>
    </row>
    <row r="11955" customFormat="false" ht="15" hidden="false" customHeight="true" outlineLevel="0" collapsed="false">
      <c r="A11955" s="106" t="n">
        <v>81285.5856597222</v>
      </c>
      <c r="B11955" s="1" t="s">
        <v>323</v>
      </c>
      <c r="C11955" s="1" t="s">
        <v>324</v>
      </c>
      <c r="D11955" s="1" t="s">
        <v>325</v>
      </c>
    </row>
    <row r="11956" customFormat="false" ht="15" hidden="false" customHeight="true" outlineLevel="0" collapsed="false">
      <c r="A11956" s="106" t="n">
        <v>81292.4865046296</v>
      </c>
      <c r="B11956" s="1" t="s">
        <v>314</v>
      </c>
      <c r="C11956" s="1" t="s">
        <v>315</v>
      </c>
      <c r="D11956" s="1" t="s">
        <v>316</v>
      </c>
    </row>
    <row r="11957" customFormat="false" ht="15" hidden="false" customHeight="true" outlineLevel="0" collapsed="false">
      <c r="A11957" s="106" t="n">
        <v>81299.4942824074</v>
      </c>
      <c r="B11957" s="1" t="s">
        <v>326</v>
      </c>
      <c r="C11957" s="1" t="s">
        <v>327</v>
      </c>
      <c r="D11957" s="1" t="s">
        <v>319</v>
      </c>
    </row>
    <row r="11958" customFormat="false" ht="15" hidden="false" customHeight="true" outlineLevel="0" collapsed="false">
      <c r="A11958" s="106" t="n">
        <v>81307.4271064815</v>
      </c>
      <c r="B11958" s="1" t="s">
        <v>320</v>
      </c>
      <c r="C11958" s="1" t="s">
        <v>321</v>
      </c>
      <c r="D11958" s="1" t="s">
        <v>322</v>
      </c>
    </row>
    <row r="11959" customFormat="false" ht="15" hidden="false" customHeight="true" outlineLevel="0" collapsed="false">
      <c r="A11959" s="106" t="n">
        <v>81314.9998842593</v>
      </c>
      <c r="B11959" s="1" t="s">
        <v>323</v>
      </c>
      <c r="C11959" s="1" t="s">
        <v>324</v>
      </c>
      <c r="D11959" s="1" t="s">
        <v>325</v>
      </c>
    </row>
    <row r="11960" customFormat="false" ht="15" hidden="false" customHeight="true" outlineLevel="0" collapsed="false">
      <c r="A11960" s="106" t="n">
        <v>81321.6894212963</v>
      </c>
      <c r="B11960" s="1" t="s">
        <v>314</v>
      </c>
      <c r="C11960" s="1" t="s">
        <v>315</v>
      </c>
      <c r="D11960" s="1" t="s">
        <v>316</v>
      </c>
    </row>
    <row r="11961" customFormat="false" ht="15" hidden="false" customHeight="true" outlineLevel="0" collapsed="false">
      <c r="A11961" s="106" t="n">
        <v>81329.0156018519</v>
      </c>
      <c r="B11961" s="1" t="s">
        <v>326</v>
      </c>
      <c r="C11961" s="1" t="s">
        <v>327</v>
      </c>
      <c r="D11961" s="1" t="s">
        <v>319</v>
      </c>
    </row>
    <row r="11962" customFormat="false" ht="15" hidden="false" customHeight="true" outlineLevel="0" collapsed="false">
      <c r="A11962" s="106" t="n">
        <v>81337.1500231482</v>
      </c>
      <c r="B11962" s="1" t="s">
        <v>320</v>
      </c>
      <c r="C11962" s="1" t="s">
        <v>321</v>
      </c>
      <c r="D11962" s="1" t="s">
        <v>322</v>
      </c>
    </row>
    <row r="11963" customFormat="false" ht="15" hidden="false" customHeight="true" outlineLevel="0" collapsed="false">
      <c r="A11963" s="106" t="n">
        <v>81344.3666782407</v>
      </c>
      <c r="B11963" s="1" t="s">
        <v>323</v>
      </c>
      <c r="C11963" s="1" t="s">
        <v>324</v>
      </c>
      <c r="D11963" s="1" t="s">
        <v>325</v>
      </c>
    </row>
    <row r="11964" customFormat="false" ht="15" hidden="false" customHeight="true" outlineLevel="0" collapsed="false">
      <c r="A11964" s="106" t="n">
        <v>81350.977349537</v>
      </c>
      <c r="B11964" s="1" t="s">
        <v>314</v>
      </c>
      <c r="C11964" s="1" t="s">
        <v>315</v>
      </c>
      <c r="D11964" s="1" t="s">
        <v>316</v>
      </c>
    </row>
    <row r="11965" customFormat="false" ht="15" hidden="false" customHeight="true" outlineLevel="0" collapsed="false">
      <c r="A11965" s="106" t="n">
        <v>81351.2347106482</v>
      </c>
      <c r="B11965" s="1" t="s">
        <v>328</v>
      </c>
      <c r="C11965" s="1" t="s">
        <v>335</v>
      </c>
      <c r="D11965" s="1" t="s">
        <v>336</v>
      </c>
    </row>
    <row r="11966" customFormat="false" ht="15" hidden="false" customHeight="true" outlineLevel="0" collapsed="false">
      <c r="A11966" s="106" t="n">
        <v>81358.6387152778</v>
      </c>
      <c r="B11966" s="1" t="s">
        <v>326</v>
      </c>
      <c r="C11966" s="1" t="s">
        <v>327</v>
      </c>
      <c r="D11966" s="1" t="s">
        <v>319</v>
      </c>
    </row>
    <row r="11967" customFormat="false" ht="15" hidden="false" customHeight="true" outlineLevel="0" collapsed="false">
      <c r="A11967" s="106" t="n">
        <v>81366.8316319444</v>
      </c>
      <c r="B11967" s="1" t="s">
        <v>320</v>
      </c>
      <c r="C11967" s="1" t="s">
        <v>321</v>
      </c>
      <c r="D11967" s="1" t="s">
        <v>322</v>
      </c>
    </row>
    <row r="11968" customFormat="false" ht="15" hidden="false" customHeight="true" outlineLevel="0" collapsed="false">
      <c r="A11968" s="106" t="n">
        <v>81373.7269097222</v>
      </c>
      <c r="B11968" s="1" t="s">
        <v>323</v>
      </c>
      <c r="C11968" s="1" t="s">
        <v>324</v>
      </c>
      <c r="D11968" s="1" t="s">
        <v>325</v>
      </c>
    </row>
    <row r="11969" customFormat="false" ht="15" hidden="false" customHeight="true" outlineLevel="0" collapsed="false">
      <c r="A11969" s="106" t="n">
        <v>81380.3982986111</v>
      </c>
      <c r="B11969" s="1" t="s">
        <v>314</v>
      </c>
      <c r="C11969" s="1" t="s">
        <v>315</v>
      </c>
      <c r="D11969" s="1" t="s">
        <v>316</v>
      </c>
    </row>
    <row r="11970" customFormat="false" ht="15" hidden="false" customHeight="true" outlineLevel="0" collapsed="false">
      <c r="A11970" s="106" t="n">
        <v>81388.3596064815</v>
      </c>
      <c r="B11970" s="1" t="s">
        <v>326</v>
      </c>
      <c r="C11970" s="1" t="s">
        <v>327</v>
      </c>
      <c r="D11970" s="1" t="s">
        <v>319</v>
      </c>
    </row>
    <row r="11971" customFormat="false" ht="15" hidden="false" customHeight="true" outlineLevel="0" collapsed="false">
      <c r="A11971" s="106" t="n">
        <v>81396.4342708333</v>
      </c>
      <c r="B11971" s="1" t="s">
        <v>320</v>
      </c>
      <c r="C11971" s="1" t="s">
        <v>321</v>
      </c>
      <c r="D11971" s="1" t="s">
        <v>322</v>
      </c>
    </row>
    <row r="11972" customFormat="false" ht="15" hidden="false" customHeight="true" outlineLevel="0" collapsed="false">
      <c r="A11972" s="106" t="n">
        <v>81403.1184953704</v>
      </c>
      <c r="B11972" s="1" t="s">
        <v>323</v>
      </c>
      <c r="C11972" s="1" t="s">
        <v>324</v>
      </c>
      <c r="D11972" s="1" t="s">
        <v>325</v>
      </c>
    </row>
    <row r="11973" customFormat="false" ht="15" hidden="false" customHeight="true" outlineLevel="0" collapsed="false">
      <c r="A11973" s="106" t="n">
        <v>81409.9774652778</v>
      </c>
      <c r="B11973" s="1" t="s">
        <v>314</v>
      </c>
      <c r="C11973" s="1" t="s">
        <v>315</v>
      </c>
      <c r="D11973" s="1" t="s">
        <v>316</v>
      </c>
    </row>
    <row r="11974" customFormat="false" ht="15" hidden="false" customHeight="true" outlineLevel="0" collapsed="false">
      <c r="A11974" s="106" t="n">
        <v>81418.1431365741</v>
      </c>
      <c r="B11974" s="1" t="s">
        <v>326</v>
      </c>
      <c r="C11974" s="1" t="s">
        <v>327</v>
      </c>
      <c r="D11974" s="1" t="s">
        <v>319</v>
      </c>
    </row>
    <row r="11975" customFormat="false" ht="15" hidden="false" customHeight="true" outlineLevel="0" collapsed="false">
      <c r="A11975" s="106" t="n">
        <v>81425.9377662037</v>
      </c>
      <c r="B11975" s="1" t="s">
        <v>320</v>
      </c>
      <c r="C11975" s="1" t="s">
        <v>321</v>
      </c>
      <c r="D11975" s="1" t="s">
        <v>322</v>
      </c>
    </row>
    <row r="11976" customFormat="false" ht="15" hidden="false" customHeight="true" outlineLevel="0" collapsed="false">
      <c r="A11976" s="106" t="n">
        <v>81432.5644907407</v>
      </c>
      <c r="B11976" s="1" t="s">
        <v>333</v>
      </c>
      <c r="C11976" s="1" t="s">
        <v>334</v>
      </c>
      <c r="D11976" s="1" t="s">
        <v>325</v>
      </c>
    </row>
    <row r="11977" customFormat="false" ht="15" hidden="false" customHeight="true" outlineLevel="0" collapsed="false">
      <c r="A11977" s="106" t="n">
        <v>81439.7118981482</v>
      </c>
      <c r="B11977" s="1" t="s">
        <v>314</v>
      </c>
      <c r="C11977" s="1" t="s">
        <v>315</v>
      </c>
      <c r="D11977" s="1" t="s">
        <v>316</v>
      </c>
    </row>
    <row r="11978" customFormat="false" ht="15" hidden="false" customHeight="true" outlineLevel="0" collapsed="false">
      <c r="A11978" s="106" t="n">
        <v>81441.166724537</v>
      </c>
      <c r="B11978" s="1" t="s">
        <v>328</v>
      </c>
      <c r="C11978" s="1" t="s">
        <v>337</v>
      </c>
      <c r="D11978" s="1" t="s">
        <v>338</v>
      </c>
    </row>
    <row r="11979" customFormat="false" ht="15" hidden="false" customHeight="true" outlineLevel="0" collapsed="false">
      <c r="A11979" s="106" t="n">
        <v>81447.9220717593</v>
      </c>
      <c r="B11979" s="1" t="s">
        <v>317</v>
      </c>
      <c r="C11979" s="1" t="s">
        <v>318</v>
      </c>
      <c r="D11979" s="1" t="s">
        <v>319</v>
      </c>
    </row>
    <row r="11980" customFormat="false" ht="15" hidden="false" customHeight="true" outlineLevel="0" collapsed="false">
      <c r="A11980" s="106" t="n">
        <v>81455.3486574074</v>
      </c>
      <c r="B11980" s="1" t="s">
        <v>320</v>
      </c>
      <c r="C11980" s="1" t="s">
        <v>321</v>
      </c>
      <c r="D11980" s="1" t="s">
        <v>322</v>
      </c>
    </row>
    <row r="11981" customFormat="false" ht="15" hidden="false" customHeight="true" outlineLevel="0" collapsed="false">
      <c r="A11981" s="106" t="n">
        <v>81462.0691550926</v>
      </c>
      <c r="B11981" s="1" t="s">
        <v>323</v>
      </c>
      <c r="C11981" s="1" t="s">
        <v>324</v>
      </c>
      <c r="D11981" s="1" t="s">
        <v>325</v>
      </c>
    </row>
    <row r="11982" customFormat="false" ht="15" hidden="false" customHeight="true" outlineLevel="0" collapsed="false">
      <c r="A11982" s="106" t="n">
        <v>81469.5665046296</v>
      </c>
      <c r="B11982" s="1" t="s">
        <v>314</v>
      </c>
      <c r="C11982" s="1" t="s">
        <v>315</v>
      </c>
      <c r="D11982" s="1" t="s">
        <v>316</v>
      </c>
    </row>
    <row r="11983" customFormat="false" ht="15" hidden="false" customHeight="true" outlineLevel="0" collapsed="false">
      <c r="A11983" s="106" t="n">
        <v>81477.6245138889</v>
      </c>
      <c r="B11983" s="1" t="s">
        <v>326</v>
      </c>
      <c r="C11983" s="1" t="s">
        <v>327</v>
      </c>
      <c r="D11983" s="1" t="s">
        <v>319</v>
      </c>
    </row>
    <row r="11984" customFormat="false" ht="15" hidden="false" customHeight="true" outlineLevel="0" collapsed="false">
      <c r="A11984" s="106" t="n">
        <v>81484.6951967593</v>
      </c>
      <c r="B11984" s="1" t="s">
        <v>320</v>
      </c>
      <c r="C11984" s="1" t="s">
        <v>321</v>
      </c>
      <c r="D11984" s="1" t="s">
        <v>322</v>
      </c>
    </row>
    <row r="11985" customFormat="false" ht="15" hidden="false" customHeight="true" outlineLevel="0" collapsed="false">
      <c r="A11985" s="106" t="n">
        <v>81491.6256597222</v>
      </c>
      <c r="B11985" s="1" t="s">
        <v>323</v>
      </c>
      <c r="C11985" s="1" t="s">
        <v>324</v>
      </c>
      <c r="D11985" s="1" t="s">
        <v>325</v>
      </c>
    </row>
    <row r="11986" customFormat="false" ht="15" hidden="false" customHeight="true" outlineLevel="0" collapsed="false">
      <c r="A11986" s="106" t="n">
        <v>81499.4712037037</v>
      </c>
      <c r="B11986" s="1" t="s">
        <v>314</v>
      </c>
      <c r="C11986" s="1" t="s">
        <v>315</v>
      </c>
      <c r="D11986" s="1" t="s">
        <v>316</v>
      </c>
    </row>
    <row r="11987" customFormat="false" ht="15" hidden="false" customHeight="true" outlineLevel="0" collapsed="false">
      <c r="A11987" s="106" t="n">
        <v>81507.2099189815</v>
      </c>
      <c r="B11987" s="1" t="s">
        <v>326</v>
      </c>
      <c r="C11987" s="1" t="s">
        <v>327</v>
      </c>
      <c r="D11987" s="1" t="s">
        <v>319</v>
      </c>
    </row>
    <row r="11988" customFormat="false" ht="15" hidden="false" customHeight="true" outlineLevel="0" collapsed="false">
      <c r="A11988" s="106" t="n">
        <v>81514.014537037</v>
      </c>
      <c r="B11988" s="1" t="s">
        <v>320</v>
      </c>
      <c r="C11988" s="1" t="s">
        <v>321</v>
      </c>
      <c r="D11988" s="1" t="s">
        <v>322</v>
      </c>
    </row>
    <row r="11989" customFormat="false" ht="15" hidden="false" customHeight="true" outlineLevel="0" collapsed="false">
      <c r="A11989" s="106" t="n">
        <v>81521.2278356482</v>
      </c>
      <c r="B11989" s="1" t="s">
        <v>323</v>
      </c>
      <c r="C11989" s="1" t="s">
        <v>324</v>
      </c>
      <c r="D11989" s="1" t="s">
        <v>325</v>
      </c>
    </row>
    <row r="11990" customFormat="false" ht="15" hidden="false" customHeight="true" outlineLevel="0" collapsed="false">
      <c r="A11990" s="106" t="n">
        <v>81529.3324537037</v>
      </c>
      <c r="B11990" s="1" t="s">
        <v>314</v>
      </c>
      <c r="C11990" s="1" t="s">
        <v>315</v>
      </c>
      <c r="D11990" s="1" t="s">
        <v>316</v>
      </c>
    </row>
    <row r="11991" customFormat="false" ht="15" hidden="false" customHeight="true" outlineLevel="0" collapsed="false">
      <c r="A11991" s="106" t="n">
        <v>81530.1165740741</v>
      </c>
      <c r="B11991" s="1" t="s">
        <v>328</v>
      </c>
      <c r="C11991" s="1" t="s">
        <v>329</v>
      </c>
      <c r="D11991" s="1" t="s">
        <v>330</v>
      </c>
    </row>
    <row r="11992" customFormat="false" ht="15" hidden="false" customHeight="true" outlineLevel="0" collapsed="false">
      <c r="A11992" s="106" t="n">
        <v>81536.6794675926</v>
      </c>
      <c r="B11992" s="1" t="s">
        <v>326</v>
      </c>
      <c r="C11992" s="1" t="s">
        <v>327</v>
      </c>
      <c r="D11992" s="1" t="s">
        <v>319</v>
      </c>
    </row>
    <row r="11993" customFormat="false" ht="15" hidden="false" customHeight="true" outlineLevel="0" collapsed="false">
      <c r="A11993" s="106" t="n">
        <v>81543.3421527778</v>
      </c>
      <c r="B11993" s="1" t="s">
        <v>320</v>
      </c>
      <c r="C11993" s="1" t="s">
        <v>321</v>
      </c>
      <c r="D11993" s="1" t="s">
        <v>322</v>
      </c>
    </row>
    <row r="11994" customFormat="false" ht="15" hidden="false" customHeight="true" outlineLevel="0" collapsed="false">
      <c r="A11994" s="106" t="n">
        <v>81550.8711342593</v>
      </c>
      <c r="B11994" s="1" t="s">
        <v>323</v>
      </c>
      <c r="C11994" s="1" t="s">
        <v>324</v>
      </c>
      <c r="D11994" s="1" t="s">
        <v>325</v>
      </c>
    </row>
    <row r="11995" customFormat="false" ht="15" hidden="false" customHeight="true" outlineLevel="0" collapsed="false">
      <c r="A11995" s="106" t="n">
        <v>81559.0683912037</v>
      </c>
      <c r="B11995" s="1" t="s">
        <v>314</v>
      </c>
      <c r="C11995" s="1" t="s">
        <v>315</v>
      </c>
      <c r="D11995" s="1" t="s">
        <v>316</v>
      </c>
    </row>
    <row r="11996" customFormat="false" ht="15" hidden="false" customHeight="true" outlineLevel="0" collapsed="false">
      <c r="A11996" s="106" t="n">
        <v>81566.0603819445</v>
      </c>
      <c r="B11996" s="1" t="s">
        <v>326</v>
      </c>
      <c r="C11996" s="1" t="s">
        <v>327</v>
      </c>
      <c r="D11996" s="1" t="s">
        <v>319</v>
      </c>
    </row>
    <row r="11997" customFormat="false" ht="15" hidden="false" customHeight="true" outlineLevel="0" collapsed="false">
      <c r="A11997" s="106" t="n">
        <v>81572.7083680556</v>
      </c>
      <c r="B11997" s="1" t="s">
        <v>320</v>
      </c>
      <c r="C11997" s="1" t="s">
        <v>321</v>
      </c>
      <c r="D11997" s="1" t="s">
        <v>322</v>
      </c>
    </row>
    <row r="11998" customFormat="false" ht="15" hidden="false" customHeight="true" outlineLevel="0" collapsed="false">
      <c r="A11998" s="106" t="n">
        <v>81580.542025463</v>
      </c>
      <c r="B11998" s="1" t="s">
        <v>323</v>
      </c>
      <c r="C11998" s="1" t="s">
        <v>324</v>
      </c>
      <c r="D11998" s="1" t="s">
        <v>325</v>
      </c>
    </row>
    <row r="11999" customFormat="false" ht="15" hidden="false" customHeight="true" outlineLevel="0" collapsed="false">
      <c r="A11999" s="106" t="n">
        <v>81588.6410300926</v>
      </c>
      <c r="B11999" s="1" t="s">
        <v>314</v>
      </c>
      <c r="C11999" s="1" t="s">
        <v>315</v>
      </c>
      <c r="D11999" s="1" t="s">
        <v>316</v>
      </c>
    </row>
    <row r="12000" customFormat="false" ht="15" hidden="false" customHeight="true" outlineLevel="0" collapsed="false">
      <c r="A12000" s="106" t="n">
        <v>81595.3867476852</v>
      </c>
      <c r="B12000" s="1" t="s">
        <v>317</v>
      </c>
      <c r="C12000" s="1" t="s">
        <v>318</v>
      </c>
      <c r="D12000" s="1" t="s">
        <v>319</v>
      </c>
    </row>
    <row r="12001" customFormat="false" ht="15" hidden="false" customHeight="true" outlineLevel="0" collapsed="false">
      <c r="A12001" s="106" t="n">
        <v>81602.140474537</v>
      </c>
      <c r="B12001" s="1" t="s">
        <v>320</v>
      </c>
      <c r="C12001" s="1" t="s">
        <v>321</v>
      </c>
      <c r="D12001" s="1" t="s">
        <v>322</v>
      </c>
    </row>
    <row r="12002" customFormat="false" ht="15" hidden="false" customHeight="true" outlineLevel="0" collapsed="false">
      <c r="A12002" s="106" t="n">
        <v>81610.2101388889</v>
      </c>
      <c r="B12002" s="1" t="s">
        <v>333</v>
      </c>
      <c r="C12002" s="1" t="s">
        <v>334</v>
      </c>
      <c r="D12002" s="1" t="s">
        <v>325</v>
      </c>
    </row>
    <row r="12003" customFormat="false" ht="15" hidden="false" customHeight="true" outlineLevel="0" collapsed="false">
      <c r="A12003" s="106" t="n">
        <v>81618.0588773148</v>
      </c>
      <c r="B12003" s="1" t="s">
        <v>314</v>
      </c>
      <c r="C12003" s="1" t="s">
        <v>315</v>
      </c>
      <c r="D12003" s="1" t="s">
        <v>316</v>
      </c>
    </row>
    <row r="12004" customFormat="false" ht="15" hidden="false" customHeight="true" outlineLevel="0" collapsed="false">
      <c r="A12004" s="106" t="n">
        <v>81622.7834837963</v>
      </c>
      <c r="B12004" s="1" t="s">
        <v>328</v>
      </c>
      <c r="C12004" s="1" t="s">
        <v>331</v>
      </c>
      <c r="D12004" s="1" t="s">
        <v>332</v>
      </c>
    </row>
    <row r="12005" customFormat="false" ht="15" hidden="false" customHeight="true" outlineLevel="0" collapsed="false">
      <c r="A12005" s="106" t="n">
        <v>81624.6909259259</v>
      </c>
      <c r="B12005" s="1" t="s">
        <v>317</v>
      </c>
      <c r="C12005" s="1" t="s">
        <v>318</v>
      </c>
      <c r="D12005" s="1" t="s">
        <v>319</v>
      </c>
    </row>
    <row r="12006" customFormat="false" ht="15" hidden="false" customHeight="true" outlineLevel="0" collapsed="false">
      <c r="A12006" s="106" t="n">
        <v>81631.6628240741</v>
      </c>
      <c r="B12006" s="1" t="s">
        <v>320</v>
      </c>
      <c r="C12006" s="1" t="s">
        <v>321</v>
      </c>
      <c r="D12006" s="1" t="s">
        <v>322</v>
      </c>
    </row>
    <row r="12007" customFormat="false" ht="15" hidden="false" customHeight="true" outlineLevel="0" collapsed="false">
      <c r="A12007" s="106" t="n">
        <v>81639.8368402778</v>
      </c>
      <c r="B12007" s="1" t="s">
        <v>323</v>
      </c>
      <c r="C12007" s="1" t="s">
        <v>324</v>
      </c>
      <c r="D12007" s="1" t="s">
        <v>325</v>
      </c>
    </row>
    <row r="12008" customFormat="false" ht="15" hidden="false" customHeight="true" outlineLevel="0" collapsed="false">
      <c r="A12008" s="106" t="n">
        <v>81647.3602083333</v>
      </c>
      <c r="B12008" s="1" t="s">
        <v>314</v>
      </c>
      <c r="C12008" s="1" t="s">
        <v>315</v>
      </c>
      <c r="D12008" s="1" t="s">
        <v>316</v>
      </c>
    </row>
    <row r="12009" customFormat="false" ht="15" hidden="false" customHeight="true" outlineLevel="0" collapsed="false">
      <c r="A12009" s="106" t="n">
        <v>81654.0054513889</v>
      </c>
      <c r="B12009" s="1" t="s">
        <v>326</v>
      </c>
      <c r="C12009" s="1" t="s">
        <v>327</v>
      </c>
      <c r="D12009" s="1" t="s">
        <v>319</v>
      </c>
    </row>
    <row r="12010" customFormat="false" ht="15" hidden="false" customHeight="true" outlineLevel="0" collapsed="false">
      <c r="A12010" s="106" t="n">
        <v>81661.2900347222</v>
      </c>
      <c r="B12010" s="1" t="s">
        <v>320</v>
      </c>
      <c r="C12010" s="1" t="s">
        <v>321</v>
      </c>
      <c r="D12010" s="1" t="s">
        <v>322</v>
      </c>
    </row>
    <row r="12011" customFormat="false" ht="15" hidden="false" customHeight="true" outlineLevel="0" collapsed="false">
      <c r="A12011" s="106" t="n">
        <v>81669.396712963</v>
      </c>
      <c r="B12011" s="1" t="s">
        <v>323</v>
      </c>
      <c r="C12011" s="1" t="s">
        <v>324</v>
      </c>
      <c r="D12011" s="1" t="s">
        <v>325</v>
      </c>
    </row>
    <row r="12012" customFormat="false" ht="15" hidden="false" customHeight="true" outlineLevel="0" collapsed="false">
      <c r="A12012" s="106" t="n">
        <v>81676.5954976852</v>
      </c>
      <c r="B12012" s="1" t="s">
        <v>314</v>
      </c>
      <c r="C12012" s="1" t="s">
        <v>315</v>
      </c>
      <c r="D12012" s="1" t="s">
        <v>316</v>
      </c>
    </row>
    <row r="12013" customFormat="false" ht="15" hidden="false" customHeight="true" outlineLevel="0" collapsed="false">
      <c r="A12013" s="106" t="n">
        <v>81683.3681365741</v>
      </c>
      <c r="B12013" s="1" t="s">
        <v>326</v>
      </c>
      <c r="C12013" s="1" t="s">
        <v>327</v>
      </c>
      <c r="D12013" s="1" t="s">
        <v>319</v>
      </c>
    </row>
    <row r="12014" customFormat="false" ht="15" hidden="false" customHeight="true" outlineLevel="0" collapsed="false">
      <c r="A12014" s="106" t="n">
        <v>81691.0151157407</v>
      </c>
      <c r="B12014" s="1" t="s">
        <v>320</v>
      </c>
      <c r="C12014" s="1" t="s">
        <v>321</v>
      </c>
      <c r="D12014" s="1" t="s">
        <v>322</v>
      </c>
    </row>
    <row r="12015" customFormat="false" ht="15" hidden="false" customHeight="true" outlineLevel="0" collapsed="false">
      <c r="A12015" s="106" t="n">
        <v>81698.8909722222</v>
      </c>
      <c r="B12015" s="1" t="s">
        <v>323</v>
      </c>
      <c r="C12015" s="1" t="s">
        <v>324</v>
      </c>
      <c r="D12015" s="1" t="s">
        <v>325</v>
      </c>
    </row>
    <row r="12016" customFormat="false" ht="15" hidden="false" customHeight="true" outlineLevel="0" collapsed="false">
      <c r="A12016" s="106" t="n">
        <v>81705.8173726852</v>
      </c>
      <c r="B12016" s="1" t="s">
        <v>314</v>
      </c>
      <c r="C12016" s="1" t="s">
        <v>315</v>
      </c>
      <c r="D12016" s="1" t="s">
        <v>316</v>
      </c>
    </row>
    <row r="12017" customFormat="false" ht="15" hidden="false" customHeight="true" outlineLevel="0" collapsed="false">
      <c r="A12017" s="106" t="n">
        <v>81712.8216203704</v>
      </c>
      <c r="B12017" s="1" t="s">
        <v>326</v>
      </c>
      <c r="C12017" s="1" t="s">
        <v>327</v>
      </c>
      <c r="D12017" s="1" t="s">
        <v>319</v>
      </c>
    </row>
    <row r="12018" customFormat="false" ht="15" hidden="false" customHeight="true" outlineLevel="0" collapsed="false">
      <c r="A12018" s="106" t="n">
        <v>81716.4781481482</v>
      </c>
      <c r="B12018" s="1" t="s">
        <v>328</v>
      </c>
      <c r="C12018" s="1" t="s">
        <v>335</v>
      </c>
      <c r="D12018" s="1" t="s">
        <v>336</v>
      </c>
    </row>
    <row r="12019" customFormat="false" ht="15" hidden="false" customHeight="true" outlineLevel="0" collapsed="false">
      <c r="A12019" s="106" t="n">
        <v>81720.8013194445</v>
      </c>
      <c r="B12019" s="1" t="s">
        <v>320</v>
      </c>
      <c r="C12019" s="1" t="s">
        <v>321</v>
      </c>
      <c r="D12019" s="1" t="s">
        <v>322</v>
      </c>
    </row>
    <row r="12020" customFormat="false" ht="15" hidden="false" customHeight="true" outlineLevel="0" collapsed="false">
      <c r="A12020" s="106" t="n">
        <v>81728.3427546296</v>
      </c>
      <c r="B12020" s="1" t="s">
        <v>323</v>
      </c>
      <c r="C12020" s="1" t="s">
        <v>324</v>
      </c>
      <c r="D12020" s="1" t="s">
        <v>325</v>
      </c>
    </row>
    <row r="12021" customFormat="false" ht="15" hidden="false" customHeight="true" outlineLevel="0" collapsed="false">
      <c r="A12021" s="106" t="n">
        <v>81735.0772222222</v>
      </c>
      <c r="B12021" s="1" t="s">
        <v>314</v>
      </c>
      <c r="C12021" s="1" t="s">
        <v>315</v>
      </c>
      <c r="D12021" s="1" t="s">
        <v>316</v>
      </c>
    </row>
    <row r="12022" customFormat="false" ht="15" hidden="false" customHeight="true" outlineLevel="0" collapsed="false">
      <c r="A12022" s="106" t="n">
        <v>81742.4019097222</v>
      </c>
      <c r="B12022" s="1" t="s">
        <v>326</v>
      </c>
      <c r="C12022" s="1" t="s">
        <v>327</v>
      </c>
      <c r="D12022" s="1" t="s">
        <v>319</v>
      </c>
    </row>
    <row r="12023" customFormat="false" ht="15" hidden="false" customHeight="true" outlineLevel="0" collapsed="false">
      <c r="A12023" s="106" t="n">
        <v>81750.5900694444</v>
      </c>
      <c r="B12023" s="1" t="s">
        <v>320</v>
      </c>
      <c r="C12023" s="1" t="s">
        <v>321</v>
      </c>
      <c r="D12023" s="1" t="s">
        <v>322</v>
      </c>
    </row>
    <row r="12024" customFormat="false" ht="15" hidden="false" customHeight="true" outlineLevel="0" collapsed="false">
      <c r="A12024" s="106" t="n">
        <v>81757.7808564815</v>
      </c>
      <c r="B12024" s="1" t="s">
        <v>323</v>
      </c>
      <c r="C12024" s="1" t="s">
        <v>324</v>
      </c>
      <c r="D12024" s="1" t="s">
        <v>325</v>
      </c>
    </row>
    <row r="12025" customFormat="false" ht="15" hidden="false" customHeight="true" outlineLevel="0" collapsed="false">
      <c r="A12025" s="106" t="n">
        <v>81764.4239236111</v>
      </c>
      <c r="B12025" s="1" t="s">
        <v>314</v>
      </c>
      <c r="C12025" s="1" t="s">
        <v>315</v>
      </c>
      <c r="D12025" s="1" t="s">
        <v>316</v>
      </c>
    </row>
    <row r="12026" customFormat="false" ht="15" hidden="false" customHeight="true" outlineLevel="0" collapsed="false">
      <c r="A12026" s="106" t="n">
        <v>81772.1163310185</v>
      </c>
      <c r="B12026" s="1" t="s">
        <v>317</v>
      </c>
      <c r="C12026" s="1" t="s">
        <v>318</v>
      </c>
      <c r="D12026" s="1" t="s">
        <v>319</v>
      </c>
    </row>
    <row r="12027" customFormat="false" ht="15" hidden="false" customHeight="true" outlineLevel="0" collapsed="false">
      <c r="A12027" s="106" t="n">
        <v>81780.3234259259</v>
      </c>
      <c r="B12027" s="1" t="s">
        <v>320</v>
      </c>
      <c r="C12027" s="1" t="s">
        <v>321</v>
      </c>
      <c r="D12027" s="1" t="s">
        <v>322</v>
      </c>
    </row>
    <row r="12028" customFormat="false" ht="15" hidden="false" customHeight="true" outlineLevel="0" collapsed="false">
      <c r="A12028" s="106" t="n">
        <v>81787.2235416667</v>
      </c>
      <c r="B12028" s="1" t="s">
        <v>333</v>
      </c>
      <c r="C12028" s="1" t="s">
        <v>334</v>
      </c>
      <c r="D12028" s="1" t="s">
        <v>325</v>
      </c>
    </row>
    <row r="12029" customFormat="false" ht="15" hidden="false" customHeight="true" outlineLevel="0" collapsed="false">
      <c r="A12029" s="106" t="n">
        <v>81793.8995023148</v>
      </c>
      <c r="B12029" s="1" t="s">
        <v>314</v>
      </c>
      <c r="C12029" s="1" t="s">
        <v>315</v>
      </c>
      <c r="D12029" s="1" t="s">
        <v>316</v>
      </c>
    </row>
    <row r="12030" customFormat="false" ht="15" hidden="false" customHeight="true" outlineLevel="0" collapsed="false">
      <c r="A12030" s="106" t="n">
        <v>81801.9241319444</v>
      </c>
      <c r="B12030" s="1" t="s">
        <v>317</v>
      </c>
      <c r="C12030" s="1" t="s">
        <v>318</v>
      </c>
      <c r="D12030" s="1" t="s">
        <v>319</v>
      </c>
    </row>
    <row r="12031" customFormat="false" ht="15" hidden="false" customHeight="true" outlineLevel="0" collapsed="false">
      <c r="A12031" s="106" t="n">
        <v>81806.4063194445</v>
      </c>
      <c r="B12031" s="1" t="s">
        <v>328</v>
      </c>
      <c r="C12031" s="1" t="s">
        <v>337</v>
      </c>
      <c r="D12031" s="1" t="s">
        <v>338</v>
      </c>
    </row>
    <row r="12032" customFormat="false" ht="15" hidden="false" customHeight="true" outlineLevel="0" collapsed="false">
      <c r="A12032" s="106" t="n">
        <v>81809.9607060185</v>
      </c>
      <c r="B12032" s="1" t="s">
        <v>320</v>
      </c>
      <c r="C12032" s="1" t="s">
        <v>321</v>
      </c>
      <c r="D12032" s="1" t="s">
        <v>322</v>
      </c>
    </row>
    <row r="12033" customFormat="false" ht="15" hidden="false" customHeight="true" outlineLevel="0" collapsed="false">
      <c r="A12033" s="106" t="n">
        <v>81816.6739236111</v>
      </c>
      <c r="B12033" s="1" t="s">
        <v>323</v>
      </c>
      <c r="C12033" s="1" t="s">
        <v>324</v>
      </c>
      <c r="D12033" s="1" t="s">
        <v>325</v>
      </c>
    </row>
    <row r="12034" customFormat="false" ht="15" hidden="false" customHeight="true" outlineLevel="0" collapsed="false">
      <c r="A12034" s="106" t="n">
        <v>81823.5270949074</v>
      </c>
      <c r="B12034" s="1" t="s">
        <v>314</v>
      </c>
      <c r="C12034" s="1" t="s">
        <v>315</v>
      </c>
      <c r="D12034" s="1" t="s">
        <v>316</v>
      </c>
    </row>
    <row r="12035" customFormat="false" ht="15" hidden="false" customHeight="true" outlineLevel="0" collapsed="false">
      <c r="A12035" s="106" t="n">
        <v>81831.7440162037</v>
      </c>
      <c r="B12035" s="1" t="s">
        <v>326</v>
      </c>
      <c r="C12035" s="1" t="s">
        <v>327</v>
      </c>
      <c r="D12035" s="1" t="s">
        <v>319</v>
      </c>
    </row>
    <row r="12036" customFormat="false" ht="15" hidden="false" customHeight="true" outlineLevel="0" collapsed="false">
      <c r="A12036" s="106" t="n">
        <v>81839.4823958333</v>
      </c>
      <c r="B12036" s="1" t="s">
        <v>320</v>
      </c>
      <c r="C12036" s="1" t="s">
        <v>321</v>
      </c>
      <c r="D12036" s="1" t="s">
        <v>322</v>
      </c>
    </row>
    <row r="12037" customFormat="false" ht="15" hidden="false" customHeight="true" outlineLevel="0" collapsed="false">
      <c r="A12037" s="106" t="n">
        <v>81846.1304050926</v>
      </c>
      <c r="B12037" s="1" t="s">
        <v>323</v>
      </c>
      <c r="C12037" s="1" t="s">
        <v>324</v>
      </c>
      <c r="D12037" s="1" t="s">
        <v>325</v>
      </c>
    </row>
    <row r="12038" customFormat="false" ht="15" hidden="false" customHeight="true" outlineLevel="0" collapsed="false">
      <c r="A12038" s="106" t="n">
        <v>81853.2933912037</v>
      </c>
      <c r="B12038" s="1" t="s">
        <v>314</v>
      </c>
      <c r="C12038" s="1" t="s">
        <v>315</v>
      </c>
      <c r="D12038" s="1" t="s">
        <v>316</v>
      </c>
    </row>
    <row r="12039" customFormat="false" ht="15" hidden="false" customHeight="true" outlineLevel="0" collapsed="false">
      <c r="A12039" s="106" t="n">
        <v>81861.4959953704</v>
      </c>
      <c r="B12039" s="1" t="s">
        <v>326</v>
      </c>
      <c r="C12039" s="1" t="s">
        <v>327</v>
      </c>
      <c r="D12039" s="1" t="s">
        <v>319</v>
      </c>
    </row>
    <row r="12040" customFormat="false" ht="15" hidden="false" customHeight="true" outlineLevel="0" collapsed="false">
      <c r="A12040" s="106" t="n">
        <v>81868.8890393519</v>
      </c>
      <c r="B12040" s="1" t="s">
        <v>320</v>
      </c>
      <c r="C12040" s="1" t="s">
        <v>321</v>
      </c>
      <c r="D12040" s="1" t="s">
        <v>322</v>
      </c>
    </row>
    <row r="12041" customFormat="false" ht="15" hidden="false" customHeight="true" outlineLevel="0" collapsed="false">
      <c r="A12041" s="106" t="n">
        <v>81875.6001273148</v>
      </c>
      <c r="B12041" s="1" t="s">
        <v>323</v>
      </c>
      <c r="C12041" s="1" t="s">
        <v>324</v>
      </c>
      <c r="D12041" s="1" t="s">
        <v>325</v>
      </c>
    </row>
    <row r="12042" customFormat="false" ht="15" hidden="false" customHeight="true" outlineLevel="0" collapsed="false">
      <c r="A12042" s="106" t="n">
        <v>81883.1406365741</v>
      </c>
      <c r="B12042" s="1" t="s">
        <v>314</v>
      </c>
      <c r="C12042" s="1" t="s">
        <v>315</v>
      </c>
      <c r="D12042" s="1" t="s">
        <v>316</v>
      </c>
    </row>
    <row r="12043" customFormat="false" ht="15" hidden="false" customHeight="true" outlineLevel="0" collapsed="false">
      <c r="A12043" s="106" t="n">
        <v>81891.1364236111</v>
      </c>
      <c r="B12043" s="1" t="s">
        <v>326</v>
      </c>
      <c r="C12043" s="1" t="s">
        <v>327</v>
      </c>
      <c r="D12043" s="1" t="s">
        <v>319</v>
      </c>
    </row>
    <row r="12044" customFormat="false" ht="15" hidden="false" customHeight="true" outlineLevel="0" collapsed="false">
      <c r="A12044" s="106" t="n">
        <v>81895.3572106481</v>
      </c>
      <c r="B12044" s="1" t="s">
        <v>328</v>
      </c>
      <c r="C12044" s="1" t="s">
        <v>329</v>
      </c>
      <c r="D12044" s="1" t="s">
        <v>330</v>
      </c>
    </row>
    <row r="12045" customFormat="false" ht="15" hidden="false" customHeight="true" outlineLevel="0" collapsed="false">
      <c r="A12045" s="106" t="n">
        <v>81898.2013888889</v>
      </c>
      <c r="B12045" s="1" t="s">
        <v>320</v>
      </c>
      <c r="C12045" s="1" t="s">
        <v>321</v>
      </c>
      <c r="D12045" s="1" t="s">
        <v>322</v>
      </c>
    </row>
    <row r="12046" customFormat="false" ht="15" hidden="false" customHeight="true" outlineLevel="0" collapsed="false">
      <c r="A12046" s="106" t="n">
        <v>81905.1008912037</v>
      </c>
      <c r="B12046" s="1" t="s">
        <v>323</v>
      </c>
      <c r="C12046" s="1" t="s">
        <v>324</v>
      </c>
      <c r="D12046" s="1" t="s">
        <v>325</v>
      </c>
    </row>
    <row r="12047" customFormat="false" ht="15" hidden="false" customHeight="true" outlineLevel="0" collapsed="false">
      <c r="A12047" s="106" t="n">
        <v>81912.9847453704</v>
      </c>
      <c r="B12047" s="1" t="s">
        <v>314</v>
      </c>
      <c r="C12047" s="1" t="s">
        <v>315</v>
      </c>
      <c r="D12047" s="1" t="s">
        <v>316</v>
      </c>
    </row>
    <row r="12048" customFormat="false" ht="15" hidden="false" customHeight="true" outlineLevel="0" collapsed="false">
      <c r="A12048" s="106" t="n">
        <v>81920.6584143519</v>
      </c>
      <c r="B12048" s="1" t="s">
        <v>326</v>
      </c>
      <c r="C12048" s="1" t="s">
        <v>327</v>
      </c>
      <c r="D12048" s="1" t="s">
        <v>319</v>
      </c>
    </row>
    <row r="12049" customFormat="false" ht="15" hidden="false" customHeight="true" outlineLevel="0" collapsed="false">
      <c r="A12049" s="106" t="n">
        <v>81927.4589467593</v>
      </c>
      <c r="B12049" s="1" t="s">
        <v>320</v>
      </c>
      <c r="C12049" s="1" t="s">
        <v>321</v>
      </c>
      <c r="D12049" s="1" t="s">
        <v>322</v>
      </c>
    </row>
    <row r="12050" customFormat="false" ht="15" hidden="false" customHeight="true" outlineLevel="0" collapsed="false">
      <c r="A12050" s="106" t="n">
        <v>81934.6495138889</v>
      </c>
      <c r="B12050" s="1" t="s">
        <v>323</v>
      </c>
      <c r="C12050" s="1" t="s">
        <v>324</v>
      </c>
      <c r="D12050" s="1" t="s">
        <v>325</v>
      </c>
    </row>
    <row r="12051" customFormat="false" ht="15" hidden="false" customHeight="true" outlineLevel="0" collapsed="false">
      <c r="A12051" s="106" t="n">
        <v>81942.7520138889</v>
      </c>
      <c r="B12051" s="1" t="s">
        <v>314</v>
      </c>
      <c r="C12051" s="1" t="s">
        <v>315</v>
      </c>
      <c r="D12051" s="1" t="s">
        <v>316</v>
      </c>
    </row>
    <row r="12052" customFormat="false" ht="15" hidden="false" customHeight="true" outlineLevel="0" collapsed="false">
      <c r="A12052" s="106" t="n">
        <v>81950.0759143519</v>
      </c>
      <c r="B12052" s="1" t="s">
        <v>317</v>
      </c>
      <c r="C12052" s="1" t="s">
        <v>318</v>
      </c>
      <c r="D12052" s="1" t="s">
        <v>319</v>
      </c>
    </row>
    <row r="12053" customFormat="false" ht="15" hidden="false" customHeight="true" outlineLevel="0" collapsed="false">
      <c r="A12053" s="106" t="n">
        <v>81956.713275463</v>
      </c>
      <c r="B12053" s="1" t="s">
        <v>320</v>
      </c>
      <c r="C12053" s="1" t="s">
        <v>321</v>
      </c>
      <c r="D12053" s="1" t="s">
        <v>322</v>
      </c>
    </row>
    <row r="12054" customFormat="false" ht="15" hidden="false" customHeight="true" outlineLevel="0" collapsed="false">
      <c r="A12054" s="106" t="n">
        <v>81964.2472453704</v>
      </c>
      <c r="B12054" s="1" t="s">
        <v>333</v>
      </c>
      <c r="C12054" s="1" t="s">
        <v>334</v>
      </c>
      <c r="D12054" s="1" t="s">
        <v>325</v>
      </c>
    </row>
    <row r="12055" customFormat="false" ht="15" hidden="false" customHeight="true" outlineLevel="0" collapsed="false">
      <c r="A12055" s="106" t="n">
        <v>81972.4038888889</v>
      </c>
      <c r="B12055" s="1" t="s">
        <v>314</v>
      </c>
      <c r="C12055" s="1" t="s">
        <v>315</v>
      </c>
      <c r="D12055" s="1" t="s">
        <v>316</v>
      </c>
    </row>
    <row r="12056" customFormat="false" ht="15" hidden="false" customHeight="true" outlineLevel="0" collapsed="false">
      <c r="A12056" s="106" t="n">
        <v>81979.4128587963</v>
      </c>
      <c r="B12056" s="1" t="s">
        <v>326</v>
      </c>
      <c r="C12056" s="1" t="s">
        <v>327</v>
      </c>
      <c r="D12056" s="1" t="s">
        <v>319</v>
      </c>
    </row>
    <row r="12057" customFormat="false" ht="15" hidden="false" customHeight="true" outlineLevel="0" collapsed="false">
      <c r="A12057" s="106" t="n">
        <v>81986.0192013889</v>
      </c>
      <c r="B12057" s="1" t="s">
        <v>320</v>
      </c>
      <c r="C12057" s="1" t="s">
        <v>321</v>
      </c>
      <c r="D12057" s="1" t="s">
        <v>322</v>
      </c>
    </row>
    <row r="12058" customFormat="false" ht="15" hidden="false" customHeight="true" outlineLevel="0" collapsed="false">
      <c r="A12058" s="106" t="n">
        <v>81988.0255787037</v>
      </c>
      <c r="B12058" s="1" t="s">
        <v>328</v>
      </c>
      <c r="C12058" s="1" t="s">
        <v>331</v>
      </c>
      <c r="D12058" s="1" t="s">
        <v>332</v>
      </c>
    </row>
    <row r="12059" customFormat="false" ht="15" hidden="false" customHeight="true" outlineLevel="0" collapsed="false">
      <c r="A12059" s="106" t="n">
        <v>81993.8760416667</v>
      </c>
      <c r="B12059" s="1" t="s">
        <v>323</v>
      </c>
      <c r="C12059" s="1" t="s">
        <v>324</v>
      </c>
      <c r="D12059" s="1" t="s">
        <v>325</v>
      </c>
    </row>
    <row r="12060" customFormat="false" ht="15" hidden="false" customHeight="true" outlineLevel="0" collapsed="false">
      <c r="A12060" s="106" t="n">
        <v>82001.9338541667</v>
      </c>
      <c r="B12060" s="1" t="s">
        <v>314</v>
      </c>
      <c r="C12060" s="1" t="s">
        <v>315</v>
      </c>
      <c r="D12060" s="1" t="s">
        <v>316</v>
      </c>
    </row>
    <row r="12061" customFormat="false" ht="15" hidden="false" customHeight="true" outlineLevel="0" collapsed="false">
      <c r="A12061" s="106" t="n">
        <v>82008.7016087963</v>
      </c>
      <c r="B12061" s="1" t="s">
        <v>326</v>
      </c>
      <c r="C12061" s="1" t="s">
        <v>327</v>
      </c>
      <c r="D12061" s="1" t="s">
        <v>319</v>
      </c>
    </row>
    <row r="12062" customFormat="false" ht="15" hidden="false" customHeight="true" outlineLevel="0" collapsed="false">
      <c r="A12062" s="106" t="n">
        <v>82015.4255324074</v>
      </c>
      <c r="B12062" s="1" t="s">
        <v>320</v>
      </c>
      <c r="C12062" s="1" t="s">
        <v>321</v>
      </c>
      <c r="D12062" s="1" t="s">
        <v>322</v>
      </c>
    </row>
    <row r="12063" customFormat="false" ht="15" hidden="false" customHeight="true" outlineLevel="0" collapsed="false">
      <c r="A12063" s="106" t="n">
        <v>82023.5097106482</v>
      </c>
      <c r="B12063" s="1" t="s">
        <v>323</v>
      </c>
      <c r="C12063" s="1" t="s">
        <v>324</v>
      </c>
      <c r="D12063" s="1" t="s">
        <v>325</v>
      </c>
    </row>
    <row r="12064" customFormat="false" ht="15" hidden="false" customHeight="true" outlineLevel="0" collapsed="false">
      <c r="A12064" s="106" t="n">
        <v>82031.3539583333</v>
      </c>
      <c r="B12064" s="1" t="s">
        <v>314</v>
      </c>
      <c r="C12064" s="1" t="s">
        <v>315</v>
      </c>
      <c r="D12064" s="1" t="s">
        <v>316</v>
      </c>
    </row>
    <row r="12065" customFormat="false" ht="15" hidden="false" customHeight="true" outlineLevel="0" collapsed="false">
      <c r="A12065" s="106" t="n">
        <v>82037.9838888889</v>
      </c>
      <c r="B12065" s="1" t="s">
        <v>326</v>
      </c>
      <c r="C12065" s="1" t="s">
        <v>327</v>
      </c>
      <c r="D12065" s="1" t="s">
        <v>319</v>
      </c>
    </row>
    <row r="12066" customFormat="false" ht="15" hidden="false" customHeight="true" outlineLevel="0" collapsed="false">
      <c r="A12066" s="106" t="n">
        <v>82044.9640162037</v>
      </c>
      <c r="B12066" s="1" t="s">
        <v>320</v>
      </c>
      <c r="C12066" s="1" t="s">
        <v>321</v>
      </c>
      <c r="D12066" s="1" t="s">
        <v>322</v>
      </c>
    </row>
    <row r="12067" customFormat="false" ht="15" hidden="false" customHeight="true" outlineLevel="0" collapsed="false">
      <c r="A12067" s="106" t="n">
        <v>82053.1288078704</v>
      </c>
      <c r="B12067" s="1" t="s">
        <v>323</v>
      </c>
      <c r="C12067" s="1" t="s">
        <v>324</v>
      </c>
      <c r="D12067" s="1" t="s">
        <v>325</v>
      </c>
    </row>
    <row r="12068" customFormat="false" ht="15" hidden="false" customHeight="true" outlineLevel="0" collapsed="false">
      <c r="A12068" s="106" t="n">
        <v>82060.6866898148</v>
      </c>
      <c r="B12068" s="1" t="s">
        <v>314</v>
      </c>
      <c r="C12068" s="1" t="s">
        <v>315</v>
      </c>
      <c r="D12068" s="1" t="s">
        <v>316</v>
      </c>
    </row>
    <row r="12069" customFormat="false" ht="15" hidden="false" customHeight="true" outlineLevel="0" collapsed="false">
      <c r="A12069" s="106" t="n">
        <v>82067.3088310185</v>
      </c>
      <c r="B12069" s="1" t="s">
        <v>326</v>
      </c>
      <c r="C12069" s="1" t="s">
        <v>327</v>
      </c>
      <c r="D12069" s="1" t="s">
        <v>319</v>
      </c>
    </row>
    <row r="12070" customFormat="false" ht="15" hidden="false" customHeight="true" outlineLevel="0" collapsed="false">
      <c r="A12070" s="106" t="n">
        <v>82074.6394097222</v>
      </c>
      <c r="B12070" s="1" t="s">
        <v>320</v>
      </c>
      <c r="C12070" s="1" t="s">
        <v>321</v>
      </c>
      <c r="D12070" s="1" t="s">
        <v>322</v>
      </c>
    </row>
    <row r="12071" customFormat="false" ht="15" hidden="false" customHeight="true" outlineLevel="0" collapsed="false">
      <c r="A12071" s="106" t="n">
        <v>82081.7204398148</v>
      </c>
      <c r="B12071" s="1" t="s">
        <v>328</v>
      </c>
      <c r="C12071" s="1" t="s">
        <v>335</v>
      </c>
      <c r="D12071" s="1" t="s">
        <v>336</v>
      </c>
    </row>
    <row r="12072" customFormat="false" ht="15" hidden="false" customHeight="true" outlineLevel="0" collapsed="false">
      <c r="A12072" s="106" t="n">
        <v>82082.724537037</v>
      </c>
      <c r="B12072" s="1" t="s">
        <v>323</v>
      </c>
      <c r="C12072" s="1" t="s">
        <v>324</v>
      </c>
      <c r="D12072" s="1" t="s">
        <v>325</v>
      </c>
    </row>
    <row r="12073" customFormat="false" ht="15" hidden="false" customHeight="true" outlineLevel="0" collapsed="false">
      <c r="A12073" s="106" t="n">
        <v>82089.9643171296</v>
      </c>
      <c r="B12073" s="1" t="s">
        <v>314</v>
      </c>
      <c r="C12073" s="1" t="s">
        <v>315</v>
      </c>
      <c r="D12073" s="1" t="s">
        <v>316</v>
      </c>
    </row>
    <row r="12074" customFormat="false" ht="15" hidden="false" customHeight="true" outlineLevel="0" collapsed="false">
      <c r="A12074" s="106" t="n">
        <v>82096.7252893519</v>
      </c>
      <c r="B12074" s="1" t="s">
        <v>326</v>
      </c>
      <c r="C12074" s="1" t="s">
        <v>327</v>
      </c>
      <c r="D12074" s="1" t="s">
        <v>319</v>
      </c>
    </row>
    <row r="12075" customFormat="false" ht="15" hidden="false" customHeight="true" outlineLevel="0" collapsed="false">
      <c r="A12075" s="106" t="n">
        <v>82104.4265046296</v>
      </c>
      <c r="B12075" s="1" t="s">
        <v>320</v>
      </c>
      <c r="C12075" s="1" t="s">
        <v>321</v>
      </c>
      <c r="D12075" s="1" t="s">
        <v>322</v>
      </c>
    </row>
    <row r="12076" customFormat="false" ht="15" hidden="false" customHeight="true" outlineLevel="0" collapsed="false">
      <c r="A12076" s="106" t="n">
        <v>82112.2928125</v>
      </c>
      <c r="B12076" s="1" t="s">
        <v>323</v>
      </c>
      <c r="C12076" s="1" t="s">
        <v>324</v>
      </c>
      <c r="D12076" s="1" t="s">
        <v>325</v>
      </c>
    </row>
    <row r="12077" customFormat="false" ht="15" hidden="false" customHeight="true" outlineLevel="0" collapsed="false">
      <c r="A12077" s="106" t="n">
        <v>82119.2304398148</v>
      </c>
      <c r="B12077" s="1" t="s">
        <v>314</v>
      </c>
      <c r="C12077" s="1" t="s">
        <v>315</v>
      </c>
      <c r="D12077" s="1" t="s">
        <v>316</v>
      </c>
    </row>
    <row r="12078" customFormat="false" ht="15" hidden="false" customHeight="true" outlineLevel="0" collapsed="false">
      <c r="A12078" s="106" t="n">
        <v>82126.2676041667</v>
      </c>
      <c r="B12078" s="1" t="s">
        <v>317</v>
      </c>
      <c r="C12078" s="1" t="s">
        <v>318</v>
      </c>
      <c r="D12078" s="1" t="s">
        <v>319</v>
      </c>
    </row>
    <row r="12079" customFormat="false" ht="15" hidden="false" customHeight="true" outlineLevel="0" collapsed="false">
      <c r="A12079" s="106" t="n">
        <v>82134.2752662037</v>
      </c>
      <c r="B12079" s="1" t="s">
        <v>320</v>
      </c>
      <c r="C12079" s="1" t="s">
        <v>321</v>
      </c>
      <c r="D12079" s="1" t="s">
        <v>322</v>
      </c>
    </row>
    <row r="12080" customFormat="false" ht="15" hidden="false" customHeight="true" outlineLevel="0" collapsed="false">
      <c r="A12080" s="106" t="n">
        <v>82141.8278703704</v>
      </c>
      <c r="B12080" s="1" t="s">
        <v>333</v>
      </c>
      <c r="C12080" s="1" t="s">
        <v>334</v>
      </c>
      <c r="D12080" s="1" t="s">
        <v>325</v>
      </c>
    </row>
    <row r="12081" customFormat="false" ht="15" hidden="false" customHeight="true" outlineLevel="0" collapsed="false">
      <c r="A12081" s="106" t="n">
        <v>82148.5375231481</v>
      </c>
      <c r="B12081" s="1" t="s">
        <v>314</v>
      </c>
      <c r="C12081" s="1" t="s">
        <v>315</v>
      </c>
      <c r="D12081" s="1" t="s">
        <v>316</v>
      </c>
    </row>
    <row r="12082" customFormat="false" ht="15" hidden="false" customHeight="true" outlineLevel="0" collapsed="false">
      <c r="A12082" s="106" t="n">
        <v>82155.9390740741</v>
      </c>
      <c r="B12082" s="1" t="s">
        <v>326</v>
      </c>
      <c r="C12082" s="1" t="s">
        <v>327</v>
      </c>
      <c r="D12082" s="1" t="s">
        <v>319</v>
      </c>
    </row>
    <row r="12083" customFormat="false" ht="15" hidden="false" customHeight="true" outlineLevel="0" collapsed="false">
      <c r="A12083" s="106" t="n">
        <v>82164.1205902778</v>
      </c>
      <c r="B12083" s="1" t="s">
        <v>320</v>
      </c>
      <c r="C12083" s="1" t="s">
        <v>321</v>
      </c>
      <c r="D12083" s="1" t="s">
        <v>322</v>
      </c>
    </row>
    <row r="12084" customFormat="false" ht="15" hidden="false" customHeight="true" outlineLevel="0" collapsed="false">
      <c r="A12084" s="106" t="n">
        <v>82171.3228819445</v>
      </c>
      <c r="B12084" s="1" t="s">
        <v>323</v>
      </c>
      <c r="C12084" s="1" t="s">
        <v>324</v>
      </c>
      <c r="D12084" s="1" t="s">
        <v>325</v>
      </c>
    </row>
    <row r="12085" customFormat="false" ht="15" hidden="false" customHeight="true" outlineLevel="0" collapsed="false">
      <c r="A12085" s="106" t="n">
        <v>82171.6484259259</v>
      </c>
      <c r="B12085" s="1" t="s">
        <v>328</v>
      </c>
      <c r="C12085" s="1" t="s">
        <v>337</v>
      </c>
      <c r="D12085" s="1" t="s">
        <v>338</v>
      </c>
    </row>
    <row r="12086" customFormat="false" ht="15" hidden="false" customHeight="true" outlineLevel="0" collapsed="false">
      <c r="A12086" s="106" t="n">
        <v>82177.9365972222</v>
      </c>
      <c r="B12086" s="1" t="s">
        <v>314</v>
      </c>
      <c r="C12086" s="1" t="s">
        <v>315</v>
      </c>
      <c r="D12086" s="1" t="s">
        <v>316</v>
      </c>
    </row>
    <row r="12087" customFormat="false" ht="15" hidden="false" customHeight="true" outlineLevel="0" collapsed="false">
      <c r="A12087" s="106" t="n">
        <v>82185.7060185185</v>
      </c>
      <c r="B12087" s="1" t="s">
        <v>326</v>
      </c>
      <c r="C12087" s="1" t="s">
        <v>327</v>
      </c>
      <c r="D12087" s="1" t="s">
        <v>319</v>
      </c>
    </row>
    <row r="12088" customFormat="false" ht="15" hidden="false" customHeight="true" outlineLevel="0" collapsed="false">
      <c r="A12088" s="106" t="n">
        <v>82193.893125</v>
      </c>
      <c r="B12088" s="1" t="s">
        <v>320</v>
      </c>
      <c r="C12088" s="1" t="s">
        <v>321</v>
      </c>
      <c r="D12088" s="1" t="s">
        <v>322</v>
      </c>
    </row>
    <row r="12089" customFormat="false" ht="15" hidden="false" customHeight="true" outlineLevel="0" collapsed="false">
      <c r="A12089" s="106" t="n">
        <v>82200.7772916667</v>
      </c>
      <c r="B12089" s="1" t="s">
        <v>323</v>
      </c>
      <c r="C12089" s="1" t="s">
        <v>324</v>
      </c>
      <c r="D12089" s="1" t="s">
        <v>325</v>
      </c>
    </row>
    <row r="12090" customFormat="false" ht="15" hidden="false" customHeight="true" outlineLevel="0" collapsed="false">
      <c r="A12090" s="106" t="n">
        <v>82207.4594560185</v>
      </c>
      <c r="B12090" s="1" t="s">
        <v>314</v>
      </c>
      <c r="C12090" s="1" t="s">
        <v>315</v>
      </c>
      <c r="D12090" s="1" t="s">
        <v>316</v>
      </c>
    </row>
    <row r="12091" customFormat="false" ht="15" hidden="false" customHeight="true" outlineLevel="0" collapsed="false">
      <c r="A12091" s="106" t="n">
        <v>82215.5098032407</v>
      </c>
      <c r="B12091" s="1" t="s">
        <v>326</v>
      </c>
      <c r="C12091" s="1" t="s">
        <v>327</v>
      </c>
      <c r="D12091" s="1" t="s">
        <v>319</v>
      </c>
    </row>
    <row r="12092" customFormat="false" ht="15" hidden="false" customHeight="true" outlineLevel="0" collapsed="false">
      <c r="A12092" s="106" t="n">
        <v>82223.5336111111</v>
      </c>
      <c r="B12092" s="1" t="s">
        <v>320</v>
      </c>
      <c r="C12092" s="1" t="s">
        <v>321</v>
      </c>
      <c r="D12092" s="1" t="s">
        <v>322</v>
      </c>
    </row>
    <row r="12093" customFormat="false" ht="15" hidden="false" customHeight="true" outlineLevel="0" collapsed="false">
      <c r="A12093" s="106" t="n">
        <v>82230.2020601852</v>
      </c>
      <c r="B12093" s="1" t="s">
        <v>323</v>
      </c>
      <c r="C12093" s="1" t="s">
        <v>324</v>
      </c>
      <c r="D12093" s="1" t="s">
        <v>325</v>
      </c>
    </row>
    <row r="12094" customFormat="false" ht="15" hidden="false" customHeight="true" outlineLevel="0" collapsed="false">
      <c r="A12094" s="106" t="n">
        <v>82237.1027314815</v>
      </c>
      <c r="B12094" s="1" t="s">
        <v>314</v>
      </c>
      <c r="C12094" s="1" t="s">
        <v>315</v>
      </c>
      <c r="D12094" s="1" t="s">
        <v>316</v>
      </c>
    </row>
    <row r="12095" customFormat="false" ht="15" hidden="false" customHeight="true" outlineLevel="0" collapsed="false">
      <c r="A12095" s="106" t="n">
        <v>82245.2872106482</v>
      </c>
      <c r="B12095" s="1" t="s">
        <v>326</v>
      </c>
      <c r="C12095" s="1" t="s">
        <v>327</v>
      </c>
      <c r="D12095" s="1" t="s">
        <v>319</v>
      </c>
    </row>
    <row r="12096" customFormat="false" ht="15" hidden="false" customHeight="true" outlineLevel="0" collapsed="false">
      <c r="A12096" s="106" t="n">
        <v>82253.0130902778</v>
      </c>
      <c r="B12096" s="1" t="s">
        <v>320</v>
      </c>
      <c r="C12096" s="1" t="s">
        <v>321</v>
      </c>
      <c r="D12096" s="1" t="s">
        <v>322</v>
      </c>
    </row>
    <row r="12097" customFormat="false" ht="15" hidden="false" customHeight="true" outlineLevel="0" collapsed="false">
      <c r="A12097" s="106" t="n">
        <v>82259.6168518519</v>
      </c>
      <c r="B12097" s="1" t="s">
        <v>323</v>
      </c>
      <c r="C12097" s="1" t="s">
        <v>324</v>
      </c>
      <c r="D12097" s="1" t="s">
        <v>325</v>
      </c>
    </row>
    <row r="12098" customFormat="false" ht="15" hidden="false" customHeight="true" outlineLevel="0" collapsed="false">
      <c r="A12098" s="106" t="n">
        <v>82260.6030208333</v>
      </c>
      <c r="B12098" s="1" t="s">
        <v>328</v>
      </c>
      <c r="C12098" s="1" t="s">
        <v>329</v>
      </c>
      <c r="D12098" s="1" t="s">
        <v>330</v>
      </c>
    </row>
    <row r="12099" customFormat="false" ht="15" hidden="false" customHeight="true" outlineLevel="0" collapsed="false">
      <c r="A12099" s="106" t="n">
        <v>82266.8305555556</v>
      </c>
      <c r="B12099" s="1" t="s">
        <v>314</v>
      </c>
      <c r="C12099" s="1" t="s">
        <v>315</v>
      </c>
      <c r="D12099" s="1" t="s">
        <v>316</v>
      </c>
    </row>
    <row r="12100" customFormat="false" ht="15" hidden="false" customHeight="true" outlineLevel="0" collapsed="false">
      <c r="A12100" s="106" t="n">
        <v>82274.9853240741</v>
      </c>
      <c r="B12100" s="1" t="s">
        <v>326</v>
      </c>
      <c r="C12100" s="1" t="s">
        <v>327</v>
      </c>
      <c r="D12100" s="1" t="s">
        <v>319</v>
      </c>
    </row>
    <row r="12101" customFormat="false" ht="15" hidden="false" customHeight="true" outlineLevel="0" collapsed="false">
      <c r="A12101" s="106" t="n">
        <v>82282.3456365741</v>
      </c>
      <c r="B12101" s="1" t="s">
        <v>320</v>
      </c>
      <c r="C12101" s="1" t="s">
        <v>321</v>
      </c>
      <c r="D12101" s="1" t="s">
        <v>322</v>
      </c>
    </row>
    <row r="12102" customFormat="false" ht="15" hidden="false" customHeight="true" outlineLevel="0" collapsed="false">
      <c r="A12102" s="106" t="n">
        <v>82289.0431134259</v>
      </c>
      <c r="B12102" s="1" t="s">
        <v>323</v>
      </c>
      <c r="C12102" s="1" t="s">
        <v>324</v>
      </c>
      <c r="D12102" s="1" t="s">
        <v>325</v>
      </c>
    </row>
    <row r="12103" customFormat="false" ht="15" hidden="false" customHeight="true" outlineLevel="0" collapsed="false">
      <c r="A12103" s="106" t="n">
        <v>82296.5948958333</v>
      </c>
      <c r="B12103" s="1" t="s">
        <v>314</v>
      </c>
      <c r="C12103" s="1" t="s">
        <v>315</v>
      </c>
      <c r="D12103" s="1" t="s">
        <v>316</v>
      </c>
    </row>
    <row r="12104" customFormat="false" ht="15" hidden="false" customHeight="true" outlineLevel="0" collapsed="false">
      <c r="A12104" s="106" t="n">
        <v>82304.5700694444</v>
      </c>
      <c r="B12104" s="1" t="s">
        <v>317</v>
      </c>
      <c r="C12104" s="1" t="s">
        <v>318</v>
      </c>
      <c r="D12104" s="1" t="s">
        <v>319</v>
      </c>
    </row>
    <row r="12105" customFormat="false" ht="15" hidden="false" customHeight="true" outlineLevel="0" collapsed="false">
      <c r="A12105" s="106" t="n">
        <v>82311.5797222222</v>
      </c>
      <c r="B12105" s="1" t="s">
        <v>320</v>
      </c>
      <c r="C12105" s="1" t="s">
        <v>321</v>
      </c>
      <c r="D12105" s="1" t="s">
        <v>322</v>
      </c>
    </row>
    <row r="12106" customFormat="false" ht="15" hidden="false" customHeight="true" outlineLevel="0" collapsed="false">
      <c r="A12106" s="106" t="n">
        <v>82318.4987152778</v>
      </c>
      <c r="B12106" s="1" t="s">
        <v>323</v>
      </c>
      <c r="C12106" s="1" t="s">
        <v>324</v>
      </c>
      <c r="D12106" s="1" t="s">
        <v>325</v>
      </c>
    </row>
    <row r="12107" customFormat="false" ht="15" hidden="false" customHeight="true" outlineLevel="0" collapsed="false">
      <c r="A12107" s="106" t="n">
        <v>82326.3518981482</v>
      </c>
      <c r="B12107" s="1" t="s">
        <v>314</v>
      </c>
      <c r="C12107" s="1" t="s">
        <v>315</v>
      </c>
      <c r="D12107" s="1" t="s">
        <v>316</v>
      </c>
    </row>
    <row r="12108" customFormat="false" ht="15" hidden="false" customHeight="true" outlineLevel="0" collapsed="false">
      <c r="A12108" s="106" t="n">
        <v>82334.0330902778</v>
      </c>
      <c r="B12108" s="1" t="s">
        <v>326</v>
      </c>
      <c r="C12108" s="1" t="s">
        <v>327</v>
      </c>
      <c r="D12108" s="1" t="s">
        <v>319</v>
      </c>
    </row>
    <row r="12109" customFormat="false" ht="15" hidden="false" customHeight="true" outlineLevel="0" collapsed="false">
      <c r="A12109" s="106" t="n">
        <v>82340.7787962963</v>
      </c>
      <c r="B12109" s="1" t="s">
        <v>320</v>
      </c>
      <c r="C12109" s="1" t="s">
        <v>321</v>
      </c>
      <c r="D12109" s="1" t="s">
        <v>322</v>
      </c>
    </row>
    <row r="12110" customFormat="false" ht="15" hidden="false" customHeight="true" outlineLevel="0" collapsed="false">
      <c r="A12110" s="106" t="n">
        <v>82347.9969907407</v>
      </c>
      <c r="B12110" s="1" t="s">
        <v>323</v>
      </c>
      <c r="C12110" s="1" t="s">
        <v>324</v>
      </c>
      <c r="D12110" s="1" t="s">
        <v>325</v>
      </c>
    </row>
    <row r="12111" customFormat="false" ht="15" hidden="false" customHeight="true" outlineLevel="0" collapsed="false">
      <c r="A12111" s="106" t="n">
        <v>82353.2723032407</v>
      </c>
      <c r="B12111" s="1" t="s">
        <v>328</v>
      </c>
      <c r="C12111" s="1" t="s">
        <v>331</v>
      </c>
      <c r="D12111" s="1" t="s">
        <v>332</v>
      </c>
    </row>
    <row r="12112" customFormat="false" ht="15" hidden="false" customHeight="true" outlineLevel="0" collapsed="false">
      <c r="A12112" s="106" t="n">
        <v>82356.0652199074</v>
      </c>
      <c r="B12112" s="1" t="s">
        <v>314</v>
      </c>
      <c r="C12112" s="1" t="s">
        <v>315</v>
      </c>
      <c r="D12112" s="1" t="s">
        <v>316</v>
      </c>
    </row>
    <row r="12113" customFormat="false" ht="15" hidden="false" customHeight="true" outlineLevel="0" collapsed="false">
      <c r="A12113" s="106" t="n">
        <v>82363.394375</v>
      </c>
      <c r="B12113" s="1" t="s">
        <v>326</v>
      </c>
      <c r="C12113" s="1" t="s">
        <v>327</v>
      </c>
      <c r="D12113" s="1" t="s">
        <v>319</v>
      </c>
    </row>
    <row r="12114" customFormat="false" ht="15" hidden="false" customHeight="true" outlineLevel="0" collapsed="false">
      <c r="A12114" s="106" t="n">
        <v>82370.0065046296</v>
      </c>
      <c r="B12114" s="1" t="s">
        <v>320</v>
      </c>
      <c r="C12114" s="1" t="s">
        <v>321</v>
      </c>
      <c r="D12114" s="1" t="s">
        <v>322</v>
      </c>
    </row>
    <row r="12115" customFormat="false" ht="15" hidden="false" customHeight="true" outlineLevel="0" collapsed="false">
      <c r="A12115" s="106" t="n">
        <v>82377.5482175926</v>
      </c>
      <c r="B12115" s="1" t="s">
        <v>323</v>
      </c>
      <c r="C12115" s="1" t="s">
        <v>324</v>
      </c>
      <c r="D12115" s="1" t="s">
        <v>325</v>
      </c>
    </row>
    <row r="12116" customFormat="false" ht="15" hidden="false" customHeight="true" outlineLevel="0" collapsed="false">
      <c r="A12116" s="106" t="n">
        <v>82385.7055324074</v>
      </c>
      <c r="B12116" s="1" t="s">
        <v>314</v>
      </c>
      <c r="C12116" s="1" t="s">
        <v>315</v>
      </c>
      <c r="D12116" s="1" t="s">
        <v>316</v>
      </c>
    </row>
    <row r="12117" customFormat="false" ht="15" hidden="false" customHeight="true" outlineLevel="0" collapsed="false">
      <c r="A12117" s="106" t="n">
        <v>82392.695787037</v>
      </c>
      <c r="B12117" s="1" t="s">
        <v>326</v>
      </c>
      <c r="C12117" s="1" t="s">
        <v>327</v>
      </c>
      <c r="D12117" s="1" t="s">
        <v>319</v>
      </c>
    </row>
    <row r="12118" customFormat="false" ht="15" hidden="false" customHeight="true" outlineLevel="0" collapsed="false">
      <c r="A12118" s="106" t="n">
        <v>82399.3182523148</v>
      </c>
      <c r="B12118" s="1" t="s">
        <v>320</v>
      </c>
      <c r="C12118" s="1" t="s">
        <v>321</v>
      </c>
      <c r="D12118" s="1" t="s">
        <v>322</v>
      </c>
    </row>
    <row r="12119" customFormat="false" ht="15" hidden="false" customHeight="true" outlineLevel="0" collapsed="false">
      <c r="A12119" s="106" t="n">
        <v>82407.1585763889</v>
      </c>
      <c r="B12119" s="1" t="s">
        <v>323</v>
      </c>
      <c r="C12119" s="1" t="s">
        <v>324</v>
      </c>
      <c r="D12119" s="1" t="s">
        <v>325</v>
      </c>
    </row>
    <row r="12120" customFormat="false" ht="15" hidden="false" customHeight="true" outlineLevel="0" collapsed="false">
      <c r="A12120" s="106" t="n">
        <v>82415.2533912037</v>
      </c>
      <c r="B12120" s="1" t="s">
        <v>314</v>
      </c>
      <c r="C12120" s="1" t="s">
        <v>315</v>
      </c>
      <c r="D12120" s="1" t="s">
        <v>316</v>
      </c>
    </row>
    <row r="12121" customFormat="false" ht="15" hidden="false" customHeight="true" outlineLevel="0" collapsed="false">
      <c r="A12121" s="106" t="n">
        <v>82421.9884606482</v>
      </c>
      <c r="B12121" s="1" t="s">
        <v>326</v>
      </c>
      <c r="C12121" s="1" t="s">
        <v>327</v>
      </c>
      <c r="D12121" s="1" t="s">
        <v>319</v>
      </c>
    </row>
    <row r="12122" customFormat="false" ht="15" hidden="false" customHeight="true" outlineLevel="0" collapsed="false">
      <c r="A12122" s="106" t="n">
        <v>82428.7553356482</v>
      </c>
      <c r="B12122" s="1" t="s">
        <v>320</v>
      </c>
      <c r="C12122" s="1" t="s">
        <v>321</v>
      </c>
      <c r="D12122" s="1" t="s">
        <v>322</v>
      </c>
    </row>
    <row r="12123" customFormat="false" ht="15" hidden="false" customHeight="true" outlineLevel="0" collapsed="false">
      <c r="A12123" s="106" t="n">
        <v>82436.8231828704</v>
      </c>
      <c r="B12123" s="1" t="s">
        <v>323</v>
      </c>
      <c r="C12123" s="1" t="s">
        <v>324</v>
      </c>
      <c r="D12123" s="1" t="s">
        <v>325</v>
      </c>
    </row>
    <row r="12124" customFormat="false" ht="15" hidden="false" customHeight="true" outlineLevel="0" collapsed="false">
      <c r="A12124" s="106" t="n">
        <v>82444.7050231482</v>
      </c>
      <c r="B12124" s="1" t="s">
        <v>314</v>
      </c>
      <c r="C12124" s="1" t="s">
        <v>315</v>
      </c>
      <c r="D12124" s="1" t="s">
        <v>316</v>
      </c>
    </row>
    <row r="12125" customFormat="false" ht="15" hidden="false" customHeight="true" outlineLevel="0" collapsed="false">
      <c r="A12125" s="106" t="n">
        <v>82446.9673726852</v>
      </c>
      <c r="B12125" s="1" t="s">
        <v>328</v>
      </c>
      <c r="C12125" s="1" t="s">
        <v>335</v>
      </c>
      <c r="D12125" s="1" t="s">
        <v>336</v>
      </c>
    </row>
    <row r="12126" customFormat="false" ht="15" hidden="false" customHeight="true" outlineLevel="0" collapsed="false">
      <c r="A12126" s="106" t="n">
        <v>82451.3205555556</v>
      </c>
      <c r="B12126" s="1" t="s">
        <v>326</v>
      </c>
      <c r="C12126" s="1" t="s">
        <v>327</v>
      </c>
      <c r="D12126" s="1" t="s">
        <v>319</v>
      </c>
    </row>
    <row r="12127" customFormat="false" ht="15" hidden="false" customHeight="true" outlineLevel="0" collapsed="false">
      <c r="A12127" s="106" t="n">
        <v>82458.3412962963</v>
      </c>
      <c r="B12127" s="1" t="s">
        <v>320</v>
      </c>
      <c r="C12127" s="1" t="s">
        <v>321</v>
      </c>
      <c r="D12127" s="1" t="s">
        <v>322</v>
      </c>
    </row>
    <row r="12128" customFormat="false" ht="15" hidden="false" customHeight="true" outlineLevel="0" collapsed="false">
      <c r="A12128" s="106" t="n">
        <v>82466.5171527778</v>
      </c>
      <c r="B12128" s="1" t="s">
        <v>323</v>
      </c>
      <c r="C12128" s="1" t="s">
        <v>324</v>
      </c>
      <c r="D12128" s="1" t="s">
        <v>325</v>
      </c>
    </row>
    <row r="12129" customFormat="false" ht="15" hidden="false" customHeight="true" outlineLevel="0" collapsed="false">
      <c r="A12129" s="106" t="n">
        <v>82474.0765046296</v>
      </c>
      <c r="B12129" s="1" t="s">
        <v>314</v>
      </c>
      <c r="C12129" s="1" t="s">
        <v>315</v>
      </c>
      <c r="D12129" s="1" t="s">
        <v>316</v>
      </c>
    </row>
    <row r="12130" customFormat="false" ht="15" hidden="false" customHeight="true" outlineLevel="0" collapsed="false">
      <c r="A12130" s="106" t="n">
        <v>82480.7278587963</v>
      </c>
      <c r="B12130" s="1" t="s">
        <v>317</v>
      </c>
      <c r="C12130" s="1" t="s">
        <v>318</v>
      </c>
      <c r="D12130" s="1" t="s">
        <v>319</v>
      </c>
    </row>
    <row r="12131" customFormat="false" ht="15" hidden="false" customHeight="true" outlineLevel="0" collapsed="false">
      <c r="A12131" s="106" t="n">
        <v>82488.0782060185</v>
      </c>
      <c r="B12131" s="1" t="s">
        <v>320</v>
      </c>
      <c r="C12131" s="1" t="s">
        <v>321</v>
      </c>
      <c r="D12131" s="1" t="s">
        <v>322</v>
      </c>
    </row>
    <row r="12132" customFormat="false" ht="15" hidden="false" customHeight="true" outlineLevel="0" collapsed="false">
      <c r="A12132" s="106" t="n">
        <v>82496.1977777778</v>
      </c>
      <c r="B12132" s="1" t="s">
        <v>323</v>
      </c>
      <c r="C12132" s="1" t="s">
        <v>324</v>
      </c>
      <c r="D12132" s="1" t="s">
        <v>325</v>
      </c>
    </row>
    <row r="12133" customFormat="false" ht="15" hidden="false" customHeight="true" outlineLevel="0" collapsed="false">
      <c r="A12133" s="106" t="n">
        <v>82503.4014467593</v>
      </c>
      <c r="B12133" s="1" t="s">
        <v>314</v>
      </c>
      <c r="C12133" s="1" t="s">
        <v>315</v>
      </c>
      <c r="D12133" s="1" t="s">
        <v>316</v>
      </c>
    </row>
    <row r="12134" customFormat="false" ht="15" hidden="false" customHeight="true" outlineLevel="0" collapsed="false">
      <c r="A12134" s="106" t="n">
        <v>82510.228900463</v>
      </c>
      <c r="B12134" s="1" t="s">
        <v>326</v>
      </c>
      <c r="C12134" s="1" t="s">
        <v>327</v>
      </c>
      <c r="D12134" s="1" t="s">
        <v>319</v>
      </c>
    </row>
    <row r="12135" customFormat="false" ht="15" hidden="false" customHeight="true" outlineLevel="0" collapsed="false">
      <c r="A12135" s="106" t="n">
        <v>82517.9381134259</v>
      </c>
      <c r="B12135" s="1" t="s">
        <v>320</v>
      </c>
      <c r="C12135" s="1" t="s">
        <v>321</v>
      </c>
      <c r="D12135" s="1" t="s">
        <v>322</v>
      </c>
    </row>
    <row r="12136" customFormat="false" ht="15" hidden="false" customHeight="true" outlineLevel="0" collapsed="false">
      <c r="A12136" s="106" t="n">
        <v>82525.82375</v>
      </c>
      <c r="B12136" s="1" t="s">
        <v>323</v>
      </c>
      <c r="C12136" s="1" t="s">
        <v>324</v>
      </c>
      <c r="D12136" s="1" t="s">
        <v>325</v>
      </c>
    </row>
    <row r="12137" customFormat="false" ht="15" hidden="false" customHeight="true" outlineLevel="0" collapsed="false">
      <c r="A12137" s="106" t="n">
        <v>82532.7225231481</v>
      </c>
      <c r="B12137" s="1" t="s">
        <v>314</v>
      </c>
      <c r="C12137" s="1" t="s">
        <v>315</v>
      </c>
      <c r="D12137" s="1" t="s">
        <v>316</v>
      </c>
    </row>
    <row r="12138" customFormat="false" ht="15" hidden="false" customHeight="true" outlineLevel="0" collapsed="false">
      <c r="A12138" s="106" t="n">
        <v>82536.8963888889</v>
      </c>
      <c r="B12138" s="1" t="s">
        <v>328</v>
      </c>
      <c r="C12138" s="1" t="s">
        <v>337</v>
      </c>
      <c r="D12138" s="1" t="s">
        <v>338</v>
      </c>
    </row>
    <row r="12139" customFormat="false" ht="15" hidden="false" customHeight="true" outlineLevel="0" collapsed="false">
      <c r="A12139" s="106" t="n">
        <v>82539.8267013889</v>
      </c>
      <c r="B12139" s="1" t="s">
        <v>326</v>
      </c>
      <c r="C12139" s="1" t="s">
        <v>327</v>
      </c>
      <c r="D12139" s="1" t="s">
        <v>319</v>
      </c>
    </row>
    <row r="12140" customFormat="false" ht="15" hidden="false" customHeight="true" outlineLevel="0" collapsed="false">
      <c r="A12140" s="106" t="n">
        <v>82547.8526388889</v>
      </c>
      <c r="B12140" s="1" t="s">
        <v>320</v>
      </c>
      <c r="C12140" s="1" t="s">
        <v>321</v>
      </c>
      <c r="D12140" s="1" t="s">
        <v>322</v>
      </c>
    </row>
    <row r="12141" customFormat="false" ht="15" hidden="false" customHeight="true" outlineLevel="0" collapsed="false">
      <c r="A12141" s="106" t="n">
        <v>82555.3751967593</v>
      </c>
      <c r="B12141" s="1" t="s">
        <v>323</v>
      </c>
      <c r="C12141" s="1" t="s">
        <v>324</v>
      </c>
      <c r="D12141" s="1" t="s">
        <v>325</v>
      </c>
    </row>
    <row r="12142" customFormat="false" ht="15" hidden="false" customHeight="true" outlineLevel="0" collapsed="false">
      <c r="A12142" s="106" t="n">
        <v>82562.0800115741</v>
      </c>
      <c r="B12142" s="1" t="s">
        <v>314</v>
      </c>
      <c r="C12142" s="1" t="s">
        <v>315</v>
      </c>
      <c r="D12142" s="1" t="s">
        <v>316</v>
      </c>
    </row>
    <row r="12143" customFormat="false" ht="15" hidden="false" customHeight="true" outlineLevel="0" collapsed="false">
      <c r="A12143" s="106" t="n">
        <v>82569.5126273148</v>
      </c>
      <c r="B12143" s="1" t="s">
        <v>326</v>
      </c>
      <c r="C12143" s="1" t="s">
        <v>327</v>
      </c>
      <c r="D12143" s="1" t="s">
        <v>319</v>
      </c>
    </row>
    <row r="12144" customFormat="false" ht="15" hidden="false" customHeight="true" outlineLevel="0" collapsed="false">
      <c r="A12144" s="106" t="n">
        <v>82577.7225694445</v>
      </c>
      <c r="B12144" s="1" t="s">
        <v>320</v>
      </c>
      <c r="C12144" s="1" t="s">
        <v>321</v>
      </c>
      <c r="D12144" s="1" t="s">
        <v>322</v>
      </c>
    </row>
    <row r="12145" customFormat="false" ht="15" hidden="false" customHeight="true" outlineLevel="0" collapsed="false">
      <c r="A12145" s="106" t="n">
        <v>82584.8564236111</v>
      </c>
      <c r="B12145" s="1" t="s">
        <v>323</v>
      </c>
      <c r="C12145" s="1" t="s">
        <v>324</v>
      </c>
      <c r="D12145" s="1" t="s">
        <v>325</v>
      </c>
    </row>
    <row r="12146" customFormat="false" ht="15" hidden="false" customHeight="true" outlineLevel="0" collapsed="false">
      <c r="A12146" s="106" t="n">
        <v>82591.5015972222</v>
      </c>
      <c r="B12146" s="1" t="s">
        <v>314</v>
      </c>
      <c r="C12146" s="1" t="s">
        <v>315</v>
      </c>
      <c r="D12146" s="1" t="s">
        <v>316</v>
      </c>
    </row>
    <row r="12147" customFormat="false" ht="15" hidden="false" customHeight="true" outlineLevel="0" collapsed="false">
      <c r="A12147" s="106" t="n">
        <v>82599.263125</v>
      </c>
      <c r="B12147" s="1" t="s">
        <v>326</v>
      </c>
      <c r="C12147" s="1" t="s">
        <v>327</v>
      </c>
      <c r="D12147" s="1" t="s">
        <v>319</v>
      </c>
    </row>
    <row r="12148" customFormat="false" ht="15" hidden="false" customHeight="true" outlineLevel="0" collapsed="false">
      <c r="A12148" s="106" t="n">
        <v>82607.4583333333</v>
      </c>
      <c r="B12148" s="1" t="s">
        <v>320</v>
      </c>
      <c r="C12148" s="1" t="s">
        <v>321</v>
      </c>
      <c r="D12148" s="1" t="s">
        <v>322</v>
      </c>
    </row>
    <row r="12149" customFormat="false" ht="15" hidden="false" customHeight="true" outlineLevel="0" collapsed="false">
      <c r="A12149" s="106" t="n">
        <v>82614.2834143519</v>
      </c>
      <c r="B12149" s="1" t="s">
        <v>323</v>
      </c>
      <c r="C12149" s="1" t="s">
        <v>324</v>
      </c>
      <c r="D12149" s="1" t="s">
        <v>325</v>
      </c>
    </row>
    <row r="12150" customFormat="false" ht="15" hidden="false" customHeight="true" outlineLevel="0" collapsed="false">
      <c r="A12150" s="106" t="n">
        <v>82620.9994675926</v>
      </c>
      <c r="B12150" s="1" t="s">
        <v>314</v>
      </c>
      <c r="C12150" s="1" t="s">
        <v>315</v>
      </c>
      <c r="D12150" s="1" t="s">
        <v>316</v>
      </c>
    </row>
    <row r="12151" customFormat="false" ht="15" hidden="false" customHeight="true" outlineLevel="0" collapsed="false">
      <c r="A12151" s="106" t="n">
        <v>82625.8436689815</v>
      </c>
      <c r="B12151" s="1" t="s">
        <v>328</v>
      </c>
      <c r="C12151" s="1" t="s">
        <v>329</v>
      </c>
      <c r="D12151" s="1" t="s">
        <v>330</v>
      </c>
    </row>
    <row r="12152" customFormat="false" ht="15" hidden="false" customHeight="true" outlineLevel="0" collapsed="false">
      <c r="A12152" s="106" t="n">
        <v>82629.0324305556</v>
      </c>
      <c r="B12152" s="1" t="s">
        <v>326</v>
      </c>
      <c r="C12152" s="1" t="s">
        <v>327</v>
      </c>
      <c r="D12152" s="1" t="s">
        <v>319</v>
      </c>
    </row>
    <row r="12153" customFormat="false" ht="15" hidden="false" customHeight="true" outlineLevel="0" collapsed="false">
      <c r="A12153" s="106" t="n">
        <v>82637.0180092593</v>
      </c>
      <c r="B12153" s="1" t="s">
        <v>320</v>
      </c>
      <c r="C12153" s="1" t="s">
        <v>321</v>
      </c>
      <c r="D12153" s="1" t="s">
        <v>322</v>
      </c>
    </row>
    <row r="12154" customFormat="false" ht="15" hidden="false" customHeight="true" outlineLevel="0" collapsed="false">
      <c r="A12154" s="106" t="n">
        <v>82643.6722685185</v>
      </c>
      <c r="B12154" s="1" t="s">
        <v>333</v>
      </c>
      <c r="C12154" s="1" t="s">
        <v>334</v>
      </c>
      <c r="D12154" s="1" t="s">
        <v>325</v>
      </c>
    </row>
    <row r="12155" customFormat="false" ht="15" hidden="false" customHeight="true" outlineLevel="0" collapsed="false">
      <c r="A12155" s="106" t="n">
        <v>82650.5753009259</v>
      </c>
      <c r="B12155" s="1" t="s">
        <v>314</v>
      </c>
      <c r="C12155" s="1" t="s">
        <v>315</v>
      </c>
      <c r="D12155" s="1" t="s">
        <v>316</v>
      </c>
    </row>
    <row r="12156" customFormat="false" ht="15" hidden="false" customHeight="true" outlineLevel="0" collapsed="false">
      <c r="A12156" s="106" t="n">
        <v>82658.7576736111</v>
      </c>
      <c r="B12156" s="1" t="s">
        <v>317</v>
      </c>
      <c r="C12156" s="1" t="s">
        <v>318</v>
      </c>
      <c r="D12156" s="1" t="s">
        <v>319</v>
      </c>
    </row>
    <row r="12157" customFormat="false" ht="15" hidden="false" customHeight="true" outlineLevel="0" collapsed="false">
      <c r="A12157" s="106" t="n">
        <v>82666.4121180556</v>
      </c>
      <c r="B12157" s="1" t="s">
        <v>320</v>
      </c>
      <c r="C12157" s="1" t="s">
        <v>321</v>
      </c>
      <c r="D12157" s="1" t="s">
        <v>322</v>
      </c>
    </row>
    <row r="12158" customFormat="false" ht="15" hidden="false" customHeight="true" outlineLevel="0" collapsed="false">
      <c r="A12158" s="106" t="n">
        <v>82673.0384027778</v>
      </c>
      <c r="B12158" s="1" t="s">
        <v>323</v>
      </c>
      <c r="C12158" s="1" t="s">
        <v>324</v>
      </c>
      <c r="D12158" s="1" t="s">
        <v>325</v>
      </c>
    </row>
    <row r="12159" customFormat="false" ht="15" hidden="false" customHeight="true" outlineLevel="0" collapsed="false">
      <c r="A12159" s="106" t="n">
        <v>82680.2238310185</v>
      </c>
      <c r="B12159" s="1" t="s">
        <v>314</v>
      </c>
      <c r="C12159" s="1" t="s">
        <v>315</v>
      </c>
      <c r="D12159" s="1" t="s">
        <v>316</v>
      </c>
    </row>
    <row r="12160" customFormat="false" ht="15" hidden="false" customHeight="true" outlineLevel="0" collapsed="false">
      <c r="A12160" s="106" t="n">
        <v>82688.3853819445</v>
      </c>
      <c r="B12160" s="1" t="s">
        <v>326</v>
      </c>
      <c r="C12160" s="1" t="s">
        <v>327</v>
      </c>
      <c r="D12160" s="1" t="s">
        <v>319</v>
      </c>
    </row>
    <row r="12161" customFormat="false" ht="15" hidden="false" customHeight="true" outlineLevel="0" collapsed="false">
      <c r="A12161" s="106" t="n">
        <v>82695.6837962963</v>
      </c>
      <c r="B12161" s="1" t="s">
        <v>320</v>
      </c>
      <c r="C12161" s="1" t="s">
        <v>321</v>
      </c>
      <c r="D12161" s="1" t="s">
        <v>322</v>
      </c>
    </row>
    <row r="12162" customFormat="false" ht="15" hidden="false" customHeight="true" outlineLevel="0" collapsed="false">
      <c r="A12162" s="106" t="n">
        <v>82702.4039236111</v>
      </c>
      <c r="B12162" s="1" t="s">
        <v>323</v>
      </c>
      <c r="C12162" s="1" t="s">
        <v>324</v>
      </c>
      <c r="D12162" s="1" t="s">
        <v>325</v>
      </c>
    </row>
    <row r="12163" customFormat="false" ht="15" hidden="false" customHeight="true" outlineLevel="0" collapsed="false">
      <c r="A12163" s="106" t="n">
        <v>82709.9295601852</v>
      </c>
      <c r="B12163" s="1" t="s">
        <v>314</v>
      </c>
      <c r="C12163" s="1" t="s">
        <v>315</v>
      </c>
      <c r="D12163" s="1" t="s">
        <v>316</v>
      </c>
    </row>
    <row r="12164" customFormat="false" ht="15" hidden="false" customHeight="true" outlineLevel="0" collapsed="false">
      <c r="A12164" s="106" t="n">
        <v>82717.8974305556</v>
      </c>
      <c r="B12164" s="1" t="s">
        <v>326</v>
      </c>
      <c r="C12164" s="1" t="s">
        <v>327</v>
      </c>
      <c r="D12164" s="1" t="s">
        <v>319</v>
      </c>
    </row>
    <row r="12165" customFormat="false" ht="15" hidden="false" customHeight="true" outlineLevel="0" collapsed="false">
      <c r="A12165" s="106" t="n">
        <v>82718.5061342593</v>
      </c>
      <c r="B12165" s="1" t="s">
        <v>328</v>
      </c>
      <c r="C12165" s="1" t="s">
        <v>331</v>
      </c>
      <c r="D12165" s="1" t="s">
        <v>332</v>
      </c>
    </row>
    <row r="12166" customFormat="false" ht="15" hidden="false" customHeight="true" outlineLevel="0" collapsed="false">
      <c r="A12166" s="106" t="n">
        <v>82724.8883564815</v>
      </c>
      <c r="B12166" s="1" t="s">
        <v>320</v>
      </c>
      <c r="C12166" s="1" t="s">
        <v>321</v>
      </c>
      <c r="D12166" s="1" t="s">
        <v>322</v>
      </c>
    </row>
    <row r="12167" customFormat="false" ht="15" hidden="false" customHeight="true" outlineLevel="0" collapsed="false">
      <c r="A12167" s="106" t="n">
        <v>82731.8022453704</v>
      </c>
      <c r="B12167" s="1" t="s">
        <v>323</v>
      </c>
      <c r="C12167" s="1" t="s">
        <v>324</v>
      </c>
      <c r="D12167" s="1" t="s">
        <v>325</v>
      </c>
    </row>
    <row r="12168" customFormat="false" ht="15" hidden="false" customHeight="true" outlineLevel="0" collapsed="false">
      <c r="A12168" s="106" t="n">
        <v>82739.6615046296</v>
      </c>
      <c r="B12168" s="1" t="s">
        <v>314</v>
      </c>
      <c r="C12168" s="1" t="s">
        <v>315</v>
      </c>
      <c r="D12168" s="1" t="s">
        <v>316</v>
      </c>
    </row>
    <row r="12169" customFormat="false" ht="15" hidden="false" customHeight="true" outlineLevel="0" collapsed="false">
      <c r="A12169" s="106" t="n">
        <v>82747.3131481482</v>
      </c>
      <c r="B12169" s="1" t="s">
        <v>326</v>
      </c>
      <c r="C12169" s="1" t="s">
        <v>327</v>
      </c>
      <c r="D12169" s="1" t="s">
        <v>319</v>
      </c>
    </row>
    <row r="12170" customFormat="false" ht="15" hidden="false" customHeight="true" outlineLevel="0" collapsed="false">
      <c r="A12170" s="106" t="n">
        <v>82754.0828703704</v>
      </c>
      <c r="B12170" s="1" t="s">
        <v>320</v>
      </c>
      <c r="C12170" s="1" t="s">
        <v>321</v>
      </c>
      <c r="D12170" s="1" t="s">
        <v>322</v>
      </c>
    </row>
    <row r="12171" customFormat="false" ht="15" hidden="false" customHeight="true" outlineLevel="0" collapsed="false">
      <c r="A12171" s="106" t="n">
        <v>82761.2729513889</v>
      </c>
      <c r="B12171" s="1" t="s">
        <v>323</v>
      </c>
      <c r="C12171" s="1" t="s">
        <v>324</v>
      </c>
      <c r="D12171" s="1" t="s">
        <v>325</v>
      </c>
    </row>
    <row r="12172" customFormat="false" ht="15" hidden="false" customHeight="true" outlineLevel="0" collapsed="false">
      <c r="A12172" s="106" t="n">
        <v>82769.3772453704</v>
      </c>
      <c r="B12172" s="1" t="s">
        <v>314</v>
      </c>
      <c r="C12172" s="1" t="s">
        <v>315</v>
      </c>
      <c r="D12172" s="1" t="s">
        <v>316</v>
      </c>
    </row>
    <row r="12173" customFormat="false" ht="15" hidden="false" customHeight="true" outlineLevel="0" collapsed="false">
      <c r="A12173" s="106" t="n">
        <v>82776.6731944445</v>
      </c>
      <c r="B12173" s="1" t="s">
        <v>326</v>
      </c>
      <c r="C12173" s="1" t="s">
        <v>327</v>
      </c>
      <c r="D12173" s="1" t="s">
        <v>319</v>
      </c>
    </row>
    <row r="12174" customFormat="false" ht="15" hidden="false" customHeight="true" outlineLevel="0" collapsed="false">
      <c r="A12174" s="106" t="n">
        <v>82783.3232986111</v>
      </c>
      <c r="B12174" s="1" t="s">
        <v>320</v>
      </c>
      <c r="C12174" s="1" t="s">
        <v>321</v>
      </c>
      <c r="D12174" s="1" t="s">
        <v>322</v>
      </c>
    </row>
    <row r="12175" customFormat="false" ht="15" hidden="false" customHeight="true" outlineLevel="0" collapsed="false">
      <c r="A12175" s="106" t="n">
        <v>82790.8469444445</v>
      </c>
      <c r="B12175" s="1" t="s">
        <v>323</v>
      </c>
      <c r="C12175" s="1" t="s">
        <v>324</v>
      </c>
      <c r="D12175" s="1" t="s">
        <v>325</v>
      </c>
    </row>
    <row r="12176" customFormat="false" ht="15" hidden="false" customHeight="true" outlineLevel="0" collapsed="false">
      <c r="A12176" s="106" t="n">
        <v>82799.0388888889</v>
      </c>
      <c r="B12176" s="1" t="s">
        <v>314</v>
      </c>
      <c r="C12176" s="1" t="s">
        <v>315</v>
      </c>
      <c r="D12176" s="1" t="s">
        <v>316</v>
      </c>
    </row>
    <row r="12177" customFormat="false" ht="15" hidden="false" customHeight="true" outlineLevel="0" collapsed="false">
      <c r="A12177" s="106" t="n">
        <v>82806.0203935185</v>
      </c>
      <c r="B12177" s="1" t="s">
        <v>326</v>
      </c>
      <c r="C12177" s="1" t="s">
        <v>327</v>
      </c>
      <c r="D12177" s="1" t="s">
        <v>319</v>
      </c>
    </row>
    <row r="12178" customFormat="false" ht="15" hidden="false" customHeight="true" outlineLevel="0" collapsed="false">
      <c r="A12178" s="106" t="n">
        <v>82812.2073263889</v>
      </c>
      <c r="B12178" s="1" t="s">
        <v>328</v>
      </c>
      <c r="C12178" s="1" t="s">
        <v>335</v>
      </c>
      <c r="D12178" s="1" t="s">
        <v>336</v>
      </c>
    </row>
    <row r="12179" customFormat="false" ht="15" hidden="false" customHeight="true" outlineLevel="0" collapsed="false">
      <c r="A12179" s="106" t="n">
        <v>82812.6633564815</v>
      </c>
      <c r="B12179" s="1" t="s">
        <v>320</v>
      </c>
      <c r="C12179" s="1" t="s">
        <v>321</v>
      </c>
      <c r="D12179" s="1" t="s">
        <v>322</v>
      </c>
    </row>
    <row r="12180" customFormat="false" ht="15" hidden="false" customHeight="true" outlineLevel="0" collapsed="false">
      <c r="A12180" s="106" t="n">
        <v>82820.5273032407</v>
      </c>
      <c r="B12180" s="1" t="s">
        <v>333</v>
      </c>
      <c r="C12180" s="1" t="s">
        <v>334</v>
      </c>
      <c r="D12180" s="1" t="s">
        <v>325</v>
      </c>
    </row>
    <row r="12181" customFormat="false" ht="15" hidden="false" customHeight="true" outlineLevel="0" collapsed="false">
      <c r="A12181" s="106" t="n">
        <v>82828.6254861111</v>
      </c>
      <c r="B12181" s="1" t="s">
        <v>314</v>
      </c>
      <c r="C12181" s="1" t="s">
        <v>315</v>
      </c>
      <c r="D12181" s="1" t="s">
        <v>316</v>
      </c>
    </row>
    <row r="12182" customFormat="false" ht="15" hidden="false" customHeight="true" outlineLevel="0" collapsed="false">
      <c r="A12182" s="106" t="n">
        <v>82835.3870717593</v>
      </c>
      <c r="B12182" s="1" t="s">
        <v>317</v>
      </c>
      <c r="C12182" s="1" t="s">
        <v>318</v>
      </c>
      <c r="D12182" s="1" t="s">
        <v>319</v>
      </c>
    </row>
    <row r="12183" customFormat="false" ht="15" hidden="false" customHeight="true" outlineLevel="0" collapsed="false">
      <c r="A12183" s="106" t="n">
        <v>82842.1502083333</v>
      </c>
      <c r="B12183" s="1" t="s">
        <v>320</v>
      </c>
      <c r="C12183" s="1" t="s">
        <v>321</v>
      </c>
      <c r="D12183" s="1" t="s">
        <v>322</v>
      </c>
    </row>
    <row r="12184" customFormat="false" ht="15" hidden="false" customHeight="true" outlineLevel="0" collapsed="false">
      <c r="A12184" s="106" t="n">
        <v>82850.2777662037</v>
      </c>
      <c r="B12184" s="1" t="s">
        <v>323</v>
      </c>
      <c r="C12184" s="1" t="s">
        <v>324</v>
      </c>
      <c r="D12184" s="1" t="s">
        <v>325</v>
      </c>
    </row>
    <row r="12185" customFormat="false" ht="15" hidden="false" customHeight="true" outlineLevel="0" collapsed="false">
      <c r="A12185" s="106" t="n">
        <v>82858.1328125</v>
      </c>
      <c r="B12185" s="1" t="s">
        <v>314</v>
      </c>
      <c r="C12185" s="1" t="s">
        <v>315</v>
      </c>
      <c r="D12185" s="1" t="s">
        <v>316</v>
      </c>
    </row>
    <row r="12186" customFormat="false" ht="15" hidden="false" customHeight="true" outlineLevel="0" collapsed="false">
      <c r="A12186" s="106" t="n">
        <v>82864.7926851852</v>
      </c>
      <c r="B12186" s="1" t="s">
        <v>326</v>
      </c>
      <c r="C12186" s="1" t="s">
        <v>327</v>
      </c>
      <c r="D12186" s="1" t="s">
        <v>319</v>
      </c>
    </row>
    <row r="12187" customFormat="false" ht="15" hidden="false" customHeight="true" outlineLevel="0" collapsed="false">
      <c r="A12187" s="106" t="n">
        <v>82871.8112962963</v>
      </c>
      <c r="B12187" s="1" t="s">
        <v>320</v>
      </c>
      <c r="C12187" s="1" t="s">
        <v>321</v>
      </c>
      <c r="D12187" s="1" t="s">
        <v>322</v>
      </c>
    </row>
    <row r="12188" customFormat="false" ht="15" hidden="false" customHeight="true" outlineLevel="0" collapsed="false">
      <c r="A12188" s="106" t="n">
        <v>82880.0355671296</v>
      </c>
      <c r="B12188" s="1" t="s">
        <v>323</v>
      </c>
      <c r="C12188" s="1" t="s">
        <v>324</v>
      </c>
      <c r="D12188" s="1" t="s">
        <v>325</v>
      </c>
    </row>
    <row r="12189" customFormat="false" ht="15" hidden="false" customHeight="true" outlineLevel="0" collapsed="false">
      <c r="A12189" s="106" t="n">
        <v>82887.5673148148</v>
      </c>
      <c r="B12189" s="1" t="s">
        <v>314</v>
      </c>
      <c r="C12189" s="1" t="s">
        <v>315</v>
      </c>
      <c r="D12189" s="1" t="s">
        <v>316</v>
      </c>
    </row>
    <row r="12190" customFormat="false" ht="15" hidden="false" customHeight="true" outlineLevel="0" collapsed="false">
      <c r="A12190" s="106" t="n">
        <v>82894.2505902778</v>
      </c>
      <c r="B12190" s="1" t="s">
        <v>326</v>
      </c>
      <c r="C12190" s="1" t="s">
        <v>327</v>
      </c>
      <c r="D12190" s="1" t="s">
        <v>319</v>
      </c>
    </row>
    <row r="12191" customFormat="false" ht="15" hidden="false" customHeight="true" outlineLevel="0" collapsed="false">
      <c r="A12191" s="106" t="n">
        <v>82901.6329513889</v>
      </c>
      <c r="B12191" s="1" t="s">
        <v>320</v>
      </c>
      <c r="C12191" s="1" t="s">
        <v>321</v>
      </c>
      <c r="D12191" s="1" t="s">
        <v>322</v>
      </c>
    </row>
    <row r="12192" customFormat="false" ht="15" hidden="false" customHeight="true" outlineLevel="0" collapsed="false">
      <c r="A12192" s="106" t="n">
        <v>82902.1420949074</v>
      </c>
      <c r="B12192" s="1" t="s">
        <v>328</v>
      </c>
      <c r="C12192" s="1" t="s">
        <v>337</v>
      </c>
      <c r="D12192" s="1" t="s">
        <v>338</v>
      </c>
    </row>
    <row r="12193" customFormat="false" ht="15" hidden="false" customHeight="true" outlineLevel="0" collapsed="false">
      <c r="A12193" s="106" t="n">
        <v>82909.7438194444</v>
      </c>
      <c r="B12193" s="1" t="s">
        <v>323</v>
      </c>
      <c r="C12193" s="1" t="s">
        <v>324</v>
      </c>
      <c r="D12193" s="1" t="s">
        <v>325</v>
      </c>
    </row>
    <row r="12194" customFormat="false" ht="15" hidden="false" customHeight="true" outlineLevel="0" collapsed="false">
      <c r="A12194" s="106" t="n">
        <v>82916.9424652778</v>
      </c>
      <c r="B12194" s="1" t="s">
        <v>314</v>
      </c>
      <c r="C12194" s="1" t="s">
        <v>315</v>
      </c>
      <c r="D12194" s="1" t="s">
        <v>316</v>
      </c>
    </row>
    <row r="12195" customFormat="false" ht="15" hidden="false" customHeight="true" outlineLevel="0" collapsed="false">
      <c r="A12195" s="106" t="n">
        <v>82923.7750231482</v>
      </c>
      <c r="B12195" s="1" t="s">
        <v>326</v>
      </c>
      <c r="C12195" s="1" t="s">
        <v>327</v>
      </c>
      <c r="D12195" s="1" t="s">
        <v>319</v>
      </c>
    </row>
    <row r="12196" customFormat="false" ht="15" hidden="false" customHeight="true" outlineLevel="0" collapsed="false">
      <c r="A12196" s="106" t="n">
        <v>82931.5468634259</v>
      </c>
      <c r="B12196" s="1" t="s">
        <v>320</v>
      </c>
      <c r="C12196" s="1" t="s">
        <v>321</v>
      </c>
      <c r="D12196" s="1" t="s">
        <v>322</v>
      </c>
    </row>
    <row r="12197" customFormat="false" ht="15" hidden="false" customHeight="true" outlineLevel="0" collapsed="false">
      <c r="A12197" s="106" t="n">
        <v>82939.3715393519</v>
      </c>
      <c r="B12197" s="1" t="s">
        <v>323</v>
      </c>
      <c r="C12197" s="1" t="s">
        <v>324</v>
      </c>
      <c r="D12197" s="1" t="s">
        <v>325</v>
      </c>
    </row>
    <row r="12198" customFormat="false" ht="15" hidden="false" customHeight="true" outlineLevel="0" collapsed="false">
      <c r="A12198" s="106" t="n">
        <v>82946.2800810185</v>
      </c>
      <c r="B12198" s="1" t="s">
        <v>314</v>
      </c>
      <c r="C12198" s="1" t="s">
        <v>315</v>
      </c>
      <c r="D12198" s="1" t="s">
        <v>316</v>
      </c>
    </row>
    <row r="12199" customFormat="false" ht="15" hidden="false" customHeight="true" outlineLevel="0" collapsed="false">
      <c r="A12199" s="106" t="n">
        <v>82953.3771990741</v>
      </c>
      <c r="B12199" s="1" t="s">
        <v>326</v>
      </c>
      <c r="C12199" s="1" t="s">
        <v>327</v>
      </c>
      <c r="D12199" s="1" t="s">
        <v>319</v>
      </c>
    </row>
    <row r="12200" customFormat="false" ht="15" hidden="false" customHeight="true" outlineLevel="0" collapsed="false">
      <c r="A12200" s="106" t="n">
        <v>82961.4490162037</v>
      </c>
      <c r="B12200" s="1" t="s">
        <v>320</v>
      </c>
      <c r="C12200" s="1" t="s">
        <v>321</v>
      </c>
      <c r="D12200" s="1" t="s">
        <v>322</v>
      </c>
    </row>
    <row r="12201" customFormat="false" ht="15" hidden="false" customHeight="true" outlineLevel="0" collapsed="false">
      <c r="A12201" s="106" t="n">
        <v>82968.9096527778</v>
      </c>
      <c r="B12201" s="1" t="s">
        <v>323</v>
      </c>
      <c r="C12201" s="1" t="s">
        <v>324</v>
      </c>
      <c r="D12201" s="1" t="s">
        <v>325</v>
      </c>
    </row>
    <row r="12202" customFormat="false" ht="15" hidden="false" customHeight="true" outlineLevel="0" collapsed="false">
      <c r="A12202" s="106" t="n">
        <v>82975.6120023148</v>
      </c>
      <c r="B12202" s="1" t="s">
        <v>314</v>
      </c>
      <c r="C12202" s="1" t="s">
        <v>315</v>
      </c>
      <c r="D12202" s="1" t="s">
        <v>316</v>
      </c>
    </row>
    <row r="12203" customFormat="false" ht="15" hidden="false" customHeight="true" outlineLevel="0" collapsed="false">
      <c r="A12203" s="106" t="n">
        <v>82983.0508680556</v>
      </c>
      <c r="B12203" s="1" t="s">
        <v>317</v>
      </c>
      <c r="C12203" s="1" t="s">
        <v>318</v>
      </c>
      <c r="D12203" s="1" t="s">
        <v>319</v>
      </c>
    </row>
    <row r="12204" customFormat="false" ht="15" hidden="false" customHeight="true" outlineLevel="0" collapsed="false">
      <c r="A12204" s="106" t="n">
        <v>82991.0844791667</v>
      </c>
      <c r="B12204" s="1" t="s">
        <v>328</v>
      </c>
      <c r="C12204" s="1" t="s">
        <v>329</v>
      </c>
      <c r="D12204" s="1" t="s">
        <v>330</v>
      </c>
    </row>
    <row r="12205" customFormat="false" ht="15" hidden="false" customHeight="true" outlineLevel="0" collapsed="false">
      <c r="A12205" s="106" t="n">
        <v>82991.2479282407</v>
      </c>
      <c r="B12205" s="1" t="s">
        <v>320</v>
      </c>
      <c r="C12205" s="1" t="s">
        <v>321</v>
      </c>
      <c r="D12205" s="1" t="s">
        <v>322</v>
      </c>
    </row>
    <row r="12206" customFormat="false" ht="15" hidden="false" customHeight="true" outlineLevel="0" collapsed="false">
      <c r="A12206" s="106" t="n">
        <v>82998.3596759259</v>
      </c>
      <c r="B12206" s="1" t="s">
        <v>333</v>
      </c>
      <c r="C12206" s="1" t="s">
        <v>334</v>
      </c>
      <c r="D12206" s="1" t="s">
        <v>325</v>
      </c>
    </row>
    <row r="12207" customFormat="false" ht="15" hidden="false" customHeight="true" outlineLevel="0" collapsed="false">
      <c r="A12207" s="106" t="n">
        <v>83004.9760416667</v>
      </c>
      <c r="B12207" s="1" t="s">
        <v>314</v>
      </c>
      <c r="C12207" s="1" t="s">
        <v>315</v>
      </c>
      <c r="D12207" s="1" t="s">
        <v>316</v>
      </c>
    </row>
    <row r="12208" customFormat="false" ht="15" hidden="false" customHeight="true" outlineLevel="0" collapsed="false">
      <c r="A12208" s="106" t="n">
        <v>83012.7621064815</v>
      </c>
      <c r="B12208" s="1" t="s">
        <v>317</v>
      </c>
      <c r="C12208" s="1" t="s">
        <v>318</v>
      </c>
      <c r="D12208" s="1" t="s">
        <v>319</v>
      </c>
    </row>
    <row r="12209" customFormat="false" ht="15" hidden="false" customHeight="true" outlineLevel="0" collapsed="false">
      <c r="A12209" s="106" t="n">
        <v>83020.8964236111</v>
      </c>
      <c r="B12209" s="1" t="s">
        <v>320</v>
      </c>
      <c r="C12209" s="1" t="s">
        <v>321</v>
      </c>
      <c r="D12209" s="1" t="s">
        <v>322</v>
      </c>
    </row>
    <row r="12210" customFormat="false" ht="15" hidden="false" customHeight="true" outlineLevel="0" collapsed="false">
      <c r="A12210" s="106" t="n">
        <v>83027.7312037037</v>
      </c>
      <c r="B12210" s="1" t="s">
        <v>323</v>
      </c>
      <c r="C12210" s="1" t="s">
        <v>324</v>
      </c>
      <c r="D12210" s="1" t="s">
        <v>325</v>
      </c>
    </row>
    <row r="12211" customFormat="false" ht="15" hidden="false" customHeight="true" outlineLevel="0" collapsed="false">
      <c r="A12211" s="106" t="n">
        <v>83034.4074884259</v>
      </c>
      <c r="B12211" s="1" t="s">
        <v>314</v>
      </c>
      <c r="C12211" s="1" t="s">
        <v>315</v>
      </c>
      <c r="D12211" s="1" t="s">
        <v>316</v>
      </c>
    </row>
    <row r="12212" customFormat="false" ht="15" hidden="false" customHeight="true" outlineLevel="0" collapsed="false">
      <c r="A12212" s="106" t="n">
        <v>83042.4596527778</v>
      </c>
      <c r="B12212" s="1" t="s">
        <v>326</v>
      </c>
      <c r="C12212" s="1" t="s">
        <v>327</v>
      </c>
      <c r="D12212" s="1" t="s">
        <v>319</v>
      </c>
    </row>
    <row r="12213" customFormat="false" ht="15" hidden="false" customHeight="true" outlineLevel="0" collapsed="false">
      <c r="A12213" s="106" t="n">
        <v>83050.3879976852</v>
      </c>
      <c r="B12213" s="1" t="s">
        <v>320</v>
      </c>
      <c r="C12213" s="1" t="s">
        <v>321</v>
      </c>
      <c r="D12213" s="1" t="s">
        <v>322</v>
      </c>
    </row>
    <row r="12214" customFormat="false" ht="15" hidden="false" customHeight="true" outlineLevel="0" collapsed="false">
      <c r="A12214" s="106" t="n">
        <v>83057.0470949074</v>
      </c>
      <c r="B12214" s="1" t="s">
        <v>323</v>
      </c>
      <c r="C12214" s="1" t="s">
        <v>324</v>
      </c>
      <c r="D12214" s="1" t="s">
        <v>325</v>
      </c>
    </row>
    <row r="12215" customFormat="false" ht="15" hidden="false" customHeight="true" outlineLevel="0" collapsed="false">
      <c r="A12215" s="106" t="n">
        <v>83063.929375</v>
      </c>
      <c r="B12215" s="1" t="s">
        <v>314</v>
      </c>
      <c r="C12215" s="1" t="s">
        <v>315</v>
      </c>
      <c r="D12215" s="1" t="s">
        <v>316</v>
      </c>
    </row>
    <row r="12216" customFormat="false" ht="15" hidden="false" customHeight="true" outlineLevel="0" collapsed="false">
      <c r="A12216" s="106" t="n">
        <v>83072.1013194444</v>
      </c>
      <c r="B12216" s="1" t="s">
        <v>326</v>
      </c>
      <c r="C12216" s="1" t="s">
        <v>327</v>
      </c>
      <c r="D12216" s="1" t="s">
        <v>319</v>
      </c>
    </row>
    <row r="12217" customFormat="false" ht="15" hidden="false" customHeight="true" outlineLevel="0" collapsed="false">
      <c r="A12217" s="106" t="n">
        <v>83079.7419328704</v>
      </c>
      <c r="B12217" s="1" t="s">
        <v>320</v>
      </c>
      <c r="C12217" s="1" t="s">
        <v>321</v>
      </c>
      <c r="D12217" s="1" t="s">
        <v>322</v>
      </c>
    </row>
    <row r="12218" customFormat="false" ht="15" hidden="false" customHeight="true" outlineLevel="0" collapsed="false">
      <c r="A12218" s="106" t="n">
        <v>83083.7501967593</v>
      </c>
      <c r="B12218" s="1" t="s">
        <v>328</v>
      </c>
      <c r="C12218" s="1" t="s">
        <v>331</v>
      </c>
      <c r="D12218" s="1" t="s">
        <v>332</v>
      </c>
    </row>
    <row r="12219" customFormat="false" ht="15" hidden="false" customHeight="true" outlineLevel="0" collapsed="false">
      <c r="A12219" s="106" t="n">
        <v>83086.3459953704</v>
      </c>
      <c r="B12219" s="1" t="s">
        <v>323</v>
      </c>
      <c r="C12219" s="1" t="s">
        <v>324</v>
      </c>
      <c r="D12219" s="1" t="s">
        <v>325</v>
      </c>
    </row>
    <row r="12220" customFormat="false" ht="15" hidden="false" customHeight="true" outlineLevel="0" collapsed="false">
      <c r="A12220" s="106" t="n">
        <v>83093.5452777778</v>
      </c>
      <c r="B12220" s="1" t="s">
        <v>314</v>
      </c>
      <c r="C12220" s="1" t="s">
        <v>315</v>
      </c>
      <c r="D12220" s="1" t="s">
        <v>316</v>
      </c>
    </row>
    <row r="12221" customFormat="false" ht="15" hidden="false" customHeight="true" outlineLevel="0" collapsed="false">
      <c r="A12221" s="106" t="n">
        <v>83101.6711805556</v>
      </c>
      <c r="B12221" s="1" t="s">
        <v>326</v>
      </c>
      <c r="C12221" s="1" t="s">
        <v>327</v>
      </c>
      <c r="D12221" s="1" t="s">
        <v>319</v>
      </c>
    </row>
    <row r="12222" customFormat="false" ht="15" hidden="false" customHeight="true" outlineLevel="0" collapsed="false">
      <c r="A12222" s="106" t="n">
        <v>83108.9943518519</v>
      </c>
      <c r="B12222" s="1" t="s">
        <v>320</v>
      </c>
      <c r="C12222" s="1" t="s">
        <v>321</v>
      </c>
      <c r="D12222" s="1" t="s">
        <v>322</v>
      </c>
    </row>
    <row r="12223" customFormat="false" ht="15" hidden="false" customHeight="true" outlineLevel="0" collapsed="false">
      <c r="A12223" s="106" t="n">
        <v>83115.6774189815</v>
      </c>
      <c r="B12223" s="1" t="s">
        <v>323</v>
      </c>
      <c r="C12223" s="1" t="s">
        <v>324</v>
      </c>
      <c r="D12223" s="1" t="s">
        <v>325</v>
      </c>
    </row>
    <row r="12224" customFormat="false" ht="15" hidden="false" customHeight="true" outlineLevel="0" collapsed="false">
      <c r="A12224" s="106" t="n">
        <v>83123.2386805556</v>
      </c>
      <c r="B12224" s="1" t="s">
        <v>314</v>
      </c>
      <c r="C12224" s="1" t="s">
        <v>315</v>
      </c>
      <c r="D12224" s="1" t="s">
        <v>316</v>
      </c>
    </row>
    <row r="12225" customFormat="false" ht="15" hidden="false" customHeight="true" outlineLevel="0" collapsed="false">
      <c r="A12225" s="106" t="n">
        <v>83131.1755902778</v>
      </c>
      <c r="B12225" s="1" t="s">
        <v>326</v>
      </c>
      <c r="C12225" s="1" t="s">
        <v>327</v>
      </c>
      <c r="D12225" s="1" t="s">
        <v>319</v>
      </c>
    </row>
    <row r="12226" customFormat="false" ht="15" hidden="false" customHeight="true" outlineLevel="0" collapsed="false">
      <c r="A12226" s="106" t="n">
        <v>83138.1946064815</v>
      </c>
      <c r="B12226" s="1" t="s">
        <v>320</v>
      </c>
      <c r="C12226" s="1" t="s">
        <v>321</v>
      </c>
      <c r="D12226" s="1" t="s">
        <v>322</v>
      </c>
    </row>
    <row r="12227" customFormat="false" ht="15" hidden="false" customHeight="true" outlineLevel="0" collapsed="false">
      <c r="A12227" s="106" t="n">
        <v>83145.0909259259</v>
      </c>
      <c r="B12227" s="1" t="s">
        <v>323</v>
      </c>
      <c r="C12227" s="1" t="s">
        <v>324</v>
      </c>
      <c r="D12227" s="1" t="s">
        <v>325</v>
      </c>
    </row>
    <row r="12228" customFormat="false" ht="15" hidden="false" customHeight="true" outlineLevel="0" collapsed="false">
      <c r="A12228" s="106" t="n">
        <v>83152.9790277778</v>
      </c>
      <c r="B12228" s="1" t="s">
        <v>314</v>
      </c>
      <c r="C12228" s="1" t="s">
        <v>315</v>
      </c>
      <c r="D12228" s="1" t="s">
        <v>316</v>
      </c>
    </row>
    <row r="12229" customFormat="false" ht="15" hidden="false" customHeight="true" outlineLevel="0" collapsed="false">
      <c r="A12229" s="106" t="n">
        <v>83160.6308796296</v>
      </c>
      <c r="B12229" s="1" t="s">
        <v>317</v>
      </c>
      <c r="C12229" s="1" t="s">
        <v>318</v>
      </c>
      <c r="D12229" s="1" t="s">
        <v>319</v>
      </c>
    </row>
    <row r="12230" customFormat="false" ht="15" hidden="false" customHeight="true" outlineLevel="0" collapsed="false">
      <c r="A12230" s="106" t="n">
        <v>83167.4020717593</v>
      </c>
      <c r="B12230" s="1" t="s">
        <v>320</v>
      </c>
      <c r="C12230" s="1" t="s">
        <v>321</v>
      </c>
      <c r="D12230" s="1" t="s">
        <v>322</v>
      </c>
    </row>
    <row r="12231" customFormat="false" ht="15" hidden="false" customHeight="true" outlineLevel="0" collapsed="false">
      <c r="A12231" s="106" t="n">
        <v>83174.6211111111</v>
      </c>
      <c r="B12231" s="1" t="s">
        <v>333</v>
      </c>
      <c r="C12231" s="1" t="s">
        <v>334</v>
      </c>
      <c r="D12231" s="1" t="s">
        <v>325</v>
      </c>
    </row>
    <row r="12232" customFormat="false" ht="15" hidden="false" customHeight="true" outlineLevel="0" collapsed="false">
      <c r="A12232" s="106" t="n">
        <v>83177.4544444445</v>
      </c>
      <c r="B12232" s="1" t="s">
        <v>328</v>
      </c>
      <c r="C12232" s="1" t="s">
        <v>335</v>
      </c>
      <c r="D12232" s="1" t="s">
        <v>336</v>
      </c>
    </row>
    <row r="12233" customFormat="false" ht="15" hidden="false" customHeight="true" outlineLevel="0" collapsed="false">
      <c r="A12233" s="106" t="n">
        <v>83182.7305787037</v>
      </c>
      <c r="B12233" s="1" t="s">
        <v>314</v>
      </c>
      <c r="C12233" s="1" t="s">
        <v>315</v>
      </c>
      <c r="D12233" s="1" t="s">
        <v>316</v>
      </c>
    </row>
    <row r="12234" customFormat="false" ht="15" hidden="false" customHeight="true" outlineLevel="0" collapsed="false">
      <c r="A12234" s="106" t="n">
        <v>83190.0546064815</v>
      </c>
      <c r="B12234" s="1" t="s">
        <v>317</v>
      </c>
      <c r="C12234" s="1" t="s">
        <v>318</v>
      </c>
      <c r="D12234" s="1" t="s">
        <v>319</v>
      </c>
    </row>
    <row r="12235" customFormat="false" ht="15" hidden="false" customHeight="true" outlineLevel="0" collapsed="false">
      <c r="A12235" s="106" t="n">
        <v>83196.6809722222</v>
      </c>
      <c r="B12235" s="1" t="s">
        <v>320</v>
      </c>
      <c r="C12235" s="1" t="s">
        <v>321</v>
      </c>
      <c r="D12235" s="1" t="s">
        <v>322</v>
      </c>
    </row>
    <row r="12236" customFormat="false" ht="15" hidden="false" customHeight="true" outlineLevel="0" collapsed="false">
      <c r="A12236" s="106" t="n">
        <v>83204.2737615741</v>
      </c>
      <c r="B12236" s="1" t="s">
        <v>323</v>
      </c>
      <c r="C12236" s="1" t="s">
        <v>324</v>
      </c>
      <c r="D12236" s="1" t="s">
        <v>325</v>
      </c>
    </row>
    <row r="12237" customFormat="false" ht="15" hidden="false" customHeight="true" outlineLevel="0" collapsed="false">
      <c r="A12237" s="106" t="n">
        <v>83212.4568518519</v>
      </c>
      <c r="B12237" s="1" t="s">
        <v>314</v>
      </c>
      <c r="C12237" s="1" t="s">
        <v>315</v>
      </c>
      <c r="D12237" s="1" t="s">
        <v>316</v>
      </c>
    </row>
    <row r="12238" customFormat="false" ht="15" hidden="false" customHeight="true" outlineLevel="0" collapsed="false">
      <c r="A12238" s="106" t="n">
        <v>83219.4635416667</v>
      </c>
      <c r="B12238" s="1" t="s">
        <v>326</v>
      </c>
      <c r="C12238" s="1" t="s">
        <v>327</v>
      </c>
      <c r="D12238" s="1" t="s">
        <v>319</v>
      </c>
    </row>
    <row r="12239" customFormat="false" ht="15" hidden="false" customHeight="true" outlineLevel="0" collapsed="false">
      <c r="A12239" s="106" t="n">
        <v>83226.0903125</v>
      </c>
      <c r="B12239" s="1" t="s">
        <v>320</v>
      </c>
      <c r="C12239" s="1" t="s">
        <v>321</v>
      </c>
      <c r="D12239" s="1" t="s">
        <v>322</v>
      </c>
    </row>
    <row r="12240" customFormat="false" ht="15" hidden="false" customHeight="true" outlineLevel="0" collapsed="false">
      <c r="A12240" s="106" t="n">
        <v>83234.0222569444</v>
      </c>
      <c r="B12240" s="1" t="s">
        <v>323</v>
      </c>
      <c r="C12240" s="1" t="s">
        <v>324</v>
      </c>
      <c r="D12240" s="1" t="s">
        <v>325</v>
      </c>
    </row>
    <row r="12241" customFormat="false" ht="15" hidden="false" customHeight="true" outlineLevel="0" collapsed="false">
      <c r="A12241" s="106" t="n">
        <v>83242.1196296296</v>
      </c>
      <c r="B12241" s="1" t="s">
        <v>314</v>
      </c>
      <c r="C12241" s="1" t="s">
        <v>315</v>
      </c>
      <c r="D12241" s="1" t="s">
        <v>316</v>
      </c>
    </row>
    <row r="12242" customFormat="false" ht="15" hidden="false" customHeight="true" outlineLevel="0" collapsed="false">
      <c r="A12242" s="106" t="n">
        <v>83248.8759259259</v>
      </c>
      <c r="B12242" s="1" t="s">
        <v>326</v>
      </c>
      <c r="C12242" s="1" t="s">
        <v>327</v>
      </c>
      <c r="D12242" s="1" t="s">
        <v>319</v>
      </c>
    </row>
    <row r="12243" customFormat="false" ht="15" hidden="false" customHeight="true" outlineLevel="0" collapsed="false">
      <c r="A12243" s="106" t="n">
        <v>83255.6654282407</v>
      </c>
      <c r="B12243" s="1" t="s">
        <v>320</v>
      </c>
      <c r="C12243" s="1" t="s">
        <v>321</v>
      </c>
      <c r="D12243" s="1" t="s">
        <v>322</v>
      </c>
    </row>
    <row r="12244" customFormat="false" ht="15" hidden="false" customHeight="true" outlineLevel="0" collapsed="false">
      <c r="A12244" s="106" t="n">
        <v>83263.816712963</v>
      </c>
      <c r="B12244" s="1" t="s">
        <v>323</v>
      </c>
      <c r="C12244" s="1" t="s">
        <v>324</v>
      </c>
      <c r="D12244" s="1" t="s">
        <v>325</v>
      </c>
    </row>
    <row r="12245" customFormat="false" ht="15" hidden="false" customHeight="true" outlineLevel="0" collapsed="false">
      <c r="A12245" s="106" t="n">
        <v>83267.3886921296</v>
      </c>
      <c r="B12245" s="1" t="s">
        <v>328</v>
      </c>
      <c r="C12245" s="1" t="s">
        <v>337</v>
      </c>
      <c r="D12245" s="1" t="s">
        <v>338</v>
      </c>
    </row>
    <row r="12246" customFormat="false" ht="15" hidden="false" customHeight="true" outlineLevel="0" collapsed="false">
      <c r="A12246" s="106" t="n">
        <v>83271.6829398148</v>
      </c>
      <c r="B12246" s="1" t="s">
        <v>314</v>
      </c>
      <c r="C12246" s="1" t="s">
        <v>315</v>
      </c>
      <c r="D12246" s="1" t="s">
        <v>316</v>
      </c>
    </row>
    <row r="12247" customFormat="false" ht="15" hidden="false" customHeight="true" outlineLevel="0" collapsed="false">
      <c r="A12247" s="106" t="n">
        <v>83278.312037037</v>
      </c>
      <c r="B12247" s="1" t="s">
        <v>326</v>
      </c>
      <c r="C12247" s="1" t="s">
        <v>327</v>
      </c>
      <c r="D12247" s="1" t="s">
        <v>319</v>
      </c>
    </row>
    <row r="12248" customFormat="false" ht="15" hidden="false" customHeight="true" outlineLevel="0" collapsed="false">
      <c r="A12248" s="106" t="n">
        <v>83285.3983796296</v>
      </c>
      <c r="B12248" s="1" t="s">
        <v>320</v>
      </c>
      <c r="C12248" s="1" t="s">
        <v>321</v>
      </c>
      <c r="D12248" s="1" t="s">
        <v>322</v>
      </c>
    </row>
    <row r="12249" customFormat="false" ht="15" hidden="false" customHeight="true" outlineLevel="0" collapsed="false">
      <c r="A12249" s="106" t="n">
        <v>83293.5981481481</v>
      </c>
      <c r="B12249" s="1" t="s">
        <v>323</v>
      </c>
      <c r="C12249" s="1" t="s">
        <v>324</v>
      </c>
      <c r="D12249" s="1" t="s">
        <v>325</v>
      </c>
    </row>
    <row r="12250" customFormat="false" ht="15" hidden="false" customHeight="true" outlineLevel="0" collapsed="false">
      <c r="A12250" s="106" t="n">
        <v>83301.1289351852</v>
      </c>
      <c r="B12250" s="1" t="s">
        <v>314</v>
      </c>
      <c r="C12250" s="1" t="s">
        <v>315</v>
      </c>
      <c r="D12250" s="1" t="s">
        <v>316</v>
      </c>
    </row>
    <row r="12251" customFormat="false" ht="15" hidden="false" customHeight="true" outlineLevel="0" collapsed="false">
      <c r="A12251" s="106" t="n">
        <v>83307.7900115741</v>
      </c>
      <c r="B12251" s="1" t="s">
        <v>326</v>
      </c>
      <c r="C12251" s="1" t="s">
        <v>327</v>
      </c>
      <c r="D12251" s="1" t="s">
        <v>319</v>
      </c>
    </row>
    <row r="12252" customFormat="false" ht="15" hidden="false" customHeight="true" outlineLevel="0" collapsed="false">
      <c r="A12252" s="106" t="n">
        <v>83315.2369097222</v>
      </c>
      <c r="B12252" s="1" t="s">
        <v>320</v>
      </c>
      <c r="C12252" s="1" t="s">
        <v>321</v>
      </c>
      <c r="D12252" s="1" t="s">
        <v>322</v>
      </c>
    </row>
    <row r="12253" customFormat="false" ht="15" hidden="false" customHeight="true" outlineLevel="0" collapsed="false">
      <c r="A12253" s="106" t="n">
        <v>83323.3102662037</v>
      </c>
      <c r="B12253" s="1" t="s">
        <v>323</v>
      </c>
      <c r="C12253" s="1" t="s">
        <v>324</v>
      </c>
      <c r="D12253" s="1" t="s">
        <v>325</v>
      </c>
    </row>
    <row r="12254" customFormat="false" ht="15" hidden="false" customHeight="true" outlineLevel="0" collapsed="false">
      <c r="A12254" s="106" t="n">
        <v>83330.4721296296</v>
      </c>
      <c r="B12254" s="1" t="s">
        <v>314</v>
      </c>
      <c r="C12254" s="1" t="s">
        <v>315</v>
      </c>
      <c r="D12254" s="1" t="s">
        <v>316</v>
      </c>
    </row>
    <row r="12255" customFormat="false" ht="15" hidden="false" customHeight="true" outlineLevel="0" collapsed="false">
      <c r="A12255" s="106" t="n">
        <v>83337.3184606482</v>
      </c>
      <c r="B12255" s="1" t="s">
        <v>317</v>
      </c>
      <c r="C12255" s="1" t="s">
        <v>318</v>
      </c>
      <c r="D12255" s="1" t="s">
        <v>319</v>
      </c>
    </row>
    <row r="12256" customFormat="false" ht="15" hidden="false" customHeight="true" outlineLevel="0" collapsed="false">
      <c r="A12256" s="106" t="n">
        <v>83345.1059837963</v>
      </c>
      <c r="B12256" s="1" t="s">
        <v>320</v>
      </c>
      <c r="C12256" s="1" t="s">
        <v>321</v>
      </c>
      <c r="D12256" s="1" t="s">
        <v>322</v>
      </c>
    </row>
    <row r="12257" customFormat="false" ht="15" hidden="false" customHeight="true" outlineLevel="0" collapsed="false">
      <c r="A12257" s="106" t="n">
        <v>83352.9112037037</v>
      </c>
      <c r="B12257" s="1" t="s">
        <v>323</v>
      </c>
      <c r="C12257" s="1" t="s">
        <v>324</v>
      </c>
      <c r="D12257" s="1" t="s">
        <v>325</v>
      </c>
    </row>
    <row r="12258" customFormat="false" ht="15" hidden="false" customHeight="true" outlineLevel="0" collapsed="false">
      <c r="A12258" s="106" t="n">
        <v>83356.3317592593</v>
      </c>
      <c r="B12258" s="1" t="s">
        <v>328</v>
      </c>
      <c r="C12258" s="1" t="s">
        <v>329</v>
      </c>
      <c r="D12258" s="1" t="s">
        <v>330</v>
      </c>
    </row>
    <row r="12259" customFormat="false" ht="15" hidden="false" customHeight="true" outlineLevel="0" collapsed="false">
      <c r="A12259" s="106" t="n">
        <v>83359.7549652778</v>
      </c>
      <c r="B12259" s="1" t="s">
        <v>314</v>
      </c>
      <c r="C12259" s="1" t="s">
        <v>315</v>
      </c>
      <c r="D12259" s="1" t="s">
        <v>316</v>
      </c>
    </row>
    <row r="12260" customFormat="false" ht="15" hidden="false" customHeight="true" outlineLevel="0" collapsed="false">
      <c r="A12260" s="106" t="n">
        <v>83366.8926967593</v>
      </c>
      <c r="B12260" s="1" t="s">
        <v>326</v>
      </c>
      <c r="C12260" s="1" t="s">
        <v>327</v>
      </c>
      <c r="D12260" s="1" t="s">
        <v>319</v>
      </c>
    </row>
    <row r="12261" customFormat="false" ht="15" hidden="false" customHeight="true" outlineLevel="0" collapsed="false">
      <c r="A12261" s="106" t="n">
        <v>83374.9323611111</v>
      </c>
      <c r="B12261" s="1" t="s">
        <v>320</v>
      </c>
      <c r="C12261" s="1" t="s">
        <v>321</v>
      </c>
      <c r="D12261" s="1" t="s">
        <v>322</v>
      </c>
    </row>
    <row r="12262" customFormat="false" ht="15" hidden="false" customHeight="true" outlineLevel="0" collapsed="false">
      <c r="A12262" s="106" t="n">
        <v>83382.3859490741</v>
      </c>
      <c r="B12262" s="1" t="s">
        <v>323</v>
      </c>
      <c r="C12262" s="1" t="s">
        <v>324</v>
      </c>
      <c r="D12262" s="1" t="s">
        <v>325</v>
      </c>
    </row>
    <row r="12263" customFormat="false" ht="15" hidden="false" customHeight="true" outlineLevel="0" collapsed="false">
      <c r="A12263" s="106" t="n">
        <v>83389.0307638889</v>
      </c>
      <c r="B12263" s="1" t="s">
        <v>314</v>
      </c>
      <c r="C12263" s="1" t="s">
        <v>315</v>
      </c>
      <c r="D12263" s="1" t="s">
        <v>316</v>
      </c>
    </row>
    <row r="12264" customFormat="false" ht="15" hidden="false" customHeight="true" outlineLevel="0" collapsed="false">
      <c r="A12264" s="106" t="n">
        <v>83396.4994328704</v>
      </c>
      <c r="B12264" s="1" t="s">
        <v>326</v>
      </c>
      <c r="C12264" s="1" t="s">
        <v>327</v>
      </c>
      <c r="D12264" s="1" t="s">
        <v>319</v>
      </c>
    </row>
    <row r="12265" customFormat="false" ht="15" hidden="false" customHeight="true" outlineLevel="0" collapsed="false">
      <c r="A12265" s="106" t="n">
        <v>83404.6592476852</v>
      </c>
      <c r="B12265" s="1" t="s">
        <v>320</v>
      </c>
      <c r="C12265" s="1" t="s">
        <v>321</v>
      </c>
      <c r="D12265" s="1" t="s">
        <v>322</v>
      </c>
    </row>
    <row r="12266" customFormat="false" ht="15" hidden="false" customHeight="true" outlineLevel="0" collapsed="false">
      <c r="A12266" s="106" t="n">
        <v>83411.7512847222</v>
      </c>
      <c r="B12266" s="1" t="s">
        <v>323</v>
      </c>
      <c r="C12266" s="1" t="s">
        <v>324</v>
      </c>
      <c r="D12266" s="1" t="s">
        <v>325</v>
      </c>
    </row>
    <row r="12267" customFormat="false" ht="15" hidden="false" customHeight="true" outlineLevel="0" collapsed="false">
      <c r="A12267" s="106" t="n">
        <v>83418.3484143519</v>
      </c>
      <c r="B12267" s="1" t="s">
        <v>314</v>
      </c>
      <c r="C12267" s="1" t="s">
        <v>315</v>
      </c>
      <c r="D12267" s="1" t="s">
        <v>316</v>
      </c>
    </row>
    <row r="12268" customFormat="false" ht="15" hidden="false" customHeight="true" outlineLevel="0" collapsed="false">
      <c r="A12268" s="106" t="n">
        <v>83426.1248263889</v>
      </c>
      <c r="B12268" s="1" t="s">
        <v>326</v>
      </c>
      <c r="C12268" s="1" t="s">
        <v>327</v>
      </c>
      <c r="D12268" s="1" t="s">
        <v>319</v>
      </c>
    </row>
    <row r="12269" customFormat="false" ht="15" hidden="false" customHeight="true" outlineLevel="0" collapsed="false">
      <c r="A12269" s="106" t="n">
        <v>83434.2528240741</v>
      </c>
      <c r="B12269" s="1" t="s">
        <v>320</v>
      </c>
      <c r="C12269" s="1" t="s">
        <v>321</v>
      </c>
      <c r="D12269" s="1" t="s">
        <v>322</v>
      </c>
    </row>
    <row r="12270" customFormat="false" ht="15" hidden="false" customHeight="true" outlineLevel="0" collapsed="false">
      <c r="A12270" s="106" t="n">
        <v>83441.0476736111</v>
      </c>
      <c r="B12270" s="1" t="s">
        <v>323</v>
      </c>
      <c r="C12270" s="1" t="s">
        <v>324</v>
      </c>
      <c r="D12270" s="1" t="s">
        <v>325</v>
      </c>
    </row>
    <row r="12271" customFormat="false" ht="15" hidden="false" customHeight="true" outlineLevel="0" collapsed="false">
      <c r="A12271" s="106" t="n">
        <v>83447.744375</v>
      </c>
      <c r="B12271" s="1" t="s">
        <v>314</v>
      </c>
      <c r="C12271" s="1" t="s">
        <v>315</v>
      </c>
      <c r="D12271" s="1" t="s">
        <v>316</v>
      </c>
    </row>
    <row r="12272" customFormat="false" ht="15" hidden="false" customHeight="true" outlineLevel="0" collapsed="false">
      <c r="A12272" s="106" t="n">
        <v>83448.9983912037</v>
      </c>
      <c r="B12272" s="1" t="s">
        <v>328</v>
      </c>
      <c r="C12272" s="1" t="s">
        <v>331</v>
      </c>
      <c r="D12272" s="1" t="s">
        <v>332</v>
      </c>
    </row>
    <row r="12273" customFormat="false" ht="15" hidden="false" customHeight="true" outlineLevel="0" collapsed="false">
      <c r="A12273" s="106" t="n">
        <v>83455.7571527778</v>
      </c>
      <c r="B12273" s="1" t="s">
        <v>326</v>
      </c>
      <c r="C12273" s="1" t="s">
        <v>327</v>
      </c>
      <c r="D12273" s="1" t="s">
        <v>319</v>
      </c>
    </row>
    <row r="12274" customFormat="false" ht="15" hidden="false" customHeight="true" outlineLevel="0" collapsed="false">
      <c r="A12274" s="106" t="n">
        <v>83463.7058680556</v>
      </c>
      <c r="B12274" s="1" t="s">
        <v>320</v>
      </c>
      <c r="C12274" s="1" t="s">
        <v>321</v>
      </c>
      <c r="D12274" s="1" t="s">
        <v>322</v>
      </c>
    </row>
    <row r="12275" customFormat="false" ht="15" hidden="false" customHeight="true" outlineLevel="0" collapsed="false">
      <c r="A12275" s="106" t="n">
        <v>83470.3253472222</v>
      </c>
      <c r="B12275" s="1" t="s">
        <v>323</v>
      </c>
      <c r="C12275" s="1" t="s">
        <v>324</v>
      </c>
      <c r="D12275" s="1" t="s">
        <v>325</v>
      </c>
    </row>
    <row r="12276" customFormat="false" ht="15" hidden="false" customHeight="true" outlineLevel="0" collapsed="false">
      <c r="A12276" s="106" t="n">
        <v>83477.24125</v>
      </c>
      <c r="B12276" s="1" t="s">
        <v>314</v>
      </c>
      <c r="C12276" s="1" t="s">
        <v>315</v>
      </c>
      <c r="D12276" s="1" t="s">
        <v>316</v>
      </c>
    </row>
    <row r="12277" customFormat="false" ht="15" hidden="false" customHeight="true" outlineLevel="0" collapsed="false">
      <c r="A12277" s="106" t="n">
        <v>83485.3830208333</v>
      </c>
      <c r="B12277" s="1" t="s">
        <v>326</v>
      </c>
      <c r="C12277" s="1" t="s">
        <v>327</v>
      </c>
      <c r="D12277" s="1" t="s">
        <v>319</v>
      </c>
    </row>
    <row r="12278" customFormat="false" ht="15" hidden="false" customHeight="true" outlineLevel="0" collapsed="false">
      <c r="A12278" s="106" t="n">
        <v>83493.0388888889</v>
      </c>
      <c r="B12278" s="1" t="s">
        <v>320</v>
      </c>
      <c r="C12278" s="1" t="s">
        <v>321</v>
      </c>
      <c r="D12278" s="1" t="s">
        <v>322</v>
      </c>
    </row>
    <row r="12279" customFormat="false" ht="15" hidden="false" customHeight="true" outlineLevel="0" collapsed="false">
      <c r="A12279" s="106" t="n">
        <v>83499.6330324074</v>
      </c>
      <c r="B12279" s="1" t="s">
        <v>323</v>
      </c>
      <c r="C12279" s="1" t="s">
        <v>324</v>
      </c>
      <c r="D12279" s="1" t="s">
        <v>325</v>
      </c>
    </row>
    <row r="12280" customFormat="false" ht="15" hidden="false" customHeight="true" outlineLevel="0" collapsed="false">
      <c r="A12280" s="106" t="n">
        <v>83506.8499652778</v>
      </c>
      <c r="B12280" s="1" t="s">
        <v>314</v>
      </c>
      <c r="C12280" s="1" t="s">
        <v>315</v>
      </c>
      <c r="D12280" s="1" t="s">
        <v>316</v>
      </c>
    </row>
    <row r="12281" customFormat="false" ht="15" hidden="false" customHeight="true" outlineLevel="0" collapsed="false">
      <c r="A12281" s="106" t="n">
        <v>83514.9837847222</v>
      </c>
      <c r="B12281" s="1" t="s">
        <v>317</v>
      </c>
      <c r="C12281" s="1" t="s">
        <v>318</v>
      </c>
      <c r="D12281" s="1" t="s">
        <v>319</v>
      </c>
    </row>
    <row r="12282" customFormat="false" ht="15" hidden="false" customHeight="true" outlineLevel="0" collapsed="false">
      <c r="A12282" s="106" t="n">
        <v>83522.295</v>
      </c>
      <c r="B12282" s="1" t="s">
        <v>320</v>
      </c>
      <c r="C12282" s="1" t="s">
        <v>321</v>
      </c>
      <c r="D12282" s="1" t="s">
        <v>322</v>
      </c>
    </row>
    <row r="12283" customFormat="false" ht="15" hidden="false" customHeight="true" outlineLevel="0" collapsed="false">
      <c r="A12283" s="106" t="n">
        <v>83529.0110648148</v>
      </c>
      <c r="B12283" s="1" t="s">
        <v>333</v>
      </c>
      <c r="C12283" s="1" t="s">
        <v>334</v>
      </c>
      <c r="D12283" s="1" t="s">
        <v>325</v>
      </c>
    </row>
    <row r="12284" customFormat="false" ht="15" hidden="false" customHeight="true" outlineLevel="0" collapsed="false">
      <c r="A12284" s="106" t="n">
        <v>83536.5687037037</v>
      </c>
      <c r="B12284" s="1" t="s">
        <v>314</v>
      </c>
      <c r="C12284" s="1" t="s">
        <v>315</v>
      </c>
      <c r="D12284" s="1" t="s">
        <v>316</v>
      </c>
    </row>
    <row r="12285" customFormat="false" ht="15" hidden="false" customHeight="true" outlineLevel="0" collapsed="false">
      <c r="A12285" s="106" t="n">
        <v>83542.697650463</v>
      </c>
      <c r="B12285" s="1" t="s">
        <v>328</v>
      </c>
      <c r="C12285" s="1" t="s">
        <v>335</v>
      </c>
      <c r="D12285" s="1" t="s">
        <v>336</v>
      </c>
    </row>
    <row r="12286" customFormat="false" ht="15" hidden="false" customHeight="true" outlineLevel="0" collapsed="false">
      <c r="A12286" s="106" t="n">
        <v>83544.5409606482</v>
      </c>
      <c r="B12286" s="1" t="s">
        <v>326</v>
      </c>
      <c r="C12286" s="1" t="s">
        <v>327</v>
      </c>
      <c r="D12286" s="1" t="s">
        <v>319</v>
      </c>
    </row>
    <row r="12287" customFormat="false" ht="15" hidden="false" customHeight="true" outlineLevel="0" collapsed="false">
      <c r="A12287" s="106" t="n">
        <v>83551.5300462963</v>
      </c>
      <c r="B12287" s="1" t="s">
        <v>320</v>
      </c>
      <c r="C12287" s="1" t="s">
        <v>321</v>
      </c>
      <c r="D12287" s="1" t="s">
        <v>322</v>
      </c>
    </row>
    <row r="12288" customFormat="false" ht="15" hidden="false" customHeight="true" outlineLevel="0" collapsed="false">
      <c r="A12288" s="106" t="n">
        <v>83558.4880439815</v>
      </c>
      <c r="B12288" s="1" t="s">
        <v>323</v>
      </c>
      <c r="C12288" s="1" t="s">
        <v>324</v>
      </c>
      <c r="D12288" s="1" t="s">
        <v>325</v>
      </c>
    </row>
    <row r="12289" customFormat="false" ht="15" hidden="false" customHeight="true" outlineLevel="0" collapsed="false">
      <c r="A12289" s="106" t="n">
        <v>83566.3746875</v>
      </c>
      <c r="B12289" s="1" t="s">
        <v>314</v>
      </c>
      <c r="C12289" s="1" t="s">
        <v>315</v>
      </c>
      <c r="D12289" s="1" t="s">
        <v>316</v>
      </c>
    </row>
    <row r="12290" customFormat="false" ht="15" hidden="false" customHeight="true" outlineLevel="0" collapsed="false">
      <c r="A12290" s="106" t="n">
        <v>83574.0479861111</v>
      </c>
      <c r="B12290" s="1" t="s">
        <v>326</v>
      </c>
      <c r="C12290" s="1" t="s">
        <v>327</v>
      </c>
      <c r="D12290" s="1" t="s">
        <v>319</v>
      </c>
    </row>
    <row r="12291" customFormat="false" ht="15" hidden="false" customHeight="true" outlineLevel="0" collapsed="false">
      <c r="A12291" s="106" t="n">
        <v>83580.8024884259</v>
      </c>
      <c r="B12291" s="1" t="s">
        <v>320</v>
      </c>
      <c r="C12291" s="1" t="s">
        <v>321</v>
      </c>
      <c r="D12291" s="1" t="s">
        <v>322</v>
      </c>
    </row>
    <row r="12292" customFormat="false" ht="15" hidden="false" customHeight="true" outlineLevel="0" collapsed="false">
      <c r="A12292" s="106" t="n">
        <v>83588.0799768519</v>
      </c>
      <c r="B12292" s="1" t="s">
        <v>323</v>
      </c>
      <c r="C12292" s="1" t="s">
        <v>324</v>
      </c>
      <c r="D12292" s="1" t="s">
        <v>325</v>
      </c>
    </row>
    <row r="12293" customFormat="false" ht="15" hidden="false" customHeight="true" outlineLevel="0" collapsed="false">
      <c r="A12293" s="106" t="n">
        <v>83596.2146759259</v>
      </c>
      <c r="B12293" s="1" t="s">
        <v>314</v>
      </c>
      <c r="C12293" s="1" t="s">
        <v>315</v>
      </c>
      <c r="D12293" s="1" t="s">
        <v>316</v>
      </c>
    </row>
    <row r="12294" customFormat="false" ht="15" hidden="false" customHeight="true" outlineLevel="0" collapsed="false">
      <c r="A12294" s="106" t="n">
        <v>83603.5155671296</v>
      </c>
      <c r="B12294" s="1" t="s">
        <v>326</v>
      </c>
      <c r="C12294" s="1" t="s">
        <v>327</v>
      </c>
      <c r="D12294" s="1" t="s">
        <v>319</v>
      </c>
    </row>
    <row r="12295" customFormat="false" ht="15" hidden="false" customHeight="true" outlineLevel="0" collapsed="false">
      <c r="A12295" s="106" t="n">
        <v>83610.1630208333</v>
      </c>
      <c r="B12295" s="1" t="s">
        <v>320</v>
      </c>
      <c r="C12295" s="1" t="s">
        <v>321</v>
      </c>
      <c r="D12295" s="1" t="s">
        <v>322</v>
      </c>
    </row>
    <row r="12296" customFormat="false" ht="15" hidden="false" customHeight="true" outlineLevel="0" collapsed="false">
      <c r="A12296" s="106" t="n">
        <v>83617.7869444445</v>
      </c>
      <c r="B12296" s="1" t="s">
        <v>323</v>
      </c>
      <c r="C12296" s="1" t="s">
        <v>324</v>
      </c>
      <c r="D12296" s="1" t="s">
        <v>325</v>
      </c>
    </row>
    <row r="12297" customFormat="false" ht="15" hidden="false" customHeight="true" outlineLevel="0" collapsed="false">
      <c r="A12297" s="106" t="n">
        <v>83626.0116782407</v>
      </c>
      <c r="B12297" s="1" t="s">
        <v>314</v>
      </c>
      <c r="C12297" s="1" t="s">
        <v>315</v>
      </c>
      <c r="D12297" s="1" t="s">
        <v>316</v>
      </c>
    </row>
    <row r="12298" customFormat="false" ht="15" hidden="false" customHeight="true" outlineLevel="0" collapsed="false">
      <c r="A12298" s="106" t="n">
        <v>83632.6332523148</v>
      </c>
      <c r="B12298" s="1" t="s">
        <v>328</v>
      </c>
      <c r="C12298" s="1" t="s">
        <v>337</v>
      </c>
      <c r="D12298" s="1" t="s">
        <v>338</v>
      </c>
    </row>
    <row r="12299" customFormat="false" ht="15" hidden="false" customHeight="true" outlineLevel="0" collapsed="false">
      <c r="A12299" s="106" t="n">
        <v>83632.9643981482</v>
      </c>
      <c r="B12299" s="1" t="s">
        <v>326</v>
      </c>
      <c r="C12299" s="1" t="s">
        <v>327</v>
      </c>
      <c r="D12299" s="1" t="s">
        <v>319</v>
      </c>
    </row>
    <row r="12300" customFormat="false" ht="15" hidden="false" customHeight="true" outlineLevel="0" collapsed="false">
      <c r="A12300" s="106" t="n">
        <v>83639.6431481481</v>
      </c>
      <c r="B12300" s="1" t="s">
        <v>320</v>
      </c>
      <c r="C12300" s="1" t="s">
        <v>321</v>
      </c>
      <c r="D12300" s="1" t="s">
        <v>322</v>
      </c>
    </row>
    <row r="12301" customFormat="false" ht="15" hidden="false" customHeight="true" outlineLevel="0" collapsed="false">
      <c r="A12301" s="106" t="n">
        <v>83647.5827777778</v>
      </c>
      <c r="B12301" s="1" t="s">
        <v>323</v>
      </c>
      <c r="C12301" s="1" t="s">
        <v>324</v>
      </c>
      <c r="D12301" s="1" t="s">
        <v>325</v>
      </c>
    </row>
    <row r="12302" customFormat="false" ht="15" hidden="false" customHeight="true" outlineLevel="0" collapsed="false">
      <c r="A12302" s="106" t="n">
        <v>83655.6942824074</v>
      </c>
      <c r="B12302" s="1" t="s">
        <v>314</v>
      </c>
      <c r="C12302" s="1" t="s">
        <v>315</v>
      </c>
      <c r="D12302" s="1" t="s">
        <v>316</v>
      </c>
    </row>
    <row r="12303" customFormat="false" ht="15" hidden="false" customHeight="true" outlineLevel="0" collapsed="false">
      <c r="A12303" s="106" t="n">
        <v>83662.4116203704</v>
      </c>
      <c r="B12303" s="1" t="s">
        <v>326</v>
      </c>
      <c r="C12303" s="1" t="s">
        <v>327</v>
      </c>
      <c r="D12303" s="1" t="s">
        <v>319</v>
      </c>
    </row>
    <row r="12304" customFormat="false" ht="15" hidden="false" customHeight="true" outlineLevel="0" collapsed="false">
      <c r="A12304" s="106" t="n">
        <v>83669.2489583333</v>
      </c>
      <c r="B12304" s="1" t="s">
        <v>320</v>
      </c>
      <c r="C12304" s="1" t="s">
        <v>321</v>
      </c>
      <c r="D12304" s="1" t="s">
        <v>322</v>
      </c>
    </row>
    <row r="12305" customFormat="false" ht="15" hidden="false" customHeight="true" outlineLevel="0" collapsed="false">
      <c r="A12305" s="106" t="n">
        <v>83677.4058101852</v>
      </c>
      <c r="B12305" s="1" t="s">
        <v>323</v>
      </c>
      <c r="C12305" s="1" t="s">
        <v>324</v>
      </c>
      <c r="D12305" s="1" t="s">
        <v>325</v>
      </c>
    </row>
    <row r="12306" customFormat="false" ht="15" hidden="false" customHeight="true" outlineLevel="0" collapsed="false">
      <c r="A12306" s="106" t="n">
        <v>83685.2274305556</v>
      </c>
      <c r="B12306" s="1" t="s">
        <v>314</v>
      </c>
      <c r="C12306" s="1" t="s">
        <v>315</v>
      </c>
      <c r="D12306" s="1" t="s">
        <v>316</v>
      </c>
    </row>
    <row r="12307" customFormat="false" ht="15" hidden="false" customHeight="true" outlineLevel="0" collapsed="false">
      <c r="A12307" s="106" t="n">
        <v>83691.862962963</v>
      </c>
      <c r="B12307" s="1" t="s">
        <v>317</v>
      </c>
      <c r="C12307" s="1" t="s">
        <v>318</v>
      </c>
      <c r="D12307" s="1" t="s">
        <v>319</v>
      </c>
    </row>
    <row r="12308" customFormat="false" ht="15" hidden="false" customHeight="true" outlineLevel="0" collapsed="false">
      <c r="A12308" s="106" t="n">
        <v>83698.9633101852</v>
      </c>
      <c r="B12308" s="1" t="s">
        <v>320</v>
      </c>
      <c r="C12308" s="1" t="s">
        <v>321</v>
      </c>
      <c r="D12308" s="1" t="s">
        <v>322</v>
      </c>
    </row>
    <row r="12309" customFormat="false" ht="15" hidden="false" customHeight="true" outlineLevel="0" collapsed="false">
      <c r="A12309" s="106" t="n">
        <v>83707.1726851852</v>
      </c>
      <c r="B12309" s="1" t="s">
        <v>323</v>
      </c>
      <c r="C12309" s="1" t="s">
        <v>324</v>
      </c>
      <c r="D12309" s="1" t="s">
        <v>325</v>
      </c>
    </row>
    <row r="12310" customFormat="false" ht="15" hidden="false" customHeight="true" outlineLevel="0" collapsed="false">
      <c r="A12310" s="106" t="n">
        <v>83714.6202199074</v>
      </c>
      <c r="B12310" s="1" t="s">
        <v>314</v>
      </c>
      <c r="C12310" s="1" t="s">
        <v>315</v>
      </c>
      <c r="D12310" s="1" t="s">
        <v>316</v>
      </c>
    </row>
    <row r="12311" customFormat="false" ht="15" hidden="false" customHeight="true" outlineLevel="0" collapsed="false">
      <c r="A12311" s="106" t="n">
        <v>83721.3174305556</v>
      </c>
      <c r="B12311" s="1" t="s">
        <v>326</v>
      </c>
      <c r="C12311" s="1" t="s">
        <v>327</v>
      </c>
      <c r="D12311" s="1" t="s">
        <v>319</v>
      </c>
    </row>
    <row r="12312" customFormat="false" ht="15" hidden="false" customHeight="true" outlineLevel="0" collapsed="false">
      <c r="A12312" s="106" t="n">
        <v>83721.5789814815</v>
      </c>
      <c r="B12312" s="1" t="s">
        <v>328</v>
      </c>
      <c r="C12312" s="1" t="s">
        <v>329</v>
      </c>
      <c r="D12312" s="1" t="s">
        <v>330</v>
      </c>
    </row>
    <row r="12313" customFormat="false" ht="15" hidden="false" customHeight="true" outlineLevel="0" collapsed="false">
      <c r="A12313" s="106" t="n">
        <v>83728.7500578704</v>
      </c>
      <c r="B12313" s="1" t="s">
        <v>320</v>
      </c>
      <c r="C12313" s="1" t="s">
        <v>321</v>
      </c>
      <c r="D12313" s="1" t="s">
        <v>322</v>
      </c>
    </row>
    <row r="12314" customFormat="false" ht="15" hidden="false" customHeight="true" outlineLevel="0" collapsed="false">
      <c r="A12314" s="106" t="n">
        <v>83736.8185763889</v>
      </c>
      <c r="B12314" s="1" t="s">
        <v>323</v>
      </c>
      <c r="C12314" s="1" t="s">
        <v>324</v>
      </c>
      <c r="D12314" s="1" t="s">
        <v>325</v>
      </c>
    </row>
    <row r="12315" customFormat="false" ht="15" hidden="false" customHeight="true" outlineLevel="0" collapsed="false">
      <c r="A12315" s="106" t="n">
        <v>83743.9108912037</v>
      </c>
      <c r="B12315" s="1" t="s">
        <v>314</v>
      </c>
      <c r="C12315" s="1" t="s">
        <v>315</v>
      </c>
      <c r="D12315" s="1" t="s">
        <v>316</v>
      </c>
    </row>
    <row r="12316" customFormat="false" ht="15" hidden="false" customHeight="true" outlineLevel="0" collapsed="false">
      <c r="A12316" s="106" t="n">
        <v>83750.7803935185</v>
      </c>
      <c r="B12316" s="1" t="s">
        <v>326</v>
      </c>
      <c r="C12316" s="1" t="s">
        <v>327</v>
      </c>
      <c r="D12316" s="1" t="s">
        <v>319</v>
      </c>
    </row>
    <row r="12317" customFormat="false" ht="15" hidden="false" customHeight="true" outlineLevel="0" collapsed="false">
      <c r="A12317" s="106" t="n">
        <v>83758.5561111111</v>
      </c>
      <c r="B12317" s="1" t="s">
        <v>320</v>
      </c>
      <c r="C12317" s="1" t="s">
        <v>321</v>
      </c>
      <c r="D12317" s="1" t="s">
        <v>322</v>
      </c>
    </row>
    <row r="12318" customFormat="false" ht="15" hidden="false" customHeight="true" outlineLevel="0" collapsed="false">
      <c r="A12318" s="106" t="n">
        <v>83766.3259375</v>
      </c>
      <c r="B12318" s="1" t="s">
        <v>323</v>
      </c>
      <c r="C12318" s="1" t="s">
        <v>324</v>
      </c>
      <c r="D12318" s="1" t="s">
        <v>325</v>
      </c>
    </row>
    <row r="12319" customFormat="false" ht="15" hidden="false" customHeight="true" outlineLevel="0" collapsed="false">
      <c r="A12319" s="106" t="n">
        <v>83773.148587963</v>
      </c>
      <c r="B12319" s="1" t="s">
        <v>314</v>
      </c>
      <c r="C12319" s="1" t="s">
        <v>315</v>
      </c>
      <c r="D12319" s="1" t="s">
        <v>316</v>
      </c>
    </row>
    <row r="12320" customFormat="false" ht="15" hidden="false" customHeight="true" outlineLevel="0" collapsed="false">
      <c r="A12320" s="106" t="n">
        <v>83780.2702199074</v>
      </c>
      <c r="B12320" s="1" t="s">
        <v>326</v>
      </c>
      <c r="C12320" s="1" t="s">
        <v>327</v>
      </c>
      <c r="D12320" s="1" t="s">
        <v>319</v>
      </c>
    </row>
    <row r="12321" customFormat="false" ht="15" hidden="false" customHeight="true" outlineLevel="0" collapsed="false">
      <c r="A12321" s="106" t="n">
        <v>83788.3196643519</v>
      </c>
      <c r="B12321" s="1" t="s">
        <v>320</v>
      </c>
      <c r="C12321" s="1" t="s">
        <v>321</v>
      </c>
      <c r="D12321" s="1" t="s">
        <v>322</v>
      </c>
    </row>
    <row r="12322" customFormat="false" ht="15" hidden="false" customHeight="true" outlineLevel="0" collapsed="false">
      <c r="A12322" s="106" t="n">
        <v>83795.7192592593</v>
      </c>
      <c r="B12322" s="1" t="s">
        <v>323</v>
      </c>
      <c r="C12322" s="1" t="s">
        <v>324</v>
      </c>
      <c r="D12322" s="1" t="s">
        <v>325</v>
      </c>
    </row>
    <row r="12323" customFormat="false" ht="15" hidden="false" customHeight="true" outlineLevel="0" collapsed="false">
      <c r="A12323" s="106" t="n">
        <v>83802.3834837963</v>
      </c>
      <c r="B12323" s="1" t="s">
        <v>314</v>
      </c>
      <c r="C12323" s="1" t="s">
        <v>315</v>
      </c>
      <c r="D12323" s="1" t="s">
        <v>316</v>
      </c>
    </row>
    <row r="12324" customFormat="false" ht="15" hidden="false" customHeight="true" outlineLevel="0" collapsed="false">
      <c r="A12324" s="106" t="n">
        <v>83809.8102777778</v>
      </c>
      <c r="B12324" s="1" t="s">
        <v>326</v>
      </c>
      <c r="C12324" s="1" t="s">
        <v>327</v>
      </c>
      <c r="D12324" s="1" t="s">
        <v>319</v>
      </c>
    </row>
    <row r="12325" customFormat="false" ht="15" hidden="false" customHeight="true" outlineLevel="0" collapsed="false">
      <c r="A12325" s="106" t="n">
        <v>83814.233900463</v>
      </c>
      <c r="B12325" s="1" t="s">
        <v>328</v>
      </c>
      <c r="C12325" s="1" t="s">
        <v>331</v>
      </c>
      <c r="D12325" s="1" t="s">
        <v>332</v>
      </c>
    </row>
    <row r="12326" customFormat="false" ht="15" hidden="false" customHeight="true" outlineLevel="0" collapsed="false">
      <c r="A12326" s="106" t="n">
        <v>83817.9902314815</v>
      </c>
      <c r="B12326" s="1" t="s">
        <v>320</v>
      </c>
      <c r="C12326" s="1" t="s">
        <v>321</v>
      </c>
      <c r="D12326" s="1" t="s">
        <v>322</v>
      </c>
    </row>
    <row r="12327" customFormat="false" ht="15" hidden="false" customHeight="true" outlineLevel="0" collapsed="false">
      <c r="A12327" s="106" t="n">
        <v>83825.0426273148</v>
      </c>
      <c r="B12327" s="1" t="s">
        <v>323</v>
      </c>
      <c r="C12327" s="1" t="s">
        <v>324</v>
      </c>
      <c r="D12327" s="1" t="s">
        <v>325</v>
      </c>
    </row>
    <row r="12328" customFormat="false" ht="15" hidden="false" customHeight="true" outlineLevel="0" collapsed="false">
      <c r="A12328" s="106" t="n">
        <v>83831.6643402778</v>
      </c>
      <c r="B12328" s="1" t="s">
        <v>314</v>
      </c>
      <c r="C12328" s="1" t="s">
        <v>315</v>
      </c>
      <c r="D12328" s="1" t="s">
        <v>316</v>
      </c>
    </row>
    <row r="12329" customFormat="false" ht="15" hidden="false" customHeight="true" outlineLevel="0" collapsed="false">
      <c r="A12329" s="106" t="n">
        <v>83839.4125578704</v>
      </c>
      <c r="B12329" s="1" t="s">
        <v>326</v>
      </c>
      <c r="C12329" s="1" t="s">
        <v>327</v>
      </c>
      <c r="D12329" s="1" t="s">
        <v>319</v>
      </c>
    </row>
    <row r="12330" customFormat="false" ht="15" hidden="false" customHeight="true" outlineLevel="0" collapsed="false">
      <c r="A12330" s="106" t="n">
        <v>83847.54625</v>
      </c>
      <c r="B12330" s="1" t="s">
        <v>320</v>
      </c>
      <c r="C12330" s="1" t="s">
        <v>321</v>
      </c>
      <c r="D12330" s="1" t="s">
        <v>322</v>
      </c>
    </row>
    <row r="12331" customFormat="false" ht="15" hidden="false" customHeight="true" outlineLevel="0" collapsed="false">
      <c r="A12331" s="106" t="n">
        <v>83854.3405555556</v>
      </c>
      <c r="B12331" s="1" t="s">
        <v>333</v>
      </c>
      <c r="C12331" s="1" t="s">
        <v>334</v>
      </c>
      <c r="D12331" s="1" t="s">
        <v>325</v>
      </c>
    </row>
    <row r="12332" customFormat="false" ht="15" hidden="false" customHeight="true" outlineLevel="0" collapsed="false">
      <c r="A12332" s="106" t="n">
        <v>83861.0382523148</v>
      </c>
      <c r="B12332" s="1" t="s">
        <v>314</v>
      </c>
      <c r="C12332" s="1" t="s">
        <v>315</v>
      </c>
      <c r="D12332" s="1" t="s">
        <v>316</v>
      </c>
    </row>
    <row r="12333" customFormat="false" ht="15" hidden="false" customHeight="true" outlineLevel="0" collapsed="false">
      <c r="A12333" s="106" t="n">
        <v>83869.0648263889</v>
      </c>
      <c r="B12333" s="1" t="s">
        <v>317</v>
      </c>
      <c r="C12333" s="1" t="s">
        <v>318</v>
      </c>
      <c r="D12333" s="1" t="s">
        <v>319</v>
      </c>
    </row>
    <row r="12334" customFormat="false" ht="15" hidden="false" customHeight="true" outlineLevel="0" collapsed="false">
      <c r="A12334" s="106" t="n">
        <v>83876.9954513889</v>
      </c>
      <c r="B12334" s="1" t="s">
        <v>320</v>
      </c>
      <c r="C12334" s="1" t="s">
        <v>321</v>
      </c>
      <c r="D12334" s="1" t="s">
        <v>322</v>
      </c>
    </row>
    <row r="12335" customFormat="false" ht="15" hidden="false" customHeight="true" outlineLevel="0" collapsed="false">
      <c r="A12335" s="106" t="n">
        <v>83883.6501851852</v>
      </c>
      <c r="B12335" s="1" t="s">
        <v>323</v>
      </c>
      <c r="C12335" s="1" t="s">
        <v>324</v>
      </c>
      <c r="D12335" s="1" t="s">
        <v>325</v>
      </c>
    </row>
    <row r="12336" customFormat="false" ht="15" hidden="false" customHeight="true" outlineLevel="0" collapsed="false">
      <c r="A12336" s="106" t="n">
        <v>83890.5465046296</v>
      </c>
      <c r="B12336" s="1" t="s">
        <v>314</v>
      </c>
      <c r="C12336" s="1" t="s">
        <v>315</v>
      </c>
      <c r="D12336" s="1" t="s">
        <v>316</v>
      </c>
    </row>
    <row r="12337" customFormat="false" ht="15" hidden="false" customHeight="true" outlineLevel="0" collapsed="false">
      <c r="A12337" s="106" t="n">
        <v>83898.7324768518</v>
      </c>
      <c r="B12337" s="1" t="s">
        <v>326</v>
      </c>
      <c r="C12337" s="1" t="s">
        <v>327</v>
      </c>
      <c r="D12337" s="1" t="s">
        <v>319</v>
      </c>
    </row>
    <row r="12338" customFormat="false" ht="15" hidden="false" customHeight="true" outlineLevel="0" collapsed="false">
      <c r="A12338" s="106" t="n">
        <v>83906.3641087963</v>
      </c>
      <c r="B12338" s="1" t="s">
        <v>320</v>
      </c>
      <c r="C12338" s="1" t="s">
        <v>321</v>
      </c>
      <c r="D12338" s="1" t="s">
        <v>322</v>
      </c>
    </row>
    <row r="12339" customFormat="false" ht="15" hidden="false" customHeight="true" outlineLevel="0" collapsed="false">
      <c r="A12339" s="106" t="n">
        <v>83907.9330324074</v>
      </c>
      <c r="B12339" s="1" t="s">
        <v>328</v>
      </c>
      <c r="C12339" s="1" t="s">
        <v>335</v>
      </c>
      <c r="D12339" s="1" t="s">
        <v>336</v>
      </c>
    </row>
    <row r="12340" customFormat="false" ht="15" hidden="false" customHeight="true" outlineLevel="0" collapsed="false">
      <c r="A12340" s="106" t="n">
        <v>83913.0030324074</v>
      </c>
      <c r="B12340" s="1" t="s">
        <v>323</v>
      </c>
      <c r="C12340" s="1" t="s">
        <v>324</v>
      </c>
      <c r="D12340" s="1" t="s">
        <v>325</v>
      </c>
    </row>
    <row r="12341" customFormat="false" ht="15" hidden="false" customHeight="true" outlineLevel="0" collapsed="false">
      <c r="A12341" s="106" t="n">
        <v>83920.2124074074</v>
      </c>
      <c r="B12341" s="1" t="s">
        <v>314</v>
      </c>
      <c r="C12341" s="1" t="s">
        <v>315</v>
      </c>
      <c r="D12341" s="1" t="s">
        <v>316</v>
      </c>
    </row>
    <row r="12342" customFormat="false" ht="15" hidden="false" customHeight="true" outlineLevel="0" collapsed="false">
      <c r="A12342" s="106" t="n">
        <v>83928.3781365741</v>
      </c>
      <c r="B12342" s="1" t="s">
        <v>326</v>
      </c>
      <c r="C12342" s="1" t="s">
        <v>327</v>
      </c>
      <c r="D12342" s="1" t="s">
        <v>319</v>
      </c>
    </row>
    <row r="12343" customFormat="false" ht="15" hidden="false" customHeight="true" outlineLevel="0" collapsed="false">
      <c r="A12343" s="106" t="n">
        <v>83935.6856597222</v>
      </c>
      <c r="B12343" s="1" t="s">
        <v>320</v>
      </c>
      <c r="C12343" s="1" t="s">
        <v>321</v>
      </c>
      <c r="D12343" s="1" t="s">
        <v>322</v>
      </c>
    </row>
    <row r="12344" customFormat="false" ht="15" hidden="false" customHeight="true" outlineLevel="0" collapsed="false">
      <c r="A12344" s="106" t="n">
        <v>83942.4302314815</v>
      </c>
      <c r="B12344" s="1" t="s">
        <v>323</v>
      </c>
      <c r="C12344" s="1" t="s">
        <v>324</v>
      </c>
      <c r="D12344" s="1" t="s">
        <v>325</v>
      </c>
    </row>
    <row r="12345" customFormat="false" ht="15" hidden="false" customHeight="true" outlineLevel="0" collapsed="false">
      <c r="A12345" s="106" t="n">
        <v>83950.0228472222</v>
      </c>
      <c r="B12345" s="1" t="s">
        <v>314</v>
      </c>
      <c r="C12345" s="1" t="s">
        <v>315</v>
      </c>
      <c r="D12345" s="1" t="s">
        <v>316</v>
      </c>
    </row>
    <row r="12346" customFormat="false" ht="15" hidden="false" customHeight="true" outlineLevel="0" collapsed="false">
      <c r="A12346" s="106" t="n">
        <v>83957.9812731482</v>
      </c>
      <c r="B12346" s="1" t="s">
        <v>326</v>
      </c>
      <c r="C12346" s="1" t="s">
        <v>327</v>
      </c>
      <c r="D12346" s="1" t="s">
        <v>319</v>
      </c>
    </row>
    <row r="12347" customFormat="false" ht="15" hidden="false" customHeight="true" outlineLevel="0" collapsed="false">
      <c r="A12347" s="106" t="n">
        <v>83964.9946412037</v>
      </c>
      <c r="B12347" s="1" t="s">
        <v>320</v>
      </c>
      <c r="C12347" s="1" t="s">
        <v>321</v>
      </c>
      <c r="D12347" s="1" t="s">
        <v>322</v>
      </c>
    </row>
    <row r="12348" customFormat="false" ht="15" hidden="false" customHeight="true" outlineLevel="0" collapsed="false">
      <c r="A12348" s="106" t="n">
        <v>83971.9622453704</v>
      </c>
      <c r="B12348" s="1" t="s">
        <v>323</v>
      </c>
      <c r="C12348" s="1" t="s">
        <v>324</v>
      </c>
      <c r="D12348" s="1" t="s">
        <v>325</v>
      </c>
    </row>
    <row r="12349" customFormat="false" ht="15" hidden="false" customHeight="true" outlineLevel="0" collapsed="false">
      <c r="A12349" s="106" t="n">
        <v>83979.9160763889</v>
      </c>
      <c r="B12349" s="1" t="s">
        <v>314</v>
      </c>
      <c r="C12349" s="1" t="s">
        <v>315</v>
      </c>
      <c r="D12349" s="1" t="s">
        <v>316</v>
      </c>
    </row>
    <row r="12350" customFormat="false" ht="15" hidden="false" customHeight="true" outlineLevel="0" collapsed="false">
      <c r="A12350" s="106" t="n">
        <v>83987.5395717593</v>
      </c>
      <c r="B12350" s="1" t="s">
        <v>326</v>
      </c>
      <c r="C12350" s="1" t="s">
        <v>327</v>
      </c>
      <c r="D12350" s="1" t="s">
        <v>319</v>
      </c>
    </row>
    <row r="12351" customFormat="false" ht="15" hidden="false" customHeight="true" outlineLevel="0" collapsed="false">
      <c r="A12351" s="106" t="n">
        <v>83994.3259490741</v>
      </c>
      <c r="B12351" s="1" t="s">
        <v>320</v>
      </c>
      <c r="C12351" s="1" t="s">
        <v>321</v>
      </c>
      <c r="D12351" s="1" t="s">
        <v>322</v>
      </c>
    </row>
    <row r="12352" customFormat="false" ht="15" hidden="false" customHeight="true" outlineLevel="0" collapsed="false">
      <c r="A12352" s="106" t="n">
        <v>83997.8751041667</v>
      </c>
      <c r="B12352" s="1" t="s">
        <v>328</v>
      </c>
      <c r="C12352" s="1" t="s">
        <v>337</v>
      </c>
      <c r="D12352" s="1" t="s">
        <v>338</v>
      </c>
    </row>
    <row r="12353" customFormat="false" ht="15" hidden="false" customHeight="true" outlineLevel="0" collapsed="false">
      <c r="A12353" s="106" t="n">
        <v>84001.6163194444</v>
      </c>
      <c r="B12353" s="1" t="s">
        <v>323</v>
      </c>
      <c r="C12353" s="1" t="s">
        <v>324</v>
      </c>
      <c r="D12353" s="1" t="s">
        <v>325</v>
      </c>
    </row>
    <row r="12354" customFormat="false" ht="15" hidden="false" customHeight="true" outlineLevel="0" collapsed="false">
      <c r="A12354" s="106" t="n">
        <v>84009.7978472222</v>
      </c>
      <c r="B12354" s="1" t="s">
        <v>314</v>
      </c>
      <c r="C12354" s="1" t="s">
        <v>315</v>
      </c>
      <c r="D12354" s="1" t="s">
        <v>316</v>
      </c>
    </row>
    <row r="12355" customFormat="false" ht="15" hidden="false" customHeight="true" outlineLevel="0" collapsed="false">
      <c r="A12355" s="106" t="n">
        <v>84017.0559953704</v>
      </c>
      <c r="B12355" s="1" t="s">
        <v>326</v>
      </c>
      <c r="C12355" s="1" t="s">
        <v>327</v>
      </c>
      <c r="D12355" s="1" t="s">
        <v>319</v>
      </c>
    </row>
    <row r="12356" customFormat="false" ht="15" hidden="false" customHeight="true" outlineLevel="0" collapsed="false">
      <c r="A12356" s="106" t="n">
        <v>84023.7144212963</v>
      </c>
      <c r="B12356" s="1" t="s">
        <v>320</v>
      </c>
      <c r="C12356" s="1" t="s">
        <v>321</v>
      </c>
      <c r="D12356" s="1" t="s">
        <v>322</v>
      </c>
    </row>
    <row r="12357" customFormat="false" ht="15" hidden="false" customHeight="true" outlineLevel="0" collapsed="false">
      <c r="A12357" s="106" t="n">
        <v>84031.3753935185</v>
      </c>
      <c r="B12357" s="1" t="s">
        <v>333</v>
      </c>
      <c r="C12357" s="1" t="s">
        <v>334</v>
      </c>
      <c r="D12357" s="1" t="s">
        <v>325</v>
      </c>
    </row>
    <row r="12358" customFormat="false" ht="15" hidden="false" customHeight="true" outlineLevel="0" collapsed="false">
      <c r="A12358" s="106" t="n">
        <v>84039.5828240741</v>
      </c>
      <c r="B12358" s="1" t="s">
        <v>314</v>
      </c>
      <c r="C12358" s="1" t="s">
        <v>315</v>
      </c>
      <c r="D12358" s="1" t="s">
        <v>316</v>
      </c>
    </row>
    <row r="12359" customFormat="false" ht="15" hidden="false" customHeight="true" outlineLevel="0" collapsed="false">
      <c r="A12359" s="106" t="n">
        <v>84046.5281018519</v>
      </c>
      <c r="B12359" s="1" t="s">
        <v>317</v>
      </c>
      <c r="C12359" s="1" t="s">
        <v>318</v>
      </c>
      <c r="D12359" s="1" t="s">
        <v>319</v>
      </c>
    </row>
    <row r="12360" customFormat="false" ht="15" hidden="false" customHeight="true" outlineLevel="0" collapsed="false">
      <c r="A12360" s="106" t="n">
        <v>84053.1900462963</v>
      </c>
      <c r="B12360" s="1" t="s">
        <v>320</v>
      </c>
      <c r="C12360" s="1" t="s">
        <v>321</v>
      </c>
      <c r="D12360" s="1" t="s">
        <v>322</v>
      </c>
    </row>
    <row r="12361" customFormat="false" ht="15" hidden="false" customHeight="true" outlineLevel="0" collapsed="false">
      <c r="A12361" s="106" t="n">
        <v>84061.1787037037</v>
      </c>
      <c r="B12361" s="1" t="s">
        <v>323</v>
      </c>
      <c r="C12361" s="1" t="s">
        <v>324</v>
      </c>
      <c r="D12361" s="1" t="s">
        <v>325</v>
      </c>
    </row>
    <row r="12362" customFormat="false" ht="15" hidden="false" customHeight="true" outlineLevel="0" collapsed="false">
      <c r="A12362" s="106" t="n">
        <v>84069.2218402778</v>
      </c>
      <c r="B12362" s="1" t="s">
        <v>314</v>
      </c>
      <c r="C12362" s="1" t="s">
        <v>315</v>
      </c>
      <c r="D12362" s="1" t="s">
        <v>316</v>
      </c>
    </row>
    <row r="12363" customFormat="false" ht="15" hidden="false" customHeight="true" outlineLevel="0" collapsed="false">
      <c r="A12363" s="106" t="n">
        <v>84075.9520833333</v>
      </c>
      <c r="B12363" s="1" t="s">
        <v>326</v>
      </c>
      <c r="C12363" s="1" t="s">
        <v>327</v>
      </c>
      <c r="D12363" s="1" t="s">
        <v>319</v>
      </c>
    </row>
    <row r="12364" customFormat="false" ht="15" hidden="false" customHeight="true" outlineLevel="0" collapsed="false">
      <c r="A12364" s="106" t="n">
        <v>84082.767962963</v>
      </c>
      <c r="B12364" s="1" t="s">
        <v>320</v>
      </c>
      <c r="C12364" s="1" t="s">
        <v>321</v>
      </c>
      <c r="D12364" s="1" t="s">
        <v>322</v>
      </c>
    </row>
    <row r="12365" customFormat="false" ht="15" hidden="false" customHeight="true" outlineLevel="0" collapsed="false">
      <c r="A12365" s="106" t="n">
        <v>84086.8248263889</v>
      </c>
      <c r="B12365" s="1" t="s">
        <v>328</v>
      </c>
      <c r="C12365" s="1" t="s">
        <v>329</v>
      </c>
      <c r="D12365" s="1" t="s">
        <v>330</v>
      </c>
    </row>
    <row r="12366" customFormat="false" ht="15" hidden="false" customHeight="true" outlineLevel="0" collapsed="false">
      <c r="A12366" s="106" t="n">
        <v>84090.9456365741</v>
      </c>
      <c r="B12366" s="1" t="s">
        <v>323</v>
      </c>
      <c r="C12366" s="1" t="s">
        <v>324</v>
      </c>
      <c r="D12366" s="1" t="s">
        <v>325</v>
      </c>
    </row>
    <row r="12367" customFormat="false" ht="15" hidden="false" customHeight="true" outlineLevel="0" collapsed="false">
      <c r="A12367" s="106" t="n">
        <v>84098.7027893519</v>
      </c>
      <c r="B12367" s="1" t="s">
        <v>314</v>
      </c>
      <c r="C12367" s="1" t="s">
        <v>315</v>
      </c>
      <c r="D12367" s="1" t="s">
        <v>316</v>
      </c>
    </row>
    <row r="12368" customFormat="false" ht="15" hidden="false" customHeight="true" outlineLevel="0" collapsed="false">
      <c r="A12368" s="106" t="n">
        <v>84105.3361342593</v>
      </c>
      <c r="B12368" s="1" t="s">
        <v>326</v>
      </c>
      <c r="C12368" s="1" t="s">
        <v>327</v>
      </c>
      <c r="D12368" s="1" t="s">
        <v>319</v>
      </c>
    </row>
    <row r="12369" customFormat="false" ht="15" hidden="false" customHeight="true" outlineLevel="0" collapsed="false">
      <c r="A12369" s="106" t="n">
        <v>84112.4385648148</v>
      </c>
      <c r="B12369" s="1" t="s">
        <v>320</v>
      </c>
      <c r="C12369" s="1" t="s">
        <v>321</v>
      </c>
      <c r="D12369" s="1" t="s">
        <v>322</v>
      </c>
    </row>
    <row r="12370" customFormat="false" ht="15" hidden="false" customHeight="true" outlineLevel="0" collapsed="false">
      <c r="A12370" s="106" t="n">
        <v>84120.6178935185</v>
      </c>
      <c r="B12370" s="1" t="s">
        <v>323</v>
      </c>
      <c r="C12370" s="1" t="s">
        <v>324</v>
      </c>
      <c r="D12370" s="1" t="s">
        <v>325</v>
      </c>
    </row>
    <row r="12371" customFormat="false" ht="15" hidden="false" customHeight="true" outlineLevel="0" collapsed="false">
      <c r="A12371" s="106" t="n">
        <v>84128.0422569445</v>
      </c>
      <c r="B12371" s="1" t="s">
        <v>314</v>
      </c>
      <c r="C12371" s="1" t="s">
        <v>315</v>
      </c>
      <c r="D12371" s="1" t="s">
        <v>316</v>
      </c>
    </row>
    <row r="12372" customFormat="false" ht="15" hidden="false" customHeight="true" outlineLevel="0" collapsed="false">
      <c r="A12372" s="106" t="n">
        <v>84134.7073032407</v>
      </c>
      <c r="B12372" s="1" t="s">
        <v>326</v>
      </c>
      <c r="C12372" s="1" t="s">
        <v>327</v>
      </c>
      <c r="D12372" s="1" t="s">
        <v>319</v>
      </c>
    </row>
    <row r="12373" customFormat="false" ht="15" hidden="false" customHeight="true" outlineLevel="0" collapsed="false">
      <c r="A12373" s="106" t="n">
        <v>84142.1673842593</v>
      </c>
      <c r="B12373" s="1" t="s">
        <v>320</v>
      </c>
      <c r="C12373" s="1" t="s">
        <v>321</v>
      </c>
      <c r="D12373" s="1" t="s">
        <v>322</v>
      </c>
    </row>
    <row r="12374" customFormat="false" ht="15" hidden="false" customHeight="true" outlineLevel="0" collapsed="false">
      <c r="A12374" s="106" t="n">
        <v>84150.1778819444</v>
      </c>
      <c r="B12374" s="1" t="s">
        <v>323</v>
      </c>
      <c r="C12374" s="1" t="s">
        <v>324</v>
      </c>
      <c r="D12374" s="1" t="s">
        <v>325</v>
      </c>
    </row>
    <row r="12375" customFormat="false" ht="15" hidden="false" customHeight="true" outlineLevel="0" collapsed="false">
      <c r="A12375" s="106" t="n">
        <v>84157.2786458333</v>
      </c>
      <c r="B12375" s="1" t="s">
        <v>314</v>
      </c>
      <c r="C12375" s="1" t="s">
        <v>315</v>
      </c>
      <c r="D12375" s="1" t="s">
        <v>316</v>
      </c>
    </row>
    <row r="12376" customFormat="false" ht="15" hidden="false" customHeight="true" outlineLevel="0" collapsed="false">
      <c r="A12376" s="106" t="n">
        <v>84164.1052893519</v>
      </c>
      <c r="B12376" s="1" t="s">
        <v>326</v>
      </c>
      <c r="C12376" s="1" t="s">
        <v>327</v>
      </c>
      <c r="D12376" s="1" t="s">
        <v>319</v>
      </c>
    </row>
    <row r="12377" customFormat="false" ht="15" hidden="false" customHeight="true" outlineLevel="0" collapsed="false">
      <c r="A12377" s="106" t="n">
        <v>84171.9078819444</v>
      </c>
      <c r="B12377" s="1" t="s">
        <v>320</v>
      </c>
      <c r="C12377" s="1" t="s">
        <v>321</v>
      </c>
      <c r="D12377" s="1" t="s">
        <v>322</v>
      </c>
    </row>
    <row r="12378" customFormat="false" ht="15" hidden="false" customHeight="true" outlineLevel="0" collapsed="false">
      <c r="A12378" s="106" t="n">
        <v>84179.4780092593</v>
      </c>
      <c r="B12378" s="1" t="s">
        <v>328</v>
      </c>
      <c r="C12378" s="1" t="s">
        <v>331</v>
      </c>
      <c r="D12378" s="1" t="s">
        <v>332</v>
      </c>
    </row>
    <row r="12379" customFormat="false" ht="15" hidden="false" customHeight="true" outlineLevel="0" collapsed="false">
      <c r="A12379" s="106" t="n">
        <v>84179.6375925926</v>
      </c>
      <c r="B12379" s="1" t="s">
        <v>323</v>
      </c>
      <c r="C12379" s="1" t="s">
        <v>324</v>
      </c>
      <c r="D12379" s="1" t="s">
        <v>325</v>
      </c>
    </row>
    <row r="12380" customFormat="false" ht="15" hidden="false" customHeight="true" outlineLevel="0" collapsed="false">
      <c r="A12380" s="106" t="n">
        <v>84186.4662152778</v>
      </c>
      <c r="B12380" s="1" t="s">
        <v>314</v>
      </c>
      <c r="C12380" s="1" t="s">
        <v>315</v>
      </c>
      <c r="D12380" s="1" t="s">
        <v>316</v>
      </c>
    </row>
    <row r="12381" customFormat="false" ht="15" hidden="false" customHeight="true" outlineLevel="0" collapsed="false">
      <c r="A12381" s="106" t="n">
        <v>84193.5679166667</v>
      </c>
      <c r="B12381" s="1" t="s">
        <v>317</v>
      </c>
      <c r="C12381" s="1" t="s">
        <v>318</v>
      </c>
      <c r="D12381" s="1" t="s">
        <v>319</v>
      </c>
    </row>
    <row r="12382" customFormat="false" ht="15" hidden="false" customHeight="true" outlineLevel="0" collapsed="false">
      <c r="A12382" s="106" t="n">
        <v>84201.618900463</v>
      </c>
      <c r="B12382" s="1" t="s">
        <v>320</v>
      </c>
      <c r="C12382" s="1" t="s">
        <v>321</v>
      </c>
      <c r="D12382" s="1" t="s">
        <v>322</v>
      </c>
    </row>
    <row r="12383" customFormat="false" ht="15" hidden="false" customHeight="true" outlineLevel="0" collapsed="false">
      <c r="A12383" s="106" t="n">
        <v>84209.0221296296</v>
      </c>
      <c r="B12383" s="1" t="s">
        <v>333</v>
      </c>
      <c r="C12383" s="1" t="s">
        <v>334</v>
      </c>
      <c r="D12383" s="1" t="s">
        <v>325</v>
      </c>
    </row>
    <row r="12384" customFormat="false" ht="15" hidden="false" customHeight="true" outlineLevel="0" collapsed="false">
      <c r="A12384" s="106" t="n">
        <v>84215.6683564815</v>
      </c>
      <c r="B12384" s="1" t="s">
        <v>314</v>
      </c>
      <c r="C12384" s="1" t="s">
        <v>315</v>
      </c>
      <c r="D12384" s="1" t="s">
        <v>316</v>
      </c>
    </row>
    <row r="12385" customFormat="false" ht="15" hidden="false" customHeight="true" outlineLevel="0" collapsed="false">
      <c r="A12385" s="106" t="n">
        <v>84223.1160185185</v>
      </c>
      <c r="B12385" s="1" t="s">
        <v>317</v>
      </c>
      <c r="C12385" s="1" t="s">
        <v>318</v>
      </c>
      <c r="D12385" s="1" t="s">
        <v>319</v>
      </c>
    </row>
    <row r="12386" customFormat="false" ht="15" hidden="false" customHeight="true" outlineLevel="0" collapsed="false">
      <c r="A12386" s="106" t="n">
        <v>84231.2750810185</v>
      </c>
      <c r="B12386" s="1" t="s">
        <v>320</v>
      </c>
      <c r="C12386" s="1" t="s">
        <v>321</v>
      </c>
      <c r="D12386" s="1" t="s">
        <v>322</v>
      </c>
    </row>
    <row r="12387" customFormat="false" ht="15" hidden="false" customHeight="true" outlineLevel="0" collapsed="false">
      <c r="A12387" s="106" t="n">
        <v>84238.3606712963</v>
      </c>
      <c r="B12387" s="1" t="s">
        <v>323</v>
      </c>
      <c r="C12387" s="1" t="s">
        <v>324</v>
      </c>
      <c r="D12387" s="1" t="s">
        <v>325</v>
      </c>
    </row>
    <row r="12388" customFormat="false" ht="15" hidden="false" customHeight="true" outlineLevel="0" collapsed="false">
      <c r="A12388" s="106" t="n">
        <v>84244.9505439815</v>
      </c>
      <c r="B12388" s="1" t="s">
        <v>314</v>
      </c>
      <c r="C12388" s="1" t="s">
        <v>315</v>
      </c>
      <c r="D12388" s="1" t="s">
        <v>316</v>
      </c>
    </row>
    <row r="12389" customFormat="false" ht="15" hidden="false" customHeight="true" outlineLevel="0" collapsed="false">
      <c r="A12389" s="106" t="n">
        <v>84252.7463541667</v>
      </c>
      <c r="B12389" s="1" t="s">
        <v>326</v>
      </c>
      <c r="C12389" s="1" t="s">
        <v>327</v>
      </c>
      <c r="D12389" s="1" t="s">
        <v>319</v>
      </c>
    </row>
    <row r="12390" customFormat="false" ht="15" hidden="false" customHeight="true" outlineLevel="0" collapsed="false">
      <c r="A12390" s="106" t="n">
        <v>84260.8644097222</v>
      </c>
      <c r="B12390" s="1" t="s">
        <v>320</v>
      </c>
      <c r="C12390" s="1" t="s">
        <v>321</v>
      </c>
      <c r="D12390" s="1" t="s">
        <v>322</v>
      </c>
    </row>
    <row r="12391" customFormat="false" ht="15" hidden="false" customHeight="true" outlineLevel="0" collapsed="false">
      <c r="A12391" s="106" t="n">
        <v>84267.6854398148</v>
      </c>
      <c r="B12391" s="1" t="s">
        <v>323</v>
      </c>
      <c r="C12391" s="1" t="s">
        <v>324</v>
      </c>
      <c r="D12391" s="1" t="s">
        <v>325</v>
      </c>
    </row>
    <row r="12392" customFormat="false" ht="15" hidden="false" customHeight="true" outlineLevel="0" collapsed="false">
      <c r="A12392" s="106" t="n">
        <v>84273.1800115741</v>
      </c>
      <c r="B12392" s="1" t="s">
        <v>328</v>
      </c>
      <c r="C12392" s="1" t="s">
        <v>335</v>
      </c>
      <c r="D12392" s="1" t="s">
        <v>336</v>
      </c>
    </row>
    <row r="12393" customFormat="false" ht="15" hidden="false" customHeight="true" outlineLevel="0" collapsed="false">
      <c r="A12393" s="106" t="n">
        <v>84274.370474537</v>
      </c>
      <c r="B12393" s="1" t="s">
        <v>314</v>
      </c>
      <c r="C12393" s="1" t="s">
        <v>315</v>
      </c>
      <c r="D12393" s="1" t="s">
        <v>316</v>
      </c>
    </row>
    <row r="12394" customFormat="false" ht="15" hidden="false" customHeight="true" outlineLevel="0" collapsed="false">
      <c r="A12394" s="106" t="n">
        <v>84282.4362268519</v>
      </c>
      <c r="B12394" s="1" t="s">
        <v>326</v>
      </c>
      <c r="C12394" s="1" t="s">
        <v>327</v>
      </c>
      <c r="D12394" s="1" t="s">
        <v>319</v>
      </c>
    </row>
    <row r="12395" customFormat="false" ht="15" hidden="false" customHeight="true" outlineLevel="0" collapsed="false">
      <c r="A12395" s="106" t="n">
        <v>84290.3803125</v>
      </c>
      <c r="B12395" s="1" t="s">
        <v>320</v>
      </c>
      <c r="C12395" s="1" t="s">
        <v>321</v>
      </c>
      <c r="D12395" s="1" t="s">
        <v>322</v>
      </c>
    </row>
    <row r="12396" customFormat="false" ht="15" hidden="false" customHeight="true" outlineLevel="0" collapsed="false">
      <c r="A12396" s="106" t="n">
        <v>84297.0325578704</v>
      </c>
      <c r="B12396" s="1" t="s">
        <v>323</v>
      </c>
      <c r="C12396" s="1" t="s">
        <v>324</v>
      </c>
      <c r="D12396" s="1" t="s">
        <v>325</v>
      </c>
    </row>
    <row r="12397" customFormat="false" ht="15" hidden="false" customHeight="true" outlineLevel="0" collapsed="false">
      <c r="A12397" s="106" t="n">
        <v>84303.9621296296</v>
      </c>
      <c r="B12397" s="1" t="s">
        <v>314</v>
      </c>
      <c r="C12397" s="1" t="s">
        <v>315</v>
      </c>
      <c r="D12397" s="1" t="s">
        <v>316</v>
      </c>
    </row>
    <row r="12398" customFormat="false" ht="15" hidden="false" customHeight="true" outlineLevel="0" collapsed="false">
      <c r="A12398" s="106" t="n">
        <v>84312.1537847222</v>
      </c>
      <c r="B12398" s="1" t="s">
        <v>326</v>
      </c>
      <c r="C12398" s="1" t="s">
        <v>327</v>
      </c>
      <c r="D12398" s="1" t="s">
        <v>319</v>
      </c>
    </row>
    <row r="12399" customFormat="false" ht="15" hidden="false" customHeight="true" outlineLevel="0" collapsed="false">
      <c r="A12399" s="106" t="n">
        <v>84319.8197453704</v>
      </c>
      <c r="B12399" s="1" t="s">
        <v>320</v>
      </c>
      <c r="C12399" s="1" t="s">
        <v>321</v>
      </c>
      <c r="D12399" s="1" t="s">
        <v>322</v>
      </c>
    </row>
    <row r="12400" customFormat="false" ht="15" hidden="false" customHeight="true" outlineLevel="0" collapsed="false">
      <c r="A12400" s="106" t="n">
        <v>84326.4394212963</v>
      </c>
      <c r="B12400" s="1" t="s">
        <v>323</v>
      </c>
      <c r="C12400" s="1" t="s">
        <v>324</v>
      </c>
      <c r="D12400" s="1" t="s">
        <v>325</v>
      </c>
    </row>
    <row r="12401" customFormat="false" ht="15" hidden="false" customHeight="true" outlineLevel="0" collapsed="false">
      <c r="A12401" s="106" t="n">
        <v>84333.7194444445</v>
      </c>
      <c r="B12401" s="1" t="s">
        <v>314</v>
      </c>
      <c r="C12401" s="1" t="s">
        <v>315</v>
      </c>
      <c r="D12401" s="1" t="s">
        <v>316</v>
      </c>
    </row>
    <row r="12402" customFormat="false" ht="15" hidden="false" customHeight="true" outlineLevel="0" collapsed="false">
      <c r="A12402" s="106" t="n">
        <v>84341.8641550926</v>
      </c>
      <c r="B12402" s="1" t="s">
        <v>326</v>
      </c>
      <c r="C12402" s="1" t="s">
        <v>327</v>
      </c>
      <c r="D12402" s="1" t="s">
        <v>319</v>
      </c>
    </row>
    <row r="12403" customFormat="false" ht="15" hidden="false" customHeight="true" outlineLevel="0" collapsed="false">
      <c r="A12403" s="106" t="n">
        <v>84349.1910185185</v>
      </c>
      <c r="B12403" s="1" t="s">
        <v>320</v>
      </c>
      <c r="C12403" s="1" t="s">
        <v>321</v>
      </c>
      <c r="D12403" s="1" t="s">
        <v>322</v>
      </c>
    </row>
    <row r="12404" customFormat="false" ht="15" hidden="false" customHeight="true" outlineLevel="0" collapsed="false">
      <c r="A12404" s="106" t="n">
        <v>84355.9362384259</v>
      </c>
      <c r="B12404" s="1" t="s">
        <v>323</v>
      </c>
      <c r="C12404" s="1" t="s">
        <v>324</v>
      </c>
      <c r="D12404" s="1" t="s">
        <v>325</v>
      </c>
    </row>
    <row r="12405" customFormat="false" ht="15" hidden="false" customHeight="true" outlineLevel="0" collapsed="false">
      <c r="A12405" s="106" t="n">
        <v>84363.1193171296</v>
      </c>
      <c r="B12405" s="1" t="s">
        <v>328</v>
      </c>
      <c r="C12405" s="1" t="s">
        <v>337</v>
      </c>
      <c r="D12405" s="1" t="s">
        <v>338</v>
      </c>
    </row>
    <row r="12406" customFormat="false" ht="15" hidden="false" customHeight="true" outlineLevel="0" collapsed="false">
      <c r="A12406" s="106" t="n">
        <v>84363.5929398148</v>
      </c>
      <c r="B12406" s="1" t="s">
        <v>314</v>
      </c>
      <c r="C12406" s="1" t="s">
        <v>315</v>
      </c>
      <c r="D12406" s="1" t="s">
        <v>316</v>
      </c>
    </row>
    <row r="12407" customFormat="false" ht="15" hidden="false" customHeight="true" outlineLevel="0" collapsed="false">
      <c r="A12407" s="106" t="n">
        <v>84371.5305092593</v>
      </c>
      <c r="B12407" s="1" t="s">
        <v>317</v>
      </c>
      <c r="C12407" s="1" t="s">
        <v>318</v>
      </c>
      <c r="D12407" s="1" t="s">
        <v>319</v>
      </c>
    </row>
    <row r="12408" customFormat="false" ht="15" hidden="false" customHeight="true" outlineLevel="0" collapsed="false">
      <c r="A12408" s="106" t="n">
        <v>84378.5213657407</v>
      </c>
      <c r="B12408" s="1" t="s">
        <v>320</v>
      </c>
      <c r="C12408" s="1" t="s">
        <v>321</v>
      </c>
      <c r="D12408" s="1" t="s">
        <v>322</v>
      </c>
    </row>
    <row r="12409" customFormat="false" ht="15" hidden="false" customHeight="true" outlineLevel="0" collapsed="false">
      <c r="A12409" s="106" t="n">
        <v>84385.5330555556</v>
      </c>
      <c r="B12409" s="1" t="s">
        <v>333</v>
      </c>
      <c r="C12409" s="1" t="s">
        <v>334</v>
      </c>
      <c r="D12409" s="1" t="s">
        <v>325</v>
      </c>
    </row>
    <row r="12410" customFormat="false" ht="15" hidden="false" customHeight="true" outlineLevel="0" collapsed="false">
      <c r="A12410" s="106" t="n">
        <v>84393.5035532407</v>
      </c>
      <c r="B12410" s="1" t="s">
        <v>314</v>
      </c>
      <c r="C12410" s="1" t="s">
        <v>315</v>
      </c>
      <c r="D12410" s="1" t="s">
        <v>316</v>
      </c>
    </row>
    <row r="12411" customFormat="false" ht="15" hidden="false" customHeight="true" outlineLevel="0" collapsed="false">
      <c r="A12411" s="106" t="n">
        <v>84401.119224537</v>
      </c>
      <c r="B12411" s="1" t="s">
        <v>326</v>
      </c>
      <c r="C12411" s="1" t="s">
        <v>327</v>
      </c>
      <c r="D12411" s="1" t="s">
        <v>319</v>
      </c>
    </row>
    <row r="12412" customFormat="false" ht="15" hidden="false" customHeight="true" outlineLevel="0" collapsed="false">
      <c r="A12412" s="106" t="n">
        <v>84407.8530208333</v>
      </c>
      <c r="B12412" s="1" t="s">
        <v>320</v>
      </c>
      <c r="C12412" s="1" t="s">
        <v>321</v>
      </c>
      <c r="D12412" s="1" t="s">
        <v>322</v>
      </c>
    </row>
    <row r="12413" customFormat="false" ht="15" hidden="false" customHeight="true" outlineLevel="0" collapsed="false">
      <c r="A12413" s="106" t="n">
        <v>84415.2116898148</v>
      </c>
      <c r="B12413" s="1" t="s">
        <v>323</v>
      </c>
      <c r="C12413" s="1" t="s">
        <v>324</v>
      </c>
      <c r="D12413" s="1" t="s">
        <v>325</v>
      </c>
    </row>
    <row r="12414" customFormat="false" ht="15" hidden="false" customHeight="true" outlineLevel="0" collapsed="false">
      <c r="A12414" s="106" t="n">
        <v>84423.3651388889</v>
      </c>
      <c r="B12414" s="1" t="s">
        <v>314</v>
      </c>
      <c r="C12414" s="1" t="s">
        <v>315</v>
      </c>
      <c r="D12414" s="1" t="s">
        <v>316</v>
      </c>
    </row>
    <row r="12415" customFormat="false" ht="15" hidden="false" customHeight="true" outlineLevel="0" collapsed="false">
      <c r="A12415" s="106" t="n">
        <v>84430.6120486111</v>
      </c>
      <c r="B12415" s="1" t="s">
        <v>326</v>
      </c>
      <c r="C12415" s="1" t="s">
        <v>327</v>
      </c>
      <c r="D12415" s="1" t="s">
        <v>319</v>
      </c>
    </row>
    <row r="12416" customFormat="false" ht="15" hidden="false" customHeight="true" outlineLevel="0" collapsed="false">
      <c r="A12416" s="106" t="n">
        <v>84437.2290393519</v>
      </c>
      <c r="B12416" s="1" t="s">
        <v>320</v>
      </c>
      <c r="C12416" s="1" t="s">
        <v>321</v>
      </c>
      <c r="D12416" s="1" t="s">
        <v>322</v>
      </c>
    </row>
    <row r="12417" customFormat="false" ht="15" hidden="false" customHeight="true" outlineLevel="0" collapsed="false">
      <c r="A12417" s="106" t="n">
        <v>84444.9328125</v>
      </c>
      <c r="B12417" s="1" t="s">
        <v>323</v>
      </c>
      <c r="C12417" s="1" t="s">
        <v>324</v>
      </c>
      <c r="D12417" s="1" t="s">
        <v>325</v>
      </c>
    </row>
    <row r="12418" customFormat="false" ht="15" hidden="false" customHeight="true" outlineLevel="0" collapsed="false">
      <c r="A12418" s="106" t="n">
        <v>84452.0662847222</v>
      </c>
      <c r="B12418" s="1" t="s">
        <v>328</v>
      </c>
      <c r="C12418" s="1" t="s">
        <v>329</v>
      </c>
      <c r="D12418" s="1" t="s">
        <v>330</v>
      </c>
    </row>
    <row r="12419" customFormat="false" ht="15" hidden="false" customHeight="true" outlineLevel="0" collapsed="false">
      <c r="A12419" s="106" t="n">
        <v>84453.1054398148</v>
      </c>
      <c r="B12419" s="1" t="s">
        <v>314</v>
      </c>
      <c r="C12419" s="1" t="s">
        <v>315</v>
      </c>
      <c r="D12419" s="1" t="s">
        <v>316</v>
      </c>
    </row>
    <row r="12420" customFormat="false" ht="15" hidden="false" customHeight="true" outlineLevel="0" collapsed="false">
      <c r="A12420" s="106" t="n">
        <v>84460.015787037</v>
      </c>
      <c r="B12420" s="1" t="s">
        <v>326</v>
      </c>
      <c r="C12420" s="1" t="s">
        <v>327</v>
      </c>
      <c r="D12420" s="1" t="s">
        <v>319</v>
      </c>
    </row>
    <row r="12421" customFormat="false" ht="15" hidden="false" customHeight="true" outlineLevel="0" collapsed="false">
      <c r="A12421" s="106" t="n">
        <v>84466.6781828704</v>
      </c>
      <c r="B12421" s="1" t="s">
        <v>320</v>
      </c>
      <c r="C12421" s="1" t="s">
        <v>321</v>
      </c>
      <c r="D12421" s="1" t="s">
        <v>322</v>
      </c>
    </row>
    <row r="12422" customFormat="false" ht="15" hidden="false" customHeight="true" outlineLevel="0" collapsed="false">
      <c r="A12422" s="106" t="n">
        <v>84474.6528703704</v>
      </c>
      <c r="B12422" s="1" t="s">
        <v>323</v>
      </c>
      <c r="C12422" s="1" t="s">
        <v>324</v>
      </c>
      <c r="D12422" s="1" t="s">
        <v>325</v>
      </c>
    </row>
    <row r="12423" customFormat="false" ht="15" hidden="false" customHeight="true" outlineLevel="0" collapsed="false">
      <c r="A12423" s="106" t="n">
        <v>84482.6816087963</v>
      </c>
      <c r="B12423" s="1" t="s">
        <v>314</v>
      </c>
      <c r="C12423" s="1" t="s">
        <v>315</v>
      </c>
      <c r="D12423" s="1" t="s">
        <v>316</v>
      </c>
    </row>
    <row r="12424" customFormat="false" ht="15" hidden="false" customHeight="true" outlineLevel="0" collapsed="false">
      <c r="A12424" s="106" t="n">
        <v>84489.3589699074</v>
      </c>
      <c r="B12424" s="1" t="s">
        <v>326</v>
      </c>
      <c r="C12424" s="1" t="s">
        <v>327</v>
      </c>
      <c r="D12424" s="1" t="s">
        <v>319</v>
      </c>
    </row>
    <row r="12425" customFormat="false" ht="15" hidden="false" customHeight="true" outlineLevel="0" collapsed="false">
      <c r="A12425" s="106" t="n">
        <v>84496.2083217593</v>
      </c>
      <c r="B12425" s="1" t="s">
        <v>320</v>
      </c>
      <c r="C12425" s="1" t="s">
        <v>321</v>
      </c>
      <c r="D12425" s="1" t="s">
        <v>322</v>
      </c>
    </row>
    <row r="12426" customFormat="false" ht="15" hidden="false" customHeight="true" outlineLevel="0" collapsed="false">
      <c r="A12426" s="106" t="n">
        <v>84504.3356828704</v>
      </c>
      <c r="B12426" s="1" t="s">
        <v>323</v>
      </c>
      <c r="C12426" s="1" t="s">
        <v>324</v>
      </c>
      <c r="D12426" s="1" t="s">
        <v>325</v>
      </c>
    </row>
    <row r="12427" customFormat="false" ht="15" hidden="false" customHeight="true" outlineLevel="0" collapsed="false">
      <c r="A12427" s="106" t="n">
        <v>84512.0896643519</v>
      </c>
      <c r="B12427" s="1" t="s">
        <v>314</v>
      </c>
      <c r="C12427" s="1" t="s">
        <v>315</v>
      </c>
      <c r="D12427" s="1" t="s">
        <v>316</v>
      </c>
    </row>
    <row r="12428" customFormat="false" ht="15" hidden="false" customHeight="true" outlineLevel="0" collapsed="false">
      <c r="A12428" s="106" t="n">
        <v>84518.6808217593</v>
      </c>
      <c r="B12428" s="1" t="s">
        <v>326</v>
      </c>
      <c r="C12428" s="1" t="s">
        <v>327</v>
      </c>
      <c r="D12428" s="1" t="s">
        <v>319</v>
      </c>
    </row>
    <row r="12429" customFormat="false" ht="15" hidden="false" customHeight="true" outlineLevel="0" collapsed="false">
      <c r="A12429" s="106" t="n">
        <v>84525.8124884259</v>
      </c>
      <c r="B12429" s="1" t="s">
        <v>320</v>
      </c>
      <c r="C12429" s="1" t="s">
        <v>321</v>
      </c>
      <c r="D12429" s="1" t="s">
        <v>322</v>
      </c>
    </row>
    <row r="12430" customFormat="false" ht="15" hidden="false" customHeight="true" outlineLevel="0" collapsed="false">
      <c r="A12430" s="106" t="n">
        <v>84533.9544791667</v>
      </c>
      <c r="B12430" s="1" t="s">
        <v>323</v>
      </c>
      <c r="C12430" s="1" t="s">
        <v>324</v>
      </c>
      <c r="D12430" s="1" t="s">
        <v>325</v>
      </c>
    </row>
    <row r="12431" customFormat="false" ht="15" hidden="false" customHeight="true" outlineLevel="0" collapsed="false">
      <c r="A12431" s="106" t="n">
        <v>84541.3629513889</v>
      </c>
      <c r="B12431" s="1" t="s">
        <v>314</v>
      </c>
      <c r="C12431" s="1" t="s">
        <v>315</v>
      </c>
      <c r="D12431" s="1" t="s">
        <v>316</v>
      </c>
    </row>
    <row r="12432" customFormat="false" ht="15" hidden="false" customHeight="true" outlineLevel="0" collapsed="false">
      <c r="A12432" s="106" t="n">
        <v>84544.7223032407</v>
      </c>
      <c r="B12432" s="1" t="s">
        <v>328</v>
      </c>
      <c r="C12432" s="1" t="s">
        <v>331</v>
      </c>
      <c r="D12432" s="1" t="s">
        <v>332</v>
      </c>
    </row>
    <row r="12433" customFormat="false" ht="15" hidden="false" customHeight="true" outlineLevel="0" collapsed="false">
      <c r="A12433" s="106" t="n">
        <v>84548.0212268519</v>
      </c>
      <c r="B12433" s="1" t="s">
        <v>317</v>
      </c>
      <c r="C12433" s="1" t="s">
        <v>318</v>
      </c>
      <c r="D12433" s="1" t="s">
        <v>319</v>
      </c>
    </row>
    <row r="12434" customFormat="false" ht="15" hidden="false" customHeight="true" outlineLevel="0" collapsed="false">
      <c r="A12434" s="106" t="n">
        <v>84555.4787037037</v>
      </c>
      <c r="B12434" s="1" t="s">
        <v>320</v>
      </c>
      <c r="C12434" s="1" t="s">
        <v>321</v>
      </c>
      <c r="D12434" s="1" t="s">
        <v>322</v>
      </c>
    </row>
    <row r="12435" customFormat="false" ht="15" hidden="false" customHeight="true" outlineLevel="0" collapsed="false">
      <c r="A12435" s="106" t="n">
        <v>84563.4928240741</v>
      </c>
      <c r="B12435" s="1" t="s">
        <v>333</v>
      </c>
      <c r="C12435" s="1" t="s">
        <v>334</v>
      </c>
      <c r="D12435" s="1" t="s">
        <v>325</v>
      </c>
    </row>
    <row r="12436" customFormat="false" ht="15" hidden="false" customHeight="true" outlineLevel="0" collapsed="false">
      <c r="A12436" s="106" t="n">
        <v>84570.5588425926</v>
      </c>
      <c r="B12436" s="1" t="s">
        <v>314</v>
      </c>
      <c r="C12436" s="1" t="s">
        <v>315</v>
      </c>
      <c r="D12436" s="1" t="s">
        <v>316</v>
      </c>
    </row>
    <row r="12437" customFormat="false" ht="15" hidden="false" customHeight="true" outlineLevel="0" collapsed="false">
      <c r="A12437" s="106" t="n">
        <v>84577.4146759259</v>
      </c>
      <c r="B12437" s="1" t="s">
        <v>326</v>
      </c>
      <c r="C12437" s="1" t="s">
        <v>327</v>
      </c>
      <c r="D12437" s="1" t="s">
        <v>319</v>
      </c>
    </row>
    <row r="12438" customFormat="false" ht="15" hidden="false" customHeight="true" outlineLevel="0" collapsed="false">
      <c r="A12438" s="106" t="n">
        <v>84585.1916319444</v>
      </c>
      <c r="B12438" s="1" t="s">
        <v>320</v>
      </c>
      <c r="C12438" s="1" t="s">
        <v>321</v>
      </c>
      <c r="D12438" s="1" t="s">
        <v>322</v>
      </c>
    </row>
    <row r="12439" customFormat="false" ht="15" hidden="false" customHeight="true" outlineLevel="0" collapsed="false">
      <c r="A12439" s="106" t="n">
        <v>84592.9498148148</v>
      </c>
      <c r="B12439" s="1" t="s">
        <v>323</v>
      </c>
      <c r="C12439" s="1" t="s">
        <v>324</v>
      </c>
      <c r="D12439" s="1" t="s">
        <v>325</v>
      </c>
    </row>
    <row r="12440" customFormat="false" ht="15" hidden="false" customHeight="true" outlineLevel="0" collapsed="false">
      <c r="A12440" s="106" t="n">
        <v>84599.7440856482</v>
      </c>
      <c r="B12440" s="1" t="s">
        <v>314</v>
      </c>
      <c r="C12440" s="1" t="s">
        <v>315</v>
      </c>
      <c r="D12440" s="1" t="s">
        <v>316</v>
      </c>
    </row>
    <row r="12441" customFormat="false" ht="15" hidden="false" customHeight="true" outlineLevel="0" collapsed="false">
      <c r="A12441" s="106" t="n">
        <v>84606.8884606481</v>
      </c>
      <c r="B12441" s="1" t="s">
        <v>326</v>
      </c>
      <c r="C12441" s="1" t="s">
        <v>327</v>
      </c>
      <c r="D12441" s="1" t="s">
        <v>319</v>
      </c>
    </row>
    <row r="12442" customFormat="false" ht="15" hidden="false" customHeight="true" outlineLevel="0" collapsed="false">
      <c r="A12442" s="106" t="n">
        <v>84614.9267361111</v>
      </c>
      <c r="B12442" s="1" t="s">
        <v>320</v>
      </c>
      <c r="C12442" s="1" t="s">
        <v>321</v>
      </c>
      <c r="D12442" s="1" t="s">
        <v>322</v>
      </c>
    </row>
    <row r="12443" customFormat="false" ht="15" hidden="false" customHeight="true" outlineLevel="0" collapsed="false">
      <c r="A12443" s="106" t="n">
        <v>84622.344525463</v>
      </c>
      <c r="B12443" s="1" t="s">
        <v>323</v>
      </c>
      <c r="C12443" s="1" t="s">
        <v>324</v>
      </c>
      <c r="D12443" s="1" t="s">
        <v>325</v>
      </c>
    </row>
    <row r="12444" customFormat="false" ht="15" hidden="false" customHeight="true" outlineLevel="0" collapsed="false">
      <c r="A12444" s="106" t="n">
        <v>84628.9844328704</v>
      </c>
      <c r="B12444" s="1" t="s">
        <v>314</v>
      </c>
      <c r="C12444" s="1" t="s">
        <v>315</v>
      </c>
      <c r="D12444" s="1" t="s">
        <v>316</v>
      </c>
    </row>
    <row r="12445" customFormat="false" ht="15" hidden="false" customHeight="true" outlineLevel="0" collapsed="false">
      <c r="A12445" s="106" t="n">
        <v>84636.4619675926</v>
      </c>
      <c r="B12445" s="1" t="s">
        <v>326</v>
      </c>
      <c r="C12445" s="1" t="s">
        <v>327</v>
      </c>
      <c r="D12445" s="1" t="s">
        <v>319</v>
      </c>
    </row>
    <row r="12446" customFormat="false" ht="15" hidden="false" customHeight="true" outlineLevel="0" collapsed="false">
      <c r="A12446" s="106" t="n">
        <v>84638.4221643519</v>
      </c>
      <c r="B12446" s="1" t="s">
        <v>328</v>
      </c>
      <c r="C12446" s="1" t="s">
        <v>335</v>
      </c>
      <c r="D12446" s="1" t="s">
        <v>336</v>
      </c>
    </row>
    <row r="12447" customFormat="false" ht="15" hidden="false" customHeight="true" outlineLevel="0" collapsed="false">
      <c r="A12447" s="106" t="n">
        <v>84644.6466898148</v>
      </c>
      <c r="B12447" s="1" t="s">
        <v>320</v>
      </c>
      <c r="C12447" s="1" t="s">
        <v>321</v>
      </c>
      <c r="D12447" s="1" t="s">
        <v>322</v>
      </c>
    </row>
    <row r="12448" customFormat="false" ht="15" hidden="false" customHeight="true" outlineLevel="0" collapsed="false">
      <c r="A12448" s="106" t="n">
        <v>84651.7122569445</v>
      </c>
      <c r="B12448" s="1" t="s">
        <v>323</v>
      </c>
      <c r="C12448" s="1" t="s">
        <v>324</v>
      </c>
      <c r="D12448" s="1" t="s">
        <v>325</v>
      </c>
    </row>
    <row r="12449" customFormat="false" ht="15" hidden="false" customHeight="true" outlineLevel="0" collapsed="false">
      <c r="A12449" s="106" t="n">
        <v>84658.3359259259</v>
      </c>
      <c r="B12449" s="1" t="s">
        <v>314</v>
      </c>
      <c r="C12449" s="1" t="s">
        <v>315</v>
      </c>
      <c r="D12449" s="1" t="s">
        <v>316</v>
      </c>
    </row>
    <row r="12450" customFormat="false" ht="15" hidden="false" customHeight="true" outlineLevel="0" collapsed="false">
      <c r="A12450" s="106" t="n">
        <v>84666.1414351852</v>
      </c>
      <c r="B12450" s="1" t="s">
        <v>326</v>
      </c>
      <c r="C12450" s="1" t="s">
        <v>327</v>
      </c>
      <c r="D12450" s="1" t="s">
        <v>319</v>
      </c>
    </row>
    <row r="12451" customFormat="false" ht="15" hidden="false" customHeight="true" outlineLevel="0" collapsed="false">
      <c r="A12451" s="106" t="n">
        <v>84674.307650463</v>
      </c>
      <c r="B12451" s="1" t="s">
        <v>320</v>
      </c>
      <c r="C12451" s="1" t="s">
        <v>321</v>
      </c>
      <c r="D12451" s="1" t="s">
        <v>322</v>
      </c>
    </row>
    <row r="12452" customFormat="false" ht="15" hidden="false" customHeight="true" outlineLevel="0" collapsed="false">
      <c r="A12452" s="106" t="n">
        <v>84681.0925231482</v>
      </c>
      <c r="B12452" s="1" t="s">
        <v>323</v>
      </c>
      <c r="C12452" s="1" t="s">
        <v>324</v>
      </c>
      <c r="D12452" s="1" t="s">
        <v>325</v>
      </c>
    </row>
    <row r="12453" customFormat="false" ht="15" hidden="false" customHeight="true" outlineLevel="0" collapsed="false">
      <c r="A12453" s="106" t="n">
        <v>84687.8356018519</v>
      </c>
      <c r="B12453" s="1" t="s">
        <v>314</v>
      </c>
      <c r="C12453" s="1" t="s">
        <v>315</v>
      </c>
      <c r="D12453" s="1" t="s">
        <v>316</v>
      </c>
    </row>
    <row r="12454" customFormat="false" ht="15" hidden="false" customHeight="true" outlineLevel="0" collapsed="false">
      <c r="A12454" s="106" t="n">
        <v>84695.9076273148</v>
      </c>
      <c r="B12454" s="1" t="s">
        <v>326</v>
      </c>
      <c r="C12454" s="1" t="s">
        <v>327</v>
      </c>
      <c r="D12454" s="1" t="s">
        <v>319</v>
      </c>
    </row>
    <row r="12455" customFormat="false" ht="15" hidden="false" customHeight="true" outlineLevel="0" collapsed="false">
      <c r="A12455" s="106" t="n">
        <v>84703.8749652778</v>
      </c>
      <c r="B12455" s="1" t="s">
        <v>320</v>
      </c>
      <c r="C12455" s="1" t="s">
        <v>321</v>
      </c>
      <c r="D12455" s="1" t="s">
        <v>322</v>
      </c>
    </row>
    <row r="12456" customFormat="false" ht="15" hidden="false" customHeight="true" outlineLevel="0" collapsed="false">
      <c r="A12456" s="106" t="n">
        <v>84710.5152083333</v>
      </c>
      <c r="B12456" s="1" t="s">
        <v>323</v>
      </c>
      <c r="C12456" s="1" t="s">
        <v>324</v>
      </c>
      <c r="D12456" s="1" t="s">
        <v>325</v>
      </c>
    </row>
    <row r="12457" customFormat="false" ht="15" hidden="false" customHeight="true" outlineLevel="0" collapsed="false">
      <c r="A12457" s="106" t="n">
        <v>84717.4942013889</v>
      </c>
      <c r="B12457" s="1" t="s">
        <v>314</v>
      </c>
      <c r="C12457" s="1" t="s">
        <v>315</v>
      </c>
      <c r="D12457" s="1" t="s">
        <v>316</v>
      </c>
    </row>
    <row r="12458" customFormat="false" ht="15" hidden="false" customHeight="true" outlineLevel="0" collapsed="false">
      <c r="A12458" s="106" t="n">
        <v>84725.7056597222</v>
      </c>
      <c r="B12458" s="1" t="s">
        <v>317</v>
      </c>
      <c r="C12458" s="1" t="s">
        <v>318</v>
      </c>
      <c r="D12458" s="1" t="s">
        <v>319</v>
      </c>
    </row>
    <row r="12459" customFormat="false" ht="15" hidden="false" customHeight="true" outlineLevel="0" collapsed="false">
      <c r="A12459" s="106" t="n">
        <v>84728.360462963</v>
      </c>
      <c r="B12459" s="1" t="s">
        <v>328</v>
      </c>
      <c r="C12459" s="1" t="s">
        <v>337</v>
      </c>
      <c r="D12459" s="1" t="s">
        <v>338</v>
      </c>
    </row>
    <row r="12460" customFormat="false" ht="15" hidden="false" customHeight="true" outlineLevel="0" collapsed="false">
      <c r="A12460" s="106" t="n">
        <v>84733.3386111111</v>
      </c>
      <c r="B12460" s="1" t="s">
        <v>320</v>
      </c>
      <c r="C12460" s="1" t="s">
        <v>321</v>
      </c>
      <c r="D12460" s="1" t="s">
        <v>322</v>
      </c>
    </row>
    <row r="12461" customFormat="false" ht="15" hidden="false" customHeight="true" outlineLevel="0" collapsed="false">
      <c r="A12461" s="106" t="n">
        <v>84739.9919907408</v>
      </c>
      <c r="B12461" s="1" t="s">
        <v>333</v>
      </c>
      <c r="C12461" s="1" t="s">
        <v>334</v>
      </c>
      <c r="D12461" s="1" t="s">
        <v>325</v>
      </c>
    </row>
    <row r="12462" customFormat="false" ht="15" hidden="false" customHeight="true" outlineLevel="0" collapsed="false">
      <c r="A12462" s="106" t="n">
        <v>84747.2923611111</v>
      </c>
      <c r="B12462" s="1" t="s">
        <v>314</v>
      </c>
      <c r="C12462" s="1" t="s">
        <v>315</v>
      </c>
      <c r="D12462" s="1" t="s">
        <v>316</v>
      </c>
    </row>
    <row r="12463" customFormat="false" ht="15" hidden="false" customHeight="true" outlineLevel="0" collapsed="false">
      <c r="A12463" s="106" t="n">
        <v>84755.4586805556</v>
      </c>
      <c r="B12463" s="1" t="s">
        <v>326</v>
      </c>
      <c r="C12463" s="1" t="s">
        <v>327</v>
      </c>
      <c r="D12463" s="1" t="s">
        <v>319</v>
      </c>
    </row>
    <row r="12464" customFormat="false" ht="15" hidden="false" customHeight="true" outlineLevel="0" collapsed="false">
      <c r="A12464" s="106" t="n">
        <v>84762.7159722222</v>
      </c>
      <c r="B12464" s="1" t="s">
        <v>320</v>
      </c>
      <c r="C12464" s="1" t="s">
        <v>321</v>
      </c>
      <c r="D12464" s="1" t="s">
        <v>322</v>
      </c>
    </row>
    <row r="12465" customFormat="false" ht="15" hidden="false" customHeight="true" outlineLevel="0" collapsed="false">
      <c r="A12465" s="106" t="n">
        <v>84769.5191319444</v>
      </c>
      <c r="B12465" s="1" t="s">
        <v>323</v>
      </c>
      <c r="C12465" s="1" t="s">
        <v>324</v>
      </c>
      <c r="D12465" s="1" t="s">
        <v>325</v>
      </c>
    </row>
    <row r="12466" customFormat="false" ht="15" hidden="false" customHeight="true" outlineLevel="0" collapsed="false">
      <c r="A12466" s="106" t="n">
        <v>84777.1774652778</v>
      </c>
      <c r="B12466" s="1" t="s">
        <v>314</v>
      </c>
      <c r="C12466" s="1" t="s">
        <v>315</v>
      </c>
      <c r="D12466" s="1" t="s">
        <v>316</v>
      </c>
    </row>
    <row r="12467" customFormat="false" ht="15" hidden="false" customHeight="true" outlineLevel="0" collapsed="false">
      <c r="A12467" s="106" t="n">
        <v>84785.1058333333</v>
      </c>
      <c r="B12467" s="1" t="s">
        <v>326</v>
      </c>
      <c r="C12467" s="1" t="s">
        <v>327</v>
      </c>
      <c r="D12467" s="1" t="s">
        <v>319</v>
      </c>
    </row>
    <row r="12468" customFormat="false" ht="15" hidden="false" customHeight="true" outlineLevel="0" collapsed="false">
      <c r="A12468" s="106" t="n">
        <v>84792.0412268519</v>
      </c>
      <c r="B12468" s="1" t="s">
        <v>320</v>
      </c>
      <c r="C12468" s="1" t="s">
        <v>321</v>
      </c>
      <c r="D12468" s="1" t="s">
        <v>322</v>
      </c>
    </row>
    <row r="12469" customFormat="false" ht="15" hidden="false" customHeight="true" outlineLevel="0" collapsed="false">
      <c r="A12469" s="106" t="n">
        <v>84799.0896180556</v>
      </c>
      <c r="B12469" s="1" t="s">
        <v>323</v>
      </c>
      <c r="C12469" s="1" t="s">
        <v>324</v>
      </c>
      <c r="D12469" s="1" t="s">
        <v>325</v>
      </c>
    </row>
    <row r="12470" customFormat="false" ht="15" hidden="false" customHeight="true" outlineLevel="0" collapsed="false">
      <c r="A12470" s="106" t="n">
        <v>84807.0661805556</v>
      </c>
      <c r="B12470" s="1" t="s">
        <v>314</v>
      </c>
      <c r="C12470" s="1" t="s">
        <v>315</v>
      </c>
      <c r="D12470" s="1" t="s">
        <v>316</v>
      </c>
    </row>
    <row r="12471" customFormat="false" ht="15" hidden="false" customHeight="true" outlineLevel="0" collapsed="false">
      <c r="A12471" s="106" t="n">
        <v>84814.6284606482</v>
      </c>
      <c r="B12471" s="1" t="s">
        <v>326</v>
      </c>
      <c r="C12471" s="1" t="s">
        <v>327</v>
      </c>
      <c r="D12471" s="1" t="s">
        <v>319</v>
      </c>
    </row>
    <row r="12472" customFormat="false" ht="15" hidden="false" customHeight="true" outlineLevel="0" collapsed="false">
      <c r="A12472" s="106" t="n">
        <v>84817.3076967593</v>
      </c>
      <c r="B12472" s="1" t="s">
        <v>328</v>
      </c>
      <c r="C12472" s="1" t="s">
        <v>329</v>
      </c>
      <c r="D12472" s="1" t="s">
        <v>330</v>
      </c>
    </row>
    <row r="12473" customFormat="false" ht="15" hidden="false" customHeight="true" outlineLevel="0" collapsed="false">
      <c r="A12473" s="106" t="n">
        <v>84821.3524537037</v>
      </c>
      <c r="B12473" s="1" t="s">
        <v>320</v>
      </c>
      <c r="C12473" s="1" t="s">
        <v>321</v>
      </c>
      <c r="D12473" s="1" t="s">
        <v>322</v>
      </c>
    </row>
    <row r="12474" customFormat="false" ht="15" hidden="false" customHeight="true" outlineLevel="0" collapsed="false">
      <c r="A12474" s="106" t="n">
        <v>84828.7010300926</v>
      </c>
      <c r="B12474" s="1" t="s">
        <v>323</v>
      </c>
      <c r="C12474" s="1" t="s">
        <v>324</v>
      </c>
      <c r="D12474" s="1" t="s">
        <v>325</v>
      </c>
    </row>
    <row r="12475" customFormat="false" ht="15" hidden="false" customHeight="true" outlineLevel="0" collapsed="false">
      <c r="A12475" s="106" t="n">
        <v>84836.8679398148</v>
      </c>
      <c r="B12475" s="1" t="s">
        <v>314</v>
      </c>
      <c r="C12475" s="1" t="s">
        <v>315</v>
      </c>
      <c r="D12475" s="1" t="s">
        <v>316</v>
      </c>
    </row>
    <row r="12476" customFormat="false" ht="15" hidden="false" customHeight="true" outlineLevel="0" collapsed="false">
      <c r="A12476" s="106" t="n">
        <v>84844.0447800926</v>
      </c>
      <c r="B12476" s="1" t="s">
        <v>326</v>
      </c>
      <c r="C12476" s="1" t="s">
        <v>327</v>
      </c>
      <c r="D12476" s="1" t="s">
        <v>319</v>
      </c>
    </row>
    <row r="12477" customFormat="false" ht="15" hidden="false" customHeight="true" outlineLevel="0" collapsed="false">
      <c r="A12477" s="106" t="n">
        <v>84850.6841898148</v>
      </c>
      <c r="B12477" s="1" t="s">
        <v>320</v>
      </c>
      <c r="C12477" s="1" t="s">
        <v>321</v>
      </c>
      <c r="D12477" s="1" t="s">
        <v>322</v>
      </c>
    </row>
    <row r="12478" customFormat="false" ht="15" hidden="false" customHeight="true" outlineLevel="0" collapsed="false">
      <c r="A12478" s="106" t="n">
        <v>84858.3489930556</v>
      </c>
      <c r="B12478" s="1" t="s">
        <v>323</v>
      </c>
      <c r="C12478" s="1" t="s">
        <v>324</v>
      </c>
      <c r="D12478" s="1" t="s">
        <v>325</v>
      </c>
    </row>
    <row r="12479" customFormat="false" ht="15" hidden="false" customHeight="true" outlineLevel="0" collapsed="false">
      <c r="A12479" s="106" t="n">
        <v>84866.5222337963</v>
      </c>
      <c r="B12479" s="1" t="s">
        <v>314</v>
      </c>
      <c r="C12479" s="1" t="s">
        <v>315</v>
      </c>
      <c r="D12479" s="1" t="s">
        <v>316</v>
      </c>
    </row>
    <row r="12480" customFormat="false" ht="15" hidden="false" customHeight="true" outlineLevel="0" collapsed="false">
      <c r="A12480" s="106" t="n">
        <v>84873.388900463</v>
      </c>
      <c r="B12480" s="1" t="s">
        <v>326</v>
      </c>
      <c r="C12480" s="1" t="s">
        <v>327</v>
      </c>
      <c r="D12480" s="1" t="s">
        <v>319</v>
      </c>
    </row>
    <row r="12481" customFormat="false" ht="15" hidden="false" customHeight="true" outlineLevel="0" collapsed="false">
      <c r="A12481" s="106" t="n">
        <v>84880.0672685185</v>
      </c>
      <c r="B12481" s="1" t="s">
        <v>320</v>
      </c>
      <c r="C12481" s="1" t="s">
        <v>321</v>
      </c>
      <c r="D12481" s="1" t="s">
        <v>322</v>
      </c>
    </row>
    <row r="12482" customFormat="false" ht="15" hidden="false" customHeight="true" outlineLevel="0" collapsed="false">
      <c r="A12482" s="106" t="n">
        <v>84888.0150578704</v>
      </c>
      <c r="B12482" s="1" t="s">
        <v>323</v>
      </c>
      <c r="C12482" s="1" t="s">
        <v>324</v>
      </c>
      <c r="D12482" s="1" t="s">
        <v>325</v>
      </c>
    </row>
    <row r="12483" customFormat="false" ht="15" hidden="false" customHeight="true" outlineLevel="0" collapsed="false">
      <c r="A12483" s="106" t="n">
        <v>84896.0160416667</v>
      </c>
      <c r="B12483" s="1" t="s">
        <v>314</v>
      </c>
      <c r="C12483" s="1" t="s">
        <v>315</v>
      </c>
      <c r="D12483" s="1" t="s">
        <v>316</v>
      </c>
    </row>
    <row r="12484" customFormat="false" ht="15" hidden="false" customHeight="true" outlineLevel="0" collapsed="false">
      <c r="A12484" s="106" t="n">
        <v>84902.6958101852</v>
      </c>
      <c r="B12484" s="1" t="s">
        <v>317</v>
      </c>
      <c r="C12484" s="1" t="s">
        <v>318</v>
      </c>
      <c r="D12484" s="1" t="s">
        <v>319</v>
      </c>
    </row>
    <row r="12485" customFormat="false" ht="15" hidden="false" customHeight="true" outlineLevel="0" collapsed="false">
      <c r="A12485" s="106" t="n">
        <v>84909.530462963</v>
      </c>
      <c r="B12485" s="1" t="s">
        <v>320</v>
      </c>
      <c r="C12485" s="1" t="s">
        <v>321</v>
      </c>
      <c r="D12485" s="1" t="s">
        <v>322</v>
      </c>
    </row>
    <row r="12486" customFormat="false" ht="15" hidden="false" customHeight="true" outlineLevel="0" collapsed="false">
      <c r="A12486" s="106" t="n">
        <v>84909.966099537</v>
      </c>
      <c r="B12486" s="1" t="s">
        <v>328</v>
      </c>
      <c r="C12486" s="1" t="s">
        <v>331</v>
      </c>
      <c r="D12486" s="1" t="s">
        <v>332</v>
      </c>
    </row>
    <row r="12487" customFormat="false" ht="15" hidden="false" customHeight="true" outlineLevel="0" collapsed="false">
      <c r="A12487" s="106" t="n">
        <v>84917.664849537</v>
      </c>
      <c r="B12487" s="1" t="s">
        <v>323</v>
      </c>
      <c r="C12487" s="1" t="s">
        <v>324</v>
      </c>
      <c r="D12487" s="1" t="s">
        <v>325</v>
      </c>
    </row>
    <row r="12488" customFormat="false" ht="15" hidden="false" customHeight="true" outlineLevel="0" collapsed="false">
      <c r="A12488" s="106" t="n">
        <v>84925.3744907407</v>
      </c>
      <c r="B12488" s="1" t="s">
        <v>314</v>
      </c>
      <c r="C12488" s="1" t="s">
        <v>315</v>
      </c>
      <c r="D12488" s="1" t="s">
        <v>316</v>
      </c>
    </row>
    <row r="12489" customFormat="false" ht="15" hidden="false" customHeight="true" outlineLevel="0" collapsed="false">
      <c r="A12489" s="106" t="n">
        <v>84931.9982407407</v>
      </c>
      <c r="B12489" s="1" t="s">
        <v>326</v>
      </c>
      <c r="C12489" s="1" t="s">
        <v>327</v>
      </c>
      <c r="D12489" s="1" t="s">
        <v>319</v>
      </c>
    </row>
    <row r="12490" customFormat="false" ht="15" hidden="false" customHeight="true" outlineLevel="0" collapsed="false">
      <c r="A12490" s="106" t="n">
        <v>84939.0970486111</v>
      </c>
      <c r="B12490" s="1" t="s">
        <v>320</v>
      </c>
      <c r="C12490" s="1" t="s">
        <v>321</v>
      </c>
      <c r="D12490" s="1" t="s">
        <v>322</v>
      </c>
    </row>
    <row r="12491" customFormat="false" ht="15" hidden="false" customHeight="true" outlineLevel="0" collapsed="false">
      <c r="A12491" s="106" t="n">
        <v>84947.2639351852</v>
      </c>
      <c r="B12491" s="1" t="s">
        <v>323</v>
      </c>
      <c r="C12491" s="1" t="s">
        <v>324</v>
      </c>
      <c r="D12491" s="1" t="s">
        <v>325</v>
      </c>
    </row>
    <row r="12492" customFormat="false" ht="15" hidden="false" customHeight="true" outlineLevel="0" collapsed="false">
      <c r="A12492" s="106" t="n">
        <v>84954.6426041667</v>
      </c>
      <c r="B12492" s="1" t="s">
        <v>314</v>
      </c>
      <c r="C12492" s="1" t="s">
        <v>315</v>
      </c>
      <c r="D12492" s="1" t="s">
        <v>316</v>
      </c>
    </row>
    <row r="12493" customFormat="false" ht="15" hidden="false" customHeight="true" outlineLevel="0" collapsed="false">
      <c r="A12493" s="106" t="n">
        <v>84961.3311574074</v>
      </c>
      <c r="B12493" s="1" t="s">
        <v>326</v>
      </c>
      <c r="C12493" s="1" t="s">
        <v>327</v>
      </c>
      <c r="D12493" s="1" t="s">
        <v>319</v>
      </c>
    </row>
    <row r="12494" customFormat="false" ht="15" hidden="false" customHeight="true" outlineLevel="0" collapsed="false">
      <c r="A12494" s="106" t="n">
        <v>84968.774375</v>
      </c>
      <c r="B12494" s="1" t="s">
        <v>320</v>
      </c>
      <c r="C12494" s="1" t="s">
        <v>321</v>
      </c>
      <c r="D12494" s="1" t="s">
        <v>322</v>
      </c>
    </row>
    <row r="12495" customFormat="false" ht="15" hidden="false" customHeight="true" outlineLevel="0" collapsed="false">
      <c r="A12495" s="106" t="n">
        <v>84976.7980787037</v>
      </c>
      <c r="B12495" s="1" t="s">
        <v>323</v>
      </c>
      <c r="C12495" s="1" t="s">
        <v>324</v>
      </c>
      <c r="D12495" s="1" t="s">
        <v>325</v>
      </c>
    </row>
    <row r="12496" customFormat="false" ht="15" hidden="false" customHeight="true" outlineLevel="0" collapsed="false">
      <c r="A12496" s="106" t="n">
        <v>84983.8714699074</v>
      </c>
      <c r="B12496" s="1" t="s">
        <v>314</v>
      </c>
      <c r="C12496" s="1" t="s">
        <v>315</v>
      </c>
      <c r="D12496" s="1" t="s">
        <v>316</v>
      </c>
    </row>
    <row r="12497" customFormat="false" ht="15" hidden="false" customHeight="true" outlineLevel="0" collapsed="false">
      <c r="A12497" s="106" t="n">
        <v>84990.7352546296</v>
      </c>
      <c r="B12497" s="1" t="s">
        <v>326</v>
      </c>
      <c r="C12497" s="1" t="s">
        <v>327</v>
      </c>
      <c r="D12497" s="1" t="s">
        <v>319</v>
      </c>
    </row>
    <row r="12498" customFormat="false" ht="15" hidden="false" customHeight="true" outlineLevel="0" collapsed="false">
      <c r="A12498" s="106" t="n">
        <v>84998.5417476852</v>
      </c>
      <c r="B12498" s="1" t="s">
        <v>320</v>
      </c>
      <c r="C12498" s="1" t="s">
        <v>321</v>
      </c>
      <c r="D12498" s="1" t="s">
        <v>322</v>
      </c>
    </row>
    <row r="12499" customFormat="false" ht="15" hidden="false" customHeight="true" outlineLevel="0" collapsed="false">
      <c r="A12499" s="106" t="n">
        <v>85003.6603125</v>
      </c>
      <c r="B12499" s="1" t="s">
        <v>328</v>
      </c>
      <c r="C12499" s="1" t="s">
        <v>335</v>
      </c>
      <c r="D12499" s="1" t="s">
        <v>336</v>
      </c>
    </row>
    <row r="12500" customFormat="false" ht="15" hidden="false" customHeight="true" outlineLevel="0" collapsed="false">
      <c r="A12500" s="106" t="n">
        <v>85006.2786689815</v>
      </c>
      <c r="B12500" s="1" t="s">
        <v>323</v>
      </c>
      <c r="C12500" s="1" t="s">
        <v>324</v>
      </c>
      <c r="D12500" s="1" t="s">
        <v>325</v>
      </c>
    </row>
    <row r="12501" customFormat="false" ht="15" hidden="false" customHeight="true" outlineLevel="0" collapsed="false">
      <c r="A12501" s="106" t="n">
        <v>85013.112037037</v>
      </c>
      <c r="B12501" s="1" t="s">
        <v>314</v>
      </c>
      <c r="C12501" s="1" t="s">
        <v>315</v>
      </c>
      <c r="D12501" s="1" t="s">
        <v>316</v>
      </c>
    </row>
    <row r="12502" customFormat="false" ht="15" hidden="false" customHeight="true" outlineLevel="0" collapsed="false">
      <c r="A12502" s="106" t="n">
        <v>85020.2516666667</v>
      </c>
      <c r="B12502" s="1" t="s">
        <v>326</v>
      </c>
      <c r="C12502" s="1" t="s">
        <v>327</v>
      </c>
      <c r="D12502" s="1" t="s">
        <v>319</v>
      </c>
    </row>
    <row r="12503" customFormat="false" ht="15" hidden="false" customHeight="true" outlineLevel="0" collapsed="false">
      <c r="A12503" s="106" t="n">
        <v>85028.3479282407</v>
      </c>
      <c r="B12503" s="1" t="s">
        <v>320</v>
      </c>
      <c r="C12503" s="1" t="s">
        <v>321</v>
      </c>
      <c r="D12503" s="1" t="s">
        <v>322</v>
      </c>
    </row>
    <row r="12504" customFormat="false" ht="15" hidden="false" customHeight="true" outlineLevel="0" collapsed="false">
      <c r="A12504" s="106" t="n">
        <v>85035.7316550926</v>
      </c>
      <c r="B12504" s="1" t="s">
        <v>323</v>
      </c>
      <c r="C12504" s="1" t="s">
        <v>324</v>
      </c>
      <c r="D12504" s="1" t="s">
        <v>325</v>
      </c>
    </row>
    <row r="12505" customFormat="false" ht="15" hidden="false" customHeight="true" outlineLevel="0" collapsed="false">
      <c r="A12505" s="106" t="n">
        <v>85042.4135648148</v>
      </c>
      <c r="B12505" s="1" t="s">
        <v>314</v>
      </c>
      <c r="C12505" s="1" t="s">
        <v>315</v>
      </c>
      <c r="D12505" s="1" t="s">
        <v>316</v>
      </c>
    </row>
    <row r="12506" customFormat="false" ht="15" hidden="false" customHeight="true" outlineLevel="0" collapsed="false">
      <c r="A12506" s="106" t="n">
        <v>85049.9045486111</v>
      </c>
      <c r="B12506" s="1" t="s">
        <v>326</v>
      </c>
      <c r="C12506" s="1" t="s">
        <v>327</v>
      </c>
      <c r="D12506" s="1" t="s">
        <v>319</v>
      </c>
    </row>
    <row r="12507" customFormat="false" ht="15" hidden="false" customHeight="true" outlineLevel="0" collapsed="false">
      <c r="A12507" s="106" t="n">
        <v>85058.1284027778</v>
      </c>
      <c r="B12507" s="1" t="s">
        <v>320</v>
      </c>
      <c r="C12507" s="1" t="s">
        <v>321</v>
      </c>
      <c r="D12507" s="1" t="s">
        <v>322</v>
      </c>
    </row>
    <row r="12508" customFormat="false" ht="15" hidden="false" customHeight="true" outlineLevel="0" collapsed="false">
      <c r="A12508" s="106" t="n">
        <v>85065.1799074074</v>
      </c>
      <c r="B12508" s="1" t="s">
        <v>323</v>
      </c>
      <c r="C12508" s="1" t="s">
        <v>324</v>
      </c>
      <c r="D12508" s="1" t="s">
        <v>325</v>
      </c>
    </row>
    <row r="12509" customFormat="false" ht="15" hidden="false" customHeight="true" outlineLevel="0" collapsed="false">
      <c r="A12509" s="106" t="n">
        <v>85071.821400463</v>
      </c>
      <c r="B12509" s="1" t="s">
        <v>314</v>
      </c>
      <c r="C12509" s="1" t="s">
        <v>315</v>
      </c>
      <c r="D12509" s="1" t="s">
        <v>316</v>
      </c>
    </row>
    <row r="12510" customFormat="false" ht="15" hidden="false" customHeight="true" outlineLevel="0" collapsed="false">
      <c r="A12510" s="106" t="n">
        <v>85079.6776041667</v>
      </c>
      <c r="B12510" s="1" t="s">
        <v>317</v>
      </c>
      <c r="C12510" s="1" t="s">
        <v>318</v>
      </c>
      <c r="D12510" s="1" t="s">
        <v>319</v>
      </c>
    </row>
    <row r="12511" customFormat="false" ht="15" hidden="false" customHeight="true" outlineLevel="0" collapsed="false">
      <c r="A12511" s="106" t="n">
        <v>85087.8289814815</v>
      </c>
      <c r="B12511" s="1" t="s">
        <v>320</v>
      </c>
      <c r="C12511" s="1" t="s">
        <v>321</v>
      </c>
      <c r="D12511" s="1" t="s">
        <v>322</v>
      </c>
    </row>
    <row r="12512" customFormat="false" ht="15" hidden="false" customHeight="true" outlineLevel="0" collapsed="false">
      <c r="A12512" s="106" t="n">
        <v>85093.600787037</v>
      </c>
      <c r="B12512" s="1" t="s">
        <v>328</v>
      </c>
      <c r="C12512" s="1" t="s">
        <v>337</v>
      </c>
      <c r="D12512" s="1" t="s">
        <v>338</v>
      </c>
    </row>
    <row r="12513" customFormat="false" ht="15" hidden="false" customHeight="true" outlineLevel="0" collapsed="false">
      <c r="A12513" s="106" t="n">
        <v>85094.631712963</v>
      </c>
      <c r="B12513" s="1" t="s">
        <v>323</v>
      </c>
      <c r="C12513" s="1" t="s">
        <v>324</v>
      </c>
      <c r="D12513" s="1" t="s">
        <v>325</v>
      </c>
    </row>
    <row r="12514" customFormat="false" ht="15" hidden="false" customHeight="true" outlineLevel="0" collapsed="false">
      <c r="A12514" s="106" t="n">
        <v>85101.3692708333</v>
      </c>
      <c r="B12514" s="1" t="s">
        <v>314</v>
      </c>
      <c r="C12514" s="1" t="s">
        <v>315</v>
      </c>
      <c r="D12514" s="1" t="s">
        <v>316</v>
      </c>
    </row>
    <row r="12515" customFormat="false" ht="15" hidden="false" customHeight="true" outlineLevel="0" collapsed="false">
      <c r="A12515" s="106" t="n">
        <v>85109.5050925926</v>
      </c>
      <c r="B12515" s="1" t="s">
        <v>326</v>
      </c>
      <c r="C12515" s="1" t="s">
        <v>327</v>
      </c>
      <c r="D12515" s="1" t="s">
        <v>319</v>
      </c>
    </row>
    <row r="12516" customFormat="false" ht="15" hidden="false" customHeight="true" outlineLevel="0" collapsed="false">
      <c r="A12516" s="106" t="n">
        <v>85117.417037037</v>
      </c>
      <c r="B12516" s="1" t="s">
        <v>320</v>
      </c>
      <c r="C12516" s="1" t="s">
        <v>321</v>
      </c>
      <c r="D12516" s="1" t="s">
        <v>322</v>
      </c>
    </row>
    <row r="12517" customFormat="false" ht="15" hidden="false" customHeight="true" outlineLevel="0" collapsed="false">
      <c r="A12517" s="106" t="n">
        <v>85124.0846875</v>
      </c>
      <c r="B12517" s="1" t="s">
        <v>323</v>
      </c>
      <c r="C12517" s="1" t="s">
        <v>324</v>
      </c>
      <c r="D12517" s="1" t="s">
        <v>325</v>
      </c>
    </row>
    <row r="12518" customFormat="false" ht="15" hidden="false" customHeight="true" outlineLevel="0" collapsed="false">
      <c r="A12518" s="106" t="n">
        <v>85131.0637962963</v>
      </c>
      <c r="B12518" s="1" t="s">
        <v>314</v>
      </c>
      <c r="C12518" s="1" t="s">
        <v>315</v>
      </c>
      <c r="D12518" s="1" t="s">
        <v>316</v>
      </c>
    </row>
    <row r="12519" customFormat="false" ht="15" hidden="false" customHeight="true" outlineLevel="0" collapsed="false">
      <c r="A12519" s="106" t="n">
        <v>85139.2993981481</v>
      </c>
      <c r="B12519" s="1" t="s">
        <v>326</v>
      </c>
      <c r="C12519" s="1" t="s">
        <v>327</v>
      </c>
      <c r="D12519" s="1" t="s">
        <v>319</v>
      </c>
    </row>
    <row r="12520" customFormat="false" ht="15" hidden="false" customHeight="true" outlineLevel="0" collapsed="false">
      <c r="A12520" s="106" t="n">
        <v>85146.8821759259</v>
      </c>
      <c r="B12520" s="1" t="s">
        <v>320</v>
      </c>
      <c r="C12520" s="1" t="s">
        <v>321</v>
      </c>
      <c r="D12520" s="1" t="s">
        <v>322</v>
      </c>
    </row>
    <row r="12521" customFormat="false" ht="15" hidden="false" customHeight="true" outlineLevel="0" collapsed="false">
      <c r="A12521" s="106" t="n">
        <v>85153.5403472222</v>
      </c>
      <c r="B12521" s="1" t="s">
        <v>323</v>
      </c>
      <c r="C12521" s="1" t="s">
        <v>324</v>
      </c>
      <c r="D12521" s="1" t="s">
        <v>325</v>
      </c>
    </row>
    <row r="12522" customFormat="false" ht="15" hidden="false" customHeight="true" outlineLevel="0" collapsed="false">
      <c r="A12522" s="106" t="n">
        <v>85160.8699884259</v>
      </c>
      <c r="B12522" s="1" t="s">
        <v>314</v>
      </c>
      <c r="C12522" s="1" t="s">
        <v>315</v>
      </c>
      <c r="D12522" s="1" t="s">
        <v>316</v>
      </c>
    </row>
    <row r="12523" customFormat="false" ht="15" hidden="false" customHeight="true" outlineLevel="0" collapsed="false">
      <c r="A12523" s="106" t="n">
        <v>85168.9965509259</v>
      </c>
      <c r="B12523" s="1" t="s">
        <v>326</v>
      </c>
      <c r="C12523" s="1" t="s">
        <v>327</v>
      </c>
      <c r="D12523" s="1" t="s">
        <v>319</v>
      </c>
    </row>
    <row r="12524" customFormat="false" ht="15" hidden="false" customHeight="true" outlineLevel="0" collapsed="false">
      <c r="A12524" s="106" t="n">
        <v>85176.2353009259</v>
      </c>
      <c r="B12524" s="1" t="s">
        <v>320</v>
      </c>
      <c r="C12524" s="1" t="s">
        <v>321</v>
      </c>
      <c r="D12524" s="1" t="s">
        <v>322</v>
      </c>
    </row>
    <row r="12525" customFormat="false" ht="15" hidden="false" customHeight="true" outlineLevel="0" collapsed="false">
      <c r="A12525" s="106" t="n">
        <v>85182.5515277778</v>
      </c>
      <c r="B12525" s="1" t="s">
        <v>328</v>
      </c>
      <c r="C12525" s="1" t="s">
        <v>329</v>
      </c>
      <c r="D12525" s="1" t="s">
        <v>330</v>
      </c>
    </row>
    <row r="12526" customFormat="false" ht="15" hidden="false" customHeight="true" outlineLevel="0" collapsed="false">
      <c r="A12526" s="106" t="n">
        <v>85183.0129976852</v>
      </c>
      <c r="B12526" s="1" t="s">
        <v>323</v>
      </c>
      <c r="C12526" s="1" t="s">
        <v>324</v>
      </c>
      <c r="D12526" s="1" t="s">
        <v>325</v>
      </c>
    </row>
    <row r="12527" customFormat="false" ht="15" hidden="false" customHeight="true" outlineLevel="0" collapsed="false">
      <c r="A12527" s="106" t="n">
        <v>85190.7157407407</v>
      </c>
      <c r="B12527" s="1" t="s">
        <v>314</v>
      </c>
      <c r="C12527" s="1" t="s">
        <v>315</v>
      </c>
      <c r="D12527" s="1" t="s">
        <v>316</v>
      </c>
    </row>
    <row r="12528" customFormat="false" ht="15" hidden="false" customHeight="true" outlineLevel="0" collapsed="false">
      <c r="A12528" s="106" t="n">
        <v>85198.5736805556</v>
      </c>
      <c r="B12528" s="1" t="s">
        <v>326</v>
      </c>
      <c r="C12528" s="1" t="s">
        <v>327</v>
      </c>
      <c r="D12528" s="1" t="s">
        <v>319</v>
      </c>
    </row>
    <row r="12529" customFormat="false" ht="15" hidden="false" customHeight="true" outlineLevel="0" collapsed="false">
      <c r="A12529" s="106" t="n">
        <v>85205.5081481482</v>
      </c>
      <c r="B12529" s="1" t="s">
        <v>320</v>
      </c>
      <c r="C12529" s="1" t="s">
        <v>321</v>
      </c>
      <c r="D12529" s="1" t="s">
        <v>322</v>
      </c>
    </row>
    <row r="12530" customFormat="false" ht="15" hidden="false" customHeight="true" outlineLevel="0" collapsed="false">
      <c r="A12530" s="106" t="n">
        <v>85212.523912037</v>
      </c>
      <c r="B12530" s="1" t="s">
        <v>323</v>
      </c>
      <c r="C12530" s="1" t="s">
        <v>324</v>
      </c>
      <c r="D12530" s="1" t="s">
        <v>325</v>
      </c>
    </row>
    <row r="12531" customFormat="false" ht="15" hidden="false" customHeight="true" outlineLevel="0" collapsed="false">
      <c r="A12531" s="106" t="n">
        <v>85220.5209375</v>
      </c>
      <c r="B12531" s="1" t="s">
        <v>314</v>
      </c>
      <c r="C12531" s="1" t="s">
        <v>315</v>
      </c>
      <c r="D12531" s="1" t="s">
        <v>316</v>
      </c>
    </row>
    <row r="12532" customFormat="false" ht="15" hidden="false" customHeight="true" outlineLevel="0" collapsed="false">
      <c r="A12532" s="106" t="n">
        <v>85228.0374189815</v>
      </c>
      <c r="B12532" s="1" t="s">
        <v>326</v>
      </c>
      <c r="C12532" s="1" t="s">
        <v>327</v>
      </c>
      <c r="D12532" s="1" t="s">
        <v>319</v>
      </c>
    </row>
    <row r="12533" customFormat="false" ht="15" hidden="false" customHeight="true" outlineLevel="0" collapsed="false">
      <c r="A12533" s="106" t="n">
        <v>85234.7486458333</v>
      </c>
      <c r="B12533" s="1" t="s">
        <v>320</v>
      </c>
      <c r="C12533" s="1" t="s">
        <v>321</v>
      </c>
      <c r="D12533" s="1" t="s">
        <v>322</v>
      </c>
    </row>
    <row r="12534" customFormat="false" ht="15" hidden="false" customHeight="true" outlineLevel="0" collapsed="false">
      <c r="A12534" s="106" t="n">
        <v>85242.086400463</v>
      </c>
      <c r="B12534" s="1" t="s">
        <v>333</v>
      </c>
      <c r="C12534" s="1" t="s">
        <v>334</v>
      </c>
      <c r="D12534" s="1" t="s">
        <v>325</v>
      </c>
    </row>
    <row r="12535" customFormat="false" ht="15" hidden="false" customHeight="true" outlineLevel="0" collapsed="false">
      <c r="A12535" s="106" t="n">
        <v>85250.2303935185</v>
      </c>
      <c r="B12535" s="1" t="s">
        <v>314</v>
      </c>
      <c r="C12535" s="1" t="s">
        <v>315</v>
      </c>
      <c r="D12535" s="1" t="s">
        <v>316</v>
      </c>
    </row>
    <row r="12536" customFormat="false" ht="15" hidden="false" customHeight="true" outlineLevel="0" collapsed="false">
      <c r="A12536" s="106" t="n">
        <v>85257.4085648148</v>
      </c>
      <c r="B12536" s="1" t="s">
        <v>317</v>
      </c>
      <c r="C12536" s="1" t="s">
        <v>318</v>
      </c>
      <c r="D12536" s="1" t="s">
        <v>319</v>
      </c>
    </row>
    <row r="12537" customFormat="false" ht="15" hidden="false" customHeight="true" outlineLevel="0" collapsed="false">
      <c r="A12537" s="106" t="n">
        <v>85264.0126041667</v>
      </c>
      <c r="B12537" s="1" t="s">
        <v>320</v>
      </c>
      <c r="C12537" s="1" t="s">
        <v>321</v>
      </c>
      <c r="D12537" s="1" t="s">
        <v>322</v>
      </c>
    </row>
    <row r="12538" customFormat="false" ht="15" hidden="false" customHeight="true" outlineLevel="0" collapsed="false">
      <c r="A12538" s="106" t="n">
        <v>85271.6945949074</v>
      </c>
      <c r="B12538" s="1" t="s">
        <v>323</v>
      </c>
      <c r="C12538" s="1" t="s">
        <v>324</v>
      </c>
      <c r="D12538" s="1" t="s">
        <v>325</v>
      </c>
    </row>
    <row r="12539" customFormat="false" ht="15" hidden="false" customHeight="true" outlineLevel="0" collapsed="false">
      <c r="A12539" s="106" t="n">
        <v>85275.2123148148</v>
      </c>
      <c r="B12539" s="1" t="s">
        <v>328</v>
      </c>
      <c r="C12539" s="1" t="s">
        <v>331</v>
      </c>
      <c r="D12539" s="1" t="s">
        <v>332</v>
      </c>
    </row>
    <row r="12540" customFormat="false" ht="15" hidden="false" customHeight="true" outlineLevel="0" collapsed="false">
      <c r="A12540" s="106" t="n">
        <v>85279.8235300926</v>
      </c>
      <c r="B12540" s="1" t="s">
        <v>314</v>
      </c>
      <c r="C12540" s="1" t="s">
        <v>315</v>
      </c>
      <c r="D12540" s="1" t="s">
        <v>316</v>
      </c>
    </row>
    <row r="12541" customFormat="false" ht="15" hidden="false" customHeight="true" outlineLevel="0" collapsed="false">
      <c r="A12541" s="106" t="n">
        <v>85286.7159143519</v>
      </c>
      <c r="B12541" s="1" t="s">
        <v>326</v>
      </c>
      <c r="C12541" s="1" t="s">
        <v>327</v>
      </c>
      <c r="D12541" s="1" t="s">
        <v>319</v>
      </c>
    </row>
    <row r="12542" customFormat="false" ht="15" hidden="false" customHeight="true" outlineLevel="0" collapsed="false">
      <c r="A12542" s="106" t="n">
        <v>85293.354837963</v>
      </c>
      <c r="B12542" s="1" t="s">
        <v>320</v>
      </c>
      <c r="C12542" s="1" t="s">
        <v>321</v>
      </c>
      <c r="D12542" s="1" t="s">
        <v>322</v>
      </c>
    </row>
    <row r="12543" customFormat="false" ht="15" hidden="false" customHeight="true" outlineLevel="0" collapsed="false">
      <c r="A12543" s="106" t="n">
        <v>85301.3266782407</v>
      </c>
      <c r="B12543" s="1" t="s">
        <v>323</v>
      </c>
      <c r="C12543" s="1" t="s">
        <v>324</v>
      </c>
      <c r="D12543" s="1" t="s">
        <v>325</v>
      </c>
    </row>
    <row r="12544" customFormat="false" ht="15" hidden="false" customHeight="true" outlineLevel="0" collapsed="false">
      <c r="A12544" s="106" t="n">
        <v>85309.3037731482</v>
      </c>
      <c r="B12544" s="1" t="s">
        <v>314</v>
      </c>
      <c r="C12544" s="1" t="s">
        <v>315</v>
      </c>
      <c r="D12544" s="1" t="s">
        <v>316</v>
      </c>
    </row>
    <row r="12545" customFormat="false" ht="15" hidden="false" customHeight="true" outlineLevel="0" collapsed="false">
      <c r="A12545" s="106" t="n">
        <v>85315.9967476852</v>
      </c>
      <c r="B12545" s="1" t="s">
        <v>326</v>
      </c>
      <c r="C12545" s="1" t="s">
        <v>327</v>
      </c>
      <c r="D12545" s="1" t="s">
        <v>319</v>
      </c>
    </row>
    <row r="12546" customFormat="false" ht="15" hidden="false" customHeight="true" outlineLevel="0" collapsed="false">
      <c r="A12546" s="106" t="n">
        <v>85322.8190162037</v>
      </c>
      <c r="B12546" s="1" t="s">
        <v>320</v>
      </c>
      <c r="C12546" s="1" t="s">
        <v>321</v>
      </c>
      <c r="D12546" s="1" t="s">
        <v>322</v>
      </c>
    </row>
    <row r="12547" customFormat="false" ht="15" hidden="false" customHeight="true" outlineLevel="0" collapsed="false">
      <c r="A12547" s="106" t="n">
        <v>85330.9590046296</v>
      </c>
      <c r="B12547" s="1" t="s">
        <v>323</v>
      </c>
      <c r="C12547" s="1" t="s">
        <v>324</v>
      </c>
      <c r="D12547" s="1" t="s">
        <v>325</v>
      </c>
    </row>
    <row r="12548" customFormat="false" ht="15" hidden="false" customHeight="true" outlineLevel="0" collapsed="false">
      <c r="A12548" s="106" t="n">
        <v>85338.6871412037</v>
      </c>
      <c r="B12548" s="1" t="s">
        <v>314</v>
      </c>
      <c r="C12548" s="1" t="s">
        <v>315</v>
      </c>
      <c r="D12548" s="1" t="s">
        <v>316</v>
      </c>
    </row>
    <row r="12549" customFormat="false" ht="15" hidden="false" customHeight="true" outlineLevel="0" collapsed="false">
      <c r="A12549" s="106" t="n">
        <v>85345.2967824074</v>
      </c>
      <c r="B12549" s="1" t="s">
        <v>326</v>
      </c>
      <c r="C12549" s="1" t="s">
        <v>327</v>
      </c>
      <c r="D12549" s="1" t="s">
        <v>319</v>
      </c>
    </row>
    <row r="12550" customFormat="false" ht="15" hidden="false" customHeight="true" outlineLevel="0" collapsed="false">
      <c r="A12550" s="106" t="n">
        <v>85352.4259490741</v>
      </c>
      <c r="B12550" s="1" t="s">
        <v>320</v>
      </c>
      <c r="C12550" s="1" t="s">
        <v>321</v>
      </c>
      <c r="D12550" s="1" t="s">
        <v>322</v>
      </c>
    </row>
    <row r="12551" customFormat="false" ht="15" hidden="false" customHeight="true" outlineLevel="0" collapsed="false">
      <c r="A12551" s="106" t="n">
        <v>85360.5765393519</v>
      </c>
      <c r="B12551" s="1" t="s">
        <v>323</v>
      </c>
      <c r="C12551" s="1" t="s">
        <v>324</v>
      </c>
      <c r="D12551" s="1" t="s">
        <v>325</v>
      </c>
    </row>
    <row r="12552" customFormat="false" ht="15" hidden="false" customHeight="true" outlineLevel="0" collapsed="false">
      <c r="A12552" s="106" t="n">
        <v>85367.9985532407</v>
      </c>
      <c r="B12552" s="1" t="s">
        <v>314</v>
      </c>
      <c r="C12552" s="1" t="s">
        <v>315</v>
      </c>
      <c r="D12552" s="1" t="s">
        <v>316</v>
      </c>
    </row>
    <row r="12553" customFormat="false" ht="15" hidden="false" customHeight="true" outlineLevel="0" collapsed="false">
      <c r="A12553" s="106" t="n">
        <v>85368.9045949074</v>
      </c>
      <c r="B12553" s="1" t="s">
        <v>328</v>
      </c>
      <c r="C12553" s="1" t="s">
        <v>335</v>
      </c>
      <c r="D12553" s="1" t="s">
        <v>336</v>
      </c>
    </row>
    <row r="12554" customFormat="false" ht="15" hidden="false" customHeight="true" outlineLevel="0" collapsed="false">
      <c r="A12554" s="106" t="n">
        <v>85374.6656712963</v>
      </c>
      <c r="B12554" s="1" t="s">
        <v>326</v>
      </c>
      <c r="C12554" s="1" t="s">
        <v>327</v>
      </c>
      <c r="D12554" s="1" t="s">
        <v>319</v>
      </c>
    </row>
    <row r="12555" customFormat="false" ht="15" hidden="false" customHeight="true" outlineLevel="0" collapsed="false">
      <c r="A12555" s="106" t="n">
        <v>85382.165787037</v>
      </c>
      <c r="B12555" s="1" t="s">
        <v>320</v>
      </c>
      <c r="C12555" s="1" t="s">
        <v>321</v>
      </c>
      <c r="D12555" s="1" t="s">
        <v>322</v>
      </c>
    </row>
    <row r="12556" customFormat="false" ht="15" hidden="false" customHeight="true" outlineLevel="0" collapsed="false">
      <c r="A12556" s="106" t="n">
        <v>85390.1713657407</v>
      </c>
      <c r="B12556" s="1" t="s">
        <v>323</v>
      </c>
      <c r="C12556" s="1" t="s">
        <v>324</v>
      </c>
      <c r="D12556" s="1" t="s">
        <v>325</v>
      </c>
    </row>
    <row r="12557" customFormat="false" ht="15" hidden="false" customHeight="true" outlineLevel="0" collapsed="false">
      <c r="A12557" s="106" t="n">
        <v>85397.2736226852</v>
      </c>
      <c r="B12557" s="1" t="s">
        <v>314</v>
      </c>
      <c r="C12557" s="1" t="s">
        <v>315</v>
      </c>
      <c r="D12557" s="1" t="s">
        <v>316</v>
      </c>
    </row>
    <row r="12558" customFormat="false" ht="15" hidden="false" customHeight="true" outlineLevel="0" collapsed="false">
      <c r="A12558" s="106" t="n">
        <v>85404.1461342593</v>
      </c>
      <c r="B12558" s="1" t="s">
        <v>326</v>
      </c>
      <c r="C12558" s="1" t="s">
        <v>327</v>
      </c>
      <c r="D12558" s="1" t="s">
        <v>319</v>
      </c>
    </row>
    <row r="12559" customFormat="false" ht="15" hidden="false" customHeight="true" outlineLevel="0" collapsed="false">
      <c r="A12559" s="106" t="n">
        <v>85411.9988310185</v>
      </c>
      <c r="B12559" s="1" t="s">
        <v>320</v>
      </c>
      <c r="C12559" s="1" t="s">
        <v>321</v>
      </c>
      <c r="D12559" s="1" t="s">
        <v>322</v>
      </c>
    </row>
    <row r="12560" customFormat="false" ht="15" hidden="false" customHeight="true" outlineLevel="0" collapsed="false">
      <c r="A12560" s="106" t="n">
        <v>85419.7360069444</v>
      </c>
      <c r="B12560" s="1" t="s">
        <v>333</v>
      </c>
      <c r="C12560" s="1" t="s">
        <v>334</v>
      </c>
      <c r="D12560" s="1" t="s">
        <v>325</v>
      </c>
    </row>
    <row r="12561" customFormat="false" ht="15" hidden="false" customHeight="true" outlineLevel="0" collapsed="false">
      <c r="A12561" s="106" t="n">
        <v>85426.5593981482</v>
      </c>
      <c r="B12561" s="1" t="s">
        <v>314</v>
      </c>
      <c r="C12561" s="1" t="s">
        <v>315</v>
      </c>
      <c r="D12561" s="1" t="s">
        <v>316</v>
      </c>
    </row>
    <row r="12562" customFormat="false" ht="15" hidden="false" customHeight="true" outlineLevel="0" collapsed="false">
      <c r="A12562" s="106" t="n">
        <v>85433.7574884259</v>
      </c>
      <c r="B12562" s="1" t="s">
        <v>317</v>
      </c>
      <c r="C12562" s="1" t="s">
        <v>318</v>
      </c>
      <c r="D12562" s="1" t="s">
        <v>319</v>
      </c>
    </row>
    <row r="12563" customFormat="false" ht="15" hidden="false" customHeight="true" outlineLevel="0" collapsed="false">
      <c r="A12563" s="106" t="n">
        <v>85441.8637152778</v>
      </c>
      <c r="B12563" s="1" t="s">
        <v>320</v>
      </c>
      <c r="C12563" s="1" t="s">
        <v>321</v>
      </c>
      <c r="D12563" s="1" t="s">
        <v>322</v>
      </c>
    </row>
    <row r="12564" customFormat="false" ht="15" hidden="false" customHeight="true" outlineLevel="0" collapsed="false">
      <c r="A12564" s="106" t="n">
        <v>85449.2606134259</v>
      </c>
      <c r="B12564" s="1" t="s">
        <v>323</v>
      </c>
      <c r="C12564" s="1" t="s">
        <v>324</v>
      </c>
      <c r="D12564" s="1" t="s">
        <v>325</v>
      </c>
    </row>
    <row r="12565" customFormat="false" ht="15" hidden="false" customHeight="true" outlineLevel="0" collapsed="false">
      <c r="A12565" s="106" t="n">
        <v>85455.9081597222</v>
      </c>
      <c r="B12565" s="1" t="s">
        <v>314</v>
      </c>
      <c r="C12565" s="1" t="s">
        <v>315</v>
      </c>
      <c r="D12565" s="1" t="s">
        <v>316</v>
      </c>
    </row>
    <row r="12566" customFormat="false" ht="15" hidden="false" customHeight="true" outlineLevel="0" collapsed="false">
      <c r="A12566" s="106" t="n">
        <v>85458.8455902778</v>
      </c>
      <c r="B12566" s="1" t="s">
        <v>328</v>
      </c>
      <c r="C12566" s="1" t="s">
        <v>337</v>
      </c>
      <c r="D12566" s="1" t="s">
        <v>338</v>
      </c>
    </row>
    <row r="12567" customFormat="false" ht="15" hidden="false" customHeight="true" outlineLevel="0" collapsed="false">
      <c r="A12567" s="106" t="n">
        <v>85463.4829861111</v>
      </c>
      <c r="B12567" s="1" t="s">
        <v>326</v>
      </c>
      <c r="C12567" s="1" t="s">
        <v>327</v>
      </c>
      <c r="D12567" s="1" t="s">
        <v>319</v>
      </c>
    </row>
    <row r="12568" customFormat="false" ht="15" hidden="false" customHeight="true" outlineLevel="0" collapsed="false">
      <c r="A12568" s="106" t="n">
        <v>85471.6888773148</v>
      </c>
      <c r="B12568" s="1" t="s">
        <v>320</v>
      </c>
      <c r="C12568" s="1" t="s">
        <v>321</v>
      </c>
      <c r="D12568" s="1" t="s">
        <v>322</v>
      </c>
    </row>
    <row r="12569" customFormat="false" ht="15" hidden="false" customHeight="true" outlineLevel="0" collapsed="false">
      <c r="A12569" s="106" t="n">
        <v>85478.7385416667</v>
      </c>
      <c r="B12569" s="1" t="s">
        <v>323</v>
      </c>
      <c r="C12569" s="1" t="s">
        <v>324</v>
      </c>
      <c r="D12569" s="1" t="s">
        <v>325</v>
      </c>
    </row>
    <row r="12570" customFormat="false" ht="15" hidden="false" customHeight="true" outlineLevel="0" collapsed="false">
      <c r="A12570" s="106" t="n">
        <v>85485.3629861111</v>
      </c>
      <c r="B12570" s="1" t="s">
        <v>314</v>
      </c>
      <c r="C12570" s="1" t="s">
        <v>315</v>
      </c>
      <c r="D12570" s="1" t="s">
        <v>316</v>
      </c>
    </row>
    <row r="12571" customFormat="false" ht="15" hidden="false" customHeight="true" outlineLevel="0" collapsed="false">
      <c r="A12571" s="106" t="n">
        <v>85493.2737152778</v>
      </c>
      <c r="B12571" s="1" t="s">
        <v>326</v>
      </c>
      <c r="C12571" s="1" t="s">
        <v>327</v>
      </c>
      <c r="D12571" s="1" t="s">
        <v>319</v>
      </c>
    </row>
    <row r="12572" customFormat="false" ht="15" hidden="false" customHeight="true" outlineLevel="0" collapsed="false">
      <c r="A12572" s="106" t="n">
        <v>85501.4059259259</v>
      </c>
      <c r="B12572" s="1" t="s">
        <v>320</v>
      </c>
      <c r="C12572" s="1" t="s">
        <v>321</v>
      </c>
      <c r="D12572" s="1" t="s">
        <v>322</v>
      </c>
    </row>
    <row r="12573" customFormat="false" ht="15" hidden="false" customHeight="true" outlineLevel="0" collapsed="false">
      <c r="A12573" s="106" t="n">
        <v>85508.1744097222</v>
      </c>
      <c r="B12573" s="1" t="s">
        <v>323</v>
      </c>
      <c r="C12573" s="1" t="s">
        <v>324</v>
      </c>
      <c r="D12573" s="1" t="s">
        <v>325</v>
      </c>
    </row>
    <row r="12574" customFormat="false" ht="15" hidden="false" customHeight="true" outlineLevel="0" collapsed="false">
      <c r="A12574" s="106" t="n">
        <v>85514.9393171296</v>
      </c>
      <c r="B12574" s="1" t="s">
        <v>314</v>
      </c>
      <c r="C12574" s="1" t="s">
        <v>315</v>
      </c>
      <c r="D12574" s="1" t="s">
        <v>316</v>
      </c>
    </row>
    <row r="12575" customFormat="false" ht="15" hidden="false" customHeight="true" outlineLevel="0" collapsed="false">
      <c r="A12575" s="106" t="n">
        <v>85523.0670949074</v>
      </c>
      <c r="B12575" s="1" t="s">
        <v>326</v>
      </c>
      <c r="C12575" s="1" t="s">
        <v>327</v>
      </c>
      <c r="D12575" s="1" t="s">
        <v>319</v>
      </c>
    </row>
    <row r="12576" customFormat="false" ht="15" hidden="false" customHeight="true" outlineLevel="0" collapsed="false">
      <c r="A12576" s="106" t="n">
        <v>85530.9679050926</v>
      </c>
      <c r="B12576" s="1" t="s">
        <v>320</v>
      </c>
      <c r="C12576" s="1" t="s">
        <v>321</v>
      </c>
      <c r="D12576" s="1" t="s">
        <v>322</v>
      </c>
    </row>
    <row r="12577" customFormat="false" ht="15" hidden="false" customHeight="true" outlineLevel="0" collapsed="false">
      <c r="A12577" s="106" t="n">
        <v>85537.5850462963</v>
      </c>
      <c r="B12577" s="1" t="s">
        <v>323</v>
      </c>
      <c r="C12577" s="1" t="s">
        <v>324</v>
      </c>
      <c r="D12577" s="1" t="s">
        <v>325</v>
      </c>
    </row>
    <row r="12578" customFormat="false" ht="15" hidden="false" customHeight="true" outlineLevel="0" collapsed="false">
      <c r="A12578" s="106" t="n">
        <v>85544.6174305556</v>
      </c>
      <c r="B12578" s="1" t="s">
        <v>314</v>
      </c>
      <c r="C12578" s="1" t="s">
        <v>315</v>
      </c>
      <c r="D12578" s="1" t="s">
        <v>316</v>
      </c>
    </row>
    <row r="12579" customFormat="false" ht="15" hidden="false" customHeight="true" outlineLevel="0" collapsed="false">
      <c r="A12579" s="106" t="n">
        <v>85547.7922337963</v>
      </c>
      <c r="B12579" s="1" t="s">
        <v>328</v>
      </c>
      <c r="C12579" s="1" t="s">
        <v>329</v>
      </c>
      <c r="D12579" s="1" t="s">
        <v>330</v>
      </c>
    </row>
    <row r="12580" customFormat="false" ht="15" hidden="false" customHeight="true" outlineLevel="0" collapsed="false">
      <c r="A12580" s="106" t="n">
        <v>85552.8052893519</v>
      </c>
      <c r="B12580" s="1" t="s">
        <v>326</v>
      </c>
      <c r="C12580" s="1" t="s">
        <v>327</v>
      </c>
      <c r="D12580" s="1" t="s">
        <v>319</v>
      </c>
    </row>
    <row r="12581" customFormat="false" ht="15" hidden="false" customHeight="true" outlineLevel="0" collapsed="false">
      <c r="A12581" s="106" t="n">
        <v>85560.3678472222</v>
      </c>
      <c r="B12581" s="1" t="s">
        <v>320</v>
      </c>
      <c r="C12581" s="1" t="s">
        <v>321</v>
      </c>
      <c r="D12581" s="1" t="s">
        <v>322</v>
      </c>
    </row>
    <row r="12582" customFormat="false" ht="15" hidden="false" customHeight="true" outlineLevel="0" collapsed="false">
      <c r="A12582" s="106" t="n">
        <v>85566.9933449074</v>
      </c>
      <c r="B12582" s="1" t="s">
        <v>323</v>
      </c>
      <c r="C12582" s="1" t="s">
        <v>324</v>
      </c>
      <c r="D12582" s="1" t="s">
        <v>325</v>
      </c>
    </row>
    <row r="12583" customFormat="false" ht="15" hidden="false" customHeight="true" outlineLevel="0" collapsed="false">
      <c r="A12583" s="106" t="n">
        <v>85574.3558564815</v>
      </c>
      <c r="B12583" s="1" t="s">
        <v>314</v>
      </c>
      <c r="C12583" s="1" t="s">
        <v>315</v>
      </c>
      <c r="D12583" s="1" t="s">
        <v>316</v>
      </c>
    </row>
    <row r="12584" customFormat="false" ht="15" hidden="false" customHeight="true" outlineLevel="0" collapsed="false">
      <c r="A12584" s="106" t="n">
        <v>85582.445474537</v>
      </c>
      <c r="B12584" s="1" t="s">
        <v>317</v>
      </c>
      <c r="C12584" s="1" t="s">
        <v>318</v>
      </c>
      <c r="D12584" s="1" t="s">
        <v>319</v>
      </c>
    </row>
    <row r="12585" customFormat="false" ht="15" hidden="false" customHeight="true" outlineLevel="0" collapsed="false">
      <c r="A12585" s="106" t="n">
        <v>85589.640150463</v>
      </c>
      <c r="B12585" s="1" t="s">
        <v>320</v>
      </c>
      <c r="C12585" s="1" t="s">
        <v>321</v>
      </c>
      <c r="D12585" s="1" t="s">
        <v>322</v>
      </c>
    </row>
    <row r="12586" customFormat="false" ht="15" hidden="false" customHeight="true" outlineLevel="0" collapsed="false">
      <c r="A12586" s="106" t="n">
        <v>85596.421400463</v>
      </c>
      <c r="B12586" s="1" t="s">
        <v>333</v>
      </c>
      <c r="C12586" s="1" t="s">
        <v>334</v>
      </c>
      <c r="D12586" s="1" t="s">
        <v>325</v>
      </c>
    </row>
    <row r="12587" customFormat="false" ht="15" hidden="false" customHeight="true" outlineLevel="0" collapsed="false">
      <c r="A12587" s="106" t="n">
        <v>85604.1112037037</v>
      </c>
      <c r="B12587" s="1" t="s">
        <v>314</v>
      </c>
      <c r="C12587" s="1" t="s">
        <v>315</v>
      </c>
      <c r="D12587" s="1" t="s">
        <v>316</v>
      </c>
    </row>
    <row r="12588" customFormat="false" ht="15" hidden="false" customHeight="true" outlineLevel="0" collapsed="false">
      <c r="A12588" s="106" t="n">
        <v>85611.9666898148</v>
      </c>
      <c r="B12588" s="1" t="s">
        <v>317</v>
      </c>
      <c r="C12588" s="1" t="s">
        <v>318</v>
      </c>
      <c r="D12588" s="1" t="s">
        <v>319</v>
      </c>
    </row>
    <row r="12589" customFormat="false" ht="15" hidden="false" customHeight="true" outlineLevel="0" collapsed="false">
      <c r="A12589" s="106" t="n">
        <v>85618.8438078704</v>
      </c>
      <c r="B12589" s="1" t="s">
        <v>320</v>
      </c>
      <c r="C12589" s="1" t="s">
        <v>321</v>
      </c>
      <c r="D12589" s="1" t="s">
        <v>322</v>
      </c>
    </row>
    <row r="12590" customFormat="false" ht="15" hidden="false" customHeight="true" outlineLevel="0" collapsed="false">
      <c r="A12590" s="106" t="n">
        <v>85625.8869097222</v>
      </c>
      <c r="B12590" s="1" t="s">
        <v>323</v>
      </c>
      <c r="C12590" s="1" t="s">
        <v>324</v>
      </c>
      <c r="D12590" s="1" t="s">
        <v>325</v>
      </c>
    </row>
    <row r="12591" customFormat="false" ht="15" hidden="false" customHeight="true" outlineLevel="0" collapsed="false">
      <c r="A12591" s="106" t="n">
        <v>85633.84625</v>
      </c>
      <c r="B12591" s="1" t="s">
        <v>314</v>
      </c>
      <c r="C12591" s="1" t="s">
        <v>315</v>
      </c>
      <c r="D12591" s="1" t="s">
        <v>316</v>
      </c>
    </row>
    <row r="12592" customFormat="false" ht="15" hidden="false" customHeight="true" outlineLevel="0" collapsed="false">
      <c r="A12592" s="106" t="n">
        <v>85640.4465277778</v>
      </c>
      <c r="B12592" s="1" t="s">
        <v>328</v>
      </c>
      <c r="C12592" s="1" t="s">
        <v>331</v>
      </c>
      <c r="D12592" s="1" t="s">
        <v>332</v>
      </c>
    </row>
    <row r="12593" customFormat="false" ht="15" hidden="false" customHeight="true" outlineLevel="0" collapsed="false">
      <c r="A12593" s="106" t="n">
        <v>85641.3752430556</v>
      </c>
      <c r="B12593" s="1" t="s">
        <v>326</v>
      </c>
      <c r="C12593" s="1" t="s">
        <v>327</v>
      </c>
      <c r="D12593" s="1" t="s">
        <v>319</v>
      </c>
    </row>
    <row r="12594" customFormat="false" ht="15" hidden="false" customHeight="true" outlineLevel="0" collapsed="false">
      <c r="A12594" s="106" t="n">
        <v>85648.0444560185</v>
      </c>
      <c r="B12594" s="1" t="s">
        <v>320</v>
      </c>
      <c r="C12594" s="1" t="s">
        <v>321</v>
      </c>
      <c r="D12594" s="1" t="s">
        <v>322</v>
      </c>
    </row>
    <row r="12595" customFormat="false" ht="15" hidden="false" customHeight="true" outlineLevel="0" collapsed="false">
      <c r="A12595" s="106" t="n">
        <v>85655.4036458333</v>
      </c>
      <c r="B12595" s="1" t="s">
        <v>323</v>
      </c>
      <c r="C12595" s="1" t="s">
        <v>324</v>
      </c>
      <c r="D12595" s="1" t="s">
        <v>325</v>
      </c>
    </row>
    <row r="12596" customFormat="false" ht="15" hidden="false" customHeight="true" outlineLevel="0" collapsed="false">
      <c r="A12596" s="106" t="n">
        <v>85663.5291203704</v>
      </c>
      <c r="B12596" s="1" t="s">
        <v>314</v>
      </c>
      <c r="C12596" s="1" t="s">
        <v>315</v>
      </c>
      <c r="D12596" s="1" t="s">
        <v>316</v>
      </c>
    </row>
    <row r="12597" customFormat="false" ht="15" hidden="false" customHeight="true" outlineLevel="0" collapsed="false">
      <c r="A12597" s="106" t="n">
        <v>85670.7032060185</v>
      </c>
      <c r="B12597" s="1" t="s">
        <v>326</v>
      </c>
      <c r="C12597" s="1" t="s">
        <v>327</v>
      </c>
      <c r="D12597" s="1" t="s">
        <v>319</v>
      </c>
    </row>
    <row r="12598" customFormat="false" ht="15" hidden="false" customHeight="true" outlineLevel="0" collapsed="false">
      <c r="A12598" s="106" t="n">
        <v>85677.3034606482</v>
      </c>
      <c r="B12598" s="1" t="s">
        <v>320</v>
      </c>
      <c r="C12598" s="1" t="s">
        <v>321</v>
      </c>
      <c r="D12598" s="1" t="s">
        <v>322</v>
      </c>
    </row>
    <row r="12599" customFormat="false" ht="15" hidden="false" customHeight="true" outlineLevel="0" collapsed="false">
      <c r="A12599" s="106" t="n">
        <v>85684.9820023148</v>
      </c>
      <c r="B12599" s="1" t="s">
        <v>323</v>
      </c>
      <c r="C12599" s="1" t="s">
        <v>324</v>
      </c>
      <c r="D12599" s="1" t="s">
        <v>325</v>
      </c>
    </row>
    <row r="12600" customFormat="false" ht="15" hidden="false" customHeight="true" outlineLevel="0" collapsed="false">
      <c r="A12600" s="106" t="n">
        <v>85693.1339467593</v>
      </c>
      <c r="B12600" s="1" t="s">
        <v>314</v>
      </c>
      <c r="C12600" s="1" t="s">
        <v>315</v>
      </c>
      <c r="D12600" s="1" t="s">
        <v>316</v>
      </c>
    </row>
    <row r="12601" customFormat="false" ht="15" hidden="false" customHeight="true" outlineLevel="0" collapsed="false">
      <c r="A12601" s="106" t="n">
        <v>85699.9983449074</v>
      </c>
      <c r="B12601" s="1" t="s">
        <v>326</v>
      </c>
      <c r="C12601" s="1" t="s">
        <v>327</v>
      </c>
      <c r="D12601" s="1" t="s">
        <v>319</v>
      </c>
    </row>
    <row r="12602" customFormat="false" ht="15" hidden="false" customHeight="true" outlineLevel="0" collapsed="false">
      <c r="A12602" s="106" t="n">
        <v>85706.6708680556</v>
      </c>
      <c r="B12602" s="1" t="s">
        <v>320</v>
      </c>
      <c r="C12602" s="1" t="s">
        <v>321</v>
      </c>
      <c r="D12602" s="1" t="s">
        <v>322</v>
      </c>
    </row>
    <row r="12603" customFormat="false" ht="15" hidden="false" customHeight="true" outlineLevel="0" collapsed="false">
      <c r="A12603" s="106" t="n">
        <v>85714.6247222222</v>
      </c>
      <c r="B12603" s="1" t="s">
        <v>323</v>
      </c>
      <c r="C12603" s="1" t="s">
        <v>324</v>
      </c>
      <c r="D12603" s="1" t="s">
        <v>325</v>
      </c>
    </row>
    <row r="12604" customFormat="false" ht="15" hidden="false" customHeight="true" outlineLevel="0" collapsed="false">
      <c r="A12604" s="106" t="n">
        <v>85722.6460069444</v>
      </c>
      <c r="B12604" s="1" t="s">
        <v>314</v>
      </c>
      <c r="C12604" s="1" t="s">
        <v>315</v>
      </c>
      <c r="D12604" s="1" t="s">
        <v>316</v>
      </c>
    </row>
    <row r="12605" customFormat="false" ht="15" hidden="false" customHeight="true" outlineLevel="0" collapsed="false">
      <c r="A12605" s="106" t="n">
        <v>85729.311087963</v>
      </c>
      <c r="B12605" s="1" t="s">
        <v>326</v>
      </c>
      <c r="C12605" s="1" t="s">
        <v>327</v>
      </c>
      <c r="D12605" s="1" t="s">
        <v>319</v>
      </c>
    </row>
    <row r="12606" customFormat="false" ht="15" hidden="false" customHeight="true" outlineLevel="0" collapsed="false">
      <c r="A12606" s="106" t="n">
        <v>85734.1435300926</v>
      </c>
      <c r="B12606" s="1" t="s">
        <v>328</v>
      </c>
      <c r="C12606" s="1" t="s">
        <v>335</v>
      </c>
      <c r="D12606" s="1" t="s">
        <v>336</v>
      </c>
    </row>
    <row r="12607" customFormat="false" ht="15" hidden="false" customHeight="true" outlineLevel="0" collapsed="false">
      <c r="A12607" s="106" t="n">
        <v>85736.1802662037</v>
      </c>
      <c r="B12607" s="1" t="s">
        <v>320</v>
      </c>
      <c r="C12607" s="1" t="s">
        <v>321</v>
      </c>
      <c r="D12607" s="1" t="s">
        <v>322</v>
      </c>
    </row>
    <row r="12608" customFormat="false" ht="15" hidden="false" customHeight="true" outlineLevel="0" collapsed="false">
      <c r="A12608" s="106" t="n">
        <v>85744.3172453704</v>
      </c>
      <c r="B12608" s="1" t="s">
        <v>323</v>
      </c>
      <c r="C12608" s="1" t="s">
        <v>324</v>
      </c>
      <c r="D12608" s="1" t="s">
        <v>325</v>
      </c>
    </row>
    <row r="12609" customFormat="false" ht="15" hidden="false" customHeight="true" outlineLevel="0" collapsed="false">
      <c r="A12609" s="106" t="n">
        <v>85752.0680902778</v>
      </c>
      <c r="B12609" s="1" t="s">
        <v>314</v>
      </c>
      <c r="C12609" s="1" t="s">
        <v>315</v>
      </c>
      <c r="D12609" s="1" t="s">
        <v>316</v>
      </c>
    </row>
    <row r="12610" customFormat="false" ht="15" hidden="false" customHeight="true" outlineLevel="0" collapsed="false">
      <c r="A12610" s="106" t="n">
        <v>85758.6833217593</v>
      </c>
      <c r="B12610" s="1" t="s">
        <v>317</v>
      </c>
      <c r="C12610" s="1" t="s">
        <v>318</v>
      </c>
      <c r="D12610" s="1" t="s">
        <v>319</v>
      </c>
    </row>
    <row r="12611" customFormat="false" ht="15" hidden="false" customHeight="true" outlineLevel="0" collapsed="false">
      <c r="A12611" s="106" t="n">
        <v>85765.8451851852</v>
      </c>
      <c r="B12611" s="1" t="s">
        <v>320</v>
      </c>
      <c r="C12611" s="1" t="s">
        <v>321</v>
      </c>
      <c r="D12611" s="1" t="s">
        <v>322</v>
      </c>
    </row>
    <row r="12612" customFormat="false" ht="15" hidden="false" customHeight="true" outlineLevel="0" collapsed="false">
      <c r="A12612" s="106" t="n">
        <v>85774.0220949074</v>
      </c>
      <c r="B12612" s="1" t="s">
        <v>333</v>
      </c>
      <c r="C12612" s="1" t="s">
        <v>334</v>
      </c>
      <c r="D12612" s="1" t="s">
        <v>325</v>
      </c>
    </row>
    <row r="12613" customFormat="false" ht="15" hidden="false" customHeight="true" outlineLevel="0" collapsed="false">
      <c r="A12613" s="106" t="n">
        <v>85781.4228703704</v>
      </c>
      <c r="B12613" s="1" t="s">
        <v>314</v>
      </c>
      <c r="C12613" s="1" t="s">
        <v>315</v>
      </c>
      <c r="D12613" s="1" t="s">
        <v>316</v>
      </c>
    </row>
    <row r="12614" customFormat="false" ht="15" hidden="false" customHeight="true" outlineLevel="0" collapsed="false">
      <c r="A12614" s="106" t="n">
        <v>85788.140787037</v>
      </c>
      <c r="B12614" s="1" t="s">
        <v>317</v>
      </c>
      <c r="C12614" s="1" t="s">
        <v>318</v>
      </c>
      <c r="D12614" s="1" t="s">
        <v>319</v>
      </c>
    </row>
    <row r="12615" customFormat="false" ht="15" hidden="false" customHeight="true" outlineLevel="0" collapsed="false">
      <c r="A12615" s="106" t="n">
        <v>85795.6532986111</v>
      </c>
      <c r="B12615" s="1" t="s">
        <v>320</v>
      </c>
      <c r="C12615" s="1" t="s">
        <v>321</v>
      </c>
      <c r="D12615" s="1" t="s">
        <v>322</v>
      </c>
    </row>
    <row r="12616" customFormat="false" ht="15" hidden="false" customHeight="true" outlineLevel="0" collapsed="false">
      <c r="A12616" s="106" t="n">
        <v>85803.6907638889</v>
      </c>
      <c r="B12616" s="1" t="s">
        <v>323</v>
      </c>
      <c r="C12616" s="1" t="s">
        <v>324</v>
      </c>
      <c r="D12616" s="1" t="s">
        <v>325</v>
      </c>
    </row>
    <row r="12617" customFormat="false" ht="15" hidden="false" customHeight="true" outlineLevel="0" collapsed="false">
      <c r="A12617" s="106" t="n">
        <v>85810.747650463</v>
      </c>
      <c r="B12617" s="1" t="s">
        <v>314</v>
      </c>
      <c r="C12617" s="1" t="s">
        <v>315</v>
      </c>
      <c r="D12617" s="1" t="s">
        <v>316</v>
      </c>
    </row>
    <row r="12618" customFormat="false" ht="15" hidden="false" customHeight="true" outlineLevel="0" collapsed="false">
      <c r="A12618" s="106" t="n">
        <v>85817.6918981481</v>
      </c>
      <c r="B12618" s="1" t="s">
        <v>326</v>
      </c>
      <c r="C12618" s="1" t="s">
        <v>327</v>
      </c>
      <c r="D12618" s="1" t="s">
        <v>319</v>
      </c>
    </row>
    <row r="12619" customFormat="false" ht="15" hidden="false" customHeight="true" outlineLevel="0" collapsed="false">
      <c r="A12619" s="106" t="n">
        <v>85824.0850810185</v>
      </c>
      <c r="B12619" s="1" t="s">
        <v>328</v>
      </c>
      <c r="C12619" s="1" t="s">
        <v>337</v>
      </c>
      <c r="D12619" s="1" t="s">
        <v>338</v>
      </c>
    </row>
    <row r="12620" customFormat="false" ht="15" hidden="false" customHeight="true" outlineLevel="0" collapsed="false">
      <c r="A12620" s="106" t="n">
        <v>85825.5555902778</v>
      </c>
      <c r="B12620" s="1" t="s">
        <v>320</v>
      </c>
      <c r="C12620" s="1" t="s">
        <v>321</v>
      </c>
      <c r="D12620" s="1" t="s">
        <v>322</v>
      </c>
    </row>
    <row r="12621" customFormat="false" ht="15" hidden="false" customHeight="true" outlineLevel="0" collapsed="false">
      <c r="A12621" s="106" t="n">
        <v>85833.2878356482</v>
      </c>
      <c r="B12621" s="1" t="s">
        <v>323</v>
      </c>
      <c r="C12621" s="1" t="s">
        <v>324</v>
      </c>
      <c r="D12621" s="1" t="s">
        <v>325</v>
      </c>
    </row>
    <row r="12622" customFormat="false" ht="15" hidden="false" customHeight="true" outlineLevel="0" collapsed="false">
      <c r="A12622" s="106" t="n">
        <v>85840.0839583333</v>
      </c>
      <c r="B12622" s="1" t="s">
        <v>314</v>
      </c>
      <c r="C12622" s="1" t="s">
        <v>315</v>
      </c>
      <c r="D12622" s="1" t="s">
        <v>316</v>
      </c>
    </row>
    <row r="12623" customFormat="false" ht="15" hidden="false" customHeight="true" outlineLevel="0" collapsed="false">
      <c r="A12623" s="106" t="n">
        <v>85847.3325578704</v>
      </c>
      <c r="B12623" s="1" t="s">
        <v>326</v>
      </c>
      <c r="C12623" s="1" t="s">
        <v>327</v>
      </c>
      <c r="D12623" s="1" t="s">
        <v>319</v>
      </c>
    </row>
    <row r="12624" customFormat="false" ht="15" hidden="false" customHeight="true" outlineLevel="0" collapsed="false">
      <c r="A12624" s="106" t="n">
        <v>85855.4633449074</v>
      </c>
      <c r="B12624" s="1" t="s">
        <v>320</v>
      </c>
      <c r="C12624" s="1" t="s">
        <v>321</v>
      </c>
      <c r="D12624" s="1" t="s">
        <v>322</v>
      </c>
    </row>
    <row r="12625" customFormat="false" ht="15" hidden="false" customHeight="true" outlineLevel="0" collapsed="false">
      <c r="A12625" s="106" t="n">
        <v>85862.8049074074</v>
      </c>
      <c r="B12625" s="1" t="s">
        <v>323</v>
      </c>
      <c r="C12625" s="1" t="s">
        <v>324</v>
      </c>
      <c r="D12625" s="1" t="s">
        <v>325</v>
      </c>
    </row>
    <row r="12626" customFormat="false" ht="15" hidden="false" customHeight="true" outlineLevel="0" collapsed="false">
      <c r="A12626" s="106" t="n">
        <v>85869.4661689815</v>
      </c>
      <c r="B12626" s="1" t="s">
        <v>314</v>
      </c>
      <c r="C12626" s="1" t="s">
        <v>315</v>
      </c>
      <c r="D12626" s="1" t="s">
        <v>316</v>
      </c>
    </row>
    <row r="12627" customFormat="false" ht="15" hidden="false" customHeight="true" outlineLevel="0" collapsed="false">
      <c r="A12627" s="106" t="n">
        <v>85877.0479398148</v>
      </c>
      <c r="B12627" s="1" t="s">
        <v>326</v>
      </c>
      <c r="C12627" s="1" t="s">
        <v>327</v>
      </c>
      <c r="D12627" s="1" t="s">
        <v>319</v>
      </c>
    </row>
    <row r="12628" customFormat="false" ht="15" hidden="false" customHeight="true" outlineLevel="0" collapsed="false">
      <c r="A12628" s="106" t="n">
        <v>85885.2755671296</v>
      </c>
      <c r="B12628" s="1" t="s">
        <v>320</v>
      </c>
      <c r="C12628" s="1" t="s">
        <v>321</v>
      </c>
      <c r="D12628" s="1" t="s">
        <v>322</v>
      </c>
    </row>
    <row r="12629" customFormat="false" ht="15" hidden="false" customHeight="true" outlineLevel="0" collapsed="false">
      <c r="A12629" s="106" t="n">
        <v>85892.2541550926</v>
      </c>
      <c r="B12629" s="1" t="s">
        <v>323</v>
      </c>
      <c r="C12629" s="1" t="s">
        <v>324</v>
      </c>
      <c r="D12629" s="1" t="s">
        <v>325</v>
      </c>
    </row>
    <row r="12630" customFormat="false" ht="15" hidden="false" customHeight="true" outlineLevel="0" collapsed="false">
      <c r="A12630" s="106" t="n">
        <v>85898.9146180556</v>
      </c>
      <c r="B12630" s="1" t="s">
        <v>314</v>
      </c>
      <c r="C12630" s="1" t="s">
        <v>315</v>
      </c>
      <c r="D12630" s="1" t="s">
        <v>316</v>
      </c>
    </row>
    <row r="12631" customFormat="false" ht="15" hidden="false" customHeight="true" outlineLevel="0" collapsed="false">
      <c r="A12631" s="106" t="n">
        <v>85906.8059027778</v>
      </c>
      <c r="B12631" s="1" t="s">
        <v>326</v>
      </c>
      <c r="C12631" s="1" t="s">
        <v>327</v>
      </c>
      <c r="D12631" s="1" t="s">
        <v>319</v>
      </c>
    </row>
    <row r="12632" customFormat="false" ht="15" hidden="false" customHeight="true" outlineLevel="0" collapsed="false">
      <c r="A12632" s="106" t="n">
        <v>85913.0304398148</v>
      </c>
      <c r="B12632" s="1" t="s">
        <v>328</v>
      </c>
      <c r="C12632" s="1" t="s">
        <v>329</v>
      </c>
      <c r="D12632" s="1" t="s">
        <v>330</v>
      </c>
    </row>
    <row r="12633" customFormat="false" ht="15" hidden="false" customHeight="true" outlineLevel="0" collapsed="false">
      <c r="A12633" s="106" t="n">
        <v>85914.9242824074</v>
      </c>
      <c r="B12633" s="1" t="s">
        <v>320</v>
      </c>
      <c r="C12633" s="1" t="s">
        <v>321</v>
      </c>
      <c r="D12633" s="1" t="s">
        <v>322</v>
      </c>
    </row>
    <row r="12634" customFormat="false" ht="15" hidden="false" customHeight="true" outlineLevel="0" collapsed="false">
      <c r="A12634" s="106" t="n">
        <v>85921.6537615741</v>
      </c>
      <c r="B12634" s="1" t="s">
        <v>323</v>
      </c>
      <c r="C12634" s="1" t="s">
        <v>324</v>
      </c>
      <c r="D12634" s="1" t="s">
        <v>325</v>
      </c>
    </row>
    <row r="12635" customFormat="false" ht="15" hidden="false" customHeight="true" outlineLevel="0" collapsed="false">
      <c r="A12635" s="106" t="n">
        <v>85928.4375347222</v>
      </c>
      <c r="B12635" s="1" t="s">
        <v>314</v>
      </c>
      <c r="C12635" s="1" t="s">
        <v>315</v>
      </c>
      <c r="D12635" s="1" t="s">
        <v>316</v>
      </c>
    </row>
    <row r="12636" customFormat="false" ht="15" hidden="false" customHeight="true" outlineLevel="0" collapsed="false">
      <c r="A12636" s="106" t="n">
        <v>85936.5529513889</v>
      </c>
      <c r="B12636" s="1" t="s">
        <v>317</v>
      </c>
      <c r="C12636" s="1" t="s">
        <v>318</v>
      </c>
      <c r="D12636" s="1" t="s">
        <v>319</v>
      </c>
    </row>
    <row r="12637" customFormat="false" ht="15" hidden="false" customHeight="true" outlineLevel="0" collapsed="false">
      <c r="A12637" s="106" t="n">
        <v>85944.3962615741</v>
      </c>
      <c r="B12637" s="1" t="s">
        <v>320</v>
      </c>
      <c r="C12637" s="1" t="s">
        <v>321</v>
      </c>
      <c r="D12637" s="1" t="s">
        <v>322</v>
      </c>
    </row>
    <row r="12638" customFormat="false" ht="15" hidden="false" customHeight="true" outlineLevel="0" collapsed="false">
      <c r="A12638" s="106" t="n">
        <v>85951.020775463</v>
      </c>
      <c r="B12638" s="1" t="s">
        <v>333</v>
      </c>
      <c r="C12638" s="1" t="s">
        <v>334</v>
      </c>
      <c r="D12638" s="1" t="s">
        <v>325</v>
      </c>
    </row>
    <row r="12639" customFormat="false" ht="15" hidden="false" customHeight="true" outlineLevel="0" collapsed="false">
      <c r="A12639" s="106" t="n">
        <v>85958.0361921296</v>
      </c>
      <c r="B12639" s="1" t="s">
        <v>314</v>
      </c>
      <c r="C12639" s="1" t="s">
        <v>315</v>
      </c>
      <c r="D12639" s="1" t="s">
        <v>316</v>
      </c>
    </row>
    <row r="12640" customFormat="false" ht="15" hidden="false" customHeight="true" outlineLevel="0" collapsed="false">
      <c r="A12640" s="106" t="n">
        <v>85966.2293865741</v>
      </c>
      <c r="B12640" s="1" t="s">
        <v>326</v>
      </c>
      <c r="C12640" s="1" t="s">
        <v>327</v>
      </c>
      <c r="D12640" s="1" t="s">
        <v>319</v>
      </c>
    </row>
    <row r="12641" customFormat="false" ht="15" hidden="false" customHeight="true" outlineLevel="0" collapsed="false">
      <c r="A12641" s="106" t="n">
        <v>85973.7218287037</v>
      </c>
      <c r="B12641" s="1" t="s">
        <v>320</v>
      </c>
      <c r="C12641" s="1" t="s">
        <v>321</v>
      </c>
      <c r="D12641" s="1" t="s">
        <v>322</v>
      </c>
    </row>
    <row r="12642" customFormat="false" ht="15" hidden="false" customHeight="true" outlineLevel="0" collapsed="false">
      <c r="A12642" s="106" t="n">
        <v>85980.3747800926</v>
      </c>
      <c r="B12642" s="1" t="s">
        <v>323</v>
      </c>
      <c r="C12642" s="1" t="s">
        <v>324</v>
      </c>
      <c r="D12642" s="1" t="s">
        <v>325</v>
      </c>
    </row>
    <row r="12643" customFormat="false" ht="15" hidden="false" customHeight="true" outlineLevel="0" collapsed="false">
      <c r="A12643" s="106" t="n">
        <v>85987.7044560185</v>
      </c>
      <c r="B12643" s="1" t="s">
        <v>314</v>
      </c>
      <c r="C12643" s="1" t="s">
        <v>315</v>
      </c>
      <c r="D12643" s="1" t="s">
        <v>316</v>
      </c>
    </row>
    <row r="12644" customFormat="false" ht="15" hidden="false" customHeight="true" outlineLevel="0" collapsed="false">
      <c r="A12644" s="106" t="n">
        <v>85995.7983680556</v>
      </c>
      <c r="B12644" s="1" t="s">
        <v>326</v>
      </c>
      <c r="C12644" s="1" t="s">
        <v>327</v>
      </c>
      <c r="D12644" s="1" t="s">
        <v>319</v>
      </c>
    </row>
    <row r="12645" customFormat="false" ht="15" hidden="false" customHeight="true" outlineLevel="0" collapsed="false">
      <c r="A12645" s="106" t="n">
        <v>86002.9522916667</v>
      </c>
      <c r="B12645" s="1" t="s">
        <v>320</v>
      </c>
      <c r="C12645" s="1" t="s">
        <v>321</v>
      </c>
      <c r="D12645" s="1" t="s">
        <v>322</v>
      </c>
    </row>
    <row r="12646" customFormat="false" ht="15" hidden="false" customHeight="true" outlineLevel="0" collapsed="false">
      <c r="A12646" s="106" t="n">
        <v>86005.6871180556</v>
      </c>
      <c r="B12646" s="1" t="s">
        <v>328</v>
      </c>
      <c r="C12646" s="1" t="s">
        <v>331</v>
      </c>
      <c r="D12646" s="1" t="s">
        <v>332</v>
      </c>
    </row>
    <row r="12647" customFormat="false" ht="15" hidden="false" customHeight="true" outlineLevel="0" collapsed="false">
      <c r="A12647" s="106" t="n">
        <v>86009.7448842593</v>
      </c>
      <c r="B12647" s="1" t="s">
        <v>323</v>
      </c>
      <c r="C12647" s="1" t="s">
        <v>324</v>
      </c>
      <c r="D12647" s="1" t="s">
        <v>325</v>
      </c>
    </row>
    <row r="12648" customFormat="false" ht="15" hidden="false" customHeight="true" outlineLevel="0" collapsed="false">
      <c r="A12648" s="106" t="n">
        <v>86017.4225810185</v>
      </c>
      <c r="B12648" s="1" t="s">
        <v>314</v>
      </c>
      <c r="C12648" s="1" t="s">
        <v>315</v>
      </c>
      <c r="D12648" s="1" t="s">
        <v>316</v>
      </c>
    </row>
    <row r="12649" customFormat="false" ht="15" hidden="false" customHeight="true" outlineLevel="0" collapsed="false">
      <c r="A12649" s="106" t="n">
        <v>86025.2612731482</v>
      </c>
      <c r="B12649" s="1" t="s">
        <v>326</v>
      </c>
      <c r="C12649" s="1" t="s">
        <v>327</v>
      </c>
      <c r="D12649" s="1" t="s">
        <v>319</v>
      </c>
    </row>
    <row r="12650" customFormat="false" ht="15" hidden="false" customHeight="true" outlineLevel="0" collapsed="false">
      <c r="A12650" s="106" t="n">
        <v>86032.1445486111</v>
      </c>
      <c r="B12650" s="1" t="s">
        <v>320</v>
      </c>
      <c r="C12650" s="1" t="s">
        <v>321</v>
      </c>
      <c r="D12650" s="1" t="s">
        <v>322</v>
      </c>
    </row>
    <row r="12651" customFormat="false" ht="15" hidden="false" customHeight="true" outlineLevel="0" collapsed="false">
      <c r="A12651" s="106" t="n">
        <v>86039.1699537037</v>
      </c>
      <c r="B12651" s="1" t="s">
        <v>323</v>
      </c>
      <c r="C12651" s="1" t="s">
        <v>324</v>
      </c>
      <c r="D12651" s="1" t="s">
        <v>325</v>
      </c>
    </row>
    <row r="12652" customFormat="false" ht="15" hidden="false" customHeight="true" outlineLevel="0" collapsed="false">
      <c r="A12652" s="106" t="n">
        <v>86047.1541550926</v>
      </c>
      <c r="B12652" s="1" t="s">
        <v>314</v>
      </c>
      <c r="C12652" s="1" t="s">
        <v>315</v>
      </c>
      <c r="D12652" s="1" t="s">
        <v>316</v>
      </c>
    </row>
    <row r="12653" customFormat="false" ht="15" hidden="false" customHeight="true" outlineLevel="0" collapsed="false">
      <c r="A12653" s="106" t="n">
        <v>86054.6495601852</v>
      </c>
      <c r="B12653" s="1" t="s">
        <v>326</v>
      </c>
      <c r="C12653" s="1" t="s">
        <v>327</v>
      </c>
      <c r="D12653" s="1" t="s">
        <v>319</v>
      </c>
    </row>
    <row r="12654" customFormat="false" ht="15" hidden="false" customHeight="true" outlineLevel="0" collapsed="false">
      <c r="A12654" s="106" t="n">
        <v>86061.3553009259</v>
      </c>
      <c r="B12654" s="1" t="s">
        <v>320</v>
      </c>
      <c r="C12654" s="1" t="s">
        <v>321</v>
      </c>
      <c r="D12654" s="1" t="s">
        <v>322</v>
      </c>
    </row>
    <row r="12655" customFormat="false" ht="15" hidden="false" customHeight="true" outlineLevel="0" collapsed="false">
      <c r="A12655" s="106" t="n">
        <v>86068.6885648148</v>
      </c>
      <c r="B12655" s="1" t="s">
        <v>323</v>
      </c>
      <c r="C12655" s="1" t="s">
        <v>324</v>
      </c>
      <c r="D12655" s="1" t="s">
        <v>325</v>
      </c>
    </row>
    <row r="12656" customFormat="false" ht="15" hidden="false" customHeight="true" outlineLevel="0" collapsed="false">
      <c r="A12656" s="106" t="n">
        <v>86076.8561111111</v>
      </c>
      <c r="B12656" s="1" t="s">
        <v>314</v>
      </c>
      <c r="C12656" s="1" t="s">
        <v>315</v>
      </c>
      <c r="D12656" s="1" t="s">
        <v>316</v>
      </c>
    </row>
    <row r="12657" customFormat="false" ht="15" hidden="false" customHeight="true" outlineLevel="0" collapsed="false">
      <c r="A12657" s="106" t="n">
        <v>86084.0061111111</v>
      </c>
      <c r="B12657" s="1" t="s">
        <v>326</v>
      </c>
      <c r="C12657" s="1" t="s">
        <v>327</v>
      </c>
      <c r="D12657" s="1" t="s">
        <v>319</v>
      </c>
    </row>
    <row r="12658" customFormat="false" ht="15" hidden="false" customHeight="true" outlineLevel="0" collapsed="false">
      <c r="A12658" s="106" t="n">
        <v>86090.6396180556</v>
      </c>
      <c r="B12658" s="1" t="s">
        <v>320</v>
      </c>
      <c r="C12658" s="1" t="s">
        <v>321</v>
      </c>
      <c r="D12658" s="1" t="s">
        <v>322</v>
      </c>
    </row>
    <row r="12659" customFormat="false" ht="15" hidden="false" customHeight="true" outlineLevel="0" collapsed="false">
      <c r="A12659" s="106" t="n">
        <v>86098.3207986111</v>
      </c>
      <c r="B12659" s="1" t="s">
        <v>323</v>
      </c>
      <c r="C12659" s="1" t="s">
        <v>324</v>
      </c>
      <c r="D12659" s="1" t="s">
        <v>325</v>
      </c>
    </row>
    <row r="12660" customFormat="false" ht="15" hidden="false" customHeight="true" outlineLevel="0" collapsed="false">
      <c r="A12660" s="106" t="n">
        <v>86099.3885648148</v>
      </c>
      <c r="B12660" s="1" t="s">
        <v>328</v>
      </c>
      <c r="C12660" s="1" t="s">
        <v>335</v>
      </c>
      <c r="D12660" s="1" t="s">
        <v>336</v>
      </c>
    </row>
    <row r="12661" customFormat="false" ht="15" hidden="false" customHeight="true" outlineLevel="0" collapsed="false">
      <c r="A12661" s="106" t="n">
        <v>86106.4955787037</v>
      </c>
      <c r="B12661" s="1" t="s">
        <v>314</v>
      </c>
      <c r="C12661" s="1" t="s">
        <v>315</v>
      </c>
      <c r="D12661" s="1" t="s">
        <v>316</v>
      </c>
    </row>
    <row r="12662" customFormat="false" ht="15" hidden="false" customHeight="true" outlineLevel="0" collapsed="false">
      <c r="A12662" s="106" t="n">
        <v>86113.3683333333</v>
      </c>
      <c r="B12662" s="1" t="s">
        <v>317</v>
      </c>
      <c r="C12662" s="1" t="s">
        <v>318</v>
      </c>
      <c r="D12662" s="1" t="s">
        <v>319</v>
      </c>
    </row>
    <row r="12663" customFormat="false" ht="15" hidden="false" customHeight="true" outlineLevel="0" collapsed="false">
      <c r="A12663" s="106" t="n">
        <v>86120.048912037</v>
      </c>
      <c r="B12663" s="1" t="s">
        <v>320</v>
      </c>
      <c r="C12663" s="1" t="s">
        <v>321</v>
      </c>
      <c r="D12663" s="1" t="s">
        <v>322</v>
      </c>
    </row>
    <row r="12664" customFormat="false" ht="15" hidden="false" customHeight="true" outlineLevel="0" collapsed="false">
      <c r="A12664" s="106" t="n">
        <v>86128.0501388889</v>
      </c>
      <c r="B12664" s="1" t="s">
        <v>333</v>
      </c>
      <c r="C12664" s="1" t="s">
        <v>334</v>
      </c>
      <c r="D12664" s="1" t="s">
        <v>325</v>
      </c>
    </row>
    <row r="12665" customFormat="false" ht="15" hidden="false" customHeight="true" outlineLevel="0" collapsed="false">
      <c r="A12665" s="106" t="n">
        <v>86136.0570833333</v>
      </c>
      <c r="B12665" s="1" t="s">
        <v>314</v>
      </c>
      <c r="C12665" s="1" t="s">
        <v>315</v>
      </c>
      <c r="D12665" s="1" t="s">
        <v>316</v>
      </c>
    </row>
    <row r="12666" customFormat="false" ht="15" hidden="false" customHeight="true" outlineLevel="0" collapsed="false">
      <c r="A12666" s="106" t="n">
        <v>86142.7601273148</v>
      </c>
      <c r="B12666" s="1" t="s">
        <v>326</v>
      </c>
      <c r="C12666" s="1" t="s">
        <v>327</v>
      </c>
      <c r="D12666" s="1" t="s">
        <v>319</v>
      </c>
    </row>
    <row r="12667" customFormat="false" ht="15" hidden="false" customHeight="true" outlineLevel="0" collapsed="false">
      <c r="A12667" s="106" t="n">
        <v>86149.6224652778</v>
      </c>
      <c r="B12667" s="1" t="s">
        <v>320</v>
      </c>
      <c r="C12667" s="1" t="s">
        <v>321</v>
      </c>
      <c r="D12667" s="1" t="s">
        <v>322</v>
      </c>
    </row>
    <row r="12668" customFormat="false" ht="15" hidden="false" customHeight="true" outlineLevel="0" collapsed="false">
      <c r="A12668" s="106" t="n">
        <v>86157.8217939815</v>
      </c>
      <c r="B12668" s="1" t="s">
        <v>323</v>
      </c>
      <c r="C12668" s="1" t="s">
        <v>324</v>
      </c>
      <c r="D12668" s="1" t="s">
        <v>325</v>
      </c>
    </row>
    <row r="12669" customFormat="false" ht="15" hidden="false" customHeight="true" outlineLevel="0" collapsed="false">
      <c r="A12669" s="106" t="n">
        <v>86165.5391550926</v>
      </c>
      <c r="B12669" s="1" t="s">
        <v>314</v>
      </c>
      <c r="C12669" s="1" t="s">
        <v>315</v>
      </c>
      <c r="D12669" s="1" t="s">
        <v>316</v>
      </c>
    </row>
    <row r="12670" customFormat="false" ht="15" hidden="false" customHeight="true" outlineLevel="0" collapsed="false">
      <c r="A12670" s="106" t="n">
        <v>86172.1948032407</v>
      </c>
      <c r="B12670" s="1" t="s">
        <v>326</v>
      </c>
      <c r="C12670" s="1" t="s">
        <v>327</v>
      </c>
      <c r="D12670" s="1" t="s">
        <v>319</v>
      </c>
    </row>
    <row r="12671" customFormat="false" ht="15" hidden="false" customHeight="true" outlineLevel="0" collapsed="false">
      <c r="A12671" s="106" t="n">
        <v>86179.3691435185</v>
      </c>
      <c r="B12671" s="1" t="s">
        <v>320</v>
      </c>
      <c r="C12671" s="1" t="s">
        <v>321</v>
      </c>
      <c r="D12671" s="1" t="s">
        <v>322</v>
      </c>
    </row>
    <row r="12672" customFormat="false" ht="15" hidden="false" customHeight="true" outlineLevel="0" collapsed="false">
      <c r="A12672" s="106" t="n">
        <v>86187.5688888889</v>
      </c>
      <c r="B12672" s="1" t="s">
        <v>323</v>
      </c>
      <c r="C12672" s="1" t="s">
        <v>324</v>
      </c>
      <c r="D12672" s="1" t="s">
        <v>325</v>
      </c>
    </row>
    <row r="12673" customFormat="false" ht="15" hidden="false" customHeight="true" outlineLevel="0" collapsed="false">
      <c r="A12673" s="106" t="n">
        <v>86189.3243402778</v>
      </c>
      <c r="B12673" s="1" t="s">
        <v>328</v>
      </c>
      <c r="C12673" s="1" t="s">
        <v>337</v>
      </c>
      <c r="D12673" s="1" t="s">
        <v>338</v>
      </c>
    </row>
    <row r="12674" customFormat="false" ht="15" hidden="false" customHeight="true" outlineLevel="0" collapsed="false">
      <c r="A12674" s="106" t="n">
        <v>86194.949375</v>
      </c>
      <c r="B12674" s="1" t="s">
        <v>314</v>
      </c>
      <c r="C12674" s="1" t="s">
        <v>315</v>
      </c>
      <c r="D12674" s="1" t="s">
        <v>316</v>
      </c>
    </row>
    <row r="12675" customFormat="false" ht="15" hidden="false" customHeight="true" outlineLevel="0" collapsed="false">
      <c r="A12675" s="106" t="n">
        <v>86201.6841203704</v>
      </c>
      <c r="B12675" s="1" t="s">
        <v>326</v>
      </c>
      <c r="C12675" s="1" t="s">
        <v>327</v>
      </c>
      <c r="D12675" s="1" t="s">
        <v>319</v>
      </c>
    </row>
    <row r="12676" customFormat="false" ht="15" hidden="false" customHeight="true" outlineLevel="0" collapsed="false">
      <c r="A12676" s="106" t="n">
        <v>86209.2471412037</v>
      </c>
      <c r="B12676" s="1" t="s">
        <v>320</v>
      </c>
      <c r="C12676" s="1" t="s">
        <v>321</v>
      </c>
      <c r="D12676" s="1" t="s">
        <v>322</v>
      </c>
    </row>
    <row r="12677" customFormat="false" ht="15" hidden="false" customHeight="true" outlineLevel="0" collapsed="false">
      <c r="A12677" s="106" t="n">
        <v>86217.2441203704</v>
      </c>
      <c r="B12677" s="1" t="s">
        <v>323</v>
      </c>
      <c r="C12677" s="1" t="s">
        <v>324</v>
      </c>
      <c r="D12677" s="1" t="s">
        <v>325</v>
      </c>
    </row>
    <row r="12678" customFormat="false" ht="15" hidden="false" customHeight="true" outlineLevel="0" collapsed="false">
      <c r="A12678" s="106" t="n">
        <v>86224.3036805556</v>
      </c>
      <c r="B12678" s="1" t="s">
        <v>314</v>
      </c>
      <c r="C12678" s="1" t="s">
        <v>315</v>
      </c>
      <c r="D12678" s="1" t="s">
        <v>316</v>
      </c>
    </row>
    <row r="12679" customFormat="false" ht="15" hidden="false" customHeight="true" outlineLevel="0" collapsed="false">
      <c r="A12679" s="106" t="n">
        <v>86231.241400463</v>
      </c>
      <c r="B12679" s="1" t="s">
        <v>326</v>
      </c>
      <c r="C12679" s="1" t="s">
        <v>327</v>
      </c>
      <c r="D12679" s="1" t="s">
        <v>319</v>
      </c>
    </row>
    <row r="12680" customFormat="false" ht="15" hidden="false" customHeight="true" outlineLevel="0" collapsed="false">
      <c r="A12680" s="106" t="n">
        <v>86239.1653009259</v>
      </c>
      <c r="B12680" s="1" t="s">
        <v>320</v>
      </c>
      <c r="C12680" s="1" t="s">
        <v>321</v>
      </c>
      <c r="D12680" s="1" t="s">
        <v>322</v>
      </c>
    </row>
    <row r="12681" customFormat="false" ht="15" hidden="false" customHeight="true" outlineLevel="0" collapsed="false">
      <c r="A12681" s="106" t="n">
        <v>86246.8278935185</v>
      </c>
      <c r="B12681" s="1" t="s">
        <v>323</v>
      </c>
      <c r="C12681" s="1" t="s">
        <v>324</v>
      </c>
      <c r="D12681" s="1" t="s">
        <v>325</v>
      </c>
    </row>
    <row r="12682" customFormat="false" ht="15" hidden="false" customHeight="true" outlineLevel="0" collapsed="false">
      <c r="A12682" s="106" t="n">
        <v>86253.6290277778</v>
      </c>
      <c r="B12682" s="1" t="s">
        <v>314</v>
      </c>
      <c r="C12682" s="1" t="s">
        <v>315</v>
      </c>
      <c r="D12682" s="1" t="s">
        <v>316</v>
      </c>
    </row>
    <row r="12683" customFormat="false" ht="15" hidden="false" customHeight="true" outlineLevel="0" collapsed="false">
      <c r="A12683" s="106" t="n">
        <v>86260.8719097222</v>
      </c>
      <c r="B12683" s="1" t="s">
        <v>326</v>
      </c>
      <c r="C12683" s="1" t="s">
        <v>327</v>
      </c>
      <c r="D12683" s="1" t="s">
        <v>319</v>
      </c>
    </row>
    <row r="12684" customFormat="false" ht="15" hidden="false" customHeight="true" outlineLevel="0" collapsed="false">
      <c r="A12684" s="106" t="n">
        <v>86269.0208564815</v>
      </c>
      <c r="B12684" s="1" t="s">
        <v>320</v>
      </c>
      <c r="C12684" s="1" t="s">
        <v>321</v>
      </c>
      <c r="D12684" s="1" t="s">
        <v>322</v>
      </c>
    </row>
    <row r="12685" customFormat="false" ht="15" hidden="false" customHeight="true" outlineLevel="0" collapsed="false">
      <c r="A12685" s="106" t="n">
        <v>86276.3180208333</v>
      </c>
      <c r="B12685" s="1" t="s">
        <v>323</v>
      </c>
      <c r="C12685" s="1" t="s">
        <v>324</v>
      </c>
      <c r="D12685" s="1" t="s">
        <v>325</v>
      </c>
    </row>
    <row r="12686" customFormat="false" ht="15" hidden="false" customHeight="true" outlineLevel="0" collapsed="false">
      <c r="A12686" s="106" t="n">
        <v>86278.2721875</v>
      </c>
      <c r="B12686" s="1" t="s">
        <v>328</v>
      </c>
      <c r="C12686" s="1" t="s">
        <v>329</v>
      </c>
      <c r="D12686" s="1" t="s">
        <v>330</v>
      </c>
    </row>
    <row r="12687" customFormat="false" ht="15" hidden="false" customHeight="true" outlineLevel="0" collapsed="false">
      <c r="A12687" s="106" t="n">
        <v>86282.9622222222</v>
      </c>
      <c r="B12687" s="1" t="s">
        <v>314</v>
      </c>
      <c r="C12687" s="1" t="s">
        <v>315</v>
      </c>
      <c r="D12687" s="1" t="s">
        <v>316</v>
      </c>
    </row>
    <row r="12688" customFormat="false" ht="15" hidden="false" customHeight="true" outlineLevel="0" collapsed="false">
      <c r="A12688" s="106" t="n">
        <v>86290.5582986111</v>
      </c>
      <c r="B12688" s="1" t="s">
        <v>317</v>
      </c>
      <c r="C12688" s="1" t="s">
        <v>318</v>
      </c>
      <c r="D12688" s="1" t="s">
        <v>319</v>
      </c>
    </row>
    <row r="12689" customFormat="false" ht="15" hidden="false" customHeight="true" outlineLevel="0" collapsed="false">
      <c r="A12689" s="106" t="n">
        <v>86298.7446643519</v>
      </c>
      <c r="B12689" s="1" t="s">
        <v>320</v>
      </c>
      <c r="C12689" s="1" t="s">
        <v>321</v>
      </c>
      <c r="D12689" s="1" t="s">
        <v>322</v>
      </c>
    </row>
    <row r="12690" customFormat="false" ht="15" hidden="false" customHeight="true" outlineLevel="0" collapsed="false">
      <c r="A12690" s="106" t="n">
        <v>86305.72125</v>
      </c>
      <c r="B12690" s="1" t="s">
        <v>323</v>
      </c>
      <c r="C12690" s="1" t="s">
        <v>324</v>
      </c>
      <c r="D12690" s="1" t="s">
        <v>325</v>
      </c>
    </row>
    <row r="12691" customFormat="false" ht="15" hidden="false" customHeight="true" outlineLevel="0" collapsed="false">
      <c r="A12691" s="106" t="n">
        <v>86312.3429166667</v>
      </c>
      <c r="B12691" s="1" t="s">
        <v>314</v>
      </c>
      <c r="C12691" s="1" t="s">
        <v>315</v>
      </c>
      <c r="D12691" s="1" t="s">
        <v>316</v>
      </c>
    </row>
    <row r="12692" customFormat="false" ht="15" hidden="false" customHeight="true" outlineLevel="0" collapsed="false">
      <c r="A12692" s="106" t="n">
        <v>86320.2587962963</v>
      </c>
      <c r="B12692" s="1" t="s">
        <v>326</v>
      </c>
      <c r="C12692" s="1" t="s">
        <v>327</v>
      </c>
      <c r="D12692" s="1" t="s">
        <v>319</v>
      </c>
    </row>
    <row r="12693" customFormat="false" ht="15" hidden="false" customHeight="true" outlineLevel="0" collapsed="false">
      <c r="A12693" s="106" t="n">
        <v>86328.3128935185</v>
      </c>
      <c r="B12693" s="1" t="s">
        <v>320</v>
      </c>
      <c r="C12693" s="1" t="s">
        <v>321</v>
      </c>
      <c r="D12693" s="1" t="s">
        <v>322</v>
      </c>
    </row>
    <row r="12694" customFormat="false" ht="15" hidden="false" customHeight="true" outlineLevel="0" collapsed="false">
      <c r="A12694" s="106" t="n">
        <v>86335.0549652778</v>
      </c>
      <c r="B12694" s="1" t="s">
        <v>323</v>
      </c>
      <c r="C12694" s="1" t="s">
        <v>324</v>
      </c>
      <c r="D12694" s="1" t="s">
        <v>325</v>
      </c>
    </row>
    <row r="12695" customFormat="false" ht="15" hidden="false" customHeight="true" outlineLevel="0" collapsed="false">
      <c r="A12695" s="106" t="n">
        <v>86341.8040162037</v>
      </c>
      <c r="B12695" s="1" t="s">
        <v>314</v>
      </c>
      <c r="C12695" s="1" t="s">
        <v>315</v>
      </c>
      <c r="D12695" s="1" t="s">
        <v>316</v>
      </c>
    </row>
    <row r="12696" customFormat="false" ht="15" hidden="false" customHeight="true" outlineLevel="0" collapsed="false">
      <c r="A12696" s="106" t="n">
        <v>86349.9263194445</v>
      </c>
      <c r="B12696" s="1" t="s">
        <v>326</v>
      </c>
      <c r="C12696" s="1" t="s">
        <v>327</v>
      </c>
      <c r="D12696" s="1" t="s">
        <v>319</v>
      </c>
    </row>
    <row r="12697" customFormat="false" ht="15" hidden="false" customHeight="true" outlineLevel="0" collapsed="false">
      <c r="A12697" s="106" t="n">
        <v>86357.7338310185</v>
      </c>
      <c r="B12697" s="1" t="s">
        <v>320</v>
      </c>
      <c r="C12697" s="1" t="s">
        <v>321</v>
      </c>
      <c r="D12697" s="1" t="s">
        <v>322</v>
      </c>
    </row>
    <row r="12698" customFormat="false" ht="15" hidden="false" customHeight="true" outlineLevel="0" collapsed="false">
      <c r="A12698" s="106" t="n">
        <v>86364.351400463</v>
      </c>
      <c r="B12698" s="1" t="s">
        <v>323</v>
      </c>
      <c r="C12698" s="1" t="s">
        <v>324</v>
      </c>
      <c r="D12698" s="1" t="s">
        <v>325</v>
      </c>
    </row>
    <row r="12699" customFormat="false" ht="15" hidden="false" customHeight="true" outlineLevel="0" collapsed="false">
      <c r="A12699" s="106" t="n">
        <v>86370.9331597222</v>
      </c>
      <c r="B12699" s="1" t="s">
        <v>328</v>
      </c>
      <c r="C12699" s="1" t="s">
        <v>331</v>
      </c>
      <c r="D12699" s="1" t="s">
        <v>332</v>
      </c>
    </row>
    <row r="12700" customFormat="false" ht="15" hidden="false" customHeight="true" outlineLevel="0" collapsed="false">
      <c r="A12700" s="106" t="n">
        <v>86371.3625462963</v>
      </c>
      <c r="B12700" s="1" t="s">
        <v>314</v>
      </c>
      <c r="C12700" s="1" t="s">
        <v>315</v>
      </c>
      <c r="D12700" s="1" t="s">
        <v>316</v>
      </c>
    </row>
    <row r="12701" customFormat="false" ht="15" hidden="false" customHeight="true" outlineLevel="0" collapsed="false">
      <c r="A12701" s="106" t="n">
        <v>86379.5322337963</v>
      </c>
      <c r="B12701" s="1" t="s">
        <v>326</v>
      </c>
      <c r="C12701" s="1" t="s">
        <v>327</v>
      </c>
      <c r="D12701" s="1" t="s">
        <v>319</v>
      </c>
    </row>
    <row r="12702" customFormat="false" ht="15" hidden="false" customHeight="true" outlineLevel="0" collapsed="false">
      <c r="A12702" s="106" t="n">
        <v>86387.0353819444</v>
      </c>
      <c r="B12702" s="1" t="s">
        <v>320</v>
      </c>
      <c r="C12702" s="1" t="s">
        <v>321</v>
      </c>
      <c r="D12702" s="1" t="s">
        <v>322</v>
      </c>
    </row>
    <row r="12703" customFormat="false" ht="15" hidden="false" customHeight="true" outlineLevel="0" collapsed="false">
      <c r="A12703" s="106" t="n">
        <v>86393.6564236111</v>
      </c>
      <c r="B12703" s="1" t="s">
        <v>323</v>
      </c>
      <c r="C12703" s="1" t="s">
        <v>324</v>
      </c>
      <c r="D12703" s="1" t="s">
        <v>325</v>
      </c>
    </row>
    <row r="12704" customFormat="false" ht="15" hidden="false" customHeight="true" outlineLevel="0" collapsed="false">
      <c r="A12704" s="106" t="n">
        <v>86401.0145138889</v>
      </c>
      <c r="B12704" s="1" t="s">
        <v>314</v>
      </c>
      <c r="C12704" s="1" t="s">
        <v>315</v>
      </c>
      <c r="D12704" s="1" t="s">
        <v>316</v>
      </c>
    </row>
    <row r="12705" customFormat="false" ht="15" hidden="false" customHeight="true" outlineLevel="0" collapsed="false">
      <c r="A12705" s="106" t="n">
        <v>86409.0726851852</v>
      </c>
      <c r="B12705" s="1" t="s">
        <v>326</v>
      </c>
      <c r="C12705" s="1" t="s">
        <v>327</v>
      </c>
      <c r="D12705" s="1" t="s">
        <v>319</v>
      </c>
    </row>
    <row r="12706" customFormat="false" ht="15" hidden="false" customHeight="true" outlineLevel="0" collapsed="false">
      <c r="A12706" s="106" t="n">
        <v>86416.2596643519</v>
      </c>
      <c r="B12706" s="1" t="s">
        <v>320</v>
      </c>
      <c r="C12706" s="1" t="s">
        <v>321</v>
      </c>
      <c r="D12706" s="1" t="s">
        <v>322</v>
      </c>
    </row>
    <row r="12707" customFormat="false" ht="15" hidden="false" customHeight="true" outlineLevel="0" collapsed="false">
      <c r="A12707" s="106" t="n">
        <v>86423.0216435185</v>
      </c>
      <c r="B12707" s="1" t="s">
        <v>323</v>
      </c>
      <c r="C12707" s="1" t="s">
        <v>324</v>
      </c>
      <c r="D12707" s="1" t="s">
        <v>325</v>
      </c>
    </row>
    <row r="12708" customFormat="false" ht="15" hidden="false" customHeight="true" outlineLevel="0" collapsed="false">
      <c r="A12708" s="106" t="n">
        <v>86430.7370023148</v>
      </c>
      <c r="B12708" s="1" t="s">
        <v>314</v>
      </c>
      <c r="C12708" s="1" t="s">
        <v>315</v>
      </c>
      <c r="D12708" s="1" t="s">
        <v>316</v>
      </c>
    </row>
    <row r="12709" customFormat="false" ht="15" hidden="false" customHeight="true" outlineLevel="0" collapsed="false">
      <c r="A12709" s="106" t="n">
        <v>86438.5590740741</v>
      </c>
      <c r="B12709" s="1" t="s">
        <v>326</v>
      </c>
      <c r="C12709" s="1" t="s">
        <v>327</v>
      </c>
      <c r="D12709" s="1" t="s">
        <v>319</v>
      </c>
    </row>
    <row r="12710" customFormat="false" ht="15" hidden="false" customHeight="true" outlineLevel="0" collapsed="false">
      <c r="A12710" s="106" t="n">
        <v>86445.4605092593</v>
      </c>
      <c r="B12710" s="1" t="s">
        <v>320</v>
      </c>
      <c r="C12710" s="1" t="s">
        <v>321</v>
      </c>
      <c r="D12710" s="1" t="s">
        <v>322</v>
      </c>
    </row>
    <row r="12711" customFormat="false" ht="15" hidden="false" customHeight="true" outlineLevel="0" collapsed="false">
      <c r="A12711" s="106" t="n">
        <v>86452.4914814815</v>
      </c>
      <c r="B12711" s="1" t="s">
        <v>323</v>
      </c>
      <c r="C12711" s="1" t="s">
        <v>324</v>
      </c>
      <c r="D12711" s="1" t="s">
        <v>325</v>
      </c>
    </row>
    <row r="12712" customFormat="false" ht="15" hidden="false" customHeight="true" outlineLevel="0" collapsed="false">
      <c r="A12712" s="106" t="n">
        <v>86460.4956018519</v>
      </c>
      <c r="B12712" s="1" t="s">
        <v>314</v>
      </c>
      <c r="C12712" s="1" t="s">
        <v>315</v>
      </c>
      <c r="D12712" s="1" t="s">
        <v>316</v>
      </c>
    </row>
    <row r="12713" customFormat="false" ht="15" hidden="false" customHeight="true" outlineLevel="0" collapsed="false">
      <c r="A12713" s="106" t="n">
        <v>86464.6324768519</v>
      </c>
      <c r="B12713" s="1" t="s">
        <v>328</v>
      </c>
      <c r="C12713" s="1" t="s">
        <v>335</v>
      </c>
      <c r="D12713" s="1" t="s">
        <v>336</v>
      </c>
    </row>
    <row r="12714" customFormat="false" ht="15" hidden="false" customHeight="true" outlineLevel="0" collapsed="false">
      <c r="A12714" s="106" t="n">
        <v>86468.0071412037</v>
      </c>
      <c r="B12714" s="1" t="s">
        <v>317</v>
      </c>
      <c r="C12714" s="1" t="s">
        <v>318</v>
      </c>
      <c r="D12714" s="1" t="s">
        <v>319</v>
      </c>
    </row>
    <row r="12715" customFormat="false" ht="15" hidden="false" customHeight="true" outlineLevel="0" collapsed="false">
      <c r="A12715" s="106" t="n">
        <v>86474.6997222222</v>
      </c>
      <c r="B12715" s="1" t="s">
        <v>320</v>
      </c>
      <c r="C12715" s="1" t="s">
        <v>321</v>
      </c>
      <c r="D12715" s="1" t="s">
        <v>322</v>
      </c>
    </row>
    <row r="12716" customFormat="false" ht="15" hidden="false" customHeight="true" outlineLevel="0" collapsed="false">
      <c r="A12716" s="106" t="n">
        <v>86482.0874768519</v>
      </c>
      <c r="B12716" s="1" t="s">
        <v>323</v>
      </c>
      <c r="C12716" s="1" t="s">
        <v>324</v>
      </c>
      <c r="D12716" s="1" t="s">
        <v>325</v>
      </c>
    </row>
    <row r="12717" customFormat="false" ht="15" hidden="false" customHeight="true" outlineLevel="0" collapsed="false">
      <c r="A12717" s="106" t="n">
        <v>86490.2518865741</v>
      </c>
      <c r="B12717" s="1" t="s">
        <v>314</v>
      </c>
      <c r="C12717" s="1" t="s">
        <v>315</v>
      </c>
      <c r="D12717" s="1" t="s">
        <v>316</v>
      </c>
    </row>
    <row r="12718" customFormat="false" ht="15" hidden="false" customHeight="true" outlineLevel="0" collapsed="false">
      <c r="A12718" s="106" t="n">
        <v>86497.4317939815</v>
      </c>
      <c r="B12718" s="1" t="s">
        <v>326</v>
      </c>
      <c r="C12718" s="1" t="s">
        <v>327</v>
      </c>
      <c r="D12718" s="1" t="s">
        <v>319</v>
      </c>
    </row>
    <row r="12719" customFormat="false" ht="15" hidden="false" customHeight="true" outlineLevel="0" collapsed="false">
      <c r="A12719" s="106" t="n">
        <v>86504.0399884259</v>
      </c>
      <c r="B12719" s="1" t="s">
        <v>320</v>
      </c>
      <c r="C12719" s="1" t="s">
        <v>321</v>
      </c>
      <c r="D12719" s="1" t="s">
        <v>322</v>
      </c>
    </row>
    <row r="12720" customFormat="false" ht="15" hidden="false" customHeight="true" outlineLevel="0" collapsed="false">
      <c r="A12720" s="106" t="n">
        <v>86511.7981365741</v>
      </c>
      <c r="B12720" s="1" t="s">
        <v>323</v>
      </c>
      <c r="C12720" s="1" t="s">
        <v>324</v>
      </c>
      <c r="D12720" s="1" t="s">
        <v>325</v>
      </c>
    </row>
    <row r="12721" customFormat="false" ht="15" hidden="false" customHeight="true" outlineLevel="0" collapsed="false">
      <c r="A12721" s="106" t="n">
        <v>86519.9651851852</v>
      </c>
      <c r="B12721" s="1" t="s">
        <v>314</v>
      </c>
      <c r="C12721" s="1" t="s">
        <v>315</v>
      </c>
      <c r="D12721" s="1" t="s">
        <v>316</v>
      </c>
    </row>
    <row r="12722" customFormat="false" ht="15" hidden="false" customHeight="true" outlineLevel="0" collapsed="false">
      <c r="A12722" s="106" t="n">
        <v>86526.8480671296</v>
      </c>
      <c r="B12722" s="1" t="s">
        <v>326</v>
      </c>
      <c r="C12722" s="1" t="s">
        <v>327</v>
      </c>
      <c r="D12722" s="1" t="s">
        <v>319</v>
      </c>
    </row>
    <row r="12723" customFormat="false" ht="15" hidden="false" customHeight="true" outlineLevel="0" collapsed="false">
      <c r="A12723" s="106" t="n">
        <v>86533.5304976852</v>
      </c>
      <c r="B12723" s="1" t="s">
        <v>320</v>
      </c>
      <c r="C12723" s="1" t="s">
        <v>321</v>
      </c>
      <c r="D12723" s="1" t="s">
        <v>322</v>
      </c>
    </row>
    <row r="12724" customFormat="false" ht="15" hidden="false" customHeight="true" outlineLevel="0" collapsed="false">
      <c r="A12724" s="106" t="n">
        <v>86541.5820601852</v>
      </c>
      <c r="B12724" s="1" t="s">
        <v>323</v>
      </c>
      <c r="C12724" s="1" t="s">
        <v>324</v>
      </c>
      <c r="D12724" s="1" t="s">
        <v>325</v>
      </c>
    </row>
    <row r="12725" customFormat="false" ht="15" hidden="false" customHeight="true" outlineLevel="0" collapsed="false">
      <c r="A12725" s="106" t="n">
        <v>86549.5935648148</v>
      </c>
      <c r="B12725" s="1" t="s">
        <v>314</v>
      </c>
      <c r="C12725" s="1" t="s">
        <v>315</v>
      </c>
      <c r="D12725" s="1" t="s">
        <v>316</v>
      </c>
    </row>
    <row r="12726" customFormat="false" ht="15" hidden="false" customHeight="true" outlineLevel="0" collapsed="false">
      <c r="A12726" s="106" t="n">
        <v>86554.5668055556</v>
      </c>
      <c r="B12726" s="1" t="s">
        <v>328</v>
      </c>
      <c r="C12726" s="1" t="s">
        <v>337</v>
      </c>
      <c r="D12726" s="1" t="s">
        <v>338</v>
      </c>
    </row>
    <row r="12727" customFormat="false" ht="15" hidden="false" customHeight="true" outlineLevel="0" collapsed="false">
      <c r="A12727" s="106" t="n">
        <v>86556.2736574074</v>
      </c>
      <c r="B12727" s="1" t="s">
        <v>326</v>
      </c>
      <c r="C12727" s="1" t="s">
        <v>327</v>
      </c>
      <c r="D12727" s="1" t="s">
        <v>319</v>
      </c>
    </row>
    <row r="12728" customFormat="false" ht="15" hidden="false" customHeight="true" outlineLevel="0" collapsed="false">
      <c r="A12728" s="106" t="n">
        <v>86563.185787037</v>
      </c>
      <c r="B12728" s="1" t="s">
        <v>320</v>
      </c>
      <c r="C12728" s="1" t="s">
        <v>321</v>
      </c>
      <c r="D12728" s="1" t="s">
        <v>322</v>
      </c>
    </row>
    <row r="12729" customFormat="false" ht="15" hidden="false" customHeight="true" outlineLevel="0" collapsed="false">
      <c r="A12729" s="106" t="n">
        <v>86571.381400463</v>
      </c>
      <c r="B12729" s="1" t="s">
        <v>323</v>
      </c>
      <c r="C12729" s="1" t="s">
        <v>324</v>
      </c>
      <c r="D12729" s="1" t="s">
        <v>325</v>
      </c>
    </row>
    <row r="12730" customFormat="false" ht="15" hidden="false" customHeight="true" outlineLevel="0" collapsed="false">
      <c r="A12730" s="106" t="n">
        <v>86579.1051967593</v>
      </c>
      <c r="B12730" s="1" t="s">
        <v>314</v>
      </c>
      <c r="C12730" s="1" t="s">
        <v>315</v>
      </c>
      <c r="D12730" s="1" t="s">
        <v>316</v>
      </c>
    </row>
    <row r="12731" customFormat="false" ht="15" hidden="false" customHeight="true" outlineLevel="0" collapsed="false">
      <c r="A12731" s="106" t="n">
        <v>86585.7274884259</v>
      </c>
      <c r="B12731" s="1" t="s">
        <v>326</v>
      </c>
      <c r="C12731" s="1" t="s">
        <v>327</v>
      </c>
      <c r="D12731" s="1" t="s">
        <v>319</v>
      </c>
    </row>
    <row r="12732" customFormat="false" ht="15" hidden="false" customHeight="true" outlineLevel="0" collapsed="false">
      <c r="A12732" s="106" t="n">
        <v>86592.9738194445</v>
      </c>
      <c r="B12732" s="1" t="s">
        <v>320</v>
      </c>
      <c r="C12732" s="1" t="s">
        <v>321</v>
      </c>
      <c r="D12732" s="1" t="s">
        <v>322</v>
      </c>
    </row>
    <row r="12733" customFormat="false" ht="15" hidden="false" customHeight="true" outlineLevel="0" collapsed="false">
      <c r="A12733" s="106" t="n">
        <v>86601.1359143519</v>
      </c>
      <c r="B12733" s="1" t="s">
        <v>323</v>
      </c>
      <c r="C12733" s="1" t="s">
        <v>324</v>
      </c>
      <c r="D12733" s="1" t="s">
        <v>325</v>
      </c>
    </row>
    <row r="12734" customFormat="false" ht="15" hidden="false" customHeight="true" outlineLevel="0" collapsed="false">
      <c r="A12734" s="106" t="n">
        <v>86608.4968634259</v>
      </c>
      <c r="B12734" s="1" t="s">
        <v>314</v>
      </c>
      <c r="C12734" s="1" t="s">
        <v>315</v>
      </c>
      <c r="D12734" s="1" t="s">
        <v>316</v>
      </c>
    </row>
    <row r="12735" customFormat="false" ht="15" hidden="false" customHeight="true" outlineLevel="0" collapsed="false">
      <c r="A12735" s="106" t="n">
        <v>86615.2236805556</v>
      </c>
      <c r="B12735" s="1" t="s">
        <v>326</v>
      </c>
      <c r="C12735" s="1" t="s">
        <v>327</v>
      </c>
      <c r="D12735" s="1" t="s">
        <v>319</v>
      </c>
    </row>
    <row r="12736" customFormat="false" ht="15" hidden="false" customHeight="true" outlineLevel="0" collapsed="false">
      <c r="A12736" s="106" t="n">
        <v>86622.8286805556</v>
      </c>
      <c r="B12736" s="1" t="s">
        <v>320</v>
      </c>
      <c r="C12736" s="1" t="s">
        <v>321</v>
      </c>
      <c r="D12736" s="1" t="s">
        <v>322</v>
      </c>
    </row>
    <row r="12737" customFormat="false" ht="15" hidden="false" customHeight="true" outlineLevel="0" collapsed="false">
      <c r="A12737" s="106" t="n">
        <v>86630.7947569445</v>
      </c>
      <c r="B12737" s="1" t="s">
        <v>333</v>
      </c>
      <c r="C12737" s="1" t="s">
        <v>334</v>
      </c>
      <c r="D12737" s="1" t="s">
        <v>325</v>
      </c>
    </row>
    <row r="12738" customFormat="false" ht="15" hidden="false" customHeight="true" outlineLevel="0" collapsed="false">
      <c r="A12738" s="106" t="n">
        <v>86637.7993055556</v>
      </c>
      <c r="B12738" s="1" t="s">
        <v>314</v>
      </c>
      <c r="C12738" s="1" t="s">
        <v>315</v>
      </c>
      <c r="D12738" s="1" t="s">
        <v>316</v>
      </c>
    </row>
    <row r="12739" customFormat="false" ht="15" hidden="false" customHeight="true" outlineLevel="0" collapsed="false">
      <c r="A12739" s="106" t="n">
        <v>86643.5138888889</v>
      </c>
      <c r="B12739" s="1" t="s">
        <v>328</v>
      </c>
      <c r="C12739" s="1" t="s">
        <v>329</v>
      </c>
      <c r="D12739" s="1" t="s">
        <v>330</v>
      </c>
    </row>
    <row r="12740" customFormat="false" ht="15" hidden="false" customHeight="true" outlineLevel="0" collapsed="false">
      <c r="A12740" s="106" t="n">
        <v>86644.7653472222</v>
      </c>
      <c r="B12740" s="1" t="s">
        <v>317</v>
      </c>
      <c r="C12740" s="1" t="s">
        <v>318</v>
      </c>
      <c r="D12740" s="1" t="s">
        <v>319</v>
      </c>
    </row>
    <row r="12741" customFormat="false" ht="15" hidden="false" customHeight="true" outlineLevel="0" collapsed="false">
      <c r="A12741" s="106" t="n">
        <v>86652.6762731481</v>
      </c>
      <c r="B12741" s="1" t="s">
        <v>320</v>
      </c>
      <c r="C12741" s="1" t="s">
        <v>321</v>
      </c>
      <c r="D12741" s="1" t="s">
        <v>322</v>
      </c>
    </row>
    <row r="12742" customFormat="false" ht="15" hidden="false" customHeight="true" outlineLevel="0" collapsed="false">
      <c r="A12742" s="106" t="n">
        <v>86660.3290277778</v>
      </c>
      <c r="B12742" s="1" t="s">
        <v>323</v>
      </c>
      <c r="C12742" s="1" t="s">
        <v>324</v>
      </c>
      <c r="D12742" s="1" t="s">
        <v>325</v>
      </c>
    </row>
    <row r="12743" customFormat="false" ht="15" hidden="false" customHeight="true" outlineLevel="0" collapsed="false">
      <c r="A12743" s="106" t="n">
        <v>86667.0638078704</v>
      </c>
      <c r="B12743" s="1" t="s">
        <v>314</v>
      </c>
      <c r="C12743" s="1" t="s">
        <v>315</v>
      </c>
      <c r="D12743" s="1" t="s">
        <v>316</v>
      </c>
    </row>
    <row r="12744" customFormat="false" ht="15" hidden="false" customHeight="true" outlineLevel="0" collapsed="false">
      <c r="A12744" s="106" t="n">
        <v>86674.3450578704</v>
      </c>
      <c r="B12744" s="1" t="s">
        <v>326</v>
      </c>
      <c r="C12744" s="1" t="s">
        <v>327</v>
      </c>
      <c r="D12744" s="1" t="s">
        <v>319</v>
      </c>
    </row>
    <row r="12745" customFormat="false" ht="15" hidden="false" customHeight="true" outlineLevel="0" collapsed="false">
      <c r="A12745" s="106" t="n">
        <v>86682.4531481482</v>
      </c>
      <c r="B12745" s="1" t="s">
        <v>320</v>
      </c>
      <c r="C12745" s="1" t="s">
        <v>321</v>
      </c>
      <c r="D12745" s="1" t="s">
        <v>322</v>
      </c>
    </row>
    <row r="12746" customFormat="false" ht="15" hidden="false" customHeight="true" outlineLevel="0" collapsed="false">
      <c r="A12746" s="106" t="n">
        <v>86689.7411689815</v>
      </c>
      <c r="B12746" s="1" t="s">
        <v>323</v>
      </c>
      <c r="C12746" s="1" t="s">
        <v>324</v>
      </c>
      <c r="D12746" s="1" t="s">
        <v>325</v>
      </c>
    </row>
    <row r="12747" customFormat="false" ht="15" hidden="false" customHeight="true" outlineLevel="0" collapsed="false">
      <c r="A12747" s="106" t="n">
        <v>86696.3444791667</v>
      </c>
      <c r="B12747" s="1" t="s">
        <v>314</v>
      </c>
      <c r="C12747" s="1" t="s">
        <v>315</v>
      </c>
      <c r="D12747" s="1" t="s">
        <v>316</v>
      </c>
    </row>
    <row r="12748" customFormat="false" ht="15" hidden="false" customHeight="true" outlineLevel="0" collapsed="false">
      <c r="A12748" s="106" t="n">
        <v>86703.9516550926</v>
      </c>
      <c r="B12748" s="1" t="s">
        <v>326</v>
      </c>
      <c r="C12748" s="1" t="s">
        <v>327</v>
      </c>
      <c r="D12748" s="1" t="s">
        <v>319</v>
      </c>
    </row>
    <row r="12749" customFormat="false" ht="15" hidden="false" customHeight="true" outlineLevel="0" collapsed="false">
      <c r="A12749" s="106" t="n">
        <v>86712.1151273148</v>
      </c>
      <c r="B12749" s="1" t="s">
        <v>320</v>
      </c>
      <c r="C12749" s="1" t="s">
        <v>321</v>
      </c>
      <c r="D12749" s="1" t="s">
        <v>322</v>
      </c>
    </row>
    <row r="12750" customFormat="false" ht="15" hidden="false" customHeight="true" outlineLevel="0" collapsed="false">
      <c r="A12750" s="106" t="n">
        <v>86719.0626388889</v>
      </c>
      <c r="B12750" s="1" t="s">
        <v>323</v>
      </c>
      <c r="C12750" s="1" t="s">
        <v>324</v>
      </c>
      <c r="D12750" s="1" t="s">
        <v>325</v>
      </c>
    </row>
    <row r="12751" customFormat="false" ht="15" hidden="false" customHeight="true" outlineLevel="0" collapsed="false">
      <c r="A12751" s="106" t="n">
        <v>86725.6865856482</v>
      </c>
      <c r="B12751" s="1" t="s">
        <v>314</v>
      </c>
      <c r="C12751" s="1" t="s">
        <v>315</v>
      </c>
      <c r="D12751" s="1" t="s">
        <v>316</v>
      </c>
    </row>
    <row r="12752" customFormat="false" ht="15" hidden="false" customHeight="true" outlineLevel="0" collapsed="false">
      <c r="A12752" s="106" t="n">
        <v>86733.5752893519</v>
      </c>
      <c r="B12752" s="1" t="s">
        <v>326</v>
      </c>
      <c r="C12752" s="1" t="s">
        <v>327</v>
      </c>
      <c r="D12752" s="1" t="s">
        <v>319</v>
      </c>
    </row>
    <row r="12753" customFormat="false" ht="15" hidden="false" customHeight="true" outlineLevel="0" collapsed="false">
      <c r="A12753" s="106" t="n">
        <v>86736.1662037037</v>
      </c>
      <c r="B12753" s="1" t="s">
        <v>328</v>
      </c>
      <c r="C12753" s="1" t="s">
        <v>331</v>
      </c>
      <c r="D12753" s="1" t="s">
        <v>332</v>
      </c>
    </row>
    <row r="12754" customFormat="false" ht="15" hidden="false" customHeight="true" outlineLevel="0" collapsed="false">
      <c r="A12754" s="106" t="n">
        <v>86741.6414699074</v>
      </c>
      <c r="B12754" s="1" t="s">
        <v>320</v>
      </c>
      <c r="C12754" s="1" t="s">
        <v>321</v>
      </c>
      <c r="D12754" s="1" t="s">
        <v>322</v>
      </c>
    </row>
    <row r="12755" customFormat="false" ht="15" hidden="false" customHeight="true" outlineLevel="0" collapsed="false">
      <c r="A12755" s="106" t="n">
        <v>86748.3413078704</v>
      </c>
      <c r="B12755" s="1" t="s">
        <v>323</v>
      </c>
      <c r="C12755" s="1" t="s">
        <v>324</v>
      </c>
      <c r="D12755" s="1" t="s">
        <v>325</v>
      </c>
    </row>
    <row r="12756" customFormat="false" ht="15" hidden="false" customHeight="true" outlineLevel="0" collapsed="false">
      <c r="A12756" s="106" t="n">
        <v>86755.1218981482</v>
      </c>
      <c r="B12756" s="1" t="s">
        <v>314</v>
      </c>
      <c r="C12756" s="1" t="s">
        <v>315</v>
      </c>
      <c r="D12756" s="1" t="s">
        <v>316</v>
      </c>
    </row>
    <row r="12757" customFormat="false" ht="15" hidden="false" customHeight="true" outlineLevel="0" collapsed="false">
      <c r="A12757" s="106" t="n">
        <v>86763.2058449074</v>
      </c>
      <c r="B12757" s="1" t="s">
        <v>326</v>
      </c>
      <c r="C12757" s="1" t="s">
        <v>327</v>
      </c>
      <c r="D12757" s="1" t="s">
        <v>319</v>
      </c>
    </row>
    <row r="12758" customFormat="false" ht="15" hidden="false" customHeight="true" outlineLevel="0" collapsed="false">
      <c r="A12758" s="106" t="n">
        <v>86771.0378240741</v>
      </c>
      <c r="B12758" s="1" t="s">
        <v>320</v>
      </c>
      <c r="C12758" s="1" t="s">
        <v>321</v>
      </c>
      <c r="D12758" s="1" t="s">
        <v>322</v>
      </c>
    </row>
    <row r="12759" customFormat="false" ht="15" hidden="false" customHeight="true" outlineLevel="0" collapsed="false">
      <c r="A12759" s="106" t="n">
        <v>86777.6282060185</v>
      </c>
      <c r="B12759" s="1" t="s">
        <v>323</v>
      </c>
      <c r="C12759" s="1" t="s">
        <v>324</v>
      </c>
      <c r="D12759" s="1" t="s">
        <v>325</v>
      </c>
    </row>
    <row r="12760" customFormat="false" ht="15" hidden="false" customHeight="true" outlineLevel="0" collapsed="false">
      <c r="A12760" s="106" t="n">
        <v>86784.6690162037</v>
      </c>
      <c r="B12760" s="1" t="s">
        <v>314</v>
      </c>
      <c r="C12760" s="1" t="s">
        <v>315</v>
      </c>
      <c r="D12760" s="1" t="s">
        <v>316</v>
      </c>
    </row>
    <row r="12761" customFormat="false" ht="15" hidden="false" customHeight="true" outlineLevel="0" collapsed="false">
      <c r="A12761" s="106" t="n">
        <v>86792.8275231482</v>
      </c>
      <c r="B12761" s="1" t="s">
        <v>326</v>
      </c>
      <c r="C12761" s="1" t="s">
        <v>327</v>
      </c>
      <c r="D12761" s="1" t="s">
        <v>319</v>
      </c>
    </row>
    <row r="12762" customFormat="false" ht="15" hidden="false" customHeight="true" outlineLevel="0" collapsed="false">
      <c r="A12762" s="106" t="n">
        <v>86800.335150463</v>
      </c>
      <c r="B12762" s="1" t="s">
        <v>320</v>
      </c>
      <c r="C12762" s="1" t="s">
        <v>321</v>
      </c>
      <c r="D12762" s="1" t="s">
        <v>322</v>
      </c>
    </row>
    <row r="12763" customFormat="false" ht="15" hidden="false" customHeight="true" outlineLevel="0" collapsed="false">
      <c r="A12763" s="106" t="n">
        <v>86806.9685069444</v>
      </c>
      <c r="B12763" s="1" t="s">
        <v>333</v>
      </c>
      <c r="C12763" s="1" t="s">
        <v>334</v>
      </c>
      <c r="D12763" s="1" t="s">
        <v>325</v>
      </c>
    </row>
    <row r="12764" customFormat="false" ht="15" hidden="false" customHeight="true" outlineLevel="0" collapsed="false">
      <c r="A12764" s="106" t="n">
        <v>86814.3343518519</v>
      </c>
      <c r="B12764" s="1" t="s">
        <v>314</v>
      </c>
      <c r="C12764" s="1" t="s">
        <v>315</v>
      </c>
      <c r="D12764" s="1" t="s">
        <v>316</v>
      </c>
    </row>
    <row r="12765" customFormat="false" ht="15" hidden="false" customHeight="true" outlineLevel="0" collapsed="false">
      <c r="A12765" s="106" t="n">
        <v>86822.4188773148</v>
      </c>
      <c r="B12765" s="1" t="s">
        <v>317</v>
      </c>
      <c r="C12765" s="1" t="s">
        <v>318</v>
      </c>
      <c r="D12765" s="1" t="s">
        <v>319</v>
      </c>
    </row>
    <row r="12766" customFormat="false" ht="15" hidden="false" customHeight="true" outlineLevel="0" collapsed="false">
      <c r="A12766" s="106" t="n">
        <v>86829.5823842593</v>
      </c>
      <c r="B12766" s="1" t="s">
        <v>320</v>
      </c>
      <c r="C12766" s="1" t="s">
        <v>321</v>
      </c>
      <c r="D12766" s="1" t="s">
        <v>322</v>
      </c>
    </row>
    <row r="12767" customFormat="false" ht="15" hidden="false" customHeight="true" outlineLevel="0" collapsed="false">
      <c r="A12767" s="106" t="n">
        <v>86829.8655208333</v>
      </c>
      <c r="B12767" s="1" t="s">
        <v>328</v>
      </c>
      <c r="C12767" s="1" t="s">
        <v>335</v>
      </c>
      <c r="D12767" s="1" t="s">
        <v>336</v>
      </c>
    </row>
    <row r="12768" customFormat="false" ht="15" hidden="false" customHeight="true" outlineLevel="0" collapsed="false">
      <c r="A12768" s="106" t="n">
        <v>86836.3963657407</v>
      </c>
      <c r="B12768" s="1" t="s">
        <v>323</v>
      </c>
      <c r="C12768" s="1" t="s">
        <v>324</v>
      </c>
      <c r="D12768" s="1" t="s">
        <v>325</v>
      </c>
    </row>
    <row r="12769" customFormat="false" ht="15" hidden="false" customHeight="true" outlineLevel="0" collapsed="false">
      <c r="A12769" s="106" t="n">
        <v>86844.1071527778</v>
      </c>
      <c r="B12769" s="1" t="s">
        <v>314</v>
      </c>
      <c r="C12769" s="1" t="s">
        <v>315</v>
      </c>
      <c r="D12769" s="1" t="s">
        <v>316</v>
      </c>
    </row>
    <row r="12770" customFormat="false" ht="15" hidden="false" customHeight="true" outlineLevel="0" collapsed="false">
      <c r="A12770" s="106" t="n">
        <v>86851.9631828704</v>
      </c>
      <c r="B12770" s="1" t="s">
        <v>326</v>
      </c>
      <c r="C12770" s="1" t="s">
        <v>327</v>
      </c>
      <c r="D12770" s="1" t="s">
        <v>319</v>
      </c>
    </row>
    <row r="12771" customFormat="false" ht="15" hidden="false" customHeight="true" outlineLevel="0" collapsed="false">
      <c r="A12771" s="106" t="n">
        <v>86858.8363425926</v>
      </c>
      <c r="B12771" s="1" t="s">
        <v>320</v>
      </c>
      <c r="C12771" s="1" t="s">
        <v>321</v>
      </c>
      <c r="D12771" s="1" t="s">
        <v>322</v>
      </c>
    </row>
    <row r="12772" customFormat="false" ht="15" hidden="false" customHeight="true" outlineLevel="0" collapsed="false">
      <c r="A12772" s="106" t="n">
        <v>86865.9332175926</v>
      </c>
      <c r="B12772" s="1" t="s">
        <v>323</v>
      </c>
      <c r="C12772" s="1" t="s">
        <v>324</v>
      </c>
      <c r="D12772" s="1" t="s">
        <v>325</v>
      </c>
    </row>
    <row r="12773" customFormat="false" ht="15" hidden="false" customHeight="true" outlineLevel="0" collapsed="false">
      <c r="A12773" s="106" t="n">
        <v>86873.9486458333</v>
      </c>
      <c r="B12773" s="1" t="s">
        <v>314</v>
      </c>
      <c r="C12773" s="1" t="s">
        <v>315</v>
      </c>
      <c r="D12773" s="1" t="s">
        <v>316</v>
      </c>
    </row>
    <row r="12774" customFormat="false" ht="15" hidden="false" customHeight="true" outlineLevel="0" collapsed="false">
      <c r="A12774" s="106" t="n">
        <v>86881.4595949074</v>
      </c>
      <c r="B12774" s="1" t="s">
        <v>326</v>
      </c>
      <c r="C12774" s="1" t="s">
        <v>327</v>
      </c>
      <c r="D12774" s="1" t="s">
        <v>319</v>
      </c>
    </row>
    <row r="12775" customFormat="false" ht="15" hidden="false" customHeight="true" outlineLevel="0" collapsed="false">
      <c r="A12775" s="106" t="n">
        <v>86888.1516782407</v>
      </c>
      <c r="B12775" s="1" t="s">
        <v>320</v>
      </c>
      <c r="C12775" s="1" t="s">
        <v>321</v>
      </c>
      <c r="D12775" s="1" t="s">
        <v>322</v>
      </c>
    </row>
    <row r="12776" customFormat="false" ht="15" hidden="false" customHeight="true" outlineLevel="0" collapsed="false">
      <c r="A12776" s="106" t="n">
        <v>86895.5867361111</v>
      </c>
      <c r="B12776" s="1" t="s">
        <v>323</v>
      </c>
      <c r="C12776" s="1" t="s">
        <v>324</v>
      </c>
      <c r="D12776" s="1" t="s">
        <v>325</v>
      </c>
    </row>
    <row r="12777" customFormat="false" ht="15" hidden="false" customHeight="true" outlineLevel="0" collapsed="false">
      <c r="A12777" s="106" t="n">
        <v>86903.7882291667</v>
      </c>
      <c r="B12777" s="1" t="s">
        <v>314</v>
      </c>
      <c r="C12777" s="1" t="s">
        <v>315</v>
      </c>
      <c r="D12777" s="1" t="s">
        <v>316</v>
      </c>
    </row>
    <row r="12778" customFormat="false" ht="15" hidden="false" customHeight="true" outlineLevel="0" collapsed="false">
      <c r="A12778" s="106" t="n">
        <v>86910.922962963</v>
      </c>
      <c r="B12778" s="1" t="s">
        <v>326</v>
      </c>
      <c r="C12778" s="1" t="s">
        <v>327</v>
      </c>
      <c r="D12778" s="1" t="s">
        <v>319</v>
      </c>
    </row>
    <row r="12779" customFormat="false" ht="15" hidden="false" customHeight="true" outlineLevel="0" collapsed="false">
      <c r="A12779" s="106" t="n">
        <v>86917.5695601852</v>
      </c>
      <c r="B12779" s="1" t="s">
        <v>320</v>
      </c>
      <c r="C12779" s="1" t="s">
        <v>321</v>
      </c>
      <c r="D12779" s="1" t="s">
        <v>322</v>
      </c>
    </row>
    <row r="12780" customFormat="false" ht="15" hidden="false" customHeight="true" outlineLevel="0" collapsed="false">
      <c r="A12780" s="106" t="n">
        <v>86919.8071527778</v>
      </c>
      <c r="B12780" s="1" t="s">
        <v>328</v>
      </c>
      <c r="C12780" s="1" t="s">
        <v>337</v>
      </c>
      <c r="D12780" s="1" t="s">
        <v>338</v>
      </c>
    </row>
    <row r="12781" customFormat="false" ht="15" hidden="false" customHeight="true" outlineLevel="0" collapsed="false">
      <c r="A12781" s="106" t="n">
        <v>86925.3444907407</v>
      </c>
      <c r="B12781" s="1" t="s">
        <v>323</v>
      </c>
      <c r="C12781" s="1" t="s">
        <v>324</v>
      </c>
      <c r="D12781" s="1" t="s">
        <v>325</v>
      </c>
    </row>
    <row r="12782" customFormat="false" ht="15" hidden="false" customHeight="true" outlineLevel="0" collapsed="false">
      <c r="A12782" s="106" t="n">
        <v>86933.5439236111</v>
      </c>
      <c r="B12782" s="1" t="s">
        <v>314</v>
      </c>
      <c r="C12782" s="1" t="s">
        <v>315</v>
      </c>
      <c r="D12782" s="1" t="s">
        <v>316</v>
      </c>
    </row>
    <row r="12783" customFormat="false" ht="15" hidden="false" customHeight="true" outlineLevel="0" collapsed="false">
      <c r="A12783" s="106" t="n">
        <v>86940.3723032407</v>
      </c>
      <c r="B12783" s="1" t="s">
        <v>326</v>
      </c>
      <c r="C12783" s="1" t="s">
        <v>327</v>
      </c>
      <c r="D12783" s="1" t="s">
        <v>319</v>
      </c>
    </row>
    <row r="12784" customFormat="false" ht="15" hidden="false" customHeight="true" outlineLevel="0" collapsed="false">
      <c r="A12784" s="106" t="n">
        <v>86947.1082291667</v>
      </c>
      <c r="B12784" s="1" t="s">
        <v>320</v>
      </c>
      <c r="C12784" s="1" t="s">
        <v>321</v>
      </c>
      <c r="D12784" s="1" t="s">
        <v>322</v>
      </c>
    </row>
    <row r="12785" customFormat="false" ht="15" hidden="false" customHeight="true" outlineLevel="0" collapsed="false">
      <c r="A12785" s="106" t="n">
        <v>86955.1623958333</v>
      </c>
      <c r="B12785" s="1" t="s">
        <v>323</v>
      </c>
      <c r="C12785" s="1" t="s">
        <v>324</v>
      </c>
      <c r="D12785" s="1" t="s">
        <v>325</v>
      </c>
    </row>
    <row r="12786" customFormat="false" ht="15" hidden="false" customHeight="true" outlineLevel="0" collapsed="false">
      <c r="A12786" s="106" t="n">
        <v>86963.1578819444</v>
      </c>
      <c r="B12786" s="1" t="s">
        <v>314</v>
      </c>
      <c r="C12786" s="1" t="s">
        <v>315</v>
      </c>
      <c r="D12786" s="1" t="s">
        <v>316</v>
      </c>
    </row>
    <row r="12787" customFormat="false" ht="15" hidden="false" customHeight="true" outlineLevel="0" collapsed="false">
      <c r="A12787" s="106" t="n">
        <v>86969.8188541667</v>
      </c>
      <c r="B12787" s="1" t="s">
        <v>317</v>
      </c>
      <c r="C12787" s="1" t="s">
        <v>318</v>
      </c>
      <c r="D12787" s="1" t="s">
        <v>319</v>
      </c>
    </row>
    <row r="12788" customFormat="false" ht="15" hidden="false" customHeight="true" outlineLevel="0" collapsed="false">
      <c r="A12788" s="106" t="n">
        <v>86976.7618634259</v>
      </c>
      <c r="B12788" s="1" t="s">
        <v>320</v>
      </c>
      <c r="C12788" s="1" t="s">
        <v>321</v>
      </c>
      <c r="D12788" s="1" t="s">
        <v>322</v>
      </c>
    </row>
    <row r="12789" customFormat="false" ht="15" hidden="false" customHeight="true" outlineLevel="0" collapsed="false">
      <c r="A12789" s="106" t="n">
        <v>86984.964525463</v>
      </c>
      <c r="B12789" s="1" t="s">
        <v>333</v>
      </c>
      <c r="C12789" s="1" t="s">
        <v>334</v>
      </c>
      <c r="D12789" s="1" t="s">
        <v>325</v>
      </c>
    </row>
    <row r="12790" customFormat="false" ht="15" hidden="false" customHeight="true" outlineLevel="0" collapsed="false">
      <c r="A12790" s="106" t="n">
        <v>86992.6178587963</v>
      </c>
      <c r="B12790" s="1" t="s">
        <v>314</v>
      </c>
      <c r="C12790" s="1" t="s">
        <v>315</v>
      </c>
      <c r="D12790" s="1" t="s">
        <v>316</v>
      </c>
    </row>
    <row r="12791" customFormat="false" ht="15" hidden="false" customHeight="true" outlineLevel="0" collapsed="false">
      <c r="A12791" s="106" t="n">
        <v>86999.2642824074</v>
      </c>
      <c r="B12791" s="1" t="s">
        <v>326</v>
      </c>
      <c r="C12791" s="1" t="s">
        <v>327</v>
      </c>
      <c r="D12791" s="1" t="s">
        <v>319</v>
      </c>
    </row>
    <row r="12792" customFormat="false" ht="15" hidden="false" customHeight="true" outlineLevel="0" collapsed="false">
      <c r="A12792" s="106" t="n">
        <v>87006.5054050926</v>
      </c>
      <c r="B12792" s="1" t="s">
        <v>320</v>
      </c>
      <c r="C12792" s="1" t="s">
        <v>321</v>
      </c>
      <c r="D12792" s="1" t="s">
        <v>322</v>
      </c>
    </row>
    <row r="12793" customFormat="false" ht="15" hidden="false" customHeight="true" outlineLevel="0" collapsed="false">
      <c r="A12793" s="106" t="n">
        <v>87008.7519560185</v>
      </c>
      <c r="B12793" s="1" t="s">
        <v>328</v>
      </c>
      <c r="C12793" s="1" t="s">
        <v>329</v>
      </c>
      <c r="D12793" s="1" t="s">
        <v>330</v>
      </c>
    </row>
    <row r="12794" customFormat="false" ht="15" hidden="false" customHeight="true" outlineLevel="0" collapsed="false">
      <c r="A12794" s="106" t="n">
        <v>87014.6725347222</v>
      </c>
      <c r="B12794" s="1" t="s">
        <v>323</v>
      </c>
      <c r="C12794" s="1" t="s">
        <v>324</v>
      </c>
      <c r="D12794" s="1" t="s">
        <v>325</v>
      </c>
    </row>
    <row r="12795" customFormat="false" ht="15" hidden="false" customHeight="true" outlineLevel="0" collapsed="false">
      <c r="A12795" s="106" t="n">
        <v>87021.950787037</v>
      </c>
      <c r="B12795" s="1" t="s">
        <v>314</v>
      </c>
      <c r="C12795" s="1" t="s">
        <v>315</v>
      </c>
      <c r="D12795" s="1" t="s">
        <v>316</v>
      </c>
    </row>
    <row r="12796" customFormat="false" ht="15" hidden="false" customHeight="true" outlineLevel="0" collapsed="false">
      <c r="A12796" s="106" t="n">
        <v>87028.7108680556</v>
      </c>
      <c r="B12796" s="1" t="s">
        <v>326</v>
      </c>
      <c r="C12796" s="1" t="s">
        <v>327</v>
      </c>
      <c r="D12796" s="1" t="s">
        <v>319</v>
      </c>
    </row>
    <row r="12797" customFormat="false" ht="15" hidden="false" customHeight="true" outlineLevel="0" collapsed="false">
      <c r="A12797" s="106" t="n">
        <v>87036.2971527778</v>
      </c>
      <c r="B12797" s="1" t="s">
        <v>320</v>
      </c>
      <c r="C12797" s="1" t="s">
        <v>321</v>
      </c>
      <c r="D12797" s="1" t="s">
        <v>322</v>
      </c>
    </row>
    <row r="12798" customFormat="false" ht="15" hidden="false" customHeight="true" outlineLevel="0" collapsed="false">
      <c r="A12798" s="106" t="n">
        <v>87044.2449768519</v>
      </c>
      <c r="B12798" s="1" t="s">
        <v>323</v>
      </c>
      <c r="C12798" s="1" t="s">
        <v>324</v>
      </c>
      <c r="D12798" s="1" t="s">
        <v>325</v>
      </c>
    </row>
    <row r="12799" customFormat="false" ht="15" hidden="false" customHeight="true" outlineLevel="0" collapsed="false">
      <c r="A12799" s="106" t="n">
        <v>87051.2032060185</v>
      </c>
      <c r="B12799" s="1" t="s">
        <v>314</v>
      </c>
      <c r="C12799" s="1" t="s">
        <v>315</v>
      </c>
      <c r="D12799" s="1" t="s">
        <v>316</v>
      </c>
    </row>
    <row r="12800" customFormat="false" ht="15" hidden="false" customHeight="true" outlineLevel="0" collapsed="false">
      <c r="A12800" s="106" t="n">
        <v>87058.1727199074</v>
      </c>
      <c r="B12800" s="1" t="s">
        <v>326</v>
      </c>
      <c r="C12800" s="1" t="s">
        <v>327</v>
      </c>
      <c r="D12800" s="1" t="s">
        <v>319</v>
      </c>
    </row>
    <row r="12801" customFormat="false" ht="15" hidden="false" customHeight="true" outlineLevel="0" collapsed="false">
      <c r="A12801" s="106" t="n">
        <v>87066.0815393519</v>
      </c>
      <c r="B12801" s="1" t="s">
        <v>320</v>
      </c>
      <c r="C12801" s="1" t="s">
        <v>321</v>
      </c>
      <c r="D12801" s="1" t="s">
        <v>322</v>
      </c>
    </row>
    <row r="12802" customFormat="false" ht="15" hidden="false" customHeight="true" outlineLevel="0" collapsed="false">
      <c r="A12802" s="106" t="n">
        <v>87073.6884027778</v>
      </c>
      <c r="B12802" s="1" t="s">
        <v>323</v>
      </c>
      <c r="C12802" s="1" t="s">
        <v>324</v>
      </c>
      <c r="D12802" s="1" t="s">
        <v>325</v>
      </c>
    </row>
    <row r="12803" customFormat="false" ht="15" hidden="false" customHeight="true" outlineLevel="0" collapsed="false">
      <c r="A12803" s="106" t="n">
        <v>87080.4265277778</v>
      </c>
      <c r="B12803" s="1" t="s">
        <v>314</v>
      </c>
      <c r="C12803" s="1" t="s">
        <v>315</v>
      </c>
      <c r="D12803" s="1" t="s">
        <v>316</v>
      </c>
    </row>
    <row r="12804" customFormat="false" ht="15" hidden="false" customHeight="true" outlineLevel="0" collapsed="false">
      <c r="A12804" s="106" t="n">
        <v>87087.674849537</v>
      </c>
      <c r="B12804" s="1" t="s">
        <v>326</v>
      </c>
      <c r="C12804" s="1" t="s">
        <v>327</v>
      </c>
      <c r="D12804" s="1" t="s">
        <v>319</v>
      </c>
    </row>
    <row r="12805" customFormat="false" ht="15" hidden="false" customHeight="true" outlineLevel="0" collapsed="false">
      <c r="A12805" s="106" t="n">
        <v>87095.8018402778</v>
      </c>
      <c r="B12805" s="1" t="s">
        <v>320</v>
      </c>
      <c r="C12805" s="1" t="s">
        <v>321</v>
      </c>
      <c r="D12805" s="1" t="s">
        <v>322</v>
      </c>
    </row>
    <row r="12806" customFormat="false" ht="15" hidden="false" customHeight="true" outlineLevel="0" collapsed="false">
      <c r="A12806" s="106" t="n">
        <v>87101.405474537</v>
      </c>
      <c r="B12806" s="1" t="s">
        <v>328</v>
      </c>
      <c r="C12806" s="1" t="s">
        <v>331</v>
      </c>
      <c r="D12806" s="1" t="s">
        <v>332</v>
      </c>
    </row>
    <row r="12807" customFormat="false" ht="15" hidden="false" customHeight="true" outlineLevel="0" collapsed="false">
      <c r="A12807" s="106" t="n">
        <v>87103.040474537</v>
      </c>
      <c r="B12807" s="1" t="s">
        <v>323</v>
      </c>
      <c r="C12807" s="1" t="s">
        <v>324</v>
      </c>
      <c r="D12807" s="1" t="s">
        <v>325</v>
      </c>
    </row>
    <row r="12808" customFormat="false" ht="15" hidden="false" customHeight="true" outlineLevel="0" collapsed="false">
      <c r="A12808" s="106" t="n">
        <v>87109.6714814815</v>
      </c>
      <c r="B12808" s="1" t="s">
        <v>314</v>
      </c>
      <c r="C12808" s="1" t="s">
        <v>315</v>
      </c>
      <c r="D12808" s="1" t="s">
        <v>316</v>
      </c>
    </row>
    <row r="12809" customFormat="false" ht="15" hidden="false" customHeight="true" outlineLevel="0" collapsed="false">
      <c r="A12809" s="106" t="n">
        <v>87117.2393518519</v>
      </c>
      <c r="B12809" s="1" t="s">
        <v>326</v>
      </c>
      <c r="C12809" s="1" t="s">
        <v>327</v>
      </c>
      <c r="D12809" s="1" t="s">
        <v>319</v>
      </c>
    </row>
    <row r="12810" customFormat="false" ht="15" hidden="false" customHeight="true" outlineLevel="0" collapsed="false">
      <c r="A12810" s="106" t="n">
        <v>87125.4208796296</v>
      </c>
      <c r="B12810" s="1" t="s">
        <v>320</v>
      </c>
      <c r="C12810" s="1" t="s">
        <v>321</v>
      </c>
      <c r="D12810" s="1" t="s">
        <v>322</v>
      </c>
    </row>
    <row r="12811" customFormat="false" ht="15" hidden="false" customHeight="true" outlineLevel="0" collapsed="false">
      <c r="A12811" s="106" t="n">
        <v>87132.3475347222</v>
      </c>
      <c r="B12811" s="1" t="s">
        <v>323</v>
      </c>
      <c r="C12811" s="1" t="s">
        <v>324</v>
      </c>
      <c r="D12811" s="1" t="s">
        <v>325</v>
      </c>
    </row>
    <row r="12812" customFormat="false" ht="15" hidden="false" customHeight="true" outlineLevel="0" collapsed="false">
      <c r="A12812" s="106" t="n">
        <v>87138.9874537037</v>
      </c>
      <c r="B12812" s="1" t="s">
        <v>314</v>
      </c>
      <c r="C12812" s="1" t="s">
        <v>315</v>
      </c>
      <c r="D12812" s="1" t="s">
        <v>316</v>
      </c>
    </row>
    <row r="12813" customFormat="false" ht="15" hidden="false" customHeight="true" outlineLevel="0" collapsed="false">
      <c r="A12813" s="106" t="n">
        <v>87146.8690856482</v>
      </c>
      <c r="B12813" s="1" t="s">
        <v>317</v>
      </c>
      <c r="C12813" s="1" t="s">
        <v>318</v>
      </c>
      <c r="D12813" s="1" t="s">
        <v>319</v>
      </c>
    </row>
    <row r="12814" customFormat="false" ht="15" hidden="false" customHeight="true" outlineLevel="0" collapsed="false">
      <c r="A12814" s="106" t="n">
        <v>87154.9310069445</v>
      </c>
      <c r="B12814" s="1" t="s">
        <v>320</v>
      </c>
      <c r="C12814" s="1" t="s">
        <v>321</v>
      </c>
      <c r="D12814" s="1" t="s">
        <v>322</v>
      </c>
    </row>
    <row r="12815" customFormat="false" ht="15" hidden="false" customHeight="true" outlineLevel="0" collapsed="false">
      <c r="A12815" s="106" t="n">
        <v>87161.6507060185</v>
      </c>
      <c r="B12815" s="1" t="s">
        <v>333</v>
      </c>
      <c r="C12815" s="1" t="s">
        <v>334</v>
      </c>
      <c r="D12815" s="1" t="s">
        <v>325</v>
      </c>
    </row>
    <row r="12816" customFormat="false" ht="15" hidden="false" customHeight="true" outlineLevel="0" collapsed="false">
      <c r="A12816" s="106" t="n">
        <v>87168.4208217593</v>
      </c>
      <c r="B12816" s="1" t="s">
        <v>314</v>
      </c>
      <c r="C12816" s="1" t="s">
        <v>315</v>
      </c>
      <c r="D12816" s="1" t="s">
        <v>316</v>
      </c>
    </row>
    <row r="12817" customFormat="false" ht="15" hidden="false" customHeight="true" outlineLevel="0" collapsed="false">
      <c r="A12817" s="106" t="n">
        <v>87176.539837963</v>
      </c>
      <c r="B12817" s="1" t="s">
        <v>326</v>
      </c>
      <c r="C12817" s="1" t="s">
        <v>327</v>
      </c>
      <c r="D12817" s="1" t="s">
        <v>319</v>
      </c>
    </row>
    <row r="12818" customFormat="false" ht="15" hidden="false" customHeight="true" outlineLevel="0" collapsed="false">
      <c r="A12818" s="106" t="n">
        <v>87184.3484027778</v>
      </c>
      <c r="B12818" s="1" t="s">
        <v>320</v>
      </c>
      <c r="C12818" s="1" t="s">
        <v>321</v>
      </c>
      <c r="D12818" s="1" t="s">
        <v>322</v>
      </c>
    </row>
    <row r="12819" customFormat="false" ht="15" hidden="false" customHeight="true" outlineLevel="0" collapsed="false">
      <c r="A12819" s="106" t="n">
        <v>87190.9831134259</v>
      </c>
      <c r="B12819" s="1" t="s">
        <v>323</v>
      </c>
      <c r="C12819" s="1" t="s">
        <v>324</v>
      </c>
      <c r="D12819" s="1" t="s">
        <v>325</v>
      </c>
    </row>
    <row r="12820" customFormat="false" ht="15" hidden="false" customHeight="true" outlineLevel="0" collapsed="false">
      <c r="A12820" s="106" t="n">
        <v>87195.1100925926</v>
      </c>
      <c r="B12820" s="1" t="s">
        <v>328</v>
      </c>
      <c r="C12820" s="1" t="s">
        <v>335</v>
      </c>
      <c r="D12820" s="1" t="s">
        <v>336</v>
      </c>
    </row>
    <row r="12821" customFormat="false" ht="15" hidden="false" customHeight="true" outlineLevel="0" collapsed="false">
      <c r="A12821" s="106" t="n">
        <v>87198.0068402778</v>
      </c>
      <c r="B12821" s="1" t="s">
        <v>314</v>
      </c>
      <c r="C12821" s="1" t="s">
        <v>315</v>
      </c>
      <c r="D12821" s="1" t="s">
        <v>316</v>
      </c>
    </row>
    <row r="12822" customFormat="false" ht="15" hidden="false" customHeight="true" outlineLevel="0" collapsed="false">
      <c r="A12822" s="106" t="n">
        <v>87206.211087963</v>
      </c>
      <c r="B12822" s="1" t="s">
        <v>326</v>
      </c>
      <c r="C12822" s="1" t="s">
        <v>327</v>
      </c>
      <c r="D12822" s="1" t="s">
        <v>319</v>
      </c>
    </row>
    <row r="12823" customFormat="false" ht="15" hidden="false" customHeight="true" outlineLevel="0" collapsed="false">
      <c r="A12823" s="106" t="n">
        <v>87213.7015162037</v>
      </c>
      <c r="B12823" s="1" t="s">
        <v>320</v>
      </c>
      <c r="C12823" s="1" t="s">
        <v>321</v>
      </c>
      <c r="D12823" s="1" t="s">
        <v>322</v>
      </c>
    </row>
    <row r="12824" customFormat="false" ht="15" hidden="false" customHeight="true" outlineLevel="0" collapsed="false">
      <c r="A12824" s="106" t="n">
        <v>87220.3743287037</v>
      </c>
      <c r="B12824" s="1" t="s">
        <v>323</v>
      </c>
      <c r="C12824" s="1" t="s">
        <v>324</v>
      </c>
      <c r="D12824" s="1" t="s">
        <v>325</v>
      </c>
    </row>
    <row r="12825" customFormat="false" ht="15" hidden="false" customHeight="true" outlineLevel="0" collapsed="false">
      <c r="A12825" s="106" t="n">
        <v>87227.7531944445</v>
      </c>
      <c r="B12825" s="1" t="s">
        <v>314</v>
      </c>
      <c r="C12825" s="1" t="s">
        <v>315</v>
      </c>
      <c r="D12825" s="1" t="s">
        <v>316</v>
      </c>
    </row>
    <row r="12826" customFormat="false" ht="15" hidden="false" customHeight="true" outlineLevel="0" collapsed="false">
      <c r="A12826" s="106" t="n">
        <v>87235.849212963</v>
      </c>
      <c r="B12826" s="1" t="s">
        <v>326</v>
      </c>
      <c r="C12826" s="1" t="s">
        <v>327</v>
      </c>
      <c r="D12826" s="1" t="s">
        <v>319</v>
      </c>
    </row>
    <row r="12827" customFormat="false" ht="15" hidden="false" customHeight="true" outlineLevel="0" collapsed="false">
      <c r="A12827" s="106" t="n">
        <v>87243.0223032407</v>
      </c>
      <c r="B12827" s="1" t="s">
        <v>320</v>
      </c>
      <c r="C12827" s="1" t="s">
        <v>321</v>
      </c>
      <c r="D12827" s="1" t="s">
        <v>322</v>
      </c>
    </row>
    <row r="12828" customFormat="false" ht="15" hidden="false" customHeight="true" outlineLevel="0" collapsed="false">
      <c r="A12828" s="106" t="n">
        <v>87249.854224537</v>
      </c>
      <c r="B12828" s="1" t="s">
        <v>323</v>
      </c>
      <c r="C12828" s="1" t="s">
        <v>324</v>
      </c>
      <c r="D12828" s="1" t="s">
        <v>325</v>
      </c>
    </row>
    <row r="12829" customFormat="false" ht="15" hidden="false" customHeight="true" outlineLevel="0" collapsed="false">
      <c r="A12829" s="106" t="n">
        <v>87257.6216087963</v>
      </c>
      <c r="B12829" s="1" t="s">
        <v>314</v>
      </c>
      <c r="C12829" s="1" t="s">
        <v>315</v>
      </c>
      <c r="D12829" s="1" t="s">
        <v>316</v>
      </c>
    </row>
    <row r="12830" customFormat="false" ht="15" hidden="false" customHeight="true" outlineLevel="0" collapsed="false">
      <c r="A12830" s="106" t="n">
        <v>87265.440474537</v>
      </c>
      <c r="B12830" s="1" t="s">
        <v>326</v>
      </c>
      <c r="C12830" s="1" t="s">
        <v>327</v>
      </c>
      <c r="D12830" s="1" t="s">
        <v>319</v>
      </c>
    </row>
    <row r="12831" customFormat="false" ht="15" hidden="false" customHeight="true" outlineLevel="0" collapsed="false">
      <c r="A12831" s="106" t="n">
        <v>87272.3434027778</v>
      </c>
      <c r="B12831" s="1" t="s">
        <v>320</v>
      </c>
      <c r="C12831" s="1" t="s">
        <v>321</v>
      </c>
      <c r="D12831" s="1" t="s">
        <v>322</v>
      </c>
    </row>
    <row r="12832" customFormat="false" ht="15" hidden="false" customHeight="true" outlineLevel="0" collapsed="false">
      <c r="A12832" s="106" t="n">
        <v>87279.4475578704</v>
      </c>
      <c r="B12832" s="1" t="s">
        <v>323</v>
      </c>
      <c r="C12832" s="1" t="s">
        <v>324</v>
      </c>
      <c r="D12832" s="1" t="s">
        <v>325</v>
      </c>
    </row>
    <row r="12833" customFormat="false" ht="15" hidden="false" customHeight="true" outlineLevel="0" collapsed="false">
      <c r="A12833" s="106" t="n">
        <v>87285.0527314815</v>
      </c>
      <c r="B12833" s="1" t="s">
        <v>328</v>
      </c>
      <c r="C12833" s="1" t="s">
        <v>337</v>
      </c>
      <c r="D12833" s="1" t="s">
        <v>338</v>
      </c>
    </row>
    <row r="12834" customFormat="false" ht="15" hidden="false" customHeight="true" outlineLevel="0" collapsed="false">
      <c r="A12834" s="106" t="n">
        <v>87287.5275115741</v>
      </c>
      <c r="B12834" s="1" t="s">
        <v>314</v>
      </c>
      <c r="C12834" s="1" t="s">
        <v>315</v>
      </c>
      <c r="D12834" s="1" t="s">
        <v>316</v>
      </c>
    </row>
    <row r="12835" customFormat="false" ht="15" hidden="false" customHeight="true" outlineLevel="0" collapsed="false">
      <c r="A12835" s="106" t="n">
        <v>87294.9845138889</v>
      </c>
      <c r="B12835" s="1" t="s">
        <v>326</v>
      </c>
      <c r="C12835" s="1" t="s">
        <v>327</v>
      </c>
      <c r="D12835" s="1" t="s">
        <v>319</v>
      </c>
    </row>
    <row r="12836" customFormat="false" ht="15" hidden="false" customHeight="true" outlineLevel="0" collapsed="false">
      <c r="A12836" s="106" t="n">
        <v>87301.6986921296</v>
      </c>
      <c r="B12836" s="1" t="s">
        <v>320</v>
      </c>
      <c r="C12836" s="1" t="s">
        <v>321</v>
      </c>
      <c r="D12836" s="1" t="s">
        <v>322</v>
      </c>
    </row>
    <row r="12837" customFormat="false" ht="15" hidden="false" customHeight="true" outlineLevel="0" collapsed="false">
      <c r="A12837" s="106" t="n">
        <v>87309.1561458333</v>
      </c>
      <c r="B12837" s="1" t="s">
        <v>323</v>
      </c>
      <c r="C12837" s="1" t="s">
        <v>324</v>
      </c>
      <c r="D12837" s="1" t="s">
        <v>325</v>
      </c>
    </row>
    <row r="12838" customFormat="false" ht="15" hidden="false" customHeight="true" outlineLevel="0" collapsed="false">
      <c r="A12838" s="106" t="n">
        <v>87317.3738310185</v>
      </c>
      <c r="B12838" s="1" t="s">
        <v>314</v>
      </c>
      <c r="C12838" s="1" t="s">
        <v>315</v>
      </c>
      <c r="D12838" s="1" t="s">
        <v>316</v>
      </c>
    </row>
    <row r="12839" customFormat="false" ht="15" hidden="false" customHeight="true" outlineLevel="0" collapsed="false">
      <c r="A12839" s="106" t="n">
        <v>87324.4808564815</v>
      </c>
      <c r="B12839" s="1" t="s">
        <v>317</v>
      </c>
      <c r="C12839" s="1" t="s">
        <v>318</v>
      </c>
      <c r="D12839" s="1" t="s">
        <v>319</v>
      </c>
    </row>
    <row r="12840" customFormat="false" ht="15" hidden="false" customHeight="true" outlineLevel="0" collapsed="false">
      <c r="A12840" s="106" t="n">
        <v>87331.1212384259</v>
      </c>
      <c r="B12840" s="1" t="s">
        <v>320</v>
      </c>
      <c r="C12840" s="1" t="s">
        <v>321</v>
      </c>
      <c r="D12840" s="1" t="s">
        <v>322</v>
      </c>
    </row>
    <row r="12841" customFormat="false" ht="15" hidden="false" customHeight="true" outlineLevel="0" collapsed="false">
      <c r="A12841" s="106" t="n">
        <v>87338.9409490741</v>
      </c>
      <c r="B12841" s="1" t="s">
        <v>323</v>
      </c>
      <c r="C12841" s="1" t="s">
        <v>324</v>
      </c>
      <c r="D12841" s="1" t="s">
        <v>325</v>
      </c>
    </row>
    <row r="12842" customFormat="false" ht="15" hidden="false" customHeight="true" outlineLevel="0" collapsed="false">
      <c r="A12842" s="106" t="n">
        <v>87347.0911111111</v>
      </c>
      <c r="B12842" s="1" t="s">
        <v>314</v>
      </c>
      <c r="C12842" s="1" t="s">
        <v>315</v>
      </c>
      <c r="D12842" s="1" t="s">
        <v>316</v>
      </c>
    </row>
    <row r="12843" customFormat="false" ht="15" hidden="false" customHeight="true" outlineLevel="0" collapsed="false">
      <c r="A12843" s="106" t="n">
        <v>87353.9252083333</v>
      </c>
      <c r="B12843" s="1" t="s">
        <v>326</v>
      </c>
      <c r="C12843" s="1" t="s">
        <v>327</v>
      </c>
      <c r="D12843" s="1" t="s">
        <v>319</v>
      </c>
    </row>
    <row r="12844" customFormat="false" ht="15" hidden="false" customHeight="true" outlineLevel="0" collapsed="false">
      <c r="A12844" s="106" t="n">
        <v>87360.6358564815</v>
      </c>
      <c r="B12844" s="1" t="s">
        <v>320</v>
      </c>
      <c r="C12844" s="1" t="s">
        <v>321</v>
      </c>
      <c r="D12844" s="1" t="s">
        <v>322</v>
      </c>
    </row>
    <row r="12845" customFormat="false" ht="15" hidden="false" customHeight="true" outlineLevel="0" collapsed="false">
      <c r="A12845" s="106" t="n">
        <v>87368.7281944444</v>
      </c>
      <c r="B12845" s="1" t="s">
        <v>323</v>
      </c>
      <c r="C12845" s="1" t="s">
        <v>324</v>
      </c>
      <c r="D12845" s="1" t="s">
        <v>325</v>
      </c>
    </row>
    <row r="12846" customFormat="false" ht="15" hidden="false" customHeight="true" outlineLevel="0" collapsed="false">
      <c r="A12846" s="106" t="n">
        <v>87373.990775463</v>
      </c>
      <c r="B12846" s="1" t="s">
        <v>328</v>
      </c>
      <c r="C12846" s="1" t="s">
        <v>329</v>
      </c>
      <c r="D12846" s="1" t="s">
        <v>330</v>
      </c>
    </row>
    <row r="12847" customFormat="false" ht="15" hidden="false" customHeight="true" outlineLevel="0" collapsed="false">
      <c r="A12847" s="106" t="n">
        <v>87376.650150463</v>
      </c>
      <c r="B12847" s="1" t="s">
        <v>314</v>
      </c>
      <c r="C12847" s="1" t="s">
        <v>315</v>
      </c>
      <c r="D12847" s="1" t="s">
        <v>316</v>
      </c>
    </row>
    <row r="12848" customFormat="false" ht="15" hidden="false" customHeight="true" outlineLevel="0" collapsed="false">
      <c r="A12848" s="106" t="n">
        <v>87383.3196180556</v>
      </c>
      <c r="B12848" s="1" t="s">
        <v>326</v>
      </c>
      <c r="C12848" s="1" t="s">
        <v>327</v>
      </c>
      <c r="D12848" s="1" t="s">
        <v>319</v>
      </c>
    </row>
    <row r="12849" customFormat="false" ht="15" hidden="false" customHeight="true" outlineLevel="0" collapsed="false">
      <c r="A12849" s="106" t="n">
        <v>87390.2484143519</v>
      </c>
      <c r="B12849" s="1" t="s">
        <v>320</v>
      </c>
      <c r="C12849" s="1" t="s">
        <v>321</v>
      </c>
      <c r="D12849" s="1" t="s">
        <v>322</v>
      </c>
    </row>
    <row r="12850" customFormat="false" ht="15" hidden="false" customHeight="true" outlineLevel="0" collapsed="false">
      <c r="A12850" s="106" t="n">
        <v>87398.4462615741</v>
      </c>
      <c r="B12850" s="1" t="s">
        <v>323</v>
      </c>
      <c r="C12850" s="1" t="s">
        <v>324</v>
      </c>
      <c r="D12850" s="1" t="s">
        <v>325</v>
      </c>
    </row>
    <row r="12851" customFormat="false" ht="15" hidden="false" customHeight="true" outlineLevel="0" collapsed="false">
      <c r="A12851" s="106" t="n">
        <v>87406.055150463</v>
      </c>
      <c r="B12851" s="1" t="s">
        <v>314</v>
      </c>
      <c r="C12851" s="1" t="s">
        <v>315</v>
      </c>
      <c r="D12851" s="1" t="s">
        <v>316</v>
      </c>
    </row>
    <row r="12852" customFormat="false" ht="15" hidden="false" customHeight="true" outlineLevel="0" collapsed="false">
      <c r="A12852" s="106" t="n">
        <v>87412.6835185185</v>
      </c>
      <c r="B12852" s="1" t="s">
        <v>326</v>
      </c>
      <c r="C12852" s="1" t="s">
        <v>327</v>
      </c>
      <c r="D12852" s="1" t="s">
        <v>319</v>
      </c>
    </row>
    <row r="12853" customFormat="false" ht="15" hidden="false" customHeight="true" outlineLevel="0" collapsed="false">
      <c r="A12853" s="106" t="n">
        <v>87419.9395601852</v>
      </c>
      <c r="B12853" s="1" t="s">
        <v>320</v>
      </c>
      <c r="C12853" s="1" t="s">
        <v>321</v>
      </c>
      <c r="D12853" s="1" t="s">
        <v>322</v>
      </c>
    </row>
    <row r="12854" customFormat="false" ht="15" hidden="false" customHeight="true" outlineLevel="0" collapsed="false">
      <c r="A12854" s="106" t="n">
        <v>87428.0587615741</v>
      </c>
      <c r="B12854" s="1" t="s">
        <v>323</v>
      </c>
      <c r="C12854" s="1" t="s">
        <v>324</v>
      </c>
      <c r="D12854" s="1" t="s">
        <v>325</v>
      </c>
    </row>
    <row r="12855" customFormat="false" ht="15" hidden="false" customHeight="true" outlineLevel="0" collapsed="false">
      <c r="A12855" s="106" t="n">
        <v>87435.3350231482</v>
      </c>
      <c r="B12855" s="1" t="s">
        <v>314</v>
      </c>
      <c r="C12855" s="1" t="s">
        <v>315</v>
      </c>
      <c r="D12855" s="1" t="s">
        <v>316</v>
      </c>
    </row>
    <row r="12856" customFormat="false" ht="15" hidden="false" customHeight="true" outlineLevel="0" collapsed="false">
      <c r="A12856" s="106" t="n">
        <v>87442.0534606482</v>
      </c>
      <c r="B12856" s="1" t="s">
        <v>326</v>
      </c>
      <c r="C12856" s="1" t="s">
        <v>327</v>
      </c>
      <c r="D12856" s="1" t="s">
        <v>319</v>
      </c>
    </row>
    <row r="12857" customFormat="false" ht="15" hidden="false" customHeight="true" outlineLevel="0" collapsed="false">
      <c r="A12857" s="106" t="n">
        <v>87449.6704861111</v>
      </c>
      <c r="B12857" s="1" t="s">
        <v>320</v>
      </c>
      <c r="C12857" s="1" t="s">
        <v>321</v>
      </c>
      <c r="D12857" s="1" t="s">
        <v>322</v>
      </c>
    </row>
    <row r="12858" customFormat="false" ht="15" hidden="false" customHeight="true" outlineLevel="0" collapsed="false">
      <c r="A12858" s="106" t="n">
        <v>87457.5656481481</v>
      </c>
      <c r="B12858" s="1" t="s">
        <v>323</v>
      </c>
      <c r="C12858" s="1" t="s">
        <v>324</v>
      </c>
      <c r="D12858" s="1" t="s">
        <v>325</v>
      </c>
    </row>
    <row r="12859" customFormat="false" ht="15" hidden="false" customHeight="true" outlineLevel="0" collapsed="false">
      <c r="A12859" s="106" t="n">
        <v>87464.5372453704</v>
      </c>
      <c r="B12859" s="1" t="s">
        <v>314</v>
      </c>
      <c r="C12859" s="1" t="s">
        <v>315</v>
      </c>
      <c r="D12859" s="1" t="s">
        <v>316</v>
      </c>
    </row>
    <row r="12860" customFormat="false" ht="15" hidden="false" customHeight="true" outlineLevel="0" collapsed="false">
      <c r="A12860" s="106" t="n">
        <v>87466.647337963</v>
      </c>
      <c r="B12860" s="1" t="s">
        <v>328</v>
      </c>
      <c r="C12860" s="1" t="s">
        <v>331</v>
      </c>
      <c r="D12860" s="1" t="s">
        <v>332</v>
      </c>
    </row>
    <row r="12861" customFormat="false" ht="15" hidden="false" customHeight="true" outlineLevel="0" collapsed="false">
      <c r="A12861" s="106" t="n">
        <v>87471.4718171296</v>
      </c>
      <c r="B12861" s="1" t="s">
        <v>326</v>
      </c>
      <c r="C12861" s="1" t="s">
        <v>327</v>
      </c>
      <c r="D12861" s="1" t="s">
        <v>319</v>
      </c>
    </row>
    <row r="12862" customFormat="false" ht="15" hidden="false" customHeight="true" outlineLevel="0" collapsed="false">
      <c r="A12862" s="106" t="n">
        <v>87479.3979166667</v>
      </c>
      <c r="B12862" s="1" t="s">
        <v>320</v>
      </c>
      <c r="C12862" s="1" t="s">
        <v>321</v>
      </c>
      <c r="D12862" s="1" t="s">
        <v>322</v>
      </c>
    </row>
    <row r="12863" customFormat="false" ht="15" hidden="false" customHeight="true" outlineLevel="0" collapsed="false">
      <c r="A12863" s="106" t="n">
        <v>87486.987025463</v>
      </c>
      <c r="B12863" s="1" t="s">
        <v>323</v>
      </c>
      <c r="C12863" s="1" t="s">
        <v>324</v>
      </c>
      <c r="D12863" s="1" t="s">
        <v>325</v>
      </c>
    </row>
    <row r="12864" customFormat="false" ht="15" hidden="false" customHeight="true" outlineLevel="0" collapsed="false">
      <c r="A12864" s="106" t="n">
        <v>87493.721724537</v>
      </c>
      <c r="B12864" s="1" t="s">
        <v>314</v>
      </c>
      <c r="C12864" s="1" t="s">
        <v>315</v>
      </c>
      <c r="D12864" s="1" t="s">
        <v>316</v>
      </c>
    </row>
    <row r="12865" customFormat="false" ht="15" hidden="false" customHeight="true" outlineLevel="0" collapsed="false">
      <c r="A12865" s="106" t="n">
        <v>87500.9712152778</v>
      </c>
      <c r="B12865" s="1" t="s">
        <v>317</v>
      </c>
      <c r="C12865" s="1" t="s">
        <v>318</v>
      </c>
      <c r="D12865" s="1" t="s">
        <v>319</v>
      </c>
    </row>
    <row r="12866" customFormat="false" ht="15" hidden="false" customHeight="true" outlineLevel="0" collapsed="false">
      <c r="A12866" s="106" t="n">
        <v>87509.0885185185</v>
      </c>
      <c r="B12866" s="1" t="s">
        <v>320</v>
      </c>
      <c r="C12866" s="1" t="s">
        <v>321</v>
      </c>
      <c r="D12866" s="1" t="s">
        <v>322</v>
      </c>
    </row>
    <row r="12867" customFormat="false" ht="15" hidden="false" customHeight="true" outlineLevel="0" collapsed="false">
      <c r="A12867" s="106" t="n">
        <v>87516.3500578704</v>
      </c>
      <c r="B12867" s="1" t="s">
        <v>323</v>
      </c>
      <c r="C12867" s="1" t="s">
        <v>324</v>
      </c>
      <c r="D12867" s="1" t="s">
        <v>325</v>
      </c>
    </row>
    <row r="12868" customFormat="false" ht="15" hidden="false" customHeight="true" outlineLevel="0" collapsed="false">
      <c r="A12868" s="106" t="n">
        <v>87522.954212963</v>
      </c>
      <c r="B12868" s="1" t="s">
        <v>314</v>
      </c>
      <c r="C12868" s="1" t="s">
        <v>315</v>
      </c>
      <c r="D12868" s="1" t="s">
        <v>316</v>
      </c>
    </row>
    <row r="12869" customFormat="false" ht="15" hidden="false" customHeight="true" outlineLevel="0" collapsed="false">
      <c r="A12869" s="106" t="n">
        <v>87530.5620949074</v>
      </c>
      <c r="B12869" s="1" t="s">
        <v>326</v>
      </c>
      <c r="C12869" s="1" t="s">
        <v>327</v>
      </c>
      <c r="D12869" s="1" t="s">
        <v>319</v>
      </c>
    </row>
    <row r="12870" customFormat="false" ht="15" hidden="false" customHeight="true" outlineLevel="0" collapsed="false">
      <c r="A12870" s="106" t="n">
        <v>87538.7231134259</v>
      </c>
      <c r="B12870" s="1" t="s">
        <v>320</v>
      </c>
      <c r="C12870" s="1" t="s">
        <v>321</v>
      </c>
      <c r="D12870" s="1" t="s">
        <v>322</v>
      </c>
    </row>
    <row r="12871" customFormat="false" ht="15" hidden="false" customHeight="true" outlineLevel="0" collapsed="false">
      <c r="A12871" s="106" t="n">
        <v>87545.6844560185</v>
      </c>
      <c r="B12871" s="1" t="s">
        <v>323</v>
      </c>
      <c r="C12871" s="1" t="s">
        <v>324</v>
      </c>
      <c r="D12871" s="1" t="s">
        <v>325</v>
      </c>
    </row>
    <row r="12872" customFormat="false" ht="15" hidden="false" customHeight="true" outlineLevel="0" collapsed="false">
      <c r="A12872" s="106" t="n">
        <v>87552.2983449074</v>
      </c>
      <c r="B12872" s="1" t="s">
        <v>314</v>
      </c>
      <c r="C12872" s="1" t="s">
        <v>315</v>
      </c>
      <c r="D12872" s="1" t="s">
        <v>316</v>
      </c>
    </row>
    <row r="12873" customFormat="false" ht="15" hidden="false" customHeight="true" outlineLevel="0" collapsed="false">
      <c r="A12873" s="106" t="n">
        <v>87560.2307986111</v>
      </c>
      <c r="B12873" s="1" t="s">
        <v>326</v>
      </c>
      <c r="C12873" s="1" t="s">
        <v>327</v>
      </c>
      <c r="D12873" s="1" t="s">
        <v>319</v>
      </c>
    </row>
    <row r="12874" customFormat="false" ht="15" hidden="false" customHeight="true" outlineLevel="0" collapsed="false">
      <c r="A12874" s="106" t="n">
        <v>87560.351712963</v>
      </c>
      <c r="B12874" s="1" t="s">
        <v>328</v>
      </c>
      <c r="C12874" s="1" t="s">
        <v>335</v>
      </c>
      <c r="D12874" s="1" t="s">
        <v>336</v>
      </c>
    </row>
    <row r="12875" customFormat="false" ht="15" hidden="false" customHeight="true" outlineLevel="0" collapsed="false">
      <c r="A12875" s="106" t="n">
        <v>87568.2906365741</v>
      </c>
      <c r="B12875" s="1" t="s">
        <v>320</v>
      </c>
      <c r="C12875" s="1" t="s">
        <v>321</v>
      </c>
      <c r="D12875" s="1" t="s">
        <v>322</v>
      </c>
    </row>
    <row r="12876" customFormat="false" ht="15" hidden="false" customHeight="true" outlineLevel="0" collapsed="false">
      <c r="A12876" s="106" t="n">
        <v>87575.0231712963</v>
      </c>
      <c r="B12876" s="1" t="s">
        <v>323</v>
      </c>
      <c r="C12876" s="1" t="s">
        <v>324</v>
      </c>
      <c r="D12876" s="1" t="s">
        <v>325</v>
      </c>
    </row>
    <row r="12877" customFormat="false" ht="15" hidden="false" customHeight="true" outlineLevel="0" collapsed="false">
      <c r="A12877" s="106" t="n">
        <v>87581.8026851852</v>
      </c>
      <c r="B12877" s="1" t="s">
        <v>314</v>
      </c>
      <c r="C12877" s="1" t="s">
        <v>315</v>
      </c>
      <c r="D12877" s="1" t="s">
        <v>316</v>
      </c>
    </row>
    <row r="12878" customFormat="false" ht="15" hidden="false" customHeight="true" outlineLevel="0" collapsed="false">
      <c r="A12878" s="106" t="n">
        <v>87589.9477546296</v>
      </c>
      <c r="B12878" s="1" t="s">
        <v>326</v>
      </c>
      <c r="C12878" s="1" t="s">
        <v>327</v>
      </c>
      <c r="D12878" s="1" t="s">
        <v>319</v>
      </c>
    </row>
    <row r="12879" customFormat="false" ht="15" hidden="false" customHeight="true" outlineLevel="0" collapsed="false">
      <c r="A12879" s="106" t="n">
        <v>87597.7825</v>
      </c>
      <c r="B12879" s="1" t="s">
        <v>320</v>
      </c>
      <c r="C12879" s="1" t="s">
        <v>321</v>
      </c>
      <c r="D12879" s="1" t="s">
        <v>322</v>
      </c>
    </row>
    <row r="12880" customFormat="false" ht="15" hidden="false" customHeight="true" outlineLevel="0" collapsed="false">
      <c r="A12880" s="106" t="n">
        <v>87604.4020833333</v>
      </c>
      <c r="B12880" s="1" t="s">
        <v>323</v>
      </c>
      <c r="C12880" s="1" t="s">
        <v>324</v>
      </c>
      <c r="D12880" s="1" t="s">
        <v>325</v>
      </c>
    </row>
    <row r="12881" customFormat="false" ht="15" hidden="false" customHeight="true" outlineLevel="0" collapsed="false">
      <c r="A12881" s="106" t="n">
        <v>87611.4824768518</v>
      </c>
      <c r="B12881" s="1" t="s">
        <v>314</v>
      </c>
      <c r="C12881" s="1" t="s">
        <v>315</v>
      </c>
      <c r="D12881" s="1" t="s">
        <v>316</v>
      </c>
    </row>
    <row r="12882" customFormat="false" ht="15" hidden="false" customHeight="true" outlineLevel="0" collapsed="false">
      <c r="A12882" s="106" t="n">
        <v>87619.6767708333</v>
      </c>
      <c r="B12882" s="1" t="s">
        <v>326</v>
      </c>
      <c r="C12882" s="1" t="s">
        <v>327</v>
      </c>
      <c r="D12882" s="1" t="s">
        <v>319</v>
      </c>
    </row>
    <row r="12883" customFormat="false" ht="15" hidden="false" customHeight="true" outlineLevel="0" collapsed="false">
      <c r="A12883" s="106" t="n">
        <v>87627.1968287037</v>
      </c>
      <c r="B12883" s="1" t="s">
        <v>320</v>
      </c>
      <c r="C12883" s="1" t="s">
        <v>321</v>
      </c>
      <c r="D12883" s="1" t="s">
        <v>322</v>
      </c>
    </row>
    <row r="12884" customFormat="false" ht="15" hidden="false" customHeight="true" outlineLevel="0" collapsed="false">
      <c r="A12884" s="106" t="n">
        <v>87633.8546643519</v>
      </c>
      <c r="B12884" s="1" t="s">
        <v>323</v>
      </c>
      <c r="C12884" s="1" t="s">
        <v>324</v>
      </c>
      <c r="D12884" s="1" t="s">
        <v>325</v>
      </c>
    </row>
    <row r="12885" customFormat="false" ht="15" hidden="false" customHeight="true" outlineLevel="0" collapsed="false">
      <c r="A12885" s="106" t="n">
        <v>87641.3080555556</v>
      </c>
      <c r="B12885" s="1" t="s">
        <v>314</v>
      </c>
      <c r="C12885" s="1" t="s">
        <v>315</v>
      </c>
      <c r="D12885" s="1" t="s">
        <v>316</v>
      </c>
    </row>
    <row r="12886" customFormat="false" ht="15" hidden="false" customHeight="true" outlineLevel="0" collapsed="false">
      <c r="A12886" s="106" t="n">
        <v>87649.3787152778</v>
      </c>
      <c r="B12886" s="1" t="s">
        <v>326</v>
      </c>
      <c r="C12886" s="1" t="s">
        <v>327</v>
      </c>
      <c r="D12886" s="1" t="s">
        <v>319</v>
      </c>
    </row>
    <row r="12887" customFormat="false" ht="15" hidden="false" customHeight="true" outlineLevel="0" collapsed="false">
      <c r="A12887" s="106" t="n">
        <v>87650.2953472222</v>
      </c>
      <c r="B12887" s="1" t="s">
        <v>328</v>
      </c>
      <c r="C12887" s="1" t="s">
        <v>337</v>
      </c>
      <c r="D12887" s="1" t="s">
        <v>338</v>
      </c>
    </row>
    <row r="12888" customFormat="false" ht="15" hidden="false" customHeight="true" outlineLevel="0" collapsed="false">
      <c r="A12888" s="106" t="n">
        <v>87656.5488078704</v>
      </c>
      <c r="B12888" s="1" t="s">
        <v>320</v>
      </c>
      <c r="C12888" s="1" t="s">
        <v>321</v>
      </c>
      <c r="D12888" s="1" t="s">
        <v>322</v>
      </c>
    </row>
    <row r="12889" customFormat="false" ht="15" hidden="false" customHeight="true" outlineLevel="0" collapsed="false">
      <c r="A12889" s="106" t="n">
        <v>87663.4010763889</v>
      </c>
      <c r="B12889" s="1" t="s">
        <v>323</v>
      </c>
      <c r="C12889" s="1" t="s">
        <v>324</v>
      </c>
      <c r="D12889" s="1" t="s">
        <v>325</v>
      </c>
    </row>
    <row r="12890" customFormat="false" ht="15" hidden="false" customHeight="true" outlineLevel="0" collapsed="false">
      <c r="A12890" s="106" t="n">
        <v>87671.2113888889</v>
      </c>
      <c r="B12890" s="1" t="s">
        <v>314</v>
      </c>
      <c r="C12890" s="1" t="s">
        <v>315</v>
      </c>
      <c r="D12890" s="1" t="s">
        <v>316</v>
      </c>
    </row>
    <row r="12891" customFormat="false" ht="15" hidden="false" customHeight="true" outlineLevel="0" collapsed="false">
      <c r="A12891" s="106" t="n">
        <v>87679.0147106482</v>
      </c>
      <c r="B12891" s="1" t="s">
        <v>317</v>
      </c>
      <c r="C12891" s="1" t="s">
        <v>318</v>
      </c>
      <c r="D12891" s="1" t="s">
        <v>319</v>
      </c>
    </row>
    <row r="12892" customFormat="false" ht="15" hidden="false" customHeight="true" outlineLevel="0" collapsed="false">
      <c r="A12892" s="106" t="n">
        <v>87685.8735763889</v>
      </c>
      <c r="B12892" s="1" t="s">
        <v>320</v>
      </c>
      <c r="C12892" s="1" t="s">
        <v>321</v>
      </c>
      <c r="D12892" s="1" t="s">
        <v>322</v>
      </c>
    </row>
    <row r="12893" customFormat="false" ht="15" hidden="false" customHeight="true" outlineLevel="0" collapsed="false">
      <c r="A12893" s="106" t="n">
        <v>87693.0368634259</v>
      </c>
      <c r="B12893" s="1" t="s">
        <v>323</v>
      </c>
      <c r="C12893" s="1" t="s">
        <v>324</v>
      </c>
      <c r="D12893" s="1" t="s">
        <v>325</v>
      </c>
    </row>
    <row r="12894" customFormat="false" ht="15" hidden="false" customHeight="true" outlineLevel="0" collapsed="false">
      <c r="A12894" s="106" t="n">
        <v>87701.1065740741</v>
      </c>
      <c r="B12894" s="1" t="s">
        <v>314</v>
      </c>
      <c r="C12894" s="1" t="s">
        <v>315</v>
      </c>
      <c r="D12894" s="1" t="s">
        <v>316</v>
      </c>
    </row>
    <row r="12895" customFormat="false" ht="15" hidden="false" customHeight="true" outlineLevel="0" collapsed="false">
      <c r="A12895" s="106" t="n">
        <v>87708.5562384259</v>
      </c>
      <c r="B12895" s="1" t="s">
        <v>326</v>
      </c>
      <c r="C12895" s="1" t="s">
        <v>327</v>
      </c>
      <c r="D12895" s="1" t="s">
        <v>319</v>
      </c>
    </row>
    <row r="12896" customFormat="false" ht="15" hidden="false" customHeight="true" outlineLevel="0" collapsed="false">
      <c r="A12896" s="106" t="n">
        <v>87715.2159722222</v>
      </c>
      <c r="B12896" s="1" t="s">
        <v>320</v>
      </c>
      <c r="C12896" s="1" t="s">
        <v>321</v>
      </c>
      <c r="D12896" s="1" t="s">
        <v>322</v>
      </c>
    </row>
    <row r="12897" customFormat="false" ht="15" hidden="false" customHeight="true" outlineLevel="0" collapsed="false">
      <c r="A12897" s="106" t="n">
        <v>87722.7326041667</v>
      </c>
      <c r="B12897" s="1" t="s">
        <v>323</v>
      </c>
      <c r="C12897" s="1" t="s">
        <v>324</v>
      </c>
      <c r="D12897" s="1" t="s">
        <v>325</v>
      </c>
    </row>
    <row r="12898" customFormat="false" ht="15" hidden="false" customHeight="true" outlineLevel="0" collapsed="false">
      <c r="A12898" s="106" t="n">
        <v>87730.9128356482</v>
      </c>
      <c r="B12898" s="1" t="s">
        <v>314</v>
      </c>
      <c r="C12898" s="1" t="s">
        <v>315</v>
      </c>
      <c r="D12898" s="1" t="s">
        <v>316</v>
      </c>
    </row>
    <row r="12899" customFormat="false" ht="15" hidden="false" customHeight="true" outlineLevel="0" collapsed="false">
      <c r="A12899" s="106" t="n">
        <v>87737.997962963</v>
      </c>
      <c r="B12899" s="1" t="s">
        <v>326</v>
      </c>
      <c r="C12899" s="1" t="s">
        <v>327</v>
      </c>
      <c r="D12899" s="1" t="s">
        <v>319</v>
      </c>
    </row>
    <row r="12900" customFormat="false" ht="15" hidden="false" customHeight="true" outlineLevel="0" collapsed="false">
      <c r="A12900" s="106" t="n">
        <v>87739.2336805556</v>
      </c>
      <c r="B12900" s="1" t="s">
        <v>328</v>
      </c>
      <c r="C12900" s="1" t="s">
        <v>329</v>
      </c>
      <c r="D12900" s="1" t="s">
        <v>330</v>
      </c>
    </row>
    <row r="12901" customFormat="false" ht="15" hidden="false" customHeight="true" outlineLevel="0" collapsed="false">
      <c r="A12901" s="106" t="n">
        <v>87744.6145717593</v>
      </c>
      <c r="B12901" s="1" t="s">
        <v>320</v>
      </c>
      <c r="C12901" s="1" t="s">
        <v>321</v>
      </c>
      <c r="D12901" s="1" t="s">
        <v>322</v>
      </c>
    </row>
    <row r="12902" customFormat="false" ht="15" hidden="false" customHeight="true" outlineLevel="0" collapsed="false">
      <c r="A12902" s="106" t="n">
        <v>87752.4475578704</v>
      </c>
      <c r="B12902" s="1" t="s">
        <v>323</v>
      </c>
      <c r="C12902" s="1" t="s">
        <v>324</v>
      </c>
      <c r="D12902" s="1" t="s">
        <v>325</v>
      </c>
    </row>
    <row r="12903" customFormat="false" ht="15" hidden="false" customHeight="true" outlineLevel="0" collapsed="false">
      <c r="A12903" s="106" t="n">
        <v>87760.5723842593</v>
      </c>
      <c r="B12903" s="1" t="s">
        <v>314</v>
      </c>
      <c r="C12903" s="1" t="s">
        <v>315</v>
      </c>
      <c r="D12903" s="1" t="s">
        <v>316</v>
      </c>
    </row>
    <row r="12904" customFormat="false" ht="15" hidden="false" customHeight="true" outlineLevel="0" collapsed="false">
      <c r="A12904" s="106" t="n">
        <v>87767.3603703704</v>
      </c>
      <c r="B12904" s="1" t="s">
        <v>326</v>
      </c>
      <c r="C12904" s="1" t="s">
        <v>327</v>
      </c>
      <c r="D12904" s="1" t="s">
        <v>319</v>
      </c>
    </row>
    <row r="12905" customFormat="false" ht="15" hidden="false" customHeight="true" outlineLevel="0" collapsed="false">
      <c r="A12905" s="106" t="n">
        <v>87774.0900115741</v>
      </c>
      <c r="B12905" s="1" t="s">
        <v>320</v>
      </c>
      <c r="C12905" s="1" t="s">
        <v>321</v>
      </c>
      <c r="D12905" s="1" t="s">
        <v>322</v>
      </c>
    </row>
    <row r="12906" customFormat="false" ht="15" hidden="false" customHeight="true" outlineLevel="0" collapsed="false">
      <c r="A12906" s="106" t="n">
        <v>87782.1442476852</v>
      </c>
      <c r="B12906" s="1" t="s">
        <v>323</v>
      </c>
      <c r="C12906" s="1" t="s">
        <v>324</v>
      </c>
      <c r="D12906" s="1" t="s">
        <v>325</v>
      </c>
    </row>
    <row r="12907" customFormat="false" ht="15" hidden="false" customHeight="true" outlineLevel="0" collapsed="false">
      <c r="A12907" s="106" t="n">
        <v>87790.0621875</v>
      </c>
      <c r="B12907" s="1" t="s">
        <v>314</v>
      </c>
      <c r="C12907" s="1" t="s">
        <v>315</v>
      </c>
      <c r="D12907" s="1" t="s">
        <v>316</v>
      </c>
    </row>
    <row r="12908" customFormat="false" ht="15" hidden="false" customHeight="true" outlineLevel="0" collapsed="false">
      <c r="A12908" s="106" t="n">
        <v>87796.6805439815</v>
      </c>
      <c r="B12908" s="1" t="s">
        <v>326</v>
      </c>
      <c r="C12908" s="1" t="s">
        <v>327</v>
      </c>
      <c r="D12908" s="1" t="s">
        <v>319</v>
      </c>
    </row>
    <row r="12909" customFormat="false" ht="15" hidden="false" customHeight="true" outlineLevel="0" collapsed="false">
      <c r="A12909" s="106" t="n">
        <v>87803.6446875</v>
      </c>
      <c r="B12909" s="1" t="s">
        <v>320</v>
      </c>
      <c r="C12909" s="1" t="s">
        <v>321</v>
      </c>
      <c r="D12909" s="1" t="s">
        <v>322</v>
      </c>
    </row>
    <row r="12910" customFormat="false" ht="15" hidden="false" customHeight="true" outlineLevel="0" collapsed="false">
      <c r="A12910" s="106" t="n">
        <v>87811.793587963</v>
      </c>
      <c r="B12910" s="1" t="s">
        <v>323</v>
      </c>
      <c r="C12910" s="1" t="s">
        <v>324</v>
      </c>
      <c r="D12910" s="1" t="s">
        <v>325</v>
      </c>
    </row>
    <row r="12911" customFormat="false" ht="15" hidden="false" customHeight="true" outlineLevel="0" collapsed="false">
      <c r="A12911" s="106" t="n">
        <v>87819.3981134259</v>
      </c>
      <c r="B12911" s="1" t="s">
        <v>314</v>
      </c>
      <c r="C12911" s="1" t="s">
        <v>315</v>
      </c>
      <c r="D12911" s="1" t="s">
        <v>316</v>
      </c>
    </row>
    <row r="12912" customFormat="false" ht="15" hidden="false" customHeight="true" outlineLevel="0" collapsed="false">
      <c r="A12912" s="106" t="n">
        <v>87826.000462963</v>
      </c>
      <c r="B12912" s="1" t="s">
        <v>326</v>
      </c>
      <c r="C12912" s="1" t="s">
        <v>327</v>
      </c>
      <c r="D12912" s="1" t="s">
        <v>319</v>
      </c>
    </row>
    <row r="12913" customFormat="false" ht="15" hidden="false" customHeight="true" outlineLevel="0" collapsed="false">
      <c r="A12913" s="106" t="n">
        <v>87831.8871643519</v>
      </c>
      <c r="B12913" s="1" t="s">
        <v>328</v>
      </c>
      <c r="C12913" s="1" t="s">
        <v>331</v>
      </c>
      <c r="D12913" s="1" t="s">
        <v>332</v>
      </c>
    </row>
    <row r="12914" customFormat="false" ht="15" hidden="false" customHeight="true" outlineLevel="0" collapsed="false">
      <c r="A12914" s="106" t="n">
        <v>87833.2715162037</v>
      </c>
      <c r="B12914" s="1" t="s">
        <v>320</v>
      </c>
      <c r="C12914" s="1" t="s">
        <v>321</v>
      </c>
      <c r="D12914" s="1" t="s">
        <v>322</v>
      </c>
    </row>
    <row r="12915" customFormat="false" ht="15" hidden="false" customHeight="true" outlineLevel="0" collapsed="false">
      <c r="A12915" s="106" t="n">
        <v>87841.3744097222</v>
      </c>
      <c r="B12915" s="1" t="s">
        <v>333</v>
      </c>
      <c r="C12915" s="1" t="s">
        <v>334</v>
      </c>
      <c r="D12915" s="1" t="s">
        <v>325</v>
      </c>
    </row>
    <row r="12916" customFormat="false" ht="15" hidden="false" customHeight="true" outlineLevel="0" collapsed="false">
      <c r="A12916" s="106" t="n">
        <v>87848.6269675926</v>
      </c>
      <c r="B12916" s="1" t="s">
        <v>314</v>
      </c>
      <c r="C12916" s="1" t="s">
        <v>315</v>
      </c>
      <c r="D12916" s="1" t="s">
        <v>316</v>
      </c>
    </row>
    <row r="12917" customFormat="false" ht="15" hidden="false" customHeight="true" outlineLevel="0" collapsed="false">
      <c r="A12917" s="106" t="n">
        <v>87855.3588773148</v>
      </c>
      <c r="B12917" s="1" t="s">
        <v>317</v>
      </c>
      <c r="C12917" s="1" t="s">
        <v>318</v>
      </c>
      <c r="D12917" s="1" t="s">
        <v>319</v>
      </c>
    </row>
    <row r="12918" customFormat="false" ht="15" hidden="false" customHeight="true" outlineLevel="0" collapsed="false">
      <c r="A12918" s="106" t="n">
        <v>87862.9596759259</v>
      </c>
      <c r="B12918" s="1" t="s">
        <v>320</v>
      </c>
      <c r="C12918" s="1" t="s">
        <v>321</v>
      </c>
      <c r="D12918" s="1" t="s">
        <v>322</v>
      </c>
    </row>
    <row r="12919" customFormat="false" ht="15" hidden="false" customHeight="true" outlineLevel="0" collapsed="false">
      <c r="A12919" s="106" t="n">
        <v>87870.8766087963</v>
      </c>
      <c r="B12919" s="1" t="s">
        <v>323</v>
      </c>
      <c r="C12919" s="1" t="s">
        <v>324</v>
      </c>
      <c r="D12919" s="1" t="s">
        <v>325</v>
      </c>
    </row>
    <row r="12920" customFormat="false" ht="15" hidden="false" customHeight="true" outlineLevel="0" collapsed="false">
      <c r="A12920" s="106" t="n">
        <v>87877.8117939815</v>
      </c>
      <c r="B12920" s="1" t="s">
        <v>314</v>
      </c>
      <c r="C12920" s="1" t="s">
        <v>315</v>
      </c>
      <c r="D12920" s="1" t="s">
        <v>316</v>
      </c>
    </row>
    <row r="12921" customFormat="false" ht="15" hidden="false" customHeight="true" outlineLevel="0" collapsed="false">
      <c r="A12921" s="106" t="n">
        <v>87884.7875</v>
      </c>
      <c r="B12921" s="1" t="s">
        <v>326</v>
      </c>
      <c r="C12921" s="1" t="s">
        <v>327</v>
      </c>
      <c r="D12921" s="1" t="s">
        <v>319</v>
      </c>
    </row>
    <row r="12922" customFormat="false" ht="15" hidden="false" customHeight="true" outlineLevel="0" collapsed="false">
      <c r="A12922" s="106" t="n">
        <v>87892.6912152778</v>
      </c>
      <c r="B12922" s="1" t="s">
        <v>320</v>
      </c>
      <c r="C12922" s="1" t="s">
        <v>321</v>
      </c>
      <c r="D12922" s="1" t="s">
        <v>322</v>
      </c>
    </row>
    <row r="12923" customFormat="false" ht="15" hidden="false" customHeight="true" outlineLevel="0" collapsed="false">
      <c r="A12923" s="106" t="n">
        <v>87900.3074884259</v>
      </c>
      <c r="B12923" s="1" t="s">
        <v>323</v>
      </c>
      <c r="C12923" s="1" t="s">
        <v>324</v>
      </c>
      <c r="D12923" s="1" t="s">
        <v>325</v>
      </c>
    </row>
    <row r="12924" customFormat="false" ht="15" hidden="false" customHeight="true" outlineLevel="0" collapsed="false">
      <c r="A12924" s="106" t="n">
        <v>87907.0194791667</v>
      </c>
      <c r="B12924" s="1" t="s">
        <v>314</v>
      </c>
      <c r="C12924" s="1" t="s">
        <v>315</v>
      </c>
      <c r="D12924" s="1" t="s">
        <v>316</v>
      </c>
    </row>
    <row r="12925" customFormat="false" ht="15" hidden="false" customHeight="true" outlineLevel="0" collapsed="false">
      <c r="A12925" s="106" t="n">
        <v>87914.3103472222</v>
      </c>
      <c r="B12925" s="1" t="s">
        <v>326</v>
      </c>
      <c r="C12925" s="1" t="s">
        <v>327</v>
      </c>
      <c r="D12925" s="1" t="s">
        <v>319</v>
      </c>
    </row>
    <row r="12926" customFormat="false" ht="15" hidden="false" customHeight="true" outlineLevel="0" collapsed="false">
      <c r="A12926" s="106" t="n">
        <v>87922.4344097222</v>
      </c>
      <c r="B12926" s="1" t="s">
        <v>320</v>
      </c>
      <c r="C12926" s="1" t="s">
        <v>321</v>
      </c>
      <c r="D12926" s="1" t="s">
        <v>322</v>
      </c>
    </row>
    <row r="12927" customFormat="false" ht="15" hidden="false" customHeight="true" outlineLevel="0" collapsed="false">
      <c r="A12927" s="106" t="n">
        <v>87925.5881828704</v>
      </c>
      <c r="B12927" s="1" t="s">
        <v>328</v>
      </c>
      <c r="C12927" s="1" t="s">
        <v>335</v>
      </c>
      <c r="D12927" s="1" t="s">
        <v>336</v>
      </c>
    </row>
    <row r="12928" customFormat="false" ht="15" hidden="false" customHeight="true" outlineLevel="0" collapsed="false">
      <c r="A12928" s="106" t="n">
        <v>87929.6935185185</v>
      </c>
      <c r="B12928" s="1" t="s">
        <v>323</v>
      </c>
      <c r="C12928" s="1" t="s">
        <v>324</v>
      </c>
      <c r="D12928" s="1" t="s">
        <v>325</v>
      </c>
    </row>
    <row r="12929" customFormat="false" ht="15" hidden="false" customHeight="true" outlineLevel="0" collapsed="false">
      <c r="A12929" s="106" t="n">
        <v>87936.3117361111</v>
      </c>
      <c r="B12929" s="1" t="s">
        <v>314</v>
      </c>
      <c r="C12929" s="1" t="s">
        <v>315</v>
      </c>
      <c r="D12929" s="1" t="s">
        <v>316</v>
      </c>
    </row>
    <row r="12930" customFormat="false" ht="15" hidden="false" customHeight="true" outlineLevel="0" collapsed="false">
      <c r="A12930" s="106" t="n">
        <v>87943.9413194445</v>
      </c>
      <c r="B12930" s="1" t="s">
        <v>326</v>
      </c>
      <c r="C12930" s="1" t="s">
        <v>327</v>
      </c>
      <c r="D12930" s="1" t="s">
        <v>319</v>
      </c>
    </row>
    <row r="12931" customFormat="false" ht="15" hidden="false" customHeight="true" outlineLevel="0" collapsed="false">
      <c r="A12931" s="106" t="n">
        <v>87952.1444560185</v>
      </c>
      <c r="B12931" s="1" t="s">
        <v>320</v>
      </c>
      <c r="C12931" s="1" t="s">
        <v>321</v>
      </c>
      <c r="D12931" s="1" t="s">
        <v>322</v>
      </c>
    </row>
    <row r="12932" customFormat="false" ht="15" hidden="false" customHeight="true" outlineLevel="0" collapsed="false">
      <c r="A12932" s="106" t="n">
        <v>87959.0721527778</v>
      </c>
      <c r="B12932" s="1" t="s">
        <v>323</v>
      </c>
      <c r="C12932" s="1" t="s">
        <v>324</v>
      </c>
      <c r="D12932" s="1" t="s">
        <v>325</v>
      </c>
    </row>
    <row r="12933" customFormat="false" ht="15" hidden="false" customHeight="true" outlineLevel="0" collapsed="false">
      <c r="A12933" s="106" t="n">
        <v>87965.7358217593</v>
      </c>
      <c r="B12933" s="1" t="s">
        <v>314</v>
      </c>
      <c r="C12933" s="1" t="s">
        <v>315</v>
      </c>
      <c r="D12933" s="1" t="s">
        <v>316</v>
      </c>
    </row>
    <row r="12934" customFormat="false" ht="15" hidden="false" customHeight="true" outlineLevel="0" collapsed="false">
      <c r="A12934" s="106" t="n">
        <v>87973.675</v>
      </c>
      <c r="B12934" s="1" t="s">
        <v>326</v>
      </c>
      <c r="C12934" s="1" t="s">
        <v>327</v>
      </c>
      <c r="D12934" s="1" t="s">
        <v>319</v>
      </c>
    </row>
    <row r="12935" customFormat="false" ht="15" hidden="false" customHeight="true" outlineLevel="0" collapsed="false">
      <c r="A12935" s="106" t="n">
        <v>87981.7759490741</v>
      </c>
      <c r="B12935" s="1" t="s">
        <v>320</v>
      </c>
      <c r="C12935" s="1" t="s">
        <v>321</v>
      </c>
      <c r="D12935" s="1" t="s">
        <v>322</v>
      </c>
    </row>
    <row r="12936" customFormat="false" ht="15" hidden="false" customHeight="true" outlineLevel="0" collapsed="false">
      <c r="A12936" s="106" t="n">
        <v>87988.4779050926</v>
      </c>
      <c r="B12936" s="1" t="s">
        <v>323</v>
      </c>
      <c r="C12936" s="1" t="s">
        <v>324</v>
      </c>
      <c r="D12936" s="1" t="s">
        <v>325</v>
      </c>
    </row>
    <row r="12937" customFormat="false" ht="15" hidden="false" customHeight="true" outlineLevel="0" collapsed="false">
      <c r="A12937" s="106" t="n">
        <v>87995.3154861111</v>
      </c>
      <c r="B12937" s="1" t="s">
        <v>314</v>
      </c>
      <c r="C12937" s="1" t="s">
        <v>315</v>
      </c>
      <c r="D12937" s="1" t="s">
        <v>316</v>
      </c>
    </row>
    <row r="12938" customFormat="false" ht="15" hidden="false" customHeight="true" outlineLevel="0" collapsed="false">
      <c r="A12938" s="106" t="n">
        <v>88003.4729861111</v>
      </c>
      <c r="B12938" s="1" t="s">
        <v>326</v>
      </c>
      <c r="C12938" s="1" t="s">
        <v>327</v>
      </c>
      <c r="D12938" s="1" t="s">
        <v>319</v>
      </c>
    </row>
    <row r="12939" customFormat="false" ht="15" hidden="false" customHeight="true" outlineLevel="0" collapsed="false">
      <c r="A12939" s="106" t="n">
        <v>88011.3016898148</v>
      </c>
      <c r="B12939" s="1" t="s">
        <v>320</v>
      </c>
      <c r="C12939" s="1" t="s">
        <v>321</v>
      </c>
      <c r="D12939" s="1" t="s">
        <v>322</v>
      </c>
    </row>
    <row r="12940" customFormat="false" ht="15" hidden="false" customHeight="true" outlineLevel="0" collapsed="false">
      <c r="A12940" s="106" t="n">
        <v>88015.5345717593</v>
      </c>
      <c r="B12940" s="1" t="s">
        <v>328</v>
      </c>
      <c r="C12940" s="1" t="s">
        <v>337</v>
      </c>
      <c r="D12940" s="1" t="s">
        <v>338</v>
      </c>
    </row>
    <row r="12941" customFormat="false" ht="15" hidden="false" customHeight="true" outlineLevel="0" collapsed="false">
      <c r="A12941" s="106" t="n">
        <v>88017.9302662037</v>
      </c>
      <c r="B12941" s="1" t="s">
        <v>333</v>
      </c>
      <c r="C12941" s="1" t="s">
        <v>334</v>
      </c>
      <c r="D12941" s="1" t="s">
        <v>325</v>
      </c>
    </row>
    <row r="12942" customFormat="false" ht="15" hidden="false" customHeight="true" outlineLevel="0" collapsed="false">
      <c r="A12942" s="106" t="n">
        <v>88025.0458680556</v>
      </c>
      <c r="B12942" s="1" t="s">
        <v>314</v>
      </c>
      <c r="C12942" s="1" t="s">
        <v>315</v>
      </c>
      <c r="D12942" s="1" t="s">
        <v>316</v>
      </c>
    </row>
    <row r="12943" customFormat="false" ht="15" hidden="false" customHeight="true" outlineLevel="0" collapsed="false">
      <c r="A12943" s="106" t="n">
        <v>88033.2634027778</v>
      </c>
      <c r="B12943" s="1" t="s">
        <v>317</v>
      </c>
      <c r="C12943" s="1" t="s">
        <v>318</v>
      </c>
      <c r="D12943" s="1" t="s">
        <v>319</v>
      </c>
    </row>
    <row r="12944" customFormat="false" ht="15" hidden="false" customHeight="true" outlineLevel="0" collapsed="false">
      <c r="A12944" s="106" t="n">
        <v>88040.7240393519</v>
      </c>
      <c r="B12944" s="1" t="s">
        <v>320</v>
      </c>
      <c r="C12944" s="1" t="s">
        <v>321</v>
      </c>
      <c r="D12944" s="1" t="s">
        <v>322</v>
      </c>
    </row>
    <row r="12945" customFormat="false" ht="15" hidden="false" customHeight="true" outlineLevel="0" collapsed="false">
      <c r="A12945" s="106" t="n">
        <v>88047.4307986111</v>
      </c>
      <c r="B12945" s="1" t="s">
        <v>323</v>
      </c>
      <c r="C12945" s="1" t="s">
        <v>324</v>
      </c>
      <c r="D12945" s="1" t="s">
        <v>325</v>
      </c>
    </row>
    <row r="12946" customFormat="false" ht="15" hidden="false" customHeight="true" outlineLevel="0" collapsed="false">
      <c r="A12946" s="106" t="n">
        <v>88054.8910416667</v>
      </c>
      <c r="B12946" s="1" t="s">
        <v>314</v>
      </c>
      <c r="C12946" s="1" t="s">
        <v>315</v>
      </c>
      <c r="D12946" s="1" t="s">
        <v>316</v>
      </c>
    </row>
    <row r="12947" customFormat="false" ht="15" hidden="false" customHeight="true" outlineLevel="0" collapsed="false">
      <c r="A12947" s="106" t="n">
        <v>88062.9707175926</v>
      </c>
      <c r="B12947" s="1" t="s">
        <v>326</v>
      </c>
      <c r="C12947" s="1" t="s">
        <v>327</v>
      </c>
      <c r="D12947" s="1" t="s">
        <v>319</v>
      </c>
    </row>
    <row r="12948" customFormat="false" ht="15" hidden="false" customHeight="true" outlineLevel="0" collapsed="false">
      <c r="A12948" s="106" t="n">
        <v>88070.0700115741</v>
      </c>
      <c r="B12948" s="1" t="s">
        <v>320</v>
      </c>
      <c r="C12948" s="1" t="s">
        <v>321</v>
      </c>
      <c r="D12948" s="1" t="s">
        <v>322</v>
      </c>
    </row>
    <row r="12949" customFormat="false" ht="15" hidden="false" customHeight="true" outlineLevel="0" collapsed="false">
      <c r="A12949" s="106" t="n">
        <v>88076.9724768519</v>
      </c>
      <c r="B12949" s="1" t="s">
        <v>323</v>
      </c>
      <c r="C12949" s="1" t="s">
        <v>324</v>
      </c>
      <c r="D12949" s="1" t="s">
        <v>325</v>
      </c>
    </row>
    <row r="12950" customFormat="false" ht="15" hidden="false" customHeight="true" outlineLevel="0" collapsed="false">
      <c r="A12950" s="106" t="n">
        <v>88084.7827777778</v>
      </c>
      <c r="B12950" s="1" t="s">
        <v>314</v>
      </c>
      <c r="C12950" s="1" t="s">
        <v>315</v>
      </c>
      <c r="D12950" s="1" t="s">
        <v>316</v>
      </c>
    </row>
    <row r="12951" customFormat="false" ht="15" hidden="false" customHeight="true" outlineLevel="0" collapsed="false">
      <c r="A12951" s="106" t="n">
        <v>88092.55375</v>
      </c>
      <c r="B12951" s="1" t="s">
        <v>326</v>
      </c>
      <c r="C12951" s="1" t="s">
        <v>327</v>
      </c>
      <c r="D12951" s="1" t="s">
        <v>319</v>
      </c>
    </row>
    <row r="12952" customFormat="false" ht="15" hidden="false" customHeight="true" outlineLevel="0" collapsed="false">
      <c r="A12952" s="106" t="n">
        <v>88099.3776041667</v>
      </c>
      <c r="B12952" s="1" t="s">
        <v>320</v>
      </c>
      <c r="C12952" s="1" t="s">
        <v>321</v>
      </c>
      <c r="D12952" s="1" t="s">
        <v>322</v>
      </c>
    </row>
    <row r="12953" customFormat="false" ht="15" hidden="false" customHeight="true" outlineLevel="0" collapsed="false">
      <c r="A12953" s="106" t="n">
        <v>88104.4796990741</v>
      </c>
      <c r="B12953" s="1" t="s">
        <v>328</v>
      </c>
      <c r="C12953" s="1" t="s">
        <v>329</v>
      </c>
      <c r="D12953" s="1" t="s">
        <v>330</v>
      </c>
    </row>
    <row r="12954" customFormat="false" ht="15" hidden="false" customHeight="true" outlineLevel="0" collapsed="false">
      <c r="A12954" s="106" t="n">
        <v>88106.5520833333</v>
      </c>
      <c r="B12954" s="1" t="s">
        <v>323</v>
      </c>
      <c r="C12954" s="1" t="s">
        <v>324</v>
      </c>
      <c r="D12954" s="1" t="s">
        <v>325</v>
      </c>
    </row>
    <row r="12955" customFormat="false" ht="15" hidden="false" customHeight="true" outlineLevel="0" collapsed="false">
      <c r="A12955" s="106" t="n">
        <v>88114.6320486111</v>
      </c>
      <c r="B12955" s="1" t="s">
        <v>314</v>
      </c>
      <c r="C12955" s="1" t="s">
        <v>315</v>
      </c>
      <c r="D12955" s="1" t="s">
        <v>316</v>
      </c>
    </row>
    <row r="12956" customFormat="false" ht="15" hidden="false" customHeight="true" outlineLevel="0" collapsed="false">
      <c r="A12956" s="106" t="n">
        <v>88122.0154861111</v>
      </c>
      <c r="B12956" s="1" t="s">
        <v>326</v>
      </c>
      <c r="C12956" s="1" t="s">
        <v>327</v>
      </c>
      <c r="D12956" s="1" t="s">
        <v>319</v>
      </c>
    </row>
    <row r="12957" customFormat="false" ht="15" hidden="false" customHeight="true" outlineLevel="0" collapsed="false">
      <c r="A12957" s="106" t="n">
        <v>88128.6848958333</v>
      </c>
      <c r="B12957" s="1" t="s">
        <v>320</v>
      </c>
      <c r="C12957" s="1" t="s">
        <v>321</v>
      </c>
      <c r="D12957" s="1" t="s">
        <v>322</v>
      </c>
    </row>
    <row r="12958" customFormat="false" ht="15" hidden="false" customHeight="true" outlineLevel="0" collapsed="false">
      <c r="A12958" s="106" t="n">
        <v>88136.170474537</v>
      </c>
      <c r="B12958" s="1" t="s">
        <v>323</v>
      </c>
      <c r="C12958" s="1" t="s">
        <v>324</v>
      </c>
      <c r="D12958" s="1" t="s">
        <v>325</v>
      </c>
    </row>
    <row r="12959" customFormat="false" ht="15" hidden="false" customHeight="true" outlineLevel="0" collapsed="false">
      <c r="A12959" s="106" t="n">
        <v>88144.3614467593</v>
      </c>
      <c r="B12959" s="1" t="s">
        <v>314</v>
      </c>
      <c r="C12959" s="1" t="s">
        <v>315</v>
      </c>
      <c r="D12959" s="1" t="s">
        <v>316</v>
      </c>
    </row>
    <row r="12960" customFormat="false" ht="15" hidden="false" customHeight="true" outlineLevel="0" collapsed="false">
      <c r="A12960" s="106" t="n">
        <v>88151.3861805556</v>
      </c>
      <c r="B12960" s="1" t="s">
        <v>326</v>
      </c>
      <c r="C12960" s="1" t="s">
        <v>327</v>
      </c>
      <c r="D12960" s="1" t="s">
        <v>319</v>
      </c>
    </row>
    <row r="12961" customFormat="false" ht="15" hidden="false" customHeight="true" outlineLevel="0" collapsed="false">
      <c r="A12961" s="106" t="n">
        <v>88158.0263425926</v>
      </c>
      <c r="B12961" s="1" t="s">
        <v>320</v>
      </c>
      <c r="C12961" s="1" t="s">
        <v>321</v>
      </c>
      <c r="D12961" s="1" t="s">
        <v>322</v>
      </c>
    </row>
    <row r="12962" customFormat="false" ht="15" hidden="false" customHeight="true" outlineLevel="0" collapsed="false">
      <c r="A12962" s="106" t="n">
        <v>88165.8208101852</v>
      </c>
      <c r="B12962" s="1" t="s">
        <v>323</v>
      </c>
      <c r="C12962" s="1" t="s">
        <v>324</v>
      </c>
      <c r="D12962" s="1" t="s">
        <v>325</v>
      </c>
    </row>
    <row r="12963" customFormat="false" ht="15" hidden="false" customHeight="true" outlineLevel="0" collapsed="false">
      <c r="A12963" s="106" t="n">
        <v>88173.9349537037</v>
      </c>
      <c r="B12963" s="1" t="s">
        <v>314</v>
      </c>
      <c r="C12963" s="1" t="s">
        <v>315</v>
      </c>
      <c r="D12963" s="1" t="s">
        <v>316</v>
      </c>
    </row>
    <row r="12964" customFormat="false" ht="15" hidden="false" customHeight="true" outlineLevel="0" collapsed="false">
      <c r="A12964" s="106" t="n">
        <v>88180.7029861111</v>
      </c>
      <c r="B12964" s="1" t="s">
        <v>317</v>
      </c>
      <c r="C12964" s="1" t="s">
        <v>318</v>
      </c>
      <c r="D12964" s="1" t="s">
        <v>319</v>
      </c>
    </row>
    <row r="12965" customFormat="false" ht="15" hidden="false" customHeight="true" outlineLevel="0" collapsed="false">
      <c r="A12965" s="106" t="n">
        <v>88187.4341666667</v>
      </c>
      <c r="B12965" s="1" t="s">
        <v>320</v>
      </c>
      <c r="C12965" s="1" t="s">
        <v>321</v>
      </c>
      <c r="D12965" s="1" t="s">
        <v>322</v>
      </c>
    </row>
    <row r="12966" customFormat="false" ht="15" hidden="false" customHeight="true" outlineLevel="0" collapsed="false">
      <c r="A12966" s="106" t="n">
        <v>88195.4787152778</v>
      </c>
      <c r="B12966" s="1" t="s">
        <v>333</v>
      </c>
      <c r="C12966" s="1" t="s">
        <v>334</v>
      </c>
      <c r="D12966" s="1" t="s">
        <v>325</v>
      </c>
    </row>
    <row r="12967" customFormat="false" ht="15" hidden="false" customHeight="true" outlineLevel="0" collapsed="false">
      <c r="A12967" s="106" t="n">
        <v>88197.1313078704</v>
      </c>
      <c r="B12967" s="1" t="s">
        <v>328</v>
      </c>
      <c r="C12967" s="1" t="s">
        <v>331</v>
      </c>
      <c r="D12967" s="1" t="s">
        <v>332</v>
      </c>
    </row>
    <row r="12968" customFormat="false" ht="15" hidden="false" customHeight="true" outlineLevel="0" collapsed="false">
      <c r="A12968" s="106" t="n">
        <v>88203.3604050926</v>
      </c>
      <c r="B12968" s="1" t="s">
        <v>314</v>
      </c>
      <c r="C12968" s="1" t="s">
        <v>315</v>
      </c>
      <c r="D12968" s="1" t="s">
        <v>316</v>
      </c>
    </row>
    <row r="12969" customFormat="false" ht="15" hidden="false" customHeight="true" outlineLevel="0" collapsed="false">
      <c r="A12969" s="106" t="n">
        <v>88210.0006134259</v>
      </c>
      <c r="B12969" s="1" t="s">
        <v>317</v>
      </c>
      <c r="C12969" s="1" t="s">
        <v>318</v>
      </c>
      <c r="D12969" s="1" t="s">
        <v>319</v>
      </c>
    </row>
    <row r="12970" customFormat="false" ht="15" hidden="false" customHeight="true" outlineLevel="0" collapsed="false">
      <c r="A12970" s="106" t="n">
        <v>88216.9377546296</v>
      </c>
      <c r="B12970" s="1" t="s">
        <v>320</v>
      </c>
      <c r="C12970" s="1" t="s">
        <v>321</v>
      </c>
      <c r="D12970" s="1" t="s">
        <v>322</v>
      </c>
    </row>
    <row r="12971" customFormat="false" ht="15" hidden="false" customHeight="true" outlineLevel="0" collapsed="false">
      <c r="A12971" s="106" t="n">
        <v>88225.1082638889</v>
      </c>
      <c r="B12971" s="1" t="s">
        <v>323</v>
      </c>
      <c r="C12971" s="1" t="s">
        <v>324</v>
      </c>
      <c r="D12971" s="1" t="s">
        <v>325</v>
      </c>
    </row>
    <row r="12972" customFormat="false" ht="15" hidden="false" customHeight="true" outlineLevel="0" collapsed="false">
      <c r="A12972" s="106" t="n">
        <v>88232.6738773148</v>
      </c>
      <c r="B12972" s="1" t="s">
        <v>314</v>
      </c>
      <c r="C12972" s="1" t="s">
        <v>315</v>
      </c>
      <c r="D12972" s="1" t="s">
        <v>316</v>
      </c>
    </row>
    <row r="12973" customFormat="false" ht="15" hidden="false" customHeight="true" outlineLevel="0" collapsed="false">
      <c r="A12973" s="106" t="n">
        <v>88239.3126851852</v>
      </c>
      <c r="B12973" s="1" t="s">
        <v>326</v>
      </c>
      <c r="C12973" s="1" t="s">
        <v>327</v>
      </c>
      <c r="D12973" s="1" t="s">
        <v>319</v>
      </c>
    </row>
    <row r="12974" customFormat="false" ht="15" hidden="false" customHeight="true" outlineLevel="0" collapsed="false">
      <c r="A12974" s="106" t="n">
        <v>88246.5562384259</v>
      </c>
      <c r="B12974" s="1" t="s">
        <v>320</v>
      </c>
      <c r="C12974" s="1" t="s">
        <v>321</v>
      </c>
      <c r="D12974" s="1" t="s">
        <v>322</v>
      </c>
    </row>
    <row r="12975" customFormat="false" ht="15" hidden="false" customHeight="true" outlineLevel="0" collapsed="false">
      <c r="A12975" s="106" t="n">
        <v>88254.6823611111</v>
      </c>
      <c r="B12975" s="1" t="s">
        <v>323</v>
      </c>
      <c r="C12975" s="1" t="s">
        <v>324</v>
      </c>
      <c r="D12975" s="1" t="s">
        <v>325</v>
      </c>
    </row>
    <row r="12976" customFormat="false" ht="15" hidden="false" customHeight="true" outlineLevel="0" collapsed="false">
      <c r="A12976" s="106" t="n">
        <v>88261.9233449074</v>
      </c>
      <c r="B12976" s="1" t="s">
        <v>314</v>
      </c>
      <c r="C12976" s="1" t="s">
        <v>315</v>
      </c>
      <c r="D12976" s="1" t="s">
        <v>316</v>
      </c>
    </row>
    <row r="12977" customFormat="false" ht="15" hidden="false" customHeight="true" outlineLevel="0" collapsed="false">
      <c r="A12977" s="106" t="n">
        <v>88268.676875</v>
      </c>
      <c r="B12977" s="1" t="s">
        <v>326</v>
      </c>
      <c r="C12977" s="1" t="s">
        <v>327</v>
      </c>
      <c r="D12977" s="1" t="s">
        <v>319</v>
      </c>
    </row>
    <row r="12978" customFormat="false" ht="15" hidden="false" customHeight="true" outlineLevel="0" collapsed="false">
      <c r="A12978" s="106" t="n">
        <v>88276.2856018519</v>
      </c>
      <c r="B12978" s="1" t="s">
        <v>320</v>
      </c>
      <c r="C12978" s="1" t="s">
        <v>321</v>
      </c>
      <c r="D12978" s="1" t="s">
        <v>322</v>
      </c>
    </row>
    <row r="12979" customFormat="false" ht="15" hidden="false" customHeight="true" outlineLevel="0" collapsed="false">
      <c r="A12979" s="106" t="n">
        <v>88284.1978356481</v>
      </c>
      <c r="B12979" s="1" t="s">
        <v>323</v>
      </c>
      <c r="C12979" s="1" t="s">
        <v>324</v>
      </c>
      <c r="D12979" s="1" t="s">
        <v>325</v>
      </c>
    </row>
    <row r="12980" customFormat="false" ht="15" hidden="false" customHeight="true" outlineLevel="0" collapsed="false">
      <c r="A12980" s="106" t="n">
        <v>88290.833900463</v>
      </c>
      <c r="B12980" s="1" t="s">
        <v>328</v>
      </c>
      <c r="C12980" s="1" t="s">
        <v>335</v>
      </c>
      <c r="D12980" s="1" t="s">
        <v>336</v>
      </c>
    </row>
    <row r="12981" customFormat="false" ht="15" hidden="false" customHeight="true" outlineLevel="0" collapsed="false">
      <c r="A12981" s="106" t="n">
        <v>88291.1588310185</v>
      </c>
      <c r="B12981" s="1" t="s">
        <v>314</v>
      </c>
      <c r="C12981" s="1" t="s">
        <v>315</v>
      </c>
      <c r="D12981" s="1" t="s">
        <v>316</v>
      </c>
    </row>
    <row r="12982" customFormat="false" ht="15" hidden="false" customHeight="true" outlineLevel="0" collapsed="false">
      <c r="A12982" s="106" t="n">
        <v>88298.1350462963</v>
      </c>
      <c r="B12982" s="1" t="s">
        <v>326</v>
      </c>
      <c r="C12982" s="1" t="s">
        <v>327</v>
      </c>
      <c r="D12982" s="1" t="s">
        <v>319</v>
      </c>
    </row>
    <row r="12983" customFormat="false" ht="15" hidden="false" customHeight="true" outlineLevel="0" collapsed="false">
      <c r="A12983" s="106" t="n">
        <v>88306.0887615741</v>
      </c>
      <c r="B12983" s="1" t="s">
        <v>320</v>
      </c>
      <c r="C12983" s="1" t="s">
        <v>321</v>
      </c>
      <c r="D12983" s="1" t="s">
        <v>322</v>
      </c>
    </row>
    <row r="12984" customFormat="false" ht="15" hidden="false" customHeight="true" outlineLevel="0" collapsed="false">
      <c r="A12984" s="106" t="n">
        <v>88313.6729282408</v>
      </c>
      <c r="B12984" s="1" t="s">
        <v>323</v>
      </c>
      <c r="C12984" s="1" t="s">
        <v>324</v>
      </c>
      <c r="D12984" s="1" t="s">
        <v>325</v>
      </c>
    </row>
    <row r="12985" customFormat="false" ht="15" hidden="false" customHeight="true" outlineLevel="0" collapsed="false">
      <c r="A12985" s="106" t="n">
        <v>88320.4292824074</v>
      </c>
      <c r="B12985" s="1" t="s">
        <v>314</v>
      </c>
      <c r="C12985" s="1" t="s">
        <v>315</v>
      </c>
      <c r="D12985" s="1" t="s">
        <v>316</v>
      </c>
    </row>
    <row r="12986" customFormat="false" ht="15" hidden="false" customHeight="true" outlineLevel="0" collapsed="false">
      <c r="A12986" s="106" t="n">
        <v>88327.7220601852</v>
      </c>
      <c r="B12986" s="1" t="s">
        <v>326</v>
      </c>
      <c r="C12986" s="1" t="s">
        <v>327</v>
      </c>
      <c r="D12986" s="1" t="s">
        <v>319</v>
      </c>
    </row>
    <row r="12987" customFormat="false" ht="15" hidden="false" customHeight="true" outlineLevel="0" collapsed="false">
      <c r="A12987" s="106" t="n">
        <v>88335.9021875</v>
      </c>
      <c r="B12987" s="1" t="s">
        <v>320</v>
      </c>
      <c r="C12987" s="1" t="s">
        <v>321</v>
      </c>
      <c r="D12987" s="1" t="s">
        <v>322</v>
      </c>
    </row>
    <row r="12988" customFormat="false" ht="15" hidden="false" customHeight="true" outlineLevel="0" collapsed="false">
      <c r="A12988" s="106" t="n">
        <v>88343.1318171296</v>
      </c>
      <c r="B12988" s="1" t="s">
        <v>323</v>
      </c>
      <c r="C12988" s="1" t="s">
        <v>324</v>
      </c>
      <c r="D12988" s="1" t="s">
        <v>325</v>
      </c>
    </row>
    <row r="12989" customFormat="false" ht="15" hidden="false" customHeight="true" outlineLevel="0" collapsed="false">
      <c r="A12989" s="106" t="n">
        <v>88349.7813541667</v>
      </c>
      <c r="B12989" s="1" t="s">
        <v>314</v>
      </c>
      <c r="C12989" s="1" t="s">
        <v>315</v>
      </c>
      <c r="D12989" s="1" t="s">
        <v>316</v>
      </c>
    </row>
    <row r="12990" customFormat="false" ht="15" hidden="false" customHeight="true" outlineLevel="0" collapsed="false">
      <c r="A12990" s="106" t="n">
        <v>88357.4437384259</v>
      </c>
      <c r="B12990" s="1" t="s">
        <v>317</v>
      </c>
      <c r="C12990" s="1" t="s">
        <v>318</v>
      </c>
      <c r="D12990" s="1" t="s">
        <v>319</v>
      </c>
    </row>
    <row r="12991" customFormat="false" ht="15" hidden="false" customHeight="true" outlineLevel="0" collapsed="false">
      <c r="A12991" s="106" t="n">
        <v>88365.6603587963</v>
      </c>
      <c r="B12991" s="1" t="s">
        <v>320</v>
      </c>
      <c r="C12991" s="1" t="s">
        <v>321</v>
      </c>
      <c r="D12991" s="1" t="s">
        <v>322</v>
      </c>
    </row>
    <row r="12992" customFormat="false" ht="15" hidden="false" customHeight="true" outlineLevel="0" collapsed="false">
      <c r="A12992" s="106" t="n">
        <v>88372.5885416667</v>
      </c>
      <c r="B12992" s="1" t="s">
        <v>333</v>
      </c>
      <c r="C12992" s="1" t="s">
        <v>334</v>
      </c>
      <c r="D12992" s="1" t="s">
        <v>325</v>
      </c>
    </row>
    <row r="12993" customFormat="false" ht="15" hidden="false" customHeight="true" outlineLevel="0" collapsed="false">
      <c r="A12993" s="106" t="n">
        <v>88379.2550694445</v>
      </c>
      <c r="B12993" s="1" t="s">
        <v>314</v>
      </c>
      <c r="C12993" s="1" t="s">
        <v>315</v>
      </c>
      <c r="D12993" s="1" t="s">
        <v>316</v>
      </c>
    </row>
    <row r="12994" customFormat="false" ht="15" hidden="false" customHeight="true" outlineLevel="0" collapsed="false">
      <c r="A12994" s="106" t="n">
        <v>88380.7807407407</v>
      </c>
      <c r="B12994" s="1" t="s">
        <v>328</v>
      </c>
      <c r="C12994" s="1" t="s">
        <v>337</v>
      </c>
      <c r="D12994" s="1" t="s">
        <v>338</v>
      </c>
    </row>
    <row r="12995" customFormat="false" ht="15" hidden="false" customHeight="true" outlineLevel="0" collapsed="false">
      <c r="A12995" s="106" t="n">
        <v>88387.2570601852</v>
      </c>
      <c r="B12995" s="1" t="s">
        <v>317</v>
      </c>
      <c r="C12995" s="1" t="s">
        <v>318</v>
      </c>
      <c r="D12995" s="1" t="s">
        <v>319</v>
      </c>
    </row>
    <row r="12996" customFormat="false" ht="15" hidden="false" customHeight="true" outlineLevel="0" collapsed="false">
      <c r="A12996" s="106" t="n">
        <v>88395.31625</v>
      </c>
      <c r="B12996" s="1" t="s">
        <v>320</v>
      </c>
      <c r="C12996" s="1" t="s">
        <v>321</v>
      </c>
      <c r="D12996" s="1" t="s">
        <v>322</v>
      </c>
    </row>
    <row r="12997" customFormat="false" ht="15" hidden="false" customHeight="true" outlineLevel="0" collapsed="false">
      <c r="A12997" s="106" t="n">
        <v>88402.0430439815</v>
      </c>
      <c r="B12997" s="1" t="s">
        <v>323</v>
      </c>
      <c r="C12997" s="1" t="s">
        <v>324</v>
      </c>
      <c r="D12997" s="1" t="s">
        <v>325</v>
      </c>
    </row>
    <row r="12998" customFormat="false" ht="15" hidden="false" customHeight="true" outlineLevel="0" collapsed="false">
      <c r="A12998" s="106" t="n">
        <v>88408.8722106481</v>
      </c>
      <c r="B12998" s="1" t="s">
        <v>314</v>
      </c>
      <c r="C12998" s="1" t="s">
        <v>315</v>
      </c>
      <c r="D12998" s="1" t="s">
        <v>316</v>
      </c>
    </row>
    <row r="12999" customFormat="false" ht="15" hidden="false" customHeight="true" outlineLevel="0" collapsed="false">
      <c r="A12999" s="106" t="n">
        <v>88417.0787731482</v>
      </c>
      <c r="B12999" s="1" t="s">
        <v>326</v>
      </c>
      <c r="C12999" s="1" t="s">
        <v>327</v>
      </c>
      <c r="D12999" s="1" t="s">
        <v>319</v>
      </c>
    </row>
    <row r="13000" customFormat="false" ht="15" hidden="false" customHeight="true" outlineLevel="0" collapsed="false">
      <c r="A13000" s="106" t="n">
        <v>88424.8469675926</v>
      </c>
      <c r="B13000" s="1" t="s">
        <v>320</v>
      </c>
      <c r="C13000" s="1" t="s">
        <v>321</v>
      </c>
      <c r="D13000" s="1" t="s">
        <v>322</v>
      </c>
    </row>
    <row r="13001" customFormat="false" ht="15" hidden="false" customHeight="true" outlineLevel="0" collapsed="false">
      <c r="A13001" s="106" t="n">
        <v>88431.4926273148</v>
      </c>
      <c r="B13001" s="1" t="s">
        <v>323</v>
      </c>
      <c r="C13001" s="1" t="s">
        <v>324</v>
      </c>
      <c r="D13001" s="1" t="s">
        <v>325</v>
      </c>
    </row>
    <row r="13002" customFormat="false" ht="15" hidden="false" customHeight="true" outlineLevel="0" collapsed="false">
      <c r="A13002" s="106" t="n">
        <v>88438.6200694444</v>
      </c>
      <c r="B13002" s="1" t="s">
        <v>314</v>
      </c>
      <c r="C13002" s="1" t="s">
        <v>315</v>
      </c>
      <c r="D13002" s="1" t="s">
        <v>316</v>
      </c>
    </row>
    <row r="13003" customFormat="false" ht="15" hidden="false" customHeight="true" outlineLevel="0" collapsed="false">
      <c r="A13003" s="106" t="n">
        <v>88446.8282523148</v>
      </c>
      <c r="B13003" s="1" t="s">
        <v>326</v>
      </c>
      <c r="C13003" s="1" t="s">
        <v>327</v>
      </c>
      <c r="D13003" s="1" t="s">
        <v>319</v>
      </c>
    </row>
    <row r="13004" customFormat="false" ht="15" hidden="false" customHeight="true" outlineLevel="0" collapsed="false">
      <c r="A13004" s="106" t="n">
        <v>88454.2527199074</v>
      </c>
      <c r="B13004" s="1" t="s">
        <v>320</v>
      </c>
      <c r="C13004" s="1" t="s">
        <v>321</v>
      </c>
      <c r="D13004" s="1" t="s">
        <v>322</v>
      </c>
    </row>
    <row r="13005" customFormat="false" ht="15" hidden="false" customHeight="true" outlineLevel="0" collapsed="false">
      <c r="A13005" s="106" t="n">
        <v>88460.9457175926</v>
      </c>
      <c r="B13005" s="1" t="s">
        <v>323</v>
      </c>
      <c r="C13005" s="1" t="s">
        <v>324</v>
      </c>
      <c r="D13005" s="1" t="s">
        <v>325</v>
      </c>
    </row>
    <row r="13006" customFormat="false" ht="15" hidden="false" customHeight="true" outlineLevel="0" collapsed="false">
      <c r="A13006" s="106" t="n">
        <v>88468.4449768519</v>
      </c>
      <c r="B13006" s="1" t="s">
        <v>314</v>
      </c>
      <c r="C13006" s="1" t="s">
        <v>315</v>
      </c>
      <c r="D13006" s="1" t="s">
        <v>316</v>
      </c>
    </row>
    <row r="13007" customFormat="false" ht="15" hidden="false" customHeight="true" outlineLevel="0" collapsed="false">
      <c r="A13007" s="106" t="n">
        <v>88469.7245138889</v>
      </c>
      <c r="B13007" s="1" t="s">
        <v>328</v>
      </c>
      <c r="C13007" s="1" t="s">
        <v>329</v>
      </c>
      <c r="D13007" s="1" t="s">
        <v>330</v>
      </c>
    </row>
    <row r="13008" customFormat="false" ht="15" hidden="false" customHeight="true" outlineLevel="0" collapsed="false">
      <c r="A13008" s="106" t="n">
        <v>88476.4629282407</v>
      </c>
      <c r="B13008" s="1" t="s">
        <v>326</v>
      </c>
      <c r="C13008" s="1" t="s">
        <v>327</v>
      </c>
      <c r="D13008" s="1" t="s">
        <v>319</v>
      </c>
    </row>
    <row r="13009" customFormat="false" ht="15" hidden="false" customHeight="true" outlineLevel="0" collapsed="false">
      <c r="A13009" s="106" t="n">
        <v>88483.5559259259</v>
      </c>
      <c r="B13009" s="1" t="s">
        <v>320</v>
      </c>
      <c r="C13009" s="1" t="s">
        <v>321</v>
      </c>
      <c r="D13009" s="1" t="s">
        <v>322</v>
      </c>
    </row>
    <row r="13010" customFormat="false" ht="15" hidden="false" customHeight="true" outlineLevel="0" collapsed="false">
      <c r="A13010" s="106" t="n">
        <v>88490.4233217593</v>
      </c>
      <c r="B13010" s="1" t="s">
        <v>323</v>
      </c>
      <c r="C13010" s="1" t="s">
        <v>324</v>
      </c>
      <c r="D13010" s="1" t="s">
        <v>325</v>
      </c>
    </row>
    <row r="13011" customFormat="false" ht="15" hidden="false" customHeight="true" outlineLevel="0" collapsed="false">
      <c r="A13011" s="106" t="n">
        <v>88498.2697106482</v>
      </c>
      <c r="B13011" s="1" t="s">
        <v>314</v>
      </c>
      <c r="C13011" s="1" t="s">
        <v>315</v>
      </c>
      <c r="D13011" s="1" t="s">
        <v>316</v>
      </c>
    </row>
    <row r="13012" customFormat="false" ht="15" hidden="false" customHeight="true" outlineLevel="0" collapsed="false">
      <c r="A13012" s="106" t="n">
        <v>88505.9779050926</v>
      </c>
      <c r="B13012" s="1" t="s">
        <v>326</v>
      </c>
      <c r="C13012" s="1" t="s">
        <v>327</v>
      </c>
      <c r="D13012" s="1" t="s">
        <v>319</v>
      </c>
    </row>
    <row r="13013" customFormat="false" ht="15" hidden="false" customHeight="true" outlineLevel="0" collapsed="false">
      <c r="A13013" s="106" t="n">
        <v>88512.7985532408</v>
      </c>
      <c r="B13013" s="1" t="s">
        <v>320</v>
      </c>
      <c r="C13013" s="1" t="s">
        <v>321</v>
      </c>
      <c r="D13013" s="1" t="s">
        <v>322</v>
      </c>
    </row>
    <row r="13014" customFormat="false" ht="15" hidden="false" customHeight="true" outlineLevel="0" collapsed="false">
      <c r="A13014" s="106" t="n">
        <v>88519.9471643519</v>
      </c>
      <c r="B13014" s="1" t="s">
        <v>323</v>
      </c>
      <c r="C13014" s="1" t="s">
        <v>324</v>
      </c>
      <c r="D13014" s="1" t="s">
        <v>325</v>
      </c>
    </row>
    <row r="13015" customFormat="false" ht="15" hidden="false" customHeight="true" outlineLevel="0" collapsed="false">
      <c r="A13015" s="106" t="n">
        <v>88528.0265393519</v>
      </c>
      <c r="B13015" s="1" t="s">
        <v>314</v>
      </c>
      <c r="C13015" s="1" t="s">
        <v>315</v>
      </c>
      <c r="D13015" s="1" t="s">
        <v>316</v>
      </c>
    </row>
    <row r="13016" customFormat="false" ht="15" hidden="false" customHeight="true" outlineLevel="0" collapsed="false">
      <c r="A13016" s="106" t="n">
        <v>88535.3894328704</v>
      </c>
      <c r="B13016" s="1" t="s">
        <v>317</v>
      </c>
      <c r="C13016" s="1" t="s">
        <v>318</v>
      </c>
      <c r="D13016" s="1" t="s">
        <v>319</v>
      </c>
    </row>
    <row r="13017" customFormat="false" ht="15" hidden="false" customHeight="true" outlineLevel="0" collapsed="false">
      <c r="A13017" s="106" t="n">
        <v>88542.0349305556</v>
      </c>
      <c r="B13017" s="1" t="s">
        <v>320</v>
      </c>
      <c r="C13017" s="1" t="s">
        <v>321</v>
      </c>
      <c r="D13017" s="1" t="s">
        <v>322</v>
      </c>
    </row>
    <row r="13018" customFormat="false" ht="15" hidden="false" customHeight="true" outlineLevel="0" collapsed="false">
      <c r="A13018" s="106" t="n">
        <v>88549.5245486111</v>
      </c>
      <c r="B13018" s="1" t="s">
        <v>333</v>
      </c>
      <c r="C13018" s="1" t="s">
        <v>334</v>
      </c>
      <c r="D13018" s="1" t="s">
        <v>325</v>
      </c>
    </row>
    <row r="13019" customFormat="false" ht="15" hidden="false" customHeight="true" outlineLevel="0" collapsed="false">
      <c r="A13019" s="106" t="n">
        <v>88557.6792013889</v>
      </c>
      <c r="B13019" s="1" t="s">
        <v>314</v>
      </c>
      <c r="C13019" s="1" t="s">
        <v>315</v>
      </c>
      <c r="D13019" s="1" t="s">
        <v>316</v>
      </c>
    </row>
    <row r="13020" customFormat="false" ht="15" hidden="false" customHeight="true" outlineLevel="0" collapsed="false">
      <c r="A13020" s="106" t="n">
        <v>88562.3683912037</v>
      </c>
      <c r="B13020" s="1" t="s">
        <v>328</v>
      </c>
      <c r="C13020" s="1" t="s">
        <v>331</v>
      </c>
      <c r="D13020" s="1" t="s">
        <v>332</v>
      </c>
    </row>
    <row r="13021" customFormat="false" ht="15" hidden="false" customHeight="true" outlineLevel="0" collapsed="false">
      <c r="A13021" s="106" t="n">
        <v>88564.7233796296</v>
      </c>
      <c r="B13021" s="1" t="s">
        <v>326</v>
      </c>
      <c r="C13021" s="1" t="s">
        <v>327</v>
      </c>
      <c r="D13021" s="1" t="s">
        <v>319</v>
      </c>
    </row>
    <row r="13022" customFormat="false" ht="15" hidden="false" customHeight="true" outlineLevel="0" collapsed="false">
      <c r="A13022" s="106" t="n">
        <v>88571.3229976852</v>
      </c>
      <c r="B13022" s="1" t="s">
        <v>320</v>
      </c>
      <c r="C13022" s="1" t="s">
        <v>321</v>
      </c>
      <c r="D13022" s="1" t="s">
        <v>322</v>
      </c>
    </row>
    <row r="13023" customFormat="false" ht="15" hidden="false" customHeight="true" outlineLevel="0" collapsed="false">
      <c r="A13023" s="106" t="n">
        <v>88579.1430324074</v>
      </c>
      <c r="B13023" s="1" t="s">
        <v>323</v>
      </c>
      <c r="C13023" s="1" t="s">
        <v>324</v>
      </c>
      <c r="D13023" s="1" t="s">
        <v>325</v>
      </c>
    </row>
    <row r="13024" customFormat="false" ht="15" hidden="false" customHeight="true" outlineLevel="0" collapsed="false">
      <c r="A13024" s="106" t="n">
        <v>88587.2204282408</v>
      </c>
      <c r="B13024" s="1" t="s">
        <v>314</v>
      </c>
      <c r="C13024" s="1" t="s">
        <v>315</v>
      </c>
      <c r="D13024" s="1" t="s">
        <v>316</v>
      </c>
    </row>
    <row r="13025" customFormat="false" ht="15" hidden="false" customHeight="true" outlineLevel="0" collapsed="false">
      <c r="A13025" s="106" t="n">
        <v>88594.0130324074</v>
      </c>
      <c r="B13025" s="1" t="s">
        <v>326</v>
      </c>
      <c r="C13025" s="1" t="s">
        <v>327</v>
      </c>
      <c r="D13025" s="1" t="s">
        <v>319</v>
      </c>
    </row>
    <row r="13026" customFormat="false" ht="15" hidden="false" customHeight="true" outlineLevel="0" collapsed="false">
      <c r="A13026" s="106" t="n">
        <v>88600.715150463</v>
      </c>
      <c r="B13026" s="1" t="s">
        <v>320</v>
      </c>
      <c r="C13026" s="1" t="s">
        <v>321</v>
      </c>
      <c r="D13026" s="1" t="s">
        <v>322</v>
      </c>
    </row>
    <row r="13027" customFormat="false" ht="15" hidden="false" customHeight="true" outlineLevel="0" collapsed="false">
      <c r="A13027" s="106" t="n">
        <v>88608.779375</v>
      </c>
      <c r="B13027" s="1" t="s">
        <v>323</v>
      </c>
      <c r="C13027" s="1" t="s">
        <v>324</v>
      </c>
      <c r="D13027" s="1" t="s">
        <v>325</v>
      </c>
    </row>
    <row r="13028" customFormat="false" ht="15" hidden="false" customHeight="true" outlineLevel="0" collapsed="false">
      <c r="A13028" s="106" t="n">
        <v>88616.6594675926</v>
      </c>
      <c r="B13028" s="1" t="s">
        <v>314</v>
      </c>
      <c r="C13028" s="1" t="s">
        <v>315</v>
      </c>
      <c r="D13028" s="1" t="s">
        <v>316</v>
      </c>
    </row>
    <row r="13029" customFormat="false" ht="15" hidden="false" customHeight="true" outlineLevel="0" collapsed="false">
      <c r="A13029" s="106" t="n">
        <v>88623.2999768519</v>
      </c>
      <c r="B13029" s="1" t="s">
        <v>326</v>
      </c>
      <c r="C13029" s="1" t="s">
        <v>327</v>
      </c>
      <c r="D13029" s="1" t="s">
        <v>319</v>
      </c>
    </row>
    <row r="13030" customFormat="false" ht="15" hidden="false" customHeight="true" outlineLevel="0" collapsed="false">
      <c r="A13030" s="106" t="n">
        <v>88630.2468055556</v>
      </c>
      <c r="B13030" s="1" t="s">
        <v>320</v>
      </c>
      <c r="C13030" s="1" t="s">
        <v>321</v>
      </c>
      <c r="D13030" s="1" t="s">
        <v>322</v>
      </c>
    </row>
    <row r="13031" customFormat="false" ht="15" hidden="false" customHeight="true" outlineLevel="0" collapsed="false">
      <c r="A13031" s="106" t="n">
        <v>88638.4131828704</v>
      </c>
      <c r="B13031" s="1" t="s">
        <v>323</v>
      </c>
      <c r="C13031" s="1" t="s">
        <v>324</v>
      </c>
      <c r="D13031" s="1" t="s">
        <v>325</v>
      </c>
    </row>
    <row r="13032" customFormat="false" ht="15" hidden="false" customHeight="true" outlineLevel="0" collapsed="false">
      <c r="A13032" s="106" t="n">
        <v>88646.0145833333</v>
      </c>
      <c r="B13032" s="1" t="s">
        <v>314</v>
      </c>
      <c r="C13032" s="1" t="s">
        <v>315</v>
      </c>
      <c r="D13032" s="1" t="s">
        <v>316</v>
      </c>
    </row>
    <row r="13033" customFormat="false" ht="15" hidden="false" customHeight="true" outlineLevel="0" collapsed="false">
      <c r="A13033" s="106" t="n">
        <v>88652.6322106482</v>
      </c>
      <c r="B13033" s="1" t="s">
        <v>326</v>
      </c>
      <c r="C13033" s="1" t="s">
        <v>327</v>
      </c>
      <c r="D13033" s="1" t="s">
        <v>319</v>
      </c>
    </row>
    <row r="13034" customFormat="false" ht="15" hidden="false" customHeight="true" outlineLevel="0" collapsed="false">
      <c r="A13034" s="106" t="n">
        <v>88656.0743865741</v>
      </c>
      <c r="B13034" s="1" t="s">
        <v>328</v>
      </c>
      <c r="C13034" s="1" t="s">
        <v>335</v>
      </c>
      <c r="D13034" s="1" t="s">
        <v>336</v>
      </c>
    </row>
    <row r="13035" customFormat="false" ht="15" hidden="false" customHeight="true" outlineLevel="0" collapsed="false">
      <c r="A13035" s="106" t="n">
        <v>88659.9249652778</v>
      </c>
      <c r="B13035" s="1" t="s">
        <v>320</v>
      </c>
      <c r="C13035" s="1" t="s">
        <v>321</v>
      </c>
      <c r="D13035" s="1" t="s">
        <v>322</v>
      </c>
    </row>
    <row r="13036" customFormat="false" ht="15" hidden="false" customHeight="true" outlineLevel="0" collapsed="false">
      <c r="A13036" s="106" t="n">
        <v>88668.0317013889</v>
      </c>
      <c r="B13036" s="1" t="s">
        <v>323</v>
      </c>
      <c r="C13036" s="1" t="s">
        <v>324</v>
      </c>
      <c r="D13036" s="1" t="s">
        <v>325</v>
      </c>
    </row>
    <row r="13037" customFormat="false" ht="15" hidden="false" customHeight="true" outlineLevel="0" collapsed="false">
      <c r="A13037" s="106" t="n">
        <v>88675.3132986111</v>
      </c>
      <c r="B13037" s="1" t="s">
        <v>314</v>
      </c>
      <c r="C13037" s="1" t="s">
        <v>315</v>
      </c>
      <c r="D13037" s="1" t="s">
        <v>316</v>
      </c>
    </row>
    <row r="13038" customFormat="false" ht="15" hidden="false" customHeight="true" outlineLevel="0" collapsed="false">
      <c r="A13038" s="106" t="n">
        <v>88682.0567361111</v>
      </c>
      <c r="B13038" s="1" t="s">
        <v>326</v>
      </c>
      <c r="C13038" s="1" t="s">
        <v>327</v>
      </c>
      <c r="D13038" s="1" t="s">
        <v>319</v>
      </c>
    </row>
    <row r="13039" customFormat="false" ht="15" hidden="false" customHeight="true" outlineLevel="0" collapsed="false">
      <c r="A13039" s="106" t="n">
        <v>88689.7238541667</v>
      </c>
      <c r="B13039" s="1" t="s">
        <v>320</v>
      </c>
      <c r="C13039" s="1" t="s">
        <v>321</v>
      </c>
      <c r="D13039" s="1" t="s">
        <v>322</v>
      </c>
    </row>
    <row r="13040" customFormat="false" ht="15" hidden="false" customHeight="true" outlineLevel="0" collapsed="false">
      <c r="A13040" s="106" t="n">
        <v>88697.6250694445</v>
      </c>
      <c r="B13040" s="1" t="s">
        <v>323</v>
      </c>
      <c r="C13040" s="1" t="s">
        <v>324</v>
      </c>
      <c r="D13040" s="1" t="s">
        <v>325</v>
      </c>
    </row>
    <row r="13041" customFormat="false" ht="15" hidden="false" customHeight="true" outlineLevel="0" collapsed="false">
      <c r="A13041" s="106" t="n">
        <v>88704.5950810185</v>
      </c>
      <c r="B13041" s="1" t="s">
        <v>314</v>
      </c>
      <c r="C13041" s="1" t="s">
        <v>315</v>
      </c>
      <c r="D13041" s="1" t="s">
        <v>316</v>
      </c>
    </row>
    <row r="13042" customFormat="false" ht="15" hidden="false" customHeight="true" outlineLevel="0" collapsed="false">
      <c r="A13042" s="106" t="n">
        <v>88711.605462963</v>
      </c>
      <c r="B13042" s="1" t="s">
        <v>317</v>
      </c>
      <c r="C13042" s="1" t="s">
        <v>318</v>
      </c>
      <c r="D13042" s="1" t="s">
        <v>319</v>
      </c>
    </row>
    <row r="13043" customFormat="false" ht="15" hidden="false" customHeight="true" outlineLevel="0" collapsed="false">
      <c r="A13043" s="106" t="n">
        <v>88719.5897106481</v>
      </c>
      <c r="B13043" s="1" t="s">
        <v>320</v>
      </c>
      <c r="C13043" s="1" t="s">
        <v>321</v>
      </c>
      <c r="D13043" s="1" t="s">
        <v>322</v>
      </c>
    </row>
    <row r="13044" customFormat="false" ht="15" hidden="false" customHeight="true" outlineLevel="0" collapsed="false">
      <c r="A13044" s="106" t="n">
        <v>88727.1813194444</v>
      </c>
      <c r="B13044" s="1" t="s">
        <v>333</v>
      </c>
      <c r="C13044" s="1" t="s">
        <v>334</v>
      </c>
      <c r="D13044" s="1" t="s">
        <v>325</v>
      </c>
    </row>
    <row r="13045" customFormat="false" ht="15" hidden="false" customHeight="true" outlineLevel="0" collapsed="false">
      <c r="A13045" s="106" t="n">
        <v>88733.9094097222</v>
      </c>
      <c r="B13045" s="1" t="s">
        <v>314</v>
      </c>
      <c r="C13045" s="1" t="s">
        <v>315</v>
      </c>
      <c r="D13045" s="1" t="s">
        <v>316</v>
      </c>
    </row>
    <row r="13046" customFormat="false" ht="15" hidden="false" customHeight="true" outlineLevel="0" collapsed="false">
      <c r="A13046" s="106" t="n">
        <v>88741.2791087963</v>
      </c>
      <c r="B13046" s="1" t="s">
        <v>326</v>
      </c>
      <c r="C13046" s="1" t="s">
        <v>327</v>
      </c>
      <c r="D13046" s="1" t="s">
        <v>319</v>
      </c>
    </row>
    <row r="13047" customFormat="false" ht="15" hidden="false" customHeight="true" outlineLevel="0" collapsed="false">
      <c r="A13047" s="106" t="n">
        <v>88746.0227430556</v>
      </c>
      <c r="B13047" s="1" t="s">
        <v>328</v>
      </c>
      <c r="C13047" s="1" t="s">
        <v>337</v>
      </c>
      <c r="D13047" s="1" t="s">
        <v>338</v>
      </c>
    </row>
    <row r="13048" customFormat="false" ht="15" hidden="false" customHeight="true" outlineLevel="0" collapsed="false">
      <c r="A13048" s="106" t="n">
        <v>88749.4518055556</v>
      </c>
      <c r="B13048" s="1" t="s">
        <v>320</v>
      </c>
      <c r="C13048" s="1" t="s">
        <v>321</v>
      </c>
      <c r="D13048" s="1" t="s">
        <v>322</v>
      </c>
    </row>
    <row r="13049" customFormat="false" ht="15" hidden="false" customHeight="true" outlineLevel="0" collapsed="false">
      <c r="A13049" s="106" t="n">
        <v>88756.6886921296</v>
      </c>
      <c r="B13049" s="1" t="s">
        <v>323</v>
      </c>
      <c r="C13049" s="1" t="s">
        <v>324</v>
      </c>
      <c r="D13049" s="1" t="s">
        <v>325</v>
      </c>
    </row>
    <row r="13050" customFormat="false" ht="15" hidden="false" customHeight="true" outlineLevel="0" collapsed="false">
      <c r="A13050" s="106" t="n">
        <v>88763.3052083333</v>
      </c>
      <c r="B13050" s="1" t="s">
        <v>314</v>
      </c>
      <c r="C13050" s="1" t="s">
        <v>315</v>
      </c>
      <c r="D13050" s="1" t="s">
        <v>316</v>
      </c>
    </row>
    <row r="13051" customFormat="false" ht="15" hidden="false" customHeight="true" outlineLevel="0" collapsed="false">
      <c r="A13051" s="106" t="n">
        <v>88771.0424884259</v>
      </c>
      <c r="B13051" s="1" t="s">
        <v>326</v>
      </c>
      <c r="C13051" s="1" t="s">
        <v>327</v>
      </c>
      <c r="D13051" s="1" t="s">
        <v>319</v>
      </c>
    </row>
    <row r="13052" customFormat="false" ht="15" hidden="false" customHeight="true" outlineLevel="0" collapsed="false">
      <c r="A13052" s="106" t="n">
        <v>88779.2359953704</v>
      </c>
      <c r="B13052" s="1" t="s">
        <v>320</v>
      </c>
      <c r="C13052" s="1" t="s">
        <v>321</v>
      </c>
      <c r="D13052" s="1" t="s">
        <v>322</v>
      </c>
    </row>
    <row r="13053" customFormat="false" ht="15" hidden="false" customHeight="true" outlineLevel="0" collapsed="false">
      <c r="A13053" s="106" t="n">
        <v>88786.1444791667</v>
      </c>
      <c r="B13053" s="1" t="s">
        <v>323</v>
      </c>
      <c r="C13053" s="1" t="s">
        <v>324</v>
      </c>
      <c r="D13053" s="1" t="s">
        <v>325</v>
      </c>
    </row>
    <row r="13054" customFormat="false" ht="15" hidden="false" customHeight="true" outlineLevel="0" collapsed="false">
      <c r="A13054" s="106" t="n">
        <v>88792.8134722222</v>
      </c>
      <c r="B13054" s="1" t="s">
        <v>314</v>
      </c>
      <c r="C13054" s="1" t="s">
        <v>315</v>
      </c>
      <c r="D13054" s="1" t="s">
        <v>316</v>
      </c>
    </row>
    <row r="13055" customFormat="false" ht="15" hidden="false" customHeight="true" outlineLevel="0" collapsed="false">
      <c r="A13055" s="106" t="n">
        <v>88800.8376736111</v>
      </c>
      <c r="B13055" s="1" t="s">
        <v>326</v>
      </c>
      <c r="C13055" s="1" t="s">
        <v>327</v>
      </c>
      <c r="D13055" s="1" t="s">
        <v>319</v>
      </c>
    </row>
    <row r="13056" customFormat="false" ht="15" hidden="false" customHeight="true" outlineLevel="0" collapsed="false">
      <c r="A13056" s="106" t="n">
        <v>88808.8812152778</v>
      </c>
      <c r="B13056" s="1" t="s">
        <v>320</v>
      </c>
      <c r="C13056" s="1" t="s">
        <v>321</v>
      </c>
      <c r="D13056" s="1" t="s">
        <v>322</v>
      </c>
    </row>
    <row r="13057" customFormat="false" ht="15" hidden="false" customHeight="true" outlineLevel="0" collapsed="false">
      <c r="A13057" s="106" t="n">
        <v>88815.5603240741</v>
      </c>
      <c r="B13057" s="1" t="s">
        <v>323</v>
      </c>
      <c r="C13057" s="1" t="s">
        <v>324</v>
      </c>
      <c r="D13057" s="1" t="s">
        <v>325</v>
      </c>
    </row>
    <row r="13058" customFormat="false" ht="15" hidden="false" customHeight="true" outlineLevel="0" collapsed="false">
      <c r="A13058" s="106" t="n">
        <v>88822.4327314815</v>
      </c>
      <c r="B13058" s="1" t="s">
        <v>314</v>
      </c>
      <c r="C13058" s="1" t="s">
        <v>315</v>
      </c>
      <c r="D13058" s="1" t="s">
        <v>316</v>
      </c>
    </row>
    <row r="13059" customFormat="false" ht="15" hidden="false" customHeight="true" outlineLevel="0" collapsed="false">
      <c r="A13059" s="106" t="n">
        <v>88830.6041898148</v>
      </c>
      <c r="B13059" s="1" t="s">
        <v>326</v>
      </c>
      <c r="C13059" s="1" t="s">
        <v>327</v>
      </c>
      <c r="D13059" s="1" t="s">
        <v>319</v>
      </c>
    </row>
    <row r="13060" customFormat="false" ht="15" hidden="false" customHeight="true" outlineLevel="0" collapsed="false">
      <c r="A13060" s="106" t="n">
        <v>88834.9651851852</v>
      </c>
      <c r="B13060" s="1" t="s">
        <v>328</v>
      </c>
      <c r="C13060" s="1" t="s">
        <v>329</v>
      </c>
      <c r="D13060" s="1" t="s">
        <v>330</v>
      </c>
    </row>
    <row r="13061" customFormat="false" ht="15" hidden="false" customHeight="true" outlineLevel="0" collapsed="false">
      <c r="A13061" s="106" t="n">
        <v>88838.3594212963</v>
      </c>
      <c r="B13061" s="1" t="s">
        <v>320</v>
      </c>
      <c r="C13061" s="1" t="s">
        <v>321</v>
      </c>
      <c r="D13061" s="1" t="s">
        <v>322</v>
      </c>
    </row>
    <row r="13062" customFormat="false" ht="15" hidden="false" customHeight="true" outlineLevel="0" collapsed="false">
      <c r="A13062" s="106" t="n">
        <v>88844.9583217593</v>
      </c>
      <c r="B13062" s="1" t="s">
        <v>323</v>
      </c>
      <c r="C13062" s="1" t="s">
        <v>324</v>
      </c>
      <c r="D13062" s="1" t="s">
        <v>325</v>
      </c>
    </row>
    <row r="13063" customFormat="false" ht="15" hidden="false" customHeight="true" outlineLevel="0" collapsed="false">
      <c r="A13063" s="106" t="n">
        <v>88852.1324884259</v>
      </c>
      <c r="B13063" s="1" t="s">
        <v>314</v>
      </c>
      <c r="C13063" s="1" t="s">
        <v>315</v>
      </c>
      <c r="D13063" s="1" t="s">
        <v>316</v>
      </c>
    </row>
    <row r="13064" customFormat="false" ht="15" hidden="false" customHeight="true" outlineLevel="0" collapsed="false">
      <c r="A13064" s="106" t="n">
        <v>88860.2925810185</v>
      </c>
      <c r="B13064" s="1" t="s">
        <v>326</v>
      </c>
      <c r="C13064" s="1" t="s">
        <v>327</v>
      </c>
      <c r="D13064" s="1" t="s">
        <v>319</v>
      </c>
    </row>
    <row r="13065" customFormat="false" ht="15" hidden="false" customHeight="true" outlineLevel="0" collapsed="false">
      <c r="A13065" s="106" t="n">
        <v>88867.6865509259</v>
      </c>
      <c r="B13065" s="1" t="s">
        <v>320</v>
      </c>
      <c r="C13065" s="1" t="s">
        <v>321</v>
      </c>
      <c r="D13065" s="1" t="s">
        <v>322</v>
      </c>
    </row>
    <row r="13066" customFormat="false" ht="15" hidden="false" customHeight="true" outlineLevel="0" collapsed="false">
      <c r="A13066" s="106" t="n">
        <v>88874.3635300926</v>
      </c>
      <c r="B13066" s="1" t="s">
        <v>323</v>
      </c>
      <c r="C13066" s="1" t="s">
        <v>324</v>
      </c>
      <c r="D13066" s="1" t="s">
        <v>325</v>
      </c>
    </row>
    <row r="13067" customFormat="false" ht="15" hidden="false" customHeight="true" outlineLevel="0" collapsed="false">
      <c r="A13067" s="106" t="n">
        <v>88881.8721296296</v>
      </c>
      <c r="B13067" s="1" t="s">
        <v>314</v>
      </c>
      <c r="C13067" s="1" t="s">
        <v>315</v>
      </c>
      <c r="D13067" s="1" t="s">
        <v>316</v>
      </c>
    </row>
    <row r="13068" customFormat="false" ht="15" hidden="false" customHeight="true" outlineLevel="0" collapsed="false">
      <c r="A13068" s="106" t="n">
        <v>88889.8714467593</v>
      </c>
      <c r="B13068" s="1" t="s">
        <v>317</v>
      </c>
      <c r="C13068" s="1" t="s">
        <v>318</v>
      </c>
      <c r="D13068" s="1" t="s">
        <v>319</v>
      </c>
    </row>
    <row r="13069" customFormat="false" ht="15" hidden="false" customHeight="true" outlineLevel="0" collapsed="false">
      <c r="A13069" s="106" t="n">
        <v>88896.9125810185</v>
      </c>
      <c r="B13069" s="1" t="s">
        <v>320</v>
      </c>
      <c r="C13069" s="1" t="s">
        <v>321</v>
      </c>
      <c r="D13069" s="1" t="s">
        <v>322</v>
      </c>
    </row>
    <row r="13070" customFormat="false" ht="15" hidden="false" customHeight="true" outlineLevel="0" collapsed="false">
      <c r="A13070" s="106" t="n">
        <v>88903.7980671296</v>
      </c>
      <c r="B13070" s="1" t="s">
        <v>323</v>
      </c>
      <c r="C13070" s="1" t="s">
        <v>324</v>
      </c>
      <c r="D13070" s="1" t="s">
        <v>325</v>
      </c>
    </row>
    <row r="13071" customFormat="false" ht="15" hidden="false" customHeight="true" outlineLevel="0" collapsed="false">
      <c r="A13071" s="106" t="n">
        <v>88911.6144212963</v>
      </c>
      <c r="B13071" s="1" t="s">
        <v>314</v>
      </c>
      <c r="C13071" s="1" t="s">
        <v>315</v>
      </c>
      <c r="D13071" s="1" t="s">
        <v>316</v>
      </c>
    </row>
    <row r="13072" customFormat="false" ht="15" hidden="false" customHeight="true" outlineLevel="0" collapsed="false">
      <c r="A13072" s="106" t="n">
        <v>88919.3336226852</v>
      </c>
      <c r="B13072" s="1" t="s">
        <v>326</v>
      </c>
      <c r="C13072" s="1" t="s">
        <v>327</v>
      </c>
      <c r="D13072" s="1" t="s">
        <v>319</v>
      </c>
    </row>
    <row r="13073" customFormat="false" ht="15" hidden="false" customHeight="true" outlineLevel="0" collapsed="false">
      <c r="A13073" s="106" t="n">
        <v>88926.1021875</v>
      </c>
      <c r="B13073" s="1" t="s">
        <v>320</v>
      </c>
      <c r="C13073" s="1" t="s">
        <v>321</v>
      </c>
      <c r="D13073" s="1" t="s">
        <v>322</v>
      </c>
    </row>
    <row r="13074" customFormat="false" ht="15" hidden="false" customHeight="true" outlineLevel="0" collapsed="false">
      <c r="A13074" s="106" t="n">
        <v>88927.6119444445</v>
      </c>
      <c r="B13074" s="1" t="s">
        <v>328</v>
      </c>
      <c r="C13074" s="1" t="s">
        <v>331</v>
      </c>
      <c r="D13074" s="1" t="s">
        <v>332</v>
      </c>
    </row>
    <row r="13075" customFormat="false" ht="15" hidden="false" customHeight="true" outlineLevel="0" collapsed="false">
      <c r="A13075" s="106" t="n">
        <v>88933.2795833333</v>
      </c>
      <c r="B13075" s="1" t="s">
        <v>323</v>
      </c>
      <c r="C13075" s="1" t="s">
        <v>324</v>
      </c>
      <c r="D13075" s="1" t="s">
        <v>325</v>
      </c>
    </row>
    <row r="13076" customFormat="false" ht="15" hidden="false" customHeight="true" outlineLevel="0" collapsed="false">
      <c r="A13076" s="106" t="n">
        <v>88941.3268981482</v>
      </c>
      <c r="B13076" s="1" t="s">
        <v>314</v>
      </c>
      <c r="C13076" s="1" t="s">
        <v>315</v>
      </c>
      <c r="D13076" s="1" t="s">
        <v>316</v>
      </c>
    </row>
    <row r="13077" customFormat="false" ht="15" hidden="false" customHeight="true" outlineLevel="0" collapsed="false">
      <c r="A13077" s="106" t="n">
        <v>88948.698912037</v>
      </c>
      <c r="B13077" s="1" t="s">
        <v>326</v>
      </c>
      <c r="C13077" s="1" t="s">
        <v>327</v>
      </c>
      <c r="D13077" s="1" t="s">
        <v>319</v>
      </c>
    </row>
    <row r="13078" customFormat="false" ht="15" hidden="false" customHeight="true" outlineLevel="0" collapsed="false">
      <c r="A13078" s="106" t="n">
        <v>88955.3206365741</v>
      </c>
      <c r="B13078" s="1" t="s">
        <v>320</v>
      </c>
      <c r="C13078" s="1" t="s">
        <v>321</v>
      </c>
      <c r="D13078" s="1" t="s">
        <v>322</v>
      </c>
    </row>
    <row r="13079" customFormat="false" ht="15" hidden="false" customHeight="true" outlineLevel="0" collapsed="false">
      <c r="A13079" s="106" t="n">
        <v>88962.8220949074</v>
      </c>
      <c r="B13079" s="1" t="s">
        <v>323</v>
      </c>
      <c r="C13079" s="1" t="s">
        <v>324</v>
      </c>
      <c r="D13079" s="1" t="s">
        <v>325</v>
      </c>
    </row>
    <row r="13080" customFormat="false" ht="15" hidden="false" customHeight="true" outlineLevel="0" collapsed="false">
      <c r="A13080" s="106" t="n">
        <v>88970.9802546296</v>
      </c>
      <c r="B13080" s="1" t="s">
        <v>314</v>
      </c>
      <c r="C13080" s="1" t="s">
        <v>315</v>
      </c>
      <c r="D13080" s="1" t="s">
        <v>316</v>
      </c>
    </row>
    <row r="13081" customFormat="false" ht="15" hidden="false" customHeight="true" outlineLevel="0" collapsed="false">
      <c r="A13081" s="106" t="n">
        <v>88978.0083796296</v>
      </c>
      <c r="B13081" s="1" t="s">
        <v>326</v>
      </c>
      <c r="C13081" s="1" t="s">
        <v>327</v>
      </c>
      <c r="D13081" s="1" t="s">
        <v>319</v>
      </c>
    </row>
    <row r="13082" customFormat="false" ht="15" hidden="false" customHeight="true" outlineLevel="0" collapsed="false">
      <c r="A13082" s="106" t="n">
        <v>88984.6253356482</v>
      </c>
      <c r="B13082" s="1" t="s">
        <v>320</v>
      </c>
      <c r="C13082" s="1" t="s">
        <v>321</v>
      </c>
      <c r="D13082" s="1" t="s">
        <v>322</v>
      </c>
    </row>
    <row r="13083" customFormat="false" ht="15" hidden="false" customHeight="true" outlineLevel="0" collapsed="false">
      <c r="A13083" s="106" t="n">
        <v>88992.4343287037</v>
      </c>
      <c r="B13083" s="1" t="s">
        <v>323</v>
      </c>
      <c r="C13083" s="1" t="s">
        <v>324</v>
      </c>
      <c r="D13083" s="1" t="s">
        <v>325</v>
      </c>
    </row>
    <row r="13084" customFormat="false" ht="15" hidden="false" customHeight="true" outlineLevel="0" collapsed="false">
      <c r="A13084" s="106" t="n">
        <v>89000.5515393519</v>
      </c>
      <c r="B13084" s="1" t="s">
        <v>314</v>
      </c>
      <c r="C13084" s="1" t="s">
        <v>315</v>
      </c>
      <c r="D13084" s="1" t="s">
        <v>316</v>
      </c>
    </row>
    <row r="13085" customFormat="false" ht="15" hidden="false" customHeight="true" outlineLevel="0" collapsed="false">
      <c r="A13085" s="106" t="n">
        <v>89007.3121180556</v>
      </c>
      <c r="B13085" s="1" t="s">
        <v>326</v>
      </c>
      <c r="C13085" s="1" t="s">
        <v>327</v>
      </c>
      <c r="D13085" s="1" t="s">
        <v>319</v>
      </c>
    </row>
    <row r="13086" customFormat="false" ht="15" hidden="false" customHeight="true" outlineLevel="0" collapsed="false">
      <c r="A13086" s="106" t="n">
        <v>89014.0595138889</v>
      </c>
      <c r="B13086" s="1" t="s">
        <v>320</v>
      </c>
      <c r="C13086" s="1" t="s">
        <v>321</v>
      </c>
      <c r="D13086" s="1" t="s">
        <v>322</v>
      </c>
    </row>
    <row r="13087" customFormat="false" ht="15" hidden="false" customHeight="true" outlineLevel="0" collapsed="false">
      <c r="A13087" s="106" t="n">
        <v>89021.3186574074</v>
      </c>
      <c r="B13087" s="1" t="s">
        <v>328</v>
      </c>
      <c r="C13087" s="1" t="s">
        <v>335</v>
      </c>
      <c r="D13087" s="1" t="s">
        <v>336</v>
      </c>
    </row>
    <row r="13088" customFormat="false" ht="15" hidden="false" customHeight="true" outlineLevel="0" collapsed="false">
      <c r="A13088" s="106" t="n">
        <v>89022.1118402778</v>
      </c>
      <c r="B13088" s="1" t="s">
        <v>323</v>
      </c>
      <c r="C13088" s="1" t="s">
        <v>324</v>
      </c>
      <c r="D13088" s="1" t="s">
        <v>325</v>
      </c>
    </row>
    <row r="13089" customFormat="false" ht="15" hidden="false" customHeight="true" outlineLevel="0" collapsed="false">
      <c r="A13089" s="106" t="n">
        <v>89030.031087963</v>
      </c>
      <c r="B13089" s="1" t="s">
        <v>314</v>
      </c>
      <c r="C13089" s="1" t="s">
        <v>315</v>
      </c>
      <c r="D13089" s="1" t="s">
        <v>316</v>
      </c>
    </row>
    <row r="13090" customFormat="false" ht="15" hidden="false" customHeight="true" outlineLevel="0" collapsed="false">
      <c r="A13090" s="106" t="n">
        <v>89036.6566087963</v>
      </c>
      <c r="B13090" s="1" t="s">
        <v>326</v>
      </c>
      <c r="C13090" s="1" t="s">
        <v>327</v>
      </c>
      <c r="D13090" s="1" t="s">
        <v>319</v>
      </c>
    </row>
    <row r="13091" customFormat="false" ht="15" hidden="false" customHeight="true" outlineLevel="0" collapsed="false">
      <c r="A13091" s="106" t="n">
        <v>89043.6475231482</v>
      </c>
      <c r="B13091" s="1" t="s">
        <v>320</v>
      </c>
      <c r="C13091" s="1" t="s">
        <v>321</v>
      </c>
      <c r="D13091" s="1" t="s">
        <v>322</v>
      </c>
    </row>
    <row r="13092" customFormat="false" ht="15" hidden="false" customHeight="true" outlineLevel="0" collapsed="false">
      <c r="A13092" s="106" t="n">
        <v>89051.8270601852</v>
      </c>
      <c r="B13092" s="1" t="s">
        <v>323</v>
      </c>
      <c r="C13092" s="1" t="s">
        <v>324</v>
      </c>
      <c r="D13092" s="1" t="s">
        <v>325</v>
      </c>
    </row>
    <row r="13093" customFormat="false" ht="15" hidden="false" customHeight="true" outlineLevel="0" collapsed="false">
      <c r="A13093" s="106" t="n">
        <v>89059.428587963</v>
      </c>
      <c r="B13093" s="1" t="s">
        <v>314</v>
      </c>
      <c r="C13093" s="1" t="s">
        <v>315</v>
      </c>
      <c r="D13093" s="1" t="s">
        <v>316</v>
      </c>
    </row>
    <row r="13094" customFormat="false" ht="15" hidden="false" customHeight="true" outlineLevel="0" collapsed="false">
      <c r="A13094" s="106" t="n">
        <v>89066.074837963</v>
      </c>
      <c r="B13094" s="1" t="s">
        <v>317</v>
      </c>
      <c r="C13094" s="1" t="s">
        <v>318</v>
      </c>
      <c r="D13094" s="1" t="s">
        <v>319</v>
      </c>
    </row>
    <row r="13095" customFormat="false" ht="15" hidden="false" customHeight="true" outlineLevel="0" collapsed="false">
      <c r="A13095" s="106" t="n">
        <v>89073.3905208333</v>
      </c>
      <c r="B13095" s="1" t="s">
        <v>320</v>
      </c>
      <c r="C13095" s="1" t="s">
        <v>321</v>
      </c>
      <c r="D13095" s="1" t="s">
        <v>322</v>
      </c>
    </row>
    <row r="13096" customFormat="false" ht="15" hidden="false" customHeight="true" outlineLevel="0" collapsed="false">
      <c r="A13096" s="106" t="n">
        <v>89081.5311921296</v>
      </c>
      <c r="B13096" s="1" t="s">
        <v>323</v>
      </c>
      <c r="C13096" s="1" t="s">
        <v>324</v>
      </c>
      <c r="D13096" s="1" t="s">
        <v>325</v>
      </c>
    </row>
    <row r="13097" customFormat="false" ht="15" hidden="false" customHeight="true" outlineLevel="0" collapsed="false">
      <c r="A13097" s="106" t="n">
        <v>89088.7725</v>
      </c>
      <c r="B13097" s="1" t="s">
        <v>314</v>
      </c>
      <c r="C13097" s="1" t="s">
        <v>315</v>
      </c>
      <c r="D13097" s="1" t="s">
        <v>316</v>
      </c>
    </row>
    <row r="13098" customFormat="false" ht="15" hidden="false" customHeight="true" outlineLevel="0" collapsed="false">
      <c r="A13098" s="106" t="n">
        <v>89095.581712963</v>
      </c>
      <c r="B13098" s="1" t="s">
        <v>326</v>
      </c>
      <c r="C13098" s="1" t="s">
        <v>327</v>
      </c>
      <c r="D13098" s="1" t="s">
        <v>319</v>
      </c>
    </row>
    <row r="13099" customFormat="false" ht="15" hidden="false" customHeight="true" outlineLevel="0" collapsed="false">
      <c r="A13099" s="106" t="n">
        <v>89103.257974537</v>
      </c>
      <c r="B13099" s="1" t="s">
        <v>320</v>
      </c>
      <c r="C13099" s="1" t="s">
        <v>321</v>
      </c>
      <c r="D13099" s="1" t="s">
        <v>322</v>
      </c>
    </row>
    <row r="13100" customFormat="false" ht="15" hidden="false" customHeight="true" outlineLevel="0" collapsed="false">
      <c r="A13100" s="106" t="n">
        <v>89111.1759143519</v>
      </c>
      <c r="B13100" s="1" t="s">
        <v>323</v>
      </c>
      <c r="C13100" s="1" t="s">
        <v>324</v>
      </c>
      <c r="D13100" s="1" t="s">
        <v>325</v>
      </c>
    </row>
    <row r="13101" customFormat="false" ht="15" hidden="false" customHeight="true" outlineLevel="0" collapsed="false">
      <c r="A13101" s="106" t="n">
        <v>89111.2648032408</v>
      </c>
      <c r="B13101" s="1" t="s">
        <v>328</v>
      </c>
      <c r="C13101" s="1" t="s">
        <v>337</v>
      </c>
      <c r="D13101" s="1" t="s">
        <v>338</v>
      </c>
    </row>
    <row r="13102" customFormat="false" ht="15" hidden="false" customHeight="true" outlineLevel="0" collapsed="false">
      <c r="A13102" s="106" t="n">
        <v>89118.1020023148</v>
      </c>
      <c r="B13102" s="1" t="s">
        <v>314</v>
      </c>
      <c r="C13102" s="1" t="s">
        <v>315</v>
      </c>
      <c r="D13102" s="1" t="s">
        <v>316</v>
      </c>
    </row>
    <row r="13103" customFormat="false" ht="15" hidden="false" customHeight="true" outlineLevel="0" collapsed="false">
      <c r="A13103" s="106" t="n">
        <v>89125.1772106482</v>
      </c>
      <c r="B13103" s="1" t="s">
        <v>326</v>
      </c>
      <c r="C13103" s="1" t="s">
        <v>327</v>
      </c>
      <c r="D13103" s="1" t="s">
        <v>319</v>
      </c>
    </row>
    <row r="13104" customFormat="false" ht="15" hidden="false" customHeight="true" outlineLevel="0" collapsed="false">
      <c r="A13104" s="106" t="n">
        <v>89133.1783564815</v>
      </c>
      <c r="B13104" s="1" t="s">
        <v>320</v>
      </c>
      <c r="C13104" s="1" t="s">
        <v>321</v>
      </c>
      <c r="D13104" s="1" t="s">
        <v>322</v>
      </c>
    </row>
    <row r="13105" customFormat="false" ht="15" hidden="false" customHeight="true" outlineLevel="0" collapsed="false">
      <c r="A13105" s="106" t="n">
        <v>89140.7366666667</v>
      </c>
      <c r="B13105" s="1" t="s">
        <v>323</v>
      </c>
      <c r="C13105" s="1" t="s">
        <v>324</v>
      </c>
      <c r="D13105" s="1" t="s">
        <v>325</v>
      </c>
    </row>
    <row r="13106" customFormat="false" ht="15" hidden="false" customHeight="true" outlineLevel="0" collapsed="false">
      <c r="A13106" s="106" t="n">
        <v>89147.4554282408</v>
      </c>
      <c r="B13106" s="1" t="s">
        <v>314</v>
      </c>
      <c r="C13106" s="1" t="s">
        <v>315</v>
      </c>
      <c r="D13106" s="1" t="s">
        <v>316</v>
      </c>
    </row>
    <row r="13107" customFormat="false" ht="15" hidden="false" customHeight="true" outlineLevel="0" collapsed="false">
      <c r="A13107" s="106" t="n">
        <v>89154.8519791667</v>
      </c>
      <c r="B13107" s="1" t="s">
        <v>326</v>
      </c>
      <c r="C13107" s="1" t="s">
        <v>327</v>
      </c>
      <c r="D13107" s="1" t="s">
        <v>319</v>
      </c>
    </row>
    <row r="13108" customFormat="false" ht="15" hidden="false" customHeight="true" outlineLevel="0" collapsed="false">
      <c r="A13108" s="106" t="n">
        <v>89163.0504976852</v>
      </c>
      <c r="B13108" s="1" t="s">
        <v>320</v>
      </c>
      <c r="C13108" s="1" t="s">
        <v>321</v>
      </c>
      <c r="D13108" s="1" t="s">
        <v>322</v>
      </c>
    </row>
    <row r="13109" customFormat="false" ht="15" hidden="false" customHeight="true" outlineLevel="0" collapsed="false">
      <c r="A13109" s="106" t="n">
        <v>89170.2166550926</v>
      </c>
      <c r="B13109" s="1" t="s">
        <v>323</v>
      </c>
      <c r="C13109" s="1" t="s">
        <v>324</v>
      </c>
      <c r="D13109" s="1" t="s">
        <v>325</v>
      </c>
    </row>
    <row r="13110" customFormat="false" ht="15" hidden="false" customHeight="true" outlineLevel="0" collapsed="false">
      <c r="A13110" s="106" t="n">
        <v>89176.8606597222</v>
      </c>
      <c r="B13110" s="1" t="s">
        <v>314</v>
      </c>
      <c r="C13110" s="1" t="s">
        <v>315</v>
      </c>
      <c r="D13110" s="1" t="s">
        <v>316</v>
      </c>
    </row>
    <row r="13111" customFormat="false" ht="15" hidden="false" customHeight="true" outlineLevel="0" collapsed="false">
      <c r="A13111" s="106" t="n">
        <v>89184.5849884259</v>
      </c>
      <c r="B13111" s="1" t="s">
        <v>326</v>
      </c>
      <c r="C13111" s="1" t="s">
        <v>327</v>
      </c>
      <c r="D13111" s="1" t="s">
        <v>319</v>
      </c>
    </row>
    <row r="13112" customFormat="false" ht="15" hidden="false" customHeight="true" outlineLevel="0" collapsed="false">
      <c r="A13112" s="106" t="n">
        <v>89192.7853472222</v>
      </c>
      <c r="B13112" s="1" t="s">
        <v>320</v>
      </c>
      <c r="C13112" s="1" t="s">
        <v>321</v>
      </c>
      <c r="D13112" s="1" t="s">
        <v>322</v>
      </c>
    </row>
    <row r="13113" customFormat="false" ht="15" hidden="false" customHeight="true" outlineLevel="0" collapsed="false">
      <c r="A13113" s="106" t="n">
        <v>89199.6336805556</v>
      </c>
      <c r="B13113" s="1" t="s">
        <v>323</v>
      </c>
      <c r="C13113" s="1" t="s">
        <v>324</v>
      </c>
      <c r="D13113" s="1" t="s">
        <v>325</v>
      </c>
    </row>
    <row r="13114" customFormat="false" ht="15" hidden="false" customHeight="true" outlineLevel="0" collapsed="false">
      <c r="A13114" s="106" t="n">
        <v>89200.2087037037</v>
      </c>
      <c r="B13114" s="1" t="s">
        <v>328</v>
      </c>
      <c r="C13114" s="1" t="s">
        <v>329</v>
      </c>
      <c r="D13114" s="1" t="s">
        <v>330</v>
      </c>
    </row>
    <row r="13115" customFormat="false" ht="15" hidden="false" customHeight="true" outlineLevel="0" collapsed="false">
      <c r="A13115" s="106" t="n">
        <v>89206.3328240741</v>
      </c>
      <c r="B13115" s="1" t="s">
        <v>314</v>
      </c>
      <c r="C13115" s="1" t="s">
        <v>315</v>
      </c>
      <c r="D13115" s="1" t="s">
        <v>316</v>
      </c>
    </row>
    <row r="13116" customFormat="false" ht="15" hidden="false" customHeight="true" outlineLevel="0" collapsed="false">
      <c r="A13116" s="106" t="n">
        <v>89214.335775463</v>
      </c>
      <c r="B13116" s="1" t="s">
        <v>326</v>
      </c>
      <c r="C13116" s="1" t="s">
        <v>327</v>
      </c>
      <c r="D13116" s="1" t="s">
        <v>319</v>
      </c>
    </row>
    <row r="13117" customFormat="false" ht="15" hidden="false" customHeight="true" outlineLevel="0" collapsed="false">
      <c r="A13117" s="106" t="n">
        <v>89222.3430324074</v>
      </c>
      <c r="B13117" s="1" t="s">
        <v>320</v>
      </c>
      <c r="C13117" s="1" t="s">
        <v>321</v>
      </c>
      <c r="D13117" s="1" t="s">
        <v>322</v>
      </c>
    </row>
    <row r="13118" customFormat="false" ht="15" hidden="false" customHeight="true" outlineLevel="0" collapsed="false">
      <c r="A13118" s="106" t="n">
        <v>89229.0072222222</v>
      </c>
      <c r="B13118" s="1" t="s">
        <v>333</v>
      </c>
      <c r="C13118" s="1" t="s">
        <v>334</v>
      </c>
      <c r="D13118" s="1" t="s">
        <v>325</v>
      </c>
    </row>
    <row r="13119" customFormat="false" ht="15" hidden="false" customHeight="true" outlineLevel="0" collapsed="false">
      <c r="A13119" s="106" t="n">
        <v>89235.8789699074</v>
      </c>
      <c r="B13119" s="1" t="s">
        <v>314</v>
      </c>
      <c r="C13119" s="1" t="s">
        <v>315</v>
      </c>
      <c r="D13119" s="1" t="s">
        <v>316</v>
      </c>
    </row>
    <row r="13120" customFormat="false" ht="15" hidden="false" customHeight="true" outlineLevel="0" collapsed="false">
      <c r="A13120" s="106" t="n">
        <v>89244.0474421296</v>
      </c>
      <c r="B13120" s="1" t="s">
        <v>317</v>
      </c>
      <c r="C13120" s="1" t="s">
        <v>318</v>
      </c>
      <c r="D13120" s="1" t="s">
        <v>319</v>
      </c>
    </row>
    <row r="13121" customFormat="false" ht="15" hidden="false" customHeight="true" outlineLevel="0" collapsed="false">
      <c r="A13121" s="106" t="n">
        <v>89251.7355439815</v>
      </c>
      <c r="B13121" s="1" t="s">
        <v>320</v>
      </c>
      <c r="C13121" s="1" t="s">
        <v>321</v>
      </c>
      <c r="D13121" s="1" t="s">
        <v>322</v>
      </c>
    </row>
    <row r="13122" customFormat="false" ht="15" hidden="false" customHeight="true" outlineLevel="0" collapsed="false">
      <c r="A13122" s="106" t="n">
        <v>89258.3565856481</v>
      </c>
      <c r="B13122" s="1" t="s">
        <v>323</v>
      </c>
      <c r="C13122" s="1" t="s">
        <v>324</v>
      </c>
      <c r="D13122" s="1" t="s">
        <v>325</v>
      </c>
    </row>
    <row r="13123" customFormat="false" ht="15" hidden="false" customHeight="true" outlineLevel="0" collapsed="false">
      <c r="A13123" s="106" t="n">
        <v>89265.5005671296</v>
      </c>
      <c r="B13123" s="1" t="s">
        <v>314</v>
      </c>
      <c r="C13123" s="1" t="s">
        <v>315</v>
      </c>
      <c r="D13123" s="1" t="s">
        <v>316</v>
      </c>
    </row>
    <row r="13124" customFormat="false" ht="15" hidden="false" customHeight="true" outlineLevel="0" collapsed="false">
      <c r="A13124" s="106" t="n">
        <v>89273.6700462963</v>
      </c>
      <c r="B13124" s="1" t="s">
        <v>326</v>
      </c>
      <c r="C13124" s="1" t="s">
        <v>327</v>
      </c>
      <c r="D13124" s="1" t="s">
        <v>319</v>
      </c>
    </row>
    <row r="13125" customFormat="false" ht="15" hidden="false" customHeight="true" outlineLevel="0" collapsed="false">
      <c r="A13125" s="106" t="n">
        <v>89281.0064467593</v>
      </c>
      <c r="B13125" s="1" t="s">
        <v>320</v>
      </c>
      <c r="C13125" s="1" t="s">
        <v>321</v>
      </c>
      <c r="D13125" s="1" t="s">
        <v>322</v>
      </c>
    </row>
    <row r="13126" customFormat="false" ht="15" hidden="false" customHeight="true" outlineLevel="0" collapsed="false">
      <c r="A13126" s="106" t="n">
        <v>89287.7070138889</v>
      </c>
      <c r="B13126" s="1" t="s">
        <v>323</v>
      </c>
      <c r="C13126" s="1" t="s">
        <v>324</v>
      </c>
      <c r="D13126" s="1" t="s">
        <v>325</v>
      </c>
    </row>
    <row r="13127" customFormat="false" ht="15" hidden="false" customHeight="true" outlineLevel="0" collapsed="false">
      <c r="A13127" s="106" t="n">
        <v>89292.8628587963</v>
      </c>
      <c r="B13127" s="1" t="s">
        <v>328</v>
      </c>
      <c r="C13127" s="1" t="s">
        <v>331</v>
      </c>
      <c r="D13127" s="1" t="s">
        <v>332</v>
      </c>
    </row>
    <row r="13128" customFormat="false" ht="15" hidden="false" customHeight="true" outlineLevel="0" collapsed="false">
      <c r="A13128" s="106" t="n">
        <v>89295.1888541667</v>
      </c>
      <c r="B13128" s="1" t="s">
        <v>314</v>
      </c>
      <c r="C13128" s="1" t="s">
        <v>315</v>
      </c>
      <c r="D13128" s="1" t="s">
        <v>316</v>
      </c>
    </row>
    <row r="13129" customFormat="false" ht="15" hidden="false" customHeight="true" outlineLevel="0" collapsed="false">
      <c r="A13129" s="106" t="n">
        <v>89303.1855671296</v>
      </c>
      <c r="B13129" s="1" t="s">
        <v>326</v>
      </c>
      <c r="C13129" s="1" t="s">
        <v>327</v>
      </c>
      <c r="D13129" s="1" t="s">
        <v>319</v>
      </c>
    </row>
    <row r="13130" customFormat="false" ht="15" hidden="false" customHeight="true" outlineLevel="0" collapsed="false">
      <c r="A13130" s="106" t="n">
        <v>89310.2109837963</v>
      </c>
      <c r="B13130" s="1" t="s">
        <v>320</v>
      </c>
      <c r="C13130" s="1" t="s">
        <v>321</v>
      </c>
      <c r="D13130" s="1" t="s">
        <v>322</v>
      </c>
    </row>
    <row r="13131" customFormat="false" ht="15" hidden="false" customHeight="true" outlineLevel="0" collapsed="false">
      <c r="A13131" s="106" t="n">
        <v>89317.0941666667</v>
      </c>
      <c r="B13131" s="1" t="s">
        <v>323</v>
      </c>
      <c r="C13131" s="1" t="s">
        <v>324</v>
      </c>
      <c r="D13131" s="1" t="s">
        <v>325</v>
      </c>
    </row>
    <row r="13132" customFormat="false" ht="15" hidden="false" customHeight="true" outlineLevel="0" collapsed="false">
      <c r="A13132" s="106" t="n">
        <v>89324.9178935185</v>
      </c>
      <c r="B13132" s="1" t="s">
        <v>314</v>
      </c>
      <c r="C13132" s="1" t="s">
        <v>315</v>
      </c>
      <c r="D13132" s="1" t="s">
        <v>316</v>
      </c>
    </row>
    <row r="13133" customFormat="false" ht="15" hidden="false" customHeight="true" outlineLevel="0" collapsed="false">
      <c r="A13133" s="106" t="n">
        <v>89332.6114699074</v>
      </c>
      <c r="B13133" s="1" t="s">
        <v>326</v>
      </c>
      <c r="C13133" s="1" t="s">
        <v>327</v>
      </c>
      <c r="D13133" s="1" t="s">
        <v>319</v>
      </c>
    </row>
    <row r="13134" customFormat="false" ht="15" hidden="false" customHeight="true" outlineLevel="0" collapsed="false">
      <c r="A13134" s="106" t="n">
        <v>89339.4061805556</v>
      </c>
      <c r="B13134" s="1" t="s">
        <v>320</v>
      </c>
      <c r="C13134" s="1" t="s">
        <v>321</v>
      </c>
      <c r="D13134" s="1" t="s">
        <v>322</v>
      </c>
    </row>
    <row r="13135" customFormat="false" ht="15" hidden="false" customHeight="true" outlineLevel="0" collapsed="false">
      <c r="A13135" s="106" t="n">
        <v>89346.559525463</v>
      </c>
      <c r="B13135" s="1" t="s">
        <v>323</v>
      </c>
      <c r="C13135" s="1" t="s">
        <v>324</v>
      </c>
      <c r="D13135" s="1" t="s">
        <v>325</v>
      </c>
    </row>
    <row r="13136" customFormat="false" ht="15" hidden="false" customHeight="true" outlineLevel="0" collapsed="false">
      <c r="A13136" s="106" t="n">
        <v>89354.6463310185</v>
      </c>
      <c r="B13136" s="1" t="s">
        <v>314</v>
      </c>
      <c r="C13136" s="1" t="s">
        <v>315</v>
      </c>
      <c r="D13136" s="1" t="s">
        <v>316</v>
      </c>
    </row>
    <row r="13137" customFormat="false" ht="15" hidden="false" customHeight="true" outlineLevel="0" collapsed="false">
      <c r="A13137" s="106" t="n">
        <v>89361.9861689815</v>
      </c>
      <c r="B13137" s="1" t="s">
        <v>326</v>
      </c>
      <c r="C13137" s="1" t="s">
        <v>327</v>
      </c>
      <c r="D13137" s="1" t="s">
        <v>319</v>
      </c>
    </row>
    <row r="13138" customFormat="false" ht="15" hidden="false" customHeight="true" outlineLevel="0" collapsed="false">
      <c r="A13138" s="106" t="n">
        <v>89368.6479398148</v>
      </c>
      <c r="B13138" s="1" t="s">
        <v>320</v>
      </c>
      <c r="C13138" s="1" t="s">
        <v>321</v>
      </c>
      <c r="D13138" s="1" t="s">
        <v>322</v>
      </c>
    </row>
    <row r="13139" customFormat="false" ht="15" hidden="false" customHeight="true" outlineLevel="0" collapsed="false">
      <c r="A13139" s="106" t="n">
        <v>89376.1357638889</v>
      </c>
      <c r="B13139" s="1" t="s">
        <v>323</v>
      </c>
      <c r="C13139" s="1" t="s">
        <v>324</v>
      </c>
      <c r="D13139" s="1" t="s">
        <v>325</v>
      </c>
    </row>
    <row r="13140" customFormat="false" ht="15" hidden="false" customHeight="true" outlineLevel="0" collapsed="false">
      <c r="A13140" s="106" t="n">
        <v>89384.3324768519</v>
      </c>
      <c r="B13140" s="1" t="s">
        <v>314</v>
      </c>
      <c r="C13140" s="1" t="s">
        <v>315</v>
      </c>
      <c r="D13140" s="1" t="s">
        <v>316</v>
      </c>
    </row>
    <row r="13141" customFormat="false" ht="15" hidden="false" customHeight="true" outlineLevel="0" collapsed="false">
      <c r="A13141" s="106" t="n">
        <v>89386.564525463</v>
      </c>
      <c r="B13141" s="1" t="s">
        <v>328</v>
      </c>
      <c r="C13141" s="1" t="s">
        <v>335</v>
      </c>
      <c r="D13141" s="1" t="s">
        <v>336</v>
      </c>
    </row>
    <row r="13142" customFormat="false" ht="15" hidden="false" customHeight="true" outlineLevel="0" collapsed="false">
      <c r="A13142" s="106" t="n">
        <v>89391.3503356482</v>
      </c>
      <c r="B13142" s="1" t="s">
        <v>326</v>
      </c>
      <c r="C13142" s="1" t="s">
        <v>327</v>
      </c>
      <c r="D13142" s="1" t="s">
        <v>319</v>
      </c>
    </row>
    <row r="13143" customFormat="false" ht="15" hidden="false" customHeight="true" outlineLevel="0" collapsed="false">
      <c r="A13143" s="106" t="n">
        <v>89397.9899189815</v>
      </c>
      <c r="B13143" s="1" t="s">
        <v>320</v>
      </c>
      <c r="C13143" s="1" t="s">
        <v>321</v>
      </c>
      <c r="D13143" s="1" t="s">
        <v>322</v>
      </c>
    </row>
    <row r="13144" customFormat="false" ht="15" hidden="false" customHeight="true" outlineLevel="0" collapsed="false">
      <c r="A13144" s="106" t="n">
        <v>89405.8266435185</v>
      </c>
      <c r="B13144" s="1" t="s">
        <v>333</v>
      </c>
      <c r="C13144" s="1" t="s">
        <v>334</v>
      </c>
      <c r="D13144" s="1" t="s">
        <v>325</v>
      </c>
    </row>
    <row r="13145" customFormat="false" ht="15" hidden="false" customHeight="true" outlineLevel="0" collapsed="false">
      <c r="A13145" s="106" t="n">
        <v>89413.9487152778</v>
      </c>
      <c r="B13145" s="1" t="s">
        <v>314</v>
      </c>
      <c r="C13145" s="1" t="s">
        <v>315</v>
      </c>
      <c r="D13145" s="1" t="s">
        <v>316</v>
      </c>
    </row>
    <row r="13146" customFormat="false" ht="15" hidden="false" customHeight="true" outlineLevel="0" collapsed="false">
      <c r="A13146" s="106" t="n">
        <v>89420.7334722222</v>
      </c>
      <c r="B13146" s="1" t="s">
        <v>317</v>
      </c>
      <c r="C13146" s="1" t="s">
        <v>318</v>
      </c>
      <c r="D13146" s="1" t="s">
        <v>319</v>
      </c>
    </row>
    <row r="13147" customFormat="false" ht="15" hidden="false" customHeight="true" outlineLevel="0" collapsed="false">
      <c r="A13147" s="106" t="n">
        <v>89427.4788541667</v>
      </c>
      <c r="B13147" s="1" t="s">
        <v>320</v>
      </c>
      <c r="C13147" s="1" t="s">
        <v>321</v>
      </c>
      <c r="D13147" s="1" t="s">
        <v>322</v>
      </c>
    </row>
    <row r="13148" customFormat="false" ht="15" hidden="false" customHeight="true" outlineLevel="0" collapsed="false">
      <c r="A13148" s="106" t="n">
        <v>89435.593912037</v>
      </c>
      <c r="B13148" s="1" t="s">
        <v>323</v>
      </c>
      <c r="C13148" s="1" t="s">
        <v>324</v>
      </c>
      <c r="D13148" s="1" t="s">
        <v>325</v>
      </c>
    </row>
    <row r="13149" customFormat="false" ht="15" hidden="false" customHeight="true" outlineLevel="0" collapsed="false">
      <c r="A13149" s="106" t="n">
        <v>89443.4837615741</v>
      </c>
      <c r="B13149" s="1" t="s">
        <v>314</v>
      </c>
      <c r="C13149" s="1" t="s">
        <v>315</v>
      </c>
      <c r="D13149" s="1" t="s">
        <v>316</v>
      </c>
    </row>
    <row r="13150" customFormat="false" ht="15" hidden="false" customHeight="true" outlineLevel="0" collapsed="false">
      <c r="A13150" s="106" t="n">
        <v>89450.1513310185</v>
      </c>
      <c r="B13150" s="1" t="s">
        <v>326</v>
      </c>
      <c r="C13150" s="1" t="s">
        <v>327</v>
      </c>
      <c r="D13150" s="1" t="s">
        <v>319</v>
      </c>
    </row>
    <row r="13151" customFormat="false" ht="15" hidden="false" customHeight="true" outlineLevel="0" collapsed="false">
      <c r="A13151" s="106" t="n">
        <v>89457.1410069444</v>
      </c>
      <c r="B13151" s="1" t="s">
        <v>320</v>
      </c>
      <c r="C13151" s="1" t="s">
        <v>321</v>
      </c>
      <c r="D13151" s="1" t="s">
        <v>322</v>
      </c>
    </row>
    <row r="13152" customFormat="false" ht="15" hidden="false" customHeight="true" outlineLevel="0" collapsed="false">
      <c r="A13152" s="106" t="n">
        <v>89465.3695486111</v>
      </c>
      <c r="B13152" s="1" t="s">
        <v>323</v>
      </c>
      <c r="C13152" s="1" t="s">
        <v>324</v>
      </c>
      <c r="D13152" s="1" t="s">
        <v>325</v>
      </c>
    </row>
    <row r="13153" customFormat="false" ht="15" hidden="false" customHeight="true" outlineLevel="0" collapsed="false">
      <c r="A13153" s="106" t="n">
        <v>89472.9381597222</v>
      </c>
      <c r="B13153" s="1" t="s">
        <v>314</v>
      </c>
      <c r="C13153" s="1" t="s">
        <v>315</v>
      </c>
      <c r="D13153" s="1" t="s">
        <v>316</v>
      </c>
    </row>
    <row r="13154" customFormat="false" ht="15" hidden="false" customHeight="true" outlineLevel="0" collapsed="false">
      <c r="A13154" s="106" t="n">
        <v>89476.5118634259</v>
      </c>
      <c r="B13154" s="1" t="s">
        <v>328</v>
      </c>
      <c r="C13154" s="1" t="s">
        <v>337</v>
      </c>
      <c r="D13154" s="1" t="s">
        <v>338</v>
      </c>
    </row>
    <row r="13155" customFormat="false" ht="15" hidden="false" customHeight="true" outlineLevel="0" collapsed="false">
      <c r="A13155" s="106" t="n">
        <v>89479.6135416667</v>
      </c>
      <c r="B13155" s="1" t="s">
        <v>326</v>
      </c>
      <c r="C13155" s="1" t="s">
        <v>327</v>
      </c>
      <c r="D13155" s="1" t="s">
        <v>319</v>
      </c>
    </row>
    <row r="13156" customFormat="false" ht="15" hidden="false" customHeight="true" outlineLevel="0" collapsed="false">
      <c r="A13156" s="106" t="n">
        <v>89486.960775463</v>
      </c>
      <c r="B13156" s="1" t="s">
        <v>320</v>
      </c>
      <c r="C13156" s="1" t="s">
        <v>321</v>
      </c>
      <c r="D13156" s="1" t="s">
        <v>322</v>
      </c>
    </row>
    <row r="13157" customFormat="false" ht="15" hidden="false" customHeight="true" outlineLevel="0" collapsed="false">
      <c r="A13157" s="106" t="n">
        <v>89495.0908680556</v>
      </c>
      <c r="B13157" s="1" t="s">
        <v>323</v>
      </c>
      <c r="C13157" s="1" t="s">
        <v>324</v>
      </c>
      <c r="D13157" s="1" t="s">
        <v>325</v>
      </c>
    </row>
    <row r="13158" customFormat="false" ht="15" hidden="false" customHeight="true" outlineLevel="0" collapsed="false">
      <c r="A13158" s="106" t="n">
        <v>89502.3216087963</v>
      </c>
      <c r="B13158" s="1" t="s">
        <v>314</v>
      </c>
      <c r="C13158" s="1" t="s">
        <v>315</v>
      </c>
      <c r="D13158" s="1" t="s">
        <v>316</v>
      </c>
    </row>
    <row r="13159" customFormat="false" ht="15" hidden="false" customHeight="true" outlineLevel="0" collapsed="false">
      <c r="A13159" s="106" t="n">
        <v>89509.1319328704</v>
      </c>
      <c r="B13159" s="1" t="s">
        <v>326</v>
      </c>
      <c r="C13159" s="1" t="s">
        <v>327</v>
      </c>
      <c r="D13159" s="1" t="s">
        <v>319</v>
      </c>
    </row>
    <row r="13160" customFormat="false" ht="15" hidden="false" customHeight="true" outlineLevel="0" collapsed="false">
      <c r="A13160" s="106" t="n">
        <v>89516.8687731482</v>
      </c>
      <c r="B13160" s="1" t="s">
        <v>320</v>
      </c>
      <c r="C13160" s="1" t="s">
        <v>321</v>
      </c>
      <c r="D13160" s="1" t="s">
        <v>322</v>
      </c>
    </row>
    <row r="13161" customFormat="false" ht="15" hidden="false" customHeight="true" outlineLevel="0" collapsed="false">
      <c r="A13161" s="106" t="n">
        <v>89524.7234375</v>
      </c>
      <c r="B13161" s="1" t="s">
        <v>323</v>
      </c>
      <c r="C13161" s="1" t="s">
        <v>324</v>
      </c>
      <c r="D13161" s="1" t="s">
        <v>325</v>
      </c>
    </row>
    <row r="13162" customFormat="false" ht="15" hidden="false" customHeight="true" outlineLevel="0" collapsed="false">
      <c r="A13162" s="106" t="n">
        <v>89531.6548958333</v>
      </c>
      <c r="B13162" s="1" t="s">
        <v>314</v>
      </c>
      <c r="C13162" s="1" t="s">
        <v>315</v>
      </c>
      <c r="D13162" s="1" t="s">
        <v>316</v>
      </c>
    </row>
    <row r="13163" customFormat="false" ht="15" hidden="false" customHeight="true" outlineLevel="0" collapsed="false">
      <c r="A13163" s="106" t="n">
        <v>89538.7178587963</v>
      </c>
      <c r="B13163" s="1" t="s">
        <v>326</v>
      </c>
      <c r="C13163" s="1" t="s">
        <v>327</v>
      </c>
      <c r="D13163" s="1" t="s">
        <v>319</v>
      </c>
    </row>
    <row r="13164" customFormat="false" ht="15" hidden="false" customHeight="true" outlineLevel="0" collapsed="false">
      <c r="A13164" s="106" t="n">
        <v>89546.7625115741</v>
      </c>
      <c r="B13164" s="1" t="s">
        <v>320</v>
      </c>
      <c r="C13164" s="1" t="s">
        <v>321</v>
      </c>
      <c r="D13164" s="1" t="s">
        <v>322</v>
      </c>
    </row>
    <row r="13165" customFormat="false" ht="15" hidden="false" customHeight="true" outlineLevel="0" collapsed="false">
      <c r="A13165" s="106" t="n">
        <v>89554.257962963</v>
      </c>
      <c r="B13165" s="1" t="s">
        <v>323</v>
      </c>
      <c r="C13165" s="1" t="s">
        <v>324</v>
      </c>
      <c r="D13165" s="1" t="s">
        <v>325</v>
      </c>
    </row>
    <row r="13166" customFormat="false" ht="15" hidden="false" customHeight="true" outlineLevel="0" collapsed="false">
      <c r="A13166" s="106" t="n">
        <v>89560.9712037037</v>
      </c>
      <c r="B13166" s="1" t="s">
        <v>314</v>
      </c>
      <c r="C13166" s="1" t="s">
        <v>315</v>
      </c>
      <c r="D13166" s="1" t="s">
        <v>316</v>
      </c>
    </row>
    <row r="13167" customFormat="false" ht="15" hidden="false" customHeight="true" outlineLevel="0" collapsed="false">
      <c r="A13167" s="106" t="n">
        <v>89565.455162037</v>
      </c>
      <c r="B13167" s="1" t="s">
        <v>328</v>
      </c>
      <c r="C13167" s="1" t="s">
        <v>329</v>
      </c>
      <c r="D13167" s="1" t="s">
        <v>330</v>
      </c>
    </row>
    <row r="13168" customFormat="false" ht="15" hidden="false" customHeight="true" outlineLevel="0" collapsed="false">
      <c r="A13168" s="106" t="n">
        <v>89568.3685185185</v>
      </c>
      <c r="B13168" s="1" t="s">
        <v>317</v>
      </c>
      <c r="C13168" s="1" t="s">
        <v>318</v>
      </c>
      <c r="D13168" s="1" t="s">
        <v>319</v>
      </c>
    </row>
    <row r="13169" customFormat="false" ht="15" hidden="false" customHeight="true" outlineLevel="0" collapsed="false">
      <c r="A13169" s="106" t="n">
        <v>89576.5538425926</v>
      </c>
      <c r="B13169" s="1" t="s">
        <v>320</v>
      </c>
      <c r="C13169" s="1" t="s">
        <v>321</v>
      </c>
      <c r="D13169" s="1" t="s">
        <v>322</v>
      </c>
    </row>
    <row r="13170" customFormat="false" ht="15" hidden="false" customHeight="true" outlineLevel="0" collapsed="false">
      <c r="A13170" s="106" t="n">
        <v>89583.6983796296</v>
      </c>
      <c r="B13170" s="1" t="s">
        <v>333</v>
      </c>
      <c r="C13170" s="1" t="s">
        <v>334</v>
      </c>
      <c r="D13170" s="1" t="s">
        <v>325</v>
      </c>
    </row>
    <row r="13171" customFormat="false" ht="15" hidden="false" customHeight="true" outlineLevel="0" collapsed="false">
      <c r="A13171" s="106" t="n">
        <v>89590.3114814815</v>
      </c>
      <c r="B13171" s="1" t="s">
        <v>314</v>
      </c>
      <c r="C13171" s="1" t="s">
        <v>315</v>
      </c>
      <c r="D13171" s="1" t="s">
        <v>316</v>
      </c>
    </row>
    <row r="13172" customFormat="false" ht="15" hidden="false" customHeight="true" outlineLevel="0" collapsed="false">
      <c r="A13172" s="106" t="n">
        <v>89598.0565046296</v>
      </c>
      <c r="B13172" s="1" t="s">
        <v>317</v>
      </c>
      <c r="C13172" s="1" t="s">
        <v>318</v>
      </c>
      <c r="D13172" s="1" t="s">
        <v>319</v>
      </c>
    </row>
    <row r="13173" customFormat="false" ht="15" hidden="false" customHeight="true" outlineLevel="0" collapsed="false">
      <c r="A13173" s="106" t="n">
        <v>89606.198587963</v>
      </c>
      <c r="B13173" s="1" t="s">
        <v>320</v>
      </c>
      <c r="C13173" s="1" t="s">
        <v>321</v>
      </c>
      <c r="D13173" s="1" t="s">
        <v>322</v>
      </c>
    </row>
    <row r="13174" customFormat="false" ht="15" hidden="false" customHeight="true" outlineLevel="0" collapsed="false">
      <c r="A13174" s="106" t="n">
        <v>89613.0579282407</v>
      </c>
      <c r="B13174" s="1" t="s">
        <v>323</v>
      </c>
      <c r="C13174" s="1" t="s">
        <v>324</v>
      </c>
      <c r="D13174" s="1" t="s">
        <v>325</v>
      </c>
    </row>
    <row r="13175" customFormat="false" ht="15" hidden="false" customHeight="true" outlineLevel="0" collapsed="false">
      <c r="A13175" s="106" t="n">
        <v>89619.7154976852</v>
      </c>
      <c r="B13175" s="1" t="s">
        <v>314</v>
      </c>
      <c r="C13175" s="1" t="s">
        <v>315</v>
      </c>
      <c r="D13175" s="1" t="s">
        <v>316</v>
      </c>
    </row>
    <row r="13176" customFormat="false" ht="15" hidden="false" customHeight="true" outlineLevel="0" collapsed="false">
      <c r="A13176" s="106" t="n">
        <v>89627.7375231481</v>
      </c>
      <c r="B13176" s="1" t="s">
        <v>326</v>
      </c>
      <c r="C13176" s="1" t="s">
        <v>327</v>
      </c>
      <c r="D13176" s="1" t="s">
        <v>319</v>
      </c>
    </row>
    <row r="13177" customFormat="false" ht="15" hidden="false" customHeight="true" outlineLevel="0" collapsed="false">
      <c r="A13177" s="106" t="n">
        <v>89635.6916319444</v>
      </c>
      <c r="B13177" s="1" t="s">
        <v>320</v>
      </c>
      <c r="C13177" s="1" t="s">
        <v>321</v>
      </c>
      <c r="D13177" s="1" t="s">
        <v>322</v>
      </c>
    </row>
    <row r="13178" customFormat="false" ht="15" hidden="false" customHeight="true" outlineLevel="0" collapsed="false">
      <c r="A13178" s="106" t="n">
        <v>89642.3626736111</v>
      </c>
      <c r="B13178" s="1" t="s">
        <v>323</v>
      </c>
      <c r="C13178" s="1" t="s">
        <v>324</v>
      </c>
      <c r="D13178" s="1" t="s">
        <v>325</v>
      </c>
    </row>
    <row r="13179" customFormat="false" ht="15" hidden="false" customHeight="true" outlineLevel="0" collapsed="false">
      <c r="A13179" s="106" t="n">
        <v>89649.212037037</v>
      </c>
      <c r="B13179" s="1" t="s">
        <v>314</v>
      </c>
      <c r="C13179" s="1" t="s">
        <v>315</v>
      </c>
      <c r="D13179" s="1" t="s">
        <v>316</v>
      </c>
    </row>
    <row r="13180" customFormat="false" ht="15" hidden="false" customHeight="true" outlineLevel="0" collapsed="false">
      <c r="A13180" s="106" t="n">
        <v>89657.3735763889</v>
      </c>
      <c r="B13180" s="1" t="s">
        <v>326</v>
      </c>
      <c r="C13180" s="1" t="s">
        <v>327</v>
      </c>
      <c r="D13180" s="1" t="s">
        <v>319</v>
      </c>
    </row>
    <row r="13181" customFormat="false" ht="15" hidden="false" customHeight="true" outlineLevel="0" collapsed="false">
      <c r="A13181" s="106" t="n">
        <v>89658.1008101852</v>
      </c>
      <c r="B13181" s="1" t="s">
        <v>328</v>
      </c>
      <c r="C13181" s="1" t="s">
        <v>331</v>
      </c>
      <c r="D13181" s="1" t="s">
        <v>332</v>
      </c>
    </row>
    <row r="13182" customFormat="false" ht="15" hidden="false" customHeight="true" outlineLevel="0" collapsed="false">
      <c r="A13182" s="106" t="n">
        <v>89665.0519097222</v>
      </c>
      <c r="B13182" s="1" t="s">
        <v>320</v>
      </c>
      <c r="C13182" s="1" t="s">
        <v>321</v>
      </c>
      <c r="D13182" s="1" t="s">
        <v>322</v>
      </c>
    </row>
    <row r="13183" customFormat="false" ht="15" hidden="false" customHeight="true" outlineLevel="0" collapsed="false">
      <c r="A13183" s="106" t="n">
        <v>89671.6532060185</v>
      </c>
      <c r="B13183" s="1" t="s">
        <v>323</v>
      </c>
      <c r="C13183" s="1" t="s">
        <v>324</v>
      </c>
      <c r="D13183" s="1" t="s">
        <v>325</v>
      </c>
    </row>
    <row r="13184" customFormat="false" ht="15" hidden="false" customHeight="true" outlineLevel="0" collapsed="false">
      <c r="A13184" s="106" t="n">
        <v>89678.8108680556</v>
      </c>
      <c r="B13184" s="1" t="s">
        <v>314</v>
      </c>
      <c r="C13184" s="1" t="s">
        <v>315</v>
      </c>
      <c r="D13184" s="1" t="s">
        <v>316</v>
      </c>
    </row>
    <row r="13185" customFormat="false" ht="15" hidden="false" customHeight="true" outlineLevel="0" collapsed="false">
      <c r="A13185" s="106" t="n">
        <v>89686.9491087963</v>
      </c>
      <c r="B13185" s="1" t="s">
        <v>326</v>
      </c>
      <c r="C13185" s="1" t="s">
        <v>327</v>
      </c>
      <c r="D13185" s="1" t="s">
        <v>319</v>
      </c>
    </row>
    <row r="13186" customFormat="false" ht="15" hidden="false" customHeight="true" outlineLevel="0" collapsed="false">
      <c r="A13186" s="106" t="n">
        <v>89694.313900463</v>
      </c>
      <c r="B13186" s="1" t="s">
        <v>320</v>
      </c>
      <c r="C13186" s="1" t="s">
        <v>321</v>
      </c>
      <c r="D13186" s="1" t="s">
        <v>322</v>
      </c>
    </row>
    <row r="13187" customFormat="false" ht="15" hidden="false" customHeight="true" outlineLevel="0" collapsed="false">
      <c r="A13187" s="106" t="n">
        <v>89700.98</v>
      </c>
      <c r="B13187" s="1" t="s">
        <v>323</v>
      </c>
      <c r="C13187" s="1" t="s">
        <v>324</v>
      </c>
      <c r="D13187" s="1" t="s">
        <v>325</v>
      </c>
    </row>
    <row r="13188" customFormat="false" ht="15" hidden="false" customHeight="true" outlineLevel="0" collapsed="false">
      <c r="A13188" s="106" t="n">
        <v>89708.5000810185</v>
      </c>
      <c r="B13188" s="1" t="s">
        <v>314</v>
      </c>
      <c r="C13188" s="1" t="s">
        <v>315</v>
      </c>
      <c r="D13188" s="1" t="s">
        <v>316</v>
      </c>
    </row>
    <row r="13189" customFormat="false" ht="15" hidden="false" customHeight="true" outlineLevel="0" collapsed="false">
      <c r="A13189" s="106" t="n">
        <v>89716.4683101852</v>
      </c>
      <c r="B13189" s="1" t="s">
        <v>326</v>
      </c>
      <c r="C13189" s="1" t="s">
        <v>327</v>
      </c>
      <c r="D13189" s="1" t="s">
        <v>319</v>
      </c>
    </row>
    <row r="13190" customFormat="false" ht="15" hidden="false" customHeight="true" outlineLevel="0" collapsed="false">
      <c r="A13190" s="106" t="n">
        <v>89723.5247337963</v>
      </c>
      <c r="B13190" s="1" t="s">
        <v>320</v>
      </c>
      <c r="C13190" s="1" t="s">
        <v>321</v>
      </c>
      <c r="D13190" s="1" t="s">
        <v>322</v>
      </c>
    </row>
    <row r="13191" customFormat="false" ht="15" hidden="false" customHeight="true" outlineLevel="0" collapsed="false">
      <c r="A13191" s="106" t="n">
        <v>89730.3932175926</v>
      </c>
      <c r="B13191" s="1" t="s">
        <v>323</v>
      </c>
      <c r="C13191" s="1" t="s">
        <v>324</v>
      </c>
      <c r="D13191" s="1" t="s">
        <v>325</v>
      </c>
    </row>
    <row r="13192" customFormat="false" ht="15" hidden="false" customHeight="true" outlineLevel="0" collapsed="false">
      <c r="A13192" s="106" t="n">
        <v>89738.2505439815</v>
      </c>
      <c r="B13192" s="1" t="s">
        <v>314</v>
      </c>
      <c r="C13192" s="1" t="s">
        <v>315</v>
      </c>
      <c r="D13192" s="1" t="s">
        <v>316</v>
      </c>
    </row>
    <row r="13193" customFormat="false" ht="15" hidden="false" customHeight="true" outlineLevel="0" collapsed="false">
      <c r="A13193" s="106" t="n">
        <v>89745.9440162037</v>
      </c>
      <c r="B13193" s="1" t="s">
        <v>317</v>
      </c>
      <c r="C13193" s="1" t="s">
        <v>318</v>
      </c>
      <c r="D13193" s="1" t="s">
        <v>319</v>
      </c>
    </row>
    <row r="13194" customFormat="false" ht="15" hidden="false" customHeight="true" outlineLevel="0" collapsed="false">
      <c r="A13194" s="106" t="n">
        <v>89751.7989930556</v>
      </c>
      <c r="B13194" s="1" t="s">
        <v>328</v>
      </c>
      <c r="C13194" s="1" t="s">
        <v>335</v>
      </c>
      <c r="D13194" s="1" t="s">
        <v>336</v>
      </c>
    </row>
    <row r="13195" customFormat="false" ht="15" hidden="false" customHeight="true" outlineLevel="0" collapsed="false">
      <c r="A13195" s="106" t="n">
        <v>89752.7417824074</v>
      </c>
      <c r="B13195" s="1" t="s">
        <v>320</v>
      </c>
      <c r="C13195" s="1" t="s">
        <v>321</v>
      </c>
      <c r="D13195" s="1" t="s">
        <v>322</v>
      </c>
    </row>
    <row r="13196" customFormat="false" ht="15" hidden="false" customHeight="true" outlineLevel="0" collapsed="false">
      <c r="A13196" s="106" t="n">
        <v>89759.9277893518</v>
      </c>
      <c r="B13196" s="1" t="s">
        <v>333</v>
      </c>
      <c r="C13196" s="1" t="s">
        <v>334</v>
      </c>
      <c r="D13196" s="1" t="s">
        <v>325</v>
      </c>
    </row>
    <row r="13197" customFormat="false" ht="15" hidden="false" customHeight="true" outlineLevel="0" collapsed="false">
      <c r="A13197" s="106" t="n">
        <v>89768.0238078704</v>
      </c>
      <c r="B13197" s="1" t="s">
        <v>314</v>
      </c>
      <c r="C13197" s="1" t="s">
        <v>315</v>
      </c>
      <c r="D13197" s="1" t="s">
        <v>316</v>
      </c>
    </row>
    <row r="13198" customFormat="false" ht="15" hidden="false" customHeight="true" outlineLevel="0" collapsed="false">
      <c r="A13198" s="106" t="n">
        <v>89775.3895949074</v>
      </c>
      <c r="B13198" s="1" t="s">
        <v>317</v>
      </c>
      <c r="C13198" s="1" t="s">
        <v>318</v>
      </c>
      <c r="D13198" s="1" t="s">
        <v>319</v>
      </c>
    </row>
    <row r="13199" customFormat="false" ht="15" hidden="false" customHeight="true" outlineLevel="0" collapsed="false">
      <c r="A13199" s="106" t="n">
        <v>89782.0277083333</v>
      </c>
      <c r="B13199" s="1" t="s">
        <v>320</v>
      </c>
      <c r="C13199" s="1" t="s">
        <v>321</v>
      </c>
      <c r="D13199" s="1" t="s">
        <v>322</v>
      </c>
    </row>
    <row r="13200" customFormat="false" ht="15" hidden="false" customHeight="true" outlineLevel="0" collapsed="false">
      <c r="A13200" s="106" t="n">
        <v>89789.5888657407</v>
      </c>
      <c r="B13200" s="1" t="s">
        <v>323</v>
      </c>
      <c r="C13200" s="1" t="s">
        <v>324</v>
      </c>
      <c r="D13200" s="1" t="s">
        <v>325</v>
      </c>
    </row>
    <row r="13201" customFormat="false" ht="15" hidden="false" customHeight="true" outlineLevel="0" collapsed="false">
      <c r="A13201" s="106" t="n">
        <v>89797.7773842593</v>
      </c>
      <c r="B13201" s="1" t="s">
        <v>314</v>
      </c>
      <c r="C13201" s="1" t="s">
        <v>315</v>
      </c>
      <c r="D13201" s="1" t="s">
        <v>316</v>
      </c>
    </row>
    <row r="13202" customFormat="false" ht="15" hidden="false" customHeight="true" outlineLevel="0" collapsed="false">
      <c r="A13202" s="106" t="n">
        <v>89804.8173842593</v>
      </c>
      <c r="B13202" s="1" t="s">
        <v>326</v>
      </c>
      <c r="C13202" s="1" t="s">
        <v>327</v>
      </c>
      <c r="D13202" s="1" t="s">
        <v>319</v>
      </c>
    </row>
    <row r="13203" customFormat="false" ht="15" hidden="false" customHeight="true" outlineLevel="0" collapsed="false">
      <c r="A13203" s="106" t="n">
        <v>89811.4400231481</v>
      </c>
      <c r="B13203" s="1" t="s">
        <v>320</v>
      </c>
      <c r="C13203" s="1" t="s">
        <v>321</v>
      </c>
      <c r="D13203" s="1" t="s">
        <v>322</v>
      </c>
    </row>
    <row r="13204" customFormat="false" ht="15" hidden="false" customHeight="true" outlineLevel="0" collapsed="false">
      <c r="A13204" s="106" t="n">
        <v>89819.3476157407</v>
      </c>
      <c r="B13204" s="1" t="s">
        <v>323</v>
      </c>
      <c r="C13204" s="1" t="s">
        <v>324</v>
      </c>
      <c r="D13204" s="1" t="s">
        <v>325</v>
      </c>
    </row>
    <row r="13205" customFormat="false" ht="15" hidden="false" customHeight="true" outlineLevel="0" collapsed="false">
      <c r="A13205" s="106" t="n">
        <v>89827.465787037</v>
      </c>
      <c r="B13205" s="1" t="s">
        <v>314</v>
      </c>
      <c r="C13205" s="1" t="s">
        <v>315</v>
      </c>
      <c r="D13205" s="1" t="s">
        <v>316</v>
      </c>
    </row>
    <row r="13206" customFormat="false" ht="15" hidden="false" customHeight="true" outlineLevel="0" collapsed="false">
      <c r="A13206" s="106" t="n">
        <v>89834.2415972222</v>
      </c>
      <c r="B13206" s="1" t="s">
        <v>326</v>
      </c>
      <c r="C13206" s="1" t="s">
        <v>327</v>
      </c>
      <c r="D13206" s="1" t="s">
        <v>319</v>
      </c>
    </row>
    <row r="13207" customFormat="false" ht="15" hidden="false" customHeight="true" outlineLevel="0" collapsed="false">
      <c r="A13207" s="106" t="n">
        <v>89841.0123263889</v>
      </c>
      <c r="B13207" s="1" t="s">
        <v>320</v>
      </c>
      <c r="C13207" s="1" t="s">
        <v>321</v>
      </c>
      <c r="D13207" s="1" t="s">
        <v>322</v>
      </c>
    </row>
    <row r="13208" customFormat="false" ht="15" hidden="false" customHeight="true" outlineLevel="0" collapsed="false">
      <c r="A13208" s="106" t="n">
        <v>89841.752349537</v>
      </c>
      <c r="B13208" s="1" t="s">
        <v>328</v>
      </c>
      <c r="C13208" s="1" t="s">
        <v>337</v>
      </c>
      <c r="D13208" s="1" t="s">
        <v>338</v>
      </c>
    </row>
    <row r="13209" customFormat="false" ht="15" hidden="false" customHeight="true" outlineLevel="0" collapsed="false">
      <c r="A13209" s="106" t="n">
        <v>89849.1509259259</v>
      </c>
      <c r="B13209" s="1" t="s">
        <v>323</v>
      </c>
      <c r="C13209" s="1" t="s">
        <v>324</v>
      </c>
      <c r="D13209" s="1" t="s">
        <v>325</v>
      </c>
    </row>
    <row r="13210" customFormat="false" ht="15" hidden="false" customHeight="true" outlineLevel="0" collapsed="false">
      <c r="A13210" s="106" t="n">
        <v>89857.046875</v>
      </c>
      <c r="B13210" s="1" t="s">
        <v>314</v>
      </c>
      <c r="C13210" s="1" t="s">
        <v>315</v>
      </c>
      <c r="D13210" s="1" t="s">
        <v>316</v>
      </c>
    </row>
    <row r="13211" customFormat="false" ht="15" hidden="false" customHeight="true" outlineLevel="0" collapsed="false">
      <c r="A13211" s="106" t="n">
        <v>89863.6797453704</v>
      </c>
      <c r="B13211" s="1" t="s">
        <v>326</v>
      </c>
      <c r="C13211" s="1" t="s">
        <v>327</v>
      </c>
      <c r="D13211" s="1" t="s">
        <v>319</v>
      </c>
    </row>
    <row r="13212" customFormat="false" ht="15" hidden="false" customHeight="true" outlineLevel="0" collapsed="false">
      <c r="A13212" s="106" t="n">
        <v>89870.7352546296</v>
      </c>
      <c r="B13212" s="1" t="s">
        <v>320</v>
      </c>
      <c r="C13212" s="1" t="s">
        <v>321</v>
      </c>
      <c r="D13212" s="1" t="s">
        <v>322</v>
      </c>
    </row>
    <row r="13213" customFormat="false" ht="15" hidden="false" customHeight="true" outlineLevel="0" collapsed="false">
      <c r="A13213" s="106" t="n">
        <v>89878.9368518519</v>
      </c>
      <c r="B13213" s="1" t="s">
        <v>323</v>
      </c>
      <c r="C13213" s="1" t="s">
        <v>324</v>
      </c>
      <c r="D13213" s="1" t="s">
        <v>325</v>
      </c>
    </row>
    <row r="13214" customFormat="false" ht="15" hidden="false" customHeight="true" outlineLevel="0" collapsed="false">
      <c r="A13214" s="106" t="n">
        <v>89886.4997453704</v>
      </c>
      <c r="B13214" s="1" t="s">
        <v>314</v>
      </c>
      <c r="C13214" s="1" t="s">
        <v>315</v>
      </c>
      <c r="D13214" s="1" t="s">
        <v>316</v>
      </c>
    </row>
    <row r="13215" customFormat="false" ht="15" hidden="false" customHeight="true" outlineLevel="0" collapsed="false">
      <c r="A13215" s="106" t="n">
        <v>89893.1487615741</v>
      </c>
      <c r="B13215" s="1" t="s">
        <v>326</v>
      </c>
      <c r="C13215" s="1" t="s">
        <v>327</v>
      </c>
      <c r="D13215" s="1" t="s">
        <v>319</v>
      </c>
    </row>
    <row r="13216" customFormat="false" ht="15" hidden="false" customHeight="true" outlineLevel="0" collapsed="false">
      <c r="A13216" s="106" t="n">
        <v>89900.5574305556</v>
      </c>
      <c r="B13216" s="1" t="s">
        <v>320</v>
      </c>
      <c r="C13216" s="1" t="s">
        <v>321</v>
      </c>
      <c r="D13216" s="1" t="s">
        <v>322</v>
      </c>
    </row>
    <row r="13217" customFormat="false" ht="15" hidden="false" customHeight="true" outlineLevel="0" collapsed="false">
      <c r="A13217" s="106" t="n">
        <v>89908.6479166667</v>
      </c>
      <c r="B13217" s="1" t="s">
        <v>323</v>
      </c>
      <c r="C13217" s="1" t="s">
        <v>324</v>
      </c>
      <c r="D13217" s="1" t="s">
        <v>325</v>
      </c>
    </row>
    <row r="13218" customFormat="false" ht="15" hidden="false" customHeight="true" outlineLevel="0" collapsed="false">
      <c r="A13218" s="106" t="n">
        <v>89915.8390740741</v>
      </c>
      <c r="B13218" s="1" t="s">
        <v>314</v>
      </c>
      <c r="C13218" s="1" t="s">
        <v>315</v>
      </c>
      <c r="D13218" s="1" t="s">
        <v>316</v>
      </c>
    </row>
    <row r="13219" customFormat="false" ht="15" hidden="false" customHeight="true" outlineLevel="0" collapsed="false">
      <c r="A13219" s="106" t="n">
        <v>89922.6584722222</v>
      </c>
      <c r="B13219" s="1" t="s">
        <v>317</v>
      </c>
      <c r="C13219" s="1" t="s">
        <v>318</v>
      </c>
      <c r="D13219" s="1" t="s">
        <v>319</v>
      </c>
    </row>
    <row r="13220" customFormat="false" ht="15" hidden="false" customHeight="true" outlineLevel="0" collapsed="false">
      <c r="A13220" s="106" t="n">
        <v>89930.4080208333</v>
      </c>
      <c r="B13220" s="1" t="s">
        <v>320</v>
      </c>
      <c r="C13220" s="1" t="s">
        <v>321</v>
      </c>
      <c r="D13220" s="1" t="s">
        <v>322</v>
      </c>
    </row>
    <row r="13221" customFormat="false" ht="15" hidden="false" customHeight="true" outlineLevel="0" collapsed="false">
      <c r="A13221" s="106" t="n">
        <v>89930.6962962963</v>
      </c>
      <c r="B13221" s="1" t="s">
        <v>328</v>
      </c>
      <c r="C13221" s="1" t="s">
        <v>329</v>
      </c>
      <c r="D13221" s="1" t="s">
        <v>330</v>
      </c>
    </row>
    <row r="13222" customFormat="false" ht="15" hidden="false" customHeight="true" outlineLevel="0" collapsed="false">
      <c r="A13222" s="106" t="n">
        <v>89938.2432638889</v>
      </c>
      <c r="B13222" s="1" t="s">
        <v>333</v>
      </c>
      <c r="C13222" s="1" t="s">
        <v>334</v>
      </c>
      <c r="D13222" s="1" t="s">
        <v>325</v>
      </c>
    </row>
    <row r="13223" customFormat="false" ht="15" hidden="false" customHeight="true" outlineLevel="0" collapsed="false">
      <c r="A13223" s="106" t="n">
        <v>89945.1091782408</v>
      </c>
      <c r="B13223" s="1" t="s">
        <v>314</v>
      </c>
      <c r="C13223" s="1" t="s">
        <v>315</v>
      </c>
      <c r="D13223" s="1" t="s">
        <v>316</v>
      </c>
    </row>
    <row r="13224" customFormat="false" ht="15" hidden="false" customHeight="true" outlineLevel="0" collapsed="false">
      <c r="A13224" s="106" t="n">
        <v>89952.2082060185</v>
      </c>
      <c r="B13224" s="1" t="s">
        <v>326</v>
      </c>
      <c r="C13224" s="1" t="s">
        <v>327</v>
      </c>
      <c r="D13224" s="1" t="s">
        <v>319</v>
      </c>
    </row>
    <row r="13225" customFormat="false" ht="15" hidden="false" customHeight="true" outlineLevel="0" collapsed="false">
      <c r="A13225" s="106" t="n">
        <v>89960.2195949074</v>
      </c>
      <c r="B13225" s="1" t="s">
        <v>320</v>
      </c>
      <c r="C13225" s="1" t="s">
        <v>321</v>
      </c>
      <c r="D13225" s="1" t="s">
        <v>322</v>
      </c>
    </row>
    <row r="13226" customFormat="false" ht="15" hidden="false" customHeight="true" outlineLevel="0" collapsed="false">
      <c r="A13226" s="106" t="n">
        <v>89967.7103240741</v>
      </c>
      <c r="B13226" s="1" t="s">
        <v>323</v>
      </c>
      <c r="C13226" s="1" t="s">
        <v>324</v>
      </c>
      <c r="D13226" s="1" t="s">
        <v>325</v>
      </c>
    </row>
    <row r="13227" customFormat="false" ht="15" hidden="false" customHeight="true" outlineLevel="0" collapsed="false">
      <c r="A13227" s="106" t="n">
        <v>89974.3659837963</v>
      </c>
      <c r="B13227" s="1" t="s">
        <v>314</v>
      </c>
      <c r="C13227" s="1" t="s">
        <v>315</v>
      </c>
      <c r="D13227" s="1" t="s">
        <v>316</v>
      </c>
    </row>
    <row r="13228" customFormat="false" ht="15" hidden="false" customHeight="true" outlineLevel="0" collapsed="false">
      <c r="A13228" s="106" t="n">
        <v>89981.7907175926</v>
      </c>
      <c r="B13228" s="1" t="s">
        <v>326</v>
      </c>
      <c r="C13228" s="1" t="s">
        <v>327</v>
      </c>
      <c r="D13228" s="1" t="s">
        <v>319</v>
      </c>
    </row>
    <row r="13229" customFormat="false" ht="15" hidden="false" customHeight="true" outlineLevel="0" collapsed="false">
      <c r="A13229" s="106" t="n">
        <v>89989.94</v>
      </c>
      <c r="B13229" s="1" t="s">
        <v>320</v>
      </c>
      <c r="C13229" s="1" t="s">
        <v>321</v>
      </c>
      <c r="D13229" s="1" t="s">
        <v>322</v>
      </c>
    </row>
    <row r="13230" customFormat="false" ht="15" hidden="false" customHeight="true" outlineLevel="0" collapsed="false">
      <c r="A13230" s="106" t="n">
        <v>89997.0684027778</v>
      </c>
      <c r="B13230" s="1" t="s">
        <v>323</v>
      </c>
      <c r="C13230" s="1" t="s">
        <v>324</v>
      </c>
      <c r="D13230" s="1" t="s">
        <v>325</v>
      </c>
    </row>
    <row r="13231" customFormat="false" ht="15" hidden="false" customHeight="true" outlineLevel="0" collapsed="false">
      <c r="A13231" s="106" t="n">
        <v>90003.6618981481</v>
      </c>
      <c r="B13231" s="1" t="s">
        <v>314</v>
      </c>
      <c r="C13231" s="1" t="s">
        <v>315</v>
      </c>
      <c r="D13231" s="1" t="s">
        <v>316</v>
      </c>
    </row>
    <row r="13232" customFormat="false" ht="15" hidden="false" customHeight="true" outlineLevel="0" collapsed="false">
      <c r="A13232" s="106" t="n">
        <v>90011.3982523148</v>
      </c>
      <c r="B13232" s="1" t="s">
        <v>326</v>
      </c>
      <c r="C13232" s="1" t="s">
        <v>327</v>
      </c>
      <c r="D13232" s="1" t="s">
        <v>319</v>
      </c>
    </row>
    <row r="13233" customFormat="false" ht="15" hidden="false" customHeight="true" outlineLevel="0" collapsed="false">
      <c r="A13233" s="106" t="n">
        <v>90019.5371875</v>
      </c>
      <c r="B13233" s="1" t="s">
        <v>320</v>
      </c>
      <c r="C13233" s="1" t="s">
        <v>321</v>
      </c>
      <c r="D13233" s="1" t="s">
        <v>322</v>
      </c>
    </row>
    <row r="13234" customFormat="false" ht="15" hidden="false" customHeight="true" outlineLevel="0" collapsed="false">
      <c r="A13234" s="106" t="n">
        <v>90023.3421412037</v>
      </c>
      <c r="B13234" s="1" t="s">
        <v>328</v>
      </c>
      <c r="C13234" s="1" t="s">
        <v>331</v>
      </c>
      <c r="D13234" s="1" t="s">
        <v>332</v>
      </c>
    </row>
    <row r="13235" customFormat="false" ht="15" hidden="false" customHeight="true" outlineLevel="0" collapsed="false">
      <c r="A13235" s="106" t="n">
        <v>90026.3598611111</v>
      </c>
      <c r="B13235" s="1" t="s">
        <v>323</v>
      </c>
      <c r="C13235" s="1" t="s">
        <v>324</v>
      </c>
      <c r="D13235" s="1" t="s">
        <v>325</v>
      </c>
    </row>
    <row r="13236" customFormat="false" ht="15" hidden="false" customHeight="true" outlineLevel="0" collapsed="false">
      <c r="A13236" s="106" t="n">
        <v>90033.0378125</v>
      </c>
      <c r="B13236" s="1" t="s">
        <v>314</v>
      </c>
      <c r="C13236" s="1" t="s">
        <v>315</v>
      </c>
      <c r="D13236" s="1" t="s">
        <v>316</v>
      </c>
    </row>
    <row r="13237" customFormat="false" ht="15" hidden="false" customHeight="true" outlineLevel="0" collapsed="false">
      <c r="A13237" s="106" t="n">
        <v>90041.0236458333</v>
      </c>
      <c r="B13237" s="1" t="s">
        <v>326</v>
      </c>
      <c r="C13237" s="1" t="s">
        <v>327</v>
      </c>
      <c r="D13237" s="1" t="s">
        <v>319</v>
      </c>
    </row>
    <row r="13238" customFormat="false" ht="15" hidden="false" customHeight="true" outlineLevel="0" collapsed="false">
      <c r="A13238" s="106" t="n">
        <v>90049.0026736111</v>
      </c>
      <c r="B13238" s="1" t="s">
        <v>320</v>
      </c>
      <c r="C13238" s="1" t="s">
        <v>321</v>
      </c>
      <c r="D13238" s="1" t="s">
        <v>322</v>
      </c>
    </row>
    <row r="13239" customFormat="false" ht="15" hidden="false" customHeight="true" outlineLevel="0" collapsed="false">
      <c r="A13239" s="106" t="n">
        <v>90055.636099537</v>
      </c>
      <c r="B13239" s="1" t="s">
        <v>323</v>
      </c>
      <c r="C13239" s="1" t="s">
        <v>324</v>
      </c>
      <c r="D13239" s="1" t="s">
        <v>325</v>
      </c>
    </row>
    <row r="13240" customFormat="false" ht="15" hidden="false" customHeight="true" outlineLevel="0" collapsed="false">
      <c r="A13240" s="106" t="n">
        <v>90062.5208796296</v>
      </c>
      <c r="B13240" s="1" t="s">
        <v>314</v>
      </c>
      <c r="C13240" s="1" t="s">
        <v>315</v>
      </c>
      <c r="D13240" s="1" t="s">
        <v>316</v>
      </c>
    </row>
    <row r="13241" customFormat="false" ht="15" hidden="false" customHeight="true" outlineLevel="0" collapsed="false">
      <c r="A13241" s="106" t="n">
        <v>90070.655462963</v>
      </c>
      <c r="B13241" s="1" t="s">
        <v>326</v>
      </c>
      <c r="C13241" s="1" t="s">
        <v>327</v>
      </c>
      <c r="D13241" s="1" t="s">
        <v>319</v>
      </c>
    </row>
    <row r="13242" customFormat="false" ht="15" hidden="false" customHeight="true" outlineLevel="0" collapsed="false">
      <c r="A13242" s="106" t="n">
        <v>90078.3535185185</v>
      </c>
      <c r="B13242" s="1" t="s">
        <v>320</v>
      </c>
      <c r="C13242" s="1" t="s">
        <v>321</v>
      </c>
      <c r="D13242" s="1" t="s">
        <v>322</v>
      </c>
    </row>
    <row r="13243" customFormat="false" ht="15" hidden="false" customHeight="true" outlineLevel="0" collapsed="false">
      <c r="A13243" s="106" t="n">
        <v>90084.9461805556</v>
      </c>
      <c r="B13243" s="1" t="s">
        <v>323</v>
      </c>
      <c r="C13243" s="1" t="s">
        <v>324</v>
      </c>
      <c r="D13243" s="1" t="s">
        <v>325</v>
      </c>
    </row>
    <row r="13244" customFormat="false" ht="15" hidden="false" customHeight="true" outlineLevel="0" collapsed="false">
      <c r="A13244" s="106" t="n">
        <v>90092.1253009259</v>
      </c>
      <c r="B13244" s="1" t="s">
        <v>314</v>
      </c>
      <c r="C13244" s="1" t="s">
        <v>315</v>
      </c>
      <c r="D13244" s="1" t="s">
        <v>316</v>
      </c>
    </row>
    <row r="13245" customFormat="false" ht="15" hidden="false" customHeight="true" outlineLevel="0" collapsed="false">
      <c r="A13245" s="106" t="n">
        <v>90100.273599537</v>
      </c>
      <c r="B13245" s="1" t="s">
        <v>317</v>
      </c>
      <c r="C13245" s="1" t="s">
        <v>318</v>
      </c>
      <c r="D13245" s="1" t="s">
        <v>319</v>
      </c>
    </row>
    <row r="13246" customFormat="false" ht="15" hidden="false" customHeight="true" outlineLevel="0" collapsed="false">
      <c r="A13246" s="106" t="n">
        <v>90107.6288078704</v>
      </c>
      <c r="B13246" s="1" t="s">
        <v>320</v>
      </c>
      <c r="C13246" s="1" t="s">
        <v>321</v>
      </c>
      <c r="D13246" s="1" t="s">
        <v>322</v>
      </c>
    </row>
    <row r="13247" customFormat="false" ht="15" hidden="false" customHeight="true" outlineLevel="0" collapsed="false">
      <c r="A13247" s="106" t="n">
        <v>90114.329849537</v>
      </c>
      <c r="B13247" s="1" t="s">
        <v>333</v>
      </c>
      <c r="C13247" s="1" t="s">
        <v>334</v>
      </c>
      <c r="D13247" s="1" t="s">
        <v>325</v>
      </c>
    </row>
    <row r="13248" customFormat="false" ht="15" hidden="false" customHeight="true" outlineLevel="0" collapsed="false">
      <c r="A13248" s="106" t="n">
        <v>90117.0465509259</v>
      </c>
      <c r="B13248" s="1" t="s">
        <v>328</v>
      </c>
      <c r="C13248" s="1" t="s">
        <v>335</v>
      </c>
      <c r="D13248" s="1" t="s">
        <v>336</v>
      </c>
    </row>
    <row r="13249" customFormat="false" ht="15" hidden="false" customHeight="true" outlineLevel="0" collapsed="false">
      <c r="A13249" s="106" t="n">
        <v>90121.850625</v>
      </c>
      <c r="B13249" s="1" t="s">
        <v>314</v>
      </c>
      <c r="C13249" s="1" t="s">
        <v>315</v>
      </c>
      <c r="D13249" s="1" t="s">
        <v>316</v>
      </c>
    </row>
    <row r="13250" customFormat="false" ht="15" hidden="false" customHeight="true" outlineLevel="0" collapsed="false">
      <c r="A13250" s="106" t="n">
        <v>90129.854837963</v>
      </c>
      <c r="B13250" s="1" t="s">
        <v>326</v>
      </c>
      <c r="C13250" s="1" t="s">
        <v>327</v>
      </c>
      <c r="D13250" s="1" t="s">
        <v>319</v>
      </c>
    </row>
    <row r="13251" customFormat="false" ht="15" hidden="false" customHeight="true" outlineLevel="0" collapsed="false">
      <c r="A13251" s="106" t="n">
        <v>90136.8808449074</v>
      </c>
      <c r="B13251" s="1" t="s">
        <v>320</v>
      </c>
      <c r="C13251" s="1" t="s">
        <v>321</v>
      </c>
      <c r="D13251" s="1" t="s">
        <v>322</v>
      </c>
    </row>
    <row r="13252" customFormat="false" ht="15" hidden="false" customHeight="true" outlineLevel="0" collapsed="false">
      <c r="A13252" s="106" t="n">
        <v>90143.8140393519</v>
      </c>
      <c r="B13252" s="1" t="s">
        <v>323</v>
      </c>
      <c r="C13252" s="1" t="s">
        <v>324</v>
      </c>
      <c r="D13252" s="1" t="s">
        <v>325</v>
      </c>
    </row>
    <row r="13253" customFormat="false" ht="15" hidden="false" customHeight="true" outlineLevel="0" collapsed="false">
      <c r="A13253" s="106" t="n">
        <v>90151.6728009259</v>
      </c>
      <c r="B13253" s="1" t="s">
        <v>314</v>
      </c>
      <c r="C13253" s="1" t="s">
        <v>315</v>
      </c>
      <c r="D13253" s="1" t="s">
        <v>316</v>
      </c>
    </row>
    <row r="13254" customFormat="false" ht="15" hidden="false" customHeight="true" outlineLevel="0" collapsed="false">
      <c r="A13254" s="106" t="n">
        <v>90159.3863773148</v>
      </c>
      <c r="B13254" s="1" t="s">
        <v>326</v>
      </c>
      <c r="C13254" s="1" t="s">
        <v>327</v>
      </c>
      <c r="D13254" s="1" t="s">
        <v>319</v>
      </c>
    </row>
    <row r="13255" customFormat="false" ht="15" hidden="false" customHeight="true" outlineLevel="0" collapsed="false">
      <c r="A13255" s="106" t="n">
        <v>90166.165150463</v>
      </c>
      <c r="B13255" s="1" t="s">
        <v>320</v>
      </c>
      <c r="C13255" s="1" t="s">
        <v>321</v>
      </c>
      <c r="D13255" s="1" t="s">
        <v>322</v>
      </c>
    </row>
    <row r="13256" customFormat="false" ht="15" hidden="false" customHeight="true" outlineLevel="0" collapsed="false">
      <c r="A13256" s="106" t="n">
        <v>90173.4123726852</v>
      </c>
      <c r="B13256" s="1" t="s">
        <v>323</v>
      </c>
      <c r="C13256" s="1" t="s">
        <v>324</v>
      </c>
      <c r="D13256" s="1" t="s">
        <v>325</v>
      </c>
    </row>
    <row r="13257" customFormat="false" ht="15" hidden="false" customHeight="true" outlineLevel="0" collapsed="false">
      <c r="A13257" s="106" t="n">
        <v>90181.5339814815</v>
      </c>
      <c r="B13257" s="1" t="s">
        <v>314</v>
      </c>
      <c r="C13257" s="1" t="s">
        <v>315</v>
      </c>
      <c r="D13257" s="1" t="s">
        <v>316</v>
      </c>
    </row>
    <row r="13258" customFormat="false" ht="15" hidden="false" customHeight="true" outlineLevel="0" collapsed="false">
      <c r="A13258" s="106" t="n">
        <v>90188.8732523148</v>
      </c>
      <c r="B13258" s="1" t="s">
        <v>326</v>
      </c>
      <c r="C13258" s="1" t="s">
        <v>327</v>
      </c>
      <c r="D13258" s="1" t="s">
        <v>319</v>
      </c>
    </row>
    <row r="13259" customFormat="false" ht="15" hidden="false" customHeight="true" outlineLevel="0" collapsed="false">
      <c r="A13259" s="106" t="n">
        <v>90195.5297800926</v>
      </c>
      <c r="B13259" s="1" t="s">
        <v>320</v>
      </c>
      <c r="C13259" s="1" t="s">
        <v>321</v>
      </c>
      <c r="D13259" s="1" t="s">
        <v>322</v>
      </c>
    </row>
    <row r="13260" customFormat="false" ht="15" hidden="false" customHeight="true" outlineLevel="0" collapsed="false">
      <c r="A13260" s="106" t="n">
        <v>90203.1225810185</v>
      </c>
      <c r="B13260" s="1" t="s">
        <v>323</v>
      </c>
      <c r="C13260" s="1" t="s">
        <v>324</v>
      </c>
      <c r="D13260" s="1" t="s">
        <v>325</v>
      </c>
    </row>
    <row r="13261" customFormat="false" ht="15" hidden="false" customHeight="true" outlineLevel="0" collapsed="false">
      <c r="A13261" s="106" t="n">
        <v>90206.997025463</v>
      </c>
      <c r="B13261" s="1" t="s">
        <v>328</v>
      </c>
      <c r="C13261" s="1" t="s">
        <v>337</v>
      </c>
      <c r="D13261" s="1" t="s">
        <v>338</v>
      </c>
    </row>
    <row r="13262" customFormat="false" ht="15" hidden="false" customHeight="true" outlineLevel="0" collapsed="false">
      <c r="A13262" s="106" t="n">
        <v>90211.350474537</v>
      </c>
      <c r="B13262" s="1" t="s">
        <v>314</v>
      </c>
      <c r="C13262" s="1" t="s">
        <v>315</v>
      </c>
      <c r="D13262" s="1" t="s">
        <v>316</v>
      </c>
    </row>
    <row r="13263" customFormat="false" ht="15" hidden="false" customHeight="true" outlineLevel="0" collapsed="false">
      <c r="A13263" s="106" t="n">
        <v>90218.3323032407</v>
      </c>
      <c r="B13263" s="1" t="s">
        <v>326</v>
      </c>
      <c r="C13263" s="1" t="s">
        <v>327</v>
      </c>
      <c r="D13263" s="1" t="s">
        <v>319</v>
      </c>
    </row>
    <row r="13264" customFormat="false" ht="15" hidden="false" customHeight="true" outlineLevel="0" collapsed="false">
      <c r="A13264" s="106" t="n">
        <v>90225.0042013889</v>
      </c>
      <c r="B13264" s="1" t="s">
        <v>320</v>
      </c>
      <c r="C13264" s="1" t="s">
        <v>321</v>
      </c>
      <c r="D13264" s="1" t="s">
        <v>322</v>
      </c>
    </row>
    <row r="13265" customFormat="false" ht="15" hidden="false" customHeight="true" outlineLevel="0" collapsed="false">
      <c r="A13265" s="106" t="n">
        <v>90232.9170949074</v>
      </c>
      <c r="B13265" s="1" t="s">
        <v>323</v>
      </c>
      <c r="C13265" s="1" t="s">
        <v>324</v>
      </c>
      <c r="D13265" s="1" t="s">
        <v>325</v>
      </c>
    </row>
    <row r="13266" customFormat="false" ht="15" hidden="false" customHeight="true" outlineLevel="0" collapsed="false">
      <c r="A13266" s="106" t="n">
        <v>90241.0457291667</v>
      </c>
      <c r="B13266" s="1" t="s">
        <v>314</v>
      </c>
      <c r="C13266" s="1" t="s">
        <v>315</v>
      </c>
      <c r="D13266" s="1" t="s">
        <v>316</v>
      </c>
    </row>
    <row r="13267" customFormat="false" ht="15" hidden="false" customHeight="true" outlineLevel="0" collapsed="false">
      <c r="A13267" s="106" t="n">
        <v>90247.778900463</v>
      </c>
      <c r="B13267" s="1" t="s">
        <v>326</v>
      </c>
      <c r="C13267" s="1" t="s">
        <v>327</v>
      </c>
      <c r="D13267" s="1" t="s">
        <v>319</v>
      </c>
    </row>
    <row r="13268" customFormat="false" ht="15" hidden="false" customHeight="true" outlineLevel="0" collapsed="false">
      <c r="A13268" s="106" t="n">
        <v>90254.5940393519</v>
      </c>
      <c r="B13268" s="1" t="s">
        <v>320</v>
      </c>
      <c r="C13268" s="1" t="s">
        <v>321</v>
      </c>
      <c r="D13268" s="1" t="s">
        <v>322</v>
      </c>
    </row>
    <row r="13269" customFormat="false" ht="15" hidden="false" customHeight="true" outlineLevel="0" collapsed="false">
      <c r="A13269" s="106" t="n">
        <v>90262.734525463</v>
      </c>
      <c r="B13269" s="1" t="s">
        <v>323</v>
      </c>
      <c r="C13269" s="1" t="s">
        <v>324</v>
      </c>
      <c r="D13269" s="1" t="s">
        <v>325</v>
      </c>
    </row>
    <row r="13270" customFormat="false" ht="15" hidden="false" customHeight="true" outlineLevel="0" collapsed="false">
      <c r="A13270" s="106" t="n">
        <v>90270.5831828704</v>
      </c>
      <c r="B13270" s="1" t="s">
        <v>314</v>
      </c>
      <c r="C13270" s="1" t="s">
        <v>315</v>
      </c>
      <c r="D13270" s="1" t="s">
        <v>316</v>
      </c>
    </row>
    <row r="13271" customFormat="false" ht="15" hidden="false" customHeight="true" outlineLevel="0" collapsed="false">
      <c r="A13271" s="106" t="n">
        <v>90277.2191782408</v>
      </c>
      <c r="B13271" s="1" t="s">
        <v>317</v>
      </c>
      <c r="C13271" s="1" t="s">
        <v>318</v>
      </c>
      <c r="D13271" s="1" t="s">
        <v>319</v>
      </c>
    </row>
    <row r="13272" customFormat="false" ht="15" hidden="false" customHeight="true" outlineLevel="0" collapsed="false">
      <c r="A13272" s="106" t="n">
        <v>90284.2846296296</v>
      </c>
      <c r="B13272" s="1" t="s">
        <v>320</v>
      </c>
      <c r="C13272" s="1" t="s">
        <v>321</v>
      </c>
      <c r="D13272" s="1" t="s">
        <v>322</v>
      </c>
    </row>
    <row r="13273" customFormat="false" ht="15" hidden="false" customHeight="true" outlineLevel="0" collapsed="false">
      <c r="A13273" s="106" t="n">
        <v>90292.4935763889</v>
      </c>
      <c r="B13273" s="1" t="s">
        <v>323</v>
      </c>
      <c r="C13273" s="1" t="s">
        <v>324</v>
      </c>
      <c r="D13273" s="1" t="s">
        <v>325</v>
      </c>
    </row>
    <row r="13274" customFormat="false" ht="15" hidden="false" customHeight="true" outlineLevel="0" collapsed="false">
      <c r="A13274" s="106" t="n">
        <v>90295.9384375</v>
      </c>
      <c r="B13274" s="1" t="s">
        <v>328</v>
      </c>
      <c r="C13274" s="1" t="s">
        <v>329</v>
      </c>
      <c r="D13274" s="1" t="s">
        <v>330</v>
      </c>
    </row>
    <row r="13275" customFormat="false" ht="15" hidden="false" customHeight="true" outlineLevel="0" collapsed="false">
      <c r="A13275" s="106" t="n">
        <v>90299.9729398148</v>
      </c>
      <c r="B13275" s="1" t="s">
        <v>314</v>
      </c>
      <c r="C13275" s="1" t="s">
        <v>315</v>
      </c>
      <c r="D13275" s="1" t="s">
        <v>316</v>
      </c>
    </row>
    <row r="13276" customFormat="false" ht="15" hidden="false" customHeight="true" outlineLevel="0" collapsed="false">
      <c r="A13276" s="106" t="n">
        <v>90306.6547685185</v>
      </c>
      <c r="B13276" s="1" t="s">
        <v>326</v>
      </c>
      <c r="C13276" s="1" t="s">
        <v>327</v>
      </c>
      <c r="D13276" s="1" t="s">
        <v>319</v>
      </c>
    </row>
    <row r="13277" customFormat="false" ht="15" hidden="false" customHeight="true" outlineLevel="0" collapsed="false">
      <c r="A13277" s="106" t="n">
        <v>90314.0452777778</v>
      </c>
      <c r="B13277" s="1" t="s">
        <v>320</v>
      </c>
      <c r="C13277" s="1" t="s">
        <v>321</v>
      </c>
      <c r="D13277" s="1" t="s">
        <v>322</v>
      </c>
    </row>
    <row r="13278" customFormat="false" ht="15" hidden="false" customHeight="true" outlineLevel="0" collapsed="false">
      <c r="A13278" s="106" t="n">
        <v>90322.1320023148</v>
      </c>
      <c r="B13278" s="1" t="s">
        <v>323</v>
      </c>
      <c r="C13278" s="1" t="s">
        <v>324</v>
      </c>
      <c r="D13278" s="1" t="s">
        <v>325</v>
      </c>
    </row>
    <row r="13279" customFormat="false" ht="15" hidden="false" customHeight="true" outlineLevel="0" collapsed="false">
      <c r="A13279" s="106" t="n">
        <v>90329.2550578704</v>
      </c>
      <c r="B13279" s="1" t="s">
        <v>314</v>
      </c>
      <c r="C13279" s="1" t="s">
        <v>315</v>
      </c>
      <c r="D13279" s="1" t="s">
        <v>316</v>
      </c>
    </row>
    <row r="13280" customFormat="false" ht="15" hidden="false" customHeight="true" outlineLevel="0" collapsed="false">
      <c r="A13280" s="106" t="n">
        <v>90336.0951041667</v>
      </c>
      <c r="B13280" s="1" t="s">
        <v>326</v>
      </c>
      <c r="C13280" s="1" t="s">
        <v>327</v>
      </c>
      <c r="D13280" s="1" t="s">
        <v>319</v>
      </c>
    </row>
    <row r="13281" customFormat="false" ht="15" hidden="false" customHeight="true" outlineLevel="0" collapsed="false">
      <c r="A13281" s="106" t="n">
        <v>90343.8303356482</v>
      </c>
      <c r="B13281" s="1" t="s">
        <v>320</v>
      </c>
      <c r="C13281" s="1" t="s">
        <v>321</v>
      </c>
      <c r="D13281" s="1" t="s">
        <v>322</v>
      </c>
    </row>
    <row r="13282" customFormat="false" ht="15" hidden="false" customHeight="true" outlineLevel="0" collapsed="false">
      <c r="A13282" s="106" t="n">
        <v>90351.6341203704</v>
      </c>
      <c r="B13282" s="1" t="s">
        <v>323</v>
      </c>
      <c r="C13282" s="1" t="s">
        <v>324</v>
      </c>
      <c r="D13282" s="1" t="s">
        <v>325</v>
      </c>
    </row>
    <row r="13283" customFormat="false" ht="15" hidden="false" customHeight="true" outlineLevel="0" collapsed="false">
      <c r="A13283" s="106" t="n">
        <v>90358.4806828704</v>
      </c>
      <c r="B13283" s="1" t="s">
        <v>314</v>
      </c>
      <c r="C13283" s="1" t="s">
        <v>315</v>
      </c>
      <c r="D13283" s="1" t="s">
        <v>316</v>
      </c>
    </row>
    <row r="13284" customFormat="false" ht="15" hidden="false" customHeight="true" outlineLevel="0" collapsed="false">
      <c r="A13284" s="106" t="n">
        <v>90365.5629861111</v>
      </c>
      <c r="B13284" s="1" t="s">
        <v>326</v>
      </c>
      <c r="C13284" s="1" t="s">
        <v>327</v>
      </c>
      <c r="D13284" s="1" t="s">
        <v>319</v>
      </c>
    </row>
    <row r="13285" customFormat="false" ht="15" hidden="false" customHeight="true" outlineLevel="0" collapsed="false">
      <c r="A13285" s="106" t="n">
        <v>90373.5844212963</v>
      </c>
      <c r="B13285" s="1" t="s">
        <v>320</v>
      </c>
      <c r="C13285" s="1" t="s">
        <v>321</v>
      </c>
      <c r="D13285" s="1" t="s">
        <v>322</v>
      </c>
    </row>
    <row r="13286" customFormat="false" ht="15" hidden="false" customHeight="true" outlineLevel="0" collapsed="false">
      <c r="A13286" s="106" t="n">
        <v>90381.0254166667</v>
      </c>
      <c r="B13286" s="1" t="s">
        <v>323</v>
      </c>
      <c r="C13286" s="1" t="s">
        <v>324</v>
      </c>
      <c r="D13286" s="1" t="s">
        <v>325</v>
      </c>
    </row>
    <row r="13287" customFormat="false" ht="15" hidden="false" customHeight="true" outlineLevel="0" collapsed="false">
      <c r="A13287" s="106" t="n">
        <v>90387.7021990741</v>
      </c>
      <c r="B13287" s="1" t="s">
        <v>314</v>
      </c>
      <c r="C13287" s="1" t="s">
        <v>315</v>
      </c>
      <c r="D13287" s="1" t="s">
        <v>316</v>
      </c>
    </row>
    <row r="13288" customFormat="false" ht="15" hidden="false" customHeight="true" outlineLevel="0" collapsed="false">
      <c r="A13288" s="106" t="n">
        <v>90388.5880787037</v>
      </c>
      <c r="B13288" s="1" t="s">
        <v>328</v>
      </c>
      <c r="C13288" s="1" t="s">
        <v>331</v>
      </c>
      <c r="D13288" s="1" t="s">
        <v>332</v>
      </c>
    </row>
    <row r="13289" customFormat="false" ht="15" hidden="false" customHeight="true" outlineLevel="0" collapsed="false">
      <c r="A13289" s="106" t="n">
        <v>90395.0863425926</v>
      </c>
      <c r="B13289" s="1" t="s">
        <v>326</v>
      </c>
      <c r="C13289" s="1" t="s">
        <v>327</v>
      </c>
      <c r="D13289" s="1" t="s">
        <v>319</v>
      </c>
    </row>
    <row r="13290" customFormat="false" ht="15" hidden="false" customHeight="true" outlineLevel="0" collapsed="false">
      <c r="A13290" s="106" t="n">
        <v>90403.2593055556</v>
      </c>
      <c r="B13290" s="1" t="s">
        <v>320</v>
      </c>
      <c r="C13290" s="1" t="s">
        <v>321</v>
      </c>
      <c r="D13290" s="1" t="s">
        <v>322</v>
      </c>
    </row>
    <row r="13291" customFormat="false" ht="15" hidden="false" customHeight="true" outlineLevel="0" collapsed="false">
      <c r="A13291" s="106" t="n">
        <v>90410.3505671296</v>
      </c>
      <c r="B13291" s="1" t="s">
        <v>323</v>
      </c>
      <c r="C13291" s="1" t="s">
        <v>324</v>
      </c>
      <c r="D13291" s="1" t="s">
        <v>325</v>
      </c>
    </row>
    <row r="13292" customFormat="false" ht="15" hidden="false" customHeight="true" outlineLevel="0" collapsed="false">
      <c r="A13292" s="106" t="n">
        <v>90416.9708564815</v>
      </c>
      <c r="B13292" s="1" t="s">
        <v>314</v>
      </c>
      <c r="C13292" s="1" t="s">
        <v>315</v>
      </c>
      <c r="D13292" s="1" t="s">
        <v>316</v>
      </c>
    </row>
    <row r="13293" customFormat="false" ht="15" hidden="false" customHeight="true" outlineLevel="0" collapsed="false">
      <c r="A13293" s="106" t="n">
        <v>90424.6815625</v>
      </c>
      <c r="B13293" s="1" t="s">
        <v>326</v>
      </c>
      <c r="C13293" s="1" t="s">
        <v>327</v>
      </c>
      <c r="D13293" s="1" t="s">
        <v>319</v>
      </c>
    </row>
    <row r="13294" customFormat="false" ht="15" hidden="false" customHeight="true" outlineLevel="0" collapsed="false">
      <c r="A13294" s="106" t="n">
        <v>90432.8314351852</v>
      </c>
      <c r="B13294" s="1" t="s">
        <v>320</v>
      </c>
      <c r="C13294" s="1" t="s">
        <v>321</v>
      </c>
      <c r="D13294" s="1" t="s">
        <v>322</v>
      </c>
    </row>
    <row r="13295" customFormat="false" ht="15" hidden="false" customHeight="true" outlineLevel="0" collapsed="false">
      <c r="A13295" s="106" t="n">
        <v>90439.6543634259</v>
      </c>
      <c r="B13295" s="1" t="s">
        <v>333</v>
      </c>
      <c r="C13295" s="1" t="s">
        <v>334</v>
      </c>
      <c r="D13295" s="1" t="s">
        <v>325</v>
      </c>
    </row>
    <row r="13296" customFormat="false" ht="15" hidden="false" customHeight="true" outlineLevel="0" collapsed="false">
      <c r="A13296" s="106" t="n">
        <v>90446.3361805556</v>
      </c>
      <c r="B13296" s="1" t="s">
        <v>314</v>
      </c>
      <c r="C13296" s="1" t="s">
        <v>315</v>
      </c>
      <c r="D13296" s="1" t="s">
        <v>316</v>
      </c>
    </row>
    <row r="13297" customFormat="false" ht="15" hidden="false" customHeight="true" outlineLevel="0" collapsed="false">
      <c r="A13297" s="106" t="n">
        <v>90454.3393171296</v>
      </c>
      <c r="B13297" s="1" t="s">
        <v>317</v>
      </c>
      <c r="C13297" s="1" t="s">
        <v>318</v>
      </c>
      <c r="D13297" s="1" t="s">
        <v>319</v>
      </c>
    </row>
    <row r="13298" customFormat="false" ht="15" hidden="false" customHeight="true" outlineLevel="0" collapsed="false">
      <c r="A13298" s="106" t="n">
        <v>90462.3041435185</v>
      </c>
      <c r="B13298" s="1" t="s">
        <v>320</v>
      </c>
      <c r="C13298" s="1" t="s">
        <v>321</v>
      </c>
      <c r="D13298" s="1" t="s">
        <v>322</v>
      </c>
    </row>
    <row r="13299" customFormat="false" ht="15" hidden="false" customHeight="true" outlineLevel="0" collapsed="false">
      <c r="A13299" s="106" t="n">
        <v>90468.9733217593</v>
      </c>
      <c r="B13299" s="1" t="s">
        <v>323</v>
      </c>
      <c r="C13299" s="1" t="s">
        <v>324</v>
      </c>
      <c r="D13299" s="1" t="s">
        <v>325</v>
      </c>
    </row>
    <row r="13300" customFormat="false" ht="15" hidden="false" customHeight="true" outlineLevel="0" collapsed="false">
      <c r="A13300" s="106" t="n">
        <v>90475.8414930556</v>
      </c>
      <c r="B13300" s="1" t="s">
        <v>314</v>
      </c>
      <c r="C13300" s="1" t="s">
        <v>315</v>
      </c>
      <c r="D13300" s="1" t="s">
        <v>316</v>
      </c>
    </row>
    <row r="13301" customFormat="false" ht="15" hidden="false" customHeight="true" outlineLevel="0" collapsed="false">
      <c r="A13301" s="106" t="n">
        <v>90482.2935532407</v>
      </c>
      <c r="B13301" s="1" t="s">
        <v>328</v>
      </c>
      <c r="C13301" s="1" t="s">
        <v>335</v>
      </c>
      <c r="D13301" s="1" t="s">
        <v>336</v>
      </c>
    </row>
    <row r="13302" customFormat="false" ht="15" hidden="false" customHeight="true" outlineLevel="0" collapsed="false">
      <c r="A13302" s="106" t="n">
        <v>90484.0242708333</v>
      </c>
      <c r="B13302" s="1" t="s">
        <v>326</v>
      </c>
      <c r="C13302" s="1" t="s">
        <v>327</v>
      </c>
      <c r="D13302" s="1" t="s">
        <v>319</v>
      </c>
    </row>
    <row r="13303" customFormat="false" ht="15" hidden="false" customHeight="true" outlineLevel="0" collapsed="false">
      <c r="A13303" s="106" t="n">
        <v>90491.6985185185</v>
      </c>
      <c r="B13303" s="1" t="s">
        <v>320</v>
      </c>
      <c r="C13303" s="1" t="s">
        <v>321</v>
      </c>
      <c r="D13303" s="1" t="s">
        <v>322</v>
      </c>
    </row>
    <row r="13304" customFormat="false" ht="15" hidden="false" customHeight="true" outlineLevel="0" collapsed="false">
      <c r="A13304" s="106" t="n">
        <v>90498.337025463</v>
      </c>
      <c r="B13304" s="1" t="s">
        <v>323</v>
      </c>
      <c r="C13304" s="1" t="s">
        <v>324</v>
      </c>
      <c r="D13304" s="1" t="s">
        <v>325</v>
      </c>
    </row>
    <row r="13305" customFormat="false" ht="15" hidden="false" customHeight="true" outlineLevel="0" collapsed="false">
      <c r="A13305" s="106" t="n">
        <v>90505.5112615741</v>
      </c>
      <c r="B13305" s="1" t="s">
        <v>314</v>
      </c>
      <c r="C13305" s="1" t="s">
        <v>315</v>
      </c>
      <c r="D13305" s="1" t="s">
        <v>316</v>
      </c>
    </row>
    <row r="13306" customFormat="false" ht="15" hidden="false" customHeight="true" outlineLevel="0" collapsed="false">
      <c r="A13306" s="106" t="n">
        <v>90513.6939814815</v>
      </c>
      <c r="B13306" s="1" t="s">
        <v>326</v>
      </c>
      <c r="C13306" s="1" t="s">
        <v>327</v>
      </c>
      <c r="D13306" s="1" t="s">
        <v>319</v>
      </c>
    </row>
    <row r="13307" customFormat="false" ht="15" hidden="false" customHeight="true" outlineLevel="0" collapsed="false">
      <c r="A13307" s="106" t="n">
        <v>90521.0428703704</v>
      </c>
      <c r="B13307" s="1" t="s">
        <v>320</v>
      </c>
      <c r="C13307" s="1" t="s">
        <v>321</v>
      </c>
      <c r="D13307" s="1" t="s">
        <v>322</v>
      </c>
    </row>
    <row r="13308" customFormat="false" ht="15" hidden="false" customHeight="true" outlineLevel="0" collapsed="false">
      <c r="A13308" s="106" t="n">
        <v>90527.7735185185</v>
      </c>
      <c r="B13308" s="1" t="s">
        <v>323</v>
      </c>
      <c r="C13308" s="1" t="s">
        <v>324</v>
      </c>
      <c r="D13308" s="1" t="s">
        <v>325</v>
      </c>
    </row>
    <row r="13309" customFormat="false" ht="15" hidden="false" customHeight="true" outlineLevel="0" collapsed="false">
      <c r="A13309" s="106" t="n">
        <v>90535.331400463</v>
      </c>
      <c r="B13309" s="1" t="s">
        <v>314</v>
      </c>
      <c r="C13309" s="1" t="s">
        <v>315</v>
      </c>
      <c r="D13309" s="1" t="s">
        <v>316</v>
      </c>
    </row>
    <row r="13310" customFormat="false" ht="15" hidden="false" customHeight="true" outlineLevel="0" collapsed="false">
      <c r="A13310" s="106" t="n">
        <v>90543.3210069445</v>
      </c>
      <c r="B13310" s="1" t="s">
        <v>326</v>
      </c>
      <c r="C13310" s="1" t="s">
        <v>327</v>
      </c>
      <c r="D13310" s="1" t="s">
        <v>319</v>
      </c>
    </row>
    <row r="13311" customFormat="false" ht="15" hidden="false" customHeight="true" outlineLevel="0" collapsed="false">
      <c r="A13311" s="106" t="n">
        <v>90550.3672453704</v>
      </c>
      <c r="B13311" s="1" t="s">
        <v>320</v>
      </c>
      <c r="C13311" s="1" t="s">
        <v>321</v>
      </c>
      <c r="D13311" s="1" t="s">
        <v>322</v>
      </c>
    </row>
    <row r="13312" customFormat="false" ht="15" hidden="false" customHeight="true" outlineLevel="0" collapsed="false">
      <c r="A13312" s="106" t="n">
        <v>90557.3099768519</v>
      </c>
      <c r="B13312" s="1" t="s">
        <v>323</v>
      </c>
      <c r="C13312" s="1" t="s">
        <v>324</v>
      </c>
      <c r="D13312" s="1" t="s">
        <v>325</v>
      </c>
    </row>
    <row r="13313" customFormat="false" ht="15" hidden="false" customHeight="true" outlineLevel="0" collapsed="false">
      <c r="A13313" s="106" t="n">
        <v>90565.2366550926</v>
      </c>
      <c r="B13313" s="1" t="s">
        <v>314</v>
      </c>
      <c r="C13313" s="1" t="s">
        <v>315</v>
      </c>
      <c r="D13313" s="1" t="s">
        <v>316</v>
      </c>
    </row>
    <row r="13314" customFormat="false" ht="15" hidden="false" customHeight="true" outlineLevel="0" collapsed="false">
      <c r="A13314" s="106" t="n">
        <v>90572.2396064815</v>
      </c>
      <c r="B13314" s="1" t="s">
        <v>328</v>
      </c>
      <c r="C13314" s="1" t="s">
        <v>337</v>
      </c>
      <c r="D13314" s="1" t="s">
        <v>338</v>
      </c>
    </row>
    <row r="13315" customFormat="false" ht="15" hidden="false" customHeight="true" outlineLevel="0" collapsed="false">
      <c r="A13315" s="106" t="n">
        <v>90572.8969444444</v>
      </c>
      <c r="B13315" s="1" t="s">
        <v>326</v>
      </c>
      <c r="C13315" s="1" t="s">
        <v>327</v>
      </c>
      <c r="D13315" s="1" t="s">
        <v>319</v>
      </c>
    </row>
    <row r="13316" customFormat="false" ht="15" hidden="false" customHeight="true" outlineLevel="0" collapsed="false">
      <c r="A13316" s="106" t="n">
        <v>90579.7032638889</v>
      </c>
      <c r="B13316" s="1" t="s">
        <v>320</v>
      </c>
      <c r="C13316" s="1" t="s">
        <v>321</v>
      </c>
      <c r="D13316" s="1" t="s">
        <v>322</v>
      </c>
    </row>
    <row r="13317" customFormat="false" ht="15" hidden="false" customHeight="true" outlineLevel="0" collapsed="false">
      <c r="A13317" s="106" t="n">
        <v>90586.9612152778</v>
      </c>
      <c r="B13317" s="1" t="s">
        <v>323</v>
      </c>
      <c r="C13317" s="1" t="s">
        <v>324</v>
      </c>
      <c r="D13317" s="1" t="s">
        <v>325</v>
      </c>
    </row>
    <row r="13318" customFormat="false" ht="15" hidden="false" customHeight="true" outlineLevel="0" collapsed="false">
      <c r="A13318" s="106" t="n">
        <v>90595.1282523148</v>
      </c>
      <c r="B13318" s="1" t="s">
        <v>314</v>
      </c>
      <c r="C13318" s="1" t="s">
        <v>315</v>
      </c>
      <c r="D13318" s="1" t="s">
        <v>316</v>
      </c>
    </row>
    <row r="13319" customFormat="false" ht="15" hidden="false" customHeight="true" outlineLevel="0" collapsed="false">
      <c r="A13319" s="106" t="n">
        <v>90602.4209722222</v>
      </c>
      <c r="B13319" s="1" t="s">
        <v>326</v>
      </c>
      <c r="C13319" s="1" t="s">
        <v>327</v>
      </c>
      <c r="D13319" s="1" t="s">
        <v>319</v>
      </c>
    </row>
    <row r="13320" customFormat="false" ht="15" hidden="false" customHeight="true" outlineLevel="0" collapsed="false">
      <c r="A13320" s="106" t="n">
        <v>90609.0842939815</v>
      </c>
      <c r="B13320" s="1" t="s">
        <v>320</v>
      </c>
      <c r="C13320" s="1" t="s">
        <v>321</v>
      </c>
      <c r="D13320" s="1" t="s">
        <v>322</v>
      </c>
    </row>
    <row r="13321" customFormat="false" ht="15" hidden="false" customHeight="true" outlineLevel="0" collapsed="false">
      <c r="A13321" s="106" t="n">
        <v>90616.7099074074</v>
      </c>
      <c r="B13321" s="1" t="s">
        <v>333</v>
      </c>
      <c r="C13321" s="1" t="s">
        <v>334</v>
      </c>
      <c r="D13321" s="1" t="s">
        <v>325</v>
      </c>
    </row>
    <row r="13322" customFormat="false" ht="15" hidden="false" customHeight="true" outlineLevel="0" collapsed="false">
      <c r="A13322" s="106" t="n">
        <v>90624.9181944444</v>
      </c>
      <c r="B13322" s="1" t="s">
        <v>314</v>
      </c>
      <c r="C13322" s="1" t="s">
        <v>315</v>
      </c>
      <c r="D13322" s="1" t="s">
        <v>316</v>
      </c>
    </row>
    <row r="13323" customFormat="false" ht="15" hidden="false" customHeight="true" outlineLevel="0" collapsed="false">
      <c r="A13323" s="106" t="n">
        <v>90631.8898958333</v>
      </c>
      <c r="B13323" s="1" t="s">
        <v>317</v>
      </c>
      <c r="C13323" s="1" t="s">
        <v>318</v>
      </c>
      <c r="D13323" s="1" t="s">
        <v>319</v>
      </c>
    </row>
    <row r="13324" customFormat="false" ht="15" hidden="false" customHeight="true" outlineLevel="0" collapsed="false">
      <c r="A13324" s="106" t="n">
        <v>90638.5409375</v>
      </c>
      <c r="B13324" s="1" t="s">
        <v>320</v>
      </c>
      <c r="C13324" s="1" t="s">
        <v>321</v>
      </c>
      <c r="D13324" s="1" t="s">
        <v>322</v>
      </c>
    </row>
    <row r="13325" customFormat="false" ht="15" hidden="false" customHeight="true" outlineLevel="0" collapsed="false">
      <c r="A13325" s="106" t="n">
        <v>90646.4982175926</v>
      </c>
      <c r="B13325" s="1" t="s">
        <v>323</v>
      </c>
      <c r="C13325" s="1" t="s">
        <v>324</v>
      </c>
      <c r="D13325" s="1" t="s">
        <v>325</v>
      </c>
    </row>
    <row r="13326" customFormat="false" ht="15" hidden="false" customHeight="true" outlineLevel="0" collapsed="false">
      <c r="A13326" s="106" t="n">
        <v>90654.5575925926</v>
      </c>
      <c r="B13326" s="1" t="s">
        <v>314</v>
      </c>
      <c r="C13326" s="1" t="s">
        <v>315</v>
      </c>
      <c r="D13326" s="1" t="s">
        <v>316</v>
      </c>
    </row>
    <row r="13327" customFormat="false" ht="15" hidden="false" customHeight="true" outlineLevel="0" collapsed="false">
      <c r="A13327" s="106" t="n">
        <v>90661.1821296296</v>
      </c>
      <c r="B13327" s="1" t="s">
        <v>328</v>
      </c>
      <c r="C13327" s="1" t="s">
        <v>329</v>
      </c>
      <c r="D13327" s="1" t="s">
        <v>330</v>
      </c>
    </row>
    <row r="13328" customFormat="false" ht="15" hidden="false" customHeight="true" outlineLevel="0" collapsed="false">
      <c r="A13328" s="106" t="n">
        <v>90661.3019791667</v>
      </c>
      <c r="B13328" s="1" t="s">
        <v>326</v>
      </c>
      <c r="C13328" s="1" t="s">
        <v>327</v>
      </c>
      <c r="D13328" s="1" t="s">
        <v>319</v>
      </c>
    </row>
    <row r="13329" customFormat="false" ht="15" hidden="false" customHeight="true" outlineLevel="0" collapsed="false">
      <c r="A13329" s="106" t="n">
        <v>90668.0915162037</v>
      </c>
      <c r="B13329" s="1" t="s">
        <v>320</v>
      </c>
      <c r="C13329" s="1" t="s">
        <v>321</v>
      </c>
      <c r="D13329" s="1" t="s">
        <v>322</v>
      </c>
    </row>
    <row r="13330" customFormat="false" ht="15" hidden="false" customHeight="true" outlineLevel="0" collapsed="false">
      <c r="A13330" s="106" t="n">
        <v>90676.2505439815</v>
      </c>
      <c r="B13330" s="1" t="s">
        <v>323</v>
      </c>
      <c r="C13330" s="1" t="s">
        <v>324</v>
      </c>
      <c r="D13330" s="1" t="s">
        <v>325</v>
      </c>
    </row>
    <row r="13331" customFormat="false" ht="15" hidden="false" customHeight="true" outlineLevel="0" collapsed="false">
      <c r="A13331" s="106" t="n">
        <v>90684.0361458333</v>
      </c>
      <c r="B13331" s="1" t="s">
        <v>314</v>
      </c>
      <c r="C13331" s="1" t="s">
        <v>315</v>
      </c>
      <c r="D13331" s="1" t="s">
        <v>316</v>
      </c>
    </row>
    <row r="13332" customFormat="false" ht="15" hidden="false" customHeight="true" outlineLevel="0" collapsed="false">
      <c r="A13332" s="106" t="n">
        <v>90690.6689699074</v>
      </c>
      <c r="B13332" s="1" t="s">
        <v>326</v>
      </c>
      <c r="C13332" s="1" t="s">
        <v>327</v>
      </c>
      <c r="D13332" s="1" t="s">
        <v>319</v>
      </c>
    </row>
    <row r="13333" customFormat="false" ht="15" hidden="false" customHeight="true" outlineLevel="0" collapsed="false">
      <c r="A13333" s="106" t="n">
        <v>90697.7324305556</v>
      </c>
      <c r="B13333" s="1" t="s">
        <v>320</v>
      </c>
      <c r="C13333" s="1" t="s">
        <v>321</v>
      </c>
      <c r="D13333" s="1" t="s">
        <v>322</v>
      </c>
    </row>
    <row r="13334" customFormat="false" ht="15" hidden="false" customHeight="true" outlineLevel="0" collapsed="false">
      <c r="A13334" s="106" t="n">
        <v>90705.9128009259</v>
      </c>
      <c r="B13334" s="1" t="s">
        <v>323</v>
      </c>
      <c r="C13334" s="1" t="s">
        <v>324</v>
      </c>
      <c r="D13334" s="1" t="s">
        <v>325</v>
      </c>
    </row>
    <row r="13335" customFormat="false" ht="15" hidden="false" customHeight="true" outlineLevel="0" collapsed="false">
      <c r="A13335" s="106" t="n">
        <v>90713.3720717593</v>
      </c>
      <c r="B13335" s="1" t="s">
        <v>314</v>
      </c>
      <c r="C13335" s="1" t="s">
        <v>315</v>
      </c>
      <c r="D13335" s="1" t="s">
        <v>316</v>
      </c>
    </row>
    <row r="13336" customFormat="false" ht="15" hidden="false" customHeight="true" outlineLevel="0" collapsed="false">
      <c r="A13336" s="106" t="n">
        <v>90720.0214467593</v>
      </c>
      <c r="B13336" s="1" t="s">
        <v>326</v>
      </c>
      <c r="C13336" s="1" t="s">
        <v>327</v>
      </c>
      <c r="D13336" s="1" t="s">
        <v>319</v>
      </c>
    </row>
    <row r="13337" customFormat="false" ht="15" hidden="false" customHeight="true" outlineLevel="0" collapsed="false">
      <c r="A13337" s="106" t="n">
        <v>90727.4369907407</v>
      </c>
      <c r="B13337" s="1" t="s">
        <v>320</v>
      </c>
      <c r="C13337" s="1" t="s">
        <v>321</v>
      </c>
      <c r="D13337" s="1" t="s">
        <v>322</v>
      </c>
    </row>
    <row r="13338" customFormat="false" ht="15" hidden="false" customHeight="true" outlineLevel="0" collapsed="false">
      <c r="A13338" s="106" t="n">
        <v>90735.4692824074</v>
      </c>
      <c r="B13338" s="1" t="s">
        <v>323</v>
      </c>
      <c r="C13338" s="1" t="s">
        <v>324</v>
      </c>
      <c r="D13338" s="1" t="s">
        <v>325</v>
      </c>
    </row>
    <row r="13339" customFormat="false" ht="15" hidden="false" customHeight="true" outlineLevel="0" collapsed="false">
      <c r="A13339" s="106" t="n">
        <v>90742.6046643519</v>
      </c>
      <c r="B13339" s="1" t="s">
        <v>314</v>
      </c>
      <c r="C13339" s="1" t="s">
        <v>315</v>
      </c>
      <c r="D13339" s="1" t="s">
        <v>316</v>
      </c>
    </row>
    <row r="13340" customFormat="false" ht="15" hidden="false" customHeight="true" outlineLevel="0" collapsed="false">
      <c r="A13340" s="106" t="n">
        <v>90749.4022222222</v>
      </c>
      <c r="B13340" s="1" t="s">
        <v>326</v>
      </c>
      <c r="C13340" s="1" t="s">
        <v>327</v>
      </c>
      <c r="D13340" s="1" t="s">
        <v>319</v>
      </c>
    </row>
    <row r="13341" customFormat="false" ht="15" hidden="false" customHeight="true" outlineLevel="0" collapsed="false">
      <c r="A13341" s="106" t="n">
        <v>90753.8294907407</v>
      </c>
      <c r="B13341" s="1" t="s">
        <v>328</v>
      </c>
      <c r="C13341" s="1" t="s">
        <v>331</v>
      </c>
      <c r="D13341" s="1" t="s">
        <v>332</v>
      </c>
    </row>
    <row r="13342" customFormat="false" ht="15" hidden="false" customHeight="true" outlineLevel="0" collapsed="false">
      <c r="A13342" s="106" t="n">
        <v>90757.1653472222</v>
      </c>
      <c r="B13342" s="1" t="s">
        <v>320</v>
      </c>
      <c r="C13342" s="1" t="s">
        <v>321</v>
      </c>
      <c r="D13342" s="1" t="s">
        <v>322</v>
      </c>
    </row>
    <row r="13343" customFormat="false" ht="15" hidden="false" customHeight="true" outlineLevel="0" collapsed="false">
      <c r="A13343" s="106" t="n">
        <v>90764.9321180556</v>
      </c>
      <c r="B13343" s="1" t="s">
        <v>323</v>
      </c>
      <c r="C13343" s="1" t="s">
        <v>324</v>
      </c>
      <c r="D13343" s="1" t="s">
        <v>325</v>
      </c>
    </row>
    <row r="13344" customFormat="false" ht="15" hidden="false" customHeight="true" outlineLevel="0" collapsed="false">
      <c r="A13344" s="106" t="n">
        <v>90771.7885300926</v>
      </c>
      <c r="B13344" s="1" t="s">
        <v>314</v>
      </c>
      <c r="C13344" s="1" t="s">
        <v>315</v>
      </c>
      <c r="D13344" s="1" t="s">
        <v>316</v>
      </c>
    </row>
    <row r="13345" customFormat="false" ht="15" hidden="false" customHeight="true" outlineLevel="0" collapsed="false">
      <c r="A13345" s="106" t="n">
        <v>90778.8522800926</v>
      </c>
      <c r="B13345" s="1" t="s">
        <v>326</v>
      </c>
      <c r="C13345" s="1" t="s">
        <v>327</v>
      </c>
      <c r="D13345" s="1" t="s">
        <v>319</v>
      </c>
    </row>
    <row r="13346" customFormat="false" ht="15" hidden="false" customHeight="true" outlineLevel="0" collapsed="false">
      <c r="A13346" s="106" t="n">
        <v>90786.8793055556</v>
      </c>
      <c r="B13346" s="1" t="s">
        <v>320</v>
      </c>
      <c r="C13346" s="1" t="s">
        <v>321</v>
      </c>
      <c r="D13346" s="1" t="s">
        <v>322</v>
      </c>
    </row>
    <row r="13347" customFormat="false" ht="15" hidden="false" customHeight="true" outlineLevel="0" collapsed="false">
      <c r="A13347" s="106" t="n">
        <v>90794.3255671296</v>
      </c>
      <c r="B13347" s="1" t="s">
        <v>333</v>
      </c>
      <c r="C13347" s="1" t="s">
        <v>334</v>
      </c>
      <c r="D13347" s="1" t="s">
        <v>325</v>
      </c>
    </row>
    <row r="13348" customFormat="false" ht="15" hidden="false" customHeight="true" outlineLevel="0" collapsed="false">
      <c r="A13348" s="106" t="n">
        <v>90800.9874884259</v>
      </c>
      <c r="B13348" s="1" t="s">
        <v>314</v>
      </c>
      <c r="C13348" s="1" t="s">
        <v>315</v>
      </c>
      <c r="D13348" s="1" t="s">
        <v>316</v>
      </c>
    </row>
    <row r="13349" customFormat="false" ht="15" hidden="false" customHeight="true" outlineLevel="0" collapsed="false">
      <c r="A13349" s="106" t="n">
        <v>90808.3956597222</v>
      </c>
      <c r="B13349" s="1" t="s">
        <v>317</v>
      </c>
      <c r="C13349" s="1" t="s">
        <v>318</v>
      </c>
      <c r="D13349" s="1" t="s">
        <v>319</v>
      </c>
    </row>
    <row r="13350" customFormat="false" ht="15" hidden="false" customHeight="true" outlineLevel="0" collapsed="false">
      <c r="A13350" s="106" t="n">
        <v>90816.5521643519</v>
      </c>
      <c r="B13350" s="1" t="s">
        <v>320</v>
      </c>
      <c r="C13350" s="1" t="s">
        <v>321</v>
      </c>
      <c r="D13350" s="1" t="s">
        <v>322</v>
      </c>
    </row>
    <row r="13351" customFormat="false" ht="15" hidden="false" customHeight="true" outlineLevel="0" collapsed="false">
      <c r="A13351" s="106" t="n">
        <v>90823.6773032407</v>
      </c>
      <c r="B13351" s="1" t="s">
        <v>323</v>
      </c>
      <c r="C13351" s="1" t="s">
        <v>324</v>
      </c>
      <c r="D13351" s="1" t="s">
        <v>325</v>
      </c>
    </row>
    <row r="13352" customFormat="false" ht="15" hidden="false" customHeight="true" outlineLevel="0" collapsed="false">
      <c r="A13352" s="106" t="n">
        <v>90830.2677430556</v>
      </c>
      <c r="B13352" s="1" t="s">
        <v>314</v>
      </c>
      <c r="C13352" s="1" t="s">
        <v>315</v>
      </c>
      <c r="D13352" s="1" t="s">
        <v>316</v>
      </c>
    </row>
    <row r="13353" customFormat="false" ht="15" hidden="false" customHeight="true" outlineLevel="0" collapsed="false">
      <c r="A13353" s="106" t="n">
        <v>90838.0312268519</v>
      </c>
      <c r="B13353" s="1" t="s">
        <v>326</v>
      </c>
      <c r="C13353" s="1" t="s">
        <v>327</v>
      </c>
      <c r="D13353" s="1" t="s">
        <v>319</v>
      </c>
    </row>
    <row r="13354" customFormat="false" ht="15" hidden="false" customHeight="true" outlineLevel="0" collapsed="false">
      <c r="A13354" s="106" t="n">
        <v>90846.1676273148</v>
      </c>
      <c r="B13354" s="1" t="s">
        <v>320</v>
      </c>
      <c r="C13354" s="1" t="s">
        <v>321</v>
      </c>
      <c r="D13354" s="1" t="s">
        <v>322</v>
      </c>
    </row>
    <row r="13355" customFormat="false" ht="15" hidden="false" customHeight="true" outlineLevel="0" collapsed="false">
      <c r="A13355" s="106" t="n">
        <v>90847.5317708333</v>
      </c>
      <c r="B13355" s="1" t="s">
        <v>328</v>
      </c>
      <c r="C13355" s="1" t="s">
        <v>335</v>
      </c>
      <c r="D13355" s="1" t="s">
        <v>336</v>
      </c>
    </row>
    <row r="13356" customFormat="false" ht="15" hidden="false" customHeight="true" outlineLevel="0" collapsed="false">
      <c r="A13356" s="106" t="n">
        <v>90853.0173611111</v>
      </c>
      <c r="B13356" s="1" t="s">
        <v>323</v>
      </c>
      <c r="C13356" s="1" t="s">
        <v>324</v>
      </c>
      <c r="D13356" s="1" t="s">
        <v>325</v>
      </c>
    </row>
    <row r="13357" customFormat="false" ht="15" hidden="false" customHeight="true" outlineLevel="0" collapsed="false">
      <c r="A13357" s="106" t="n">
        <v>90859.6878472222</v>
      </c>
      <c r="B13357" s="1" t="s">
        <v>314</v>
      </c>
      <c r="C13357" s="1" t="s">
        <v>315</v>
      </c>
      <c r="D13357" s="1" t="s">
        <v>316</v>
      </c>
    </row>
    <row r="13358" customFormat="false" ht="15" hidden="false" customHeight="true" outlineLevel="0" collapsed="false">
      <c r="A13358" s="106" t="n">
        <v>90867.7356365741</v>
      </c>
      <c r="B13358" s="1" t="s">
        <v>326</v>
      </c>
      <c r="C13358" s="1" t="s">
        <v>327</v>
      </c>
      <c r="D13358" s="1" t="s">
        <v>319</v>
      </c>
    </row>
    <row r="13359" customFormat="false" ht="15" hidden="false" customHeight="true" outlineLevel="0" collapsed="false">
      <c r="A13359" s="106" t="n">
        <v>90875.712962963</v>
      </c>
      <c r="B13359" s="1" t="s">
        <v>320</v>
      </c>
      <c r="C13359" s="1" t="s">
        <v>321</v>
      </c>
      <c r="D13359" s="1" t="s">
        <v>322</v>
      </c>
    </row>
    <row r="13360" customFormat="false" ht="15" hidden="false" customHeight="true" outlineLevel="0" collapsed="false">
      <c r="A13360" s="106" t="n">
        <v>90882.3789467593</v>
      </c>
      <c r="B13360" s="1" t="s">
        <v>323</v>
      </c>
      <c r="C13360" s="1" t="s">
        <v>324</v>
      </c>
      <c r="D13360" s="1" t="s">
        <v>325</v>
      </c>
    </row>
    <row r="13361" customFormat="false" ht="15" hidden="false" customHeight="true" outlineLevel="0" collapsed="false">
      <c r="A13361" s="106" t="n">
        <v>90889.2819560185</v>
      </c>
      <c r="B13361" s="1" t="s">
        <v>314</v>
      </c>
      <c r="C13361" s="1" t="s">
        <v>315</v>
      </c>
      <c r="D13361" s="1" t="s">
        <v>316</v>
      </c>
    </row>
    <row r="13362" customFormat="false" ht="15" hidden="false" customHeight="true" outlineLevel="0" collapsed="false">
      <c r="A13362" s="106" t="n">
        <v>90897.4732060185</v>
      </c>
      <c r="B13362" s="1" t="s">
        <v>326</v>
      </c>
      <c r="C13362" s="1" t="s">
        <v>327</v>
      </c>
      <c r="D13362" s="1" t="s">
        <v>319</v>
      </c>
    </row>
    <row r="13363" customFormat="false" ht="15" hidden="false" customHeight="true" outlineLevel="0" collapsed="false">
      <c r="A13363" s="106" t="n">
        <v>90905.1782986111</v>
      </c>
      <c r="B13363" s="1" t="s">
        <v>320</v>
      </c>
      <c r="C13363" s="1" t="s">
        <v>321</v>
      </c>
      <c r="D13363" s="1" t="s">
        <v>322</v>
      </c>
    </row>
    <row r="13364" customFormat="false" ht="15" hidden="false" customHeight="true" outlineLevel="0" collapsed="false">
      <c r="A13364" s="106" t="n">
        <v>90911.7960069444</v>
      </c>
      <c r="B13364" s="1" t="s">
        <v>323</v>
      </c>
      <c r="C13364" s="1" t="s">
        <v>324</v>
      </c>
      <c r="D13364" s="1" t="s">
        <v>325</v>
      </c>
    </row>
    <row r="13365" customFormat="false" ht="15" hidden="false" customHeight="true" outlineLevel="0" collapsed="false">
      <c r="A13365" s="106" t="n">
        <v>90919.0424652778</v>
      </c>
      <c r="B13365" s="1" t="s">
        <v>314</v>
      </c>
      <c r="C13365" s="1" t="s">
        <v>315</v>
      </c>
      <c r="D13365" s="1" t="s">
        <v>316</v>
      </c>
    </row>
    <row r="13366" customFormat="false" ht="15" hidden="false" customHeight="true" outlineLevel="0" collapsed="false">
      <c r="A13366" s="106" t="n">
        <v>90927.2031828704</v>
      </c>
      <c r="B13366" s="1" t="s">
        <v>326</v>
      </c>
      <c r="C13366" s="1" t="s">
        <v>327</v>
      </c>
      <c r="D13366" s="1" t="s">
        <v>319</v>
      </c>
    </row>
    <row r="13367" customFormat="false" ht="15" hidden="false" customHeight="true" outlineLevel="0" collapsed="false">
      <c r="A13367" s="106" t="n">
        <v>90934.5663888889</v>
      </c>
      <c r="B13367" s="1" t="s">
        <v>320</v>
      </c>
      <c r="C13367" s="1" t="s">
        <v>321</v>
      </c>
      <c r="D13367" s="1" t="s">
        <v>322</v>
      </c>
    </row>
    <row r="13368" customFormat="false" ht="15" hidden="false" customHeight="true" outlineLevel="0" collapsed="false">
      <c r="A13368" s="106" t="n">
        <v>90937.4789351852</v>
      </c>
      <c r="B13368" s="1" t="s">
        <v>328</v>
      </c>
      <c r="C13368" s="1" t="s">
        <v>337</v>
      </c>
      <c r="D13368" s="1" t="s">
        <v>338</v>
      </c>
    </row>
    <row r="13369" customFormat="false" ht="15" hidden="false" customHeight="true" outlineLevel="0" collapsed="false">
      <c r="A13369" s="106" t="n">
        <v>90941.2952662037</v>
      </c>
      <c r="B13369" s="1" t="s">
        <v>323</v>
      </c>
      <c r="C13369" s="1" t="s">
        <v>324</v>
      </c>
      <c r="D13369" s="1" t="s">
        <v>325</v>
      </c>
    </row>
    <row r="13370" customFormat="false" ht="15" hidden="false" customHeight="true" outlineLevel="0" collapsed="false">
      <c r="A13370" s="106" t="n">
        <v>90948.917349537</v>
      </c>
      <c r="B13370" s="1" t="s">
        <v>314</v>
      </c>
      <c r="C13370" s="1" t="s">
        <v>315</v>
      </c>
      <c r="D13370" s="1" t="s">
        <v>316</v>
      </c>
    </row>
    <row r="13371" customFormat="false" ht="15" hidden="false" customHeight="true" outlineLevel="0" collapsed="false">
      <c r="A13371" s="106" t="n">
        <v>90956.8830208333</v>
      </c>
      <c r="B13371" s="1" t="s">
        <v>317</v>
      </c>
      <c r="C13371" s="1" t="s">
        <v>318</v>
      </c>
      <c r="D13371" s="1" t="s">
        <v>319</v>
      </c>
    </row>
    <row r="13372" customFormat="false" ht="15" hidden="false" customHeight="true" outlineLevel="0" collapsed="false">
      <c r="A13372" s="106" t="n">
        <v>90963.9015162037</v>
      </c>
      <c r="B13372" s="1" t="s">
        <v>320</v>
      </c>
      <c r="C13372" s="1" t="s">
        <v>321</v>
      </c>
      <c r="D13372" s="1" t="s">
        <v>322</v>
      </c>
    </row>
    <row r="13373" customFormat="false" ht="15" hidden="false" customHeight="true" outlineLevel="0" collapsed="false">
      <c r="A13373" s="106" t="n">
        <v>90970.884525463</v>
      </c>
      <c r="B13373" s="1" t="s">
        <v>333</v>
      </c>
      <c r="C13373" s="1" t="s">
        <v>334</v>
      </c>
      <c r="D13373" s="1" t="s">
        <v>325</v>
      </c>
    </row>
    <row r="13374" customFormat="false" ht="15" hidden="false" customHeight="true" outlineLevel="0" collapsed="false">
      <c r="A13374" s="106" t="n">
        <v>90978.8260185185</v>
      </c>
      <c r="B13374" s="1" t="s">
        <v>314</v>
      </c>
      <c r="C13374" s="1" t="s">
        <v>315</v>
      </c>
      <c r="D13374" s="1" t="s">
        <v>316</v>
      </c>
    </row>
    <row r="13375" customFormat="false" ht="15" hidden="false" customHeight="true" outlineLevel="0" collapsed="false">
      <c r="A13375" s="106" t="n">
        <v>90986.4758217593</v>
      </c>
      <c r="B13375" s="1" t="s">
        <v>326</v>
      </c>
      <c r="C13375" s="1" t="s">
        <v>327</v>
      </c>
      <c r="D13375" s="1" t="s">
        <v>319</v>
      </c>
    </row>
    <row r="13376" customFormat="false" ht="15" hidden="false" customHeight="true" outlineLevel="0" collapsed="false">
      <c r="A13376" s="106" t="n">
        <v>90993.2253587963</v>
      </c>
      <c r="B13376" s="1" t="s">
        <v>320</v>
      </c>
      <c r="C13376" s="1" t="s">
        <v>321</v>
      </c>
      <c r="D13376" s="1" t="s">
        <v>322</v>
      </c>
    </row>
    <row r="13377" customFormat="false" ht="15" hidden="false" customHeight="true" outlineLevel="0" collapsed="false">
      <c r="A13377" s="106" t="n">
        <v>91000.5463194445</v>
      </c>
      <c r="B13377" s="1" t="s">
        <v>323</v>
      </c>
      <c r="C13377" s="1" t="s">
        <v>324</v>
      </c>
      <c r="D13377" s="1" t="s">
        <v>325</v>
      </c>
    </row>
    <row r="13378" customFormat="false" ht="15" hidden="false" customHeight="true" outlineLevel="0" collapsed="false">
      <c r="A13378" s="106" t="n">
        <v>91008.6830324074</v>
      </c>
      <c r="B13378" s="1" t="s">
        <v>314</v>
      </c>
      <c r="C13378" s="1" t="s">
        <v>315</v>
      </c>
      <c r="D13378" s="1" t="s">
        <v>316</v>
      </c>
    </row>
    <row r="13379" customFormat="false" ht="15" hidden="false" customHeight="true" outlineLevel="0" collapsed="false">
      <c r="A13379" s="106" t="n">
        <v>91015.9636805556</v>
      </c>
      <c r="B13379" s="1" t="s">
        <v>326</v>
      </c>
      <c r="C13379" s="1" t="s">
        <v>327</v>
      </c>
      <c r="D13379" s="1" t="s">
        <v>319</v>
      </c>
    </row>
    <row r="13380" customFormat="false" ht="15" hidden="false" customHeight="true" outlineLevel="0" collapsed="false">
      <c r="A13380" s="106" t="n">
        <v>91022.5822800926</v>
      </c>
      <c r="B13380" s="1" t="s">
        <v>320</v>
      </c>
      <c r="C13380" s="1" t="s">
        <v>321</v>
      </c>
      <c r="D13380" s="1" t="s">
        <v>322</v>
      </c>
    </row>
    <row r="13381" customFormat="false" ht="15" hidden="false" customHeight="true" outlineLevel="0" collapsed="false">
      <c r="A13381" s="106" t="n">
        <v>91026.4250462963</v>
      </c>
      <c r="B13381" s="1" t="s">
        <v>328</v>
      </c>
      <c r="C13381" s="1" t="s">
        <v>329</v>
      </c>
      <c r="D13381" s="1" t="s">
        <v>330</v>
      </c>
    </row>
    <row r="13382" customFormat="false" ht="15" hidden="false" customHeight="true" outlineLevel="0" collapsed="false">
      <c r="A13382" s="106" t="n">
        <v>91030.2456944444</v>
      </c>
      <c r="B13382" s="1" t="s">
        <v>323</v>
      </c>
      <c r="C13382" s="1" t="s">
        <v>324</v>
      </c>
      <c r="D13382" s="1" t="s">
        <v>325</v>
      </c>
    </row>
    <row r="13383" customFormat="false" ht="15" hidden="false" customHeight="true" outlineLevel="0" collapsed="false">
      <c r="A13383" s="106" t="n">
        <v>91038.4186805556</v>
      </c>
      <c r="B13383" s="1" t="s">
        <v>314</v>
      </c>
      <c r="C13383" s="1" t="s">
        <v>315</v>
      </c>
      <c r="D13383" s="1" t="s">
        <v>316</v>
      </c>
    </row>
    <row r="13384" customFormat="false" ht="15" hidden="false" customHeight="true" outlineLevel="0" collapsed="false">
      <c r="A13384" s="106" t="n">
        <v>91045.3562152778</v>
      </c>
      <c r="B13384" s="1" t="s">
        <v>326</v>
      </c>
      <c r="C13384" s="1" t="s">
        <v>327</v>
      </c>
      <c r="D13384" s="1" t="s">
        <v>319</v>
      </c>
    </row>
    <row r="13385" customFormat="false" ht="15" hidden="false" customHeight="true" outlineLevel="0" collapsed="false">
      <c r="A13385" s="106" t="n">
        <v>91052.0045717593</v>
      </c>
      <c r="B13385" s="1" t="s">
        <v>320</v>
      </c>
      <c r="C13385" s="1" t="s">
        <v>321</v>
      </c>
      <c r="D13385" s="1" t="s">
        <v>322</v>
      </c>
    </row>
    <row r="13386" customFormat="false" ht="15" hidden="false" customHeight="true" outlineLevel="0" collapsed="false">
      <c r="A13386" s="106" t="n">
        <v>91059.945474537</v>
      </c>
      <c r="B13386" s="1" t="s">
        <v>323</v>
      </c>
      <c r="C13386" s="1" t="s">
        <v>324</v>
      </c>
      <c r="D13386" s="1" t="s">
        <v>325</v>
      </c>
    </row>
    <row r="13387" customFormat="false" ht="15" hidden="false" customHeight="true" outlineLevel="0" collapsed="false">
      <c r="A13387" s="106" t="n">
        <v>91067.9927893519</v>
      </c>
      <c r="B13387" s="1" t="s">
        <v>314</v>
      </c>
      <c r="C13387" s="1" t="s">
        <v>315</v>
      </c>
      <c r="D13387" s="1" t="s">
        <v>316</v>
      </c>
    </row>
    <row r="13388" customFormat="false" ht="15" hidden="false" customHeight="true" outlineLevel="0" collapsed="false">
      <c r="A13388" s="106" t="n">
        <v>91074.6855324074</v>
      </c>
      <c r="B13388" s="1" t="s">
        <v>326</v>
      </c>
      <c r="C13388" s="1" t="s">
        <v>327</v>
      </c>
      <c r="D13388" s="1" t="s">
        <v>319</v>
      </c>
    </row>
    <row r="13389" customFormat="false" ht="15" hidden="false" customHeight="true" outlineLevel="0" collapsed="false">
      <c r="A13389" s="106" t="n">
        <v>91081.5058796296</v>
      </c>
      <c r="B13389" s="1" t="s">
        <v>320</v>
      </c>
      <c r="C13389" s="1" t="s">
        <v>321</v>
      </c>
      <c r="D13389" s="1" t="s">
        <v>322</v>
      </c>
    </row>
    <row r="13390" customFormat="false" ht="15" hidden="false" customHeight="true" outlineLevel="0" collapsed="false">
      <c r="A13390" s="106" t="n">
        <v>91089.615150463</v>
      </c>
      <c r="B13390" s="1" t="s">
        <v>323</v>
      </c>
      <c r="C13390" s="1" t="s">
        <v>324</v>
      </c>
      <c r="D13390" s="1" t="s">
        <v>325</v>
      </c>
    </row>
    <row r="13391" customFormat="false" ht="15" hidden="false" customHeight="true" outlineLevel="0" collapsed="false">
      <c r="A13391" s="106" t="n">
        <v>91097.4024652778</v>
      </c>
      <c r="B13391" s="1" t="s">
        <v>314</v>
      </c>
      <c r="C13391" s="1" t="s">
        <v>315</v>
      </c>
      <c r="D13391" s="1" t="s">
        <v>316</v>
      </c>
    </row>
    <row r="13392" customFormat="false" ht="15" hidden="false" customHeight="true" outlineLevel="0" collapsed="false">
      <c r="A13392" s="106" t="n">
        <v>91103.9939351852</v>
      </c>
      <c r="B13392" s="1" t="s">
        <v>326</v>
      </c>
      <c r="C13392" s="1" t="s">
        <v>327</v>
      </c>
      <c r="D13392" s="1" t="s">
        <v>319</v>
      </c>
    </row>
    <row r="13393" customFormat="false" ht="15" hidden="false" customHeight="true" outlineLevel="0" collapsed="false">
      <c r="A13393" s="106" t="n">
        <v>91111.0859606482</v>
      </c>
      <c r="B13393" s="1" t="s">
        <v>320</v>
      </c>
      <c r="C13393" s="1" t="s">
        <v>321</v>
      </c>
      <c r="D13393" s="1" t="s">
        <v>322</v>
      </c>
    </row>
    <row r="13394" customFormat="false" ht="15" hidden="false" customHeight="true" outlineLevel="0" collapsed="false">
      <c r="A13394" s="106" t="n">
        <v>91119.0741435185</v>
      </c>
      <c r="B13394" s="1" t="s">
        <v>328</v>
      </c>
      <c r="C13394" s="1" t="s">
        <v>331</v>
      </c>
      <c r="D13394" s="1" t="s">
        <v>332</v>
      </c>
    </row>
    <row r="13395" customFormat="false" ht="15" hidden="false" customHeight="true" outlineLevel="0" collapsed="false">
      <c r="A13395" s="106" t="n">
        <v>91119.2311574074</v>
      </c>
      <c r="B13395" s="1" t="s">
        <v>323</v>
      </c>
      <c r="C13395" s="1" t="s">
        <v>324</v>
      </c>
      <c r="D13395" s="1" t="s">
        <v>325</v>
      </c>
    </row>
    <row r="13396" customFormat="false" ht="15" hidden="false" customHeight="true" outlineLevel="0" collapsed="false">
      <c r="A13396" s="106" t="n">
        <v>91126.6802430556</v>
      </c>
      <c r="B13396" s="1" t="s">
        <v>314</v>
      </c>
      <c r="C13396" s="1" t="s">
        <v>315</v>
      </c>
      <c r="D13396" s="1" t="s">
        <v>316</v>
      </c>
    </row>
    <row r="13397" customFormat="false" ht="15" hidden="false" customHeight="true" outlineLevel="0" collapsed="false">
      <c r="A13397" s="106" t="n">
        <v>91133.3236689815</v>
      </c>
      <c r="B13397" s="1" t="s">
        <v>317</v>
      </c>
      <c r="C13397" s="1" t="s">
        <v>318</v>
      </c>
      <c r="D13397" s="1" t="s">
        <v>319</v>
      </c>
    </row>
    <row r="13398" customFormat="false" ht="15" hidden="false" customHeight="true" outlineLevel="0" collapsed="false">
      <c r="A13398" s="106" t="n">
        <v>91140.7385185185</v>
      </c>
      <c r="B13398" s="1" t="s">
        <v>320</v>
      </c>
      <c r="C13398" s="1" t="s">
        <v>321</v>
      </c>
      <c r="D13398" s="1" t="s">
        <v>322</v>
      </c>
    </row>
    <row r="13399" customFormat="false" ht="15" hidden="false" customHeight="true" outlineLevel="0" collapsed="false">
      <c r="A13399" s="106" t="n">
        <v>91148.7770717593</v>
      </c>
      <c r="B13399" s="1" t="s">
        <v>333</v>
      </c>
      <c r="C13399" s="1" t="s">
        <v>334</v>
      </c>
      <c r="D13399" s="1" t="s">
        <v>325</v>
      </c>
    </row>
    <row r="13400" customFormat="false" ht="15" hidden="false" customHeight="true" outlineLevel="0" collapsed="false">
      <c r="A13400" s="106" t="n">
        <v>91155.8821064815</v>
      </c>
      <c r="B13400" s="1" t="s">
        <v>314</v>
      </c>
      <c r="C13400" s="1" t="s">
        <v>315</v>
      </c>
      <c r="D13400" s="1" t="s">
        <v>316</v>
      </c>
    </row>
    <row r="13401" customFormat="false" ht="15" hidden="false" customHeight="true" outlineLevel="0" collapsed="false">
      <c r="A13401" s="106" t="n">
        <v>91162.7110069445</v>
      </c>
      <c r="B13401" s="1" t="s">
        <v>326</v>
      </c>
      <c r="C13401" s="1" t="s">
        <v>327</v>
      </c>
      <c r="D13401" s="1" t="s">
        <v>319</v>
      </c>
    </row>
    <row r="13402" customFormat="false" ht="15" hidden="false" customHeight="true" outlineLevel="0" collapsed="false">
      <c r="A13402" s="106" t="n">
        <v>91170.451724537</v>
      </c>
      <c r="B13402" s="1" t="s">
        <v>320</v>
      </c>
      <c r="C13402" s="1" t="s">
        <v>321</v>
      </c>
      <c r="D13402" s="1" t="s">
        <v>322</v>
      </c>
    </row>
    <row r="13403" customFormat="false" ht="15" hidden="false" customHeight="true" outlineLevel="0" collapsed="false">
      <c r="A13403" s="106" t="n">
        <v>91178.2494328704</v>
      </c>
      <c r="B13403" s="1" t="s">
        <v>323</v>
      </c>
      <c r="C13403" s="1" t="s">
        <v>324</v>
      </c>
      <c r="D13403" s="1" t="s">
        <v>325</v>
      </c>
    </row>
    <row r="13404" customFormat="false" ht="15" hidden="false" customHeight="true" outlineLevel="0" collapsed="false">
      <c r="A13404" s="106" t="n">
        <v>91185.0736111111</v>
      </c>
      <c r="B13404" s="1" t="s">
        <v>314</v>
      </c>
      <c r="C13404" s="1" t="s">
        <v>315</v>
      </c>
      <c r="D13404" s="1" t="s">
        <v>316</v>
      </c>
    </row>
    <row r="13405" customFormat="false" ht="15" hidden="false" customHeight="true" outlineLevel="0" collapsed="false">
      <c r="A13405" s="106" t="n">
        <v>91192.1843171296</v>
      </c>
      <c r="B13405" s="1" t="s">
        <v>326</v>
      </c>
      <c r="C13405" s="1" t="s">
        <v>327</v>
      </c>
      <c r="D13405" s="1" t="s">
        <v>319</v>
      </c>
    </row>
    <row r="13406" customFormat="false" ht="15" hidden="false" customHeight="true" outlineLevel="0" collapsed="false">
      <c r="A13406" s="106" t="n">
        <v>91200.2015509259</v>
      </c>
      <c r="B13406" s="1" t="s">
        <v>320</v>
      </c>
      <c r="C13406" s="1" t="s">
        <v>321</v>
      </c>
      <c r="D13406" s="1" t="s">
        <v>322</v>
      </c>
    </row>
    <row r="13407" customFormat="false" ht="15" hidden="false" customHeight="true" outlineLevel="0" collapsed="false">
      <c r="A13407" s="106" t="n">
        <v>91207.6635648148</v>
      </c>
      <c r="B13407" s="1" t="s">
        <v>323</v>
      </c>
      <c r="C13407" s="1" t="s">
        <v>324</v>
      </c>
      <c r="D13407" s="1" t="s">
        <v>325</v>
      </c>
    </row>
    <row r="13408" customFormat="false" ht="15" hidden="false" customHeight="true" outlineLevel="0" collapsed="false">
      <c r="A13408" s="106" t="n">
        <v>91212.7792476852</v>
      </c>
      <c r="B13408" s="1" t="s">
        <v>328</v>
      </c>
      <c r="C13408" s="1" t="s">
        <v>335</v>
      </c>
      <c r="D13408" s="1" t="s">
        <v>336</v>
      </c>
    </row>
    <row r="13409" customFormat="false" ht="15" hidden="false" customHeight="true" outlineLevel="0" collapsed="false">
      <c r="A13409" s="106" t="n">
        <v>91214.3196527778</v>
      </c>
      <c r="B13409" s="1" t="s">
        <v>314</v>
      </c>
      <c r="C13409" s="1" t="s">
        <v>315</v>
      </c>
      <c r="D13409" s="1" t="s">
        <v>316</v>
      </c>
    </row>
    <row r="13410" customFormat="false" ht="15" hidden="false" customHeight="true" outlineLevel="0" collapsed="false">
      <c r="A13410" s="106" t="n">
        <v>91221.7632291667</v>
      </c>
      <c r="B13410" s="1" t="s">
        <v>326</v>
      </c>
      <c r="C13410" s="1" t="s">
        <v>327</v>
      </c>
      <c r="D13410" s="1" t="s">
        <v>319</v>
      </c>
    </row>
    <row r="13411" customFormat="false" ht="15" hidden="false" customHeight="true" outlineLevel="0" collapsed="false">
      <c r="A13411" s="106" t="n">
        <v>91229.947037037</v>
      </c>
      <c r="B13411" s="1" t="s">
        <v>320</v>
      </c>
      <c r="C13411" s="1" t="s">
        <v>321</v>
      </c>
      <c r="D13411" s="1" t="s">
        <v>322</v>
      </c>
    </row>
    <row r="13412" customFormat="false" ht="15" hidden="false" customHeight="true" outlineLevel="0" collapsed="false">
      <c r="A13412" s="106" t="n">
        <v>91237.0510763889</v>
      </c>
      <c r="B13412" s="1" t="s">
        <v>323</v>
      </c>
      <c r="C13412" s="1" t="s">
        <v>324</v>
      </c>
      <c r="D13412" s="1" t="s">
        <v>325</v>
      </c>
    </row>
    <row r="13413" customFormat="false" ht="15" hidden="false" customHeight="true" outlineLevel="0" collapsed="false">
      <c r="A13413" s="106" t="n">
        <v>91243.6755092593</v>
      </c>
      <c r="B13413" s="1" t="s">
        <v>314</v>
      </c>
      <c r="C13413" s="1" t="s">
        <v>315</v>
      </c>
      <c r="D13413" s="1" t="s">
        <v>316</v>
      </c>
    </row>
    <row r="13414" customFormat="false" ht="15" hidden="false" customHeight="true" outlineLevel="0" collapsed="false">
      <c r="A13414" s="106" t="n">
        <v>91251.4531828704</v>
      </c>
      <c r="B13414" s="1" t="s">
        <v>326</v>
      </c>
      <c r="C13414" s="1" t="s">
        <v>327</v>
      </c>
      <c r="D13414" s="1" t="s">
        <v>319</v>
      </c>
    </row>
    <row r="13415" customFormat="false" ht="15" hidden="false" customHeight="true" outlineLevel="0" collapsed="false">
      <c r="A13415" s="106" t="n">
        <v>91259.6373148148</v>
      </c>
      <c r="B13415" s="1" t="s">
        <v>320</v>
      </c>
      <c r="C13415" s="1" t="s">
        <v>321</v>
      </c>
      <c r="D13415" s="1" t="s">
        <v>322</v>
      </c>
    </row>
    <row r="13416" customFormat="false" ht="15" hidden="false" customHeight="true" outlineLevel="0" collapsed="false">
      <c r="A13416" s="106" t="n">
        <v>91266.4479398148</v>
      </c>
      <c r="B13416" s="1" t="s">
        <v>323</v>
      </c>
      <c r="C13416" s="1" t="s">
        <v>324</v>
      </c>
      <c r="D13416" s="1" t="s">
        <v>325</v>
      </c>
    </row>
    <row r="13417" customFormat="false" ht="15" hidden="false" customHeight="true" outlineLevel="0" collapsed="false">
      <c r="A13417" s="106" t="n">
        <v>91273.1769097222</v>
      </c>
      <c r="B13417" s="1" t="s">
        <v>314</v>
      </c>
      <c r="C13417" s="1" t="s">
        <v>315</v>
      </c>
      <c r="D13417" s="1" t="s">
        <v>316</v>
      </c>
    </row>
    <row r="13418" customFormat="false" ht="15" hidden="false" customHeight="true" outlineLevel="0" collapsed="false">
      <c r="A13418" s="106" t="n">
        <v>91281.2325231482</v>
      </c>
      <c r="B13418" s="1" t="s">
        <v>326</v>
      </c>
      <c r="C13418" s="1" t="s">
        <v>327</v>
      </c>
      <c r="D13418" s="1" t="s">
        <v>319</v>
      </c>
    </row>
    <row r="13419" customFormat="false" ht="15" hidden="false" customHeight="true" outlineLevel="0" collapsed="false">
      <c r="A13419" s="106" t="n">
        <v>91289.2299884259</v>
      </c>
      <c r="B13419" s="1" t="s">
        <v>320</v>
      </c>
      <c r="C13419" s="1" t="s">
        <v>321</v>
      </c>
      <c r="D13419" s="1" t="s">
        <v>322</v>
      </c>
    </row>
    <row r="13420" customFormat="false" ht="15" hidden="false" customHeight="true" outlineLevel="0" collapsed="false">
      <c r="A13420" s="106" t="n">
        <v>91295.880462963</v>
      </c>
      <c r="B13420" s="1" t="s">
        <v>323</v>
      </c>
      <c r="C13420" s="1" t="s">
        <v>324</v>
      </c>
      <c r="D13420" s="1" t="s">
        <v>325</v>
      </c>
    </row>
    <row r="13421" customFormat="false" ht="15" hidden="false" customHeight="true" outlineLevel="0" collapsed="false">
      <c r="A13421" s="106" t="n">
        <v>91302.7285300926</v>
      </c>
      <c r="B13421" s="1" t="s">
        <v>328</v>
      </c>
      <c r="C13421" s="1" t="s">
        <v>337</v>
      </c>
      <c r="D13421" s="1" t="s">
        <v>338</v>
      </c>
    </row>
    <row r="13422" customFormat="false" ht="15" hidden="false" customHeight="true" outlineLevel="0" collapsed="false">
      <c r="A13422" s="106" t="n">
        <v>91302.8327314815</v>
      </c>
      <c r="B13422" s="1" t="s">
        <v>314</v>
      </c>
      <c r="C13422" s="1" t="s">
        <v>315</v>
      </c>
      <c r="D13422" s="1" t="s">
        <v>316</v>
      </c>
    </row>
    <row r="13423" customFormat="false" ht="15" hidden="false" customHeight="true" outlineLevel="0" collapsed="false">
      <c r="A13423" s="106" t="n">
        <v>91311.0424652778</v>
      </c>
      <c r="B13423" s="1" t="s">
        <v>317</v>
      </c>
      <c r="C13423" s="1" t="s">
        <v>318</v>
      </c>
      <c r="D13423" s="1" t="s">
        <v>319</v>
      </c>
    </row>
    <row r="13424" customFormat="false" ht="15" hidden="false" customHeight="true" outlineLevel="0" collapsed="false">
      <c r="A13424" s="106" t="n">
        <v>91318.7095717593</v>
      </c>
      <c r="B13424" s="1" t="s">
        <v>320</v>
      </c>
      <c r="C13424" s="1" t="s">
        <v>321</v>
      </c>
      <c r="D13424" s="1" t="s">
        <v>322</v>
      </c>
    </row>
    <row r="13425" customFormat="false" ht="15" hidden="false" customHeight="true" outlineLevel="0" collapsed="false">
      <c r="A13425" s="106" t="n">
        <v>91325.3572685185</v>
      </c>
      <c r="B13425" s="1" t="s">
        <v>333</v>
      </c>
      <c r="C13425" s="1" t="s">
        <v>334</v>
      </c>
      <c r="D13425" s="1" t="s">
        <v>325</v>
      </c>
    </row>
    <row r="13426" customFormat="false" ht="15" hidden="false" customHeight="true" outlineLevel="0" collapsed="false">
      <c r="A13426" s="106" t="n">
        <v>91332.6222800926</v>
      </c>
      <c r="B13426" s="1" t="s">
        <v>314</v>
      </c>
      <c r="C13426" s="1" t="s">
        <v>315</v>
      </c>
      <c r="D13426" s="1" t="s">
        <v>316</v>
      </c>
    </row>
    <row r="13427" customFormat="false" ht="15" hidden="false" customHeight="true" outlineLevel="0" collapsed="false">
      <c r="A13427" s="106" t="n">
        <v>91340.8021759259</v>
      </c>
      <c r="B13427" s="1" t="s">
        <v>326</v>
      </c>
      <c r="C13427" s="1" t="s">
        <v>327</v>
      </c>
      <c r="D13427" s="1" t="s">
        <v>319</v>
      </c>
    </row>
    <row r="13428" customFormat="false" ht="15" hidden="false" customHeight="true" outlineLevel="0" collapsed="false">
      <c r="A13428" s="106" t="n">
        <v>91348.0911921296</v>
      </c>
      <c r="B13428" s="1" t="s">
        <v>320</v>
      </c>
      <c r="C13428" s="1" t="s">
        <v>321</v>
      </c>
      <c r="D13428" s="1" t="s">
        <v>322</v>
      </c>
    </row>
    <row r="13429" customFormat="false" ht="15" hidden="false" customHeight="true" outlineLevel="0" collapsed="false">
      <c r="A13429" s="106" t="n">
        <v>91354.8733912037</v>
      </c>
      <c r="B13429" s="1" t="s">
        <v>323</v>
      </c>
      <c r="C13429" s="1" t="s">
        <v>324</v>
      </c>
      <c r="D13429" s="1" t="s">
        <v>325</v>
      </c>
    </row>
    <row r="13430" customFormat="false" ht="15" hidden="false" customHeight="true" outlineLevel="0" collapsed="false">
      <c r="A13430" s="106" t="n">
        <v>91362.4938425926</v>
      </c>
      <c r="B13430" s="1" t="s">
        <v>314</v>
      </c>
      <c r="C13430" s="1" t="s">
        <v>315</v>
      </c>
      <c r="D13430" s="1" t="s">
        <v>316</v>
      </c>
    </row>
    <row r="13431" customFormat="false" ht="15" hidden="false" customHeight="true" outlineLevel="0" collapsed="false">
      <c r="A13431" s="106" t="n">
        <v>91370.4491319445</v>
      </c>
      <c r="B13431" s="1" t="s">
        <v>326</v>
      </c>
      <c r="C13431" s="1" t="s">
        <v>327</v>
      </c>
      <c r="D13431" s="1" t="s">
        <v>319</v>
      </c>
    </row>
    <row r="13432" customFormat="false" ht="15" hidden="false" customHeight="true" outlineLevel="0" collapsed="false">
      <c r="A13432" s="106" t="n">
        <v>91377.4092708333</v>
      </c>
      <c r="B13432" s="1" t="s">
        <v>320</v>
      </c>
      <c r="C13432" s="1" t="s">
        <v>321</v>
      </c>
      <c r="D13432" s="1" t="s">
        <v>322</v>
      </c>
    </row>
    <row r="13433" customFormat="false" ht="15" hidden="false" customHeight="true" outlineLevel="0" collapsed="false">
      <c r="A13433" s="106" t="n">
        <v>91384.4236458333</v>
      </c>
      <c r="B13433" s="1" t="s">
        <v>323</v>
      </c>
      <c r="C13433" s="1" t="s">
        <v>324</v>
      </c>
      <c r="D13433" s="1" t="s">
        <v>325</v>
      </c>
    </row>
    <row r="13434" customFormat="false" ht="15" hidden="false" customHeight="true" outlineLevel="0" collapsed="false">
      <c r="A13434" s="106" t="n">
        <v>91391.6673611111</v>
      </c>
      <c r="B13434" s="1" t="s">
        <v>328</v>
      </c>
      <c r="C13434" s="1" t="s">
        <v>329</v>
      </c>
      <c r="D13434" s="1" t="s">
        <v>330</v>
      </c>
    </row>
    <row r="13435" customFormat="false" ht="15" hidden="false" customHeight="true" outlineLevel="0" collapsed="false">
      <c r="A13435" s="106" t="n">
        <v>91392.368125</v>
      </c>
      <c r="B13435" s="1" t="s">
        <v>314</v>
      </c>
      <c r="C13435" s="1" t="s">
        <v>315</v>
      </c>
      <c r="D13435" s="1" t="s">
        <v>316</v>
      </c>
    </row>
    <row r="13436" customFormat="false" ht="15" hidden="false" customHeight="true" outlineLevel="0" collapsed="false">
      <c r="A13436" s="106" t="n">
        <v>91399.965775463</v>
      </c>
      <c r="B13436" s="1" t="s">
        <v>326</v>
      </c>
      <c r="C13436" s="1" t="s">
        <v>327</v>
      </c>
      <c r="D13436" s="1" t="s">
        <v>319</v>
      </c>
    </row>
    <row r="13437" customFormat="false" ht="15" hidden="false" customHeight="true" outlineLevel="0" collapsed="false">
      <c r="A13437" s="106" t="n">
        <v>91406.7038194445</v>
      </c>
      <c r="B13437" s="1" t="s">
        <v>320</v>
      </c>
      <c r="C13437" s="1" t="s">
        <v>321</v>
      </c>
      <c r="D13437" s="1" t="s">
        <v>322</v>
      </c>
    </row>
    <row r="13438" customFormat="false" ht="15" hidden="false" customHeight="true" outlineLevel="0" collapsed="false">
      <c r="A13438" s="106" t="n">
        <v>91414.010150463</v>
      </c>
      <c r="B13438" s="1" t="s">
        <v>323</v>
      </c>
      <c r="C13438" s="1" t="s">
        <v>324</v>
      </c>
      <c r="D13438" s="1" t="s">
        <v>325</v>
      </c>
    </row>
    <row r="13439" customFormat="false" ht="15" hidden="false" customHeight="true" outlineLevel="0" collapsed="false">
      <c r="A13439" s="106" t="n">
        <v>91422.1598148148</v>
      </c>
      <c r="B13439" s="1" t="s">
        <v>314</v>
      </c>
      <c r="C13439" s="1" t="s">
        <v>315</v>
      </c>
      <c r="D13439" s="1" t="s">
        <v>316</v>
      </c>
    </row>
    <row r="13440" customFormat="false" ht="15" hidden="false" customHeight="true" outlineLevel="0" collapsed="false">
      <c r="A13440" s="106" t="n">
        <v>91429.3728935185</v>
      </c>
      <c r="B13440" s="1" t="s">
        <v>326</v>
      </c>
      <c r="C13440" s="1" t="s">
        <v>327</v>
      </c>
      <c r="D13440" s="1" t="s">
        <v>319</v>
      </c>
    </row>
    <row r="13441" customFormat="false" ht="15" hidden="false" customHeight="true" outlineLevel="0" collapsed="false">
      <c r="A13441" s="106" t="n">
        <v>91436.0128472222</v>
      </c>
      <c r="B13441" s="1" t="s">
        <v>320</v>
      </c>
      <c r="C13441" s="1" t="s">
        <v>321</v>
      </c>
      <c r="D13441" s="1" t="s">
        <v>322</v>
      </c>
    </row>
    <row r="13442" customFormat="false" ht="15" hidden="false" customHeight="true" outlineLevel="0" collapsed="false">
      <c r="A13442" s="106" t="n">
        <v>91443.6347685185</v>
      </c>
      <c r="B13442" s="1" t="s">
        <v>323</v>
      </c>
      <c r="C13442" s="1" t="s">
        <v>324</v>
      </c>
      <c r="D13442" s="1" t="s">
        <v>325</v>
      </c>
    </row>
    <row r="13443" customFormat="false" ht="15" hidden="false" customHeight="true" outlineLevel="0" collapsed="false">
      <c r="A13443" s="106" t="n">
        <v>91451.8117013889</v>
      </c>
      <c r="B13443" s="1" t="s">
        <v>314</v>
      </c>
      <c r="C13443" s="1" t="s">
        <v>315</v>
      </c>
      <c r="D13443" s="1" t="s">
        <v>316</v>
      </c>
    </row>
    <row r="13444" customFormat="false" ht="15" hidden="false" customHeight="true" outlineLevel="0" collapsed="false">
      <c r="A13444" s="106" t="n">
        <v>91458.7076273148</v>
      </c>
      <c r="B13444" s="1" t="s">
        <v>326</v>
      </c>
      <c r="C13444" s="1" t="s">
        <v>327</v>
      </c>
      <c r="D13444" s="1" t="s">
        <v>319</v>
      </c>
    </row>
    <row r="13445" customFormat="false" ht="15" hidden="false" customHeight="true" outlineLevel="0" collapsed="false">
      <c r="A13445" s="106" t="n">
        <v>91465.3716782407</v>
      </c>
      <c r="B13445" s="1" t="s">
        <v>320</v>
      </c>
      <c r="C13445" s="1" t="s">
        <v>321</v>
      </c>
      <c r="D13445" s="1" t="s">
        <v>322</v>
      </c>
    </row>
    <row r="13446" customFormat="false" ht="15" hidden="false" customHeight="true" outlineLevel="0" collapsed="false">
      <c r="A13446" s="106" t="n">
        <v>91473.2855439815</v>
      </c>
      <c r="B13446" s="1" t="s">
        <v>323</v>
      </c>
      <c r="C13446" s="1" t="s">
        <v>324</v>
      </c>
      <c r="D13446" s="1" t="s">
        <v>325</v>
      </c>
    </row>
    <row r="13447" customFormat="false" ht="15" hidden="false" customHeight="true" outlineLevel="0" collapsed="false">
      <c r="A13447" s="106" t="n">
        <v>91481.3110416667</v>
      </c>
      <c r="B13447" s="1" t="s">
        <v>314</v>
      </c>
      <c r="C13447" s="1" t="s">
        <v>315</v>
      </c>
      <c r="D13447" s="1" t="s">
        <v>316</v>
      </c>
    </row>
    <row r="13448" customFormat="false" ht="15" hidden="false" customHeight="true" outlineLevel="0" collapsed="false">
      <c r="A13448" s="106" t="n">
        <v>91484.3112962963</v>
      </c>
      <c r="B13448" s="1" t="s">
        <v>328</v>
      </c>
      <c r="C13448" s="1" t="s">
        <v>331</v>
      </c>
      <c r="D13448" s="1" t="s">
        <v>332</v>
      </c>
    </row>
    <row r="13449" customFormat="false" ht="15" hidden="false" customHeight="true" outlineLevel="0" collapsed="false">
      <c r="A13449" s="106" t="n">
        <v>91488.0075231482</v>
      </c>
      <c r="B13449" s="1" t="s">
        <v>317</v>
      </c>
      <c r="C13449" s="1" t="s">
        <v>318</v>
      </c>
      <c r="D13449" s="1" t="s">
        <v>319</v>
      </c>
    </row>
    <row r="13450" customFormat="false" ht="15" hidden="false" customHeight="true" outlineLevel="0" collapsed="false">
      <c r="A13450" s="106" t="n">
        <v>91494.8139467593</v>
      </c>
      <c r="B13450" s="1" t="s">
        <v>320</v>
      </c>
      <c r="C13450" s="1" t="s">
        <v>321</v>
      </c>
      <c r="D13450" s="1" t="s">
        <v>322</v>
      </c>
    </row>
    <row r="13451" customFormat="false" ht="15" hidden="false" customHeight="true" outlineLevel="0" collapsed="false">
      <c r="A13451" s="106" t="n">
        <v>91502.9326157407</v>
      </c>
      <c r="B13451" s="1" t="s">
        <v>323</v>
      </c>
      <c r="C13451" s="1" t="s">
        <v>324</v>
      </c>
      <c r="D13451" s="1" t="s">
        <v>325</v>
      </c>
    </row>
    <row r="13452" customFormat="false" ht="15" hidden="false" customHeight="true" outlineLevel="0" collapsed="false">
      <c r="A13452" s="106" t="n">
        <v>91510.6810763889</v>
      </c>
      <c r="B13452" s="1" t="s">
        <v>314</v>
      </c>
      <c r="C13452" s="1" t="s">
        <v>315</v>
      </c>
      <c r="D13452" s="1" t="s">
        <v>316</v>
      </c>
    </row>
    <row r="13453" customFormat="false" ht="15" hidden="false" customHeight="true" outlineLevel="0" collapsed="false">
      <c r="A13453" s="106" t="n">
        <v>91517.3068287037</v>
      </c>
      <c r="B13453" s="1" t="s">
        <v>326</v>
      </c>
      <c r="C13453" s="1" t="s">
        <v>327</v>
      </c>
      <c r="D13453" s="1" t="s">
        <v>319</v>
      </c>
    </row>
    <row r="13454" customFormat="false" ht="15" hidden="false" customHeight="true" outlineLevel="0" collapsed="false">
      <c r="A13454" s="106" t="n">
        <v>91524.3675115741</v>
      </c>
      <c r="B13454" s="1" t="s">
        <v>320</v>
      </c>
      <c r="C13454" s="1" t="s">
        <v>321</v>
      </c>
      <c r="D13454" s="1" t="s">
        <v>322</v>
      </c>
    </row>
    <row r="13455" customFormat="false" ht="15" hidden="false" customHeight="true" outlineLevel="0" collapsed="false">
      <c r="A13455" s="106" t="n">
        <v>91532.5418055556</v>
      </c>
      <c r="B13455" s="1" t="s">
        <v>323</v>
      </c>
      <c r="C13455" s="1" t="s">
        <v>324</v>
      </c>
      <c r="D13455" s="1" t="s">
        <v>325</v>
      </c>
    </row>
    <row r="13456" customFormat="false" ht="15" hidden="false" customHeight="true" outlineLevel="0" collapsed="false">
      <c r="A13456" s="106" t="n">
        <v>91539.9641087963</v>
      </c>
      <c r="B13456" s="1" t="s">
        <v>314</v>
      </c>
      <c r="C13456" s="1" t="s">
        <v>315</v>
      </c>
      <c r="D13456" s="1" t="s">
        <v>316</v>
      </c>
    </row>
    <row r="13457" customFormat="false" ht="15" hidden="false" customHeight="true" outlineLevel="0" collapsed="false">
      <c r="A13457" s="106" t="n">
        <v>91546.6406944445</v>
      </c>
      <c r="B13457" s="1" t="s">
        <v>326</v>
      </c>
      <c r="C13457" s="1" t="s">
        <v>327</v>
      </c>
      <c r="D13457" s="1" t="s">
        <v>319</v>
      </c>
    </row>
    <row r="13458" customFormat="false" ht="15" hidden="false" customHeight="true" outlineLevel="0" collapsed="false">
      <c r="A13458" s="106" t="n">
        <v>91554.0433796296</v>
      </c>
      <c r="B13458" s="1" t="s">
        <v>320</v>
      </c>
      <c r="C13458" s="1" t="s">
        <v>321</v>
      </c>
      <c r="D13458" s="1" t="s">
        <v>322</v>
      </c>
    </row>
    <row r="13459" customFormat="false" ht="15" hidden="false" customHeight="true" outlineLevel="0" collapsed="false">
      <c r="A13459" s="106" t="n">
        <v>91562.0953125</v>
      </c>
      <c r="B13459" s="1" t="s">
        <v>323</v>
      </c>
      <c r="C13459" s="1" t="s">
        <v>324</v>
      </c>
      <c r="D13459" s="1" t="s">
        <v>325</v>
      </c>
    </row>
    <row r="13460" customFormat="false" ht="15" hidden="false" customHeight="true" outlineLevel="0" collapsed="false">
      <c r="A13460" s="106" t="n">
        <v>91569.2084027778</v>
      </c>
      <c r="B13460" s="1" t="s">
        <v>314</v>
      </c>
      <c r="C13460" s="1" t="s">
        <v>315</v>
      </c>
      <c r="D13460" s="1" t="s">
        <v>316</v>
      </c>
    </row>
    <row r="13461" customFormat="false" ht="15" hidden="false" customHeight="true" outlineLevel="0" collapsed="false">
      <c r="A13461" s="106" t="n">
        <v>91576.0490277778</v>
      </c>
      <c r="B13461" s="1" t="s">
        <v>326</v>
      </c>
      <c r="C13461" s="1" t="s">
        <v>327</v>
      </c>
      <c r="D13461" s="1" t="s">
        <v>319</v>
      </c>
    </row>
    <row r="13462" customFormat="false" ht="15" hidden="false" customHeight="true" outlineLevel="0" collapsed="false">
      <c r="A13462" s="106" t="n">
        <v>91578.0193055556</v>
      </c>
      <c r="B13462" s="1" t="s">
        <v>328</v>
      </c>
      <c r="C13462" s="1" t="s">
        <v>335</v>
      </c>
      <c r="D13462" s="1" t="s">
        <v>336</v>
      </c>
    </row>
    <row r="13463" customFormat="false" ht="15" hidden="false" customHeight="true" outlineLevel="0" collapsed="false">
      <c r="A13463" s="106" t="n">
        <v>91583.8221527778</v>
      </c>
      <c r="B13463" s="1" t="s">
        <v>320</v>
      </c>
      <c r="C13463" s="1" t="s">
        <v>321</v>
      </c>
      <c r="D13463" s="1" t="s">
        <v>322</v>
      </c>
    </row>
    <row r="13464" customFormat="false" ht="15" hidden="false" customHeight="true" outlineLevel="0" collapsed="false">
      <c r="A13464" s="106" t="n">
        <v>91591.5994444445</v>
      </c>
      <c r="B13464" s="1" t="s">
        <v>323</v>
      </c>
      <c r="C13464" s="1" t="s">
        <v>324</v>
      </c>
      <c r="D13464" s="1" t="s">
        <v>325</v>
      </c>
    </row>
    <row r="13465" customFormat="false" ht="15" hidden="false" customHeight="true" outlineLevel="0" collapsed="false">
      <c r="A13465" s="106" t="n">
        <v>91598.4621296296</v>
      </c>
      <c r="B13465" s="1" t="s">
        <v>314</v>
      </c>
      <c r="C13465" s="1" t="s">
        <v>315</v>
      </c>
      <c r="D13465" s="1" t="s">
        <v>316</v>
      </c>
    </row>
    <row r="13466" customFormat="false" ht="15" hidden="false" customHeight="true" outlineLevel="0" collapsed="false">
      <c r="A13466" s="106" t="n">
        <v>91605.5717013889</v>
      </c>
      <c r="B13466" s="1" t="s">
        <v>326</v>
      </c>
      <c r="C13466" s="1" t="s">
        <v>327</v>
      </c>
      <c r="D13466" s="1" t="s">
        <v>319</v>
      </c>
    </row>
    <row r="13467" customFormat="false" ht="15" hidden="false" customHeight="true" outlineLevel="0" collapsed="false">
      <c r="A13467" s="106" t="n">
        <v>91613.6497916667</v>
      </c>
      <c r="B13467" s="1" t="s">
        <v>320</v>
      </c>
      <c r="C13467" s="1" t="s">
        <v>321</v>
      </c>
      <c r="D13467" s="1" t="s">
        <v>322</v>
      </c>
    </row>
    <row r="13468" customFormat="false" ht="15" hidden="false" customHeight="true" outlineLevel="0" collapsed="false">
      <c r="A13468" s="106" t="n">
        <v>91621.0751273148</v>
      </c>
      <c r="B13468" s="1" t="s">
        <v>323</v>
      </c>
      <c r="C13468" s="1" t="s">
        <v>324</v>
      </c>
      <c r="D13468" s="1" t="s">
        <v>325</v>
      </c>
    </row>
    <row r="13469" customFormat="false" ht="15" hidden="false" customHeight="true" outlineLevel="0" collapsed="false">
      <c r="A13469" s="106" t="n">
        <v>91627.7719907407</v>
      </c>
      <c r="B13469" s="1" t="s">
        <v>314</v>
      </c>
      <c r="C13469" s="1" t="s">
        <v>315</v>
      </c>
      <c r="D13469" s="1" t="s">
        <v>316</v>
      </c>
    </row>
    <row r="13470" customFormat="false" ht="15" hidden="false" customHeight="true" outlineLevel="0" collapsed="false">
      <c r="A13470" s="106" t="n">
        <v>91635.2313310185</v>
      </c>
      <c r="B13470" s="1" t="s">
        <v>326</v>
      </c>
      <c r="C13470" s="1" t="s">
        <v>327</v>
      </c>
      <c r="D13470" s="1" t="s">
        <v>319</v>
      </c>
    </row>
    <row r="13471" customFormat="false" ht="15" hidden="false" customHeight="true" outlineLevel="0" collapsed="false">
      <c r="A13471" s="106" t="n">
        <v>91643.4550115741</v>
      </c>
      <c r="B13471" s="1" t="s">
        <v>320</v>
      </c>
      <c r="C13471" s="1" t="s">
        <v>321</v>
      </c>
      <c r="D13471" s="1" t="s">
        <v>322</v>
      </c>
    </row>
    <row r="13472" customFormat="false" ht="15" hidden="false" customHeight="true" outlineLevel="0" collapsed="false">
      <c r="A13472" s="106" t="n">
        <v>91650.5406597222</v>
      </c>
      <c r="B13472" s="1" t="s">
        <v>323</v>
      </c>
      <c r="C13472" s="1" t="s">
        <v>324</v>
      </c>
      <c r="D13472" s="1" t="s">
        <v>325</v>
      </c>
    </row>
    <row r="13473" customFormat="false" ht="15" hidden="false" customHeight="true" outlineLevel="0" collapsed="false">
      <c r="A13473" s="106" t="n">
        <v>91657.1811458333</v>
      </c>
      <c r="B13473" s="1" t="s">
        <v>314</v>
      </c>
      <c r="C13473" s="1" t="s">
        <v>315</v>
      </c>
      <c r="D13473" s="1" t="s">
        <v>316</v>
      </c>
    </row>
    <row r="13474" customFormat="false" ht="15" hidden="false" customHeight="true" outlineLevel="0" collapsed="false">
      <c r="A13474" s="106" t="n">
        <v>91665.0096875</v>
      </c>
      <c r="B13474" s="1" t="s">
        <v>317</v>
      </c>
      <c r="C13474" s="1" t="s">
        <v>318</v>
      </c>
      <c r="D13474" s="1" t="s">
        <v>319</v>
      </c>
    </row>
    <row r="13475" customFormat="false" ht="15" hidden="false" customHeight="true" outlineLevel="0" collapsed="false">
      <c r="A13475" s="106" t="n">
        <v>91667.9728240741</v>
      </c>
      <c r="B13475" s="1" t="s">
        <v>328</v>
      </c>
      <c r="C13475" s="1" t="s">
        <v>337</v>
      </c>
      <c r="D13475" s="1" t="s">
        <v>338</v>
      </c>
    </row>
    <row r="13476" customFormat="false" ht="15" hidden="false" customHeight="true" outlineLevel="0" collapsed="false">
      <c r="A13476" s="106" t="n">
        <v>91673.1764699074</v>
      </c>
      <c r="B13476" s="1" t="s">
        <v>320</v>
      </c>
      <c r="C13476" s="1" t="s">
        <v>321</v>
      </c>
      <c r="D13476" s="1" t="s">
        <v>322</v>
      </c>
    </row>
    <row r="13477" customFormat="false" ht="15" hidden="false" customHeight="true" outlineLevel="0" collapsed="false">
      <c r="A13477" s="106" t="n">
        <v>91680.0006365741</v>
      </c>
      <c r="B13477" s="1" t="s">
        <v>323</v>
      </c>
      <c r="C13477" s="1" t="s">
        <v>324</v>
      </c>
      <c r="D13477" s="1" t="s">
        <v>325</v>
      </c>
    </row>
    <row r="13478" customFormat="false" ht="15" hidden="false" customHeight="true" outlineLevel="0" collapsed="false">
      <c r="A13478" s="106" t="n">
        <v>91686.7216087963</v>
      </c>
      <c r="B13478" s="1" t="s">
        <v>314</v>
      </c>
      <c r="C13478" s="1" t="s">
        <v>315</v>
      </c>
      <c r="D13478" s="1" t="s">
        <v>316</v>
      </c>
    </row>
    <row r="13479" customFormat="false" ht="15" hidden="false" customHeight="true" outlineLevel="0" collapsed="false">
      <c r="A13479" s="106" t="n">
        <v>91694.8391087963</v>
      </c>
      <c r="B13479" s="1" t="s">
        <v>326</v>
      </c>
      <c r="C13479" s="1" t="s">
        <v>327</v>
      </c>
      <c r="D13479" s="1" t="s">
        <v>319</v>
      </c>
    </row>
    <row r="13480" customFormat="false" ht="15" hidden="false" customHeight="true" outlineLevel="0" collapsed="false">
      <c r="A13480" s="106" t="n">
        <v>91702.777037037</v>
      </c>
      <c r="B13480" s="1" t="s">
        <v>320</v>
      </c>
      <c r="C13480" s="1" t="s">
        <v>321</v>
      </c>
      <c r="D13480" s="1" t="s">
        <v>322</v>
      </c>
    </row>
    <row r="13481" customFormat="false" ht="15" hidden="false" customHeight="true" outlineLevel="0" collapsed="false">
      <c r="A13481" s="106" t="n">
        <v>91709.4508449074</v>
      </c>
      <c r="B13481" s="1" t="s">
        <v>323</v>
      </c>
      <c r="C13481" s="1" t="s">
        <v>324</v>
      </c>
      <c r="D13481" s="1" t="s">
        <v>325</v>
      </c>
    </row>
    <row r="13482" customFormat="false" ht="15" hidden="false" customHeight="true" outlineLevel="0" collapsed="false">
      <c r="A13482" s="106" t="n">
        <v>91716.3997569445</v>
      </c>
      <c r="B13482" s="1" t="s">
        <v>314</v>
      </c>
      <c r="C13482" s="1" t="s">
        <v>315</v>
      </c>
      <c r="D13482" s="1" t="s">
        <v>316</v>
      </c>
    </row>
    <row r="13483" customFormat="false" ht="15" hidden="false" customHeight="true" outlineLevel="0" collapsed="false">
      <c r="A13483" s="106" t="n">
        <v>91724.6312615741</v>
      </c>
      <c r="B13483" s="1" t="s">
        <v>326</v>
      </c>
      <c r="C13483" s="1" t="s">
        <v>327</v>
      </c>
      <c r="D13483" s="1" t="s">
        <v>319</v>
      </c>
    </row>
    <row r="13484" customFormat="false" ht="15" hidden="false" customHeight="true" outlineLevel="0" collapsed="false">
      <c r="A13484" s="106" t="n">
        <v>91732.2450115741</v>
      </c>
      <c r="B13484" s="1" t="s">
        <v>320</v>
      </c>
      <c r="C13484" s="1" t="s">
        <v>321</v>
      </c>
      <c r="D13484" s="1" t="s">
        <v>322</v>
      </c>
    </row>
    <row r="13485" customFormat="false" ht="15" hidden="false" customHeight="true" outlineLevel="0" collapsed="false">
      <c r="A13485" s="106" t="n">
        <v>91738.8933796296</v>
      </c>
      <c r="B13485" s="1" t="s">
        <v>323</v>
      </c>
      <c r="C13485" s="1" t="s">
        <v>324</v>
      </c>
      <c r="D13485" s="1" t="s">
        <v>325</v>
      </c>
    </row>
    <row r="13486" customFormat="false" ht="15" hidden="false" customHeight="true" outlineLevel="0" collapsed="false">
      <c r="A13486" s="106" t="n">
        <v>91746.1833449074</v>
      </c>
      <c r="B13486" s="1" t="s">
        <v>314</v>
      </c>
      <c r="C13486" s="1" t="s">
        <v>315</v>
      </c>
      <c r="D13486" s="1" t="s">
        <v>316</v>
      </c>
    </row>
    <row r="13487" customFormat="false" ht="15" hidden="false" customHeight="true" outlineLevel="0" collapsed="false">
      <c r="A13487" s="106" t="n">
        <v>91754.3229861111</v>
      </c>
      <c r="B13487" s="1" t="s">
        <v>326</v>
      </c>
      <c r="C13487" s="1" t="s">
        <v>327</v>
      </c>
      <c r="D13487" s="1" t="s">
        <v>319</v>
      </c>
    </row>
    <row r="13488" customFormat="false" ht="15" hidden="false" customHeight="true" outlineLevel="0" collapsed="false">
      <c r="A13488" s="106" t="n">
        <v>91756.9072685185</v>
      </c>
      <c r="B13488" s="1" t="s">
        <v>328</v>
      </c>
      <c r="C13488" s="1" t="s">
        <v>329</v>
      </c>
      <c r="D13488" s="1" t="s">
        <v>330</v>
      </c>
    </row>
    <row r="13489" customFormat="false" ht="15" hidden="false" customHeight="true" outlineLevel="0" collapsed="false">
      <c r="A13489" s="106" t="n">
        <v>91761.5924189815</v>
      </c>
      <c r="B13489" s="1" t="s">
        <v>320</v>
      </c>
      <c r="C13489" s="1" t="s">
        <v>321</v>
      </c>
      <c r="D13489" s="1" t="s">
        <v>322</v>
      </c>
    </row>
    <row r="13490" customFormat="false" ht="15" hidden="false" customHeight="true" outlineLevel="0" collapsed="false">
      <c r="A13490" s="106" t="n">
        <v>91768.3451273148</v>
      </c>
      <c r="B13490" s="1" t="s">
        <v>323</v>
      </c>
      <c r="C13490" s="1" t="s">
        <v>324</v>
      </c>
      <c r="D13490" s="1" t="s">
        <v>325</v>
      </c>
    </row>
    <row r="13491" customFormat="false" ht="15" hidden="false" customHeight="true" outlineLevel="0" collapsed="false">
      <c r="A13491" s="106" t="n">
        <v>91776.0065277778</v>
      </c>
      <c r="B13491" s="1" t="s">
        <v>314</v>
      </c>
      <c r="C13491" s="1" t="s">
        <v>315</v>
      </c>
      <c r="D13491" s="1" t="s">
        <v>316</v>
      </c>
    </row>
    <row r="13492" customFormat="false" ht="15" hidden="false" customHeight="true" outlineLevel="0" collapsed="false">
      <c r="A13492" s="106" t="n">
        <v>91783.8932638889</v>
      </c>
      <c r="B13492" s="1" t="s">
        <v>326</v>
      </c>
      <c r="C13492" s="1" t="s">
        <v>327</v>
      </c>
      <c r="D13492" s="1" t="s">
        <v>319</v>
      </c>
    </row>
    <row r="13493" customFormat="false" ht="15" hidden="false" customHeight="true" outlineLevel="0" collapsed="false">
      <c r="A13493" s="106" t="n">
        <v>91790.8531828704</v>
      </c>
      <c r="B13493" s="1" t="s">
        <v>320</v>
      </c>
      <c r="C13493" s="1" t="s">
        <v>321</v>
      </c>
      <c r="D13493" s="1" t="s">
        <v>322</v>
      </c>
    </row>
    <row r="13494" customFormat="false" ht="15" hidden="false" customHeight="true" outlineLevel="0" collapsed="false">
      <c r="A13494" s="106" t="n">
        <v>91797.8315625</v>
      </c>
      <c r="B13494" s="1" t="s">
        <v>323</v>
      </c>
      <c r="C13494" s="1" t="s">
        <v>324</v>
      </c>
      <c r="D13494" s="1" t="s">
        <v>325</v>
      </c>
    </row>
    <row r="13495" customFormat="false" ht="15" hidden="false" customHeight="true" outlineLevel="0" collapsed="false">
      <c r="A13495" s="106" t="n">
        <v>91805.7962962963</v>
      </c>
      <c r="B13495" s="1" t="s">
        <v>314</v>
      </c>
      <c r="C13495" s="1" t="s">
        <v>315</v>
      </c>
      <c r="D13495" s="1" t="s">
        <v>316</v>
      </c>
    </row>
    <row r="13496" customFormat="false" ht="15" hidden="false" customHeight="true" outlineLevel="0" collapsed="false">
      <c r="A13496" s="106" t="n">
        <v>91813.3508449074</v>
      </c>
      <c r="B13496" s="1" t="s">
        <v>326</v>
      </c>
      <c r="C13496" s="1" t="s">
        <v>327</v>
      </c>
      <c r="D13496" s="1" t="s">
        <v>319</v>
      </c>
    </row>
    <row r="13497" customFormat="false" ht="15" hidden="false" customHeight="true" outlineLevel="0" collapsed="false">
      <c r="A13497" s="106" t="n">
        <v>91820.0777662037</v>
      </c>
      <c r="B13497" s="1" t="s">
        <v>320</v>
      </c>
      <c r="C13497" s="1" t="s">
        <v>321</v>
      </c>
      <c r="D13497" s="1" t="s">
        <v>322</v>
      </c>
    </row>
    <row r="13498" customFormat="false" ht="15" hidden="false" customHeight="true" outlineLevel="0" collapsed="false">
      <c r="A13498" s="106" t="n">
        <v>91827.3714236111</v>
      </c>
      <c r="B13498" s="1" t="s">
        <v>333</v>
      </c>
      <c r="C13498" s="1" t="s">
        <v>334</v>
      </c>
      <c r="D13498" s="1" t="s">
        <v>325</v>
      </c>
    </row>
    <row r="13499" customFormat="false" ht="15" hidden="false" customHeight="true" outlineLevel="0" collapsed="false">
      <c r="A13499" s="106" t="n">
        <v>91835.5015393519</v>
      </c>
      <c r="B13499" s="1" t="s">
        <v>314</v>
      </c>
      <c r="C13499" s="1" t="s">
        <v>315</v>
      </c>
      <c r="D13499" s="1" t="s">
        <v>316</v>
      </c>
    </row>
    <row r="13500" customFormat="false" ht="15" hidden="false" customHeight="true" outlineLevel="0" collapsed="false">
      <c r="A13500" s="106" t="n">
        <v>91842.7184722222</v>
      </c>
      <c r="B13500" s="1" t="s">
        <v>317</v>
      </c>
      <c r="C13500" s="1" t="s">
        <v>318</v>
      </c>
      <c r="D13500" s="1" t="s">
        <v>319</v>
      </c>
    </row>
    <row r="13501" customFormat="false" ht="15" hidden="false" customHeight="true" outlineLevel="0" collapsed="false">
      <c r="A13501" s="106" t="n">
        <v>91849.3246527778</v>
      </c>
      <c r="B13501" s="1" t="s">
        <v>320</v>
      </c>
      <c r="C13501" s="1" t="s">
        <v>321</v>
      </c>
      <c r="D13501" s="1" t="s">
        <v>322</v>
      </c>
    </row>
    <row r="13502" customFormat="false" ht="15" hidden="false" customHeight="true" outlineLevel="0" collapsed="false">
      <c r="A13502" s="106" t="n">
        <v>91849.5519675926</v>
      </c>
      <c r="B13502" s="1" t="s">
        <v>328</v>
      </c>
      <c r="C13502" s="1" t="s">
        <v>331</v>
      </c>
      <c r="D13502" s="1" t="s">
        <v>332</v>
      </c>
    </row>
    <row r="13503" customFormat="false" ht="15" hidden="false" customHeight="true" outlineLevel="0" collapsed="false">
      <c r="A13503" s="106" t="n">
        <v>91856.9647453704</v>
      </c>
      <c r="B13503" s="1" t="s">
        <v>323</v>
      </c>
      <c r="C13503" s="1" t="s">
        <v>324</v>
      </c>
      <c r="D13503" s="1" t="s">
        <v>325</v>
      </c>
    </row>
    <row r="13504" customFormat="false" ht="15" hidden="false" customHeight="true" outlineLevel="0" collapsed="false">
      <c r="A13504" s="106" t="n">
        <v>91865.1020717593</v>
      </c>
      <c r="B13504" s="1" t="s">
        <v>314</v>
      </c>
      <c r="C13504" s="1" t="s">
        <v>315</v>
      </c>
      <c r="D13504" s="1" t="s">
        <v>316</v>
      </c>
    </row>
    <row r="13505" customFormat="false" ht="15" hidden="false" customHeight="true" outlineLevel="0" collapsed="false">
      <c r="A13505" s="106" t="n">
        <v>91872.0261458333</v>
      </c>
      <c r="B13505" s="1" t="s">
        <v>326</v>
      </c>
      <c r="C13505" s="1" t="s">
        <v>327</v>
      </c>
      <c r="D13505" s="1" t="s">
        <v>319</v>
      </c>
    </row>
    <row r="13506" customFormat="false" ht="15" hidden="false" customHeight="true" outlineLevel="0" collapsed="false">
      <c r="A13506" s="106" t="n">
        <v>91878.6518055556</v>
      </c>
      <c r="B13506" s="1" t="s">
        <v>320</v>
      </c>
      <c r="C13506" s="1" t="s">
        <v>321</v>
      </c>
      <c r="D13506" s="1" t="s">
        <v>322</v>
      </c>
    </row>
    <row r="13507" customFormat="false" ht="15" hidden="false" customHeight="true" outlineLevel="0" collapsed="false">
      <c r="A13507" s="106" t="n">
        <v>91886.5939583333</v>
      </c>
      <c r="B13507" s="1" t="s">
        <v>323</v>
      </c>
      <c r="C13507" s="1" t="s">
        <v>324</v>
      </c>
      <c r="D13507" s="1" t="s">
        <v>325</v>
      </c>
    </row>
    <row r="13508" customFormat="false" ht="15" hidden="false" customHeight="true" outlineLevel="0" collapsed="false">
      <c r="A13508" s="106" t="n">
        <v>91894.5991666667</v>
      </c>
      <c r="B13508" s="1" t="s">
        <v>314</v>
      </c>
      <c r="C13508" s="1" t="s">
        <v>315</v>
      </c>
      <c r="D13508" s="1" t="s">
        <v>316</v>
      </c>
    </row>
    <row r="13509" customFormat="false" ht="15" hidden="false" customHeight="true" outlineLevel="0" collapsed="false">
      <c r="A13509" s="106" t="n">
        <v>91901.31125</v>
      </c>
      <c r="B13509" s="1" t="s">
        <v>326</v>
      </c>
      <c r="C13509" s="1" t="s">
        <v>327</v>
      </c>
      <c r="D13509" s="1" t="s">
        <v>319</v>
      </c>
    </row>
    <row r="13510" customFormat="false" ht="15" hidden="false" customHeight="true" outlineLevel="0" collapsed="false">
      <c r="A13510" s="106" t="n">
        <v>91908.1063657407</v>
      </c>
      <c r="B13510" s="1" t="s">
        <v>320</v>
      </c>
      <c r="C13510" s="1" t="s">
        <v>321</v>
      </c>
      <c r="D13510" s="1" t="s">
        <v>322</v>
      </c>
    </row>
    <row r="13511" customFormat="false" ht="15" hidden="false" customHeight="true" outlineLevel="0" collapsed="false">
      <c r="A13511" s="106" t="n">
        <v>91916.2362731482</v>
      </c>
      <c r="B13511" s="1" t="s">
        <v>323</v>
      </c>
      <c r="C13511" s="1" t="s">
        <v>324</v>
      </c>
      <c r="D13511" s="1" t="s">
        <v>325</v>
      </c>
    </row>
    <row r="13512" customFormat="false" ht="15" hidden="false" customHeight="true" outlineLevel="0" collapsed="false">
      <c r="A13512" s="106" t="n">
        <v>91924.005</v>
      </c>
      <c r="B13512" s="1" t="s">
        <v>314</v>
      </c>
      <c r="C13512" s="1" t="s">
        <v>315</v>
      </c>
      <c r="D13512" s="1" t="s">
        <v>316</v>
      </c>
    </row>
    <row r="13513" customFormat="false" ht="15" hidden="false" customHeight="true" outlineLevel="0" collapsed="false">
      <c r="A13513" s="106" t="n">
        <v>91930.6186111111</v>
      </c>
      <c r="B13513" s="1" t="s">
        <v>326</v>
      </c>
      <c r="C13513" s="1" t="s">
        <v>327</v>
      </c>
      <c r="D13513" s="1" t="s">
        <v>319</v>
      </c>
    </row>
    <row r="13514" customFormat="false" ht="15" hidden="false" customHeight="true" outlineLevel="0" collapsed="false">
      <c r="A13514" s="106" t="n">
        <v>91937.7120138889</v>
      </c>
      <c r="B13514" s="1" t="s">
        <v>320</v>
      </c>
      <c r="C13514" s="1" t="s">
        <v>321</v>
      </c>
      <c r="D13514" s="1" t="s">
        <v>322</v>
      </c>
    </row>
    <row r="13515" customFormat="false" ht="15" hidden="false" customHeight="true" outlineLevel="0" collapsed="false">
      <c r="A13515" s="106" t="n">
        <v>91943.2613078704</v>
      </c>
      <c r="B13515" s="1" t="s">
        <v>328</v>
      </c>
      <c r="C13515" s="1" t="s">
        <v>335</v>
      </c>
      <c r="D13515" s="1" t="s">
        <v>336</v>
      </c>
    </row>
    <row r="13516" customFormat="false" ht="15" hidden="false" customHeight="true" outlineLevel="0" collapsed="false">
      <c r="A13516" s="106" t="n">
        <v>91945.8738425926</v>
      </c>
      <c r="B13516" s="1" t="s">
        <v>323</v>
      </c>
      <c r="C13516" s="1" t="s">
        <v>324</v>
      </c>
      <c r="D13516" s="1" t="s">
        <v>325</v>
      </c>
    </row>
    <row r="13517" customFormat="false" ht="15" hidden="false" customHeight="true" outlineLevel="0" collapsed="false">
      <c r="A13517" s="106" t="n">
        <v>91953.3395717593</v>
      </c>
      <c r="B13517" s="1" t="s">
        <v>314</v>
      </c>
      <c r="C13517" s="1" t="s">
        <v>315</v>
      </c>
      <c r="D13517" s="1" t="s">
        <v>316</v>
      </c>
    </row>
    <row r="13518" customFormat="false" ht="15" hidden="false" customHeight="true" outlineLevel="0" collapsed="false">
      <c r="A13518" s="106" t="n">
        <v>91959.9961805556</v>
      </c>
      <c r="B13518" s="1" t="s">
        <v>326</v>
      </c>
      <c r="C13518" s="1" t="s">
        <v>327</v>
      </c>
      <c r="D13518" s="1" t="s">
        <v>319</v>
      </c>
    </row>
    <row r="13519" customFormat="false" ht="15" hidden="false" customHeight="true" outlineLevel="0" collapsed="false">
      <c r="A13519" s="106" t="n">
        <v>91967.4596064815</v>
      </c>
      <c r="B13519" s="1" t="s">
        <v>320</v>
      </c>
      <c r="C13519" s="1" t="s">
        <v>321</v>
      </c>
      <c r="D13519" s="1" t="s">
        <v>322</v>
      </c>
    </row>
    <row r="13520" customFormat="false" ht="15" hidden="false" customHeight="true" outlineLevel="0" collapsed="false">
      <c r="A13520" s="106" t="n">
        <v>91975.4935648148</v>
      </c>
      <c r="B13520" s="1" t="s">
        <v>323</v>
      </c>
      <c r="C13520" s="1" t="s">
        <v>324</v>
      </c>
      <c r="D13520" s="1" t="s">
        <v>325</v>
      </c>
    </row>
    <row r="13521" customFormat="false" ht="15" hidden="false" customHeight="true" outlineLevel="0" collapsed="false">
      <c r="A13521" s="106" t="n">
        <v>91982.63375</v>
      </c>
      <c r="B13521" s="1" t="s">
        <v>314</v>
      </c>
      <c r="C13521" s="1" t="s">
        <v>315</v>
      </c>
      <c r="D13521" s="1" t="s">
        <v>316</v>
      </c>
    </row>
    <row r="13522" customFormat="false" ht="15" hidden="false" customHeight="true" outlineLevel="0" collapsed="false">
      <c r="A13522" s="106" t="n">
        <v>91989.4842361111</v>
      </c>
      <c r="B13522" s="1" t="s">
        <v>326</v>
      </c>
      <c r="C13522" s="1" t="s">
        <v>327</v>
      </c>
      <c r="D13522" s="1" t="s">
        <v>319</v>
      </c>
    </row>
    <row r="13523" customFormat="false" ht="15" hidden="false" customHeight="true" outlineLevel="0" collapsed="false">
      <c r="A13523" s="106" t="n">
        <v>91997.307025463</v>
      </c>
      <c r="B13523" s="1" t="s">
        <v>320</v>
      </c>
      <c r="C13523" s="1" t="s">
        <v>321</v>
      </c>
      <c r="D13523" s="1" t="s">
        <v>322</v>
      </c>
    </row>
    <row r="13524" customFormat="false" ht="15" hidden="false" customHeight="true" outlineLevel="0" collapsed="false">
      <c r="A13524" s="106" t="n">
        <v>92005.0816087963</v>
      </c>
      <c r="B13524" s="1" t="s">
        <v>333</v>
      </c>
      <c r="C13524" s="1" t="s">
        <v>334</v>
      </c>
      <c r="D13524" s="1" t="s">
        <v>325</v>
      </c>
    </row>
    <row r="13525" customFormat="false" ht="15" hidden="false" customHeight="true" outlineLevel="0" collapsed="false">
      <c r="A13525" s="106" t="n">
        <v>92011.9309375</v>
      </c>
      <c r="B13525" s="1" t="s">
        <v>314</v>
      </c>
      <c r="C13525" s="1" t="s">
        <v>315</v>
      </c>
      <c r="D13525" s="1" t="s">
        <v>316</v>
      </c>
    </row>
    <row r="13526" customFormat="false" ht="15" hidden="false" customHeight="true" outlineLevel="0" collapsed="false">
      <c r="A13526" s="106" t="n">
        <v>92019.0993171296</v>
      </c>
      <c r="B13526" s="1" t="s">
        <v>317</v>
      </c>
      <c r="C13526" s="1" t="s">
        <v>318</v>
      </c>
      <c r="D13526" s="1" t="s">
        <v>319</v>
      </c>
    </row>
    <row r="13527" customFormat="false" ht="15" hidden="false" customHeight="true" outlineLevel="0" collapsed="false">
      <c r="A13527" s="106" t="n">
        <v>92027.1880555556</v>
      </c>
      <c r="B13527" s="1" t="s">
        <v>320</v>
      </c>
      <c r="C13527" s="1" t="s">
        <v>321</v>
      </c>
      <c r="D13527" s="1" t="s">
        <v>322</v>
      </c>
    </row>
    <row r="13528" customFormat="false" ht="15" hidden="false" customHeight="true" outlineLevel="0" collapsed="false">
      <c r="A13528" s="106" t="n">
        <v>92033.2141666667</v>
      </c>
      <c r="B13528" s="1" t="s">
        <v>328</v>
      </c>
      <c r="C13528" s="1" t="s">
        <v>337</v>
      </c>
      <c r="D13528" s="1" t="s">
        <v>338</v>
      </c>
    </row>
    <row r="13529" customFormat="false" ht="15" hidden="false" customHeight="true" outlineLevel="0" collapsed="false">
      <c r="A13529" s="106" t="n">
        <v>92034.6223726852</v>
      </c>
      <c r="B13529" s="1" t="s">
        <v>323</v>
      </c>
      <c r="C13529" s="1" t="s">
        <v>324</v>
      </c>
      <c r="D13529" s="1" t="s">
        <v>325</v>
      </c>
    </row>
    <row r="13530" customFormat="false" ht="15" hidden="false" customHeight="true" outlineLevel="0" collapsed="false">
      <c r="A13530" s="106" t="n">
        <v>92041.2809722222</v>
      </c>
      <c r="B13530" s="1" t="s">
        <v>314</v>
      </c>
      <c r="C13530" s="1" t="s">
        <v>315</v>
      </c>
      <c r="D13530" s="1" t="s">
        <v>316</v>
      </c>
    </row>
    <row r="13531" customFormat="false" ht="15" hidden="false" customHeight="true" outlineLevel="0" collapsed="false">
      <c r="A13531" s="106" t="n">
        <v>92048.8225925926</v>
      </c>
      <c r="B13531" s="1" t="s">
        <v>326</v>
      </c>
      <c r="C13531" s="1" t="s">
        <v>327</v>
      </c>
      <c r="D13531" s="1" t="s">
        <v>319</v>
      </c>
    </row>
    <row r="13532" customFormat="false" ht="15" hidden="false" customHeight="true" outlineLevel="0" collapsed="false">
      <c r="A13532" s="106" t="n">
        <v>92057.0260069445</v>
      </c>
      <c r="B13532" s="1" t="s">
        <v>320</v>
      </c>
      <c r="C13532" s="1" t="s">
        <v>321</v>
      </c>
      <c r="D13532" s="1" t="s">
        <v>322</v>
      </c>
    </row>
    <row r="13533" customFormat="false" ht="15" hidden="false" customHeight="true" outlineLevel="0" collapsed="false">
      <c r="A13533" s="106" t="n">
        <v>92064.1058796296</v>
      </c>
      <c r="B13533" s="1" t="s">
        <v>323</v>
      </c>
      <c r="C13533" s="1" t="s">
        <v>324</v>
      </c>
      <c r="D13533" s="1" t="s">
        <v>325</v>
      </c>
    </row>
    <row r="13534" customFormat="false" ht="15" hidden="false" customHeight="true" outlineLevel="0" collapsed="false">
      <c r="A13534" s="106" t="n">
        <v>92070.7255208333</v>
      </c>
      <c r="B13534" s="1" t="s">
        <v>314</v>
      </c>
      <c r="C13534" s="1" t="s">
        <v>315</v>
      </c>
      <c r="D13534" s="1" t="s">
        <v>316</v>
      </c>
    </row>
    <row r="13535" customFormat="false" ht="15" hidden="false" customHeight="true" outlineLevel="0" collapsed="false">
      <c r="A13535" s="106" t="n">
        <v>92078.6051273148</v>
      </c>
      <c r="B13535" s="1" t="s">
        <v>326</v>
      </c>
      <c r="C13535" s="1" t="s">
        <v>327</v>
      </c>
      <c r="D13535" s="1" t="s">
        <v>319</v>
      </c>
    </row>
    <row r="13536" customFormat="false" ht="15" hidden="false" customHeight="true" outlineLevel="0" collapsed="false">
      <c r="A13536" s="106" t="n">
        <v>92086.7496412037</v>
      </c>
      <c r="B13536" s="1" t="s">
        <v>320</v>
      </c>
      <c r="C13536" s="1" t="s">
        <v>321</v>
      </c>
      <c r="D13536" s="1" t="s">
        <v>322</v>
      </c>
    </row>
    <row r="13537" customFormat="false" ht="15" hidden="false" customHeight="true" outlineLevel="0" collapsed="false">
      <c r="A13537" s="106" t="n">
        <v>92093.5365509259</v>
      </c>
      <c r="B13537" s="1" t="s">
        <v>323</v>
      </c>
      <c r="C13537" s="1" t="s">
        <v>324</v>
      </c>
      <c r="D13537" s="1" t="s">
        <v>325</v>
      </c>
    </row>
    <row r="13538" customFormat="false" ht="15" hidden="false" customHeight="true" outlineLevel="0" collapsed="false">
      <c r="A13538" s="106" t="n">
        <v>92100.280775463</v>
      </c>
      <c r="B13538" s="1" t="s">
        <v>314</v>
      </c>
      <c r="C13538" s="1" t="s">
        <v>315</v>
      </c>
      <c r="D13538" s="1" t="s">
        <v>316</v>
      </c>
    </row>
    <row r="13539" customFormat="false" ht="15" hidden="false" customHeight="true" outlineLevel="0" collapsed="false">
      <c r="A13539" s="106" t="n">
        <v>92108.3868171296</v>
      </c>
      <c r="B13539" s="1" t="s">
        <v>326</v>
      </c>
      <c r="C13539" s="1" t="s">
        <v>327</v>
      </c>
      <c r="D13539" s="1" t="s">
        <v>319</v>
      </c>
    </row>
    <row r="13540" customFormat="false" ht="15" hidden="false" customHeight="true" outlineLevel="0" collapsed="false">
      <c r="A13540" s="106" t="n">
        <v>92116.3122453704</v>
      </c>
      <c r="B13540" s="1" t="s">
        <v>320</v>
      </c>
      <c r="C13540" s="1" t="s">
        <v>321</v>
      </c>
      <c r="D13540" s="1" t="s">
        <v>322</v>
      </c>
    </row>
    <row r="13541" customFormat="false" ht="15" hidden="false" customHeight="true" outlineLevel="0" collapsed="false">
      <c r="A13541" s="106" t="n">
        <v>92122.1512152778</v>
      </c>
      <c r="B13541" s="1" t="s">
        <v>328</v>
      </c>
      <c r="C13541" s="1" t="s">
        <v>329</v>
      </c>
      <c r="D13541" s="1" t="s">
        <v>330</v>
      </c>
    </row>
    <row r="13542" customFormat="false" ht="15" hidden="false" customHeight="true" outlineLevel="0" collapsed="false">
      <c r="A13542" s="106" t="n">
        <v>92122.9332407407</v>
      </c>
      <c r="B13542" s="1" t="s">
        <v>323</v>
      </c>
      <c r="C13542" s="1" t="s">
        <v>324</v>
      </c>
      <c r="D13542" s="1" t="s">
        <v>325</v>
      </c>
    </row>
    <row r="13543" customFormat="false" ht="15" hidden="false" customHeight="true" outlineLevel="0" collapsed="false">
      <c r="A13543" s="106" t="n">
        <v>92129.9311226852</v>
      </c>
      <c r="B13543" s="1" t="s">
        <v>314</v>
      </c>
      <c r="C13543" s="1" t="s">
        <v>315</v>
      </c>
      <c r="D13543" s="1" t="s">
        <v>316</v>
      </c>
    </row>
    <row r="13544" customFormat="false" ht="15" hidden="false" customHeight="true" outlineLevel="0" collapsed="false">
      <c r="A13544" s="106" t="n">
        <v>92138.1135532407</v>
      </c>
      <c r="B13544" s="1" t="s">
        <v>326</v>
      </c>
      <c r="C13544" s="1" t="s">
        <v>327</v>
      </c>
      <c r="D13544" s="1" t="s">
        <v>319</v>
      </c>
    </row>
    <row r="13545" customFormat="false" ht="15" hidden="false" customHeight="true" outlineLevel="0" collapsed="false">
      <c r="A13545" s="106" t="n">
        <v>92145.7086111111</v>
      </c>
      <c r="B13545" s="1" t="s">
        <v>320</v>
      </c>
      <c r="C13545" s="1" t="s">
        <v>321</v>
      </c>
      <c r="D13545" s="1" t="s">
        <v>322</v>
      </c>
    </row>
    <row r="13546" customFormat="false" ht="15" hidden="false" customHeight="true" outlineLevel="0" collapsed="false">
      <c r="A13546" s="106" t="n">
        <v>92152.3221296296</v>
      </c>
      <c r="B13546" s="1" t="s">
        <v>323</v>
      </c>
      <c r="C13546" s="1" t="s">
        <v>324</v>
      </c>
      <c r="D13546" s="1" t="s">
        <v>325</v>
      </c>
    </row>
    <row r="13547" customFormat="false" ht="15" hidden="false" customHeight="true" outlineLevel="0" collapsed="false">
      <c r="A13547" s="106" t="n">
        <v>92159.642025463</v>
      </c>
      <c r="B13547" s="1" t="s">
        <v>314</v>
      </c>
      <c r="C13547" s="1" t="s">
        <v>315</v>
      </c>
      <c r="D13547" s="1" t="s">
        <v>316</v>
      </c>
    </row>
    <row r="13548" customFormat="false" ht="15" hidden="false" customHeight="true" outlineLevel="0" collapsed="false">
      <c r="A13548" s="106" t="n">
        <v>92167.7458449074</v>
      </c>
      <c r="B13548" s="1" t="s">
        <v>317</v>
      </c>
      <c r="C13548" s="1" t="s">
        <v>318</v>
      </c>
      <c r="D13548" s="1" t="s">
        <v>319</v>
      </c>
    </row>
    <row r="13549" customFormat="false" ht="15" hidden="false" customHeight="true" outlineLevel="0" collapsed="false">
      <c r="A13549" s="106" t="n">
        <v>92174.9747106482</v>
      </c>
      <c r="B13549" s="1" t="s">
        <v>320</v>
      </c>
      <c r="C13549" s="1" t="s">
        <v>321</v>
      </c>
      <c r="D13549" s="1" t="s">
        <v>322</v>
      </c>
    </row>
    <row r="13550" customFormat="false" ht="15" hidden="false" customHeight="true" outlineLevel="0" collapsed="false">
      <c r="A13550" s="106" t="n">
        <v>92181.7292476852</v>
      </c>
      <c r="B13550" s="1" t="s">
        <v>333</v>
      </c>
      <c r="C13550" s="1" t="s">
        <v>334</v>
      </c>
      <c r="D13550" s="1" t="s">
        <v>325</v>
      </c>
    </row>
    <row r="13551" customFormat="false" ht="15" hidden="false" customHeight="true" outlineLevel="0" collapsed="false">
      <c r="A13551" s="106" t="n">
        <v>92189.3773726852</v>
      </c>
      <c r="B13551" s="1" t="s">
        <v>314</v>
      </c>
      <c r="C13551" s="1" t="s">
        <v>315</v>
      </c>
      <c r="D13551" s="1" t="s">
        <v>316</v>
      </c>
    </row>
    <row r="13552" customFormat="false" ht="15" hidden="false" customHeight="true" outlineLevel="0" collapsed="false">
      <c r="A13552" s="106" t="n">
        <v>92197.2645486111</v>
      </c>
      <c r="B13552" s="1" t="s">
        <v>317</v>
      </c>
      <c r="C13552" s="1" t="s">
        <v>318</v>
      </c>
      <c r="D13552" s="1" t="s">
        <v>319</v>
      </c>
    </row>
    <row r="13553" customFormat="false" ht="15" hidden="false" customHeight="true" outlineLevel="0" collapsed="false">
      <c r="A13553" s="106" t="n">
        <v>92204.1706365741</v>
      </c>
      <c r="B13553" s="1" t="s">
        <v>320</v>
      </c>
      <c r="C13553" s="1" t="s">
        <v>321</v>
      </c>
      <c r="D13553" s="1" t="s">
        <v>322</v>
      </c>
    </row>
    <row r="13554" customFormat="false" ht="15" hidden="false" customHeight="true" outlineLevel="0" collapsed="false">
      <c r="A13554" s="106" t="n">
        <v>92211.1764351852</v>
      </c>
      <c r="B13554" s="1" t="s">
        <v>323</v>
      </c>
      <c r="C13554" s="1" t="s">
        <v>324</v>
      </c>
      <c r="D13554" s="1" t="s">
        <v>325</v>
      </c>
    </row>
    <row r="13555" customFormat="false" ht="15" hidden="false" customHeight="true" outlineLevel="0" collapsed="false">
      <c r="A13555" s="106" t="n">
        <v>92214.7990046296</v>
      </c>
      <c r="B13555" s="1" t="s">
        <v>328</v>
      </c>
      <c r="C13555" s="1" t="s">
        <v>331</v>
      </c>
      <c r="D13555" s="1" t="s">
        <v>332</v>
      </c>
    </row>
    <row r="13556" customFormat="false" ht="15" hidden="false" customHeight="true" outlineLevel="0" collapsed="false">
      <c r="A13556" s="106" t="n">
        <v>92219.1052199074</v>
      </c>
      <c r="B13556" s="1" t="s">
        <v>314</v>
      </c>
      <c r="C13556" s="1" t="s">
        <v>315</v>
      </c>
      <c r="D13556" s="1" t="s">
        <v>316</v>
      </c>
    </row>
    <row r="13557" customFormat="false" ht="15" hidden="false" customHeight="true" outlineLevel="0" collapsed="false">
      <c r="A13557" s="106" t="n">
        <v>92226.676099537</v>
      </c>
      <c r="B13557" s="1" t="s">
        <v>326</v>
      </c>
      <c r="C13557" s="1" t="s">
        <v>327</v>
      </c>
      <c r="D13557" s="1" t="s">
        <v>319</v>
      </c>
    </row>
    <row r="13558" customFormat="false" ht="15" hidden="false" customHeight="true" outlineLevel="0" collapsed="false">
      <c r="A13558" s="106" t="n">
        <v>92233.3631481481</v>
      </c>
      <c r="B13558" s="1" t="s">
        <v>320</v>
      </c>
      <c r="C13558" s="1" t="s">
        <v>321</v>
      </c>
      <c r="D13558" s="1" t="s">
        <v>322</v>
      </c>
    </row>
    <row r="13559" customFormat="false" ht="15" hidden="false" customHeight="true" outlineLevel="0" collapsed="false">
      <c r="A13559" s="106" t="n">
        <v>92240.6812847222</v>
      </c>
      <c r="B13559" s="1" t="s">
        <v>323</v>
      </c>
      <c r="C13559" s="1" t="s">
        <v>324</v>
      </c>
      <c r="D13559" s="1" t="s">
        <v>325</v>
      </c>
    </row>
    <row r="13560" customFormat="false" ht="15" hidden="false" customHeight="true" outlineLevel="0" collapsed="false">
      <c r="A13560" s="106" t="n">
        <v>92248.7954976852</v>
      </c>
      <c r="B13560" s="1" t="s">
        <v>314</v>
      </c>
      <c r="C13560" s="1" t="s">
        <v>315</v>
      </c>
      <c r="D13560" s="1" t="s">
        <v>316</v>
      </c>
    </row>
    <row r="13561" customFormat="false" ht="15" hidden="false" customHeight="true" outlineLevel="0" collapsed="false">
      <c r="A13561" s="106" t="n">
        <v>92256.0116435185</v>
      </c>
      <c r="B13561" s="1" t="s">
        <v>326</v>
      </c>
      <c r="C13561" s="1" t="s">
        <v>327</v>
      </c>
      <c r="D13561" s="1" t="s">
        <v>319</v>
      </c>
    </row>
    <row r="13562" customFormat="false" ht="15" hidden="false" customHeight="true" outlineLevel="0" collapsed="false">
      <c r="A13562" s="106" t="n">
        <v>92262.6152199074</v>
      </c>
      <c r="B13562" s="1" t="s">
        <v>320</v>
      </c>
      <c r="C13562" s="1" t="s">
        <v>321</v>
      </c>
      <c r="D13562" s="1" t="s">
        <v>322</v>
      </c>
    </row>
    <row r="13563" customFormat="false" ht="15" hidden="false" customHeight="true" outlineLevel="0" collapsed="false">
      <c r="A13563" s="106" t="n">
        <v>92270.2571527778</v>
      </c>
      <c r="B13563" s="1" t="s">
        <v>323</v>
      </c>
      <c r="C13563" s="1" t="s">
        <v>324</v>
      </c>
      <c r="D13563" s="1" t="s">
        <v>325</v>
      </c>
    </row>
    <row r="13564" customFormat="false" ht="15" hidden="false" customHeight="true" outlineLevel="0" collapsed="false">
      <c r="A13564" s="106" t="n">
        <v>92278.4202893519</v>
      </c>
      <c r="B13564" s="1" t="s">
        <v>314</v>
      </c>
      <c r="C13564" s="1" t="s">
        <v>315</v>
      </c>
      <c r="D13564" s="1" t="s">
        <v>316</v>
      </c>
    </row>
    <row r="13565" customFormat="false" ht="15" hidden="false" customHeight="true" outlineLevel="0" collapsed="false">
      <c r="A13565" s="106" t="n">
        <v>92285.3177777778</v>
      </c>
      <c r="B13565" s="1" t="s">
        <v>326</v>
      </c>
      <c r="C13565" s="1" t="s">
        <v>327</v>
      </c>
      <c r="D13565" s="1" t="s">
        <v>319</v>
      </c>
    </row>
    <row r="13566" customFormat="false" ht="15" hidden="false" customHeight="true" outlineLevel="0" collapsed="false">
      <c r="A13566" s="106" t="n">
        <v>92291.9787037037</v>
      </c>
      <c r="B13566" s="1" t="s">
        <v>320</v>
      </c>
      <c r="C13566" s="1" t="s">
        <v>321</v>
      </c>
      <c r="D13566" s="1" t="s">
        <v>322</v>
      </c>
    </row>
    <row r="13567" customFormat="false" ht="15" hidden="false" customHeight="true" outlineLevel="0" collapsed="false">
      <c r="A13567" s="106" t="n">
        <v>92299.9081481482</v>
      </c>
      <c r="B13567" s="1" t="s">
        <v>323</v>
      </c>
      <c r="C13567" s="1" t="s">
        <v>324</v>
      </c>
      <c r="D13567" s="1" t="s">
        <v>325</v>
      </c>
    </row>
    <row r="13568" customFormat="false" ht="15" hidden="false" customHeight="true" outlineLevel="0" collapsed="false">
      <c r="A13568" s="106" t="n">
        <v>92307.9596643519</v>
      </c>
      <c r="B13568" s="1" t="s">
        <v>314</v>
      </c>
      <c r="C13568" s="1" t="s">
        <v>315</v>
      </c>
      <c r="D13568" s="1" t="s">
        <v>316</v>
      </c>
    </row>
    <row r="13569" customFormat="false" ht="15" hidden="false" customHeight="true" outlineLevel="0" collapsed="false">
      <c r="A13569" s="106" t="n">
        <v>92308.5060648148</v>
      </c>
      <c r="B13569" s="1" t="s">
        <v>328</v>
      </c>
      <c r="C13569" s="1" t="s">
        <v>335</v>
      </c>
      <c r="D13569" s="1" t="s">
        <v>336</v>
      </c>
    </row>
    <row r="13570" customFormat="false" ht="15" hidden="false" customHeight="true" outlineLevel="0" collapsed="false">
      <c r="A13570" s="106" t="n">
        <v>92314.6434259259</v>
      </c>
      <c r="B13570" s="1" t="s">
        <v>326</v>
      </c>
      <c r="C13570" s="1" t="s">
        <v>327</v>
      </c>
      <c r="D13570" s="1" t="s">
        <v>319</v>
      </c>
    </row>
    <row r="13571" customFormat="false" ht="15" hidden="false" customHeight="true" outlineLevel="0" collapsed="false">
      <c r="A13571" s="106" t="n">
        <v>92321.4883680556</v>
      </c>
      <c r="B13571" s="1" t="s">
        <v>320</v>
      </c>
      <c r="C13571" s="1" t="s">
        <v>321</v>
      </c>
      <c r="D13571" s="1" t="s">
        <v>322</v>
      </c>
    </row>
    <row r="13572" customFormat="false" ht="15" hidden="false" customHeight="true" outlineLevel="0" collapsed="false">
      <c r="A13572" s="106" t="n">
        <v>92329.6185532407</v>
      </c>
      <c r="B13572" s="1" t="s">
        <v>323</v>
      </c>
      <c r="C13572" s="1" t="s">
        <v>324</v>
      </c>
      <c r="D13572" s="1" t="s">
        <v>325</v>
      </c>
    </row>
    <row r="13573" customFormat="false" ht="15" hidden="false" customHeight="true" outlineLevel="0" collapsed="false">
      <c r="A13573" s="106" t="n">
        <v>92337.4098263889</v>
      </c>
      <c r="B13573" s="1" t="s">
        <v>314</v>
      </c>
      <c r="C13573" s="1" t="s">
        <v>315</v>
      </c>
      <c r="D13573" s="1" t="s">
        <v>316</v>
      </c>
    </row>
    <row r="13574" customFormat="false" ht="15" hidden="false" customHeight="true" outlineLevel="0" collapsed="false">
      <c r="A13574" s="106" t="n">
        <v>92344.0280555556</v>
      </c>
      <c r="B13574" s="1" t="s">
        <v>317</v>
      </c>
      <c r="C13574" s="1" t="s">
        <v>318</v>
      </c>
      <c r="D13574" s="1" t="s">
        <v>319</v>
      </c>
    </row>
    <row r="13575" customFormat="false" ht="15" hidden="false" customHeight="true" outlineLevel="0" collapsed="false">
      <c r="A13575" s="106" t="n">
        <v>92351.1574652778</v>
      </c>
      <c r="B13575" s="1" t="s">
        <v>320</v>
      </c>
      <c r="C13575" s="1" t="s">
        <v>321</v>
      </c>
      <c r="D13575" s="1" t="s">
        <v>322</v>
      </c>
    </row>
    <row r="13576" customFormat="false" ht="15" hidden="false" customHeight="true" outlineLevel="0" collapsed="false">
      <c r="A13576" s="106" t="n">
        <v>92359.3462384259</v>
      </c>
      <c r="B13576" s="1" t="s">
        <v>333</v>
      </c>
      <c r="C13576" s="1" t="s">
        <v>334</v>
      </c>
      <c r="D13576" s="1" t="s">
        <v>325</v>
      </c>
    </row>
    <row r="13577" customFormat="false" ht="15" hidden="false" customHeight="true" outlineLevel="0" collapsed="false">
      <c r="A13577" s="106" t="n">
        <v>92366.7874074074</v>
      </c>
      <c r="B13577" s="1" t="s">
        <v>314</v>
      </c>
      <c r="C13577" s="1" t="s">
        <v>315</v>
      </c>
      <c r="D13577" s="1" t="s">
        <v>316</v>
      </c>
    </row>
    <row r="13578" customFormat="false" ht="15" hidden="false" customHeight="true" outlineLevel="0" collapsed="false">
      <c r="A13578" s="106" t="n">
        <v>92373.4939236111</v>
      </c>
      <c r="B13578" s="1" t="s">
        <v>317</v>
      </c>
      <c r="C13578" s="1" t="s">
        <v>318</v>
      </c>
      <c r="D13578" s="1" t="s">
        <v>319</v>
      </c>
    </row>
    <row r="13579" customFormat="false" ht="15" hidden="false" customHeight="true" outlineLevel="0" collapsed="false">
      <c r="A13579" s="106" t="n">
        <v>92380.971712963</v>
      </c>
      <c r="B13579" s="1" t="s">
        <v>320</v>
      </c>
      <c r="C13579" s="1" t="s">
        <v>321</v>
      </c>
      <c r="D13579" s="1" t="s">
        <v>322</v>
      </c>
    </row>
    <row r="13580" customFormat="false" ht="15" hidden="false" customHeight="true" outlineLevel="0" collapsed="false">
      <c r="A13580" s="106" t="n">
        <v>92389.0357523148</v>
      </c>
      <c r="B13580" s="1" t="s">
        <v>323</v>
      </c>
      <c r="C13580" s="1" t="s">
        <v>324</v>
      </c>
      <c r="D13580" s="1" t="s">
        <v>325</v>
      </c>
    </row>
    <row r="13581" customFormat="false" ht="15" hidden="false" customHeight="true" outlineLevel="0" collapsed="false">
      <c r="A13581" s="106" t="n">
        <v>92396.1254513889</v>
      </c>
      <c r="B13581" s="1" t="s">
        <v>314</v>
      </c>
      <c r="C13581" s="1" t="s">
        <v>315</v>
      </c>
      <c r="D13581" s="1" t="s">
        <v>316</v>
      </c>
    </row>
    <row r="13582" customFormat="false" ht="15" hidden="false" customHeight="true" outlineLevel="0" collapsed="false">
      <c r="A13582" s="106" t="n">
        <v>92398.4592939815</v>
      </c>
      <c r="B13582" s="1" t="s">
        <v>328</v>
      </c>
      <c r="C13582" s="1" t="s">
        <v>337</v>
      </c>
      <c r="D13582" s="1" t="s">
        <v>338</v>
      </c>
    </row>
    <row r="13583" customFormat="false" ht="15" hidden="false" customHeight="true" outlineLevel="0" collapsed="false">
      <c r="A13583" s="106" t="n">
        <v>92403.0459027778</v>
      </c>
      <c r="B13583" s="1" t="s">
        <v>326</v>
      </c>
      <c r="C13583" s="1" t="s">
        <v>327</v>
      </c>
      <c r="D13583" s="1" t="s">
        <v>319</v>
      </c>
    </row>
    <row r="13584" customFormat="false" ht="15" hidden="false" customHeight="true" outlineLevel="0" collapsed="false">
      <c r="A13584" s="106" t="n">
        <v>92410.879224537</v>
      </c>
      <c r="B13584" s="1" t="s">
        <v>320</v>
      </c>
      <c r="C13584" s="1" t="s">
        <v>321</v>
      </c>
      <c r="D13584" s="1" t="s">
        <v>322</v>
      </c>
    </row>
    <row r="13585" customFormat="false" ht="15" hidden="false" customHeight="true" outlineLevel="0" collapsed="false">
      <c r="A13585" s="106" t="n">
        <v>92418.645787037</v>
      </c>
      <c r="B13585" s="1" t="s">
        <v>323</v>
      </c>
      <c r="C13585" s="1" t="s">
        <v>324</v>
      </c>
      <c r="D13585" s="1" t="s">
        <v>325</v>
      </c>
    </row>
    <row r="13586" customFormat="false" ht="15" hidden="false" customHeight="true" outlineLevel="0" collapsed="false">
      <c r="A13586" s="106" t="n">
        <v>92425.4629513889</v>
      </c>
      <c r="B13586" s="1" t="s">
        <v>314</v>
      </c>
      <c r="C13586" s="1" t="s">
        <v>315</v>
      </c>
      <c r="D13586" s="1" t="s">
        <v>316</v>
      </c>
    </row>
    <row r="13587" customFormat="false" ht="15" hidden="false" customHeight="true" outlineLevel="0" collapsed="false">
      <c r="A13587" s="106" t="n">
        <v>92432.6781365741</v>
      </c>
      <c r="B13587" s="1" t="s">
        <v>326</v>
      </c>
      <c r="C13587" s="1" t="s">
        <v>327</v>
      </c>
      <c r="D13587" s="1" t="s">
        <v>319</v>
      </c>
    </row>
    <row r="13588" customFormat="false" ht="15" hidden="false" customHeight="true" outlineLevel="0" collapsed="false">
      <c r="A13588" s="106" t="n">
        <v>92440.7890625</v>
      </c>
      <c r="B13588" s="1" t="s">
        <v>320</v>
      </c>
      <c r="C13588" s="1" t="s">
        <v>321</v>
      </c>
      <c r="D13588" s="1" t="s">
        <v>322</v>
      </c>
    </row>
    <row r="13589" customFormat="false" ht="15" hidden="false" customHeight="true" outlineLevel="0" collapsed="false">
      <c r="A13589" s="106" t="n">
        <v>92448.1654398148</v>
      </c>
      <c r="B13589" s="1" t="s">
        <v>323</v>
      </c>
      <c r="C13589" s="1" t="s">
        <v>324</v>
      </c>
      <c r="D13589" s="1" t="s">
        <v>325</v>
      </c>
    </row>
    <row r="13590" customFormat="false" ht="15" hidden="false" customHeight="true" outlineLevel="0" collapsed="false">
      <c r="A13590" s="106" t="n">
        <v>92454.8336342593</v>
      </c>
      <c r="B13590" s="1" t="s">
        <v>314</v>
      </c>
      <c r="C13590" s="1" t="s">
        <v>315</v>
      </c>
      <c r="D13590" s="1" t="s">
        <v>316</v>
      </c>
    </row>
    <row r="13591" customFormat="false" ht="15" hidden="false" customHeight="true" outlineLevel="0" collapsed="false">
      <c r="A13591" s="106" t="n">
        <v>92462.3771296296</v>
      </c>
      <c r="B13591" s="1" t="s">
        <v>326</v>
      </c>
      <c r="C13591" s="1" t="s">
        <v>327</v>
      </c>
      <c r="D13591" s="1" t="s">
        <v>319</v>
      </c>
    </row>
    <row r="13592" customFormat="false" ht="15" hidden="false" customHeight="true" outlineLevel="0" collapsed="false">
      <c r="A13592" s="106" t="n">
        <v>92470.6002083333</v>
      </c>
      <c r="B13592" s="1" t="s">
        <v>320</v>
      </c>
      <c r="C13592" s="1" t="s">
        <v>321</v>
      </c>
      <c r="D13592" s="1" t="s">
        <v>322</v>
      </c>
    </row>
    <row r="13593" customFormat="false" ht="15" hidden="false" customHeight="true" outlineLevel="0" collapsed="false">
      <c r="A13593" s="106" t="n">
        <v>92477.6078009259</v>
      </c>
      <c r="B13593" s="1" t="s">
        <v>323</v>
      </c>
      <c r="C13593" s="1" t="s">
        <v>324</v>
      </c>
      <c r="D13593" s="1" t="s">
        <v>325</v>
      </c>
    </row>
    <row r="13594" customFormat="false" ht="15" hidden="false" customHeight="true" outlineLevel="0" collapsed="false">
      <c r="A13594" s="106" t="n">
        <v>92484.2597337963</v>
      </c>
      <c r="B13594" s="1" t="s">
        <v>314</v>
      </c>
      <c r="C13594" s="1" t="s">
        <v>315</v>
      </c>
      <c r="D13594" s="1" t="s">
        <v>316</v>
      </c>
    </row>
    <row r="13595" customFormat="false" ht="15" hidden="false" customHeight="true" outlineLevel="0" collapsed="false">
      <c r="A13595" s="106" t="n">
        <v>92487.3993055556</v>
      </c>
      <c r="B13595" s="1" t="s">
        <v>328</v>
      </c>
      <c r="C13595" s="1" t="s">
        <v>329</v>
      </c>
      <c r="D13595" s="1" t="s">
        <v>330</v>
      </c>
    </row>
    <row r="13596" customFormat="false" ht="15" hidden="false" customHeight="true" outlineLevel="0" collapsed="false">
      <c r="A13596" s="106" t="n">
        <v>92492.1152430556</v>
      </c>
      <c r="B13596" s="1" t="s">
        <v>326</v>
      </c>
      <c r="C13596" s="1" t="s">
        <v>327</v>
      </c>
      <c r="D13596" s="1" t="s">
        <v>319</v>
      </c>
    </row>
    <row r="13597" customFormat="false" ht="15" hidden="false" customHeight="true" outlineLevel="0" collapsed="false">
      <c r="A13597" s="106" t="n">
        <v>92500.2466319445</v>
      </c>
      <c r="B13597" s="1" t="s">
        <v>320</v>
      </c>
      <c r="C13597" s="1" t="s">
        <v>321</v>
      </c>
      <c r="D13597" s="1" t="s">
        <v>322</v>
      </c>
    </row>
    <row r="13598" customFormat="false" ht="15" hidden="false" customHeight="true" outlineLevel="0" collapsed="false">
      <c r="A13598" s="106" t="n">
        <v>92506.9940625</v>
      </c>
      <c r="B13598" s="1" t="s">
        <v>323</v>
      </c>
      <c r="C13598" s="1" t="s">
        <v>324</v>
      </c>
      <c r="D13598" s="1" t="s">
        <v>325</v>
      </c>
    </row>
    <row r="13599" customFormat="false" ht="15" hidden="false" customHeight="true" outlineLevel="0" collapsed="false">
      <c r="A13599" s="106" t="n">
        <v>92513.7539351852</v>
      </c>
      <c r="B13599" s="1" t="s">
        <v>314</v>
      </c>
      <c r="C13599" s="1" t="s">
        <v>315</v>
      </c>
      <c r="D13599" s="1" t="s">
        <v>316</v>
      </c>
    </row>
    <row r="13600" customFormat="false" ht="15" hidden="false" customHeight="true" outlineLevel="0" collapsed="false">
      <c r="A13600" s="106" t="n">
        <v>92521.8452893519</v>
      </c>
      <c r="B13600" s="1" t="s">
        <v>317</v>
      </c>
      <c r="C13600" s="1" t="s">
        <v>318</v>
      </c>
      <c r="D13600" s="1" t="s">
        <v>319</v>
      </c>
    </row>
    <row r="13601" customFormat="false" ht="15" hidden="false" customHeight="true" outlineLevel="0" collapsed="false">
      <c r="A13601" s="106" t="n">
        <v>92529.717037037</v>
      </c>
      <c r="B13601" s="1" t="s">
        <v>320</v>
      </c>
      <c r="C13601" s="1" t="s">
        <v>321</v>
      </c>
      <c r="D13601" s="1" t="s">
        <v>322</v>
      </c>
    </row>
    <row r="13602" customFormat="false" ht="15" hidden="false" customHeight="true" outlineLevel="0" collapsed="false">
      <c r="A13602" s="106" t="n">
        <v>92536.3450462963</v>
      </c>
      <c r="B13602" s="1" t="s">
        <v>333</v>
      </c>
      <c r="C13602" s="1" t="s">
        <v>334</v>
      </c>
      <c r="D13602" s="1" t="s">
        <v>325</v>
      </c>
    </row>
    <row r="13603" customFormat="false" ht="15" hidden="false" customHeight="true" outlineLevel="0" collapsed="false">
      <c r="A13603" s="106" t="n">
        <v>92543.3237731482</v>
      </c>
      <c r="B13603" s="1" t="s">
        <v>314</v>
      </c>
      <c r="C13603" s="1" t="s">
        <v>315</v>
      </c>
      <c r="D13603" s="1" t="s">
        <v>316</v>
      </c>
    </row>
    <row r="13604" customFormat="false" ht="15" hidden="false" customHeight="true" outlineLevel="0" collapsed="false">
      <c r="A13604" s="106" t="n">
        <v>92551.5126273148</v>
      </c>
      <c r="B13604" s="1" t="s">
        <v>326</v>
      </c>
      <c r="C13604" s="1" t="s">
        <v>327</v>
      </c>
      <c r="D13604" s="1" t="s">
        <v>319</v>
      </c>
    </row>
    <row r="13605" customFormat="false" ht="15" hidden="false" customHeight="true" outlineLevel="0" collapsed="false">
      <c r="A13605" s="106" t="n">
        <v>92559.0423842593</v>
      </c>
      <c r="B13605" s="1" t="s">
        <v>320</v>
      </c>
      <c r="C13605" s="1" t="s">
        <v>321</v>
      </c>
      <c r="D13605" s="1" t="s">
        <v>322</v>
      </c>
    </row>
    <row r="13606" customFormat="false" ht="15" hidden="false" customHeight="true" outlineLevel="0" collapsed="false">
      <c r="A13606" s="106" t="n">
        <v>92565.6838194444</v>
      </c>
      <c r="B13606" s="1" t="s">
        <v>323</v>
      </c>
      <c r="C13606" s="1" t="s">
        <v>324</v>
      </c>
      <c r="D13606" s="1" t="s">
        <v>325</v>
      </c>
    </row>
    <row r="13607" customFormat="false" ht="15" hidden="false" customHeight="true" outlineLevel="0" collapsed="false">
      <c r="A13607" s="106" t="n">
        <v>92572.9698611111</v>
      </c>
      <c r="B13607" s="1" t="s">
        <v>314</v>
      </c>
      <c r="C13607" s="1" t="s">
        <v>315</v>
      </c>
      <c r="D13607" s="1" t="s">
        <v>316</v>
      </c>
    </row>
    <row r="13608" customFormat="false" ht="15" hidden="false" customHeight="true" outlineLevel="0" collapsed="false">
      <c r="A13608" s="106" t="n">
        <v>92580.0346296296</v>
      </c>
      <c r="B13608" s="1" t="s">
        <v>328</v>
      </c>
      <c r="C13608" s="1" t="s">
        <v>331</v>
      </c>
      <c r="D13608" s="1" t="s">
        <v>332</v>
      </c>
    </row>
    <row r="13609" customFormat="false" ht="15" hidden="false" customHeight="true" outlineLevel="0" collapsed="false">
      <c r="A13609" s="106" t="n">
        <v>92581.0820023148</v>
      </c>
      <c r="B13609" s="1" t="s">
        <v>326</v>
      </c>
      <c r="C13609" s="1" t="s">
        <v>327</v>
      </c>
      <c r="D13609" s="1" t="s">
        <v>319</v>
      </c>
    </row>
    <row r="13610" customFormat="false" ht="15" hidden="false" customHeight="true" outlineLevel="0" collapsed="false">
      <c r="A13610" s="106" t="n">
        <v>92588.2738657408</v>
      </c>
      <c r="B13610" s="1" t="s">
        <v>320</v>
      </c>
      <c r="C13610" s="1" t="s">
        <v>321</v>
      </c>
      <c r="D13610" s="1" t="s">
        <v>322</v>
      </c>
    </row>
    <row r="13611" customFormat="false" ht="15" hidden="false" customHeight="true" outlineLevel="0" collapsed="false">
      <c r="A13611" s="106" t="n">
        <v>92595.0418981482</v>
      </c>
      <c r="B13611" s="1" t="s">
        <v>323</v>
      </c>
      <c r="C13611" s="1" t="s">
        <v>324</v>
      </c>
      <c r="D13611" s="1" t="s">
        <v>325</v>
      </c>
    </row>
    <row r="13612" customFormat="false" ht="15" hidden="false" customHeight="true" outlineLevel="0" collapsed="false">
      <c r="A13612" s="106" t="n">
        <v>92602.6783796296</v>
      </c>
      <c r="B13612" s="1" t="s">
        <v>314</v>
      </c>
      <c r="C13612" s="1" t="s">
        <v>315</v>
      </c>
      <c r="D13612" s="1" t="s">
        <v>316</v>
      </c>
    </row>
    <row r="13613" customFormat="false" ht="15" hidden="false" customHeight="true" outlineLevel="0" collapsed="false">
      <c r="A13613" s="106" t="n">
        <v>92610.5533564815</v>
      </c>
      <c r="B13613" s="1" t="s">
        <v>326</v>
      </c>
      <c r="C13613" s="1" t="s">
        <v>327</v>
      </c>
      <c r="D13613" s="1" t="s">
        <v>319</v>
      </c>
    </row>
    <row r="13614" customFormat="false" ht="15" hidden="false" customHeight="true" outlineLevel="0" collapsed="false">
      <c r="A13614" s="106" t="n">
        <v>92617.4680092593</v>
      </c>
      <c r="B13614" s="1" t="s">
        <v>320</v>
      </c>
      <c r="C13614" s="1" t="s">
        <v>321</v>
      </c>
      <c r="D13614" s="1" t="s">
        <v>322</v>
      </c>
    </row>
    <row r="13615" customFormat="false" ht="15" hidden="false" customHeight="true" outlineLevel="0" collapsed="false">
      <c r="A13615" s="106" t="n">
        <v>92624.459849537</v>
      </c>
      <c r="B13615" s="1" t="s">
        <v>323</v>
      </c>
      <c r="C13615" s="1" t="s">
        <v>324</v>
      </c>
      <c r="D13615" s="1" t="s">
        <v>325</v>
      </c>
    </row>
    <row r="13616" customFormat="false" ht="15" hidden="false" customHeight="true" outlineLevel="0" collapsed="false">
      <c r="A13616" s="106" t="n">
        <v>92632.4160185185</v>
      </c>
      <c r="B13616" s="1" t="s">
        <v>314</v>
      </c>
      <c r="C13616" s="1" t="s">
        <v>315</v>
      </c>
      <c r="D13616" s="1" t="s">
        <v>316</v>
      </c>
    </row>
    <row r="13617" customFormat="false" ht="15" hidden="false" customHeight="true" outlineLevel="0" collapsed="false">
      <c r="A13617" s="106" t="n">
        <v>92639.9556944445</v>
      </c>
      <c r="B13617" s="1" t="s">
        <v>326</v>
      </c>
      <c r="C13617" s="1" t="s">
        <v>327</v>
      </c>
      <c r="D13617" s="1" t="s">
        <v>319</v>
      </c>
    </row>
    <row r="13618" customFormat="false" ht="15" hidden="false" customHeight="true" outlineLevel="0" collapsed="false">
      <c r="A13618" s="106" t="n">
        <v>92646.6811805556</v>
      </c>
      <c r="B13618" s="1" t="s">
        <v>320</v>
      </c>
      <c r="C13618" s="1" t="s">
        <v>321</v>
      </c>
      <c r="D13618" s="1" t="s">
        <v>322</v>
      </c>
    </row>
    <row r="13619" customFormat="false" ht="15" hidden="false" customHeight="true" outlineLevel="0" collapsed="false">
      <c r="A13619" s="106" t="n">
        <v>92653.9778472222</v>
      </c>
      <c r="B13619" s="1" t="s">
        <v>323</v>
      </c>
      <c r="C13619" s="1" t="s">
        <v>324</v>
      </c>
      <c r="D13619" s="1" t="s">
        <v>325</v>
      </c>
    </row>
    <row r="13620" customFormat="false" ht="15" hidden="false" customHeight="true" outlineLevel="0" collapsed="false">
      <c r="A13620" s="106" t="n">
        <v>92662.1380671296</v>
      </c>
      <c r="B13620" s="1" t="s">
        <v>314</v>
      </c>
      <c r="C13620" s="1" t="s">
        <v>315</v>
      </c>
      <c r="D13620" s="1" t="s">
        <v>316</v>
      </c>
    </row>
    <row r="13621" customFormat="false" ht="15" hidden="false" customHeight="true" outlineLevel="0" collapsed="false">
      <c r="A13621" s="106" t="n">
        <v>92669.3294097222</v>
      </c>
      <c r="B13621" s="1" t="s">
        <v>326</v>
      </c>
      <c r="C13621" s="1" t="s">
        <v>327</v>
      </c>
      <c r="D13621" s="1" t="s">
        <v>319</v>
      </c>
    </row>
    <row r="13622" customFormat="false" ht="15" hidden="false" customHeight="true" outlineLevel="0" collapsed="false">
      <c r="A13622" s="106" t="n">
        <v>92673.7388541667</v>
      </c>
      <c r="B13622" s="1" t="s">
        <v>328</v>
      </c>
      <c r="C13622" s="1" t="s">
        <v>335</v>
      </c>
      <c r="D13622" s="1" t="s">
        <v>336</v>
      </c>
    </row>
    <row r="13623" customFormat="false" ht="15" hidden="false" customHeight="true" outlineLevel="0" collapsed="false">
      <c r="A13623" s="106" t="n">
        <v>92675.9681944445</v>
      </c>
      <c r="B13623" s="1" t="s">
        <v>320</v>
      </c>
      <c r="C13623" s="1" t="s">
        <v>321</v>
      </c>
      <c r="D13623" s="1" t="s">
        <v>322</v>
      </c>
    </row>
    <row r="13624" customFormat="false" ht="15" hidden="false" customHeight="true" outlineLevel="0" collapsed="false">
      <c r="A13624" s="106" t="n">
        <v>92683.6170717593</v>
      </c>
      <c r="B13624" s="1" t="s">
        <v>323</v>
      </c>
      <c r="C13624" s="1" t="s">
        <v>324</v>
      </c>
      <c r="D13624" s="1" t="s">
        <v>325</v>
      </c>
    </row>
    <row r="13625" customFormat="false" ht="15" hidden="false" customHeight="true" outlineLevel="0" collapsed="false">
      <c r="A13625" s="106" t="n">
        <v>92691.8058680556</v>
      </c>
      <c r="B13625" s="1" t="s">
        <v>314</v>
      </c>
      <c r="C13625" s="1" t="s">
        <v>315</v>
      </c>
      <c r="D13625" s="1" t="s">
        <v>316</v>
      </c>
    </row>
    <row r="13626" customFormat="false" ht="15" hidden="false" customHeight="true" outlineLevel="0" collapsed="false">
      <c r="A13626" s="106" t="n">
        <v>92698.7093055556</v>
      </c>
      <c r="B13626" s="1" t="s">
        <v>317</v>
      </c>
      <c r="C13626" s="1" t="s">
        <v>318</v>
      </c>
      <c r="D13626" s="1" t="s">
        <v>319</v>
      </c>
    </row>
    <row r="13627" customFormat="false" ht="15" hidden="false" customHeight="true" outlineLevel="0" collapsed="false">
      <c r="A13627" s="106" t="n">
        <v>92705.3799884259</v>
      </c>
      <c r="B13627" s="1" t="s">
        <v>320</v>
      </c>
      <c r="C13627" s="1" t="s">
        <v>321</v>
      </c>
      <c r="D13627" s="1" t="s">
        <v>322</v>
      </c>
    </row>
    <row r="13628" customFormat="false" ht="15" hidden="false" customHeight="true" outlineLevel="0" collapsed="false">
      <c r="A13628" s="106" t="n">
        <v>92713.3603472222</v>
      </c>
      <c r="B13628" s="1" t="s">
        <v>333</v>
      </c>
      <c r="C13628" s="1" t="s">
        <v>334</v>
      </c>
      <c r="D13628" s="1" t="s">
        <v>325</v>
      </c>
    </row>
    <row r="13629" customFormat="false" ht="15" hidden="false" customHeight="true" outlineLevel="0" collapsed="false">
      <c r="A13629" s="106" t="n">
        <v>92721.3966550926</v>
      </c>
      <c r="B13629" s="1" t="s">
        <v>314</v>
      </c>
      <c r="C13629" s="1" t="s">
        <v>315</v>
      </c>
      <c r="D13629" s="1" t="s">
        <v>316</v>
      </c>
    </row>
    <row r="13630" customFormat="false" ht="15" hidden="false" customHeight="true" outlineLevel="0" collapsed="false">
      <c r="A13630" s="106" t="n">
        <v>92728.1157638889</v>
      </c>
      <c r="B13630" s="1" t="s">
        <v>326</v>
      </c>
      <c r="C13630" s="1" t="s">
        <v>327</v>
      </c>
      <c r="D13630" s="1" t="s">
        <v>319</v>
      </c>
    </row>
    <row r="13631" customFormat="false" ht="15" hidden="false" customHeight="true" outlineLevel="0" collapsed="false">
      <c r="A13631" s="106" t="n">
        <v>92734.9548958333</v>
      </c>
      <c r="B13631" s="1" t="s">
        <v>320</v>
      </c>
      <c r="C13631" s="1" t="s">
        <v>321</v>
      </c>
      <c r="D13631" s="1" t="s">
        <v>322</v>
      </c>
    </row>
    <row r="13632" customFormat="false" ht="15" hidden="false" customHeight="true" outlineLevel="0" collapsed="false">
      <c r="A13632" s="106" t="n">
        <v>92743.1490625</v>
      </c>
      <c r="B13632" s="1" t="s">
        <v>323</v>
      </c>
      <c r="C13632" s="1" t="s">
        <v>324</v>
      </c>
      <c r="D13632" s="1" t="s">
        <v>325</v>
      </c>
    </row>
    <row r="13633" customFormat="false" ht="15" hidden="false" customHeight="true" outlineLevel="0" collapsed="false">
      <c r="A13633" s="106" t="n">
        <v>92750.9023611111</v>
      </c>
      <c r="B13633" s="1" t="s">
        <v>314</v>
      </c>
      <c r="C13633" s="1" t="s">
        <v>315</v>
      </c>
      <c r="D13633" s="1" t="s">
        <v>316</v>
      </c>
    </row>
    <row r="13634" customFormat="false" ht="15" hidden="false" customHeight="true" outlineLevel="0" collapsed="false">
      <c r="A13634" s="106" t="n">
        <v>92757.5582523148</v>
      </c>
      <c r="B13634" s="1" t="s">
        <v>326</v>
      </c>
      <c r="C13634" s="1" t="s">
        <v>327</v>
      </c>
      <c r="D13634" s="1" t="s">
        <v>319</v>
      </c>
    </row>
    <row r="13635" customFormat="false" ht="15" hidden="false" customHeight="true" outlineLevel="0" collapsed="false">
      <c r="A13635" s="106" t="n">
        <v>92763.6968402778</v>
      </c>
      <c r="B13635" s="1" t="s">
        <v>328</v>
      </c>
      <c r="C13635" s="1" t="s">
        <v>337</v>
      </c>
      <c r="D13635" s="1" t="s">
        <v>338</v>
      </c>
    </row>
    <row r="13636" customFormat="false" ht="15" hidden="false" customHeight="true" outlineLevel="0" collapsed="false">
      <c r="A13636" s="106" t="n">
        <v>92764.7000578704</v>
      </c>
      <c r="B13636" s="1" t="s">
        <v>320</v>
      </c>
      <c r="C13636" s="1" t="s">
        <v>321</v>
      </c>
      <c r="D13636" s="1" t="s">
        <v>322</v>
      </c>
    </row>
    <row r="13637" customFormat="false" ht="15" hidden="false" customHeight="true" outlineLevel="0" collapsed="false">
      <c r="A13637" s="106" t="n">
        <v>92772.9106597222</v>
      </c>
      <c r="B13637" s="1" t="s">
        <v>323</v>
      </c>
      <c r="C13637" s="1" t="s">
        <v>324</v>
      </c>
      <c r="D13637" s="1" t="s">
        <v>325</v>
      </c>
    </row>
    <row r="13638" customFormat="false" ht="15" hidden="false" customHeight="true" outlineLevel="0" collapsed="false">
      <c r="A13638" s="106" t="n">
        <v>92780.3258217593</v>
      </c>
      <c r="B13638" s="1" t="s">
        <v>314</v>
      </c>
      <c r="C13638" s="1" t="s">
        <v>315</v>
      </c>
      <c r="D13638" s="1" t="s">
        <v>316</v>
      </c>
    </row>
    <row r="13639" customFormat="false" ht="15" hidden="false" customHeight="true" outlineLevel="0" collapsed="false">
      <c r="A13639" s="106" t="n">
        <v>92787.0455324074</v>
      </c>
      <c r="B13639" s="1" t="s">
        <v>326</v>
      </c>
      <c r="C13639" s="1" t="s">
        <v>327</v>
      </c>
      <c r="D13639" s="1" t="s">
        <v>319</v>
      </c>
    </row>
    <row r="13640" customFormat="false" ht="15" hidden="false" customHeight="true" outlineLevel="0" collapsed="false">
      <c r="A13640" s="106" t="n">
        <v>92794.5721643519</v>
      </c>
      <c r="B13640" s="1" t="s">
        <v>320</v>
      </c>
      <c r="C13640" s="1" t="s">
        <v>321</v>
      </c>
      <c r="D13640" s="1" t="s">
        <v>322</v>
      </c>
    </row>
    <row r="13641" customFormat="false" ht="15" hidden="false" customHeight="true" outlineLevel="0" collapsed="false">
      <c r="A13641" s="106" t="n">
        <v>92802.5934259259</v>
      </c>
      <c r="B13641" s="1" t="s">
        <v>323</v>
      </c>
      <c r="C13641" s="1" t="s">
        <v>324</v>
      </c>
      <c r="D13641" s="1" t="s">
        <v>325</v>
      </c>
    </row>
    <row r="13642" customFormat="false" ht="15" hidden="false" customHeight="true" outlineLevel="0" collapsed="false">
      <c r="A13642" s="106" t="n">
        <v>92809.6809375</v>
      </c>
      <c r="B13642" s="1" t="s">
        <v>314</v>
      </c>
      <c r="C13642" s="1" t="s">
        <v>315</v>
      </c>
      <c r="D13642" s="1" t="s">
        <v>316</v>
      </c>
    </row>
    <row r="13643" customFormat="false" ht="15" hidden="false" customHeight="true" outlineLevel="0" collapsed="false">
      <c r="A13643" s="106" t="n">
        <v>92816.5900462963</v>
      </c>
      <c r="B13643" s="1" t="s">
        <v>326</v>
      </c>
      <c r="C13643" s="1" t="s">
        <v>327</v>
      </c>
      <c r="D13643" s="1" t="s">
        <v>319</v>
      </c>
    </row>
    <row r="13644" customFormat="false" ht="15" hidden="false" customHeight="true" outlineLevel="0" collapsed="false">
      <c r="A13644" s="106" t="n">
        <v>92824.4808912037</v>
      </c>
      <c r="B13644" s="1" t="s">
        <v>320</v>
      </c>
      <c r="C13644" s="1" t="s">
        <v>321</v>
      </c>
      <c r="D13644" s="1" t="s">
        <v>322</v>
      </c>
    </row>
    <row r="13645" customFormat="false" ht="15" hidden="false" customHeight="true" outlineLevel="0" collapsed="false">
      <c r="A13645" s="106" t="n">
        <v>92832.1764236111</v>
      </c>
      <c r="B13645" s="1" t="s">
        <v>323</v>
      </c>
      <c r="C13645" s="1" t="s">
        <v>324</v>
      </c>
      <c r="D13645" s="1" t="s">
        <v>325</v>
      </c>
    </row>
    <row r="13646" customFormat="false" ht="15" hidden="false" customHeight="true" outlineLevel="0" collapsed="false">
      <c r="A13646" s="106" t="n">
        <v>92838.9952314815</v>
      </c>
      <c r="B13646" s="1" t="s">
        <v>314</v>
      </c>
      <c r="C13646" s="1" t="s">
        <v>315</v>
      </c>
      <c r="D13646" s="1" t="s">
        <v>316</v>
      </c>
    </row>
    <row r="13647" customFormat="false" ht="15" hidden="false" customHeight="true" outlineLevel="0" collapsed="false">
      <c r="A13647" s="106" t="n">
        <v>92846.199212963</v>
      </c>
      <c r="B13647" s="1" t="s">
        <v>326</v>
      </c>
      <c r="C13647" s="1" t="s">
        <v>327</v>
      </c>
      <c r="D13647" s="1" t="s">
        <v>319</v>
      </c>
    </row>
    <row r="13648" customFormat="false" ht="15" hidden="false" customHeight="true" outlineLevel="0" collapsed="false">
      <c r="A13648" s="106" t="n">
        <v>92852.6396180556</v>
      </c>
      <c r="B13648" s="1" t="s">
        <v>328</v>
      </c>
      <c r="C13648" s="1" t="s">
        <v>329</v>
      </c>
      <c r="D13648" s="1" t="s">
        <v>330</v>
      </c>
    </row>
    <row r="13649" customFormat="false" ht="15" hidden="false" customHeight="true" outlineLevel="0" collapsed="false">
      <c r="A13649" s="106" t="n">
        <v>92854.3268055556</v>
      </c>
      <c r="B13649" s="1" t="s">
        <v>320</v>
      </c>
      <c r="C13649" s="1" t="s">
        <v>321</v>
      </c>
      <c r="D13649" s="1" t="s">
        <v>322</v>
      </c>
    </row>
    <row r="13650" customFormat="false" ht="15" hidden="false" customHeight="true" outlineLevel="0" collapsed="false">
      <c r="A13650" s="106" t="n">
        <v>92861.6590046296</v>
      </c>
      <c r="B13650" s="1" t="s">
        <v>323</v>
      </c>
      <c r="C13650" s="1" t="s">
        <v>324</v>
      </c>
      <c r="D13650" s="1" t="s">
        <v>325</v>
      </c>
    </row>
    <row r="13651" customFormat="false" ht="15" hidden="false" customHeight="true" outlineLevel="0" collapsed="false">
      <c r="A13651" s="106" t="n">
        <v>92868.3080324074</v>
      </c>
      <c r="B13651" s="1" t="s">
        <v>314</v>
      </c>
      <c r="C13651" s="1" t="s">
        <v>315</v>
      </c>
      <c r="D13651" s="1" t="s">
        <v>316</v>
      </c>
    </row>
    <row r="13652" customFormat="false" ht="15" hidden="false" customHeight="true" outlineLevel="0" collapsed="false">
      <c r="A13652" s="106" t="n">
        <v>92875.8610763889</v>
      </c>
      <c r="B13652" s="1" t="s">
        <v>317</v>
      </c>
      <c r="C13652" s="1" t="s">
        <v>318</v>
      </c>
      <c r="D13652" s="1" t="s">
        <v>319</v>
      </c>
    </row>
    <row r="13653" customFormat="false" ht="15" hidden="false" customHeight="true" outlineLevel="0" collapsed="false">
      <c r="A13653" s="106" t="n">
        <v>92884.0444097222</v>
      </c>
      <c r="B13653" s="1" t="s">
        <v>320</v>
      </c>
      <c r="C13653" s="1" t="s">
        <v>321</v>
      </c>
      <c r="D13653" s="1" t="s">
        <v>322</v>
      </c>
    </row>
    <row r="13654" customFormat="false" ht="15" hidden="false" customHeight="true" outlineLevel="0" collapsed="false">
      <c r="A13654" s="106" t="n">
        <v>92891.0512384259</v>
      </c>
      <c r="B13654" s="1" t="s">
        <v>323</v>
      </c>
      <c r="C13654" s="1" t="s">
        <v>324</v>
      </c>
      <c r="D13654" s="1" t="s">
        <v>325</v>
      </c>
    </row>
    <row r="13655" customFormat="false" ht="15" hidden="false" customHeight="true" outlineLevel="0" collapsed="false">
      <c r="A13655" s="106" t="n">
        <v>92897.6628356482</v>
      </c>
      <c r="B13655" s="1" t="s">
        <v>314</v>
      </c>
      <c r="C13655" s="1" t="s">
        <v>315</v>
      </c>
      <c r="D13655" s="1" t="s">
        <v>316</v>
      </c>
    </row>
    <row r="13656" customFormat="false" ht="15" hidden="false" customHeight="true" outlineLevel="0" collapsed="false">
      <c r="A13656" s="106" t="n">
        <v>92905.5411111111</v>
      </c>
      <c r="B13656" s="1" t="s">
        <v>326</v>
      </c>
      <c r="C13656" s="1" t="s">
        <v>327</v>
      </c>
      <c r="D13656" s="1" t="s">
        <v>319</v>
      </c>
    </row>
    <row r="13657" customFormat="false" ht="15" hidden="false" customHeight="true" outlineLevel="0" collapsed="false">
      <c r="A13657" s="106" t="n">
        <v>92913.6120138889</v>
      </c>
      <c r="B13657" s="1" t="s">
        <v>320</v>
      </c>
      <c r="C13657" s="1" t="s">
        <v>321</v>
      </c>
      <c r="D13657" s="1" t="s">
        <v>322</v>
      </c>
    </row>
    <row r="13658" customFormat="false" ht="15" hidden="false" customHeight="true" outlineLevel="0" collapsed="false">
      <c r="A13658" s="106" t="n">
        <v>92920.3739236111</v>
      </c>
      <c r="B13658" s="1" t="s">
        <v>323</v>
      </c>
      <c r="C13658" s="1" t="s">
        <v>324</v>
      </c>
      <c r="D13658" s="1" t="s">
        <v>325</v>
      </c>
    </row>
    <row r="13659" customFormat="false" ht="15" hidden="false" customHeight="true" outlineLevel="0" collapsed="false">
      <c r="A13659" s="106" t="n">
        <v>92927.0976157407</v>
      </c>
      <c r="B13659" s="1" t="s">
        <v>314</v>
      </c>
      <c r="C13659" s="1" t="s">
        <v>315</v>
      </c>
      <c r="D13659" s="1" t="s">
        <v>316</v>
      </c>
    </row>
    <row r="13660" customFormat="false" ht="15" hidden="false" customHeight="true" outlineLevel="0" collapsed="false">
      <c r="A13660" s="106" t="n">
        <v>92935.1980092593</v>
      </c>
      <c r="B13660" s="1" t="s">
        <v>326</v>
      </c>
      <c r="C13660" s="1" t="s">
        <v>327</v>
      </c>
      <c r="D13660" s="1" t="s">
        <v>319</v>
      </c>
    </row>
    <row r="13661" customFormat="false" ht="15" hidden="false" customHeight="true" outlineLevel="0" collapsed="false">
      <c r="A13661" s="106" t="n">
        <v>92943.0381712963</v>
      </c>
      <c r="B13661" s="1" t="s">
        <v>320</v>
      </c>
      <c r="C13661" s="1" t="s">
        <v>321</v>
      </c>
      <c r="D13661" s="1" t="s">
        <v>322</v>
      </c>
    </row>
    <row r="13662" customFormat="false" ht="15" hidden="false" customHeight="true" outlineLevel="0" collapsed="false">
      <c r="A13662" s="106" t="n">
        <v>92945.2736574074</v>
      </c>
      <c r="B13662" s="1" t="s">
        <v>328</v>
      </c>
      <c r="C13662" s="1" t="s">
        <v>331</v>
      </c>
      <c r="D13662" s="1" t="s">
        <v>332</v>
      </c>
    </row>
    <row r="13663" customFormat="false" ht="15" hidden="false" customHeight="true" outlineLevel="0" collapsed="false">
      <c r="A13663" s="106" t="n">
        <v>92949.661712963</v>
      </c>
      <c r="B13663" s="1" t="s">
        <v>323</v>
      </c>
      <c r="C13663" s="1" t="s">
        <v>324</v>
      </c>
      <c r="D13663" s="1" t="s">
        <v>325</v>
      </c>
    </row>
    <row r="13664" customFormat="false" ht="15" hidden="false" customHeight="true" outlineLevel="0" collapsed="false">
      <c r="A13664" s="106" t="n">
        <v>92956.6353356481</v>
      </c>
      <c r="B13664" s="1" t="s">
        <v>314</v>
      </c>
      <c r="C13664" s="1" t="s">
        <v>315</v>
      </c>
      <c r="D13664" s="1" t="s">
        <v>316</v>
      </c>
    </row>
    <row r="13665" customFormat="false" ht="15" hidden="false" customHeight="true" outlineLevel="0" collapsed="false">
      <c r="A13665" s="106" t="n">
        <v>92964.8051851852</v>
      </c>
      <c r="B13665" s="1" t="s">
        <v>326</v>
      </c>
      <c r="C13665" s="1" t="s">
        <v>327</v>
      </c>
      <c r="D13665" s="1" t="s">
        <v>319</v>
      </c>
    </row>
    <row r="13666" customFormat="false" ht="15" hidden="false" customHeight="true" outlineLevel="0" collapsed="false">
      <c r="A13666" s="106" t="n">
        <v>92972.3494097222</v>
      </c>
      <c r="B13666" s="1" t="s">
        <v>320</v>
      </c>
      <c r="C13666" s="1" t="s">
        <v>321</v>
      </c>
      <c r="D13666" s="1" t="s">
        <v>322</v>
      </c>
    </row>
    <row r="13667" customFormat="false" ht="15" hidden="false" customHeight="true" outlineLevel="0" collapsed="false">
      <c r="A13667" s="106" t="n">
        <v>92978.9615740741</v>
      </c>
      <c r="B13667" s="1" t="s">
        <v>323</v>
      </c>
      <c r="C13667" s="1" t="s">
        <v>324</v>
      </c>
      <c r="D13667" s="1" t="s">
        <v>325</v>
      </c>
    </row>
    <row r="13668" customFormat="false" ht="15" hidden="false" customHeight="true" outlineLevel="0" collapsed="false">
      <c r="A13668" s="106" t="n">
        <v>92986.2773958333</v>
      </c>
      <c r="B13668" s="1" t="s">
        <v>314</v>
      </c>
      <c r="C13668" s="1" t="s">
        <v>315</v>
      </c>
      <c r="D13668" s="1" t="s">
        <v>316</v>
      </c>
    </row>
    <row r="13669" customFormat="false" ht="15" hidden="false" customHeight="true" outlineLevel="0" collapsed="false">
      <c r="A13669" s="106" t="n">
        <v>92994.3574652778</v>
      </c>
      <c r="B13669" s="1" t="s">
        <v>326</v>
      </c>
      <c r="C13669" s="1" t="s">
        <v>327</v>
      </c>
      <c r="D13669" s="1" t="s">
        <v>319</v>
      </c>
    </row>
    <row r="13670" customFormat="false" ht="15" hidden="false" customHeight="true" outlineLevel="0" collapsed="false">
      <c r="A13670" s="106" t="n">
        <v>93001.5855092593</v>
      </c>
      <c r="B13670" s="1" t="s">
        <v>320</v>
      </c>
      <c r="C13670" s="1" t="s">
        <v>321</v>
      </c>
      <c r="D13670" s="1" t="s">
        <v>322</v>
      </c>
    </row>
    <row r="13671" customFormat="false" ht="15" hidden="false" customHeight="true" outlineLevel="0" collapsed="false">
      <c r="A13671" s="106" t="n">
        <v>93008.325625</v>
      </c>
      <c r="B13671" s="1" t="s">
        <v>323</v>
      </c>
      <c r="C13671" s="1" t="s">
        <v>324</v>
      </c>
      <c r="D13671" s="1" t="s">
        <v>325</v>
      </c>
    </row>
    <row r="13672" customFormat="false" ht="15" hidden="false" customHeight="true" outlineLevel="0" collapsed="false">
      <c r="A13672" s="106" t="n">
        <v>93016.0038078704</v>
      </c>
      <c r="B13672" s="1" t="s">
        <v>314</v>
      </c>
      <c r="C13672" s="1" t="s">
        <v>315</v>
      </c>
      <c r="D13672" s="1" t="s">
        <v>316</v>
      </c>
    </row>
    <row r="13673" customFormat="false" ht="15" hidden="false" customHeight="true" outlineLevel="0" collapsed="false">
      <c r="A13673" s="106" t="n">
        <v>93023.8630555556</v>
      </c>
      <c r="B13673" s="1" t="s">
        <v>326</v>
      </c>
      <c r="C13673" s="1" t="s">
        <v>327</v>
      </c>
      <c r="D13673" s="1" t="s">
        <v>319</v>
      </c>
    </row>
    <row r="13674" customFormat="false" ht="15" hidden="false" customHeight="true" outlineLevel="0" collapsed="false">
      <c r="A13674" s="106" t="n">
        <v>93030.7978703704</v>
      </c>
      <c r="B13674" s="1" t="s">
        <v>320</v>
      </c>
      <c r="C13674" s="1" t="s">
        <v>321</v>
      </c>
      <c r="D13674" s="1" t="s">
        <v>322</v>
      </c>
    </row>
    <row r="13675" customFormat="false" ht="15" hidden="false" customHeight="true" outlineLevel="0" collapsed="false">
      <c r="A13675" s="106" t="n">
        <v>93037.7985069444</v>
      </c>
      <c r="B13675" s="1" t="s">
        <v>323</v>
      </c>
      <c r="C13675" s="1" t="s">
        <v>324</v>
      </c>
      <c r="D13675" s="1" t="s">
        <v>325</v>
      </c>
    </row>
    <row r="13676" customFormat="false" ht="15" hidden="false" customHeight="true" outlineLevel="0" collapsed="false">
      <c r="A13676" s="106" t="n">
        <v>93038.9827662037</v>
      </c>
      <c r="B13676" s="1" t="s">
        <v>328</v>
      </c>
      <c r="C13676" s="1" t="s">
        <v>335</v>
      </c>
      <c r="D13676" s="1" t="s">
        <v>336</v>
      </c>
    </row>
    <row r="13677" customFormat="false" ht="15" hidden="false" customHeight="true" outlineLevel="0" collapsed="false">
      <c r="A13677" s="106" t="n">
        <v>93045.7793287037</v>
      </c>
      <c r="B13677" s="1" t="s">
        <v>314</v>
      </c>
      <c r="C13677" s="1" t="s">
        <v>315</v>
      </c>
      <c r="D13677" s="1" t="s">
        <v>316</v>
      </c>
    </row>
    <row r="13678" customFormat="false" ht="15" hidden="false" customHeight="true" outlineLevel="0" collapsed="false">
      <c r="A13678" s="106" t="n">
        <v>93053.3335300926</v>
      </c>
      <c r="B13678" s="1" t="s">
        <v>317</v>
      </c>
      <c r="C13678" s="1" t="s">
        <v>318</v>
      </c>
      <c r="D13678" s="1" t="s">
        <v>319</v>
      </c>
    </row>
    <row r="13679" customFormat="false" ht="15" hidden="false" customHeight="true" outlineLevel="0" collapsed="false">
      <c r="A13679" s="106" t="n">
        <v>93060.0463078704</v>
      </c>
      <c r="B13679" s="1" t="s">
        <v>320</v>
      </c>
      <c r="C13679" s="1" t="s">
        <v>321</v>
      </c>
      <c r="D13679" s="1" t="s">
        <v>322</v>
      </c>
    </row>
    <row r="13680" customFormat="false" ht="15" hidden="false" customHeight="true" outlineLevel="0" collapsed="false">
      <c r="A13680" s="106" t="n">
        <v>93067.4013541667</v>
      </c>
      <c r="B13680" s="1" t="s">
        <v>323</v>
      </c>
      <c r="C13680" s="1" t="s">
        <v>324</v>
      </c>
      <c r="D13680" s="1" t="s">
        <v>325</v>
      </c>
    </row>
    <row r="13681" customFormat="false" ht="15" hidden="false" customHeight="true" outlineLevel="0" collapsed="false">
      <c r="A13681" s="106" t="n">
        <v>93075.5608217593</v>
      </c>
      <c r="B13681" s="1" t="s">
        <v>314</v>
      </c>
      <c r="C13681" s="1" t="s">
        <v>315</v>
      </c>
      <c r="D13681" s="1" t="s">
        <v>316</v>
      </c>
    </row>
    <row r="13682" customFormat="false" ht="15" hidden="false" customHeight="true" outlineLevel="0" collapsed="false">
      <c r="A13682" s="106" t="n">
        <v>93082.7791550926</v>
      </c>
      <c r="B13682" s="1" t="s">
        <v>326</v>
      </c>
      <c r="C13682" s="1" t="s">
        <v>327</v>
      </c>
      <c r="D13682" s="1" t="s">
        <v>319</v>
      </c>
    </row>
    <row r="13683" customFormat="false" ht="15" hidden="false" customHeight="true" outlineLevel="0" collapsed="false">
      <c r="A13683" s="106" t="n">
        <v>93089.3918518519</v>
      </c>
      <c r="B13683" s="1" t="s">
        <v>320</v>
      </c>
      <c r="C13683" s="1" t="s">
        <v>321</v>
      </c>
      <c r="D13683" s="1" t="s">
        <v>322</v>
      </c>
    </row>
    <row r="13684" customFormat="false" ht="15" hidden="false" customHeight="true" outlineLevel="0" collapsed="false">
      <c r="A13684" s="106" t="n">
        <v>93097.121087963</v>
      </c>
      <c r="B13684" s="1" t="s">
        <v>323</v>
      </c>
      <c r="C13684" s="1" t="s">
        <v>324</v>
      </c>
      <c r="D13684" s="1" t="s">
        <v>325</v>
      </c>
    </row>
    <row r="13685" customFormat="false" ht="15" hidden="false" customHeight="true" outlineLevel="0" collapsed="false">
      <c r="A13685" s="106" t="n">
        <v>93105.300625</v>
      </c>
      <c r="B13685" s="1" t="s">
        <v>314</v>
      </c>
      <c r="C13685" s="1" t="s">
        <v>315</v>
      </c>
      <c r="D13685" s="1" t="s">
        <v>316</v>
      </c>
    </row>
    <row r="13686" customFormat="false" ht="15" hidden="false" customHeight="true" outlineLevel="0" collapsed="false">
      <c r="A13686" s="106" t="n">
        <v>93112.2105787037</v>
      </c>
      <c r="B13686" s="1" t="s">
        <v>326</v>
      </c>
      <c r="C13686" s="1" t="s">
        <v>327</v>
      </c>
      <c r="D13686" s="1" t="s">
        <v>319</v>
      </c>
    </row>
    <row r="13687" customFormat="false" ht="15" hidden="false" customHeight="true" outlineLevel="0" collapsed="false">
      <c r="A13687" s="106" t="n">
        <v>93118.8819328704</v>
      </c>
      <c r="B13687" s="1" t="s">
        <v>320</v>
      </c>
      <c r="C13687" s="1" t="s">
        <v>321</v>
      </c>
      <c r="D13687" s="1" t="s">
        <v>322</v>
      </c>
    </row>
    <row r="13688" customFormat="false" ht="15" hidden="false" customHeight="true" outlineLevel="0" collapsed="false">
      <c r="A13688" s="106" t="n">
        <v>93126.9135300926</v>
      </c>
      <c r="B13688" s="1" t="s">
        <v>323</v>
      </c>
      <c r="C13688" s="1" t="s">
        <v>324</v>
      </c>
      <c r="D13688" s="1" t="s">
        <v>325</v>
      </c>
    </row>
    <row r="13689" customFormat="false" ht="15" hidden="false" customHeight="true" outlineLevel="0" collapsed="false">
      <c r="A13689" s="106" t="n">
        <v>93128.9386226852</v>
      </c>
      <c r="B13689" s="1" t="s">
        <v>328</v>
      </c>
      <c r="C13689" s="1" t="s">
        <v>337</v>
      </c>
      <c r="D13689" s="1" t="s">
        <v>338</v>
      </c>
    </row>
    <row r="13690" customFormat="false" ht="15" hidden="false" customHeight="true" outlineLevel="0" collapsed="false">
      <c r="A13690" s="106" t="n">
        <v>93134.9499652778</v>
      </c>
      <c r="B13690" s="1" t="s">
        <v>314</v>
      </c>
      <c r="C13690" s="1" t="s">
        <v>315</v>
      </c>
      <c r="D13690" s="1" t="s">
        <v>316</v>
      </c>
    </row>
    <row r="13691" customFormat="false" ht="15" hidden="false" customHeight="true" outlineLevel="0" collapsed="false">
      <c r="A13691" s="106" t="n">
        <v>93141.6421759259</v>
      </c>
      <c r="B13691" s="1" t="s">
        <v>326</v>
      </c>
      <c r="C13691" s="1" t="s">
        <v>327</v>
      </c>
      <c r="D13691" s="1" t="s">
        <v>319</v>
      </c>
    </row>
    <row r="13692" customFormat="false" ht="15" hidden="false" customHeight="true" outlineLevel="0" collapsed="false">
      <c r="A13692" s="106" t="n">
        <v>93148.5293865741</v>
      </c>
      <c r="B13692" s="1" t="s">
        <v>320</v>
      </c>
      <c r="C13692" s="1" t="s">
        <v>321</v>
      </c>
      <c r="D13692" s="1" t="s">
        <v>322</v>
      </c>
    </row>
    <row r="13693" customFormat="false" ht="15" hidden="false" customHeight="true" outlineLevel="0" collapsed="false">
      <c r="A13693" s="106" t="n">
        <v>93156.7179398148</v>
      </c>
      <c r="B13693" s="1" t="s">
        <v>323</v>
      </c>
      <c r="C13693" s="1" t="s">
        <v>324</v>
      </c>
      <c r="D13693" s="1" t="s">
        <v>325</v>
      </c>
    </row>
    <row r="13694" customFormat="false" ht="15" hidden="false" customHeight="true" outlineLevel="0" collapsed="false">
      <c r="A13694" s="106" t="n">
        <v>93164.4726851852</v>
      </c>
      <c r="B13694" s="1" t="s">
        <v>314</v>
      </c>
      <c r="C13694" s="1" t="s">
        <v>315</v>
      </c>
      <c r="D13694" s="1" t="s">
        <v>316</v>
      </c>
    </row>
    <row r="13695" customFormat="false" ht="15" hidden="false" customHeight="true" outlineLevel="0" collapsed="false">
      <c r="A13695" s="106" t="n">
        <v>93171.0912037037</v>
      </c>
      <c r="B13695" s="1" t="s">
        <v>326</v>
      </c>
      <c r="C13695" s="1" t="s">
        <v>327</v>
      </c>
      <c r="D13695" s="1" t="s">
        <v>319</v>
      </c>
    </row>
    <row r="13696" customFormat="false" ht="15" hidden="false" customHeight="true" outlineLevel="0" collapsed="false">
      <c r="A13696" s="106" t="n">
        <v>93178.3020949074</v>
      </c>
      <c r="B13696" s="1" t="s">
        <v>320</v>
      </c>
      <c r="C13696" s="1" t="s">
        <v>321</v>
      </c>
      <c r="D13696" s="1" t="s">
        <v>322</v>
      </c>
    </row>
    <row r="13697" customFormat="false" ht="15" hidden="false" customHeight="true" outlineLevel="0" collapsed="false">
      <c r="A13697" s="106" t="n">
        <v>93186.4725</v>
      </c>
      <c r="B13697" s="1" t="s">
        <v>323</v>
      </c>
      <c r="C13697" s="1" t="s">
        <v>324</v>
      </c>
      <c r="D13697" s="1" t="s">
        <v>325</v>
      </c>
    </row>
    <row r="13698" customFormat="false" ht="15" hidden="false" customHeight="true" outlineLevel="0" collapsed="false">
      <c r="A13698" s="106" t="n">
        <v>93193.8646759259</v>
      </c>
      <c r="B13698" s="1" t="s">
        <v>314</v>
      </c>
      <c r="C13698" s="1" t="s">
        <v>315</v>
      </c>
      <c r="D13698" s="1" t="s">
        <v>316</v>
      </c>
    </row>
    <row r="13699" customFormat="false" ht="15" hidden="false" customHeight="true" outlineLevel="0" collapsed="false">
      <c r="A13699" s="106" t="n">
        <v>93200.5720949074</v>
      </c>
      <c r="B13699" s="1" t="s">
        <v>326</v>
      </c>
      <c r="C13699" s="1" t="s">
        <v>327</v>
      </c>
      <c r="D13699" s="1" t="s">
        <v>319</v>
      </c>
    </row>
    <row r="13700" customFormat="false" ht="15" hidden="false" customHeight="true" outlineLevel="0" collapsed="false">
      <c r="A13700" s="106" t="n">
        <v>93208.1373263889</v>
      </c>
      <c r="B13700" s="1" t="s">
        <v>320</v>
      </c>
      <c r="C13700" s="1" t="s">
        <v>321</v>
      </c>
      <c r="D13700" s="1" t="s">
        <v>322</v>
      </c>
    </row>
    <row r="13701" customFormat="false" ht="15" hidden="false" customHeight="true" outlineLevel="0" collapsed="false">
      <c r="A13701" s="106" t="n">
        <v>93216.1268055556</v>
      </c>
      <c r="B13701" s="1" t="s">
        <v>333</v>
      </c>
      <c r="C13701" s="1" t="s">
        <v>334</v>
      </c>
      <c r="D13701" s="1" t="s">
        <v>325</v>
      </c>
    </row>
    <row r="13702" customFormat="false" ht="15" hidden="false" customHeight="true" outlineLevel="0" collapsed="false">
      <c r="A13702" s="106" t="n">
        <v>93217.8782291667</v>
      </c>
      <c r="B13702" s="1" t="s">
        <v>328</v>
      </c>
      <c r="C13702" s="1" t="s">
        <v>329</v>
      </c>
      <c r="D13702" s="1" t="s">
        <v>330</v>
      </c>
    </row>
    <row r="13703" customFormat="false" ht="15" hidden="false" customHeight="true" outlineLevel="0" collapsed="false">
      <c r="A13703" s="106" t="n">
        <v>93223.1581481482</v>
      </c>
      <c r="B13703" s="1" t="s">
        <v>314</v>
      </c>
      <c r="C13703" s="1" t="s">
        <v>315</v>
      </c>
      <c r="D13703" s="1" t="s">
        <v>316</v>
      </c>
    </row>
    <row r="13704" customFormat="false" ht="15" hidden="false" customHeight="true" outlineLevel="0" collapsed="false">
      <c r="A13704" s="106" t="n">
        <v>93230.0909606481</v>
      </c>
      <c r="B13704" s="1" t="s">
        <v>317</v>
      </c>
      <c r="C13704" s="1" t="s">
        <v>318</v>
      </c>
      <c r="D13704" s="1" t="s">
        <v>319</v>
      </c>
    </row>
    <row r="13705" customFormat="false" ht="15" hidden="false" customHeight="true" outlineLevel="0" collapsed="false">
      <c r="A13705" s="106" t="n">
        <v>93237.9667824074</v>
      </c>
      <c r="B13705" s="1" t="s">
        <v>320</v>
      </c>
      <c r="C13705" s="1" t="s">
        <v>321</v>
      </c>
      <c r="D13705" s="1" t="s">
        <v>322</v>
      </c>
    </row>
    <row r="13706" customFormat="false" ht="15" hidden="false" customHeight="true" outlineLevel="0" collapsed="false">
      <c r="A13706" s="106" t="n">
        <v>93245.6540162037</v>
      </c>
      <c r="B13706" s="1" t="s">
        <v>323</v>
      </c>
      <c r="C13706" s="1" t="s">
        <v>324</v>
      </c>
      <c r="D13706" s="1" t="s">
        <v>325</v>
      </c>
    </row>
    <row r="13707" customFormat="false" ht="15" hidden="false" customHeight="true" outlineLevel="0" collapsed="false">
      <c r="A13707" s="106" t="n">
        <v>93252.4066898148</v>
      </c>
      <c r="B13707" s="1" t="s">
        <v>314</v>
      </c>
      <c r="C13707" s="1" t="s">
        <v>315</v>
      </c>
      <c r="D13707" s="1" t="s">
        <v>316</v>
      </c>
    </row>
    <row r="13708" customFormat="false" ht="15" hidden="false" customHeight="true" outlineLevel="0" collapsed="false">
      <c r="A13708" s="106" t="n">
        <v>93259.6456712963</v>
      </c>
      <c r="B13708" s="1" t="s">
        <v>326</v>
      </c>
      <c r="C13708" s="1" t="s">
        <v>327</v>
      </c>
      <c r="D13708" s="1" t="s">
        <v>319</v>
      </c>
    </row>
    <row r="13709" customFormat="false" ht="15" hidden="false" customHeight="true" outlineLevel="0" collapsed="false">
      <c r="A13709" s="106" t="n">
        <v>93267.732662037</v>
      </c>
      <c r="B13709" s="1" t="s">
        <v>320</v>
      </c>
      <c r="C13709" s="1" t="s">
        <v>321</v>
      </c>
      <c r="D13709" s="1" t="s">
        <v>322</v>
      </c>
    </row>
    <row r="13710" customFormat="false" ht="15" hidden="false" customHeight="true" outlineLevel="0" collapsed="false">
      <c r="A13710" s="106" t="n">
        <v>93275.0590740741</v>
      </c>
      <c r="B13710" s="1" t="s">
        <v>323</v>
      </c>
      <c r="C13710" s="1" t="s">
        <v>324</v>
      </c>
      <c r="D13710" s="1" t="s">
        <v>325</v>
      </c>
    </row>
    <row r="13711" customFormat="false" ht="15" hidden="false" customHeight="true" outlineLevel="0" collapsed="false">
      <c r="A13711" s="106" t="n">
        <v>93281.6673263889</v>
      </c>
      <c r="B13711" s="1" t="s">
        <v>314</v>
      </c>
      <c r="C13711" s="1" t="s">
        <v>315</v>
      </c>
      <c r="D13711" s="1" t="s">
        <v>316</v>
      </c>
    </row>
    <row r="13712" customFormat="false" ht="15" hidden="false" customHeight="true" outlineLevel="0" collapsed="false">
      <c r="A13712" s="106" t="n">
        <v>93289.2312037037</v>
      </c>
      <c r="B13712" s="1" t="s">
        <v>326</v>
      </c>
      <c r="C13712" s="1" t="s">
        <v>327</v>
      </c>
      <c r="D13712" s="1" t="s">
        <v>319</v>
      </c>
    </row>
    <row r="13713" customFormat="false" ht="15" hidden="false" customHeight="true" outlineLevel="0" collapsed="false">
      <c r="A13713" s="106" t="n">
        <v>93297.3939583333</v>
      </c>
      <c r="B13713" s="1" t="s">
        <v>320</v>
      </c>
      <c r="C13713" s="1" t="s">
        <v>321</v>
      </c>
      <c r="D13713" s="1" t="s">
        <v>322</v>
      </c>
    </row>
    <row r="13714" customFormat="false" ht="15" hidden="false" customHeight="true" outlineLevel="0" collapsed="false">
      <c r="A13714" s="106" t="n">
        <v>93304.3754282408</v>
      </c>
      <c r="B13714" s="1" t="s">
        <v>323</v>
      </c>
      <c r="C13714" s="1" t="s">
        <v>324</v>
      </c>
      <c r="D13714" s="1" t="s">
        <v>325</v>
      </c>
    </row>
    <row r="13715" customFormat="false" ht="15" hidden="false" customHeight="true" outlineLevel="0" collapsed="false">
      <c r="A13715" s="106" t="n">
        <v>93310.5193518519</v>
      </c>
      <c r="B13715" s="1" t="s">
        <v>328</v>
      </c>
      <c r="C13715" s="1" t="s">
        <v>331</v>
      </c>
      <c r="D13715" s="1" t="s">
        <v>332</v>
      </c>
    </row>
    <row r="13716" customFormat="false" ht="15" hidden="false" customHeight="true" outlineLevel="0" collapsed="false">
      <c r="A13716" s="106" t="n">
        <v>93310.9891782407</v>
      </c>
      <c r="B13716" s="1" t="s">
        <v>314</v>
      </c>
      <c r="C13716" s="1" t="s">
        <v>315</v>
      </c>
      <c r="D13716" s="1" t="s">
        <v>316</v>
      </c>
    </row>
    <row r="13717" customFormat="false" ht="15" hidden="false" customHeight="true" outlineLevel="0" collapsed="false">
      <c r="A13717" s="106" t="n">
        <v>93318.842974537</v>
      </c>
      <c r="B13717" s="1" t="s">
        <v>326</v>
      </c>
      <c r="C13717" s="1" t="s">
        <v>327</v>
      </c>
      <c r="D13717" s="1" t="s">
        <v>319</v>
      </c>
    </row>
    <row r="13718" customFormat="false" ht="15" hidden="false" customHeight="true" outlineLevel="0" collapsed="false">
      <c r="A13718" s="106" t="n">
        <v>93326.9298842593</v>
      </c>
      <c r="B13718" s="1" t="s">
        <v>320</v>
      </c>
      <c r="C13718" s="1" t="s">
        <v>321</v>
      </c>
      <c r="D13718" s="1" t="s">
        <v>322</v>
      </c>
    </row>
    <row r="13719" customFormat="false" ht="15" hidden="false" customHeight="true" outlineLevel="0" collapsed="false">
      <c r="A13719" s="106" t="n">
        <v>93333.6522222222</v>
      </c>
      <c r="B13719" s="1" t="s">
        <v>323</v>
      </c>
      <c r="C13719" s="1" t="s">
        <v>324</v>
      </c>
      <c r="D13719" s="1" t="s">
        <v>325</v>
      </c>
    </row>
    <row r="13720" customFormat="false" ht="15" hidden="false" customHeight="true" outlineLevel="0" collapsed="false">
      <c r="A13720" s="106" t="n">
        <v>93340.4083912037</v>
      </c>
      <c r="B13720" s="1" t="s">
        <v>314</v>
      </c>
      <c r="C13720" s="1" t="s">
        <v>315</v>
      </c>
      <c r="D13720" s="1" t="s">
        <v>316</v>
      </c>
    </row>
    <row r="13721" customFormat="false" ht="15" hidden="false" customHeight="true" outlineLevel="0" collapsed="false">
      <c r="A13721" s="106" t="n">
        <v>93348.4740625</v>
      </c>
      <c r="B13721" s="1" t="s">
        <v>326</v>
      </c>
      <c r="C13721" s="1" t="s">
        <v>327</v>
      </c>
      <c r="D13721" s="1" t="s">
        <v>319</v>
      </c>
    </row>
    <row r="13722" customFormat="false" ht="15" hidden="false" customHeight="true" outlineLevel="0" collapsed="false">
      <c r="A13722" s="106" t="n">
        <v>93356.3432523148</v>
      </c>
      <c r="B13722" s="1" t="s">
        <v>320</v>
      </c>
      <c r="C13722" s="1" t="s">
        <v>321</v>
      </c>
      <c r="D13722" s="1" t="s">
        <v>322</v>
      </c>
    </row>
    <row r="13723" customFormat="false" ht="15" hidden="false" customHeight="true" outlineLevel="0" collapsed="false">
      <c r="A13723" s="106" t="n">
        <v>93362.9410069444</v>
      </c>
      <c r="B13723" s="1" t="s">
        <v>323</v>
      </c>
      <c r="C13723" s="1" t="s">
        <v>324</v>
      </c>
      <c r="D13723" s="1" t="s">
        <v>325</v>
      </c>
    </row>
    <row r="13724" customFormat="false" ht="15" hidden="false" customHeight="true" outlineLevel="0" collapsed="false">
      <c r="A13724" s="106" t="n">
        <v>93369.9473611111</v>
      </c>
      <c r="B13724" s="1" t="s">
        <v>314</v>
      </c>
      <c r="C13724" s="1" t="s">
        <v>315</v>
      </c>
      <c r="D13724" s="1" t="s">
        <v>316</v>
      </c>
    </row>
    <row r="13725" customFormat="false" ht="15" hidden="false" customHeight="true" outlineLevel="0" collapsed="false">
      <c r="A13725" s="106" t="n">
        <v>93378.1088078704</v>
      </c>
      <c r="B13725" s="1" t="s">
        <v>326</v>
      </c>
      <c r="C13725" s="1" t="s">
        <v>327</v>
      </c>
      <c r="D13725" s="1" t="s">
        <v>319</v>
      </c>
    </row>
    <row r="13726" customFormat="false" ht="15" hidden="false" customHeight="true" outlineLevel="0" collapsed="false">
      <c r="A13726" s="106" t="n">
        <v>93385.6608333333</v>
      </c>
      <c r="B13726" s="1" t="s">
        <v>320</v>
      </c>
      <c r="C13726" s="1" t="s">
        <v>321</v>
      </c>
      <c r="D13726" s="1" t="s">
        <v>322</v>
      </c>
    </row>
    <row r="13727" customFormat="false" ht="15" hidden="false" customHeight="true" outlineLevel="0" collapsed="false">
      <c r="A13727" s="106" t="n">
        <v>93392.2866550926</v>
      </c>
      <c r="B13727" s="1" t="s">
        <v>333</v>
      </c>
      <c r="C13727" s="1" t="s">
        <v>334</v>
      </c>
      <c r="D13727" s="1" t="s">
        <v>325</v>
      </c>
    </row>
    <row r="13728" customFormat="false" ht="15" hidden="false" customHeight="true" outlineLevel="0" collapsed="false">
      <c r="A13728" s="106" t="n">
        <v>93399.6145833333</v>
      </c>
      <c r="B13728" s="1" t="s">
        <v>314</v>
      </c>
      <c r="C13728" s="1" t="s">
        <v>315</v>
      </c>
      <c r="D13728" s="1" t="s">
        <v>316</v>
      </c>
    </row>
    <row r="13729" customFormat="false" ht="15" hidden="false" customHeight="true" outlineLevel="0" collapsed="false">
      <c r="A13729" s="106" t="n">
        <v>93404.2267939815</v>
      </c>
      <c r="B13729" s="1" t="s">
        <v>328</v>
      </c>
      <c r="C13729" s="1" t="s">
        <v>335</v>
      </c>
      <c r="D13729" s="1" t="s">
        <v>336</v>
      </c>
    </row>
    <row r="13730" customFormat="false" ht="15" hidden="false" customHeight="true" outlineLevel="0" collapsed="false">
      <c r="A13730" s="106" t="n">
        <v>93407.7223611111</v>
      </c>
      <c r="B13730" s="1" t="s">
        <v>317</v>
      </c>
      <c r="C13730" s="1" t="s">
        <v>318</v>
      </c>
      <c r="D13730" s="1" t="s">
        <v>319</v>
      </c>
    </row>
    <row r="13731" customFormat="false" ht="15" hidden="false" customHeight="true" outlineLevel="0" collapsed="false">
      <c r="A13731" s="106" t="n">
        <v>93414.9274421296</v>
      </c>
      <c r="B13731" s="1" t="s">
        <v>320</v>
      </c>
      <c r="C13731" s="1" t="s">
        <v>321</v>
      </c>
      <c r="D13731" s="1" t="s">
        <v>322</v>
      </c>
    </row>
    <row r="13732" customFormat="false" ht="15" hidden="false" customHeight="true" outlineLevel="0" collapsed="false">
      <c r="A13732" s="106" t="n">
        <v>93421.7218981481</v>
      </c>
      <c r="B13732" s="1" t="s">
        <v>323</v>
      </c>
      <c r="C13732" s="1" t="s">
        <v>324</v>
      </c>
      <c r="D13732" s="1" t="s">
        <v>325</v>
      </c>
    </row>
    <row r="13733" customFormat="false" ht="15" hidden="false" customHeight="true" outlineLevel="0" collapsed="false">
      <c r="A13733" s="106" t="n">
        <v>93429.3992361111</v>
      </c>
      <c r="B13733" s="1" t="s">
        <v>314</v>
      </c>
      <c r="C13733" s="1" t="s">
        <v>315</v>
      </c>
      <c r="D13733" s="1" t="s">
        <v>316</v>
      </c>
    </row>
    <row r="13734" customFormat="false" ht="15" hidden="false" customHeight="true" outlineLevel="0" collapsed="false">
      <c r="A13734" s="106" t="n">
        <v>93437.2919560185</v>
      </c>
      <c r="B13734" s="1" t="s">
        <v>326</v>
      </c>
      <c r="C13734" s="1" t="s">
        <v>327</v>
      </c>
      <c r="D13734" s="1" t="s">
        <v>319</v>
      </c>
    </row>
    <row r="13735" customFormat="false" ht="15" hidden="false" customHeight="true" outlineLevel="0" collapsed="false">
      <c r="A13735" s="106" t="n">
        <v>93444.1964930556</v>
      </c>
      <c r="B13735" s="1" t="s">
        <v>320</v>
      </c>
      <c r="C13735" s="1" t="s">
        <v>321</v>
      </c>
      <c r="D13735" s="1" t="s">
        <v>322</v>
      </c>
    </row>
    <row r="13736" customFormat="false" ht="15" hidden="false" customHeight="true" outlineLevel="0" collapsed="false">
      <c r="A13736" s="106" t="n">
        <v>93451.265787037</v>
      </c>
      <c r="B13736" s="1" t="s">
        <v>323</v>
      </c>
      <c r="C13736" s="1" t="s">
        <v>324</v>
      </c>
      <c r="D13736" s="1" t="s">
        <v>325</v>
      </c>
    </row>
    <row r="13737" customFormat="false" ht="15" hidden="false" customHeight="true" outlineLevel="0" collapsed="false">
      <c r="A13737" s="106" t="n">
        <v>93459.2594675926</v>
      </c>
      <c r="B13737" s="1" t="s">
        <v>314</v>
      </c>
      <c r="C13737" s="1" t="s">
        <v>315</v>
      </c>
      <c r="D13737" s="1" t="s">
        <v>316</v>
      </c>
    </row>
    <row r="13738" customFormat="false" ht="15" hidden="false" customHeight="true" outlineLevel="0" collapsed="false">
      <c r="A13738" s="106" t="n">
        <v>93466.8104398148</v>
      </c>
      <c r="B13738" s="1" t="s">
        <v>326</v>
      </c>
      <c r="C13738" s="1" t="s">
        <v>327</v>
      </c>
      <c r="D13738" s="1" t="s">
        <v>319</v>
      </c>
    </row>
    <row r="13739" customFormat="false" ht="15" hidden="false" customHeight="true" outlineLevel="0" collapsed="false">
      <c r="A13739" s="106" t="n">
        <v>93473.5197800926</v>
      </c>
      <c r="B13739" s="1" t="s">
        <v>320</v>
      </c>
      <c r="C13739" s="1" t="s">
        <v>321</v>
      </c>
      <c r="D13739" s="1" t="s">
        <v>322</v>
      </c>
    </row>
    <row r="13740" customFormat="false" ht="15" hidden="false" customHeight="true" outlineLevel="0" collapsed="false">
      <c r="A13740" s="106" t="n">
        <v>93480.9234143519</v>
      </c>
      <c r="B13740" s="1" t="s">
        <v>323</v>
      </c>
      <c r="C13740" s="1" t="s">
        <v>324</v>
      </c>
      <c r="D13740" s="1" t="s">
        <v>325</v>
      </c>
    </row>
    <row r="13741" customFormat="false" ht="15" hidden="false" customHeight="true" outlineLevel="0" collapsed="false">
      <c r="A13741" s="106" t="n">
        <v>93489.1187615741</v>
      </c>
      <c r="B13741" s="1" t="s">
        <v>314</v>
      </c>
      <c r="C13741" s="1" t="s">
        <v>315</v>
      </c>
      <c r="D13741" s="1" t="s">
        <v>316</v>
      </c>
    </row>
    <row r="13742" customFormat="false" ht="15" hidden="false" customHeight="true" outlineLevel="0" collapsed="false">
      <c r="A13742" s="106" t="n">
        <v>93494.1809027778</v>
      </c>
      <c r="B13742" s="1" t="s">
        <v>328</v>
      </c>
      <c r="C13742" s="1" t="s">
        <v>337</v>
      </c>
      <c r="D13742" s="1" t="s">
        <v>338</v>
      </c>
    </row>
    <row r="13743" customFormat="false" ht="15" hidden="false" customHeight="true" outlineLevel="0" collapsed="false">
      <c r="A13743" s="106" t="n">
        <v>93496.2878703704</v>
      </c>
      <c r="B13743" s="1" t="s">
        <v>326</v>
      </c>
      <c r="C13743" s="1" t="s">
        <v>327</v>
      </c>
      <c r="D13743" s="1" t="s">
        <v>319</v>
      </c>
    </row>
    <row r="13744" customFormat="false" ht="15" hidden="false" customHeight="true" outlineLevel="0" collapsed="false">
      <c r="A13744" s="106" t="n">
        <v>93502.9360416667</v>
      </c>
      <c r="B13744" s="1" t="s">
        <v>320</v>
      </c>
      <c r="C13744" s="1" t="s">
        <v>321</v>
      </c>
      <c r="D13744" s="1" t="s">
        <v>322</v>
      </c>
    </row>
    <row r="13745" customFormat="false" ht="15" hidden="false" customHeight="true" outlineLevel="0" collapsed="false">
      <c r="A13745" s="106" t="n">
        <v>93510.6805208333</v>
      </c>
      <c r="B13745" s="1" t="s">
        <v>323</v>
      </c>
      <c r="C13745" s="1" t="s">
        <v>324</v>
      </c>
      <c r="D13745" s="1" t="s">
        <v>325</v>
      </c>
    </row>
    <row r="13746" customFormat="false" ht="15" hidden="false" customHeight="true" outlineLevel="0" collapsed="false">
      <c r="A13746" s="106" t="n">
        <v>93518.8891898148</v>
      </c>
      <c r="B13746" s="1" t="s">
        <v>314</v>
      </c>
      <c r="C13746" s="1" t="s">
        <v>315</v>
      </c>
      <c r="D13746" s="1" t="s">
        <v>316</v>
      </c>
    </row>
    <row r="13747" customFormat="false" ht="15" hidden="false" customHeight="true" outlineLevel="0" collapsed="false">
      <c r="A13747" s="106" t="n">
        <v>93525.7407523148</v>
      </c>
      <c r="B13747" s="1" t="s">
        <v>326</v>
      </c>
      <c r="C13747" s="1" t="s">
        <v>327</v>
      </c>
      <c r="D13747" s="1" t="s">
        <v>319</v>
      </c>
    </row>
    <row r="13748" customFormat="false" ht="15" hidden="false" customHeight="true" outlineLevel="0" collapsed="false">
      <c r="A13748" s="106" t="n">
        <v>93532.4623263889</v>
      </c>
      <c r="B13748" s="1" t="s">
        <v>320</v>
      </c>
      <c r="C13748" s="1" t="s">
        <v>321</v>
      </c>
      <c r="D13748" s="1" t="s">
        <v>322</v>
      </c>
    </row>
    <row r="13749" customFormat="false" ht="15" hidden="false" customHeight="true" outlineLevel="0" collapsed="false">
      <c r="A13749" s="106" t="n">
        <v>93540.4928935185</v>
      </c>
      <c r="B13749" s="1" t="s">
        <v>323</v>
      </c>
      <c r="C13749" s="1" t="s">
        <v>324</v>
      </c>
      <c r="D13749" s="1" t="s">
        <v>325</v>
      </c>
    </row>
    <row r="13750" customFormat="false" ht="15" hidden="false" customHeight="true" outlineLevel="0" collapsed="false">
      <c r="A13750" s="106" t="n">
        <v>93548.510162037</v>
      </c>
      <c r="B13750" s="1" t="s">
        <v>314</v>
      </c>
      <c r="C13750" s="1" t="s">
        <v>315</v>
      </c>
      <c r="D13750" s="1" t="s">
        <v>316</v>
      </c>
    </row>
    <row r="13751" customFormat="false" ht="15" hidden="false" customHeight="true" outlineLevel="0" collapsed="false">
      <c r="A13751" s="106" t="n">
        <v>93555.1800347222</v>
      </c>
      <c r="B13751" s="1" t="s">
        <v>317</v>
      </c>
      <c r="C13751" s="1" t="s">
        <v>318</v>
      </c>
      <c r="D13751" s="1" t="s">
        <v>319</v>
      </c>
    </row>
    <row r="13752" customFormat="false" ht="15" hidden="false" customHeight="true" outlineLevel="0" collapsed="false">
      <c r="A13752" s="106" t="n">
        <v>93562.0941782408</v>
      </c>
      <c r="B13752" s="1" t="s">
        <v>320</v>
      </c>
      <c r="C13752" s="1" t="s">
        <v>321</v>
      </c>
      <c r="D13752" s="1" t="s">
        <v>322</v>
      </c>
    </row>
    <row r="13753" customFormat="false" ht="15" hidden="false" customHeight="true" outlineLevel="0" collapsed="false">
      <c r="A13753" s="106" t="n">
        <v>93570.2864814815</v>
      </c>
      <c r="B13753" s="1" t="s">
        <v>333</v>
      </c>
      <c r="C13753" s="1" t="s">
        <v>334</v>
      </c>
      <c r="D13753" s="1" t="s">
        <v>325</v>
      </c>
    </row>
    <row r="13754" customFormat="false" ht="15" hidden="false" customHeight="true" outlineLevel="0" collapsed="false">
      <c r="A13754" s="106" t="n">
        <v>93577.9698032408</v>
      </c>
      <c r="B13754" s="1" t="s">
        <v>314</v>
      </c>
      <c r="C13754" s="1" t="s">
        <v>315</v>
      </c>
      <c r="D13754" s="1" t="s">
        <v>316</v>
      </c>
    </row>
    <row r="13755" customFormat="false" ht="15" hidden="false" customHeight="true" outlineLevel="0" collapsed="false">
      <c r="A13755" s="106" t="n">
        <v>93583.1198611111</v>
      </c>
      <c r="B13755" s="1" t="s">
        <v>328</v>
      </c>
      <c r="C13755" s="1" t="s">
        <v>329</v>
      </c>
      <c r="D13755" s="1" t="s">
        <v>330</v>
      </c>
    </row>
    <row r="13756" customFormat="false" ht="15" hidden="false" customHeight="true" outlineLevel="0" collapsed="false">
      <c r="A13756" s="106" t="n">
        <v>93584.609375</v>
      </c>
      <c r="B13756" s="1" t="s">
        <v>317</v>
      </c>
      <c r="C13756" s="1" t="s">
        <v>318</v>
      </c>
      <c r="D13756" s="1" t="s">
        <v>319</v>
      </c>
    </row>
    <row r="13757" customFormat="false" ht="15" hidden="false" customHeight="true" outlineLevel="0" collapsed="false">
      <c r="A13757" s="106" t="n">
        <v>93591.8109722222</v>
      </c>
      <c r="B13757" s="1" t="s">
        <v>320</v>
      </c>
      <c r="C13757" s="1" t="s">
        <v>321</v>
      </c>
      <c r="D13757" s="1" t="s">
        <v>322</v>
      </c>
    </row>
    <row r="13758" customFormat="false" ht="15" hidden="false" customHeight="true" outlineLevel="0" collapsed="false">
      <c r="A13758" s="106" t="n">
        <v>93599.9859375</v>
      </c>
      <c r="B13758" s="1" t="s">
        <v>323</v>
      </c>
      <c r="C13758" s="1" t="s">
        <v>324</v>
      </c>
      <c r="D13758" s="1" t="s">
        <v>325</v>
      </c>
    </row>
    <row r="13759" customFormat="false" ht="15" hidden="false" customHeight="true" outlineLevel="0" collapsed="false">
      <c r="A13759" s="106" t="n">
        <v>93607.296724537</v>
      </c>
      <c r="B13759" s="1" t="s">
        <v>314</v>
      </c>
      <c r="C13759" s="1" t="s">
        <v>315</v>
      </c>
      <c r="D13759" s="1" t="s">
        <v>316</v>
      </c>
    </row>
    <row r="13760" customFormat="false" ht="15" hidden="false" customHeight="true" outlineLevel="0" collapsed="false">
      <c r="A13760" s="106" t="n">
        <v>93614.0346759259</v>
      </c>
      <c r="B13760" s="1" t="s">
        <v>326</v>
      </c>
      <c r="C13760" s="1" t="s">
        <v>327</v>
      </c>
      <c r="D13760" s="1" t="s">
        <v>319</v>
      </c>
    </row>
    <row r="13761" customFormat="false" ht="15" hidden="false" customHeight="true" outlineLevel="0" collapsed="false">
      <c r="A13761" s="106" t="n">
        <v>93621.5779513889</v>
      </c>
      <c r="B13761" s="1" t="s">
        <v>320</v>
      </c>
      <c r="C13761" s="1" t="s">
        <v>321</v>
      </c>
      <c r="D13761" s="1" t="s">
        <v>322</v>
      </c>
    </row>
    <row r="13762" customFormat="false" ht="15" hidden="false" customHeight="true" outlineLevel="0" collapsed="false">
      <c r="A13762" s="106" t="n">
        <v>93629.5521527778</v>
      </c>
      <c r="B13762" s="1" t="s">
        <v>323</v>
      </c>
      <c r="C13762" s="1" t="s">
        <v>324</v>
      </c>
      <c r="D13762" s="1" t="s">
        <v>325</v>
      </c>
    </row>
    <row r="13763" customFormat="false" ht="15" hidden="false" customHeight="true" outlineLevel="0" collapsed="false">
      <c r="A13763" s="106" t="n">
        <v>93636.5392708333</v>
      </c>
      <c r="B13763" s="1" t="s">
        <v>314</v>
      </c>
      <c r="C13763" s="1" t="s">
        <v>315</v>
      </c>
      <c r="D13763" s="1" t="s">
        <v>316</v>
      </c>
    </row>
    <row r="13764" customFormat="false" ht="15" hidden="false" customHeight="true" outlineLevel="0" collapsed="false">
      <c r="A13764" s="106" t="n">
        <v>93643.4743634259</v>
      </c>
      <c r="B13764" s="1" t="s">
        <v>326</v>
      </c>
      <c r="C13764" s="1" t="s">
        <v>327</v>
      </c>
      <c r="D13764" s="1" t="s">
        <v>319</v>
      </c>
    </row>
    <row r="13765" customFormat="false" ht="15" hidden="false" customHeight="true" outlineLevel="0" collapsed="false">
      <c r="A13765" s="106" t="n">
        <v>93651.3469097222</v>
      </c>
      <c r="B13765" s="1" t="s">
        <v>320</v>
      </c>
      <c r="C13765" s="1" t="s">
        <v>321</v>
      </c>
      <c r="D13765" s="1" t="s">
        <v>322</v>
      </c>
    </row>
    <row r="13766" customFormat="false" ht="15" hidden="false" customHeight="true" outlineLevel="0" collapsed="false">
      <c r="A13766" s="106" t="n">
        <v>93658.9928356482</v>
      </c>
      <c r="B13766" s="1" t="s">
        <v>323</v>
      </c>
      <c r="C13766" s="1" t="s">
        <v>324</v>
      </c>
      <c r="D13766" s="1" t="s">
        <v>325</v>
      </c>
    </row>
    <row r="13767" customFormat="false" ht="15" hidden="false" customHeight="true" outlineLevel="0" collapsed="false">
      <c r="A13767" s="106" t="n">
        <v>93665.7507638889</v>
      </c>
      <c r="B13767" s="1" t="s">
        <v>314</v>
      </c>
      <c r="C13767" s="1" t="s">
        <v>315</v>
      </c>
      <c r="D13767" s="1" t="s">
        <v>316</v>
      </c>
    </row>
    <row r="13768" customFormat="false" ht="15" hidden="false" customHeight="true" outlineLevel="0" collapsed="false">
      <c r="A13768" s="106" t="n">
        <v>93672.957650463</v>
      </c>
      <c r="B13768" s="1" t="s">
        <v>326</v>
      </c>
      <c r="C13768" s="1" t="s">
        <v>327</v>
      </c>
      <c r="D13768" s="1" t="s">
        <v>319</v>
      </c>
    </row>
    <row r="13769" customFormat="false" ht="15" hidden="false" customHeight="true" outlineLevel="0" collapsed="false">
      <c r="A13769" s="106" t="n">
        <v>93675.7606481482</v>
      </c>
      <c r="B13769" s="1" t="s">
        <v>328</v>
      </c>
      <c r="C13769" s="1" t="s">
        <v>331</v>
      </c>
      <c r="D13769" s="1" t="s">
        <v>332</v>
      </c>
    </row>
    <row r="13770" customFormat="false" ht="15" hidden="false" customHeight="true" outlineLevel="0" collapsed="false">
      <c r="A13770" s="106" t="n">
        <v>93681.0655671296</v>
      </c>
      <c r="B13770" s="1" t="s">
        <v>320</v>
      </c>
      <c r="C13770" s="1" t="s">
        <v>321</v>
      </c>
      <c r="D13770" s="1" t="s">
        <v>322</v>
      </c>
    </row>
    <row r="13771" customFormat="false" ht="15" hidden="false" customHeight="true" outlineLevel="0" collapsed="false">
      <c r="A13771" s="106" t="n">
        <v>93688.3460648148</v>
      </c>
      <c r="B13771" s="1" t="s">
        <v>323</v>
      </c>
      <c r="C13771" s="1" t="s">
        <v>324</v>
      </c>
      <c r="D13771" s="1" t="s">
        <v>325</v>
      </c>
    </row>
    <row r="13772" customFormat="false" ht="15" hidden="false" customHeight="true" outlineLevel="0" collapsed="false">
      <c r="A13772" s="106" t="n">
        <v>93694.9840740741</v>
      </c>
      <c r="B13772" s="1" t="s">
        <v>314</v>
      </c>
      <c r="C13772" s="1" t="s">
        <v>315</v>
      </c>
      <c r="D13772" s="1" t="s">
        <v>316</v>
      </c>
    </row>
    <row r="13773" customFormat="false" ht="15" hidden="false" customHeight="true" outlineLevel="0" collapsed="false">
      <c r="A13773" s="106" t="n">
        <v>93702.5109490741</v>
      </c>
      <c r="B13773" s="1" t="s">
        <v>326</v>
      </c>
      <c r="C13773" s="1" t="s">
        <v>327</v>
      </c>
      <c r="D13773" s="1" t="s">
        <v>319</v>
      </c>
    </row>
    <row r="13774" customFormat="false" ht="15" hidden="false" customHeight="true" outlineLevel="0" collapsed="false">
      <c r="A13774" s="106" t="n">
        <v>93710.6964351852</v>
      </c>
      <c r="B13774" s="1" t="s">
        <v>320</v>
      </c>
      <c r="C13774" s="1" t="s">
        <v>321</v>
      </c>
      <c r="D13774" s="1" t="s">
        <v>322</v>
      </c>
    </row>
    <row r="13775" customFormat="false" ht="15" hidden="false" customHeight="true" outlineLevel="0" collapsed="false">
      <c r="A13775" s="106" t="n">
        <v>93717.6583912037</v>
      </c>
      <c r="B13775" s="1" t="s">
        <v>323</v>
      </c>
      <c r="C13775" s="1" t="s">
        <v>324</v>
      </c>
      <c r="D13775" s="1" t="s">
        <v>325</v>
      </c>
    </row>
    <row r="13776" customFormat="false" ht="15" hidden="false" customHeight="true" outlineLevel="0" collapsed="false">
      <c r="A13776" s="106" t="n">
        <v>93724.2907986111</v>
      </c>
      <c r="B13776" s="1" t="s">
        <v>314</v>
      </c>
      <c r="C13776" s="1" t="s">
        <v>315</v>
      </c>
      <c r="D13776" s="1" t="s">
        <v>316</v>
      </c>
    </row>
    <row r="13777" customFormat="false" ht="15" hidden="false" customHeight="true" outlineLevel="0" collapsed="false">
      <c r="A13777" s="106" t="n">
        <v>93732.1407638889</v>
      </c>
      <c r="B13777" s="1" t="s">
        <v>317</v>
      </c>
      <c r="C13777" s="1" t="s">
        <v>318</v>
      </c>
      <c r="D13777" s="1" t="s">
        <v>319</v>
      </c>
    </row>
    <row r="13778" customFormat="false" ht="15" hidden="false" customHeight="true" outlineLevel="0" collapsed="false">
      <c r="A13778" s="106" t="n">
        <v>93740.2281597222</v>
      </c>
      <c r="B13778" s="1" t="s">
        <v>320</v>
      </c>
      <c r="C13778" s="1" t="s">
        <v>321</v>
      </c>
      <c r="D13778" s="1" t="s">
        <v>322</v>
      </c>
    </row>
    <row r="13779" customFormat="false" ht="15" hidden="false" customHeight="true" outlineLevel="0" collapsed="false">
      <c r="A13779" s="106" t="n">
        <v>93746.9706018519</v>
      </c>
      <c r="B13779" s="1" t="s">
        <v>333</v>
      </c>
      <c r="C13779" s="1" t="s">
        <v>334</v>
      </c>
      <c r="D13779" s="1" t="s">
        <v>325</v>
      </c>
    </row>
    <row r="13780" customFormat="false" ht="15" hidden="false" customHeight="true" outlineLevel="0" collapsed="false">
      <c r="A13780" s="106" t="n">
        <v>93753.7193402778</v>
      </c>
      <c r="B13780" s="1" t="s">
        <v>314</v>
      </c>
      <c r="C13780" s="1" t="s">
        <v>315</v>
      </c>
      <c r="D13780" s="1" t="s">
        <v>316</v>
      </c>
    </row>
    <row r="13781" customFormat="false" ht="15" hidden="false" customHeight="true" outlineLevel="0" collapsed="false">
      <c r="A13781" s="106" t="n">
        <v>93761.8240393519</v>
      </c>
      <c r="B13781" s="1" t="s">
        <v>317</v>
      </c>
      <c r="C13781" s="1" t="s">
        <v>318</v>
      </c>
      <c r="D13781" s="1" t="s">
        <v>319</v>
      </c>
    </row>
    <row r="13782" customFormat="false" ht="15" hidden="false" customHeight="true" outlineLevel="0" collapsed="false">
      <c r="A13782" s="106" t="n">
        <v>93769.4605439815</v>
      </c>
      <c r="B13782" s="1" t="s">
        <v>328</v>
      </c>
      <c r="C13782" s="1" t="s">
        <v>335</v>
      </c>
      <c r="D13782" s="1" t="s">
        <v>336</v>
      </c>
    </row>
    <row r="13783" customFormat="false" ht="15" hidden="false" customHeight="true" outlineLevel="0" collapsed="false">
      <c r="A13783" s="106" t="n">
        <v>93769.6717361111</v>
      </c>
      <c r="B13783" s="1" t="s">
        <v>320</v>
      </c>
      <c r="C13783" s="1" t="s">
        <v>321</v>
      </c>
      <c r="D13783" s="1" t="s">
        <v>322</v>
      </c>
    </row>
    <row r="13784" customFormat="false" ht="15" hidden="false" customHeight="true" outlineLevel="0" collapsed="false">
      <c r="A13784" s="106" t="n">
        <v>93776.3143287037</v>
      </c>
      <c r="B13784" s="1" t="s">
        <v>323</v>
      </c>
      <c r="C13784" s="1" t="s">
        <v>324</v>
      </c>
      <c r="D13784" s="1" t="s">
        <v>325</v>
      </c>
    </row>
    <row r="13785" customFormat="false" ht="15" hidden="false" customHeight="true" outlineLevel="0" collapsed="false">
      <c r="A13785" s="106" t="n">
        <v>93783.3063888889</v>
      </c>
      <c r="B13785" s="1" t="s">
        <v>314</v>
      </c>
      <c r="C13785" s="1" t="s">
        <v>315</v>
      </c>
      <c r="D13785" s="1" t="s">
        <v>316</v>
      </c>
    </row>
    <row r="13786" customFormat="false" ht="15" hidden="false" customHeight="true" outlineLevel="0" collapsed="false">
      <c r="A13786" s="106" t="n">
        <v>93791.517025463</v>
      </c>
      <c r="B13786" s="1" t="s">
        <v>326</v>
      </c>
      <c r="C13786" s="1" t="s">
        <v>327</v>
      </c>
      <c r="D13786" s="1" t="s">
        <v>319</v>
      </c>
    </row>
    <row r="13787" customFormat="false" ht="15" hidden="false" customHeight="true" outlineLevel="0" collapsed="false">
      <c r="A13787" s="106" t="n">
        <v>93799.0501736111</v>
      </c>
      <c r="B13787" s="1" t="s">
        <v>320</v>
      </c>
      <c r="C13787" s="1" t="s">
        <v>321</v>
      </c>
      <c r="D13787" s="1" t="s">
        <v>322</v>
      </c>
    </row>
    <row r="13788" customFormat="false" ht="15" hidden="false" customHeight="true" outlineLevel="0" collapsed="false">
      <c r="A13788" s="106" t="n">
        <v>93805.7163078704</v>
      </c>
      <c r="B13788" s="1" t="s">
        <v>323</v>
      </c>
      <c r="C13788" s="1" t="s">
        <v>324</v>
      </c>
      <c r="D13788" s="1" t="s">
        <v>325</v>
      </c>
    </row>
    <row r="13789" customFormat="false" ht="15" hidden="false" customHeight="true" outlineLevel="0" collapsed="false">
      <c r="A13789" s="106" t="n">
        <v>93813.0595949074</v>
      </c>
      <c r="B13789" s="1" t="s">
        <v>314</v>
      </c>
      <c r="C13789" s="1" t="s">
        <v>315</v>
      </c>
      <c r="D13789" s="1" t="s">
        <v>316</v>
      </c>
    </row>
    <row r="13790" customFormat="false" ht="15" hidden="false" customHeight="true" outlineLevel="0" collapsed="false">
      <c r="A13790" s="106" t="n">
        <v>93821.1796296296</v>
      </c>
      <c r="B13790" s="1" t="s">
        <v>326</v>
      </c>
      <c r="C13790" s="1" t="s">
        <v>327</v>
      </c>
      <c r="D13790" s="1" t="s">
        <v>319</v>
      </c>
    </row>
    <row r="13791" customFormat="false" ht="15" hidden="false" customHeight="true" outlineLevel="0" collapsed="false">
      <c r="A13791" s="106" t="n">
        <v>93828.3903935185</v>
      </c>
      <c r="B13791" s="1" t="s">
        <v>320</v>
      </c>
      <c r="C13791" s="1" t="s">
        <v>321</v>
      </c>
      <c r="D13791" s="1" t="s">
        <v>322</v>
      </c>
    </row>
    <row r="13792" customFormat="false" ht="15" hidden="false" customHeight="true" outlineLevel="0" collapsed="false">
      <c r="A13792" s="106" t="n">
        <v>93835.202974537</v>
      </c>
      <c r="B13792" s="1" t="s">
        <v>323</v>
      </c>
      <c r="C13792" s="1" t="s">
        <v>324</v>
      </c>
      <c r="D13792" s="1" t="s">
        <v>325</v>
      </c>
    </row>
    <row r="13793" customFormat="false" ht="15" hidden="false" customHeight="true" outlineLevel="0" collapsed="false">
      <c r="A13793" s="106" t="n">
        <v>93842.9382291667</v>
      </c>
      <c r="B13793" s="1" t="s">
        <v>314</v>
      </c>
      <c r="C13793" s="1" t="s">
        <v>315</v>
      </c>
      <c r="D13793" s="1" t="s">
        <v>316</v>
      </c>
    </row>
    <row r="13794" customFormat="false" ht="15" hidden="false" customHeight="true" outlineLevel="0" collapsed="false">
      <c r="A13794" s="106" t="n">
        <v>93850.7913194444</v>
      </c>
      <c r="B13794" s="1" t="s">
        <v>326</v>
      </c>
      <c r="C13794" s="1" t="s">
        <v>327</v>
      </c>
      <c r="D13794" s="1" t="s">
        <v>319</v>
      </c>
    </row>
    <row r="13795" customFormat="false" ht="15" hidden="false" customHeight="true" outlineLevel="0" collapsed="false">
      <c r="A13795" s="106" t="n">
        <v>93857.721087963</v>
      </c>
      <c r="B13795" s="1" t="s">
        <v>320</v>
      </c>
      <c r="C13795" s="1" t="s">
        <v>321</v>
      </c>
      <c r="D13795" s="1" t="s">
        <v>322</v>
      </c>
    </row>
    <row r="13796" customFormat="false" ht="15" hidden="false" customHeight="true" outlineLevel="0" collapsed="false">
      <c r="A13796" s="106" t="n">
        <v>93859.4174652778</v>
      </c>
      <c r="B13796" s="1" t="s">
        <v>328</v>
      </c>
      <c r="C13796" s="1" t="s">
        <v>337</v>
      </c>
      <c r="D13796" s="1" t="s">
        <v>338</v>
      </c>
    </row>
    <row r="13797" customFormat="false" ht="15" hidden="false" customHeight="true" outlineLevel="0" collapsed="false">
      <c r="A13797" s="106" t="n">
        <v>93864.7960763889</v>
      </c>
      <c r="B13797" s="1" t="s">
        <v>323</v>
      </c>
      <c r="C13797" s="1" t="s">
        <v>324</v>
      </c>
      <c r="D13797" s="1" t="s">
        <v>325</v>
      </c>
    </row>
    <row r="13798" customFormat="false" ht="15" hidden="false" customHeight="true" outlineLevel="0" collapsed="false">
      <c r="A13798" s="106" t="n">
        <v>93872.8536805556</v>
      </c>
      <c r="B13798" s="1" t="s">
        <v>314</v>
      </c>
      <c r="C13798" s="1" t="s">
        <v>315</v>
      </c>
      <c r="D13798" s="1" t="s">
        <v>316</v>
      </c>
    </row>
    <row r="13799" customFormat="false" ht="15" hidden="false" customHeight="true" outlineLevel="0" collapsed="false">
      <c r="A13799" s="106" t="n">
        <v>93880.3468981481</v>
      </c>
      <c r="B13799" s="1" t="s">
        <v>326</v>
      </c>
      <c r="C13799" s="1" t="s">
        <v>327</v>
      </c>
      <c r="D13799" s="1" t="s">
        <v>319</v>
      </c>
    </row>
    <row r="13800" customFormat="false" ht="15" hidden="false" customHeight="true" outlineLevel="0" collapsed="false">
      <c r="A13800" s="106" t="n">
        <v>93887.0739236111</v>
      </c>
      <c r="B13800" s="1" t="s">
        <v>320</v>
      </c>
      <c r="C13800" s="1" t="s">
        <v>321</v>
      </c>
      <c r="D13800" s="1" t="s">
        <v>322</v>
      </c>
    </row>
    <row r="13801" customFormat="false" ht="15" hidden="false" customHeight="true" outlineLevel="0" collapsed="false">
      <c r="A13801" s="106" t="n">
        <v>93894.4962152778</v>
      </c>
      <c r="B13801" s="1" t="s">
        <v>323</v>
      </c>
      <c r="C13801" s="1" t="s">
        <v>324</v>
      </c>
      <c r="D13801" s="1" t="s">
        <v>325</v>
      </c>
    </row>
    <row r="13802" customFormat="false" ht="15" hidden="false" customHeight="true" outlineLevel="0" collapsed="false">
      <c r="A13802" s="106" t="n">
        <v>93902.7056018519</v>
      </c>
      <c r="B13802" s="1" t="s">
        <v>314</v>
      </c>
      <c r="C13802" s="1" t="s">
        <v>315</v>
      </c>
      <c r="D13802" s="1" t="s">
        <v>316</v>
      </c>
    </row>
    <row r="13803" customFormat="false" ht="15" hidden="false" customHeight="true" outlineLevel="0" collapsed="false">
      <c r="A13803" s="106" t="n">
        <v>93909.8440046296</v>
      </c>
      <c r="B13803" s="1" t="s">
        <v>317</v>
      </c>
      <c r="C13803" s="1" t="s">
        <v>318</v>
      </c>
      <c r="D13803" s="1" t="s">
        <v>319</v>
      </c>
    </row>
    <row r="13804" customFormat="false" ht="15" hidden="false" customHeight="true" outlineLevel="0" collapsed="false">
      <c r="A13804" s="106" t="n">
        <v>93916.4818402778</v>
      </c>
      <c r="B13804" s="1" t="s">
        <v>320</v>
      </c>
      <c r="C13804" s="1" t="s">
        <v>321</v>
      </c>
      <c r="D13804" s="1" t="s">
        <v>322</v>
      </c>
    </row>
    <row r="13805" customFormat="false" ht="15" hidden="false" customHeight="true" outlineLevel="0" collapsed="false">
      <c r="A13805" s="106" t="n">
        <v>93924.2661226852</v>
      </c>
      <c r="B13805" s="1" t="s">
        <v>333</v>
      </c>
      <c r="C13805" s="1" t="s">
        <v>334</v>
      </c>
      <c r="D13805" s="1" t="s">
        <v>325</v>
      </c>
    </row>
    <row r="13806" customFormat="false" ht="15" hidden="false" customHeight="true" outlineLevel="0" collapsed="false">
      <c r="A13806" s="106" t="n">
        <v>93932.4240277778</v>
      </c>
      <c r="B13806" s="1" t="s">
        <v>314</v>
      </c>
      <c r="C13806" s="1" t="s">
        <v>315</v>
      </c>
      <c r="D13806" s="1" t="s">
        <v>316</v>
      </c>
    </row>
    <row r="13807" customFormat="false" ht="15" hidden="false" customHeight="true" outlineLevel="0" collapsed="false">
      <c r="A13807" s="106" t="n">
        <v>93939.2795138889</v>
      </c>
      <c r="B13807" s="1" t="s">
        <v>326</v>
      </c>
      <c r="C13807" s="1" t="s">
        <v>327</v>
      </c>
      <c r="D13807" s="1" t="s">
        <v>319</v>
      </c>
    </row>
    <row r="13808" customFormat="false" ht="15" hidden="false" customHeight="true" outlineLevel="0" collapsed="false">
      <c r="A13808" s="106" t="n">
        <v>93945.9718287037</v>
      </c>
      <c r="B13808" s="1" t="s">
        <v>320</v>
      </c>
      <c r="C13808" s="1" t="s">
        <v>321</v>
      </c>
      <c r="D13808" s="1" t="s">
        <v>322</v>
      </c>
    </row>
    <row r="13809" customFormat="false" ht="15" hidden="false" customHeight="true" outlineLevel="0" collapsed="false">
      <c r="A13809" s="106" t="n">
        <v>93948.3597106482</v>
      </c>
      <c r="B13809" s="1" t="s">
        <v>328</v>
      </c>
      <c r="C13809" s="1" t="s">
        <v>329</v>
      </c>
      <c r="D13809" s="1" t="s">
        <v>330</v>
      </c>
    </row>
    <row r="13810" customFormat="false" ht="15" hidden="false" customHeight="true" outlineLevel="0" collapsed="false">
      <c r="A13810" s="106" t="n">
        <v>93954.0368634259</v>
      </c>
      <c r="B13810" s="1" t="s">
        <v>323</v>
      </c>
      <c r="C13810" s="1" t="s">
        <v>324</v>
      </c>
      <c r="D13810" s="1" t="s">
        <v>325</v>
      </c>
    </row>
    <row r="13811" customFormat="false" ht="15" hidden="false" customHeight="true" outlineLevel="0" collapsed="false">
      <c r="A13811" s="106" t="n">
        <v>93961.9813541667</v>
      </c>
      <c r="B13811" s="1" t="s">
        <v>314</v>
      </c>
      <c r="C13811" s="1" t="s">
        <v>315</v>
      </c>
      <c r="D13811" s="1" t="s">
        <v>316</v>
      </c>
    </row>
    <row r="13812" customFormat="false" ht="15" hidden="false" customHeight="true" outlineLevel="0" collapsed="false">
      <c r="A13812" s="106" t="n">
        <v>93968.6587615741</v>
      </c>
      <c r="B13812" s="1" t="s">
        <v>326</v>
      </c>
      <c r="C13812" s="1" t="s">
        <v>327</v>
      </c>
      <c r="D13812" s="1" t="s">
        <v>319</v>
      </c>
    </row>
    <row r="13813" customFormat="false" ht="15" hidden="false" customHeight="true" outlineLevel="0" collapsed="false">
      <c r="A13813" s="106" t="n">
        <v>93975.5546412037</v>
      </c>
      <c r="B13813" s="1" t="s">
        <v>320</v>
      </c>
      <c r="C13813" s="1" t="s">
        <v>321</v>
      </c>
      <c r="D13813" s="1" t="s">
        <v>322</v>
      </c>
    </row>
    <row r="13814" customFormat="false" ht="15" hidden="false" customHeight="true" outlineLevel="0" collapsed="false">
      <c r="A13814" s="106" t="n">
        <v>93983.742025463</v>
      </c>
      <c r="B13814" s="1" t="s">
        <v>323</v>
      </c>
      <c r="C13814" s="1" t="s">
        <v>324</v>
      </c>
      <c r="D13814" s="1" t="s">
        <v>325</v>
      </c>
    </row>
    <row r="13815" customFormat="false" ht="15" hidden="false" customHeight="true" outlineLevel="0" collapsed="false">
      <c r="A13815" s="106" t="n">
        <v>93991.3836226852</v>
      </c>
      <c r="B13815" s="1" t="s">
        <v>314</v>
      </c>
      <c r="C13815" s="1" t="s">
        <v>315</v>
      </c>
      <c r="D13815" s="1" t="s">
        <v>316</v>
      </c>
    </row>
    <row r="13816" customFormat="false" ht="15" hidden="false" customHeight="true" outlineLevel="0" collapsed="false">
      <c r="A13816" s="106" t="n">
        <v>93998.0048842593</v>
      </c>
      <c r="B13816" s="1" t="s">
        <v>326</v>
      </c>
      <c r="C13816" s="1" t="s">
        <v>327</v>
      </c>
      <c r="D13816" s="1" t="s">
        <v>319</v>
      </c>
    </row>
    <row r="13817" customFormat="false" ht="15" hidden="false" customHeight="true" outlineLevel="0" collapsed="false">
      <c r="A13817" s="106" t="n">
        <v>94005.2181134259</v>
      </c>
      <c r="B13817" s="1" t="s">
        <v>320</v>
      </c>
      <c r="C13817" s="1" t="s">
        <v>321</v>
      </c>
      <c r="D13817" s="1" t="s">
        <v>322</v>
      </c>
    </row>
    <row r="13818" customFormat="false" ht="15" hidden="false" customHeight="true" outlineLevel="0" collapsed="false">
      <c r="A13818" s="106" t="n">
        <v>94013.3482291667</v>
      </c>
      <c r="B13818" s="1" t="s">
        <v>323</v>
      </c>
      <c r="C13818" s="1" t="s">
        <v>324</v>
      </c>
      <c r="D13818" s="1" t="s">
        <v>325</v>
      </c>
    </row>
    <row r="13819" customFormat="false" ht="15" hidden="false" customHeight="true" outlineLevel="0" collapsed="false">
      <c r="A13819" s="106" t="n">
        <v>94020.6608101852</v>
      </c>
      <c r="B13819" s="1" t="s">
        <v>314</v>
      </c>
      <c r="C13819" s="1" t="s">
        <v>315</v>
      </c>
      <c r="D13819" s="1" t="s">
        <v>316</v>
      </c>
    </row>
    <row r="13820" customFormat="false" ht="15" hidden="false" customHeight="true" outlineLevel="0" collapsed="false">
      <c r="A13820" s="106" t="n">
        <v>94027.3575115741</v>
      </c>
      <c r="B13820" s="1" t="s">
        <v>326</v>
      </c>
      <c r="C13820" s="1" t="s">
        <v>327</v>
      </c>
      <c r="D13820" s="1" t="s">
        <v>319</v>
      </c>
    </row>
    <row r="13821" customFormat="false" ht="15" hidden="false" customHeight="true" outlineLevel="0" collapsed="false">
      <c r="A13821" s="106" t="n">
        <v>94034.9309375</v>
      </c>
      <c r="B13821" s="1" t="s">
        <v>320</v>
      </c>
      <c r="C13821" s="1" t="s">
        <v>321</v>
      </c>
      <c r="D13821" s="1" t="s">
        <v>322</v>
      </c>
    </row>
    <row r="13822" customFormat="false" ht="15" hidden="false" customHeight="true" outlineLevel="0" collapsed="false">
      <c r="A13822" s="106" t="n">
        <v>94041.0027199074</v>
      </c>
      <c r="B13822" s="1" t="s">
        <v>328</v>
      </c>
      <c r="C13822" s="1" t="s">
        <v>331</v>
      </c>
      <c r="D13822" s="1" t="s">
        <v>332</v>
      </c>
    </row>
    <row r="13823" customFormat="false" ht="15" hidden="false" customHeight="true" outlineLevel="0" collapsed="false">
      <c r="A13823" s="106" t="n">
        <v>94042.8561111111</v>
      </c>
      <c r="B13823" s="1" t="s">
        <v>323</v>
      </c>
      <c r="C13823" s="1" t="s">
        <v>324</v>
      </c>
      <c r="D13823" s="1" t="s">
        <v>325</v>
      </c>
    </row>
    <row r="13824" customFormat="false" ht="15" hidden="false" customHeight="true" outlineLevel="0" collapsed="false">
      <c r="A13824" s="106" t="n">
        <v>94049.8606597222</v>
      </c>
      <c r="B13824" s="1" t="s">
        <v>314</v>
      </c>
      <c r="C13824" s="1" t="s">
        <v>315</v>
      </c>
      <c r="D13824" s="1" t="s">
        <v>316</v>
      </c>
    </row>
    <row r="13825" customFormat="false" ht="15" hidden="false" customHeight="true" outlineLevel="0" collapsed="false">
      <c r="A13825" s="106" t="n">
        <v>94056.7618981482</v>
      </c>
      <c r="B13825" s="1" t="s">
        <v>326</v>
      </c>
      <c r="C13825" s="1" t="s">
        <v>327</v>
      </c>
      <c r="D13825" s="1" t="s">
        <v>319</v>
      </c>
    </row>
    <row r="13826" customFormat="false" ht="15" hidden="false" customHeight="true" outlineLevel="0" collapsed="false">
      <c r="A13826" s="106" t="n">
        <v>94064.6546759259</v>
      </c>
      <c r="B13826" s="1" t="s">
        <v>320</v>
      </c>
      <c r="C13826" s="1" t="s">
        <v>321</v>
      </c>
      <c r="D13826" s="1" t="s">
        <v>322</v>
      </c>
    </row>
    <row r="13827" customFormat="false" ht="15" hidden="false" customHeight="true" outlineLevel="0" collapsed="false">
      <c r="A13827" s="106" t="n">
        <v>94072.2850578704</v>
      </c>
      <c r="B13827" s="1" t="s">
        <v>323</v>
      </c>
      <c r="C13827" s="1" t="s">
        <v>324</v>
      </c>
      <c r="D13827" s="1" t="s">
        <v>325</v>
      </c>
    </row>
    <row r="13828" customFormat="false" ht="15" hidden="false" customHeight="true" outlineLevel="0" collapsed="false">
      <c r="A13828" s="106" t="n">
        <v>94079.0431597222</v>
      </c>
      <c r="B13828" s="1" t="s">
        <v>314</v>
      </c>
      <c r="C13828" s="1" t="s">
        <v>315</v>
      </c>
      <c r="D13828" s="1" t="s">
        <v>316</v>
      </c>
    </row>
    <row r="13829" customFormat="false" ht="15" hidden="false" customHeight="true" outlineLevel="0" collapsed="false">
      <c r="A13829" s="106" t="n">
        <v>94086.253599537</v>
      </c>
      <c r="B13829" s="1" t="s">
        <v>317</v>
      </c>
      <c r="C13829" s="1" t="s">
        <v>318</v>
      </c>
      <c r="D13829" s="1" t="s">
        <v>319</v>
      </c>
    </row>
    <row r="13830" customFormat="false" ht="15" hidden="false" customHeight="true" outlineLevel="0" collapsed="false">
      <c r="A13830" s="106" t="n">
        <v>94094.3564930556</v>
      </c>
      <c r="B13830" s="1" t="s">
        <v>320</v>
      </c>
      <c r="C13830" s="1" t="s">
        <v>321</v>
      </c>
      <c r="D13830" s="1" t="s">
        <v>322</v>
      </c>
    </row>
    <row r="13831" customFormat="false" ht="15" hidden="false" customHeight="true" outlineLevel="0" collapsed="false">
      <c r="A13831" s="106" t="n">
        <v>94101.6607407407</v>
      </c>
      <c r="B13831" s="1" t="s">
        <v>333</v>
      </c>
      <c r="C13831" s="1" t="s">
        <v>334</v>
      </c>
      <c r="D13831" s="1" t="s">
        <v>325</v>
      </c>
    </row>
    <row r="13832" customFormat="false" ht="15" hidden="false" customHeight="true" outlineLevel="0" collapsed="false">
      <c r="A13832" s="106" t="n">
        <v>94108.274375</v>
      </c>
      <c r="B13832" s="1" t="s">
        <v>314</v>
      </c>
      <c r="C13832" s="1" t="s">
        <v>315</v>
      </c>
      <c r="D13832" s="1" t="s">
        <v>316</v>
      </c>
    </row>
    <row r="13833" customFormat="false" ht="15" hidden="false" customHeight="true" outlineLevel="0" collapsed="false">
      <c r="A13833" s="106" t="n">
        <v>94115.8456365741</v>
      </c>
      <c r="B13833" s="1" t="s">
        <v>326</v>
      </c>
      <c r="C13833" s="1" t="s">
        <v>327</v>
      </c>
      <c r="D13833" s="1" t="s">
        <v>319</v>
      </c>
    </row>
    <row r="13834" customFormat="false" ht="15" hidden="false" customHeight="true" outlineLevel="0" collapsed="false">
      <c r="A13834" s="106" t="n">
        <v>94124.0140393519</v>
      </c>
      <c r="B13834" s="1" t="s">
        <v>320</v>
      </c>
      <c r="C13834" s="1" t="s">
        <v>321</v>
      </c>
      <c r="D13834" s="1" t="s">
        <v>322</v>
      </c>
    </row>
    <row r="13835" customFormat="false" ht="15" hidden="false" customHeight="true" outlineLevel="0" collapsed="false">
      <c r="A13835" s="106" t="n">
        <v>94131.0107523148</v>
      </c>
      <c r="B13835" s="1" t="s">
        <v>323</v>
      </c>
      <c r="C13835" s="1" t="s">
        <v>324</v>
      </c>
      <c r="D13835" s="1" t="s">
        <v>325</v>
      </c>
    </row>
    <row r="13836" customFormat="false" ht="15" hidden="false" customHeight="true" outlineLevel="0" collapsed="false">
      <c r="A13836" s="106" t="n">
        <v>94134.7054976852</v>
      </c>
      <c r="B13836" s="1" t="s">
        <v>328</v>
      </c>
      <c r="C13836" s="1" t="s">
        <v>335</v>
      </c>
      <c r="D13836" s="1" t="s">
        <v>336</v>
      </c>
    </row>
    <row r="13837" customFormat="false" ht="15" hidden="false" customHeight="true" outlineLevel="0" collapsed="false">
      <c r="A13837" s="106" t="n">
        <v>94137.6185648148</v>
      </c>
      <c r="B13837" s="1" t="s">
        <v>314</v>
      </c>
      <c r="C13837" s="1" t="s">
        <v>315</v>
      </c>
      <c r="D13837" s="1" t="s">
        <v>316</v>
      </c>
    </row>
    <row r="13838" customFormat="false" ht="15" hidden="false" customHeight="true" outlineLevel="0" collapsed="false">
      <c r="A13838" s="106" t="n">
        <v>94145.5249768519</v>
      </c>
      <c r="B13838" s="1" t="s">
        <v>326</v>
      </c>
      <c r="C13838" s="1" t="s">
        <v>327</v>
      </c>
      <c r="D13838" s="1" t="s">
        <v>319</v>
      </c>
    </row>
    <row r="13839" customFormat="false" ht="15" hidden="false" customHeight="true" outlineLevel="0" collapsed="false">
      <c r="A13839" s="106" t="n">
        <v>94153.610625</v>
      </c>
      <c r="B13839" s="1" t="s">
        <v>320</v>
      </c>
      <c r="C13839" s="1" t="s">
        <v>321</v>
      </c>
      <c r="D13839" s="1" t="s">
        <v>322</v>
      </c>
    </row>
    <row r="13840" customFormat="false" ht="15" hidden="false" customHeight="true" outlineLevel="0" collapsed="false">
      <c r="A13840" s="106" t="n">
        <v>94160.3652546296</v>
      </c>
      <c r="B13840" s="1" t="s">
        <v>323</v>
      </c>
      <c r="C13840" s="1" t="s">
        <v>324</v>
      </c>
      <c r="D13840" s="1" t="s">
        <v>325</v>
      </c>
    </row>
    <row r="13841" customFormat="false" ht="15" hidden="false" customHeight="true" outlineLevel="0" collapsed="false">
      <c r="A13841" s="106" t="n">
        <v>94167.1246296296</v>
      </c>
      <c r="B13841" s="1" t="s">
        <v>314</v>
      </c>
      <c r="C13841" s="1" t="s">
        <v>315</v>
      </c>
      <c r="D13841" s="1" t="s">
        <v>316</v>
      </c>
    </row>
    <row r="13842" customFormat="false" ht="15" hidden="false" customHeight="true" outlineLevel="0" collapsed="false">
      <c r="A13842" s="106" t="n">
        <v>94175.2596064815</v>
      </c>
      <c r="B13842" s="1" t="s">
        <v>326</v>
      </c>
      <c r="C13842" s="1" t="s">
        <v>327</v>
      </c>
      <c r="D13842" s="1" t="s">
        <v>319</v>
      </c>
    </row>
    <row r="13843" customFormat="false" ht="15" hidden="false" customHeight="true" outlineLevel="0" collapsed="false">
      <c r="A13843" s="106" t="n">
        <v>94183.1308333333</v>
      </c>
      <c r="B13843" s="1" t="s">
        <v>320</v>
      </c>
      <c r="C13843" s="1" t="s">
        <v>321</v>
      </c>
      <c r="D13843" s="1" t="s">
        <v>322</v>
      </c>
    </row>
    <row r="13844" customFormat="false" ht="15" hidden="false" customHeight="true" outlineLevel="0" collapsed="false">
      <c r="A13844" s="106" t="n">
        <v>94189.7567708333</v>
      </c>
      <c r="B13844" s="1" t="s">
        <v>323</v>
      </c>
      <c r="C13844" s="1" t="s">
        <v>324</v>
      </c>
      <c r="D13844" s="1" t="s">
        <v>325</v>
      </c>
    </row>
    <row r="13845" customFormat="false" ht="15" hidden="false" customHeight="true" outlineLevel="0" collapsed="false">
      <c r="A13845" s="106" t="n">
        <v>94196.8069444444</v>
      </c>
      <c r="B13845" s="1" t="s">
        <v>314</v>
      </c>
      <c r="C13845" s="1" t="s">
        <v>315</v>
      </c>
      <c r="D13845" s="1" t="s">
        <v>316</v>
      </c>
    </row>
    <row r="13846" customFormat="false" ht="15" hidden="false" customHeight="true" outlineLevel="0" collapsed="false">
      <c r="A13846" s="106" t="n">
        <v>94205.0082407408</v>
      </c>
      <c r="B13846" s="1" t="s">
        <v>326</v>
      </c>
      <c r="C13846" s="1" t="s">
        <v>327</v>
      </c>
      <c r="D13846" s="1" t="s">
        <v>319</v>
      </c>
    </row>
    <row r="13847" customFormat="false" ht="15" hidden="false" customHeight="true" outlineLevel="0" collapsed="false">
      <c r="A13847" s="106" t="n">
        <v>94212.5663425926</v>
      </c>
      <c r="B13847" s="1" t="s">
        <v>320</v>
      </c>
      <c r="C13847" s="1" t="s">
        <v>321</v>
      </c>
      <c r="D13847" s="1" t="s">
        <v>322</v>
      </c>
    </row>
    <row r="13848" customFormat="false" ht="15" hidden="false" customHeight="true" outlineLevel="0" collapsed="false">
      <c r="A13848" s="106" t="n">
        <v>94219.2151851852</v>
      </c>
      <c r="B13848" s="1" t="s">
        <v>323</v>
      </c>
      <c r="C13848" s="1" t="s">
        <v>324</v>
      </c>
      <c r="D13848" s="1" t="s">
        <v>325</v>
      </c>
    </row>
    <row r="13849" customFormat="false" ht="15" hidden="false" customHeight="true" outlineLevel="0" collapsed="false">
      <c r="A13849" s="106" t="n">
        <v>94224.6633333333</v>
      </c>
      <c r="B13849" s="1" t="s">
        <v>328</v>
      </c>
      <c r="C13849" s="1" t="s">
        <v>337</v>
      </c>
      <c r="D13849" s="1" t="s">
        <v>338</v>
      </c>
    </row>
    <row r="13850" customFormat="false" ht="15" hidden="false" customHeight="true" outlineLevel="0" collapsed="false">
      <c r="A13850" s="106" t="n">
        <v>94226.6336226852</v>
      </c>
      <c r="B13850" s="1" t="s">
        <v>314</v>
      </c>
      <c r="C13850" s="1" t="s">
        <v>315</v>
      </c>
      <c r="D13850" s="1" t="s">
        <v>316</v>
      </c>
    </row>
    <row r="13851" customFormat="false" ht="15" hidden="false" customHeight="true" outlineLevel="0" collapsed="false">
      <c r="A13851" s="106" t="n">
        <v>94234.7258564815</v>
      </c>
      <c r="B13851" s="1" t="s">
        <v>326</v>
      </c>
      <c r="C13851" s="1" t="s">
        <v>327</v>
      </c>
      <c r="D13851" s="1" t="s">
        <v>319</v>
      </c>
    </row>
    <row r="13852" customFormat="false" ht="15" hidden="false" customHeight="true" outlineLevel="0" collapsed="false">
      <c r="A13852" s="106" t="n">
        <v>94241.9282291667</v>
      </c>
      <c r="B13852" s="1" t="s">
        <v>320</v>
      </c>
      <c r="C13852" s="1" t="s">
        <v>321</v>
      </c>
      <c r="D13852" s="1" t="s">
        <v>322</v>
      </c>
    </row>
    <row r="13853" customFormat="false" ht="15" hidden="false" customHeight="true" outlineLevel="0" collapsed="false">
      <c r="A13853" s="106" t="n">
        <v>94248.7577893519</v>
      </c>
      <c r="B13853" s="1" t="s">
        <v>323</v>
      </c>
      <c r="C13853" s="1" t="s">
        <v>324</v>
      </c>
      <c r="D13853" s="1" t="s">
        <v>325</v>
      </c>
    </row>
    <row r="13854" customFormat="false" ht="15" hidden="false" customHeight="true" outlineLevel="0" collapsed="false">
      <c r="A13854" s="106" t="n">
        <v>94256.5346990741</v>
      </c>
      <c r="B13854" s="1" t="s">
        <v>314</v>
      </c>
      <c r="C13854" s="1" t="s">
        <v>315</v>
      </c>
      <c r="D13854" s="1" t="s">
        <v>316</v>
      </c>
    </row>
    <row r="13855" customFormat="false" ht="15" hidden="false" customHeight="true" outlineLevel="0" collapsed="false">
      <c r="A13855" s="106" t="n">
        <v>94264.3692708333</v>
      </c>
      <c r="B13855" s="1" t="s">
        <v>317</v>
      </c>
      <c r="C13855" s="1" t="s">
        <v>318</v>
      </c>
      <c r="D13855" s="1" t="s">
        <v>319</v>
      </c>
    </row>
    <row r="13856" customFormat="false" ht="15" hidden="false" customHeight="true" outlineLevel="0" collapsed="false">
      <c r="A13856" s="106" t="n">
        <v>94271.2503240741</v>
      </c>
      <c r="B13856" s="1" t="s">
        <v>320</v>
      </c>
      <c r="C13856" s="1" t="s">
        <v>321</v>
      </c>
      <c r="D13856" s="1" t="s">
        <v>322</v>
      </c>
    </row>
    <row r="13857" customFormat="false" ht="15" hidden="false" customHeight="true" outlineLevel="0" collapsed="false">
      <c r="A13857" s="106" t="n">
        <v>94278.3795601852</v>
      </c>
      <c r="B13857" s="1" t="s">
        <v>323</v>
      </c>
      <c r="C13857" s="1" t="s">
        <v>324</v>
      </c>
      <c r="D13857" s="1" t="s">
        <v>325</v>
      </c>
    </row>
    <row r="13858" customFormat="false" ht="15" hidden="false" customHeight="true" outlineLevel="0" collapsed="false">
      <c r="A13858" s="106" t="n">
        <v>94286.4245138889</v>
      </c>
      <c r="B13858" s="1" t="s">
        <v>314</v>
      </c>
      <c r="C13858" s="1" t="s">
        <v>315</v>
      </c>
      <c r="D13858" s="1" t="s">
        <v>316</v>
      </c>
    </row>
    <row r="13859" customFormat="false" ht="15" hidden="false" customHeight="true" outlineLevel="0" collapsed="false">
      <c r="A13859" s="106" t="n">
        <v>94293.9089583333</v>
      </c>
      <c r="B13859" s="1" t="s">
        <v>326</v>
      </c>
      <c r="C13859" s="1" t="s">
        <v>327</v>
      </c>
      <c r="D13859" s="1" t="s">
        <v>319</v>
      </c>
    </row>
    <row r="13860" customFormat="false" ht="15" hidden="false" customHeight="true" outlineLevel="0" collapsed="false">
      <c r="A13860" s="106" t="n">
        <v>94300.5781365741</v>
      </c>
      <c r="B13860" s="1" t="s">
        <v>320</v>
      </c>
      <c r="C13860" s="1" t="s">
        <v>321</v>
      </c>
      <c r="D13860" s="1" t="s">
        <v>322</v>
      </c>
    </row>
    <row r="13861" customFormat="false" ht="15" hidden="false" customHeight="true" outlineLevel="0" collapsed="false">
      <c r="A13861" s="106" t="n">
        <v>94308.0541319445</v>
      </c>
      <c r="B13861" s="1" t="s">
        <v>323</v>
      </c>
      <c r="C13861" s="1" t="s">
        <v>324</v>
      </c>
      <c r="D13861" s="1" t="s">
        <v>325</v>
      </c>
    </row>
    <row r="13862" customFormat="false" ht="15" hidden="false" customHeight="true" outlineLevel="0" collapsed="false">
      <c r="A13862" s="106" t="n">
        <v>94313.6009375</v>
      </c>
      <c r="B13862" s="1" t="s">
        <v>328</v>
      </c>
      <c r="C13862" s="1" t="s">
        <v>329</v>
      </c>
      <c r="D13862" s="1" t="s">
        <v>330</v>
      </c>
    </row>
    <row r="13863" customFormat="false" ht="15" hidden="false" customHeight="true" outlineLevel="0" collapsed="false">
      <c r="A13863" s="106" t="n">
        <v>94316.2246875</v>
      </c>
      <c r="B13863" s="1" t="s">
        <v>314</v>
      </c>
      <c r="C13863" s="1" t="s">
        <v>315</v>
      </c>
      <c r="D13863" s="1" t="s">
        <v>316</v>
      </c>
    </row>
    <row r="13864" customFormat="false" ht="15" hidden="false" customHeight="true" outlineLevel="0" collapsed="false">
      <c r="A13864" s="106" t="n">
        <v>94323.3416782407</v>
      </c>
      <c r="B13864" s="1" t="s">
        <v>326</v>
      </c>
      <c r="C13864" s="1" t="s">
        <v>327</v>
      </c>
      <c r="D13864" s="1" t="s">
        <v>319</v>
      </c>
    </row>
    <row r="13865" customFormat="false" ht="15" hidden="false" customHeight="true" outlineLevel="0" collapsed="false">
      <c r="A13865" s="106" t="n">
        <v>94329.9528472222</v>
      </c>
      <c r="B13865" s="1" t="s">
        <v>320</v>
      </c>
      <c r="C13865" s="1" t="s">
        <v>321</v>
      </c>
      <c r="D13865" s="1" t="s">
        <v>322</v>
      </c>
    </row>
    <row r="13866" customFormat="false" ht="15" hidden="false" customHeight="true" outlineLevel="0" collapsed="false">
      <c r="A13866" s="106" t="n">
        <v>94337.7467592593</v>
      </c>
      <c r="B13866" s="1" t="s">
        <v>323</v>
      </c>
      <c r="C13866" s="1" t="s">
        <v>324</v>
      </c>
      <c r="D13866" s="1" t="s">
        <v>325</v>
      </c>
    </row>
    <row r="13867" customFormat="false" ht="15" hidden="false" customHeight="true" outlineLevel="0" collapsed="false">
      <c r="A13867" s="106" t="n">
        <v>94345.8804976852</v>
      </c>
      <c r="B13867" s="1" t="s">
        <v>314</v>
      </c>
      <c r="C13867" s="1" t="s">
        <v>315</v>
      </c>
      <c r="D13867" s="1" t="s">
        <v>316</v>
      </c>
    </row>
    <row r="13868" customFormat="false" ht="15" hidden="false" customHeight="true" outlineLevel="0" collapsed="false">
      <c r="A13868" s="106" t="n">
        <v>94352.6913888889</v>
      </c>
      <c r="B13868" s="1" t="s">
        <v>326</v>
      </c>
      <c r="C13868" s="1" t="s">
        <v>327</v>
      </c>
      <c r="D13868" s="1" t="s">
        <v>319</v>
      </c>
    </row>
    <row r="13869" customFormat="false" ht="15" hidden="false" customHeight="true" outlineLevel="0" collapsed="false">
      <c r="A13869" s="106" t="n">
        <v>94359.3998958333</v>
      </c>
      <c r="B13869" s="1" t="s">
        <v>320</v>
      </c>
      <c r="C13869" s="1" t="s">
        <v>321</v>
      </c>
      <c r="D13869" s="1" t="s">
        <v>322</v>
      </c>
    </row>
    <row r="13870" customFormat="false" ht="15" hidden="false" customHeight="true" outlineLevel="0" collapsed="false">
      <c r="A13870" s="106" t="n">
        <v>94367.4263541667</v>
      </c>
      <c r="B13870" s="1" t="s">
        <v>323</v>
      </c>
      <c r="C13870" s="1" t="s">
        <v>324</v>
      </c>
      <c r="D13870" s="1" t="s">
        <v>325</v>
      </c>
    </row>
    <row r="13871" customFormat="false" ht="15" hidden="false" customHeight="true" outlineLevel="0" collapsed="false">
      <c r="A13871" s="106" t="n">
        <v>94375.3707986111</v>
      </c>
      <c r="B13871" s="1" t="s">
        <v>314</v>
      </c>
      <c r="C13871" s="1" t="s">
        <v>315</v>
      </c>
      <c r="D13871" s="1" t="s">
        <v>316</v>
      </c>
    </row>
    <row r="13872" customFormat="false" ht="15" hidden="false" customHeight="true" outlineLevel="0" collapsed="false">
      <c r="A13872" s="106" t="n">
        <v>94381.9984143519</v>
      </c>
      <c r="B13872" s="1" t="s">
        <v>326</v>
      </c>
      <c r="C13872" s="1" t="s">
        <v>327</v>
      </c>
      <c r="D13872" s="1" t="s">
        <v>319</v>
      </c>
    </row>
    <row r="13873" customFormat="false" ht="15" hidden="false" customHeight="true" outlineLevel="0" collapsed="false">
      <c r="A13873" s="106" t="n">
        <v>94388.9281018519</v>
      </c>
      <c r="B13873" s="1" t="s">
        <v>320</v>
      </c>
      <c r="C13873" s="1" t="s">
        <v>321</v>
      </c>
      <c r="D13873" s="1" t="s">
        <v>322</v>
      </c>
    </row>
    <row r="13874" customFormat="false" ht="15" hidden="false" customHeight="true" outlineLevel="0" collapsed="false">
      <c r="A13874" s="106" t="n">
        <v>94397.068287037</v>
      </c>
      <c r="B13874" s="1" t="s">
        <v>323</v>
      </c>
      <c r="C13874" s="1" t="s">
        <v>324</v>
      </c>
      <c r="D13874" s="1" t="s">
        <v>325</v>
      </c>
    </row>
    <row r="13875" customFormat="false" ht="15" hidden="false" customHeight="true" outlineLevel="0" collapsed="false">
      <c r="A13875" s="106" t="n">
        <v>94404.7111805556</v>
      </c>
      <c r="B13875" s="1" t="s">
        <v>314</v>
      </c>
      <c r="C13875" s="1" t="s">
        <v>315</v>
      </c>
      <c r="D13875" s="1" t="s">
        <v>316</v>
      </c>
    </row>
    <row r="13876" customFormat="false" ht="15" hidden="false" customHeight="true" outlineLevel="0" collapsed="false">
      <c r="A13876" s="106" t="n">
        <v>94406.2391898148</v>
      </c>
      <c r="B13876" s="1" t="s">
        <v>328</v>
      </c>
      <c r="C13876" s="1" t="s">
        <v>331</v>
      </c>
      <c r="D13876" s="1" t="s">
        <v>332</v>
      </c>
    </row>
    <row r="13877" customFormat="false" ht="15" hidden="false" customHeight="true" outlineLevel="0" collapsed="false">
      <c r="A13877" s="106" t="n">
        <v>94411.3072916667</v>
      </c>
      <c r="B13877" s="1" t="s">
        <v>326</v>
      </c>
      <c r="C13877" s="1" t="s">
        <v>327</v>
      </c>
      <c r="D13877" s="1" t="s">
        <v>319</v>
      </c>
    </row>
    <row r="13878" customFormat="false" ht="15" hidden="false" customHeight="true" outlineLevel="0" collapsed="false">
      <c r="A13878" s="106" t="n">
        <v>94418.5365162037</v>
      </c>
      <c r="B13878" s="1" t="s">
        <v>320</v>
      </c>
      <c r="C13878" s="1" t="s">
        <v>321</v>
      </c>
      <c r="D13878" s="1" t="s">
        <v>322</v>
      </c>
    </row>
    <row r="13879" customFormat="false" ht="15" hidden="false" customHeight="true" outlineLevel="0" collapsed="false">
      <c r="A13879" s="106" t="n">
        <v>94426.6528472222</v>
      </c>
      <c r="B13879" s="1" t="s">
        <v>333</v>
      </c>
      <c r="C13879" s="1" t="s">
        <v>334</v>
      </c>
      <c r="D13879" s="1" t="s">
        <v>325</v>
      </c>
    </row>
    <row r="13880" customFormat="false" ht="15" hidden="false" customHeight="true" outlineLevel="0" collapsed="false">
      <c r="A13880" s="106" t="n">
        <v>94433.9469444444</v>
      </c>
      <c r="B13880" s="1" t="s">
        <v>314</v>
      </c>
      <c r="C13880" s="1" t="s">
        <v>315</v>
      </c>
      <c r="D13880" s="1" t="s">
        <v>316</v>
      </c>
    </row>
    <row r="13881" customFormat="false" ht="15" hidden="false" customHeight="true" outlineLevel="0" collapsed="false">
      <c r="A13881" s="106" t="n">
        <v>94440.6585763889</v>
      </c>
      <c r="B13881" s="1" t="s">
        <v>317</v>
      </c>
      <c r="C13881" s="1" t="s">
        <v>318</v>
      </c>
      <c r="D13881" s="1" t="s">
        <v>319</v>
      </c>
    </row>
    <row r="13882" customFormat="false" ht="15" hidden="false" customHeight="true" outlineLevel="0" collapsed="false">
      <c r="A13882" s="106" t="n">
        <v>94448.2187962963</v>
      </c>
      <c r="B13882" s="1" t="s">
        <v>320</v>
      </c>
      <c r="C13882" s="1" t="s">
        <v>321</v>
      </c>
      <c r="D13882" s="1" t="s">
        <v>322</v>
      </c>
    </row>
    <row r="13883" customFormat="false" ht="15" hidden="false" customHeight="true" outlineLevel="0" collapsed="false">
      <c r="A13883" s="106" t="n">
        <v>94456.1682407407</v>
      </c>
      <c r="B13883" s="1" t="s">
        <v>323</v>
      </c>
      <c r="C13883" s="1" t="s">
        <v>324</v>
      </c>
      <c r="D13883" s="1" t="s">
        <v>325</v>
      </c>
    </row>
    <row r="13884" customFormat="false" ht="15" hidden="false" customHeight="true" outlineLevel="0" collapsed="false">
      <c r="A13884" s="106" t="n">
        <v>94463.1394791667</v>
      </c>
      <c r="B13884" s="1" t="s">
        <v>314</v>
      </c>
      <c r="C13884" s="1" t="s">
        <v>315</v>
      </c>
      <c r="D13884" s="1" t="s">
        <v>316</v>
      </c>
    </row>
    <row r="13885" customFormat="false" ht="15" hidden="false" customHeight="true" outlineLevel="0" collapsed="false">
      <c r="A13885" s="106" t="n">
        <v>94470.0851388889</v>
      </c>
      <c r="B13885" s="1" t="s">
        <v>326</v>
      </c>
      <c r="C13885" s="1" t="s">
        <v>327</v>
      </c>
      <c r="D13885" s="1" t="s">
        <v>319</v>
      </c>
    </row>
    <row r="13886" customFormat="false" ht="15" hidden="false" customHeight="true" outlineLevel="0" collapsed="false">
      <c r="A13886" s="106" t="n">
        <v>94477.9588657407</v>
      </c>
      <c r="B13886" s="1" t="s">
        <v>320</v>
      </c>
      <c r="C13886" s="1" t="s">
        <v>321</v>
      </c>
      <c r="D13886" s="1" t="s">
        <v>322</v>
      </c>
    </row>
    <row r="13887" customFormat="false" ht="15" hidden="false" customHeight="true" outlineLevel="0" collapsed="false">
      <c r="A13887" s="106" t="n">
        <v>94485.6181597222</v>
      </c>
      <c r="B13887" s="1" t="s">
        <v>323</v>
      </c>
      <c r="C13887" s="1" t="s">
        <v>324</v>
      </c>
      <c r="D13887" s="1" t="s">
        <v>325</v>
      </c>
    </row>
    <row r="13888" customFormat="false" ht="15" hidden="false" customHeight="true" outlineLevel="0" collapsed="false">
      <c r="A13888" s="106" t="n">
        <v>94492.3544560185</v>
      </c>
      <c r="B13888" s="1" t="s">
        <v>314</v>
      </c>
      <c r="C13888" s="1" t="s">
        <v>315</v>
      </c>
      <c r="D13888" s="1" t="s">
        <v>316</v>
      </c>
    </row>
    <row r="13889" customFormat="false" ht="15" hidden="false" customHeight="true" outlineLevel="0" collapsed="false">
      <c r="A13889" s="106" t="n">
        <v>94499.6113657407</v>
      </c>
      <c r="B13889" s="1" t="s">
        <v>326</v>
      </c>
      <c r="C13889" s="1" t="s">
        <v>327</v>
      </c>
      <c r="D13889" s="1" t="s">
        <v>319</v>
      </c>
    </row>
    <row r="13890" customFormat="false" ht="15" hidden="false" customHeight="true" outlineLevel="0" collapsed="false">
      <c r="A13890" s="106" t="n">
        <v>94499.9465856482</v>
      </c>
      <c r="B13890" s="1" t="s">
        <v>328</v>
      </c>
      <c r="C13890" s="1" t="s">
        <v>335</v>
      </c>
      <c r="D13890" s="1" t="s">
        <v>336</v>
      </c>
    </row>
    <row r="13891" customFormat="false" ht="15" hidden="false" customHeight="true" outlineLevel="0" collapsed="false">
      <c r="A13891" s="106" t="n">
        <v>94507.7233564815</v>
      </c>
      <c r="B13891" s="1" t="s">
        <v>320</v>
      </c>
      <c r="C13891" s="1" t="s">
        <v>321</v>
      </c>
      <c r="D13891" s="1" t="s">
        <v>322</v>
      </c>
    </row>
    <row r="13892" customFormat="false" ht="15" hidden="false" customHeight="true" outlineLevel="0" collapsed="false">
      <c r="A13892" s="106" t="n">
        <v>94515.0249537037</v>
      </c>
      <c r="B13892" s="1" t="s">
        <v>323</v>
      </c>
      <c r="C13892" s="1" t="s">
        <v>324</v>
      </c>
      <c r="D13892" s="1" t="s">
        <v>325</v>
      </c>
    </row>
    <row r="13893" customFormat="false" ht="15" hidden="false" customHeight="true" outlineLevel="0" collapsed="false">
      <c r="A13893" s="106" t="n">
        <v>94521.6525925926</v>
      </c>
      <c r="B13893" s="1" t="s">
        <v>314</v>
      </c>
      <c r="C13893" s="1" t="s">
        <v>315</v>
      </c>
      <c r="D13893" s="1" t="s">
        <v>316</v>
      </c>
    </row>
    <row r="13894" customFormat="false" ht="15" hidden="false" customHeight="true" outlineLevel="0" collapsed="false">
      <c r="A13894" s="106" t="n">
        <v>94529.2506597222</v>
      </c>
      <c r="B13894" s="1" t="s">
        <v>326</v>
      </c>
      <c r="C13894" s="1" t="s">
        <v>327</v>
      </c>
      <c r="D13894" s="1" t="s">
        <v>319</v>
      </c>
    </row>
    <row r="13895" customFormat="false" ht="15" hidden="false" customHeight="true" outlineLevel="0" collapsed="false">
      <c r="A13895" s="106" t="n">
        <v>94537.4617013889</v>
      </c>
      <c r="B13895" s="1" t="s">
        <v>320</v>
      </c>
      <c r="C13895" s="1" t="s">
        <v>321</v>
      </c>
      <c r="D13895" s="1" t="s">
        <v>322</v>
      </c>
    </row>
    <row r="13896" customFormat="false" ht="15" hidden="false" customHeight="true" outlineLevel="0" collapsed="false">
      <c r="A13896" s="106" t="n">
        <v>94544.4222916667</v>
      </c>
      <c r="B13896" s="1" t="s">
        <v>323</v>
      </c>
      <c r="C13896" s="1" t="s">
        <v>324</v>
      </c>
      <c r="D13896" s="1" t="s">
        <v>325</v>
      </c>
    </row>
    <row r="13897" customFormat="false" ht="15" hidden="false" customHeight="true" outlineLevel="0" collapsed="false">
      <c r="A13897" s="106" t="n">
        <v>94551.0799189815</v>
      </c>
      <c r="B13897" s="1" t="s">
        <v>314</v>
      </c>
      <c r="C13897" s="1" t="s">
        <v>315</v>
      </c>
      <c r="D13897" s="1" t="s">
        <v>316</v>
      </c>
    </row>
    <row r="13898" customFormat="false" ht="15" hidden="false" customHeight="true" outlineLevel="0" collapsed="false">
      <c r="A13898" s="106" t="n">
        <v>94558.9958680556</v>
      </c>
      <c r="B13898" s="1" t="s">
        <v>326</v>
      </c>
      <c r="C13898" s="1" t="s">
        <v>327</v>
      </c>
      <c r="D13898" s="1" t="s">
        <v>319</v>
      </c>
    </row>
    <row r="13899" customFormat="false" ht="15" hidden="false" customHeight="true" outlineLevel="0" collapsed="false">
      <c r="A13899" s="106" t="n">
        <v>94567.1206018519</v>
      </c>
      <c r="B13899" s="1" t="s">
        <v>320</v>
      </c>
      <c r="C13899" s="1" t="s">
        <v>321</v>
      </c>
      <c r="D13899" s="1" t="s">
        <v>322</v>
      </c>
    </row>
    <row r="13900" customFormat="false" ht="15" hidden="false" customHeight="true" outlineLevel="0" collapsed="false">
      <c r="A13900" s="106" t="n">
        <v>94573.8410648148</v>
      </c>
      <c r="B13900" s="1" t="s">
        <v>323</v>
      </c>
      <c r="C13900" s="1" t="s">
        <v>324</v>
      </c>
      <c r="D13900" s="1" t="s">
        <v>325</v>
      </c>
    </row>
    <row r="13901" customFormat="false" ht="15" hidden="false" customHeight="true" outlineLevel="0" collapsed="false">
      <c r="A13901" s="106" t="n">
        <v>94580.6583912037</v>
      </c>
      <c r="B13901" s="1" t="s">
        <v>314</v>
      </c>
      <c r="C13901" s="1" t="s">
        <v>315</v>
      </c>
      <c r="D13901" s="1" t="s">
        <v>316</v>
      </c>
    </row>
    <row r="13902" customFormat="false" ht="15" hidden="false" customHeight="true" outlineLevel="0" collapsed="false">
      <c r="A13902" s="106" t="n">
        <v>94588.805462963</v>
      </c>
      <c r="B13902" s="1" t="s">
        <v>326</v>
      </c>
      <c r="C13902" s="1" t="s">
        <v>327</v>
      </c>
      <c r="D13902" s="1" t="s">
        <v>319</v>
      </c>
    </row>
    <row r="13903" customFormat="false" ht="15" hidden="false" customHeight="true" outlineLevel="0" collapsed="false">
      <c r="A13903" s="106" t="n">
        <v>94589.9040740741</v>
      </c>
      <c r="B13903" s="1" t="s">
        <v>328</v>
      </c>
      <c r="C13903" s="1" t="s">
        <v>337</v>
      </c>
      <c r="D13903" s="1" t="s">
        <v>338</v>
      </c>
    </row>
    <row r="13904" customFormat="false" ht="15" hidden="false" customHeight="true" outlineLevel="0" collapsed="false">
      <c r="A13904" s="106" t="n">
        <v>94596.6662384259</v>
      </c>
      <c r="B13904" s="1" t="s">
        <v>320</v>
      </c>
      <c r="C13904" s="1" t="s">
        <v>321</v>
      </c>
      <c r="D13904" s="1" t="s">
        <v>322</v>
      </c>
    </row>
    <row r="13905" customFormat="false" ht="15" hidden="false" customHeight="true" outlineLevel="0" collapsed="false">
      <c r="A13905" s="106" t="n">
        <v>94603.2974537037</v>
      </c>
      <c r="B13905" s="1" t="s">
        <v>333</v>
      </c>
      <c r="C13905" s="1" t="s">
        <v>334</v>
      </c>
      <c r="D13905" s="1" t="s">
        <v>325</v>
      </c>
    </row>
    <row r="13906" customFormat="false" ht="15" hidden="false" customHeight="true" outlineLevel="0" collapsed="false">
      <c r="A13906" s="106" t="n">
        <v>94610.3815277778</v>
      </c>
      <c r="B13906" s="1" t="s">
        <v>314</v>
      </c>
      <c r="C13906" s="1" t="s">
        <v>315</v>
      </c>
      <c r="D13906" s="1" t="s">
        <v>316</v>
      </c>
    </row>
    <row r="13907" customFormat="false" ht="15" hidden="false" customHeight="true" outlineLevel="0" collapsed="false">
      <c r="A13907" s="106" t="n">
        <v>94618.6037268519</v>
      </c>
      <c r="B13907" s="1" t="s">
        <v>317</v>
      </c>
      <c r="C13907" s="1" t="s">
        <v>318</v>
      </c>
      <c r="D13907" s="1" t="s">
        <v>319</v>
      </c>
    </row>
    <row r="13908" customFormat="false" ht="15" hidden="false" customHeight="true" outlineLevel="0" collapsed="false">
      <c r="A13908" s="106" t="n">
        <v>94626.0975231481</v>
      </c>
      <c r="B13908" s="1" t="s">
        <v>320</v>
      </c>
      <c r="C13908" s="1" t="s">
        <v>321</v>
      </c>
      <c r="D13908" s="1" t="s">
        <v>322</v>
      </c>
    </row>
    <row r="13909" customFormat="false" ht="15" hidden="false" customHeight="true" outlineLevel="0" collapsed="false">
      <c r="A13909" s="106" t="n">
        <v>94632.7910648148</v>
      </c>
      <c r="B13909" s="1" t="s">
        <v>323</v>
      </c>
      <c r="C13909" s="1" t="s">
        <v>324</v>
      </c>
      <c r="D13909" s="1" t="s">
        <v>325</v>
      </c>
    </row>
    <row r="13910" customFormat="false" ht="15" hidden="false" customHeight="true" outlineLevel="0" collapsed="false">
      <c r="A13910" s="106" t="n">
        <v>94640.2133912037</v>
      </c>
      <c r="B13910" s="1" t="s">
        <v>314</v>
      </c>
      <c r="C13910" s="1" t="s">
        <v>315</v>
      </c>
      <c r="D13910" s="1" t="s">
        <v>316</v>
      </c>
    </row>
    <row r="13911" customFormat="false" ht="15" hidden="false" customHeight="true" outlineLevel="0" collapsed="false">
      <c r="A13911" s="106" t="n">
        <v>94648.3127546296</v>
      </c>
      <c r="B13911" s="1" t="s">
        <v>326</v>
      </c>
      <c r="C13911" s="1" t="s">
        <v>327</v>
      </c>
      <c r="D13911" s="1" t="s">
        <v>319</v>
      </c>
    </row>
    <row r="13912" customFormat="false" ht="15" hidden="false" customHeight="true" outlineLevel="0" collapsed="false">
      <c r="A13912" s="106" t="n">
        <v>94655.4409259259</v>
      </c>
      <c r="B13912" s="1" t="s">
        <v>320</v>
      </c>
      <c r="C13912" s="1" t="s">
        <v>321</v>
      </c>
      <c r="D13912" s="1" t="s">
        <v>322</v>
      </c>
    </row>
    <row r="13913" customFormat="false" ht="15" hidden="false" customHeight="true" outlineLevel="0" collapsed="false">
      <c r="A13913" s="106" t="n">
        <v>94662.3155902778</v>
      </c>
      <c r="B13913" s="1" t="s">
        <v>323</v>
      </c>
      <c r="C13913" s="1" t="s">
        <v>324</v>
      </c>
      <c r="D13913" s="1" t="s">
        <v>325</v>
      </c>
    </row>
    <row r="13914" customFormat="false" ht="15" hidden="false" customHeight="true" outlineLevel="0" collapsed="false">
      <c r="A13914" s="106" t="n">
        <v>94670.0889351852</v>
      </c>
      <c r="B13914" s="1" t="s">
        <v>314</v>
      </c>
      <c r="C13914" s="1" t="s">
        <v>315</v>
      </c>
      <c r="D13914" s="1" t="s">
        <v>316</v>
      </c>
    </row>
    <row r="13915" customFormat="false" ht="15" hidden="false" customHeight="true" outlineLevel="0" collapsed="false">
      <c r="A13915" s="106" t="n">
        <v>94677.8915740741</v>
      </c>
      <c r="B13915" s="1" t="s">
        <v>326</v>
      </c>
      <c r="C13915" s="1" t="s">
        <v>327</v>
      </c>
      <c r="D13915" s="1" t="s">
        <v>319</v>
      </c>
    </row>
    <row r="13916" customFormat="false" ht="15" hidden="false" customHeight="true" outlineLevel="0" collapsed="false">
      <c r="A13916" s="106" t="n">
        <v>94678.8404166667</v>
      </c>
      <c r="B13916" s="1" t="s">
        <v>328</v>
      </c>
      <c r="C13916" s="1" t="s">
        <v>329</v>
      </c>
      <c r="D13916" s="1" t="s">
        <v>330</v>
      </c>
    </row>
    <row r="13917" customFormat="false" ht="15" hidden="false" customHeight="true" outlineLevel="0" collapsed="false">
      <c r="A13917" s="106" t="n">
        <v>94684.7358449074</v>
      </c>
      <c r="B13917" s="1" t="s">
        <v>320</v>
      </c>
      <c r="C13917" s="1" t="s">
        <v>321</v>
      </c>
      <c r="D13917" s="1" t="s">
        <v>322</v>
      </c>
    </row>
    <row r="13918" customFormat="false" ht="15" hidden="false" customHeight="true" outlineLevel="0" collapsed="false">
      <c r="A13918" s="106" t="n">
        <v>94691.8713657407</v>
      </c>
      <c r="B13918" s="1" t="s">
        <v>323</v>
      </c>
      <c r="C13918" s="1" t="s">
        <v>324</v>
      </c>
      <c r="D13918" s="1" t="s">
        <v>325</v>
      </c>
    </row>
    <row r="13919" customFormat="false" ht="15" hidden="false" customHeight="true" outlineLevel="0" collapsed="false">
      <c r="A13919" s="106" t="n">
        <v>94699.9246412037</v>
      </c>
      <c r="B13919" s="1" t="s">
        <v>314</v>
      </c>
      <c r="C13919" s="1" t="s">
        <v>315</v>
      </c>
      <c r="D13919" s="1" t="s">
        <v>316</v>
      </c>
    </row>
    <row r="13920" customFormat="false" ht="15" hidden="false" customHeight="true" outlineLevel="0" collapsed="false">
      <c r="A13920" s="106" t="n">
        <v>94707.3453240741</v>
      </c>
      <c r="B13920" s="1" t="s">
        <v>326</v>
      </c>
      <c r="C13920" s="1" t="s">
        <v>327</v>
      </c>
      <c r="D13920" s="1" t="s">
        <v>319</v>
      </c>
    </row>
    <row r="13921" customFormat="false" ht="15" hidden="false" customHeight="true" outlineLevel="0" collapsed="false">
      <c r="A13921" s="106" t="n">
        <v>94714.0231712963</v>
      </c>
      <c r="B13921" s="1" t="s">
        <v>320</v>
      </c>
      <c r="C13921" s="1" t="s">
        <v>321</v>
      </c>
      <c r="D13921" s="1" t="s">
        <v>322</v>
      </c>
    </row>
    <row r="13922" customFormat="false" ht="15" hidden="false" customHeight="true" outlineLevel="0" collapsed="false">
      <c r="A13922" s="106" t="n">
        <v>94721.4648958333</v>
      </c>
      <c r="B13922" s="1" t="s">
        <v>323</v>
      </c>
      <c r="C13922" s="1" t="s">
        <v>324</v>
      </c>
      <c r="D13922" s="1" t="s">
        <v>325</v>
      </c>
    </row>
    <row r="13923" customFormat="false" ht="15" hidden="false" customHeight="true" outlineLevel="0" collapsed="false">
      <c r="A13923" s="106" t="n">
        <v>94729.6477777778</v>
      </c>
      <c r="B13923" s="1" t="s">
        <v>314</v>
      </c>
      <c r="C13923" s="1" t="s">
        <v>315</v>
      </c>
      <c r="D13923" s="1" t="s">
        <v>316</v>
      </c>
    </row>
    <row r="13924" customFormat="false" ht="15" hidden="false" customHeight="true" outlineLevel="0" collapsed="false">
      <c r="A13924" s="106" t="n">
        <v>94736.7070138889</v>
      </c>
      <c r="B13924" s="1" t="s">
        <v>326</v>
      </c>
      <c r="C13924" s="1" t="s">
        <v>327</v>
      </c>
      <c r="D13924" s="1" t="s">
        <v>319</v>
      </c>
    </row>
    <row r="13925" customFormat="false" ht="15" hidden="false" customHeight="true" outlineLevel="0" collapsed="false">
      <c r="A13925" s="106" t="n">
        <v>94743.3413541667</v>
      </c>
      <c r="B13925" s="1" t="s">
        <v>320</v>
      </c>
      <c r="C13925" s="1" t="s">
        <v>321</v>
      </c>
      <c r="D13925" s="1" t="s">
        <v>322</v>
      </c>
    </row>
    <row r="13926" customFormat="false" ht="15" hidden="false" customHeight="true" outlineLevel="0" collapsed="false">
      <c r="A13926" s="106" t="n">
        <v>94751.095775463</v>
      </c>
      <c r="B13926" s="1" t="s">
        <v>323</v>
      </c>
      <c r="C13926" s="1" t="s">
        <v>324</v>
      </c>
      <c r="D13926" s="1" t="s">
        <v>325</v>
      </c>
    </row>
    <row r="13927" customFormat="false" ht="15" hidden="false" customHeight="true" outlineLevel="0" collapsed="false">
      <c r="A13927" s="106" t="n">
        <v>94759.223900463</v>
      </c>
      <c r="B13927" s="1" t="s">
        <v>314</v>
      </c>
      <c r="C13927" s="1" t="s">
        <v>315</v>
      </c>
      <c r="D13927" s="1" t="s">
        <v>316</v>
      </c>
    </row>
    <row r="13928" customFormat="false" ht="15" hidden="false" customHeight="true" outlineLevel="0" collapsed="false">
      <c r="A13928" s="106" t="n">
        <v>94766.0165046296</v>
      </c>
      <c r="B13928" s="1" t="s">
        <v>317</v>
      </c>
      <c r="C13928" s="1" t="s">
        <v>318</v>
      </c>
      <c r="D13928" s="1" t="s">
        <v>319</v>
      </c>
    </row>
    <row r="13929" customFormat="false" ht="15" hidden="false" customHeight="true" outlineLevel="0" collapsed="false">
      <c r="A13929" s="106" t="n">
        <v>94771.4786226852</v>
      </c>
      <c r="B13929" s="1" t="s">
        <v>328</v>
      </c>
      <c r="C13929" s="1" t="s">
        <v>331</v>
      </c>
      <c r="D13929" s="1" t="s">
        <v>332</v>
      </c>
    </row>
    <row r="13930" customFormat="false" ht="15" hidden="false" customHeight="true" outlineLevel="0" collapsed="false">
      <c r="A13930" s="106" t="n">
        <v>94772.7271527778</v>
      </c>
      <c r="B13930" s="1" t="s">
        <v>320</v>
      </c>
      <c r="C13930" s="1" t="s">
        <v>321</v>
      </c>
      <c r="D13930" s="1" t="s">
        <v>322</v>
      </c>
    </row>
    <row r="13931" customFormat="false" ht="15" hidden="false" customHeight="true" outlineLevel="0" collapsed="false">
      <c r="A13931" s="106" t="n">
        <v>94780.7452777778</v>
      </c>
      <c r="B13931" s="1" t="s">
        <v>333</v>
      </c>
      <c r="C13931" s="1" t="s">
        <v>334</v>
      </c>
      <c r="D13931" s="1" t="s">
        <v>325</v>
      </c>
    </row>
    <row r="13932" customFormat="false" ht="15" hidden="false" customHeight="true" outlineLevel="0" collapsed="false">
      <c r="A13932" s="106" t="n">
        <v>94788.6595138889</v>
      </c>
      <c r="B13932" s="1" t="s">
        <v>314</v>
      </c>
      <c r="C13932" s="1" t="s">
        <v>315</v>
      </c>
      <c r="D13932" s="1" t="s">
        <v>316</v>
      </c>
    </row>
    <row r="13933" customFormat="false" ht="15" hidden="false" customHeight="true" outlineLevel="0" collapsed="false">
      <c r="A13933" s="106" t="n">
        <v>94795.3103587963</v>
      </c>
      <c r="B13933" s="1" t="s">
        <v>317</v>
      </c>
      <c r="C13933" s="1" t="s">
        <v>318</v>
      </c>
      <c r="D13933" s="1" t="s">
        <v>319</v>
      </c>
    </row>
    <row r="13934" customFormat="false" ht="15" hidden="false" customHeight="true" outlineLevel="0" collapsed="false">
      <c r="A13934" s="106" t="n">
        <v>94802.214525463</v>
      </c>
      <c r="B13934" s="1" t="s">
        <v>320</v>
      </c>
      <c r="C13934" s="1" t="s">
        <v>321</v>
      </c>
      <c r="D13934" s="1" t="s">
        <v>322</v>
      </c>
    </row>
    <row r="13935" customFormat="false" ht="15" hidden="false" customHeight="true" outlineLevel="0" collapsed="false">
      <c r="A13935" s="106" t="n">
        <v>94810.3798842593</v>
      </c>
      <c r="B13935" s="1" t="s">
        <v>323</v>
      </c>
      <c r="C13935" s="1" t="s">
        <v>324</v>
      </c>
      <c r="D13935" s="1" t="s">
        <v>325</v>
      </c>
    </row>
    <row r="13936" customFormat="false" ht="15" hidden="false" customHeight="true" outlineLevel="0" collapsed="false">
      <c r="A13936" s="106" t="n">
        <v>94817.9880324074</v>
      </c>
      <c r="B13936" s="1" t="s">
        <v>314</v>
      </c>
      <c r="C13936" s="1" t="s">
        <v>315</v>
      </c>
      <c r="D13936" s="1" t="s">
        <v>316</v>
      </c>
    </row>
    <row r="13937" customFormat="false" ht="15" hidden="false" customHeight="true" outlineLevel="0" collapsed="false">
      <c r="A13937" s="106" t="n">
        <v>94824.6228125</v>
      </c>
      <c r="B13937" s="1" t="s">
        <v>326</v>
      </c>
      <c r="C13937" s="1" t="s">
        <v>327</v>
      </c>
      <c r="D13937" s="1" t="s">
        <v>319</v>
      </c>
    </row>
    <row r="13938" customFormat="false" ht="15" hidden="false" customHeight="true" outlineLevel="0" collapsed="false">
      <c r="A13938" s="106" t="n">
        <v>94831.8265277778</v>
      </c>
      <c r="B13938" s="1" t="s">
        <v>320</v>
      </c>
      <c r="C13938" s="1" t="s">
        <v>321</v>
      </c>
      <c r="D13938" s="1" t="s">
        <v>322</v>
      </c>
    </row>
    <row r="13939" customFormat="false" ht="15" hidden="false" customHeight="true" outlineLevel="0" collapsed="false">
      <c r="A13939" s="106" t="n">
        <v>94839.9703703704</v>
      </c>
      <c r="B13939" s="1" t="s">
        <v>323</v>
      </c>
      <c r="C13939" s="1" t="s">
        <v>324</v>
      </c>
      <c r="D13939" s="1" t="s">
        <v>325</v>
      </c>
    </row>
    <row r="13940" customFormat="false" ht="15" hidden="false" customHeight="true" outlineLevel="0" collapsed="false">
      <c r="A13940" s="106" t="n">
        <v>94847.2543171296</v>
      </c>
      <c r="B13940" s="1" t="s">
        <v>314</v>
      </c>
      <c r="C13940" s="1" t="s">
        <v>315</v>
      </c>
      <c r="D13940" s="1" t="s">
        <v>316</v>
      </c>
    </row>
    <row r="13941" customFormat="false" ht="15" hidden="false" customHeight="true" outlineLevel="0" collapsed="false">
      <c r="A13941" s="106" t="n">
        <v>94853.9909027778</v>
      </c>
      <c r="B13941" s="1" t="s">
        <v>326</v>
      </c>
      <c r="C13941" s="1" t="s">
        <v>327</v>
      </c>
      <c r="D13941" s="1" t="s">
        <v>319</v>
      </c>
    </row>
    <row r="13942" customFormat="false" ht="15" hidden="false" customHeight="true" outlineLevel="0" collapsed="false">
      <c r="A13942" s="106" t="n">
        <v>94861.5616203704</v>
      </c>
      <c r="B13942" s="1" t="s">
        <v>320</v>
      </c>
      <c r="C13942" s="1" t="s">
        <v>321</v>
      </c>
      <c r="D13942" s="1" t="s">
        <v>322</v>
      </c>
    </row>
    <row r="13943" customFormat="false" ht="15" hidden="false" customHeight="true" outlineLevel="0" collapsed="false">
      <c r="A13943" s="106" t="n">
        <v>94865.189212963</v>
      </c>
      <c r="B13943" s="1" t="s">
        <v>328</v>
      </c>
      <c r="C13943" s="1" t="s">
        <v>335</v>
      </c>
      <c r="D13943" s="1" t="s">
        <v>336</v>
      </c>
    </row>
    <row r="13944" customFormat="false" ht="15" hidden="false" customHeight="true" outlineLevel="0" collapsed="false">
      <c r="A13944" s="106" t="n">
        <v>94869.50875</v>
      </c>
      <c r="B13944" s="1" t="s">
        <v>323</v>
      </c>
      <c r="C13944" s="1" t="s">
        <v>324</v>
      </c>
      <c r="D13944" s="1" t="s">
        <v>325</v>
      </c>
    </row>
    <row r="13945" customFormat="false" ht="15" hidden="false" customHeight="true" outlineLevel="0" collapsed="false">
      <c r="A13945" s="106" t="n">
        <v>94876.5053587963</v>
      </c>
      <c r="B13945" s="1" t="s">
        <v>314</v>
      </c>
      <c r="C13945" s="1" t="s">
        <v>315</v>
      </c>
      <c r="D13945" s="1" t="s">
        <v>316</v>
      </c>
    </row>
    <row r="13946" customFormat="false" ht="15" hidden="false" customHeight="true" outlineLevel="0" collapsed="false">
      <c r="A13946" s="106" t="n">
        <v>94883.4551273148</v>
      </c>
      <c r="B13946" s="1" t="s">
        <v>326</v>
      </c>
      <c r="C13946" s="1" t="s">
        <v>327</v>
      </c>
      <c r="D13946" s="1" t="s">
        <v>319</v>
      </c>
    </row>
    <row r="13947" customFormat="false" ht="15" hidden="false" customHeight="true" outlineLevel="0" collapsed="false">
      <c r="A13947" s="106" t="n">
        <v>94891.3819097222</v>
      </c>
      <c r="B13947" s="1" t="s">
        <v>320</v>
      </c>
      <c r="C13947" s="1" t="s">
        <v>321</v>
      </c>
      <c r="D13947" s="1" t="s">
        <v>322</v>
      </c>
    </row>
    <row r="13948" customFormat="false" ht="15" hidden="false" customHeight="true" outlineLevel="0" collapsed="false">
      <c r="A13948" s="106" t="n">
        <v>94899.0078356482</v>
      </c>
      <c r="B13948" s="1" t="s">
        <v>323</v>
      </c>
      <c r="C13948" s="1" t="s">
        <v>324</v>
      </c>
      <c r="D13948" s="1" t="s">
        <v>325</v>
      </c>
    </row>
    <row r="13949" customFormat="false" ht="15" hidden="false" customHeight="true" outlineLevel="0" collapsed="false">
      <c r="A13949" s="106" t="n">
        <v>94905.7871643518</v>
      </c>
      <c r="B13949" s="1" t="s">
        <v>314</v>
      </c>
      <c r="C13949" s="1" t="s">
        <v>315</v>
      </c>
      <c r="D13949" s="1" t="s">
        <v>316</v>
      </c>
    </row>
    <row r="13950" customFormat="false" ht="15" hidden="false" customHeight="true" outlineLevel="0" collapsed="false">
      <c r="A13950" s="106" t="n">
        <v>94913.0487268519</v>
      </c>
      <c r="B13950" s="1" t="s">
        <v>326</v>
      </c>
      <c r="C13950" s="1" t="s">
        <v>327</v>
      </c>
      <c r="D13950" s="1" t="s">
        <v>319</v>
      </c>
    </row>
    <row r="13951" customFormat="false" ht="15" hidden="false" customHeight="true" outlineLevel="0" collapsed="false">
      <c r="A13951" s="106" t="n">
        <v>94921.2186458333</v>
      </c>
      <c r="B13951" s="1" t="s">
        <v>320</v>
      </c>
      <c r="C13951" s="1" t="s">
        <v>321</v>
      </c>
      <c r="D13951" s="1" t="s">
        <v>322</v>
      </c>
    </row>
    <row r="13952" customFormat="false" ht="15" hidden="false" customHeight="true" outlineLevel="0" collapsed="false">
      <c r="A13952" s="106" t="n">
        <v>94928.4868402778</v>
      </c>
      <c r="B13952" s="1" t="s">
        <v>323</v>
      </c>
      <c r="C13952" s="1" t="s">
        <v>324</v>
      </c>
      <c r="D13952" s="1" t="s">
        <v>325</v>
      </c>
    </row>
    <row r="13953" customFormat="false" ht="15" hidden="false" customHeight="true" outlineLevel="0" collapsed="false">
      <c r="A13953" s="106" t="n">
        <v>94935.1439236111</v>
      </c>
      <c r="B13953" s="1" t="s">
        <v>314</v>
      </c>
      <c r="C13953" s="1" t="s">
        <v>315</v>
      </c>
      <c r="D13953" s="1" t="s">
        <v>316</v>
      </c>
    </row>
    <row r="13954" customFormat="false" ht="15" hidden="false" customHeight="true" outlineLevel="0" collapsed="false">
      <c r="A13954" s="106" t="n">
        <v>94942.775625</v>
      </c>
      <c r="B13954" s="1" t="s">
        <v>317</v>
      </c>
      <c r="C13954" s="1" t="s">
        <v>318</v>
      </c>
      <c r="D13954" s="1" t="s">
        <v>319</v>
      </c>
    </row>
    <row r="13955" customFormat="false" ht="15" hidden="false" customHeight="true" outlineLevel="0" collapsed="false">
      <c r="A13955" s="106" t="n">
        <v>94950.9990046296</v>
      </c>
      <c r="B13955" s="1" t="s">
        <v>320</v>
      </c>
      <c r="C13955" s="1" t="s">
        <v>321</v>
      </c>
      <c r="D13955" s="1" t="s">
        <v>322</v>
      </c>
    </row>
    <row r="13956" customFormat="false" ht="15" hidden="false" customHeight="true" outlineLevel="0" collapsed="false">
      <c r="A13956" s="106" t="n">
        <v>94955.1421527778</v>
      </c>
      <c r="B13956" s="1" t="s">
        <v>328</v>
      </c>
      <c r="C13956" s="1" t="s">
        <v>337</v>
      </c>
      <c r="D13956" s="1" t="s">
        <v>338</v>
      </c>
    </row>
    <row r="13957" customFormat="false" ht="15" hidden="false" customHeight="true" outlineLevel="0" collapsed="false">
      <c r="A13957" s="106" t="n">
        <v>94957.9556018519</v>
      </c>
      <c r="B13957" s="1" t="s">
        <v>333</v>
      </c>
      <c r="C13957" s="1" t="s">
        <v>334</v>
      </c>
      <c r="D13957" s="1" t="s">
        <v>325</v>
      </c>
    </row>
    <row r="13958" customFormat="false" ht="15" hidden="false" customHeight="true" outlineLevel="0" collapsed="false">
      <c r="A13958" s="106" t="n">
        <v>94964.6136458333</v>
      </c>
      <c r="B13958" s="1" t="s">
        <v>314</v>
      </c>
      <c r="C13958" s="1" t="s">
        <v>315</v>
      </c>
      <c r="D13958" s="1" t="s">
        <v>316</v>
      </c>
    </row>
    <row r="13959" customFormat="false" ht="15" hidden="false" customHeight="true" outlineLevel="0" collapsed="false">
      <c r="A13959" s="106" t="n">
        <v>94972.5909837963</v>
      </c>
      <c r="B13959" s="1" t="s">
        <v>317</v>
      </c>
      <c r="C13959" s="1" t="s">
        <v>318</v>
      </c>
      <c r="D13959" s="1" t="s">
        <v>319</v>
      </c>
    </row>
    <row r="13960" customFormat="false" ht="15" hidden="false" customHeight="true" outlineLevel="0" collapsed="false">
      <c r="A13960" s="106" t="n">
        <v>94980.6703356481</v>
      </c>
      <c r="B13960" s="1" t="s">
        <v>320</v>
      </c>
      <c r="C13960" s="1" t="s">
        <v>321</v>
      </c>
      <c r="D13960" s="1" t="s">
        <v>322</v>
      </c>
    </row>
    <row r="13961" customFormat="false" ht="15" hidden="false" customHeight="true" outlineLevel="0" collapsed="false">
      <c r="A13961" s="106" t="n">
        <v>94987.4115162037</v>
      </c>
      <c r="B13961" s="1" t="s">
        <v>323</v>
      </c>
      <c r="C13961" s="1" t="s">
        <v>324</v>
      </c>
      <c r="D13961" s="1" t="s">
        <v>325</v>
      </c>
    </row>
    <row r="13962" customFormat="false" ht="15" hidden="false" customHeight="true" outlineLevel="0" collapsed="false">
      <c r="A13962" s="106" t="n">
        <v>94994.2172222222</v>
      </c>
      <c r="B13962" s="1" t="s">
        <v>314</v>
      </c>
      <c r="C13962" s="1" t="s">
        <v>315</v>
      </c>
      <c r="D13962" s="1" t="s">
        <v>316</v>
      </c>
    </row>
    <row r="13963" customFormat="false" ht="15" hidden="false" customHeight="true" outlineLevel="0" collapsed="false">
      <c r="A13963" s="106" t="n">
        <v>95002.4106712963</v>
      </c>
      <c r="B13963" s="1" t="s">
        <v>326</v>
      </c>
      <c r="C13963" s="1" t="s">
        <v>327</v>
      </c>
      <c r="D13963" s="1" t="s">
        <v>319</v>
      </c>
    </row>
    <row r="13964" customFormat="false" ht="15" hidden="false" customHeight="true" outlineLevel="0" collapsed="false">
      <c r="A13964" s="106" t="n">
        <v>95010.2073726852</v>
      </c>
      <c r="B13964" s="1" t="s">
        <v>320</v>
      </c>
      <c r="C13964" s="1" t="s">
        <v>321</v>
      </c>
      <c r="D13964" s="1" t="s">
        <v>322</v>
      </c>
    </row>
    <row r="13965" customFormat="false" ht="15" hidden="false" customHeight="true" outlineLevel="0" collapsed="false">
      <c r="A13965" s="106" t="n">
        <v>95016.8517361111</v>
      </c>
      <c r="B13965" s="1" t="s">
        <v>323</v>
      </c>
      <c r="C13965" s="1" t="s">
        <v>324</v>
      </c>
      <c r="D13965" s="1" t="s">
        <v>325</v>
      </c>
    </row>
    <row r="13966" customFormat="false" ht="15" hidden="false" customHeight="true" outlineLevel="0" collapsed="false">
      <c r="A13966" s="106" t="n">
        <v>95023.9434722222</v>
      </c>
      <c r="B13966" s="1" t="s">
        <v>314</v>
      </c>
      <c r="C13966" s="1" t="s">
        <v>315</v>
      </c>
      <c r="D13966" s="1" t="s">
        <v>316</v>
      </c>
    </row>
    <row r="13967" customFormat="false" ht="15" hidden="false" customHeight="true" outlineLevel="0" collapsed="false">
      <c r="A13967" s="106" t="n">
        <v>95032.1547916667</v>
      </c>
      <c r="B13967" s="1" t="s">
        <v>326</v>
      </c>
      <c r="C13967" s="1" t="s">
        <v>327</v>
      </c>
      <c r="D13967" s="1" t="s">
        <v>319</v>
      </c>
    </row>
    <row r="13968" customFormat="false" ht="15" hidden="false" customHeight="true" outlineLevel="0" collapsed="false">
      <c r="A13968" s="106" t="n">
        <v>95039.6107638889</v>
      </c>
      <c r="B13968" s="1" t="s">
        <v>320</v>
      </c>
      <c r="C13968" s="1" t="s">
        <v>321</v>
      </c>
      <c r="D13968" s="1" t="s">
        <v>322</v>
      </c>
    </row>
    <row r="13969" customFormat="false" ht="15" hidden="false" customHeight="true" outlineLevel="0" collapsed="false">
      <c r="A13969" s="106" t="n">
        <v>95044.0811226852</v>
      </c>
      <c r="B13969" s="1" t="s">
        <v>328</v>
      </c>
      <c r="C13969" s="1" t="s">
        <v>329</v>
      </c>
      <c r="D13969" s="1" t="s">
        <v>330</v>
      </c>
    </row>
    <row r="13970" customFormat="false" ht="15" hidden="false" customHeight="true" outlineLevel="0" collapsed="false">
      <c r="A13970" s="106" t="n">
        <v>95046.286712963</v>
      </c>
      <c r="B13970" s="1" t="s">
        <v>323</v>
      </c>
      <c r="C13970" s="1" t="s">
        <v>324</v>
      </c>
      <c r="D13970" s="1" t="s">
        <v>325</v>
      </c>
    </row>
    <row r="13971" customFormat="false" ht="15" hidden="false" customHeight="true" outlineLevel="0" collapsed="false">
      <c r="A13971" s="106" t="n">
        <v>95053.7438310185</v>
      </c>
      <c r="B13971" s="1" t="s">
        <v>314</v>
      </c>
      <c r="C13971" s="1" t="s">
        <v>315</v>
      </c>
      <c r="D13971" s="1" t="s">
        <v>316</v>
      </c>
    </row>
    <row r="13972" customFormat="false" ht="15" hidden="false" customHeight="true" outlineLevel="0" collapsed="false">
      <c r="A13972" s="106" t="n">
        <v>95061.7825462963</v>
      </c>
      <c r="B13972" s="1" t="s">
        <v>326</v>
      </c>
      <c r="C13972" s="1" t="s">
        <v>327</v>
      </c>
      <c r="D13972" s="1" t="s">
        <v>319</v>
      </c>
    </row>
    <row r="13973" customFormat="false" ht="15" hidden="false" customHeight="true" outlineLevel="0" collapsed="false">
      <c r="A13973" s="106" t="n">
        <v>95068.904837963</v>
      </c>
      <c r="B13973" s="1" t="s">
        <v>320</v>
      </c>
      <c r="C13973" s="1" t="s">
        <v>321</v>
      </c>
      <c r="D13973" s="1" t="s">
        <v>322</v>
      </c>
    </row>
    <row r="13974" customFormat="false" ht="15" hidden="false" customHeight="true" outlineLevel="0" collapsed="false">
      <c r="A13974" s="106" t="n">
        <v>95075.7410300926</v>
      </c>
      <c r="B13974" s="1" t="s">
        <v>323</v>
      </c>
      <c r="C13974" s="1" t="s">
        <v>324</v>
      </c>
      <c r="D13974" s="1" t="s">
        <v>325</v>
      </c>
    </row>
    <row r="13975" customFormat="false" ht="15" hidden="false" customHeight="true" outlineLevel="0" collapsed="false">
      <c r="A13975" s="106" t="n">
        <v>95083.5485532408</v>
      </c>
      <c r="B13975" s="1" t="s">
        <v>314</v>
      </c>
      <c r="C13975" s="1" t="s">
        <v>315</v>
      </c>
      <c r="D13975" s="1" t="s">
        <v>316</v>
      </c>
    </row>
    <row r="13976" customFormat="false" ht="15" hidden="false" customHeight="true" outlineLevel="0" collapsed="false">
      <c r="A13976" s="106" t="n">
        <v>95091.2911111111</v>
      </c>
      <c r="B13976" s="1" t="s">
        <v>326</v>
      </c>
      <c r="C13976" s="1" t="s">
        <v>327</v>
      </c>
      <c r="D13976" s="1" t="s">
        <v>319</v>
      </c>
    </row>
    <row r="13977" customFormat="false" ht="15" hidden="false" customHeight="true" outlineLevel="0" collapsed="false">
      <c r="A13977" s="106" t="n">
        <v>95098.1338657408</v>
      </c>
      <c r="B13977" s="1" t="s">
        <v>320</v>
      </c>
      <c r="C13977" s="1" t="s">
        <v>321</v>
      </c>
      <c r="D13977" s="1" t="s">
        <v>322</v>
      </c>
    </row>
    <row r="13978" customFormat="false" ht="15" hidden="false" customHeight="true" outlineLevel="0" collapsed="false">
      <c r="A13978" s="106" t="n">
        <v>95105.2411921296</v>
      </c>
      <c r="B13978" s="1" t="s">
        <v>323</v>
      </c>
      <c r="C13978" s="1" t="s">
        <v>324</v>
      </c>
      <c r="D13978" s="1" t="s">
        <v>325</v>
      </c>
    </row>
    <row r="13979" customFormat="false" ht="15" hidden="false" customHeight="true" outlineLevel="0" collapsed="false">
      <c r="A13979" s="106" t="n">
        <v>95113.295775463</v>
      </c>
      <c r="B13979" s="1" t="s">
        <v>314</v>
      </c>
      <c r="C13979" s="1" t="s">
        <v>315</v>
      </c>
      <c r="D13979" s="1" t="s">
        <v>316</v>
      </c>
    </row>
    <row r="13980" customFormat="false" ht="15" hidden="false" customHeight="true" outlineLevel="0" collapsed="false">
      <c r="A13980" s="106" t="n">
        <v>95120.698587963</v>
      </c>
      <c r="B13980" s="1" t="s">
        <v>317</v>
      </c>
      <c r="C13980" s="1" t="s">
        <v>318</v>
      </c>
      <c r="D13980" s="1" t="s">
        <v>319</v>
      </c>
    </row>
    <row r="13981" customFormat="false" ht="15" hidden="false" customHeight="true" outlineLevel="0" collapsed="false">
      <c r="A13981" s="106" t="n">
        <v>95127.3545717593</v>
      </c>
      <c r="B13981" s="1" t="s">
        <v>320</v>
      </c>
      <c r="C13981" s="1" t="s">
        <v>321</v>
      </c>
      <c r="D13981" s="1" t="s">
        <v>322</v>
      </c>
    </row>
    <row r="13982" customFormat="false" ht="15" hidden="false" customHeight="true" outlineLevel="0" collapsed="false">
      <c r="A13982" s="106" t="n">
        <v>95134.8001388889</v>
      </c>
      <c r="B13982" s="1" t="s">
        <v>333</v>
      </c>
      <c r="C13982" s="1" t="s">
        <v>334</v>
      </c>
      <c r="D13982" s="1" t="s">
        <v>325</v>
      </c>
    </row>
    <row r="13983" customFormat="false" ht="15" hidden="false" customHeight="true" outlineLevel="0" collapsed="false">
      <c r="A13983" s="106" t="n">
        <v>95136.724537037</v>
      </c>
      <c r="B13983" s="1" t="s">
        <v>328</v>
      </c>
      <c r="C13983" s="1" t="s">
        <v>331</v>
      </c>
      <c r="D13983" s="1" t="s">
        <v>332</v>
      </c>
    </row>
    <row r="13984" customFormat="false" ht="15" hidden="false" customHeight="true" outlineLevel="0" collapsed="false">
      <c r="A13984" s="106" t="n">
        <v>95142.9511689815</v>
      </c>
      <c r="B13984" s="1" t="s">
        <v>314</v>
      </c>
      <c r="C13984" s="1" t="s">
        <v>315</v>
      </c>
      <c r="D13984" s="1" t="s">
        <v>316</v>
      </c>
    </row>
    <row r="13985" customFormat="false" ht="15" hidden="false" customHeight="true" outlineLevel="0" collapsed="false">
      <c r="A13985" s="106" t="n">
        <v>95150.0322106482</v>
      </c>
      <c r="B13985" s="1" t="s">
        <v>326</v>
      </c>
      <c r="C13985" s="1" t="s">
        <v>327</v>
      </c>
      <c r="D13985" s="1" t="s">
        <v>319</v>
      </c>
    </row>
    <row r="13986" customFormat="false" ht="15" hidden="false" customHeight="true" outlineLevel="0" collapsed="false">
      <c r="A13986" s="106" t="n">
        <v>95156.6275462963</v>
      </c>
      <c r="B13986" s="1" t="s">
        <v>320</v>
      </c>
      <c r="C13986" s="1" t="s">
        <v>321</v>
      </c>
      <c r="D13986" s="1" t="s">
        <v>322</v>
      </c>
    </row>
    <row r="13987" customFormat="false" ht="15" hidden="false" customHeight="true" outlineLevel="0" collapsed="false">
      <c r="A13987" s="106" t="n">
        <v>95164.4105208333</v>
      </c>
      <c r="B13987" s="1" t="s">
        <v>323</v>
      </c>
      <c r="C13987" s="1" t="s">
        <v>324</v>
      </c>
      <c r="D13987" s="1" t="s">
        <v>325</v>
      </c>
    </row>
    <row r="13988" customFormat="false" ht="15" hidden="false" customHeight="true" outlineLevel="0" collapsed="false">
      <c r="A13988" s="106" t="n">
        <v>95172.5061574074</v>
      </c>
      <c r="B13988" s="1" t="s">
        <v>314</v>
      </c>
      <c r="C13988" s="1" t="s">
        <v>315</v>
      </c>
      <c r="D13988" s="1" t="s">
        <v>316</v>
      </c>
    </row>
    <row r="13989" customFormat="false" ht="15" hidden="false" customHeight="true" outlineLevel="0" collapsed="false">
      <c r="A13989" s="106" t="n">
        <v>95179.3256365741</v>
      </c>
      <c r="B13989" s="1" t="s">
        <v>326</v>
      </c>
      <c r="C13989" s="1" t="s">
        <v>327</v>
      </c>
      <c r="D13989" s="1" t="s">
        <v>319</v>
      </c>
    </row>
    <row r="13990" customFormat="false" ht="15" hidden="false" customHeight="true" outlineLevel="0" collapsed="false">
      <c r="A13990" s="106" t="n">
        <v>95186.0083217593</v>
      </c>
      <c r="B13990" s="1" t="s">
        <v>320</v>
      </c>
      <c r="C13990" s="1" t="s">
        <v>321</v>
      </c>
      <c r="D13990" s="1" t="s">
        <v>322</v>
      </c>
    </row>
    <row r="13991" customFormat="false" ht="15" hidden="false" customHeight="true" outlineLevel="0" collapsed="false">
      <c r="A13991" s="106" t="n">
        <v>95194.0515740741</v>
      </c>
      <c r="B13991" s="1" t="s">
        <v>323</v>
      </c>
      <c r="C13991" s="1" t="s">
        <v>324</v>
      </c>
      <c r="D13991" s="1" t="s">
        <v>325</v>
      </c>
    </row>
    <row r="13992" customFormat="false" ht="15" hidden="false" customHeight="true" outlineLevel="0" collapsed="false">
      <c r="A13992" s="106" t="n">
        <v>95201.9666550926</v>
      </c>
      <c r="B13992" s="1" t="s">
        <v>314</v>
      </c>
      <c r="C13992" s="1" t="s">
        <v>315</v>
      </c>
      <c r="D13992" s="1" t="s">
        <v>316</v>
      </c>
    </row>
    <row r="13993" customFormat="false" ht="15" hidden="false" customHeight="true" outlineLevel="0" collapsed="false">
      <c r="A13993" s="106" t="n">
        <v>95208.6198148148</v>
      </c>
      <c r="B13993" s="1" t="s">
        <v>326</v>
      </c>
      <c r="C13993" s="1" t="s">
        <v>327</v>
      </c>
      <c r="D13993" s="1" t="s">
        <v>319</v>
      </c>
    </row>
    <row r="13994" customFormat="false" ht="15" hidden="false" customHeight="true" outlineLevel="0" collapsed="false">
      <c r="A13994" s="106" t="n">
        <v>95215.5353587963</v>
      </c>
      <c r="B13994" s="1" t="s">
        <v>320</v>
      </c>
      <c r="C13994" s="1" t="s">
        <v>321</v>
      </c>
      <c r="D13994" s="1" t="s">
        <v>322</v>
      </c>
    </row>
    <row r="13995" customFormat="false" ht="15" hidden="false" customHeight="true" outlineLevel="0" collapsed="false">
      <c r="A13995" s="106" t="n">
        <v>95223.7016782407</v>
      </c>
      <c r="B13995" s="1" t="s">
        <v>323</v>
      </c>
      <c r="C13995" s="1" t="s">
        <v>324</v>
      </c>
      <c r="D13995" s="1" t="s">
        <v>325</v>
      </c>
    </row>
    <row r="13996" customFormat="false" ht="15" hidden="false" customHeight="true" outlineLevel="0" collapsed="false">
      <c r="A13996" s="106" t="n">
        <v>95230.4360300926</v>
      </c>
      <c r="B13996" s="1" t="s">
        <v>328</v>
      </c>
      <c r="C13996" s="1" t="s">
        <v>335</v>
      </c>
      <c r="D13996" s="1" t="s">
        <v>336</v>
      </c>
    </row>
    <row r="13997" customFormat="false" ht="15" hidden="false" customHeight="true" outlineLevel="0" collapsed="false">
      <c r="A13997" s="106" t="n">
        <v>95231.3461805556</v>
      </c>
      <c r="B13997" s="1" t="s">
        <v>314</v>
      </c>
      <c r="C13997" s="1" t="s">
        <v>315</v>
      </c>
      <c r="D13997" s="1" t="s">
        <v>316</v>
      </c>
    </row>
    <row r="13998" customFormat="false" ht="15" hidden="false" customHeight="true" outlineLevel="0" collapsed="false">
      <c r="A13998" s="106" t="n">
        <v>95237.9612152778</v>
      </c>
      <c r="B13998" s="1" t="s">
        <v>326</v>
      </c>
      <c r="C13998" s="1" t="s">
        <v>327</v>
      </c>
      <c r="D13998" s="1" t="s">
        <v>319</v>
      </c>
    </row>
    <row r="13999" customFormat="false" ht="15" hidden="false" customHeight="true" outlineLevel="0" collapsed="false">
      <c r="A13999" s="106" t="n">
        <v>95245.217349537</v>
      </c>
      <c r="B13999" s="1" t="s">
        <v>320</v>
      </c>
      <c r="C13999" s="1" t="s">
        <v>321</v>
      </c>
      <c r="D13999" s="1" t="s">
        <v>322</v>
      </c>
    </row>
    <row r="14000" customFormat="false" ht="15" hidden="false" customHeight="true" outlineLevel="0" collapsed="false">
      <c r="A14000" s="106" t="n">
        <v>95253.3437384259</v>
      </c>
      <c r="B14000" s="1" t="s">
        <v>323</v>
      </c>
      <c r="C14000" s="1" t="s">
        <v>324</v>
      </c>
      <c r="D14000" s="1" t="s">
        <v>325</v>
      </c>
    </row>
    <row r="14001" customFormat="false" ht="15" hidden="false" customHeight="true" outlineLevel="0" collapsed="false">
      <c r="A14001" s="106" t="n">
        <v>95260.6670138889</v>
      </c>
      <c r="B14001" s="1" t="s">
        <v>314</v>
      </c>
      <c r="C14001" s="1" t="s">
        <v>315</v>
      </c>
      <c r="D14001" s="1" t="s">
        <v>316</v>
      </c>
    </row>
    <row r="14002" customFormat="false" ht="15" hidden="false" customHeight="true" outlineLevel="0" collapsed="false">
      <c r="A14002" s="106" t="n">
        <v>95267.3945023148</v>
      </c>
      <c r="B14002" s="1" t="s">
        <v>326</v>
      </c>
      <c r="C14002" s="1" t="s">
        <v>327</v>
      </c>
      <c r="D14002" s="1" t="s">
        <v>319</v>
      </c>
    </row>
    <row r="14003" customFormat="false" ht="15" hidden="false" customHeight="true" outlineLevel="0" collapsed="false">
      <c r="A14003" s="106" t="n">
        <v>95275.0274189815</v>
      </c>
      <c r="B14003" s="1" t="s">
        <v>320</v>
      </c>
      <c r="C14003" s="1" t="s">
        <v>321</v>
      </c>
      <c r="D14003" s="1" t="s">
        <v>322</v>
      </c>
    </row>
    <row r="14004" customFormat="false" ht="15" hidden="false" customHeight="true" outlineLevel="0" collapsed="false">
      <c r="A14004" s="106" t="n">
        <v>95282.9617592593</v>
      </c>
      <c r="B14004" s="1" t="s">
        <v>323</v>
      </c>
      <c r="C14004" s="1" t="s">
        <v>324</v>
      </c>
      <c r="D14004" s="1" t="s">
        <v>325</v>
      </c>
    </row>
    <row r="14005" customFormat="false" ht="15" hidden="false" customHeight="true" outlineLevel="0" collapsed="false">
      <c r="A14005" s="106" t="n">
        <v>95289.9642824074</v>
      </c>
      <c r="B14005" s="1" t="s">
        <v>314</v>
      </c>
      <c r="C14005" s="1" t="s">
        <v>315</v>
      </c>
      <c r="D14005" s="1" t="s">
        <v>316</v>
      </c>
    </row>
    <row r="14006" customFormat="false" ht="15" hidden="false" customHeight="true" outlineLevel="0" collapsed="false">
      <c r="A14006" s="106" t="n">
        <v>95296.9486921296</v>
      </c>
      <c r="B14006" s="1" t="s">
        <v>317</v>
      </c>
      <c r="C14006" s="1" t="s">
        <v>318</v>
      </c>
      <c r="D14006" s="1" t="s">
        <v>319</v>
      </c>
    </row>
    <row r="14007" customFormat="false" ht="15" hidden="false" customHeight="true" outlineLevel="0" collapsed="false">
      <c r="A14007" s="106" t="n">
        <v>95304.907962963</v>
      </c>
      <c r="B14007" s="1" t="s">
        <v>320</v>
      </c>
      <c r="C14007" s="1" t="s">
        <v>321</v>
      </c>
      <c r="D14007" s="1" t="s">
        <v>322</v>
      </c>
    </row>
    <row r="14008" customFormat="false" ht="15" hidden="false" customHeight="true" outlineLevel="0" collapsed="false">
      <c r="A14008" s="106" t="n">
        <v>95312.5374652778</v>
      </c>
      <c r="B14008" s="1" t="s">
        <v>333</v>
      </c>
      <c r="C14008" s="1" t="s">
        <v>334</v>
      </c>
      <c r="D14008" s="1" t="s">
        <v>325</v>
      </c>
    </row>
    <row r="14009" customFormat="false" ht="15" hidden="false" customHeight="true" outlineLevel="0" collapsed="false">
      <c r="A14009" s="106" t="n">
        <v>95319.2844444445</v>
      </c>
      <c r="B14009" s="1" t="s">
        <v>314</v>
      </c>
      <c r="C14009" s="1" t="s">
        <v>315</v>
      </c>
      <c r="D14009" s="1" t="s">
        <v>316</v>
      </c>
    </row>
    <row r="14010" customFormat="false" ht="15" hidden="false" customHeight="true" outlineLevel="0" collapsed="false">
      <c r="A14010" s="106" t="n">
        <v>95320.3890740741</v>
      </c>
      <c r="B14010" s="1" t="s">
        <v>328</v>
      </c>
      <c r="C14010" s="1" t="s">
        <v>337</v>
      </c>
      <c r="D14010" s="1" t="s">
        <v>338</v>
      </c>
    </row>
    <row r="14011" customFormat="false" ht="15" hidden="false" customHeight="true" outlineLevel="0" collapsed="false">
      <c r="A14011" s="106" t="n">
        <v>95326.6219212963</v>
      </c>
      <c r="B14011" s="1" t="s">
        <v>326</v>
      </c>
      <c r="C14011" s="1" t="s">
        <v>327</v>
      </c>
      <c r="D14011" s="1" t="s">
        <v>319</v>
      </c>
    </row>
    <row r="14012" customFormat="false" ht="15" hidden="false" customHeight="true" outlineLevel="0" collapsed="false">
      <c r="A14012" s="106" t="n">
        <v>95334.7832291667</v>
      </c>
      <c r="B14012" s="1" t="s">
        <v>320</v>
      </c>
      <c r="C14012" s="1" t="s">
        <v>321</v>
      </c>
      <c r="D14012" s="1" t="s">
        <v>322</v>
      </c>
    </row>
    <row r="14013" customFormat="false" ht="15" hidden="false" customHeight="true" outlineLevel="0" collapsed="false">
      <c r="A14013" s="106" t="n">
        <v>95342.0545601852</v>
      </c>
      <c r="B14013" s="1" t="s">
        <v>323</v>
      </c>
      <c r="C14013" s="1" t="s">
        <v>324</v>
      </c>
      <c r="D14013" s="1" t="s">
        <v>325</v>
      </c>
    </row>
    <row r="14014" customFormat="false" ht="15" hidden="false" customHeight="true" outlineLevel="0" collapsed="false">
      <c r="A14014" s="106" t="n">
        <v>95348.6746296296</v>
      </c>
      <c r="B14014" s="1" t="s">
        <v>314</v>
      </c>
      <c r="C14014" s="1" t="s">
        <v>315</v>
      </c>
      <c r="D14014" s="1" t="s">
        <v>316</v>
      </c>
    </row>
    <row r="14015" customFormat="false" ht="15" hidden="false" customHeight="true" outlineLevel="0" collapsed="false">
      <c r="A14015" s="106" t="n">
        <v>95356.3781365741</v>
      </c>
      <c r="B14015" s="1" t="s">
        <v>326</v>
      </c>
      <c r="C14015" s="1" t="s">
        <v>327</v>
      </c>
      <c r="D14015" s="1" t="s">
        <v>319</v>
      </c>
    </row>
    <row r="14016" customFormat="false" ht="15" hidden="false" customHeight="true" outlineLevel="0" collapsed="false">
      <c r="A14016" s="106" t="n">
        <v>95364.5754282407</v>
      </c>
      <c r="B14016" s="1" t="s">
        <v>320</v>
      </c>
      <c r="C14016" s="1" t="s">
        <v>321</v>
      </c>
      <c r="D14016" s="1" t="s">
        <v>322</v>
      </c>
    </row>
    <row r="14017" customFormat="false" ht="15" hidden="false" customHeight="true" outlineLevel="0" collapsed="false">
      <c r="A14017" s="106" t="n">
        <v>95371.5090856482</v>
      </c>
      <c r="B14017" s="1" t="s">
        <v>323</v>
      </c>
      <c r="C14017" s="1" t="s">
        <v>324</v>
      </c>
      <c r="D14017" s="1" t="s">
        <v>325</v>
      </c>
    </row>
    <row r="14018" customFormat="false" ht="15" hidden="false" customHeight="true" outlineLevel="0" collapsed="false">
      <c r="A14018" s="106" t="n">
        <v>95378.1656365741</v>
      </c>
      <c r="B14018" s="1" t="s">
        <v>314</v>
      </c>
      <c r="C14018" s="1" t="s">
        <v>315</v>
      </c>
      <c r="D14018" s="1" t="s">
        <v>316</v>
      </c>
    </row>
    <row r="14019" customFormat="false" ht="15" hidden="false" customHeight="true" outlineLevel="0" collapsed="false">
      <c r="A14019" s="106" t="n">
        <v>95386.1612615741</v>
      </c>
      <c r="B14019" s="1" t="s">
        <v>326</v>
      </c>
      <c r="C14019" s="1" t="s">
        <v>327</v>
      </c>
      <c r="D14019" s="1" t="s">
        <v>319</v>
      </c>
    </row>
    <row r="14020" customFormat="false" ht="15" hidden="false" customHeight="true" outlineLevel="0" collapsed="false">
      <c r="A14020" s="106" t="n">
        <v>95394.2228587963</v>
      </c>
      <c r="B14020" s="1" t="s">
        <v>320</v>
      </c>
      <c r="C14020" s="1" t="s">
        <v>321</v>
      </c>
      <c r="D14020" s="1" t="s">
        <v>322</v>
      </c>
    </row>
    <row r="14021" customFormat="false" ht="15" hidden="false" customHeight="true" outlineLevel="0" collapsed="false">
      <c r="A14021" s="106" t="n">
        <v>95400.9141087963</v>
      </c>
      <c r="B14021" s="1" t="s">
        <v>323</v>
      </c>
      <c r="C14021" s="1" t="s">
        <v>324</v>
      </c>
      <c r="D14021" s="1" t="s">
        <v>325</v>
      </c>
    </row>
    <row r="14022" customFormat="false" ht="15" hidden="false" customHeight="true" outlineLevel="0" collapsed="false">
      <c r="A14022" s="106" t="n">
        <v>95407.75875</v>
      </c>
      <c r="B14022" s="1" t="s">
        <v>314</v>
      </c>
      <c r="C14022" s="1" t="s">
        <v>315</v>
      </c>
      <c r="D14022" s="1" t="s">
        <v>316</v>
      </c>
    </row>
    <row r="14023" customFormat="false" ht="15" hidden="false" customHeight="true" outlineLevel="0" collapsed="false">
      <c r="A14023" s="106" t="n">
        <v>95409.3269097222</v>
      </c>
      <c r="B14023" s="1" t="s">
        <v>328</v>
      </c>
      <c r="C14023" s="1" t="s">
        <v>329</v>
      </c>
      <c r="D14023" s="1" t="s">
        <v>330</v>
      </c>
    </row>
    <row r="14024" customFormat="false" ht="15" hidden="false" customHeight="true" outlineLevel="0" collapsed="false">
      <c r="A14024" s="106" t="n">
        <v>95415.9146759259</v>
      </c>
      <c r="B14024" s="1" t="s">
        <v>326</v>
      </c>
      <c r="C14024" s="1" t="s">
        <v>327</v>
      </c>
      <c r="D14024" s="1" t="s">
        <v>319</v>
      </c>
    </row>
    <row r="14025" customFormat="false" ht="15" hidden="false" customHeight="true" outlineLevel="0" collapsed="false">
      <c r="A14025" s="106" t="n">
        <v>95423.6990277778</v>
      </c>
      <c r="B14025" s="1" t="s">
        <v>320</v>
      </c>
      <c r="C14025" s="1" t="s">
        <v>321</v>
      </c>
      <c r="D14025" s="1" t="s">
        <v>322</v>
      </c>
    </row>
    <row r="14026" customFormat="false" ht="15" hidden="false" customHeight="true" outlineLevel="0" collapsed="false">
      <c r="A14026" s="106" t="n">
        <v>95430.2947685185</v>
      </c>
      <c r="B14026" s="1" t="s">
        <v>323</v>
      </c>
      <c r="C14026" s="1" t="s">
        <v>324</v>
      </c>
      <c r="D14026" s="1" t="s">
        <v>325</v>
      </c>
    </row>
    <row r="14027" customFormat="false" ht="15" hidden="false" customHeight="true" outlineLevel="0" collapsed="false">
      <c r="A14027" s="106" t="n">
        <v>95437.4295486111</v>
      </c>
      <c r="B14027" s="1" t="s">
        <v>314</v>
      </c>
      <c r="C14027" s="1" t="s">
        <v>315</v>
      </c>
      <c r="D14027" s="1" t="s">
        <v>316</v>
      </c>
    </row>
    <row r="14028" customFormat="false" ht="15" hidden="false" customHeight="true" outlineLevel="0" collapsed="false">
      <c r="A14028" s="106" t="n">
        <v>95445.5928935185</v>
      </c>
      <c r="B14028" s="1" t="s">
        <v>326</v>
      </c>
      <c r="C14028" s="1" t="s">
        <v>327</v>
      </c>
      <c r="D14028" s="1" t="s">
        <v>319</v>
      </c>
    </row>
    <row r="14029" customFormat="false" ht="15" hidden="false" customHeight="true" outlineLevel="0" collapsed="false">
      <c r="A14029" s="106" t="n">
        <v>95453.0215972222</v>
      </c>
      <c r="B14029" s="1" t="s">
        <v>320</v>
      </c>
      <c r="C14029" s="1" t="s">
        <v>321</v>
      </c>
      <c r="D14029" s="1" t="s">
        <v>322</v>
      </c>
    </row>
    <row r="14030" customFormat="false" ht="15" hidden="false" customHeight="true" outlineLevel="0" collapsed="false">
      <c r="A14030" s="106" t="n">
        <v>95459.6797800926</v>
      </c>
      <c r="B14030" s="1" t="s">
        <v>323</v>
      </c>
      <c r="C14030" s="1" t="s">
        <v>324</v>
      </c>
      <c r="D14030" s="1" t="s">
        <v>325</v>
      </c>
    </row>
    <row r="14031" customFormat="false" ht="15" hidden="false" customHeight="true" outlineLevel="0" collapsed="false">
      <c r="A14031" s="106" t="n">
        <v>95467.144837963</v>
      </c>
      <c r="B14031" s="1" t="s">
        <v>314</v>
      </c>
      <c r="C14031" s="1" t="s">
        <v>315</v>
      </c>
      <c r="D14031" s="1" t="s">
        <v>316</v>
      </c>
    </row>
    <row r="14032" customFormat="false" ht="15" hidden="false" customHeight="true" outlineLevel="0" collapsed="false">
      <c r="A14032" s="106" t="n">
        <v>95475.1671180556</v>
      </c>
      <c r="B14032" s="1" t="s">
        <v>317</v>
      </c>
      <c r="C14032" s="1" t="s">
        <v>318</v>
      </c>
      <c r="D14032" s="1" t="s">
        <v>319</v>
      </c>
    </row>
    <row r="14033" customFormat="false" ht="15" hidden="false" customHeight="true" outlineLevel="0" collapsed="false">
      <c r="A14033" s="106" t="n">
        <v>95482.2415856482</v>
      </c>
      <c r="B14033" s="1" t="s">
        <v>320</v>
      </c>
      <c r="C14033" s="1" t="s">
        <v>321</v>
      </c>
      <c r="D14033" s="1" t="s">
        <v>322</v>
      </c>
    </row>
    <row r="14034" customFormat="false" ht="15" hidden="false" customHeight="true" outlineLevel="0" collapsed="false">
      <c r="A14034" s="106" t="n">
        <v>95489.0952083333</v>
      </c>
      <c r="B14034" s="1" t="s">
        <v>323</v>
      </c>
      <c r="C14034" s="1" t="s">
        <v>324</v>
      </c>
      <c r="D14034" s="1" t="s">
        <v>325</v>
      </c>
    </row>
    <row r="14035" customFormat="false" ht="15" hidden="false" customHeight="true" outlineLevel="0" collapsed="false">
      <c r="A14035" s="106" t="n">
        <v>95496.8737962963</v>
      </c>
      <c r="B14035" s="1" t="s">
        <v>314</v>
      </c>
      <c r="C14035" s="1" t="s">
        <v>315</v>
      </c>
      <c r="D14035" s="1" t="s">
        <v>316</v>
      </c>
    </row>
    <row r="14036" customFormat="false" ht="15" hidden="false" customHeight="true" outlineLevel="0" collapsed="false">
      <c r="A14036" s="106" t="n">
        <v>95501.9613888889</v>
      </c>
      <c r="B14036" s="1" t="s">
        <v>328</v>
      </c>
      <c r="C14036" s="1" t="s">
        <v>331</v>
      </c>
      <c r="D14036" s="1" t="s">
        <v>332</v>
      </c>
    </row>
    <row r="14037" customFormat="false" ht="15" hidden="false" customHeight="true" outlineLevel="0" collapsed="false">
      <c r="A14037" s="106" t="n">
        <v>95504.6308101852</v>
      </c>
      <c r="B14037" s="1" t="s">
        <v>326</v>
      </c>
      <c r="C14037" s="1" t="s">
        <v>327</v>
      </c>
      <c r="D14037" s="1" t="s">
        <v>319</v>
      </c>
    </row>
    <row r="14038" customFormat="false" ht="15" hidden="false" customHeight="true" outlineLevel="0" collapsed="false">
      <c r="A14038" s="106" t="n">
        <v>95511.4245023148</v>
      </c>
      <c r="B14038" s="1" t="s">
        <v>320</v>
      </c>
      <c r="C14038" s="1" t="s">
        <v>321</v>
      </c>
      <c r="D14038" s="1" t="s">
        <v>322</v>
      </c>
    </row>
    <row r="14039" customFormat="false" ht="15" hidden="false" customHeight="true" outlineLevel="0" collapsed="false">
      <c r="A14039" s="106" t="n">
        <v>95518.5624768519</v>
      </c>
      <c r="B14039" s="1" t="s">
        <v>323</v>
      </c>
      <c r="C14039" s="1" t="s">
        <v>324</v>
      </c>
      <c r="D14039" s="1" t="s">
        <v>325</v>
      </c>
    </row>
    <row r="14040" customFormat="false" ht="15" hidden="false" customHeight="true" outlineLevel="0" collapsed="false">
      <c r="A14040" s="106" t="n">
        <v>95526.5873958333</v>
      </c>
      <c r="B14040" s="1" t="s">
        <v>314</v>
      </c>
      <c r="C14040" s="1" t="s">
        <v>315</v>
      </c>
      <c r="D14040" s="1" t="s">
        <v>316</v>
      </c>
    </row>
    <row r="14041" customFormat="false" ht="15" hidden="false" customHeight="true" outlineLevel="0" collapsed="false">
      <c r="A14041" s="106" t="n">
        <v>95534.0029398148</v>
      </c>
      <c r="B14041" s="1" t="s">
        <v>326</v>
      </c>
      <c r="C14041" s="1" t="s">
        <v>327</v>
      </c>
      <c r="D14041" s="1" t="s">
        <v>319</v>
      </c>
    </row>
    <row r="14042" customFormat="false" ht="15" hidden="false" customHeight="true" outlineLevel="0" collapsed="false">
      <c r="A14042" s="106" t="n">
        <v>95540.636712963</v>
      </c>
      <c r="B14042" s="1" t="s">
        <v>320</v>
      </c>
      <c r="C14042" s="1" t="s">
        <v>321</v>
      </c>
      <c r="D14042" s="1" t="s">
        <v>322</v>
      </c>
    </row>
    <row r="14043" customFormat="false" ht="15" hidden="false" customHeight="true" outlineLevel="0" collapsed="false">
      <c r="A14043" s="106" t="n">
        <v>95548.09875</v>
      </c>
      <c r="B14043" s="1" t="s">
        <v>323</v>
      </c>
      <c r="C14043" s="1" t="s">
        <v>324</v>
      </c>
      <c r="D14043" s="1" t="s">
        <v>325</v>
      </c>
    </row>
    <row r="14044" customFormat="false" ht="15" hidden="false" customHeight="true" outlineLevel="0" collapsed="false">
      <c r="A14044" s="106" t="n">
        <v>95556.2559953704</v>
      </c>
      <c r="B14044" s="1" t="s">
        <v>314</v>
      </c>
      <c r="C14044" s="1" t="s">
        <v>315</v>
      </c>
      <c r="D14044" s="1" t="s">
        <v>316</v>
      </c>
    </row>
    <row r="14045" customFormat="false" ht="15" hidden="false" customHeight="true" outlineLevel="0" collapsed="false">
      <c r="A14045" s="106" t="n">
        <v>95563.3232060185</v>
      </c>
      <c r="B14045" s="1" t="s">
        <v>326</v>
      </c>
      <c r="C14045" s="1" t="s">
        <v>327</v>
      </c>
      <c r="D14045" s="1" t="s">
        <v>319</v>
      </c>
    </row>
    <row r="14046" customFormat="false" ht="15" hidden="false" customHeight="true" outlineLevel="0" collapsed="false">
      <c r="A14046" s="106" t="n">
        <v>95569.9371527778</v>
      </c>
      <c r="B14046" s="1" t="s">
        <v>320</v>
      </c>
      <c r="C14046" s="1" t="s">
        <v>321</v>
      </c>
      <c r="D14046" s="1" t="s">
        <v>322</v>
      </c>
    </row>
    <row r="14047" customFormat="false" ht="15" hidden="false" customHeight="true" outlineLevel="0" collapsed="false">
      <c r="A14047" s="106" t="n">
        <v>95577.7147800926</v>
      </c>
      <c r="B14047" s="1" t="s">
        <v>323</v>
      </c>
      <c r="C14047" s="1" t="s">
        <v>324</v>
      </c>
      <c r="D14047" s="1" t="s">
        <v>325</v>
      </c>
    </row>
    <row r="14048" customFormat="false" ht="15" hidden="false" customHeight="true" outlineLevel="0" collapsed="false">
      <c r="A14048" s="106" t="n">
        <v>95585.8526273148</v>
      </c>
      <c r="B14048" s="1" t="s">
        <v>314</v>
      </c>
      <c r="C14048" s="1" t="s">
        <v>315</v>
      </c>
      <c r="D14048" s="1" t="s">
        <v>316</v>
      </c>
    </row>
    <row r="14049" customFormat="false" ht="15" hidden="false" customHeight="true" outlineLevel="0" collapsed="false">
      <c r="A14049" s="106" t="n">
        <v>95592.6401851852</v>
      </c>
      <c r="B14049" s="1" t="s">
        <v>326</v>
      </c>
      <c r="C14049" s="1" t="s">
        <v>327</v>
      </c>
      <c r="D14049" s="1" t="s">
        <v>319</v>
      </c>
    </row>
    <row r="14050" customFormat="false" ht="15" hidden="false" customHeight="true" outlineLevel="0" collapsed="false">
      <c r="A14050" s="106" t="n">
        <v>95595.6707986111</v>
      </c>
      <c r="B14050" s="1" t="s">
        <v>328</v>
      </c>
      <c r="C14050" s="1" t="s">
        <v>335</v>
      </c>
      <c r="D14050" s="1" t="s">
        <v>336</v>
      </c>
    </row>
    <row r="14051" customFormat="false" ht="15" hidden="false" customHeight="true" outlineLevel="0" collapsed="false">
      <c r="A14051" s="106" t="n">
        <v>95599.3703703704</v>
      </c>
      <c r="B14051" s="1" t="s">
        <v>320</v>
      </c>
      <c r="C14051" s="1" t="s">
        <v>321</v>
      </c>
      <c r="D14051" s="1" t="s">
        <v>322</v>
      </c>
    </row>
    <row r="14052" customFormat="false" ht="15" hidden="false" customHeight="true" outlineLevel="0" collapsed="false">
      <c r="A14052" s="106" t="n">
        <v>95607.4061689815</v>
      </c>
      <c r="B14052" s="1" t="s">
        <v>323</v>
      </c>
      <c r="C14052" s="1" t="s">
        <v>324</v>
      </c>
      <c r="D14052" s="1" t="s">
        <v>325</v>
      </c>
    </row>
    <row r="14053" customFormat="false" ht="15" hidden="false" customHeight="true" outlineLevel="0" collapsed="false">
      <c r="A14053" s="106" t="n">
        <v>95615.3611921296</v>
      </c>
      <c r="B14053" s="1" t="s">
        <v>314</v>
      </c>
      <c r="C14053" s="1" t="s">
        <v>315</v>
      </c>
      <c r="D14053" s="1" t="s">
        <v>316</v>
      </c>
    </row>
    <row r="14054" customFormat="false" ht="15" hidden="false" customHeight="true" outlineLevel="0" collapsed="false">
      <c r="A14054" s="106" t="n">
        <v>95621.9982291667</v>
      </c>
      <c r="B14054" s="1" t="s">
        <v>326</v>
      </c>
      <c r="C14054" s="1" t="s">
        <v>327</v>
      </c>
      <c r="D14054" s="1" t="s">
        <v>319</v>
      </c>
    </row>
    <row r="14055" customFormat="false" ht="15" hidden="false" customHeight="true" outlineLevel="0" collapsed="false">
      <c r="A14055" s="106" t="n">
        <v>95628.9609606482</v>
      </c>
      <c r="B14055" s="1" t="s">
        <v>320</v>
      </c>
      <c r="C14055" s="1" t="s">
        <v>321</v>
      </c>
      <c r="D14055" s="1" t="s">
        <v>322</v>
      </c>
    </row>
    <row r="14056" customFormat="false" ht="15" hidden="false" customHeight="true" outlineLevel="0" collapsed="false">
      <c r="A14056" s="106" t="n">
        <v>95637.1422800926</v>
      </c>
      <c r="B14056" s="1" t="s">
        <v>323</v>
      </c>
      <c r="C14056" s="1" t="s">
        <v>324</v>
      </c>
      <c r="D14056" s="1" t="s">
        <v>325</v>
      </c>
    </row>
    <row r="14057" customFormat="false" ht="15" hidden="false" customHeight="true" outlineLevel="0" collapsed="false">
      <c r="A14057" s="106" t="n">
        <v>95644.7846875</v>
      </c>
      <c r="B14057" s="1" t="s">
        <v>314</v>
      </c>
      <c r="C14057" s="1" t="s">
        <v>315</v>
      </c>
      <c r="D14057" s="1" t="s">
        <v>316</v>
      </c>
    </row>
    <row r="14058" customFormat="false" ht="15" hidden="false" customHeight="true" outlineLevel="0" collapsed="false">
      <c r="A14058" s="106" t="n">
        <v>95651.4271527778</v>
      </c>
      <c r="B14058" s="1" t="s">
        <v>317</v>
      </c>
      <c r="C14058" s="1" t="s">
        <v>318</v>
      </c>
      <c r="D14058" s="1" t="s">
        <v>319</v>
      </c>
    </row>
    <row r="14059" customFormat="false" ht="15" hidden="false" customHeight="true" outlineLevel="0" collapsed="false">
      <c r="A14059" s="106" t="n">
        <v>95658.7087384259</v>
      </c>
      <c r="B14059" s="1" t="s">
        <v>320</v>
      </c>
      <c r="C14059" s="1" t="s">
        <v>321</v>
      </c>
      <c r="D14059" s="1" t="s">
        <v>322</v>
      </c>
    </row>
    <row r="14060" customFormat="false" ht="15" hidden="false" customHeight="true" outlineLevel="0" collapsed="false">
      <c r="A14060" s="106" t="n">
        <v>95666.8682060185</v>
      </c>
      <c r="B14060" s="1" t="s">
        <v>323</v>
      </c>
      <c r="C14060" s="1" t="s">
        <v>324</v>
      </c>
      <c r="D14060" s="1" t="s">
        <v>325</v>
      </c>
    </row>
    <row r="14061" customFormat="false" ht="15" hidden="false" customHeight="true" outlineLevel="0" collapsed="false">
      <c r="A14061" s="106" t="n">
        <v>95674.146412037</v>
      </c>
      <c r="B14061" s="1" t="s">
        <v>314</v>
      </c>
      <c r="C14061" s="1" t="s">
        <v>315</v>
      </c>
      <c r="D14061" s="1" t="s">
        <v>316</v>
      </c>
    </row>
    <row r="14062" customFormat="false" ht="15" hidden="false" customHeight="true" outlineLevel="0" collapsed="false">
      <c r="A14062" s="106" t="n">
        <v>95680.9381018519</v>
      </c>
      <c r="B14062" s="1" t="s">
        <v>326</v>
      </c>
      <c r="C14062" s="1" t="s">
        <v>327</v>
      </c>
      <c r="D14062" s="1" t="s">
        <v>319</v>
      </c>
    </row>
    <row r="14063" customFormat="false" ht="15" hidden="false" customHeight="true" outlineLevel="0" collapsed="false">
      <c r="A14063" s="106" t="n">
        <v>95685.6316203704</v>
      </c>
      <c r="B14063" s="1" t="s">
        <v>328</v>
      </c>
      <c r="C14063" s="1" t="s">
        <v>337</v>
      </c>
      <c r="D14063" s="1" t="s">
        <v>338</v>
      </c>
    </row>
    <row r="14064" customFormat="false" ht="15" hidden="false" customHeight="true" outlineLevel="0" collapsed="false">
      <c r="A14064" s="106" t="n">
        <v>95688.5806018519</v>
      </c>
      <c r="B14064" s="1" t="s">
        <v>320</v>
      </c>
      <c r="C14064" s="1" t="s">
        <v>321</v>
      </c>
      <c r="D14064" s="1" t="s">
        <v>322</v>
      </c>
    </row>
    <row r="14065" customFormat="false" ht="15" hidden="false" customHeight="true" outlineLevel="0" collapsed="false">
      <c r="A14065" s="106" t="n">
        <v>95696.5289699074</v>
      </c>
      <c r="B14065" s="1" t="s">
        <v>323</v>
      </c>
      <c r="C14065" s="1" t="s">
        <v>324</v>
      </c>
      <c r="D14065" s="1" t="s">
        <v>325</v>
      </c>
    </row>
    <row r="14066" customFormat="false" ht="15" hidden="false" customHeight="true" outlineLevel="0" collapsed="false">
      <c r="A14066" s="106" t="n">
        <v>95703.4823148148</v>
      </c>
      <c r="B14066" s="1" t="s">
        <v>314</v>
      </c>
      <c r="C14066" s="1" t="s">
        <v>315</v>
      </c>
      <c r="D14066" s="1" t="s">
        <v>316</v>
      </c>
    </row>
    <row r="14067" customFormat="false" ht="15" hidden="false" customHeight="true" outlineLevel="0" collapsed="false">
      <c r="A14067" s="106" t="n">
        <v>95710.5284143519</v>
      </c>
      <c r="B14067" s="1" t="s">
        <v>326</v>
      </c>
      <c r="C14067" s="1" t="s">
        <v>327</v>
      </c>
      <c r="D14067" s="1" t="s">
        <v>319</v>
      </c>
    </row>
    <row r="14068" customFormat="false" ht="15" hidden="false" customHeight="true" outlineLevel="0" collapsed="false">
      <c r="A14068" s="106" t="n">
        <v>95718.5027314815</v>
      </c>
      <c r="B14068" s="1" t="s">
        <v>320</v>
      </c>
      <c r="C14068" s="1" t="s">
        <v>321</v>
      </c>
      <c r="D14068" s="1" t="s">
        <v>322</v>
      </c>
    </row>
    <row r="14069" customFormat="false" ht="15" hidden="false" customHeight="true" outlineLevel="0" collapsed="false">
      <c r="A14069" s="106" t="n">
        <v>95726.096087963</v>
      </c>
      <c r="B14069" s="1" t="s">
        <v>323</v>
      </c>
      <c r="C14069" s="1" t="s">
        <v>324</v>
      </c>
      <c r="D14069" s="1" t="s">
        <v>325</v>
      </c>
    </row>
    <row r="14070" customFormat="false" ht="15" hidden="false" customHeight="true" outlineLevel="0" collapsed="false">
      <c r="A14070" s="106" t="n">
        <v>95732.829375</v>
      </c>
      <c r="B14070" s="1" t="s">
        <v>314</v>
      </c>
      <c r="C14070" s="1" t="s">
        <v>315</v>
      </c>
      <c r="D14070" s="1" t="s">
        <v>316</v>
      </c>
    </row>
    <row r="14071" customFormat="false" ht="15" hidden="false" customHeight="true" outlineLevel="0" collapsed="false">
      <c r="A14071" s="106" t="n">
        <v>95740.1888425926</v>
      </c>
      <c r="B14071" s="1" t="s">
        <v>326</v>
      </c>
      <c r="C14071" s="1" t="s">
        <v>327</v>
      </c>
      <c r="D14071" s="1" t="s">
        <v>319</v>
      </c>
    </row>
    <row r="14072" customFormat="false" ht="15" hidden="false" customHeight="true" outlineLevel="0" collapsed="false">
      <c r="A14072" s="106" t="n">
        <v>95748.3734143519</v>
      </c>
      <c r="B14072" s="1" t="s">
        <v>320</v>
      </c>
      <c r="C14072" s="1" t="s">
        <v>321</v>
      </c>
      <c r="D14072" s="1" t="s">
        <v>322</v>
      </c>
    </row>
    <row r="14073" customFormat="false" ht="15" hidden="false" customHeight="true" outlineLevel="0" collapsed="false">
      <c r="A14073" s="106" t="n">
        <v>95755.5725462963</v>
      </c>
      <c r="B14073" s="1" t="s">
        <v>323</v>
      </c>
      <c r="C14073" s="1" t="s">
        <v>324</v>
      </c>
      <c r="D14073" s="1" t="s">
        <v>325</v>
      </c>
    </row>
    <row r="14074" customFormat="false" ht="15" hidden="false" customHeight="true" outlineLevel="0" collapsed="false">
      <c r="A14074" s="106" t="n">
        <v>95762.2163657407</v>
      </c>
      <c r="B14074" s="1" t="s">
        <v>314</v>
      </c>
      <c r="C14074" s="1" t="s">
        <v>315</v>
      </c>
      <c r="D14074" s="1" t="s">
        <v>316</v>
      </c>
    </row>
    <row r="14075" customFormat="false" ht="15" hidden="false" customHeight="true" outlineLevel="0" collapsed="false">
      <c r="A14075" s="106" t="n">
        <v>95769.9017939815</v>
      </c>
      <c r="B14075" s="1" t="s">
        <v>326</v>
      </c>
      <c r="C14075" s="1" t="s">
        <v>327</v>
      </c>
      <c r="D14075" s="1" t="s">
        <v>319</v>
      </c>
    </row>
    <row r="14076" customFormat="false" ht="15" hidden="false" customHeight="true" outlineLevel="0" collapsed="false">
      <c r="A14076" s="106" t="n">
        <v>95774.566724537</v>
      </c>
      <c r="B14076" s="1" t="s">
        <v>328</v>
      </c>
      <c r="C14076" s="1" t="s">
        <v>329</v>
      </c>
      <c r="D14076" s="1" t="s">
        <v>330</v>
      </c>
    </row>
    <row r="14077" customFormat="false" ht="15" hidden="false" customHeight="true" outlineLevel="0" collapsed="false">
      <c r="A14077" s="106" t="n">
        <v>95778.1053472222</v>
      </c>
      <c r="B14077" s="1" t="s">
        <v>320</v>
      </c>
      <c r="C14077" s="1" t="s">
        <v>321</v>
      </c>
      <c r="D14077" s="1" t="s">
        <v>322</v>
      </c>
    </row>
    <row r="14078" customFormat="false" ht="15" hidden="false" customHeight="true" outlineLevel="0" collapsed="false">
      <c r="A14078" s="106" t="n">
        <v>95784.9785300926</v>
      </c>
      <c r="B14078" s="1" t="s">
        <v>323</v>
      </c>
      <c r="C14078" s="1" t="s">
        <v>324</v>
      </c>
      <c r="D14078" s="1" t="s">
        <v>325</v>
      </c>
    </row>
    <row r="14079" customFormat="false" ht="15" hidden="false" customHeight="true" outlineLevel="0" collapsed="false">
      <c r="A14079" s="106" t="n">
        <v>95791.6619328704</v>
      </c>
      <c r="B14079" s="1" t="s">
        <v>314</v>
      </c>
      <c r="C14079" s="1" t="s">
        <v>315</v>
      </c>
      <c r="D14079" s="1" t="s">
        <v>316</v>
      </c>
    </row>
    <row r="14080" customFormat="false" ht="15" hidden="false" customHeight="true" outlineLevel="0" collapsed="false">
      <c r="A14080" s="106" t="n">
        <v>95799.6328009259</v>
      </c>
      <c r="B14080" s="1" t="s">
        <v>326</v>
      </c>
      <c r="C14080" s="1" t="s">
        <v>327</v>
      </c>
      <c r="D14080" s="1" t="s">
        <v>319</v>
      </c>
    </row>
    <row r="14081" customFormat="false" ht="15" hidden="false" customHeight="true" outlineLevel="0" collapsed="false">
      <c r="A14081" s="106" t="n">
        <v>95807.6609490741</v>
      </c>
      <c r="B14081" s="1" t="s">
        <v>320</v>
      </c>
      <c r="C14081" s="1" t="s">
        <v>321</v>
      </c>
      <c r="D14081" s="1" t="s">
        <v>322</v>
      </c>
    </row>
    <row r="14082" customFormat="false" ht="15" hidden="false" customHeight="true" outlineLevel="0" collapsed="false">
      <c r="A14082" s="106" t="n">
        <v>95814.3371643519</v>
      </c>
      <c r="B14082" s="1" t="s">
        <v>333</v>
      </c>
      <c r="C14082" s="1" t="s">
        <v>334</v>
      </c>
      <c r="D14082" s="1" t="s">
        <v>325</v>
      </c>
    </row>
    <row r="14083" customFormat="false" ht="15" hidden="false" customHeight="true" outlineLevel="0" collapsed="false">
      <c r="A14083" s="106" t="n">
        <v>95821.1787152778</v>
      </c>
      <c r="B14083" s="1" t="s">
        <v>314</v>
      </c>
      <c r="C14083" s="1" t="s">
        <v>315</v>
      </c>
      <c r="D14083" s="1" t="s">
        <v>316</v>
      </c>
    </row>
    <row r="14084" customFormat="false" ht="15" hidden="false" customHeight="true" outlineLevel="0" collapsed="false">
      <c r="A14084" s="106" t="n">
        <v>95829.3311805556</v>
      </c>
      <c r="B14084" s="1" t="s">
        <v>317</v>
      </c>
      <c r="C14084" s="1" t="s">
        <v>318</v>
      </c>
      <c r="D14084" s="1" t="s">
        <v>319</v>
      </c>
    </row>
    <row r="14085" customFormat="false" ht="15" hidden="false" customHeight="true" outlineLevel="0" collapsed="false">
      <c r="A14085" s="106" t="n">
        <v>95837.0533217593</v>
      </c>
      <c r="B14085" s="1" t="s">
        <v>320</v>
      </c>
      <c r="C14085" s="1" t="s">
        <v>321</v>
      </c>
      <c r="D14085" s="1" t="s">
        <v>322</v>
      </c>
    </row>
    <row r="14086" customFormat="false" ht="15" hidden="false" customHeight="true" outlineLevel="0" collapsed="false">
      <c r="A14086" s="106" t="n">
        <v>95843.671412037</v>
      </c>
      <c r="B14086" s="1" t="s">
        <v>323</v>
      </c>
      <c r="C14086" s="1" t="s">
        <v>324</v>
      </c>
      <c r="D14086" s="1" t="s">
        <v>325</v>
      </c>
    </row>
    <row r="14087" customFormat="false" ht="15" hidden="false" customHeight="true" outlineLevel="0" collapsed="false">
      <c r="A14087" s="106" t="n">
        <v>95850.7746990741</v>
      </c>
      <c r="B14087" s="1" t="s">
        <v>314</v>
      </c>
      <c r="C14087" s="1" t="s">
        <v>315</v>
      </c>
      <c r="D14087" s="1" t="s">
        <v>316</v>
      </c>
    </row>
    <row r="14088" customFormat="false" ht="15" hidden="false" customHeight="true" outlineLevel="0" collapsed="false">
      <c r="A14088" s="106" t="n">
        <v>95858.9503240741</v>
      </c>
      <c r="B14088" s="1" t="s">
        <v>326</v>
      </c>
      <c r="C14088" s="1" t="s">
        <v>327</v>
      </c>
      <c r="D14088" s="1" t="s">
        <v>319</v>
      </c>
    </row>
    <row r="14089" customFormat="false" ht="15" hidden="false" customHeight="true" outlineLevel="0" collapsed="false">
      <c r="A14089" s="106" t="n">
        <v>95866.3259490741</v>
      </c>
      <c r="B14089" s="1" t="s">
        <v>320</v>
      </c>
      <c r="C14089" s="1" t="s">
        <v>321</v>
      </c>
      <c r="D14089" s="1" t="s">
        <v>322</v>
      </c>
    </row>
    <row r="14090" customFormat="false" ht="15" hidden="false" customHeight="true" outlineLevel="0" collapsed="false">
      <c r="A14090" s="106" t="n">
        <v>95867.2002546296</v>
      </c>
      <c r="B14090" s="1" t="s">
        <v>328</v>
      </c>
      <c r="C14090" s="1" t="s">
        <v>331</v>
      </c>
      <c r="D14090" s="1" t="s">
        <v>332</v>
      </c>
    </row>
    <row r="14091" customFormat="false" ht="15" hidden="false" customHeight="true" outlineLevel="0" collapsed="false">
      <c r="A14091" s="106" t="n">
        <v>95873.0092708333</v>
      </c>
      <c r="B14091" s="1" t="s">
        <v>323</v>
      </c>
      <c r="C14091" s="1" t="s">
        <v>324</v>
      </c>
      <c r="D14091" s="1" t="s">
        <v>325</v>
      </c>
    </row>
    <row r="14092" customFormat="false" ht="15" hidden="false" customHeight="true" outlineLevel="0" collapsed="false">
      <c r="A14092" s="106" t="n">
        <v>95880.4474537037</v>
      </c>
      <c r="B14092" s="1" t="s">
        <v>314</v>
      </c>
      <c r="C14092" s="1" t="s">
        <v>315</v>
      </c>
      <c r="D14092" s="1" t="s">
        <v>316</v>
      </c>
    </row>
    <row r="14093" customFormat="false" ht="15" hidden="false" customHeight="true" outlineLevel="0" collapsed="false">
      <c r="A14093" s="106" t="n">
        <v>95888.4717939815</v>
      </c>
      <c r="B14093" s="1" t="s">
        <v>326</v>
      </c>
      <c r="C14093" s="1" t="s">
        <v>327</v>
      </c>
      <c r="D14093" s="1" t="s">
        <v>319</v>
      </c>
    </row>
    <row r="14094" customFormat="false" ht="15" hidden="false" customHeight="true" outlineLevel="0" collapsed="false">
      <c r="A14094" s="106" t="n">
        <v>95895.5334953704</v>
      </c>
      <c r="B14094" s="1" t="s">
        <v>320</v>
      </c>
      <c r="C14094" s="1" t="s">
        <v>321</v>
      </c>
      <c r="D14094" s="1" t="s">
        <v>322</v>
      </c>
    </row>
    <row r="14095" customFormat="false" ht="15" hidden="false" customHeight="true" outlineLevel="0" collapsed="false">
      <c r="A14095" s="106" t="n">
        <v>95902.3880787037</v>
      </c>
      <c r="B14095" s="1" t="s">
        <v>323</v>
      </c>
      <c r="C14095" s="1" t="s">
        <v>324</v>
      </c>
      <c r="D14095" s="1" t="s">
        <v>325</v>
      </c>
    </row>
    <row r="14096" customFormat="false" ht="15" hidden="false" customHeight="true" outlineLevel="0" collapsed="false">
      <c r="A14096" s="106" t="n">
        <v>95910.1756134259</v>
      </c>
      <c r="B14096" s="1" t="s">
        <v>314</v>
      </c>
      <c r="C14096" s="1" t="s">
        <v>315</v>
      </c>
      <c r="D14096" s="1" t="s">
        <v>316</v>
      </c>
    </row>
    <row r="14097" customFormat="false" ht="15" hidden="false" customHeight="true" outlineLevel="0" collapsed="false">
      <c r="A14097" s="106" t="n">
        <v>95917.9106018519</v>
      </c>
      <c r="B14097" s="1" t="s">
        <v>326</v>
      </c>
      <c r="C14097" s="1" t="s">
        <v>327</v>
      </c>
      <c r="D14097" s="1" t="s">
        <v>319</v>
      </c>
    </row>
    <row r="14098" customFormat="false" ht="15" hidden="false" customHeight="true" outlineLevel="0" collapsed="false">
      <c r="A14098" s="106" t="n">
        <v>95924.7323842593</v>
      </c>
      <c r="B14098" s="1" t="s">
        <v>320</v>
      </c>
      <c r="C14098" s="1" t="s">
        <v>321</v>
      </c>
      <c r="D14098" s="1" t="s">
        <v>322</v>
      </c>
    </row>
    <row r="14099" customFormat="false" ht="15" hidden="false" customHeight="true" outlineLevel="0" collapsed="false">
      <c r="A14099" s="106" t="n">
        <v>95931.8506481482</v>
      </c>
      <c r="B14099" s="1" t="s">
        <v>323</v>
      </c>
      <c r="C14099" s="1" t="s">
        <v>324</v>
      </c>
      <c r="D14099" s="1" t="s">
        <v>325</v>
      </c>
    </row>
    <row r="14100" customFormat="false" ht="15" hidden="false" customHeight="true" outlineLevel="0" collapsed="false">
      <c r="A14100" s="106" t="n">
        <v>95939.9184953704</v>
      </c>
      <c r="B14100" s="1" t="s">
        <v>314</v>
      </c>
      <c r="C14100" s="1" t="s">
        <v>315</v>
      </c>
      <c r="D14100" s="1" t="s">
        <v>316</v>
      </c>
    </row>
    <row r="14101" customFormat="false" ht="15" hidden="false" customHeight="true" outlineLevel="0" collapsed="false">
      <c r="A14101" s="106" t="n">
        <v>95947.3023958333</v>
      </c>
      <c r="B14101" s="1" t="s">
        <v>326</v>
      </c>
      <c r="C14101" s="1" t="s">
        <v>327</v>
      </c>
      <c r="D14101" s="1" t="s">
        <v>319</v>
      </c>
    </row>
    <row r="14102" customFormat="false" ht="15" hidden="false" customHeight="true" outlineLevel="0" collapsed="false">
      <c r="A14102" s="106" t="n">
        <v>95953.9779513889</v>
      </c>
      <c r="B14102" s="1" t="s">
        <v>320</v>
      </c>
      <c r="C14102" s="1" t="s">
        <v>321</v>
      </c>
      <c r="D14102" s="1" t="s">
        <v>322</v>
      </c>
    </row>
    <row r="14103" customFormat="false" ht="15" hidden="false" customHeight="true" outlineLevel="0" collapsed="false">
      <c r="A14103" s="106" t="n">
        <v>95960.9147800926</v>
      </c>
      <c r="B14103" s="1" t="s">
        <v>328</v>
      </c>
      <c r="C14103" s="1" t="s">
        <v>335</v>
      </c>
      <c r="D14103" s="1" t="s">
        <v>336</v>
      </c>
    </row>
    <row r="14104" customFormat="false" ht="15" hidden="false" customHeight="true" outlineLevel="0" collapsed="false">
      <c r="A14104" s="106" t="n">
        <v>95961.4308217593</v>
      </c>
      <c r="B14104" s="1" t="s">
        <v>323</v>
      </c>
      <c r="C14104" s="1" t="s">
        <v>324</v>
      </c>
      <c r="D14104" s="1" t="s">
        <v>325</v>
      </c>
    </row>
    <row r="14105" customFormat="false" ht="15" hidden="false" customHeight="true" outlineLevel="0" collapsed="false">
      <c r="A14105" s="106" t="n">
        <v>95969.6302083333</v>
      </c>
      <c r="B14105" s="1" t="s">
        <v>314</v>
      </c>
      <c r="C14105" s="1" t="s">
        <v>315</v>
      </c>
      <c r="D14105" s="1" t="s">
        <v>316</v>
      </c>
    </row>
    <row r="14106" customFormat="false" ht="15" hidden="false" customHeight="true" outlineLevel="0" collapsed="false">
      <c r="A14106" s="106" t="n">
        <v>95976.6850810185</v>
      </c>
      <c r="B14106" s="1" t="s">
        <v>326</v>
      </c>
      <c r="C14106" s="1" t="s">
        <v>327</v>
      </c>
      <c r="D14106" s="1" t="s">
        <v>319</v>
      </c>
    </row>
    <row r="14107" customFormat="false" ht="15" hidden="false" customHeight="true" outlineLevel="0" collapsed="false">
      <c r="A14107" s="106" t="n">
        <v>95983.3232638889</v>
      </c>
      <c r="B14107" s="1" t="s">
        <v>320</v>
      </c>
      <c r="C14107" s="1" t="s">
        <v>321</v>
      </c>
      <c r="D14107" s="1" t="s">
        <v>322</v>
      </c>
    </row>
    <row r="14108" customFormat="false" ht="15" hidden="false" customHeight="true" outlineLevel="0" collapsed="false">
      <c r="A14108" s="106" t="n">
        <v>95991.1325462963</v>
      </c>
      <c r="B14108" s="1" t="s">
        <v>333</v>
      </c>
      <c r="C14108" s="1" t="s">
        <v>334</v>
      </c>
      <c r="D14108" s="1" t="s">
        <v>325</v>
      </c>
    </row>
    <row r="14109" customFormat="false" ht="15" hidden="false" customHeight="true" outlineLevel="0" collapsed="false">
      <c r="A14109" s="106" t="n">
        <v>95999.276087963</v>
      </c>
      <c r="B14109" s="1" t="s">
        <v>314</v>
      </c>
      <c r="C14109" s="1" t="s">
        <v>315</v>
      </c>
      <c r="D14109" s="1" t="s">
        <v>316</v>
      </c>
    </row>
    <row r="14110" customFormat="false" ht="15" hidden="false" customHeight="true" outlineLevel="0" collapsed="false">
      <c r="A14110" s="106" t="n">
        <v>96006.0849421296</v>
      </c>
      <c r="B14110" s="1" t="s">
        <v>317</v>
      </c>
      <c r="C14110" s="1" t="s">
        <v>318</v>
      </c>
      <c r="D14110" s="1" t="s">
        <v>319</v>
      </c>
    </row>
    <row r="14111" customFormat="false" ht="15" hidden="false" customHeight="true" outlineLevel="0" collapsed="false">
      <c r="A14111" s="106" t="n">
        <v>96012.814212963</v>
      </c>
      <c r="B14111" s="1" t="s">
        <v>320</v>
      </c>
      <c r="C14111" s="1" t="s">
        <v>321</v>
      </c>
      <c r="D14111" s="1" t="s">
        <v>322</v>
      </c>
    </row>
    <row r="14112" customFormat="false" ht="15" hidden="false" customHeight="true" outlineLevel="0" collapsed="false">
      <c r="A14112" s="106" t="n">
        <v>96020.9151736111</v>
      </c>
      <c r="B14112" s="1" t="s">
        <v>323</v>
      </c>
      <c r="C14112" s="1" t="s">
        <v>324</v>
      </c>
      <c r="D14112" s="1" t="s">
        <v>325</v>
      </c>
    </row>
    <row r="14113" customFormat="false" ht="15" hidden="false" customHeight="true" outlineLevel="0" collapsed="false">
      <c r="A14113" s="106" t="n">
        <v>96028.8376388889</v>
      </c>
      <c r="B14113" s="1" t="s">
        <v>314</v>
      </c>
      <c r="C14113" s="1" t="s">
        <v>315</v>
      </c>
      <c r="D14113" s="1" t="s">
        <v>316</v>
      </c>
    </row>
    <row r="14114" customFormat="false" ht="15" hidden="false" customHeight="true" outlineLevel="0" collapsed="false">
      <c r="A14114" s="106" t="n">
        <v>96035.5138310185</v>
      </c>
      <c r="B14114" s="1" t="s">
        <v>326</v>
      </c>
      <c r="C14114" s="1" t="s">
        <v>327</v>
      </c>
      <c r="D14114" s="1" t="s">
        <v>319</v>
      </c>
    </row>
    <row r="14115" customFormat="false" ht="15" hidden="false" customHeight="true" outlineLevel="0" collapsed="false">
      <c r="A14115" s="106" t="n">
        <v>96042.4755208333</v>
      </c>
      <c r="B14115" s="1" t="s">
        <v>320</v>
      </c>
      <c r="C14115" s="1" t="s">
        <v>321</v>
      </c>
      <c r="D14115" s="1" t="s">
        <v>322</v>
      </c>
    </row>
    <row r="14116" customFormat="false" ht="15" hidden="false" customHeight="true" outlineLevel="0" collapsed="false">
      <c r="A14116" s="106" t="n">
        <v>96050.7058101852</v>
      </c>
      <c r="B14116" s="1" t="s">
        <v>323</v>
      </c>
      <c r="C14116" s="1" t="s">
        <v>324</v>
      </c>
      <c r="D14116" s="1" t="s">
        <v>325</v>
      </c>
    </row>
    <row r="14117" customFormat="false" ht="15" hidden="false" customHeight="true" outlineLevel="0" collapsed="false">
      <c r="A14117" s="106" t="n">
        <v>96050.8773726852</v>
      </c>
      <c r="B14117" s="1" t="s">
        <v>328</v>
      </c>
      <c r="C14117" s="1" t="s">
        <v>337</v>
      </c>
      <c r="D14117" s="1" t="s">
        <v>338</v>
      </c>
    </row>
    <row r="14118" customFormat="false" ht="15" hidden="false" customHeight="true" outlineLevel="0" collapsed="false">
      <c r="A14118" s="106" t="n">
        <v>96058.3097916667</v>
      </c>
      <c r="B14118" s="1" t="s">
        <v>314</v>
      </c>
      <c r="C14118" s="1" t="s">
        <v>315</v>
      </c>
      <c r="D14118" s="1" t="s">
        <v>316</v>
      </c>
    </row>
    <row r="14119" customFormat="false" ht="15" hidden="false" customHeight="true" outlineLevel="0" collapsed="false">
      <c r="A14119" s="106" t="n">
        <v>96064.9779861111</v>
      </c>
      <c r="B14119" s="1" t="s">
        <v>326</v>
      </c>
      <c r="C14119" s="1" t="s">
        <v>327</v>
      </c>
      <c r="D14119" s="1" t="s">
        <v>319</v>
      </c>
    </row>
    <row r="14120" customFormat="false" ht="15" hidden="false" customHeight="true" outlineLevel="0" collapsed="false">
      <c r="A14120" s="106" t="n">
        <v>96072.2898958333</v>
      </c>
      <c r="B14120" s="1" t="s">
        <v>320</v>
      </c>
      <c r="C14120" s="1" t="s">
        <v>321</v>
      </c>
      <c r="D14120" s="1" t="s">
        <v>322</v>
      </c>
    </row>
    <row r="14121" customFormat="false" ht="15" hidden="false" customHeight="true" outlineLevel="0" collapsed="false">
      <c r="A14121" s="106" t="n">
        <v>96080.4367708333</v>
      </c>
      <c r="B14121" s="1" t="s">
        <v>323</v>
      </c>
      <c r="C14121" s="1" t="s">
        <v>324</v>
      </c>
      <c r="D14121" s="1" t="s">
        <v>325</v>
      </c>
    </row>
    <row r="14122" customFormat="false" ht="15" hidden="false" customHeight="true" outlineLevel="0" collapsed="false">
      <c r="A14122" s="106" t="n">
        <v>96087.6991435185</v>
      </c>
      <c r="B14122" s="1" t="s">
        <v>314</v>
      </c>
      <c r="C14122" s="1" t="s">
        <v>315</v>
      </c>
      <c r="D14122" s="1" t="s">
        <v>316</v>
      </c>
    </row>
    <row r="14123" customFormat="false" ht="15" hidden="false" customHeight="true" outlineLevel="0" collapsed="false">
      <c r="A14123" s="106" t="n">
        <v>96094.4875231481</v>
      </c>
      <c r="B14123" s="1" t="s">
        <v>326</v>
      </c>
      <c r="C14123" s="1" t="s">
        <v>327</v>
      </c>
      <c r="D14123" s="1" t="s">
        <v>319</v>
      </c>
    </row>
    <row r="14124" customFormat="false" ht="15" hidden="false" customHeight="true" outlineLevel="0" collapsed="false">
      <c r="A14124" s="106" t="n">
        <v>96102.1879282408</v>
      </c>
      <c r="B14124" s="1" t="s">
        <v>320</v>
      </c>
      <c r="C14124" s="1" t="s">
        <v>321</v>
      </c>
      <c r="D14124" s="1" t="s">
        <v>322</v>
      </c>
    </row>
    <row r="14125" customFormat="false" ht="15" hidden="false" customHeight="true" outlineLevel="0" collapsed="false">
      <c r="A14125" s="106" t="n">
        <v>96110.0712384259</v>
      </c>
      <c r="B14125" s="1" t="s">
        <v>323</v>
      </c>
      <c r="C14125" s="1" t="s">
        <v>324</v>
      </c>
      <c r="D14125" s="1" t="s">
        <v>325</v>
      </c>
    </row>
    <row r="14126" customFormat="false" ht="15" hidden="false" customHeight="true" outlineLevel="0" collapsed="false">
      <c r="A14126" s="106" t="n">
        <v>96117.0261574074</v>
      </c>
      <c r="B14126" s="1" t="s">
        <v>314</v>
      </c>
      <c r="C14126" s="1" t="s">
        <v>315</v>
      </c>
      <c r="D14126" s="1" t="s">
        <v>316</v>
      </c>
    </row>
    <row r="14127" customFormat="false" ht="15" hidden="false" customHeight="true" outlineLevel="0" collapsed="false">
      <c r="A14127" s="106" t="n">
        <v>96124.0547337963</v>
      </c>
      <c r="B14127" s="1" t="s">
        <v>326</v>
      </c>
      <c r="C14127" s="1" t="s">
        <v>327</v>
      </c>
      <c r="D14127" s="1" t="s">
        <v>319</v>
      </c>
    </row>
    <row r="14128" customFormat="false" ht="15" hidden="false" customHeight="true" outlineLevel="0" collapsed="false">
      <c r="A14128" s="106" t="n">
        <v>96132.0701273148</v>
      </c>
      <c r="B14128" s="1" t="s">
        <v>320</v>
      </c>
      <c r="C14128" s="1" t="s">
        <v>321</v>
      </c>
      <c r="D14128" s="1" t="s">
        <v>322</v>
      </c>
    </row>
    <row r="14129" customFormat="false" ht="15" hidden="false" customHeight="true" outlineLevel="0" collapsed="false">
      <c r="A14129" s="106" t="n">
        <v>96139.600474537</v>
      </c>
      <c r="B14129" s="1" t="s">
        <v>323</v>
      </c>
      <c r="C14129" s="1" t="s">
        <v>324</v>
      </c>
      <c r="D14129" s="1" t="s">
        <v>325</v>
      </c>
    </row>
    <row r="14130" customFormat="false" ht="15" hidden="false" customHeight="true" outlineLevel="0" collapsed="false">
      <c r="A14130" s="106" t="n">
        <v>96139.8069791667</v>
      </c>
      <c r="B14130" s="1" t="s">
        <v>328</v>
      </c>
      <c r="C14130" s="1" t="s">
        <v>329</v>
      </c>
      <c r="D14130" s="1" t="s">
        <v>330</v>
      </c>
    </row>
    <row r="14131" customFormat="false" ht="15" hidden="false" customHeight="true" outlineLevel="0" collapsed="false">
      <c r="A14131" s="106" t="n">
        <v>96146.3259490741</v>
      </c>
      <c r="B14131" s="1" t="s">
        <v>314</v>
      </c>
      <c r="C14131" s="1" t="s">
        <v>315</v>
      </c>
      <c r="D14131" s="1" t="s">
        <v>316</v>
      </c>
    </row>
    <row r="14132" customFormat="false" ht="15" hidden="false" customHeight="true" outlineLevel="0" collapsed="false">
      <c r="A14132" s="106" t="n">
        <v>96153.6809837963</v>
      </c>
      <c r="B14132" s="1" t="s">
        <v>317</v>
      </c>
      <c r="C14132" s="1" t="s">
        <v>318</v>
      </c>
      <c r="D14132" s="1" t="s">
        <v>319</v>
      </c>
    </row>
    <row r="14133" customFormat="false" ht="15" hidden="false" customHeight="true" outlineLevel="0" collapsed="false">
      <c r="A14133" s="106" t="n">
        <v>96161.8525347222</v>
      </c>
      <c r="B14133" s="1" t="s">
        <v>320</v>
      </c>
      <c r="C14133" s="1" t="s">
        <v>321</v>
      </c>
      <c r="D14133" s="1" t="s">
        <v>322</v>
      </c>
    </row>
    <row r="14134" customFormat="false" ht="15" hidden="false" customHeight="true" outlineLevel="0" collapsed="false">
      <c r="A14134" s="106" t="n">
        <v>96169.0311574074</v>
      </c>
      <c r="B14134" s="1" t="s">
        <v>333</v>
      </c>
      <c r="C14134" s="1" t="s">
        <v>334</v>
      </c>
      <c r="D14134" s="1" t="s">
        <v>325</v>
      </c>
    </row>
    <row r="14135" customFormat="false" ht="15" hidden="false" customHeight="true" outlineLevel="0" collapsed="false">
      <c r="A14135" s="106" t="n">
        <v>96175.6427430556</v>
      </c>
      <c r="B14135" s="1" t="s">
        <v>314</v>
      </c>
      <c r="C14135" s="1" t="s">
        <v>315</v>
      </c>
      <c r="D14135" s="1" t="s">
        <v>316</v>
      </c>
    </row>
    <row r="14136" customFormat="false" ht="15" hidden="false" customHeight="true" outlineLevel="0" collapsed="false">
      <c r="A14136" s="106" t="n">
        <v>96183.3455902778</v>
      </c>
      <c r="B14136" s="1" t="s">
        <v>317</v>
      </c>
      <c r="C14136" s="1" t="s">
        <v>318</v>
      </c>
      <c r="D14136" s="1" t="s">
        <v>319</v>
      </c>
    </row>
    <row r="14137" customFormat="false" ht="15" hidden="false" customHeight="true" outlineLevel="0" collapsed="false">
      <c r="A14137" s="106" t="n">
        <v>96191.4940162037</v>
      </c>
      <c r="B14137" s="1" t="s">
        <v>320</v>
      </c>
      <c r="C14137" s="1" t="s">
        <v>321</v>
      </c>
      <c r="D14137" s="1" t="s">
        <v>322</v>
      </c>
    </row>
    <row r="14138" customFormat="false" ht="15" hidden="false" customHeight="true" outlineLevel="0" collapsed="false">
      <c r="A14138" s="106" t="n">
        <v>96198.38</v>
      </c>
      <c r="B14138" s="1" t="s">
        <v>323</v>
      </c>
      <c r="C14138" s="1" t="s">
        <v>324</v>
      </c>
      <c r="D14138" s="1" t="s">
        <v>325</v>
      </c>
    </row>
    <row r="14139" customFormat="false" ht="15" hidden="false" customHeight="true" outlineLevel="0" collapsed="false">
      <c r="A14139" s="106" t="n">
        <v>96205.0206828704</v>
      </c>
      <c r="B14139" s="1" t="s">
        <v>314</v>
      </c>
      <c r="C14139" s="1" t="s">
        <v>315</v>
      </c>
      <c r="D14139" s="1" t="s">
        <v>316</v>
      </c>
    </row>
    <row r="14140" customFormat="false" ht="15" hidden="false" customHeight="true" outlineLevel="0" collapsed="false">
      <c r="A14140" s="106" t="n">
        <v>96213.0111342593</v>
      </c>
      <c r="B14140" s="1" t="s">
        <v>326</v>
      </c>
      <c r="C14140" s="1" t="s">
        <v>327</v>
      </c>
      <c r="D14140" s="1" t="s">
        <v>319</v>
      </c>
    </row>
    <row r="14141" customFormat="false" ht="15" hidden="false" customHeight="true" outlineLevel="0" collapsed="false">
      <c r="A14141" s="106" t="n">
        <v>96220.9904166667</v>
      </c>
      <c r="B14141" s="1" t="s">
        <v>320</v>
      </c>
      <c r="C14141" s="1" t="s">
        <v>321</v>
      </c>
      <c r="D14141" s="1" t="s">
        <v>322</v>
      </c>
    </row>
    <row r="14142" customFormat="false" ht="15" hidden="false" customHeight="true" outlineLevel="0" collapsed="false">
      <c r="A14142" s="106" t="n">
        <v>96227.6758796296</v>
      </c>
      <c r="B14142" s="1" t="s">
        <v>323</v>
      </c>
      <c r="C14142" s="1" t="s">
        <v>324</v>
      </c>
      <c r="D14142" s="1" t="s">
        <v>325</v>
      </c>
    </row>
    <row r="14143" customFormat="false" ht="15" hidden="false" customHeight="true" outlineLevel="0" collapsed="false">
      <c r="A14143" s="106" t="n">
        <v>96232.4460532407</v>
      </c>
      <c r="B14143" s="1" t="s">
        <v>328</v>
      </c>
      <c r="C14143" s="1" t="s">
        <v>331</v>
      </c>
      <c r="D14143" s="1" t="s">
        <v>332</v>
      </c>
    </row>
    <row r="14144" customFormat="false" ht="15" hidden="false" customHeight="true" outlineLevel="0" collapsed="false">
      <c r="A14144" s="106" t="n">
        <v>96234.4940162037</v>
      </c>
      <c r="B14144" s="1" t="s">
        <v>314</v>
      </c>
      <c r="C14144" s="1" t="s">
        <v>315</v>
      </c>
      <c r="D14144" s="1" t="s">
        <v>316</v>
      </c>
    </row>
    <row r="14145" customFormat="false" ht="15" hidden="false" customHeight="true" outlineLevel="0" collapsed="false">
      <c r="A14145" s="106" t="n">
        <v>96242.6434490741</v>
      </c>
      <c r="B14145" s="1" t="s">
        <v>326</v>
      </c>
      <c r="C14145" s="1" t="s">
        <v>327</v>
      </c>
      <c r="D14145" s="1" t="s">
        <v>319</v>
      </c>
    </row>
    <row r="14146" customFormat="false" ht="15" hidden="false" customHeight="true" outlineLevel="0" collapsed="false">
      <c r="A14146" s="106" t="n">
        <v>96250.3597685185</v>
      </c>
      <c r="B14146" s="1" t="s">
        <v>320</v>
      </c>
      <c r="C14146" s="1" t="s">
        <v>321</v>
      </c>
      <c r="D14146" s="1" t="s">
        <v>322</v>
      </c>
    </row>
    <row r="14147" customFormat="false" ht="15" hidden="false" customHeight="true" outlineLevel="0" collapsed="false">
      <c r="A14147" s="106" t="n">
        <v>96256.9608217593</v>
      </c>
      <c r="B14147" s="1" t="s">
        <v>323</v>
      </c>
      <c r="C14147" s="1" t="s">
        <v>324</v>
      </c>
      <c r="D14147" s="1" t="s">
        <v>325</v>
      </c>
    </row>
    <row r="14148" customFormat="false" ht="15" hidden="false" customHeight="true" outlineLevel="0" collapsed="false">
      <c r="A14148" s="106" t="n">
        <v>96264.078125</v>
      </c>
      <c r="B14148" s="1" t="s">
        <v>314</v>
      </c>
      <c r="C14148" s="1" t="s">
        <v>315</v>
      </c>
      <c r="D14148" s="1" t="s">
        <v>316</v>
      </c>
    </row>
    <row r="14149" customFormat="false" ht="15" hidden="false" customHeight="true" outlineLevel="0" collapsed="false">
      <c r="A14149" s="106" t="n">
        <v>96272.2270023148</v>
      </c>
      <c r="B14149" s="1" t="s">
        <v>326</v>
      </c>
      <c r="C14149" s="1" t="s">
        <v>327</v>
      </c>
      <c r="D14149" s="1" t="s">
        <v>319</v>
      </c>
    </row>
    <row r="14150" customFormat="false" ht="15" hidden="false" customHeight="true" outlineLevel="0" collapsed="false">
      <c r="A14150" s="106" t="n">
        <v>96279.6343171296</v>
      </c>
      <c r="B14150" s="1" t="s">
        <v>320</v>
      </c>
      <c r="C14150" s="1" t="s">
        <v>321</v>
      </c>
      <c r="D14150" s="1" t="s">
        <v>322</v>
      </c>
    </row>
    <row r="14151" customFormat="false" ht="15" hidden="false" customHeight="true" outlineLevel="0" collapsed="false">
      <c r="A14151" s="106" t="n">
        <v>96286.2858333333</v>
      </c>
      <c r="B14151" s="1" t="s">
        <v>323</v>
      </c>
      <c r="C14151" s="1" t="s">
        <v>324</v>
      </c>
      <c r="D14151" s="1" t="s">
        <v>325</v>
      </c>
    </row>
    <row r="14152" customFormat="false" ht="15" hidden="false" customHeight="true" outlineLevel="0" collapsed="false">
      <c r="A14152" s="106" t="n">
        <v>96293.7652199074</v>
      </c>
      <c r="B14152" s="1" t="s">
        <v>314</v>
      </c>
      <c r="C14152" s="1" t="s">
        <v>315</v>
      </c>
      <c r="D14152" s="1" t="s">
        <v>316</v>
      </c>
    </row>
    <row r="14153" customFormat="false" ht="15" hidden="false" customHeight="true" outlineLevel="0" collapsed="false">
      <c r="A14153" s="106" t="n">
        <v>96301.7633333333</v>
      </c>
      <c r="B14153" s="1" t="s">
        <v>326</v>
      </c>
      <c r="C14153" s="1" t="s">
        <v>327</v>
      </c>
      <c r="D14153" s="1" t="s">
        <v>319</v>
      </c>
    </row>
    <row r="14154" customFormat="false" ht="15" hidden="false" customHeight="true" outlineLevel="0" collapsed="false">
      <c r="A14154" s="106" t="n">
        <v>96308.8584259259</v>
      </c>
      <c r="B14154" s="1" t="s">
        <v>320</v>
      </c>
      <c r="C14154" s="1" t="s">
        <v>321</v>
      </c>
      <c r="D14154" s="1" t="s">
        <v>322</v>
      </c>
    </row>
    <row r="14155" customFormat="false" ht="15" hidden="false" customHeight="true" outlineLevel="0" collapsed="false">
      <c r="A14155" s="106" t="n">
        <v>96315.7011458333</v>
      </c>
      <c r="B14155" s="1" t="s">
        <v>323</v>
      </c>
      <c r="C14155" s="1" t="s">
        <v>324</v>
      </c>
      <c r="D14155" s="1" t="s">
        <v>325</v>
      </c>
    </row>
    <row r="14156" customFormat="false" ht="15" hidden="false" customHeight="true" outlineLevel="0" collapsed="false">
      <c r="A14156" s="106" t="n">
        <v>96323.5270601852</v>
      </c>
      <c r="B14156" s="1" t="s">
        <v>314</v>
      </c>
      <c r="C14156" s="1" t="s">
        <v>315</v>
      </c>
      <c r="D14156" s="1" t="s">
        <v>316</v>
      </c>
    </row>
    <row r="14157" customFormat="false" ht="15" hidden="false" customHeight="true" outlineLevel="0" collapsed="false">
      <c r="A14157" s="106" t="n">
        <v>96326.161412037</v>
      </c>
      <c r="B14157" s="1" t="s">
        <v>328</v>
      </c>
      <c r="C14157" s="1" t="s">
        <v>335</v>
      </c>
      <c r="D14157" s="1" t="s">
        <v>336</v>
      </c>
    </row>
    <row r="14158" customFormat="false" ht="15" hidden="false" customHeight="true" outlineLevel="0" collapsed="false">
      <c r="A14158" s="106" t="n">
        <v>96331.26125</v>
      </c>
      <c r="B14158" s="1" t="s">
        <v>317</v>
      </c>
      <c r="C14158" s="1" t="s">
        <v>318</v>
      </c>
      <c r="D14158" s="1" t="s">
        <v>319</v>
      </c>
    </row>
    <row r="14159" customFormat="false" ht="15" hidden="false" customHeight="true" outlineLevel="0" collapsed="false">
      <c r="A14159" s="106" t="n">
        <v>96338.0869675926</v>
      </c>
      <c r="B14159" s="1" t="s">
        <v>320</v>
      </c>
      <c r="C14159" s="1" t="s">
        <v>321</v>
      </c>
      <c r="D14159" s="1" t="s">
        <v>322</v>
      </c>
    </row>
    <row r="14160" customFormat="false" ht="15" hidden="false" customHeight="true" outlineLevel="0" collapsed="false">
      <c r="A14160" s="106" t="n">
        <v>96345.2413773148</v>
      </c>
      <c r="B14160" s="1" t="s">
        <v>333</v>
      </c>
      <c r="C14160" s="1" t="s">
        <v>334</v>
      </c>
      <c r="D14160" s="1" t="s">
        <v>325</v>
      </c>
    </row>
    <row r="14161" customFormat="false" ht="15" hidden="false" customHeight="true" outlineLevel="0" collapsed="false">
      <c r="A14161" s="106" t="n">
        <v>96353.3221759259</v>
      </c>
      <c r="B14161" s="1" t="s">
        <v>314</v>
      </c>
      <c r="C14161" s="1" t="s">
        <v>315</v>
      </c>
      <c r="D14161" s="1" t="s">
        <v>316</v>
      </c>
    </row>
    <row r="14162" customFormat="false" ht="15" hidden="false" customHeight="true" outlineLevel="0" collapsed="false">
      <c r="A14162" s="106" t="n">
        <v>96360.7293865741</v>
      </c>
      <c r="B14162" s="1" t="s">
        <v>317</v>
      </c>
      <c r="C14162" s="1" t="s">
        <v>318</v>
      </c>
      <c r="D14162" s="1" t="s">
        <v>319</v>
      </c>
    </row>
    <row r="14163" customFormat="false" ht="15" hidden="false" customHeight="true" outlineLevel="0" collapsed="false">
      <c r="A14163" s="106" t="n">
        <v>96367.3806597222</v>
      </c>
      <c r="B14163" s="1" t="s">
        <v>320</v>
      </c>
      <c r="C14163" s="1" t="s">
        <v>321</v>
      </c>
      <c r="D14163" s="1" t="s">
        <v>322</v>
      </c>
    </row>
    <row r="14164" customFormat="false" ht="15" hidden="false" customHeight="true" outlineLevel="0" collapsed="false">
      <c r="A14164" s="106" t="n">
        <v>96374.9104282407</v>
      </c>
      <c r="B14164" s="1" t="s">
        <v>323</v>
      </c>
      <c r="C14164" s="1" t="s">
        <v>324</v>
      </c>
      <c r="D14164" s="1" t="s">
        <v>325</v>
      </c>
    </row>
    <row r="14165" customFormat="false" ht="15" hidden="false" customHeight="true" outlineLevel="0" collapsed="false">
      <c r="A14165" s="106" t="n">
        <v>96383.1018518519</v>
      </c>
      <c r="B14165" s="1" t="s">
        <v>314</v>
      </c>
      <c r="C14165" s="1" t="s">
        <v>315</v>
      </c>
      <c r="D14165" s="1" t="s">
        <v>316</v>
      </c>
    </row>
    <row r="14166" customFormat="false" ht="15" hidden="false" customHeight="true" outlineLevel="0" collapsed="false">
      <c r="A14166" s="106" t="n">
        <v>96390.1753125</v>
      </c>
      <c r="B14166" s="1" t="s">
        <v>326</v>
      </c>
      <c r="C14166" s="1" t="s">
        <v>327</v>
      </c>
      <c r="D14166" s="1" t="s">
        <v>319</v>
      </c>
    </row>
    <row r="14167" customFormat="false" ht="15" hidden="false" customHeight="true" outlineLevel="0" collapsed="false">
      <c r="A14167" s="106" t="n">
        <v>96396.7952083333</v>
      </c>
      <c r="B14167" s="1" t="s">
        <v>320</v>
      </c>
      <c r="C14167" s="1" t="s">
        <v>321</v>
      </c>
      <c r="D14167" s="1" t="s">
        <v>322</v>
      </c>
    </row>
    <row r="14168" customFormat="false" ht="15" hidden="false" customHeight="true" outlineLevel="0" collapsed="false">
      <c r="A14168" s="106" t="n">
        <v>96404.6771643519</v>
      </c>
      <c r="B14168" s="1" t="s">
        <v>323</v>
      </c>
      <c r="C14168" s="1" t="s">
        <v>324</v>
      </c>
      <c r="D14168" s="1" t="s">
        <v>325</v>
      </c>
    </row>
    <row r="14169" customFormat="false" ht="15" hidden="false" customHeight="true" outlineLevel="0" collapsed="false">
      <c r="A14169" s="106" t="n">
        <v>96412.8134375</v>
      </c>
      <c r="B14169" s="1" t="s">
        <v>314</v>
      </c>
      <c r="C14169" s="1" t="s">
        <v>315</v>
      </c>
      <c r="D14169" s="1" t="s">
        <v>316</v>
      </c>
    </row>
    <row r="14170" customFormat="false" ht="15" hidden="false" customHeight="true" outlineLevel="0" collapsed="false">
      <c r="A14170" s="106" t="n">
        <v>96416.1246527778</v>
      </c>
      <c r="B14170" s="1" t="s">
        <v>328</v>
      </c>
      <c r="C14170" s="1" t="s">
        <v>337</v>
      </c>
      <c r="D14170" s="1" t="s">
        <v>338</v>
      </c>
    </row>
    <row r="14171" customFormat="false" ht="15" hidden="false" customHeight="true" outlineLevel="0" collapsed="false">
      <c r="A14171" s="106" t="n">
        <v>96419.6093865741</v>
      </c>
      <c r="B14171" s="1" t="s">
        <v>326</v>
      </c>
      <c r="C14171" s="1" t="s">
        <v>327</v>
      </c>
      <c r="D14171" s="1" t="s">
        <v>319</v>
      </c>
    </row>
    <row r="14172" customFormat="false" ht="15" hidden="false" customHeight="true" outlineLevel="0" collapsed="false">
      <c r="A14172" s="106" t="n">
        <v>96426.3623148148</v>
      </c>
      <c r="B14172" s="1" t="s">
        <v>320</v>
      </c>
      <c r="C14172" s="1" t="s">
        <v>321</v>
      </c>
      <c r="D14172" s="1" t="s">
        <v>322</v>
      </c>
    </row>
    <row r="14173" customFormat="false" ht="15" hidden="false" customHeight="true" outlineLevel="0" collapsed="false">
      <c r="A14173" s="106" t="n">
        <v>96434.4857407407</v>
      </c>
      <c r="B14173" s="1" t="s">
        <v>323</v>
      </c>
      <c r="C14173" s="1" t="s">
        <v>324</v>
      </c>
      <c r="D14173" s="1" t="s">
        <v>325</v>
      </c>
    </row>
    <row r="14174" customFormat="false" ht="15" hidden="false" customHeight="true" outlineLevel="0" collapsed="false">
      <c r="A14174" s="106" t="n">
        <v>96442.409375</v>
      </c>
      <c r="B14174" s="1" t="s">
        <v>314</v>
      </c>
      <c r="C14174" s="1" t="s">
        <v>315</v>
      </c>
      <c r="D14174" s="1" t="s">
        <v>316</v>
      </c>
    </row>
    <row r="14175" customFormat="false" ht="15" hidden="false" customHeight="true" outlineLevel="0" collapsed="false">
      <c r="A14175" s="106" t="n">
        <v>96449.046875</v>
      </c>
      <c r="B14175" s="1" t="s">
        <v>326</v>
      </c>
      <c r="C14175" s="1" t="s">
        <v>327</v>
      </c>
      <c r="D14175" s="1" t="s">
        <v>319</v>
      </c>
    </row>
    <row r="14176" customFormat="false" ht="15" hidden="false" customHeight="true" outlineLevel="0" collapsed="false">
      <c r="A14176" s="106" t="n">
        <v>96456.0717824074</v>
      </c>
      <c r="B14176" s="1" t="s">
        <v>320</v>
      </c>
      <c r="C14176" s="1" t="s">
        <v>321</v>
      </c>
      <c r="D14176" s="1" t="s">
        <v>322</v>
      </c>
    </row>
    <row r="14177" customFormat="false" ht="15" hidden="false" customHeight="true" outlineLevel="0" collapsed="false">
      <c r="A14177" s="106" t="n">
        <v>96464.2724421296</v>
      </c>
      <c r="B14177" s="1" t="s">
        <v>323</v>
      </c>
      <c r="C14177" s="1" t="s">
        <v>324</v>
      </c>
      <c r="D14177" s="1" t="s">
        <v>325</v>
      </c>
    </row>
    <row r="14178" customFormat="false" ht="15" hidden="false" customHeight="true" outlineLevel="0" collapsed="false">
      <c r="A14178" s="106" t="n">
        <v>96471.8666782407</v>
      </c>
      <c r="B14178" s="1" t="s">
        <v>314</v>
      </c>
      <c r="C14178" s="1" t="s">
        <v>315</v>
      </c>
      <c r="D14178" s="1" t="s">
        <v>316</v>
      </c>
    </row>
    <row r="14179" customFormat="false" ht="15" hidden="false" customHeight="true" outlineLevel="0" collapsed="false">
      <c r="A14179" s="106" t="n">
        <v>96478.5044328704</v>
      </c>
      <c r="B14179" s="1" t="s">
        <v>326</v>
      </c>
      <c r="C14179" s="1" t="s">
        <v>327</v>
      </c>
      <c r="D14179" s="1" t="s">
        <v>319</v>
      </c>
    </row>
    <row r="14180" customFormat="false" ht="15" hidden="false" customHeight="true" outlineLevel="0" collapsed="false">
      <c r="A14180" s="106" t="n">
        <v>96485.8742361111</v>
      </c>
      <c r="B14180" s="1" t="s">
        <v>320</v>
      </c>
      <c r="C14180" s="1" t="s">
        <v>321</v>
      </c>
      <c r="D14180" s="1" t="s">
        <v>322</v>
      </c>
    </row>
    <row r="14181" customFormat="false" ht="15" hidden="false" customHeight="true" outlineLevel="0" collapsed="false">
      <c r="A14181" s="106" t="n">
        <v>96493.9797800926</v>
      </c>
      <c r="B14181" s="1" t="s">
        <v>323</v>
      </c>
      <c r="C14181" s="1" t="s">
        <v>324</v>
      </c>
      <c r="D14181" s="1" t="s">
        <v>325</v>
      </c>
    </row>
    <row r="14182" customFormat="false" ht="15" hidden="false" customHeight="true" outlineLevel="0" collapsed="false">
      <c r="A14182" s="106" t="n">
        <v>96501.2008333333</v>
      </c>
      <c r="B14182" s="1" t="s">
        <v>314</v>
      </c>
      <c r="C14182" s="1" t="s">
        <v>315</v>
      </c>
      <c r="D14182" s="1" t="s">
        <v>316</v>
      </c>
    </row>
    <row r="14183" customFormat="false" ht="15" hidden="false" customHeight="true" outlineLevel="0" collapsed="false">
      <c r="A14183" s="106" t="n">
        <v>96505.0562731482</v>
      </c>
      <c r="B14183" s="1" t="s">
        <v>328</v>
      </c>
      <c r="C14183" s="1" t="s">
        <v>329</v>
      </c>
      <c r="D14183" s="1" t="s">
        <v>330</v>
      </c>
    </row>
    <row r="14184" customFormat="false" ht="15" hidden="false" customHeight="true" outlineLevel="0" collapsed="false">
      <c r="A14184" s="106" t="n">
        <v>96507.9938657408</v>
      </c>
      <c r="B14184" s="1" t="s">
        <v>317</v>
      </c>
      <c r="C14184" s="1" t="s">
        <v>318</v>
      </c>
      <c r="D14184" s="1" t="s">
        <v>319</v>
      </c>
    </row>
    <row r="14185" customFormat="false" ht="15" hidden="false" customHeight="true" outlineLevel="0" collapsed="false">
      <c r="A14185" s="106" t="n">
        <v>96515.7040856482</v>
      </c>
      <c r="B14185" s="1" t="s">
        <v>320</v>
      </c>
      <c r="C14185" s="1" t="s">
        <v>321</v>
      </c>
      <c r="D14185" s="1" t="s">
        <v>322</v>
      </c>
    </row>
    <row r="14186" customFormat="false" ht="15" hidden="false" customHeight="true" outlineLevel="0" collapsed="false">
      <c r="A14186" s="106" t="n">
        <v>96523.5686111111</v>
      </c>
      <c r="B14186" s="1" t="s">
        <v>333</v>
      </c>
      <c r="C14186" s="1" t="s">
        <v>334</v>
      </c>
      <c r="D14186" s="1" t="s">
        <v>325</v>
      </c>
    </row>
    <row r="14187" customFormat="false" ht="15" hidden="false" customHeight="true" outlineLevel="0" collapsed="false">
      <c r="A14187" s="106" t="n">
        <v>96530.4582291667</v>
      </c>
      <c r="B14187" s="1" t="s">
        <v>314</v>
      </c>
      <c r="C14187" s="1" t="s">
        <v>315</v>
      </c>
      <c r="D14187" s="1" t="s">
        <v>316</v>
      </c>
    </row>
    <row r="14188" customFormat="false" ht="15" hidden="false" customHeight="true" outlineLevel="0" collapsed="false">
      <c r="A14188" s="106" t="n">
        <v>96537.5189236111</v>
      </c>
      <c r="B14188" s="1" t="s">
        <v>326</v>
      </c>
      <c r="C14188" s="1" t="s">
        <v>327</v>
      </c>
      <c r="D14188" s="1" t="s">
        <v>319</v>
      </c>
    </row>
    <row r="14189" customFormat="false" ht="15" hidden="false" customHeight="true" outlineLevel="0" collapsed="false">
      <c r="A14189" s="106" t="n">
        <v>96545.5002777778</v>
      </c>
      <c r="B14189" s="1" t="s">
        <v>320</v>
      </c>
      <c r="C14189" s="1" t="s">
        <v>321</v>
      </c>
      <c r="D14189" s="1" t="s">
        <v>322</v>
      </c>
    </row>
    <row r="14190" customFormat="false" ht="15" hidden="false" customHeight="true" outlineLevel="0" collapsed="false">
      <c r="A14190" s="106" t="n">
        <v>96553.02875</v>
      </c>
      <c r="B14190" s="1" t="s">
        <v>323</v>
      </c>
      <c r="C14190" s="1" t="s">
        <v>324</v>
      </c>
      <c r="D14190" s="1" t="s">
        <v>325</v>
      </c>
    </row>
    <row r="14191" customFormat="false" ht="15" hidden="false" customHeight="true" outlineLevel="0" collapsed="false">
      <c r="A14191" s="106" t="n">
        <v>96559.6973148148</v>
      </c>
      <c r="B14191" s="1" t="s">
        <v>314</v>
      </c>
      <c r="C14191" s="1" t="s">
        <v>315</v>
      </c>
      <c r="D14191" s="1" t="s">
        <v>316</v>
      </c>
    </row>
    <row r="14192" customFormat="false" ht="15" hidden="false" customHeight="true" outlineLevel="0" collapsed="false">
      <c r="A14192" s="106" t="n">
        <v>96567.0782175926</v>
      </c>
      <c r="B14192" s="1" t="s">
        <v>326</v>
      </c>
      <c r="C14192" s="1" t="s">
        <v>327</v>
      </c>
      <c r="D14192" s="1" t="s">
        <v>319</v>
      </c>
    </row>
    <row r="14193" customFormat="false" ht="15" hidden="false" customHeight="true" outlineLevel="0" collapsed="false">
      <c r="A14193" s="106" t="n">
        <v>96575.2151967593</v>
      </c>
      <c r="B14193" s="1" t="s">
        <v>320</v>
      </c>
      <c r="C14193" s="1" t="s">
        <v>321</v>
      </c>
      <c r="D14193" s="1" t="s">
        <v>322</v>
      </c>
    </row>
    <row r="14194" customFormat="false" ht="15" hidden="false" customHeight="true" outlineLevel="0" collapsed="false">
      <c r="A14194" s="106" t="n">
        <v>96582.3815509259</v>
      </c>
      <c r="B14194" s="1" t="s">
        <v>323</v>
      </c>
      <c r="C14194" s="1" t="s">
        <v>324</v>
      </c>
      <c r="D14194" s="1" t="s">
        <v>325</v>
      </c>
    </row>
    <row r="14195" customFormat="false" ht="15" hidden="false" customHeight="true" outlineLevel="0" collapsed="false">
      <c r="A14195" s="106" t="n">
        <v>96588.9736921296</v>
      </c>
      <c r="B14195" s="1" t="s">
        <v>314</v>
      </c>
      <c r="C14195" s="1" t="s">
        <v>315</v>
      </c>
      <c r="D14195" s="1" t="s">
        <v>316</v>
      </c>
    </row>
    <row r="14196" customFormat="false" ht="15" hidden="false" customHeight="true" outlineLevel="0" collapsed="false">
      <c r="A14196" s="106" t="n">
        <v>96596.6696527778</v>
      </c>
      <c r="B14196" s="1" t="s">
        <v>326</v>
      </c>
      <c r="C14196" s="1" t="s">
        <v>327</v>
      </c>
      <c r="D14196" s="1" t="s">
        <v>319</v>
      </c>
    </row>
    <row r="14197" customFormat="false" ht="15" hidden="false" customHeight="true" outlineLevel="0" collapsed="false">
      <c r="A14197" s="106" t="n">
        <v>96597.6896064815</v>
      </c>
      <c r="B14197" s="1" t="s">
        <v>328</v>
      </c>
      <c r="C14197" s="1" t="s">
        <v>331</v>
      </c>
      <c r="D14197" s="1" t="s">
        <v>332</v>
      </c>
    </row>
    <row r="14198" customFormat="false" ht="15" hidden="false" customHeight="true" outlineLevel="0" collapsed="false">
      <c r="A14198" s="106" t="n">
        <v>96604.8181018519</v>
      </c>
      <c r="B14198" s="1" t="s">
        <v>320</v>
      </c>
      <c r="C14198" s="1" t="s">
        <v>321</v>
      </c>
      <c r="D14198" s="1" t="s">
        <v>322</v>
      </c>
    </row>
    <row r="14199" customFormat="false" ht="15" hidden="false" customHeight="true" outlineLevel="0" collapsed="false">
      <c r="A14199" s="106" t="n">
        <v>96611.6707638889</v>
      </c>
      <c r="B14199" s="1" t="s">
        <v>323</v>
      </c>
      <c r="C14199" s="1" t="s">
        <v>324</v>
      </c>
      <c r="D14199" s="1" t="s">
        <v>325</v>
      </c>
    </row>
    <row r="14200" customFormat="false" ht="15" hidden="false" customHeight="true" outlineLevel="0" collapsed="false">
      <c r="A14200" s="106" t="n">
        <v>96618.3322685185</v>
      </c>
      <c r="B14200" s="1" t="s">
        <v>314</v>
      </c>
      <c r="C14200" s="1" t="s">
        <v>315</v>
      </c>
      <c r="D14200" s="1" t="s">
        <v>316</v>
      </c>
    </row>
    <row r="14201" customFormat="false" ht="15" hidden="false" customHeight="true" outlineLevel="0" collapsed="false">
      <c r="A14201" s="106" t="n">
        <v>96626.2902199074</v>
      </c>
      <c r="B14201" s="1" t="s">
        <v>326</v>
      </c>
      <c r="C14201" s="1" t="s">
        <v>327</v>
      </c>
      <c r="D14201" s="1" t="s">
        <v>319</v>
      </c>
    </row>
    <row r="14202" customFormat="false" ht="15" hidden="false" customHeight="true" outlineLevel="0" collapsed="false">
      <c r="A14202" s="106" t="n">
        <v>96634.2986921296</v>
      </c>
      <c r="B14202" s="1" t="s">
        <v>320</v>
      </c>
      <c r="C14202" s="1" t="s">
        <v>321</v>
      </c>
      <c r="D14202" s="1" t="s">
        <v>322</v>
      </c>
    </row>
    <row r="14203" customFormat="false" ht="15" hidden="false" customHeight="true" outlineLevel="0" collapsed="false">
      <c r="A14203" s="106" t="n">
        <v>96640.9484143519</v>
      </c>
      <c r="B14203" s="1" t="s">
        <v>323</v>
      </c>
      <c r="C14203" s="1" t="s">
        <v>324</v>
      </c>
      <c r="D14203" s="1" t="s">
        <v>325</v>
      </c>
    </row>
    <row r="14204" customFormat="false" ht="15" hidden="false" customHeight="true" outlineLevel="0" collapsed="false">
      <c r="A14204" s="106" t="n">
        <v>96647.8041319445</v>
      </c>
      <c r="B14204" s="1" t="s">
        <v>314</v>
      </c>
      <c r="C14204" s="1" t="s">
        <v>315</v>
      </c>
      <c r="D14204" s="1" t="s">
        <v>316</v>
      </c>
    </row>
    <row r="14205" customFormat="false" ht="15" hidden="false" customHeight="true" outlineLevel="0" collapsed="false">
      <c r="A14205" s="106" t="n">
        <v>96655.9300578704</v>
      </c>
      <c r="B14205" s="1" t="s">
        <v>326</v>
      </c>
      <c r="C14205" s="1" t="s">
        <v>327</v>
      </c>
      <c r="D14205" s="1" t="s">
        <v>319</v>
      </c>
    </row>
    <row r="14206" customFormat="false" ht="15" hidden="false" customHeight="true" outlineLevel="0" collapsed="false">
      <c r="A14206" s="106" t="n">
        <v>96663.6700231482</v>
      </c>
      <c r="B14206" s="1" t="s">
        <v>320</v>
      </c>
      <c r="C14206" s="1" t="s">
        <v>321</v>
      </c>
      <c r="D14206" s="1" t="s">
        <v>322</v>
      </c>
    </row>
    <row r="14207" customFormat="false" ht="15" hidden="false" customHeight="true" outlineLevel="0" collapsed="false">
      <c r="A14207" s="106" t="n">
        <v>96670.2635185185</v>
      </c>
      <c r="B14207" s="1" t="s">
        <v>323</v>
      </c>
      <c r="C14207" s="1" t="s">
        <v>324</v>
      </c>
      <c r="D14207" s="1" t="s">
        <v>325</v>
      </c>
    </row>
    <row r="14208" customFormat="false" ht="15" hidden="false" customHeight="true" outlineLevel="0" collapsed="false">
      <c r="A14208" s="106" t="n">
        <v>96677.40625</v>
      </c>
      <c r="B14208" s="1" t="s">
        <v>314</v>
      </c>
      <c r="C14208" s="1" t="s">
        <v>315</v>
      </c>
      <c r="D14208" s="1" t="s">
        <v>316</v>
      </c>
    </row>
    <row r="14209" customFormat="false" ht="15" hidden="false" customHeight="true" outlineLevel="0" collapsed="false">
      <c r="A14209" s="106" t="n">
        <v>96685.5672569444</v>
      </c>
      <c r="B14209" s="1" t="s">
        <v>317</v>
      </c>
      <c r="C14209" s="1" t="s">
        <v>318</v>
      </c>
      <c r="D14209" s="1" t="s">
        <v>319</v>
      </c>
    </row>
    <row r="14210" customFormat="false" ht="15" hidden="false" customHeight="true" outlineLevel="0" collapsed="false">
      <c r="A14210" s="106" t="n">
        <v>96691.3977893519</v>
      </c>
      <c r="B14210" s="1" t="s">
        <v>328</v>
      </c>
      <c r="C14210" s="1" t="s">
        <v>335</v>
      </c>
      <c r="D14210" s="1" t="s">
        <v>336</v>
      </c>
    </row>
    <row r="14211" customFormat="false" ht="15" hidden="false" customHeight="true" outlineLevel="0" collapsed="false">
      <c r="A14211" s="106" t="n">
        <v>96692.9666087963</v>
      </c>
      <c r="B14211" s="1" t="s">
        <v>320</v>
      </c>
      <c r="C14211" s="1" t="s">
        <v>321</v>
      </c>
      <c r="D14211" s="1" t="s">
        <v>322</v>
      </c>
    </row>
    <row r="14212" customFormat="false" ht="15" hidden="false" customHeight="true" outlineLevel="0" collapsed="false">
      <c r="A14212" s="106" t="n">
        <v>96699.6546875</v>
      </c>
      <c r="B14212" s="1" t="s">
        <v>333</v>
      </c>
      <c r="C14212" s="1" t="s">
        <v>334</v>
      </c>
      <c r="D14212" s="1" t="s">
        <v>325</v>
      </c>
    </row>
    <row r="14213" customFormat="false" ht="15" hidden="false" customHeight="true" outlineLevel="0" collapsed="false">
      <c r="A14213" s="106" t="n">
        <v>96707.1389930556</v>
      </c>
      <c r="B14213" s="1" t="s">
        <v>314</v>
      </c>
      <c r="C14213" s="1" t="s">
        <v>315</v>
      </c>
      <c r="D14213" s="1" t="s">
        <v>316</v>
      </c>
    </row>
    <row r="14214" customFormat="false" ht="15" hidden="false" customHeight="true" outlineLevel="0" collapsed="false">
      <c r="A14214" s="106" t="n">
        <v>96715.1734375</v>
      </c>
      <c r="B14214" s="1" t="s">
        <v>326</v>
      </c>
      <c r="C14214" s="1" t="s">
        <v>327</v>
      </c>
      <c r="D14214" s="1" t="s">
        <v>319</v>
      </c>
    </row>
    <row r="14215" customFormat="false" ht="15" hidden="false" customHeight="true" outlineLevel="0" collapsed="false">
      <c r="A14215" s="106" t="n">
        <v>96722.2367708333</v>
      </c>
      <c r="B14215" s="1" t="s">
        <v>320</v>
      </c>
      <c r="C14215" s="1" t="s">
        <v>321</v>
      </c>
      <c r="D14215" s="1" t="s">
        <v>322</v>
      </c>
    </row>
    <row r="14216" customFormat="false" ht="15" hidden="false" customHeight="true" outlineLevel="0" collapsed="false">
      <c r="A14216" s="106" t="n">
        <v>96729.1466435185</v>
      </c>
      <c r="B14216" s="1" t="s">
        <v>323</v>
      </c>
      <c r="C14216" s="1" t="s">
        <v>324</v>
      </c>
      <c r="D14216" s="1" t="s">
        <v>325</v>
      </c>
    </row>
    <row r="14217" customFormat="false" ht="15" hidden="false" customHeight="true" outlineLevel="0" collapsed="false">
      <c r="A14217" s="106" t="n">
        <v>96736.9765972222</v>
      </c>
      <c r="B14217" s="1" t="s">
        <v>314</v>
      </c>
      <c r="C14217" s="1" t="s">
        <v>315</v>
      </c>
      <c r="D14217" s="1" t="s">
        <v>316</v>
      </c>
    </row>
    <row r="14218" customFormat="false" ht="15" hidden="false" customHeight="true" outlineLevel="0" collapsed="false">
      <c r="A14218" s="106" t="n">
        <v>96744.7291203704</v>
      </c>
      <c r="B14218" s="1" t="s">
        <v>326</v>
      </c>
      <c r="C14218" s="1" t="s">
        <v>327</v>
      </c>
      <c r="D14218" s="1" t="s">
        <v>319</v>
      </c>
    </row>
    <row r="14219" customFormat="false" ht="15" hidden="false" customHeight="true" outlineLevel="0" collapsed="false">
      <c r="A14219" s="106" t="n">
        <v>96751.5328356482</v>
      </c>
      <c r="B14219" s="1" t="s">
        <v>320</v>
      </c>
      <c r="C14219" s="1" t="s">
        <v>321</v>
      </c>
      <c r="D14219" s="1" t="s">
        <v>322</v>
      </c>
    </row>
    <row r="14220" customFormat="false" ht="15" hidden="false" customHeight="true" outlineLevel="0" collapsed="false">
      <c r="A14220" s="106" t="n">
        <v>96758.7501851852</v>
      </c>
      <c r="B14220" s="1" t="s">
        <v>323</v>
      </c>
      <c r="C14220" s="1" t="s">
        <v>324</v>
      </c>
      <c r="D14220" s="1" t="s">
        <v>325</v>
      </c>
    </row>
    <row r="14221" customFormat="false" ht="15" hidden="false" customHeight="true" outlineLevel="0" collapsed="false">
      <c r="A14221" s="106" t="n">
        <v>96766.8565509259</v>
      </c>
      <c r="B14221" s="1" t="s">
        <v>314</v>
      </c>
      <c r="C14221" s="1" t="s">
        <v>315</v>
      </c>
      <c r="D14221" s="1" t="s">
        <v>316</v>
      </c>
    </row>
    <row r="14222" customFormat="false" ht="15" hidden="false" customHeight="true" outlineLevel="0" collapsed="false">
      <c r="A14222" s="106" t="n">
        <v>96774.2336226852</v>
      </c>
      <c r="B14222" s="1" t="s">
        <v>326</v>
      </c>
      <c r="C14222" s="1" t="s">
        <v>327</v>
      </c>
      <c r="D14222" s="1" t="s">
        <v>319</v>
      </c>
    </row>
    <row r="14223" customFormat="false" ht="15" hidden="false" customHeight="true" outlineLevel="0" collapsed="false">
      <c r="A14223" s="106" t="n">
        <v>96780.9001041667</v>
      </c>
      <c r="B14223" s="1" t="s">
        <v>320</v>
      </c>
      <c r="C14223" s="1" t="s">
        <v>321</v>
      </c>
      <c r="D14223" s="1" t="s">
        <v>322</v>
      </c>
    </row>
    <row r="14224" customFormat="false" ht="15" hidden="false" customHeight="true" outlineLevel="0" collapsed="false">
      <c r="A14224" s="106" t="n">
        <v>96781.3631134259</v>
      </c>
      <c r="B14224" s="1" t="s">
        <v>328</v>
      </c>
      <c r="C14224" s="1" t="s">
        <v>337</v>
      </c>
      <c r="D14224" s="1" t="s">
        <v>338</v>
      </c>
    </row>
    <row r="14225" customFormat="false" ht="15" hidden="false" customHeight="true" outlineLevel="0" collapsed="false">
      <c r="A14225" s="106" t="n">
        <v>96788.4608101852</v>
      </c>
      <c r="B14225" s="1" t="s">
        <v>323</v>
      </c>
      <c r="C14225" s="1" t="s">
        <v>324</v>
      </c>
      <c r="D14225" s="1" t="s">
        <v>325</v>
      </c>
    </row>
    <row r="14226" customFormat="false" ht="15" hidden="false" customHeight="true" outlineLevel="0" collapsed="false">
      <c r="A14226" s="106" t="n">
        <v>96796.6890856482</v>
      </c>
      <c r="B14226" s="1" t="s">
        <v>314</v>
      </c>
      <c r="C14226" s="1" t="s">
        <v>315</v>
      </c>
      <c r="D14226" s="1" t="s">
        <v>316</v>
      </c>
    </row>
    <row r="14227" customFormat="false" ht="15" hidden="false" customHeight="true" outlineLevel="0" collapsed="false">
      <c r="A14227" s="106" t="n">
        <v>96803.7003472222</v>
      </c>
      <c r="B14227" s="1" t="s">
        <v>326</v>
      </c>
      <c r="C14227" s="1" t="s">
        <v>327</v>
      </c>
      <c r="D14227" s="1" t="s">
        <v>319</v>
      </c>
    </row>
    <row r="14228" customFormat="false" ht="15" hidden="false" customHeight="true" outlineLevel="0" collapsed="false">
      <c r="A14228" s="106" t="n">
        <v>96810.3662384259</v>
      </c>
      <c r="B14228" s="1" t="s">
        <v>320</v>
      </c>
      <c r="C14228" s="1" t="s">
        <v>321</v>
      </c>
      <c r="D14228" s="1" t="s">
        <v>322</v>
      </c>
    </row>
    <row r="14229" customFormat="false" ht="15" hidden="false" customHeight="true" outlineLevel="0" collapsed="false">
      <c r="A14229" s="106" t="n">
        <v>96818.2502314815</v>
      </c>
      <c r="B14229" s="1" t="s">
        <v>323</v>
      </c>
      <c r="C14229" s="1" t="s">
        <v>324</v>
      </c>
      <c r="D14229" s="1" t="s">
        <v>325</v>
      </c>
    </row>
    <row r="14230" customFormat="false" ht="15" hidden="false" customHeight="true" outlineLevel="0" collapsed="false">
      <c r="A14230" s="106" t="n">
        <v>96826.3936574074</v>
      </c>
      <c r="B14230" s="1" t="s">
        <v>314</v>
      </c>
      <c r="C14230" s="1" t="s">
        <v>315</v>
      </c>
      <c r="D14230" s="1" t="s">
        <v>316</v>
      </c>
    </row>
    <row r="14231" customFormat="false" ht="15" hidden="false" customHeight="true" outlineLevel="0" collapsed="false">
      <c r="A14231" s="106" t="n">
        <v>96833.1436689815</v>
      </c>
      <c r="B14231" s="1" t="s">
        <v>326</v>
      </c>
      <c r="C14231" s="1" t="s">
        <v>327</v>
      </c>
      <c r="D14231" s="1" t="s">
        <v>319</v>
      </c>
    </row>
    <row r="14232" customFormat="false" ht="15" hidden="false" customHeight="true" outlineLevel="0" collapsed="false">
      <c r="A14232" s="106" t="n">
        <v>96839.9372222222</v>
      </c>
      <c r="B14232" s="1" t="s">
        <v>320</v>
      </c>
      <c r="C14232" s="1" t="s">
        <v>321</v>
      </c>
      <c r="D14232" s="1" t="s">
        <v>322</v>
      </c>
    </row>
    <row r="14233" customFormat="false" ht="15" hidden="false" customHeight="true" outlineLevel="0" collapsed="false">
      <c r="A14233" s="106" t="n">
        <v>96848.0585648148</v>
      </c>
      <c r="B14233" s="1" t="s">
        <v>323</v>
      </c>
      <c r="C14233" s="1" t="s">
        <v>324</v>
      </c>
      <c r="D14233" s="1" t="s">
        <v>325</v>
      </c>
    </row>
    <row r="14234" customFormat="false" ht="15" hidden="false" customHeight="true" outlineLevel="0" collapsed="false">
      <c r="A14234" s="106" t="n">
        <v>96855.9332291667</v>
      </c>
      <c r="B14234" s="1" t="s">
        <v>314</v>
      </c>
      <c r="C14234" s="1" t="s">
        <v>315</v>
      </c>
      <c r="D14234" s="1" t="s">
        <v>316</v>
      </c>
    </row>
    <row r="14235" customFormat="false" ht="15" hidden="false" customHeight="true" outlineLevel="0" collapsed="false">
      <c r="A14235" s="106" t="n">
        <v>96862.5710069445</v>
      </c>
      <c r="B14235" s="1" t="s">
        <v>317</v>
      </c>
      <c r="C14235" s="1" t="s">
        <v>318</v>
      </c>
      <c r="D14235" s="1" t="s">
        <v>319</v>
      </c>
    </row>
    <row r="14236" customFormat="false" ht="15" hidden="false" customHeight="true" outlineLevel="0" collapsed="false">
      <c r="A14236" s="106" t="n">
        <v>96869.6017013889</v>
      </c>
      <c r="B14236" s="1" t="s">
        <v>320</v>
      </c>
      <c r="C14236" s="1" t="s">
        <v>321</v>
      </c>
      <c r="D14236" s="1" t="s">
        <v>322</v>
      </c>
    </row>
    <row r="14237" customFormat="false" ht="15" hidden="false" customHeight="true" outlineLevel="0" collapsed="false">
      <c r="A14237" s="106" t="n">
        <v>96870.3019560185</v>
      </c>
      <c r="B14237" s="1" t="s">
        <v>328</v>
      </c>
      <c r="C14237" s="1" t="s">
        <v>329</v>
      </c>
      <c r="D14237" s="1" t="s">
        <v>330</v>
      </c>
    </row>
    <row r="14238" customFormat="false" ht="15" hidden="false" customHeight="true" outlineLevel="0" collapsed="false">
      <c r="A14238" s="106" t="n">
        <v>96877.8077314815</v>
      </c>
      <c r="B14238" s="1" t="s">
        <v>323</v>
      </c>
      <c r="C14238" s="1" t="s">
        <v>324</v>
      </c>
      <c r="D14238" s="1" t="s">
        <v>325</v>
      </c>
    </row>
    <row r="14239" customFormat="false" ht="15" hidden="false" customHeight="true" outlineLevel="0" collapsed="false">
      <c r="A14239" s="106" t="n">
        <v>96885.3193402778</v>
      </c>
      <c r="B14239" s="1" t="s">
        <v>314</v>
      </c>
      <c r="C14239" s="1" t="s">
        <v>315</v>
      </c>
      <c r="D14239" s="1" t="s">
        <v>316</v>
      </c>
    </row>
    <row r="14240" customFormat="false" ht="15" hidden="false" customHeight="true" outlineLevel="0" collapsed="false">
      <c r="A14240" s="106" t="n">
        <v>96891.9872222222</v>
      </c>
      <c r="B14240" s="1" t="s">
        <v>326</v>
      </c>
      <c r="C14240" s="1" t="s">
        <v>327</v>
      </c>
      <c r="D14240" s="1" t="s">
        <v>319</v>
      </c>
    </row>
    <row r="14241" customFormat="false" ht="15" hidden="false" customHeight="true" outlineLevel="0" collapsed="false">
      <c r="A14241" s="106" t="n">
        <v>96899.335162037</v>
      </c>
      <c r="B14241" s="1" t="s">
        <v>320</v>
      </c>
      <c r="C14241" s="1" t="s">
        <v>321</v>
      </c>
      <c r="D14241" s="1" t="s">
        <v>322</v>
      </c>
    </row>
    <row r="14242" customFormat="false" ht="15" hidden="false" customHeight="true" outlineLevel="0" collapsed="false">
      <c r="A14242" s="106" t="n">
        <v>96907.4385300926</v>
      </c>
      <c r="B14242" s="1" t="s">
        <v>323</v>
      </c>
      <c r="C14242" s="1" t="s">
        <v>324</v>
      </c>
      <c r="D14242" s="1" t="s">
        <v>325</v>
      </c>
    </row>
    <row r="14243" customFormat="false" ht="15" hidden="false" customHeight="true" outlineLevel="0" collapsed="false">
      <c r="A14243" s="106" t="n">
        <v>96914.5937962963</v>
      </c>
      <c r="B14243" s="1" t="s">
        <v>314</v>
      </c>
      <c r="C14243" s="1" t="s">
        <v>315</v>
      </c>
      <c r="D14243" s="1" t="s">
        <v>316</v>
      </c>
    </row>
    <row r="14244" customFormat="false" ht="15" hidden="false" customHeight="true" outlineLevel="0" collapsed="false">
      <c r="A14244" s="106" t="n">
        <v>96921.4057986111</v>
      </c>
      <c r="B14244" s="1" t="s">
        <v>326</v>
      </c>
      <c r="C14244" s="1" t="s">
        <v>327</v>
      </c>
      <c r="D14244" s="1" t="s">
        <v>319</v>
      </c>
    </row>
    <row r="14245" customFormat="false" ht="15" hidden="false" customHeight="true" outlineLevel="0" collapsed="false">
      <c r="A14245" s="106" t="n">
        <v>96929.0995023148</v>
      </c>
      <c r="B14245" s="1" t="s">
        <v>320</v>
      </c>
      <c r="C14245" s="1" t="s">
        <v>321</v>
      </c>
      <c r="D14245" s="1" t="s">
        <v>322</v>
      </c>
    </row>
    <row r="14246" customFormat="false" ht="15" hidden="false" customHeight="true" outlineLevel="0" collapsed="false">
      <c r="A14246" s="106" t="n">
        <v>96936.9368518519</v>
      </c>
      <c r="B14246" s="1" t="s">
        <v>323</v>
      </c>
      <c r="C14246" s="1" t="s">
        <v>324</v>
      </c>
      <c r="D14246" s="1" t="s">
        <v>325</v>
      </c>
    </row>
    <row r="14247" customFormat="false" ht="15" hidden="false" customHeight="true" outlineLevel="0" collapsed="false">
      <c r="A14247" s="106" t="n">
        <v>96943.8093981482</v>
      </c>
      <c r="B14247" s="1" t="s">
        <v>314</v>
      </c>
      <c r="C14247" s="1" t="s">
        <v>315</v>
      </c>
      <c r="D14247" s="1" t="s">
        <v>316</v>
      </c>
    </row>
    <row r="14248" customFormat="false" ht="15" hidden="false" customHeight="true" outlineLevel="0" collapsed="false">
      <c r="A14248" s="106" t="n">
        <v>96950.8536342593</v>
      </c>
      <c r="B14248" s="1" t="s">
        <v>326</v>
      </c>
      <c r="C14248" s="1" t="s">
        <v>327</v>
      </c>
      <c r="D14248" s="1" t="s">
        <v>319</v>
      </c>
    </row>
    <row r="14249" customFormat="false" ht="15" hidden="false" customHeight="true" outlineLevel="0" collapsed="false">
      <c r="A14249" s="106" t="n">
        <v>96958.8455092593</v>
      </c>
      <c r="B14249" s="1" t="s">
        <v>320</v>
      </c>
      <c r="C14249" s="1" t="s">
        <v>321</v>
      </c>
      <c r="D14249" s="1" t="s">
        <v>322</v>
      </c>
    </row>
    <row r="14250" customFormat="false" ht="15" hidden="false" customHeight="true" outlineLevel="0" collapsed="false">
      <c r="A14250" s="106" t="n">
        <v>96962.9326157407</v>
      </c>
      <c r="B14250" s="1" t="s">
        <v>328</v>
      </c>
      <c r="C14250" s="1" t="s">
        <v>331</v>
      </c>
      <c r="D14250" s="1" t="s">
        <v>332</v>
      </c>
    </row>
    <row r="14251" customFormat="false" ht="15" hidden="false" customHeight="true" outlineLevel="0" collapsed="false">
      <c r="A14251" s="106" t="n">
        <v>96966.3285648148</v>
      </c>
      <c r="B14251" s="1" t="s">
        <v>323</v>
      </c>
      <c r="C14251" s="1" t="s">
        <v>324</v>
      </c>
      <c r="D14251" s="1" t="s">
        <v>325</v>
      </c>
    </row>
    <row r="14252" customFormat="false" ht="15" hidden="false" customHeight="true" outlineLevel="0" collapsed="false">
      <c r="A14252" s="106" t="n">
        <v>96973.0203125</v>
      </c>
      <c r="B14252" s="1" t="s">
        <v>314</v>
      </c>
      <c r="C14252" s="1" t="s">
        <v>315</v>
      </c>
      <c r="D14252" s="1" t="s">
        <v>316</v>
      </c>
    </row>
    <row r="14253" customFormat="false" ht="15" hidden="false" customHeight="true" outlineLevel="0" collapsed="false">
      <c r="A14253" s="106" t="n">
        <v>96980.3626388889</v>
      </c>
      <c r="B14253" s="1" t="s">
        <v>326</v>
      </c>
      <c r="C14253" s="1" t="s">
        <v>327</v>
      </c>
      <c r="D14253" s="1" t="s">
        <v>319</v>
      </c>
    </row>
    <row r="14254" customFormat="false" ht="15" hidden="false" customHeight="true" outlineLevel="0" collapsed="false">
      <c r="A14254" s="106" t="n">
        <v>96988.5268634259</v>
      </c>
      <c r="B14254" s="1" t="s">
        <v>320</v>
      </c>
      <c r="C14254" s="1" t="s">
        <v>321</v>
      </c>
      <c r="D14254" s="1" t="s">
        <v>322</v>
      </c>
    </row>
    <row r="14255" customFormat="false" ht="15" hidden="false" customHeight="true" outlineLevel="0" collapsed="false">
      <c r="A14255" s="106" t="n">
        <v>96995.6583564815</v>
      </c>
      <c r="B14255" s="1" t="s">
        <v>323</v>
      </c>
      <c r="C14255" s="1" t="s">
        <v>324</v>
      </c>
      <c r="D14255" s="1" t="s">
        <v>325</v>
      </c>
    </row>
    <row r="14256" customFormat="false" ht="15" hidden="false" customHeight="true" outlineLevel="0" collapsed="false">
      <c r="A14256" s="106" t="n">
        <v>97002.2797453704</v>
      </c>
      <c r="B14256" s="1" t="s">
        <v>314</v>
      </c>
      <c r="C14256" s="1" t="s">
        <v>315</v>
      </c>
      <c r="D14256" s="1" t="s">
        <v>316</v>
      </c>
    </row>
    <row r="14257" customFormat="false" ht="15" hidden="false" customHeight="true" outlineLevel="0" collapsed="false">
      <c r="A14257" s="106" t="n">
        <v>97009.9530902778</v>
      </c>
      <c r="B14257" s="1" t="s">
        <v>326</v>
      </c>
      <c r="C14257" s="1" t="s">
        <v>327</v>
      </c>
      <c r="D14257" s="1" t="s">
        <v>319</v>
      </c>
    </row>
    <row r="14258" customFormat="false" ht="15" hidden="false" customHeight="true" outlineLevel="0" collapsed="false">
      <c r="A14258" s="106" t="n">
        <v>97018.1174652778</v>
      </c>
      <c r="B14258" s="1" t="s">
        <v>320</v>
      </c>
      <c r="C14258" s="1" t="s">
        <v>321</v>
      </c>
      <c r="D14258" s="1" t="s">
        <v>322</v>
      </c>
    </row>
    <row r="14259" customFormat="false" ht="15" hidden="false" customHeight="true" outlineLevel="0" collapsed="false">
      <c r="A14259" s="106" t="n">
        <v>97024.9707638889</v>
      </c>
      <c r="B14259" s="1" t="s">
        <v>323</v>
      </c>
      <c r="C14259" s="1" t="s">
        <v>324</v>
      </c>
      <c r="D14259" s="1" t="s">
        <v>325</v>
      </c>
    </row>
    <row r="14260" customFormat="false" ht="15" hidden="false" customHeight="true" outlineLevel="0" collapsed="false">
      <c r="A14260" s="106" t="n">
        <v>97031.6390972222</v>
      </c>
      <c r="B14260" s="1" t="s">
        <v>314</v>
      </c>
      <c r="C14260" s="1" t="s">
        <v>315</v>
      </c>
      <c r="D14260" s="1" t="s">
        <v>316</v>
      </c>
    </row>
    <row r="14261" customFormat="false" ht="15" hidden="false" customHeight="true" outlineLevel="0" collapsed="false">
      <c r="A14261" s="106" t="n">
        <v>97039.618125</v>
      </c>
      <c r="B14261" s="1" t="s">
        <v>317</v>
      </c>
      <c r="C14261" s="1" t="s">
        <v>318</v>
      </c>
      <c r="D14261" s="1" t="s">
        <v>319</v>
      </c>
    </row>
    <row r="14262" customFormat="false" ht="15" hidden="false" customHeight="true" outlineLevel="0" collapsed="false">
      <c r="A14262" s="106" t="n">
        <v>97047.6157407407</v>
      </c>
      <c r="B14262" s="1" t="s">
        <v>320</v>
      </c>
      <c r="C14262" s="1" t="s">
        <v>321</v>
      </c>
      <c r="D14262" s="1" t="s">
        <v>322</v>
      </c>
    </row>
    <row r="14263" customFormat="false" ht="15" hidden="false" customHeight="true" outlineLevel="0" collapsed="false">
      <c r="A14263" s="106" t="n">
        <v>97054.3012268519</v>
      </c>
      <c r="B14263" s="1" t="s">
        <v>323</v>
      </c>
      <c r="C14263" s="1" t="s">
        <v>324</v>
      </c>
      <c r="D14263" s="1" t="s">
        <v>325</v>
      </c>
    </row>
    <row r="14264" customFormat="false" ht="15" hidden="false" customHeight="true" outlineLevel="0" collapsed="false">
      <c r="A14264" s="106" t="n">
        <v>97056.6443981481</v>
      </c>
      <c r="B14264" s="1" t="s">
        <v>328</v>
      </c>
      <c r="C14264" s="1" t="s">
        <v>335</v>
      </c>
      <c r="D14264" s="1" t="s">
        <v>336</v>
      </c>
    </row>
    <row r="14265" customFormat="false" ht="15" hidden="false" customHeight="true" outlineLevel="0" collapsed="false">
      <c r="A14265" s="106" t="n">
        <v>97061.1432523148</v>
      </c>
      <c r="B14265" s="1" t="s">
        <v>314</v>
      </c>
      <c r="C14265" s="1" t="s">
        <v>315</v>
      </c>
      <c r="D14265" s="1" t="s">
        <v>316</v>
      </c>
    </row>
    <row r="14266" customFormat="false" ht="15" hidden="false" customHeight="true" outlineLevel="0" collapsed="false">
      <c r="A14266" s="106" t="n">
        <v>97069.3212615741</v>
      </c>
      <c r="B14266" s="1" t="s">
        <v>326</v>
      </c>
      <c r="C14266" s="1" t="s">
        <v>327</v>
      </c>
      <c r="D14266" s="1" t="s">
        <v>319</v>
      </c>
    </row>
    <row r="14267" customFormat="false" ht="15" hidden="false" customHeight="true" outlineLevel="0" collapsed="false">
      <c r="A14267" s="106" t="n">
        <v>97077.0371064815</v>
      </c>
      <c r="B14267" s="1" t="s">
        <v>320</v>
      </c>
      <c r="C14267" s="1" t="s">
        <v>321</v>
      </c>
      <c r="D14267" s="1" t="s">
        <v>322</v>
      </c>
    </row>
    <row r="14268" customFormat="false" ht="15" hidden="false" customHeight="true" outlineLevel="0" collapsed="false">
      <c r="A14268" s="106" t="n">
        <v>97083.6768865741</v>
      </c>
      <c r="B14268" s="1" t="s">
        <v>323</v>
      </c>
      <c r="C14268" s="1" t="s">
        <v>324</v>
      </c>
      <c r="D14268" s="1" t="s">
        <v>325</v>
      </c>
    </row>
    <row r="14269" customFormat="false" ht="15" hidden="false" customHeight="true" outlineLevel="0" collapsed="false">
      <c r="A14269" s="106" t="n">
        <v>97090.8172106482</v>
      </c>
      <c r="B14269" s="1" t="s">
        <v>314</v>
      </c>
      <c r="C14269" s="1" t="s">
        <v>315</v>
      </c>
      <c r="D14269" s="1" t="s">
        <v>316</v>
      </c>
    </row>
    <row r="14270" customFormat="false" ht="15" hidden="false" customHeight="true" outlineLevel="0" collapsed="false">
      <c r="A14270" s="106" t="n">
        <v>97099.0147685185</v>
      </c>
      <c r="B14270" s="1" t="s">
        <v>326</v>
      </c>
      <c r="C14270" s="1" t="s">
        <v>327</v>
      </c>
      <c r="D14270" s="1" t="s">
        <v>319</v>
      </c>
    </row>
    <row r="14271" customFormat="false" ht="15" hidden="false" customHeight="true" outlineLevel="0" collapsed="false">
      <c r="A14271" s="106" t="n">
        <v>97106.4044212963</v>
      </c>
      <c r="B14271" s="1" t="s">
        <v>320</v>
      </c>
      <c r="C14271" s="1" t="s">
        <v>321</v>
      </c>
      <c r="D14271" s="1" t="s">
        <v>322</v>
      </c>
    </row>
    <row r="14272" customFormat="false" ht="15" hidden="false" customHeight="true" outlineLevel="0" collapsed="false">
      <c r="A14272" s="106" t="n">
        <v>97113.1223611111</v>
      </c>
      <c r="B14272" s="1" t="s">
        <v>323</v>
      </c>
      <c r="C14272" s="1" t="s">
        <v>324</v>
      </c>
      <c r="D14272" s="1" t="s">
        <v>325</v>
      </c>
    </row>
    <row r="14273" customFormat="false" ht="15" hidden="false" customHeight="true" outlineLevel="0" collapsed="false">
      <c r="A14273" s="106" t="n">
        <v>97120.645462963</v>
      </c>
      <c r="B14273" s="1" t="s">
        <v>314</v>
      </c>
      <c r="C14273" s="1" t="s">
        <v>315</v>
      </c>
      <c r="D14273" s="1" t="s">
        <v>316</v>
      </c>
    </row>
    <row r="14274" customFormat="false" ht="15" hidden="false" customHeight="true" outlineLevel="0" collapsed="false">
      <c r="A14274" s="106" t="n">
        <v>97128.6641666667</v>
      </c>
      <c r="B14274" s="1" t="s">
        <v>326</v>
      </c>
      <c r="C14274" s="1" t="s">
        <v>327</v>
      </c>
      <c r="D14274" s="1" t="s">
        <v>319</v>
      </c>
    </row>
    <row r="14275" customFormat="false" ht="15" hidden="false" customHeight="true" outlineLevel="0" collapsed="false">
      <c r="A14275" s="106" t="n">
        <v>97135.7431134259</v>
      </c>
      <c r="B14275" s="1" t="s">
        <v>320</v>
      </c>
      <c r="C14275" s="1" t="s">
        <v>321</v>
      </c>
      <c r="D14275" s="1" t="s">
        <v>322</v>
      </c>
    </row>
    <row r="14276" customFormat="false" ht="15" hidden="false" customHeight="true" outlineLevel="0" collapsed="false">
      <c r="A14276" s="106" t="n">
        <v>97142.6613888889</v>
      </c>
      <c r="B14276" s="1" t="s">
        <v>323</v>
      </c>
      <c r="C14276" s="1" t="s">
        <v>324</v>
      </c>
      <c r="D14276" s="1" t="s">
        <v>325</v>
      </c>
    </row>
    <row r="14277" customFormat="false" ht="15" hidden="false" customHeight="true" outlineLevel="0" collapsed="false">
      <c r="A14277" s="106" t="n">
        <v>97146.6105555556</v>
      </c>
      <c r="B14277" s="1" t="s">
        <v>328</v>
      </c>
      <c r="C14277" s="1" t="s">
        <v>337</v>
      </c>
      <c r="D14277" s="1" t="s">
        <v>338</v>
      </c>
    </row>
    <row r="14278" customFormat="false" ht="15" hidden="false" customHeight="true" outlineLevel="0" collapsed="false">
      <c r="A14278" s="106" t="n">
        <v>97150.5593865741</v>
      </c>
      <c r="B14278" s="1" t="s">
        <v>314</v>
      </c>
      <c r="C14278" s="1" t="s">
        <v>315</v>
      </c>
      <c r="D14278" s="1" t="s">
        <v>316</v>
      </c>
    </row>
    <row r="14279" customFormat="false" ht="15" hidden="false" customHeight="true" outlineLevel="0" collapsed="false">
      <c r="A14279" s="106" t="n">
        <v>97158.2552199074</v>
      </c>
      <c r="B14279" s="1" t="s">
        <v>326</v>
      </c>
      <c r="C14279" s="1" t="s">
        <v>327</v>
      </c>
      <c r="D14279" s="1" t="s">
        <v>319</v>
      </c>
    </row>
    <row r="14280" customFormat="false" ht="15" hidden="false" customHeight="true" outlineLevel="0" collapsed="false">
      <c r="A14280" s="106" t="n">
        <v>97165.0818055556</v>
      </c>
      <c r="B14280" s="1" t="s">
        <v>320</v>
      </c>
      <c r="C14280" s="1" t="s">
        <v>321</v>
      </c>
      <c r="D14280" s="1" t="s">
        <v>322</v>
      </c>
    </row>
    <row r="14281" customFormat="false" ht="15" hidden="false" customHeight="true" outlineLevel="0" collapsed="false">
      <c r="A14281" s="106" t="n">
        <v>97172.3067361111</v>
      </c>
      <c r="B14281" s="1" t="s">
        <v>323</v>
      </c>
      <c r="C14281" s="1" t="s">
        <v>324</v>
      </c>
      <c r="D14281" s="1" t="s">
        <v>325</v>
      </c>
    </row>
    <row r="14282" customFormat="false" ht="15" hidden="false" customHeight="true" outlineLevel="0" collapsed="false">
      <c r="A14282" s="106" t="n">
        <v>97180.4567708333</v>
      </c>
      <c r="B14282" s="1" t="s">
        <v>314</v>
      </c>
      <c r="C14282" s="1" t="s">
        <v>315</v>
      </c>
      <c r="D14282" s="1" t="s">
        <v>316</v>
      </c>
    </row>
    <row r="14283" customFormat="false" ht="15" hidden="false" customHeight="true" outlineLevel="0" collapsed="false">
      <c r="A14283" s="106" t="n">
        <v>97187.7840162037</v>
      </c>
      <c r="B14283" s="1" t="s">
        <v>326</v>
      </c>
      <c r="C14283" s="1" t="s">
        <v>327</v>
      </c>
      <c r="D14283" s="1" t="s">
        <v>319</v>
      </c>
    </row>
    <row r="14284" customFormat="false" ht="15" hidden="false" customHeight="true" outlineLevel="0" collapsed="false">
      <c r="A14284" s="106" t="n">
        <v>97194.4529976852</v>
      </c>
      <c r="B14284" s="1" t="s">
        <v>320</v>
      </c>
      <c r="C14284" s="1" t="s">
        <v>321</v>
      </c>
      <c r="D14284" s="1" t="s">
        <v>322</v>
      </c>
    </row>
    <row r="14285" customFormat="false" ht="15" hidden="false" customHeight="true" outlineLevel="0" collapsed="false">
      <c r="A14285" s="106" t="n">
        <v>97202.0416203704</v>
      </c>
      <c r="B14285" s="1" t="s">
        <v>333</v>
      </c>
      <c r="C14285" s="1" t="s">
        <v>334</v>
      </c>
      <c r="D14285" s="1" t="s">
        <v>325</v>
      </c>
    </row>
    <row r="14286" customFormat="false" ht="15" hidden="false" customHeight="true" outlineLevel="0" collapsed="false">
      <c r="A14286" s="106" t="n">
        <v>97210.2483333333</v>
      </c>
      <c r="B14286" s="1" t="s">
        <v>314</v>
      </c>
      <c r="C14286" s="1" t="s">
        <v>315</v>
      </c>
      <c r="D14286" s="1" t="s">
        <v>316</v>
      </c>
    </row>
    <row r="14287" customFormat="false" ht="15" hidden="false" customHeight="true" outlineLevel="0" collapsed="false">
      <c r="A14287" s="106" t="n">
        <v>97217.2475</v>
      </c>
      <c r="B14287" s="1" t="s">
        <v>317</v>
      </c>
      <c r="C14287" s="1" t="s">
        <v>318</v>
      </c>
      <c r="D14287" s="1" t="s">
        <v>319</v>
      </c>
    </row>
    <row r="14288" customFormat="false" ht="15" hidden="false" customHeight="true" outlineLevel="0" collapsed="false">
      <c r="A14288" s="106" t="n">
        <v>97223.8886111111</v>
      </c>
      <c r="B14288" s="1" t="s">
        <v>320</v>
      </c>
      <c r="C14288" s="1" t="s">
        <v>321</v>
      </c>
      <c r="D14288" s="1" t="s">
        <v>322</v>
      </c>
    </row>
    <row r="14289" customFormat="false" ht="15" hidden="false" customHeight="true" outlineLevel="0" collapsed="false">
      <c r="A14289" s="106" t="n">
        <v>97231.8122106482</v>
      </c>
      <c r="B14289" s="1" t="s">
        <v>323</v>
      </c>
      <c r="C14289" s="1" t="s">
        <v>324</v>
      </c>
      <c r="D14289" s="1" t="s">
        <v>325</v>
      </c>
    </row>
    <row r="14290" customFormat="false" ht="15" hidden="false" customHeight="true" outlineLevel="0" collapsed="false">
      <c r="A14290" s="106" t="n">
        <v>97235.5478009259</v>
      </c>
      <c r="B14290" s="1" t="s">
        <v>328</v>
      </c>
      <c r="C14290" s="1" t="s">
        <v>329</v>
      </c>
      <c r="D14290" s="1" t="s">
        <v>330</v>
      </c>
    </row>
    <row r="14291" customFormat="false" ht="15" hidden="false" customHeight="true" outlineLevel="0" collapsed="false">
      <c r="A14291" s="106" t="n">
        <v>97239.886412037</v>
      </c>
      <c r="B14291" s="1" t="s">
        <v>314</v>
      </c>
      <c r="C14291" s="1" t="s">
        <v>315</v>
      </c>
      <c r="D14291" s="1" t="s">
        <v>316</v>
      </c>
    </row>
    <row r="14292" customFormat="false" ht="15" hidden="false" customHeight="true" outlineLevel="0" collapsed="false">
      <c r="A14292" s="106" t="n">
        <v>97246.6466782407</v>
      </c>
      <c r="B14292" s="1" t="s">
        <v>326</v>
      </c>
      <c r="C14292" s="1" t="s">
        <v>327</v>
      </c>
      <c r="D14292" s="1" t="s">
        <v>319</v>
      </c>
    </row>
    <row r="14293" customFormat="false" ht="15" hidden="false" customHeight="true" outlineLevel="0" collapsed="false">
      <c r="A14293" s="106" t="n">
        <v>97253.4107291667</v>
      </c>
      <c r="B14293" s="1" t="s">
        <v>320</v>
      </c>
      <c r="C14293" s="1" t="s">
        <v>321</v>
      </c>
      <c r="D14293" s="1" t="s">
        <v>322</v>
      </c>
    </row>
    <row r="14294" customFormat="false" ht="15" hidden="false" customHeight="true" outlineLevel="0" collapsed="false">
      <c r="A14294" s="106" t="n">
        <v>97261.5487731482</v>
      </c>
      <c r="B14294" s="1" t="s">
        <v>323</v>
      </c>
      <c r="C14294" s="1" t="s">
        <v>324</v>
      </c>
      <c r="D14294" s="1" t="s">
        <v>325</v>
      </c>
    </row>
    <row r="14295" customFormat="false" ht="15" hidden="false" customHeight="true" outlineLevel="0" collapsed="false">
      <c r="A14295" s="106" t="n">
        <v>97269.362662037</v>
      </c>
      <c r="B14295" s="1" t="s">
        <v>314</v>
      </c>
      <c r="C14295" s="1" t="s">
        <v>315</v>
      </c>
      <c r="D14295" s="1" t="s">
        <v>316</v>
      </c>
    </row>
    <row r="14296" customFormat="false" ht="15" hidden="false" customHeight="true" outlineLevel="0" collapsed="false">
      <c r="A14296" s="106" t="n">
        <v>97275.9970486111</v>
      </c>
      <c r="B14296" s="1" t="s">
        <v>326</v>
      </c>
      <c r="C14296" s="1" t="s">
        <v>327</v>
      </c>
      <c r="D14296" s="1" t="s">
        <v>319</v>
      </c>
    </row>
    <row r="14297" customFormat="false" ht="15" hidden="false" customHeight="true" outlineLevel="0" collapsed="false">
      <c r="A14297" s="106" t="n">
        <v>97283.0220833333</v>
      </c>
      <c r="B14297" s="1" t="s">
        <v>320</v>
      </c>
      <c r="C14297" s="1" t="s">
        <v>321</v>
      </c>
      <c r="D14297" s="1" t="s">
        <v>322</v>
      </c>
    </row>
    <row r="14298" customFormat="false" ht="15" hidden="false" customHeight="true" outlineLevel="0" collapsed="false">
      <c r="A14298" s="106" t="n">
        <v>97291.2015277778</v>
      </c>
      <c r="B14298" s="1" t="s">
        <v>323</v>
      </c>
      <c r="C14298" s="1" t="s">
        <v>324</v>
      </c>
      <c r="D14298" s="1" t="s">
        <v>325</v>
      </c>
    </row>
    <row r="14299" customFormat="false" ht="15" hidden="false" customHeight="true" outlineLevel="0" collapsed="false">
      <c r="A14299" s="106" t="n">
        <v>97298.6966666667</v>
      </c>
      <c r="B14299" s="1" t="s">
        <v>314</v>
      </c>
      <c r="C14299" s="1" t="s">
        <v>315</v>
      </c>
      <c r="D14299" s="1" t="s">
        <v>316</v>
      </c>
    </row>
    <row r="14300" customFormat="false" ht="15" hidden="false" customHeight="true" outlineLevel="0" collapsed="false">
      <c r="A14300" s="106" t="n">
        <v>97305.3325115741</v>
      </c>
      <c r="B14300" s="1" t="s">
        <v>326</v>
      </c>
      <c r="C14300" s="1" t="s">
        <v>327</v>
      </c>
      <c r="D14300" s="1" t="s">
        <v>319</v>
      </c>
    </row>
    <row r="14301" customFormat="false" ht="15" hidden="false" customHeight="true" outlineLevel="0" collapsed="false">
      <c r="A14301" s="106" t="n">
        <v>97312.7035532408</v>
      </c>
      <c r="B14301" s="1" t="s">
        <v>320</v>
      </c>
      <c r="C14301" s="1" t="s">
        <v>321</v>
      </c>
      <c r="D14301" s="1" t="s">
        <v>322</v>
      </c>
    </row>
    <row r="14302" customFormat="false" ht="15" hidden="false" customHeight="true" outlineLevel="0" collapsed="false">
      <c r="A14302" s="106" t="n">
        <v>97320.7563194444</v>
      </c>
      <c r="B14302" s="1" t="s">
        <v>323</v>
      </c>
      <c r="C14302" s="1" t="s">
        <v>324</v>
      </c>
      <c r="D14302" s="1" t="s">
        <v>325</v>
      </c>
    </row>
    <row r="14303" customFormat="false" ht="15" hidden="false" customHeight="true" outlineLevel="0" collapsed="false">
      <c r="A14303" s="106" t="n">
        <v>97327.9280439815</v>
      </c>
      <c r="B14303" s="1" t="s">
        <v>314</v>
      </c>
      <c r="C14303" s="1" t="s">
        <v>315</v>
      </c>
      <c r="D14303" s="1" t="s">
        <v>316</v>
      </c>
    </row>
    <row r="14304" customFormat="false" ht="15" hidden="false" customHeight="true" outlineLevel="0" collapsed="false">
      <c r="A14304" s="106" t="n">
        <v>97328.1747916667</v>
      </c>
      <c r="B14304" s="1" t="s">
        <v>328</v>
      </c>
      <c r="C14304" s="1" t="s">
        <v>331</v>
      </c>
      <c r="D14304" s="1" t="s">
        <v>332</v>
      </c>
    </row>
    <row r="14305" customFormat="false" ht="15" hidden="false" customHeight="true" outlineLevel="0" collapsed="false">
      <c r="A14305" s="106" t="n">
        <v>97334.6985648148</v>
      </c>
      <c r="B14305" s="1" t="s">
        <v>326</v>
      </c>
      <c r="C14305" s="1" t="s">
        <v>327</v>
      </c>
      <c r="D14305" s="1" t="s">
        <v>319</v>
      </c>
    </row>
    <row r="14306" customFormat="false" ht="15" hidden="false" customHeight="true" outlineLevel="0" collapsed="false">
      <c r="A14306" s="106" t="n">
        <v>97342.4215972222</v>
      </c>
      <c r="B14306" s="1" t="s">
        <v>320</v>
      </c>
      <c r="C14306" s="1" t="s">
        <v>321</v>
      </c>
      <c r="D14306" s="1" t="s">
        <v>322</v>
      </c>
    </row>
    <row r="14307" customFormat="false" ht="15" hidden="false" customHeight="true" outlineLevel="0" collapsed="false">
      <c r="A14307" s="106" t="n">
        <v>97350.2249074074</v>
      </c>
      <c r="B14307" s="1" t="s">
        <v>323</v>
      </c>
      <c r="C14307" s="1" t="s">
        <v>324</v>
      </c>
      <c r="D14307" s="1" t="s">
        <v>325</v>
      </c>
    </row>
    <row r="14308" customFormat="false" ht="15" hidden="false" customHeight="true" outlineLevel="0" collapsed="false">
      <c r="A14308" s="106" t="n">
        <v>97357.1112384259</v>
      </c>
      <c r="B14308" s="1" t="s">
        <v>314</v>
      </c>
      <c r="C14308" s="1" t="s">
        <v>315</v>
      </c>
      <c r="D14308" s="1" t="s">
        <v>316</v>
      </c>
    </row>
    <row r="14309" customFormat="false" ht="15" hidden="false" customHeight="true" outlineLevel="0" collapsed="false">
      <c r="A14309" s="106" t="n">
        <v>97364.1387731482</v>
      </c>
      <c r="B14309" s="1" t="s">
        <v>326</v>
      </c>
      <c r="C14309" s="1" t="s">
        <v>327</v>
      </c>
      <c r="D14309" s="1" t="s">
        <v>319</v>
      </c>
    </row>
    <row r="14310" customFormat="false" ht="15" hidden="false" customHeight="true" outlineLevel="0" collapsed="false">
      <c r="A14310" s="106" t="n">
        <v>97372.1405208333</v>
      </c>
      <c r="B14310" s="1" t="s">
        <v>320</v>
      </c>
      <c r="C14310" s="1" t="s">
        <v>321</v>
      </c>
      <c r="D14310" s="1" t="s">
        <v>322</v>
      </c>
    </row>
    <row r="14311" customFormat="false" ht="15" hidden="false" customHeight="true" outlineLevel="0" collapsed="false">
      <c r="A14311" s="106" t="n">
        <v>97379.6300810185</v>
      </c>
      <c r="B14311" s="1" t="s">
        <v>333</v>
      </c>
      <c r="C14311" s="1" t="s">
        <v>334</v>
      </c>
      <c r="D14311" s="1" t="s">
        <v>325</v>
      </c>
    </row>
    <row r="14312" customFormat="false" ht="15" hidden="false" customHeight="true" outlineLevel="0" collapsed="false">
      <c r="A14312" s="106" t="n">
        <v>97386.3099884259</v>
      </c>
      <c r="B14312" s="1" t="s">
        <v>314</v>
      </c>
      <c r="C14312" s="1" t="s">
        <v>315</v>
      </c>
      <c r="D14312" s="1" t="s">
        <v>316</v>
      </c>
    </row>
    <row r="14313" customFormat="false" ht="15" hidden="false" customHeight="true" outlineLevel="0" collapsed="false">
      <c r="A14313" s="106" t="n">
        <v>97393.679849537</v>
      </c>
      <c r="B14313" s="1" t="s">
        <v>317</v>
      </c>
      <c r="C14313" s="1" t="s">
        <v>318</v>
      </c>
      <c r="D14313" s="1" t="s">
        <v>319</v>
      </c>
    </row>
    <row r="14314" customFormat="false" ht="15" hidden="false" customHeight="true" outlineLevel="0" collapsed="false">
      <c r="A14314" s="106" t="n">
        <v>97401.8319328704</v>
      </c>
      <c r="B14314" s="1" t="s">
        <v>320</v>
      </c>
      <c r="C14314" s="1" t="s">
        <v>321</v>
      </c>
      <c r="D14314" s="1" t="s">
        <v>322</v>
      </c>
    </row>
    <row r="14315" customFormat="false" ht="15" hidden="false" customHeight="true" outlineLevel="0" collapsed="false">
      <c r="A14315" s="106" t="n">
        <v>97408.9974421296</v>
      </c>
      <c r="B14315" s="1" t="s">
        <v>323</v>
      </c>
      <c r="C14315" s="1" t="s">
        <v>324</v>
      </c>
      <c r="D14315" s="1" t="s">
        <v>325</v>
      </c>
    </row>
    <row r="14316" customFormat="false" ht="15" hidden="false" customHeight="true" outlineLevel="0" collapsed="false">
      <c r="A14316" s="106" t="n">
        <v>97415.5907407407</v>
      </c>
      <c r="B14316" s="1" t="s">
        <v>314</v>
      </c>
      <c r="C14316" s="1" t="s">
        <v>315</v>
      </c>
      <c r="D14316" s="1" t="s">
        <v>316</v>
      </c>
    </row>
    <row r="14317" customFormat="false" ht="15" hidden="false" customHeight="true" outlineLevel="0" collapsed="false">
      <c r="A14317" s="106" t="n">
        <v>97421.8889467593</v>
      </c>
      <c r="B14317" s="1" t="s">
        <v>328</v>
      </c>
      <c r="C14317" s="1" t="s">
        <v>335</v>
      </c>
      <c r="D14317" s="1" t="s">
        <v>336</v>
      </c>
    </row>
    <row r="14318" customFormat="false" ht="15" hidden="false" customHeight="true" outlineLevel="0" collapsed="false">
      <c r="A14318" s="106" t="n">
        <v>97423.3221064815</v>
      </c>
      <c r="B14318" s="1" t="s">
        <v>326</v>
      </c>
      <c r="C14318" s="1" t="s">
        <v>327</v>
      </c>
      <c r="D14318" s="1" t="s">
        <v>319</v>
      </c>
    </row>
    <row r="14319" customFormat="false" ht="15" hidden="false" customHeight="true" outlineLevel="0" collapsed="false">
      <c r="A14319" s="106" t="n">
        <v>97431.4747800926</v>
      </c>
      <c r="B14319" s="1" t="s">
        <v>320</v>
      </c>
      <c r="C14319" s="1" t="s">
        <v>321</v>
      </c>
      <c r="D14319" s="1" t="s">
        <v>322</v>
      </c>
    </row>
    <row r="14320" customFormat="false" ht="15" hidden="false" customHeight="true" outlineLevel="0" collapsed="false">
      <c r="A14320" s="106" t="n">
        <v>97438.3542939815</v>
      </c>
      <c r="B14320" s="1" t="s">
        <v>323</v>
      </c>
      <c r="C14320" s="1" t="s">
        <v>324</v>
      </c>
      <c r="D14320" s="1" t="s">
        <v>325</v>
      </c>
    </row>
    <row r="14321" customFormat="false" ht="15" hidden="false" customHeight="true" outlineLevel="0" collapsed="false">
      <c r="A14321" s="106" t="n">
        <v>97445.012349537</v>
      </c>
      <c r="B14321" s="1" t="s">
        <v>314</v>
      </c>
      <c r="C14321" s="1" t="s">
        <v>315</v>
      </c>
      <c r="D14321" s="1" t="s">
        <v>316</v>
      </c>
    </row>
    <row r="14322" customFormat="false" ht="15" hidden="false" customHeight="true" outlineLevel="0" collapsed="false">
      <c r="A14322" s="106" t="n">
        <v>97453.0411342593</v>
      </c>
      <c r="B14322" s="1" t="s">
        <v>326</v>
      </c>
      <c r="C14322" s="1" t="s">
        <v>327</v>
      </c>
      <c r="D14322" s="1" t="s">
        <v>319</v>
      </c>
    </row>
    <row r="14323" customFormat="false" ht="15" hidden="false" customHeight="true" outlineLevel="0" collapsed="false">
      <c r="A14323" s="106" t="n">
        <v>97461.0497222222</v>
      </c>
      <c r="B14323" s="1" t="s">
        <v>320</v>
      </c>
      <c r="C14323" s="1" t="s">
        <v>321</v>
      </c>
      <c r="D14323" s="1" t="s">
        <v>322</v>
      </c>
    </row>
    <row r="14324" customFormat="false" ht="15" hidden="false" customHeight="true" outlineLevel="0" collapsed="false">
      <c r="A14324" s="106" t="n">
        <v>97467.7305671296</v>
      </c>
      <c r="B14324" s="1" t="s">
        <v>323</v>
      </c>
      <c r="C14324" s="1" t="s">
        <v>324</v>
      </c>
      <c r="D14324" s="1" t="s">
        <v>325</v>
      </c>
    </row>
    <row r="14325" customFormat="false" ht="15" hidden="false" customHeight="true" outlineLevel="0" collapsed="false">
      <c r="A14325" s="106" t="n">
        <v>97474.6085648148</v>
      </c>
      <c r="B14325" s="1" t="s">
        <v>314</v>
      </c>
      <c r="C14325" s="1" t="s">
        <v>315</v>
      </c>
      <c r="D14325" s="1" t="s">
        <v>316</v>
      </c>
    </row>
    <row r="14326" customFormat="false" ht="15" hidden="false" customHeight="true" outlineLevel="0" collapsed="false">
      <c r="A14326" s="106" t="n">
        <v>97482.7973032408</v>
      </c>
      <c r="B14326" s="1" t="s">
        <v>326</v>
      </c>
      <c r="C14326" s="1" t="s">
        <v>327</v>
      </c>
      <c r="D14326" s="1" t="s">
        <v>319</v>
      </c>
    </row>
    <row r="14327" customFormat="false" ht="15" hidden="false" customHeight="true" outlineLevel="0" collapsed="false">
      <c r="A14327" s="106" t="n">
        <v>97490.5399189815</v>
      </c>
      <c r="B14327" s="1" t="s">
        <v>320</v>
      </c>
      <c r="C14327" s="1" t="s">
        <v>321</v>
      </c>
      <c r="D14327" s="1" t="s">
        <v>322</v>
      </c>
    </row>
    <row r="14328" customFormat="false" ht="15" hidden="false" customHeight="true" outlineLevel="0" collapsed="false">
      <c r="A14328" s="106" t="n">
        <v>97497.1566203704</v>
      </c>
      <c r="B14328" s="1" t="s">
        <v>323</v>
      </c>
      <c r="C14328" s="1" t="s">
        <v>324</v>
      </c>
      <c r="D14328" s="1" t="s">
        <v>325</v>
      </c>
    </row>
    <row r="14329" customFormat="false" ht="15" hidden="false" customHeight="true" outlineLevel="0" collapsed="false">
      <c r="A14329" s="106" t="n">
        <v>97504.3700115741</v>
      </c>
      <c r="B14329" s="1" t="s">
        <v>314</v>
      </c>
      <c r="C14329" s="1" t="s">
        <v>315</v>
      </c>
      <c r="D14329" s="1" t="s">
        <v>316</v>
      </c>
    </row>
    <row r="14330" customFormat="false" ht="15" hidden="false" customHeight="true" outlineLevel="0" collapsed="false">
      <c r="A14330" s="106" t="n">
        <v>97511.8554513889</v>
      </c>
      <c r="B14330" s="1" t="s">
        <v>328</v>
      </c>
      <c r="C14330" s="1" t="s">
        <v>337</v>
      </c>
      <c r="D14330" s="1" t="s">
        <v>338</v>
      </c>
    </row>
    <row r="14331" customFormat="false" ht="15" hidden="false" customHeight="true" outlineLevel="0" collapsed="false">
      <c r="A14331" s="106" t="n">
        <v>97512.544224537</v>
      </c>
      <c r="B14331" s="1" t="s">
        <v>326</v>
      </c>
      <c r="C14331" s="1" t="s">
        <v>327</v>
      </c>
      <c r="D14331" s="1" t="s">
        <v>319</v>
      </c>
    </row>
    <row r="14332" customFormat="false" ht="15" hidden="false" customHeight="true" outlineLevel="0" collapsed="false">
      <c r="A14332" s="106" t="n">
        <v>97519.9428587963</v>
      </c>
      <c r="B14332" s="1" t="s">
        <v>320</v>
      </c>
      <c r="C14332" s="1" t="s">
        <v>321</v>
      </c>
      <c r="D14332" s="1" t="s">
        <v>322</v>
      </c>
    </row>
    <row r="14333" customFormat="false" ht="15" hidden="false" customHeight="true" outlineLevel="0" collapsed="false">
      <c r="A14333" s="106" t="n">
        <v>97526.6559143519</v>
      </c>
      <c r="B14333" s="1" t="s">
        <v>323</v>
      </c>
      <c r="C14333" s="1" t="s">
        <v>324</v>
      </c>
      <c r="D14333" s="1" t="s">
        <v>325</v>
      </c>
    </row>
    <row r="14334" customFormat="false" ht="15" hidden="false" customHeight="true" outlineLevel="0" collapsed="false">
      <c r="A14334" s="106" t="n">
        <v>97534.2425115741</v>
      </c>
      <c r="B14334" s="1" t="s">
        <v>314</v>
      </c>
      <c r="C14334" s="1" t="s">
        <v>315</v>
      </c>
      <c r="D14334" s="1" t="s">
        <v>316</v>
      </c>
    </row>
    <row r="14335" customFormat="false" ht="15" hidden="false" customHeight="true" outlineLevel="0" collapsed="false">
      <c r="A14335" s="106" t="n">
        <v>97542.2343402778</v>
      </c>
      <c r="B14335" s="1" t="s">
        <v>317</v>
      </c>
      <c r="C14335" s="1" t="s">
        <v>318</v>
      </c>
      <c r="D14335" s="1" t="s">
        <v>319</v>
      </c>
    </row>
    <row r="14336" customFormat="false" ht="15" hidden="false" customHeight="true" outlineLevel="0" collapsed="false">
      <c r="A14336" s="106" t="n">
        <v>97549.280474537</v>
      </c>
      <c r="B14336" s="1" t="s">
        <v>320</v>
      </c>
      <c r="C14336" s="1" t="s">
        <v>321</v>
      </c>
      <c r="D14336" s="1" t="s">
        <v>322</v>
      </c>
    </row>
    <row r="14337" customFormat="false" ht="15" hidden="false" customHeight="true" outlineLevel="0" collapsed="false">
      <c r="A14337" s="106" t="n">
        <v>97556.2346412037</v>
      </c>
      <c r="B14337" s="1" t="s">
        <v>333</v>
      </c>
      <c r="C14337" s="1" t="s">
        <v>334</v>
      </c>
      <c r="D14337" s="1" t="s">
        <v>325</v>
      </c>
    </row>
    <row r="14338" customFormat="false" ht="15" hidden="false" customHeight="true" outlineLevel="0" collapsed="false">
      <c r="A14338" s="106" t="n">
        <v>97564.145150463</v>
      </c>
      <c r="B14338" s="1" t="s">
        <v>314</v>
      </c>
      <c r="C14338" s="1" t="s">
        <v>315</v>
      </c>
      <c r="D14338" s="1" t="s">
        <v>316</v>
      </c>
    </row>
    <row r="14339" customFormat="false" ht="15" hidden="false" customHeight="true" outlineLevel="0" collapsed="false">
      <c r="A14339" s="106" t="n">
        <v>97571.8284722222</v>
      </c>
      <c r="B14339" s="1" t="s">
        <v>326</v>
      </c>
      <c r="C14339" s="1" t="s">
        <v>327</v>
      </c>
      <c r="D14339" s="1" t="s">
        <v>319</v>
      </c>
    </row>
    <row r="14340" customFormat="false" ht="15" hidden="false" customHeight="true" outlineLevel="0" collapsed="false">
      <c r="A14340" s="106" t="n">
        <v>97578.5945486111</v>
      </c>
      <c r="B14340" s="1" t="s">
        <v>320</v>
      </c>
      <c r="C14340" s="1" t="s">
        <v>321</v>
      </c>
      <c r="D14340" s="1" t="s">
        <v>322</v>
      </c>
    </row>
    <row r="14341" customFormat="false" ht="15" hidden="false" customHeight="true" outlineLevel="0" collapsed="false">
      <c r="A14341" s="106" t="n">
        <v>97585.8769444445</v>
      </c>
      <c r="B14341" s="1" t="s">
        <v>323</v>
      </c>
      <c r="C14341" s="1" t="s">
        <v>324</v>
      </c>
      <c r="D14341" s="1" t="s">
        <v>325</v>
      </c>
    </row>
    <row r="14342" customFormat="false" ht="15" hidden="false" customHeight="true" outlineLevel="0" collapsed="false">
      <c r="A14342" s="106" t="n">
        <v>97593.9946296296</v>
      </c>
      <c r="B14342" s="1" t="s">
        <v>314</v>
      </c>
      <c r="C14342" s="1" t="s">
        <v>315</v>
      </c>
      <c r="D14342" s="1" t="s">
        <v>316</v>
      </c>
    </row>
    <row r="14343" customFormat="false" ht="15" hidden="false" customHeight="true" outlineLevel="0" collapsed="false">
      <c r="A14343" s="106" t="n">
        <v>97600.7910069445</v>
      </c>
      <c r="B14343" s="1" t="s">
        <v>328</v>
      </c>
      <c r="C14343" s="1" t="s">
        <v>329</v>
      </c>
      <c r="D14343" s="1" t="s">
        <v>330</v>
      </c>
    </row>
    <row r="14344" customFormat="false" ht="15" hidden="false" customHeight="true" outlineLevel="0" collapsed="false">
      <c r="A14344" s="106" t="n">
        <v>97601.3098032407</v>
      </c>
      <c r="B14344" s="1" t="s">
        <v>326</v>
      </c>
      <c r="C14344" s="1" t="s">
        <v>327</v>
      </c>
      <c r="D14344" s="1" t="s">
        <v>319</v>
      </c>
    </row>
    <row r="14345" customFormat="false" ht="15" hidden="false" customHeight="true" outlineLevel="0" collapsed="false">
      <c r="A14345" s="106" t="n">
        <v>97607.9313078704</v>
      </c>
      <c r="B14345" s="1" t="s">
        <v>320</v>
      </c>
      <c r="C14345" s="1" t="s">
        <v>321</v>
      </c>
      <c r="D14345" s="1" t="s">
        <v>322</v>
      </c>
    </row>
    <row r="14346" customFormat="false" ht="15" hidden="false" customHeight="true" outlineLevel="0" collapsed="false">
      <c r="A14346" s="106" t="n">
        <v>97615.5530439815</v>
      </c>
      <c r="B14346" s="1" t="s">
        <v>323</v>
      </c>
      <c r="C14346" s="1" t="s">
        <v>324</v>
      </c>
      <c r="D14346" s="1" t="s">
        <v>325</v>
      </c>
    </row>
    <row r="14347" customFormat="false" ht="15" hidden="false" customHeight="true" outlineLevel="0" collapsed="false">
      <c r="A14347" s="106" t="n">
        <v>97623.724537037</v>
      </c>
      <c r="B14347" s="1" t="s">
        <v>314</v>
      </c>
      <c r="C14347" s="1" t="s">
        <v>315</v>
      </c>
      <c r="D14347" s="1" t="s">
        <v>316</v>
      </c>
    </row>
    <row r="14348" customFormat="false" ht="15" hidden="false" customHeight="true" outlineLevel="0" collapsed="false">
      <c r="A14348" s="106" t="n">
        <v>97630.691087963</v>
      </c>
      <c r="B14348" s="1" t="s">
        <v>326</v>
      </c>
      <c r="C14348" s="1" t="s">
        <v>327</v>
      </c>
      <c r="D14348" s="1" t="s">
        <v>319</v>
      </c>
    </row>
    <row r="14349" customFormat="false" ht="15" hidden="false" customHeight="true" outlineLevel="0" collapsed="false">
      <c r="A14349" s="106" t="n">
        <v>97637.3268402778</v>
      </c>
      <c r="B14349" s="1" t="s">
        <v>320</v>
      </c>
      <c r="C14349" s="1" t="s">
        <v>321</v>
      </c>
      <c r="D14349" s="1" t="s">
        <v>322</v>
      </c>
    </row>
    <row r="14350" customFormat="false" ht="15" hidden="false" customHeight="true" outlineLevel="0" collapsed="false">
      <c r="A14350" s="106" t="n">
        <v>97645.2323726852</v>
      </c>
      <c r="B14350" s="1" t="s">
        <v>323</v>
      </c>
      <c r="C14350" s="1" t="s">
        <v>324</v>
      </c>
      <c r="D14350" s="1" t="s">
        <v>325</v>
      </c>
    </row>
    <row r="14351" customFormat="false" ht="15" hidden="false" customHeight="true" outlineLevel="0" collapsed="false">
      <c r="A14351" s="106" t="n">
        <v>97653.2973611111</v>
      </c>
      <c r="B14351" s="1" t="s">
        <v>314</v>
      </c>
      <c r="C14351" s="1" t="s">
        <v>315</v>
      </c>
      <c r="D14351" s="1" t="s">
        <v>316</v>
      </c>
    </row>
    <row r="14352" customFormat="false" ht="15" hidden="false" customHeight="true" outlineLevel="0" collapsed="false">
      <c r="A14352" s="106" t="n">
        <v>97660.0078009259</v>
      </c>
      <c r="B14352" s="1" t="s">
        <v>326</v>
      </c>
      <c r="C14352" s="1" t="s">
        <v>327</v>
      </c>
      <c r="D14352" s="1" t="s">
        <v>319</v>
      </c>
    </row>
    <row r="14353" customFormat="false" ht="15" hidden="false" customHeight="true" outlineLevel="0" collapsed="false">
      <c r="A14353" s="106" t="n">
        <v>97666.8005555556</v>
      </c>
      <c r="B14353" s="1" t="s">
        <v>320</v>
      </c>
      <c r="C14353" s="1" t="s">
        <v>321</v>
      </c>
      <c r="D14353" s="1" t="s">
        <v>322</v>
      </c>
    </row>
    <row r="14354" customFormat="false" ht="15" hidden="false" customHeight="true" outlineLevel="0" collapsed="false">
      <c r="A14354" s="106" t="n">
        <v>97674.8899884259</v>
      </c>
      <c r="B14354" s="1" t="s">
        <v>323</v>
      </c>
      <c r="C14354" s="1" t="s">
        <v>324</v>
      </c>
      <c r="D14354" s="1" t="s">
        <v>325</v>
      </c>
    </row>
    <row r="14355" customFormat="false" ht="15" hidden="false" customHeight="true" outlineLevel="0" collapsed="false">
      <c r="A14355" s="106" t="n">
        <v>97682.7107523148</v>
      </c>
      <c r="B14355" s="1" t="s">
        <v>314</v>
      </c>
      <c r="C14355" s="1" t="s">
        <v>315</v>
      </c>
      <c r="D14355" s="1" t="s">
        <v>316</v>
      </c>
    </row>
    <row r="14356" customFormat="false" ht="15" hidden="false" customHeight="true" outlineLevel="0" collapsed="false">
      <c r="A14356" s="106" t="n">
        <v>97689.305</v>
      </c>
      <c r="B14356" s="1" t="s">
        <v>326</v>
      </c>
      <c r="C14356" s="1" t="s">
        <v>327</v>
      </c>
      <c r="D14356" s="1" t="s">
        <v>319</v>
      </c>
    </row>
    <row r="14357" customFormat="false" ht="15" hidden="false" customHeight="true" outlineLevel="0" collapsed="false">
      <c r="A14357" s="106" t="n">
        <v>97693.4193518519</v>
      </c>
      <c r="B14357" s="1" t="s">
        <v>328</v>
      </c>
      <c r="C14357" s="1" t="s">
        <v>331</v>
      </c>
      <c r="D14357" s="1" t="s">
        <v>332</v>
      </c>
    </row>
    <row r="14358" customFormat="false" ht="15" hidden="false" customHeight="true" outlineLevel="0" collapsed="false">
      <c r="A14358" s="106" t="n">
        <v>97696.3585416667</v>
      </c>
      <c r="B14358" s="1" t="s">
        <v>320</v>
      </c>
      <c r="C14358" s="1" t="s">
        <v>321</v>
      </c>
      <c r="D14358" s="1" t="s">
        <v>322</v>
      </c>
    </row>
    <row r="14359" customFormat="false" ht="15" hidden="false" customHeight="true" outlineLevel="0" collapsed="false">
      <c r="A14359" s="106" t="n">
        <v>97704.5052083333</v>
      </c>
      <c r="B14359" s="1" t="s">
        <v>323</v>
      </c>
      <c r="C14359" s="1" t="s">
        <v>324</v>
      </c>
      <c r="D14359" s="1" t="s">
        <v>325</v>
      </c>
    </row>
    <row r="14360" customFormat="false" ht="15" hidden="false" customHeight="true" outlineLevel="0" collapsed="false">
      <c r="A14360" s="106" t="n">
        <v>97711.9958564815</v>
      </c>
      <c r="B14360" s="1" t="s">
        <v>314</v>
      </c>
      <c r="C14360" s="1" t="s">
        <v>315</v>
      </c>
      <c r="D14360" s="1" t="s">
        <v>316</v>
      </c>
    </row>
    <row r="14361" customFormat="false" ht="15" hidden="false" customHeight="true" outlineLevel="0" collapsed="false">
      <c r="A14361" s="106" t="n">
        <v>97718.6268865741</v>
      </c>
      <c r="B14361" s="1" t="s">
        <v>317</v>
      </c>
      <c r="C14361" s="1" t="s">
        <v>318</v>
      </c>
      <c r="D14361" s="1" t="s">
        <v>319</v>
      </c>
    </row>
    <row r="14362" customFormat="false" ht="15" hidden="false" customHeight="true" outlineLevel="0" collapsed="false">
      <c r="A14362" s="106" t="n">
        <v>97725.9996527778</v>
      </c>
      <c r="B14362" s="1" t="s">
        <v>320</v>
      </c>
      <c r="C14362" s="1" t="s">
        <v>321</v>
      </c>
      <c r="D14362" s="1" t="s">
        <v>322</v>
      </c>
    </row>
    <row r="14363" customFormat="false" ht="15" hidden="false" customHeight="true" outlineLevel="0" collapsed="false">
      <c r="A14363" s="106" t="n">
        <v>97734.0612037037</v>
      </c>
      <c r="B14363" s="1" t="s">
        <v>333</v>
      </c>
      <c r="C14363" s="1" t="s">
        <v>334</v>
      </c>
      <c r="D14363" s="1" t="s">
        <v>325</v>
      </c>
    </row>
    <row r="14364" customFormat="false" ht="15" hidden="false" customHeight="true" outlineLevel="0" collapsed="false">
      <c r="A14364" s="106" t="n">
        <v>97741.206712963</v>
      </c>
      <c r="B14364" s="1" t="s">
        <v>314</v>
      </c>
      <c r="C14364" s="1" t="s">
        <v>315</v>
      </c>
      <c r="D14364" s="1" t="s">
        <v>316</v>
      </c>
    </row>
    <row r="14365" customFormat="false" ht="15" hidden="false" customHeight="true" outlineLevel="0" collapsed="false">
      <c r="A14365" s="106" t="n">
        <v>97748.0109259259</v>
      </c>
      <c r="B14365" s="1" t="s">
        <v>326</v>
      </c>
      <c r="C14365" s="1" t="s">
        <v>327</v>
      </c>
      <c r="D14365" s="1" t="s">
        <v>319</v>
      </c>
    </row>
    <row r="14366" customFormat="false" ht="15" hidden="false" customHeight="true" outlineLevel="0" collapsed="false">
      <c r="A14366" s="106" t="n">
        <v>97755.7150810185</v>
      </c>
      <c r="B14366" s="1" t="s">
        <v>320</v>
      </c>
      <c r="C14366" s="1" t="s">
        <v>321</v>
      </c>
      <c r="D14366" s="1" t="s">
        <v>322</v>
      </c>
    </row>
    <row r="14367" customFormat="false" ht="15" hidden="false" customHeight="true" outlineLevel="0" collapsed="false">
      <c r="A14367" s="106" t="n">
        <v>97763.551400463</v>
      </c>
      <c r="B14367" s="1" t="s">
        <v>323</v>
      </c>
      <c r="C14367" s="1" t="s">
        <v>324</v>
      </c>
      <c r="D14367" s="1" t="s">
        <v>325</v>
      </c>
    </row>
    <row r="14368" customFormat="false" ht="15" hidden="false" customHeight="true" outlineLevel="0" collapsed="false">
      <c r="A14368" s="106" t="n">
        <v>97770.4071875</v>
      </c>
      <c r="B14368" s="1" t="s">
        <v>314</v>
      </c>
      <c r="C14368" s="1" t="s">
        <v>315</v>
      </c>
      <c r="D14368" s="1" t="s">
        <v>316</v>
      </c>
    </row>
    <row r="14369" customFormat="false" ht="15" hidden="false" customHeight="true" outlineLevel="0" collapsed="false">
      <c r="A14369" s="106" t="n">
        <v>97777.4859722222</v>
      </c>
      <c r="B14369" s="1" t="s">
        <v>326</v>
      </c>
      <c r="C14369" s="1" t="s">
        <v>327</v>
      </c>
      <c r="D14369" s="1" t="s">
        <v>319</v>
      </c>
    </row>
    <row r="14370" customFormat="false" ht="15" hidden="false" customHeight="true" outlineLevel="0" collapsed="false">
      <c r="A14370" s="106" t="n">
        <v>97785.4808912037</v>
      </c>
      <c r="B14370" s="1" t="s">
        <v>320</v>
      </c>
      <c r="C14370" s="1" t="s">
        <v>321</v>
      </c>
      <c r="D14370" s="1" t="s">
        <v>322</v>
      </c>
    </row>
    <row r="14371" customFormat="false" ht="15" hidden="false" customHeight="true" outlineLevel="0" collapsed="false">
      <c r="A14371" s="106" t="n">
        <v>97787.1303587963</v>
      </c>
      <c r="B14371" s="1" t="s">
        <v>328</v>
      </c>
      <c r="C14371" s="1" t="s">
        <v>335</v>
      </c>
      <c r="D14371" s="1" t="s">
        <v>336</v>
      </c>
    </row>
    <row r="14372" customFormat="false" ht="15" hidden="false" customHeight="true" outlineLevel="0" collapsed="false">
      <c r="A14372" s="106" t="n">
        <v>97792.9868171296</v>
      </c>
      <c r="B14372" s="1" t="s">
        <v>323</v>
      </c>
      <c r="C14372" s="1" t="s">
        <v>324</v>
      </c>
      <c r="D14372" s="1" t="s">
        <v>325</v>
      </c>
    </row>
    <row r="14373" customFormat="false" ht="15" hidden="false" customHeight="true" outlineLevel="0" collapsed="false">
      <c r="A14373" s="106" t="n">
        <v>97799.6608680556</v>
      </c>
      <c r="B14373" s="1" t="s">
        <v>314</v>
      </c>
      <c r="C14373" s="1" t="s">
        <v>315</v>
      </c>
      <c r="D14373" s="1" t="s">
        <v>316</v>
      </c>
    </row>
    <row r="14374" customFormat="false" ht="15" hidden="false" customHeight="true" outlineLevel="0" collapsed="false">
      <c r="A14374" s="106" t="n">
        <v>97807.0713425926</v>
      </c>
      <c r="B14374" s="1" t="s">
        <v>326</v>
      </c>
      <c r="C14374" s="1" t="s">
        <v>327</v>
      </c>
      <c r="D14374" s="1" t="s">
        <v>319</v>
      </c>
    </row>
    <row r="14375" customFormat="false" ht="15" hidden="false" customHeight="true" outlineLevel="0" collapsed="false">
      <c r="A14375" s="106" t="n">
        <v>97815.2521412037</v>
      </c>
      <c r="B14375" s="1" t="s">
        <v>320</v>
      </c>
      <c r="C14375" s="1" t="s">
        <v>321</v>
      </c>
      <c r="D14375" s="1" t="s">
        <v>322</v>
      </c>
    </row>
    <row r="14376" customFormat="false" ht="15" hidden="false" customHeight="true" outlineLevel="0" collapsed="false">
      <c r="A14376" s="106" t="n">
        <v>97822.3948148148</v>
      </c>
      <c r="B14376" s="1" t="s">
        <v>323</v>
      </c>
      <c r="C14376" s="1" t="s">
        <v>324</v>
      </c>
      <c r="D14376" s="1" t="s">
        <v>325</v>
      </c>
    </row>
    <row r="14377" customFormat="false" ht="15" hidden="false" customHeight="true" outlineLevel="0" collapsed="false">
      <c r="A14377" s="106" t="n">
        <v>97829.0217361111</v>
      </c>
      <c r="B14377" s="1" t="s">
        <v>314</v>
      </c>
      <c r="C14377" s="1" t="s">
        <v>315</v>
      </c>
      <c r="D14377" s="1" t="s">
        <v>316</v>
      </c>
    </row>
    <row r="14378" customFormat="false" ht="15" hidden="false" customHeight="true" outlineLevel="0" collapsed="false">
      <c r="A14378" s="106" t="n">
        <v>97836.7711226852</v>
      </c>
      <c r="B14378" s="1" t="s">
        <v>326</v>
      </c>
      <c r="C14378" s="1" t="s">
        <v>327</v>
      </c>
      <c r="D14378" s="1" t="s">
        <v>319</v>
      </c>
    </row>
    <row r="14379" customFormat="false" ht="15" hidden="false" customHeight="true" outlineLevel="0" collapsed="false">
      <c r="A14379" s="106" t="n">
        <v>97844.970625</v>
      </c>
      <c r="B14379" s="1" t="s">
        <v>320</v>
      </c>
      <c r="C14379" s="1" t="s">
        <v>321</v>
      </c>
      <c r="D14379" s="1" t="s">
        <v>322</v>
      </c>
    </row>
    <row r="14380" customFormat="false" ht="15" hidden="false" customHeight="true" outlineLevel="0" collapsed="false">
      <c r="A14380" s="106" t="n">
        <v>97851.8075694444</v>
      </c>
      <c r="B14380" s="1" t="s">
        <v>323</v>
      </c>
      <c r="C14380" s="1" t="s">
        <v>324</v>
      </c>
      <c r="D14380" s="1" t="s">
        <v>325</v>
      </c>
    </row>
    <row r="14381" customFormat="false" ht="15" hidden="false" customHeight="true" outlineLevel="0" collapsed="false">
      <c r="A14381" s="106" t="n">
        <v>97858.5238194444</v>
      </c>
      <c r="B14381" s="1" t="s">
        <v>314</v>
      </c>
      <c r="C14381" s="1" t="s">
        <v>315</v>
      </c>
      <c r="D14381" s="1" t="s">
        <v>316</v>
      </c>
    </row>
    <row r="14382" customFormat="false" ht="15" hidden="false" customHeight="true" outlineLevel="0" collapsed="false">
      <c r="A14382" s="106" t="n">
        <v>97866.5612384259</v>
      </c>
      <c r="B14382" s="1" t="s">
        <v>326</v>
      </c>
      <c r="C14382" s="1" t="s">
        <v>327</v>
      </c>
      <c r="D14382" s="1" t="s">
        <v>319</v>
      </c>
    </row>
    <row r="14383" customFormat="false" ht="15" hidden="false" customHeight="true" outlineLevel="0" collapsed="false">
      <c r="A14383" s="106" t="n">
        <v>97874.5864351852</v>
      </c>
      <c r="B14383" s="1" t="s">
        <v>320</v>
      </c>
      <c r="C14383" s="1" t="s">
        <v>321</v>
      </c>
      <c r="D14383" s="1" t="s">
        <v>322</v>
      </c>
    </row>
    <row r="14384" customFormat="false" ht="15" hidden="false" customHeight="true" outlineLevel="0" collapsed="false">
      <c r="A14384" s="106" t="n">
        <v>97877.0943865741</v>
      </c>
      <c r="B14384" s="1" t="s">
        <v>328</v>
      </c>
      <c r="C14384" s="1" t="s">
        <v>337</v>
      </c>
      <c r="D14384" s="1" t="s">
        <v>338</v>
      </c>
    </row>
    <row r="14385" customFormat="false" ht="15" hidden="false" customHeight="true" outlineLevel="0" collapsed="false">
      <c r="A14385" s="106" t="n">
        <v>97881.2479398148</v>
      </c>
      <c r="B14385" s="1" t="s">
        <v>323</v>
      </c>
      <c r="C14385" s="1" t="s">
        <v>324</v>
      </c>
      <c r="D14385" s="1" t="s">
        <v>325</v>
      </c>
    </row>
    <row r="14386" customFormat="false" ht="15" hidden="false" customHeight="true" outlineLevel="0" collapsed="false">
      <c r="A14386" s="106" t="n">
        <v>97888.1741666667</v>
      </c>
      <c r="B14386" s="1" t="s">
        <v>314</v>
      </c>
      <c r="C14386" s="1" t="s">
        <v>315</v>
      </c>
      <c r="D14386" s="1" t="s">
        <v>316</v>
      </c>
    </row>
    <row r="14387" customFormat="false" ht="15" hidden="false" customHeight="true" outlineLevel="0" collapsed="false">
      <c r="A14387" s="106" t="n">
        <v>97896.379537037</v>
      </c>
      <c r="B14387" s="1" t="s">
        <v>317</v>
      </c>
      <c r="C14387" s="1" t="s">
        <v>318</v>
      </c>
      <c r="D14387" s="1" t="s">
        <v>319</v>
      </c>
    </row>
    <row r="14388" customFormat="false" ht="15" hidden="false" customHeight="true" outlineLevel="0" collapsed="false">
      <c r="A14388" s="106" t="n">
        <v>97904.0793055556</v>
      </c>
      <c r="B14388" s="1" t="s">
        <v>320</v>
      </c>
      <c r="C14388" s="1" t="s">
        <v>321</v>
      </c>
      <c r="D14388" s="1" t="s">
        <v>322</v>
      </c>
    </row>
    <row r="14389" customFormat="false" ht="15" hidden="false" customHeight="true" outlineLevel="0" collapsed="false">
      <c r="A14389" s="106" t="n">
        <v>97910.722025463</v>
      </c>
      <c r="B14389" s="1" t="s">
        <v>333</v>
      </c>
      <c r="C14389" s="1" t="s">
        <v>334</v>
      </c>
      <c r="D14389" s="1" t="s">
        <v>325</v>
      </c>
    </row>
    <row r="14390" customFormat="false" ht="15" hidden="false" customHeight="true" outlineLevel="0" collapsed="false">
      <c r="A14390" s="106" t="n">
        <v>97917.951400463</v>
      </c>
      <c r="B14390" s="1" t="s">
        <v>314</v>
      </c>
      <c r="C14390" s="1" t="s">
        <v>315</v>
      </c>
      <c r="D14390" s="1" t="s">
        <v>316</v>
      </c>
    </row>
    <row r="14391" customFormat="false" ht="15" hidden="false" customHeight="true" outlineLevel="0" collapsed="false">
      <c r="A14391" s="106" t="n">
        <v>97926.1424074074</v>
      </c>
      <c r="B14391" s="1" t="s">
        <v>326</v>
      </c>
      <c r="C14391" s="1" t="s">
        <v>327</v>
      </c>
      <c r="D14391" s="1" t="s">
        <v>319</v>
      </c>
    </row>
    <row r="14392" customFormat="false" ht="15" hidden="false" customHeight="true" outlineLevel="0" collapsed="false">
      <c r="A14392" s="106" t="n">
        <v>97933.4629166667</v>
      </c>
      <c r="B14392" s="1" t="s">
        <v>320</v>
      </c>
      <c r="C14392" s="1" t="s">
        <v>321</v>
      </c>
      <c r="D14392" s="1" t="s">
        <v>322</v>
      </c>
    </row>
    <row r="14393" customFormat="false" ht="15" hidden="false" customHeight="true" outlineLevel="0" collapsed="false">
      <c r="A14393" s="106" t="n">
        <v>97940.2245833333</v>
      </c>
      <c r="B14393" s="1" t="s">
        <v>323</v>
      </c>
      <c r="C14393" s="1" t="s">
        <v>324</v>
      </c>
      <c r="D14393" s="1" t="s">
        <v>325</v>
      </c>
    </row>
    <row r="14394" customFormat="false" ht="15" hidden="false" customHeight="true" outlineLevel="0" collapsed="false">
      <c r="A14394" s="106" t="n">
        <v>97947.8059027778</v>
      </c>
      <c r="B14394" s="1" t="s">
        <v>314</v>
      </c>
      <c r="C14394" s="1" t="s">
        <v>315</v>
      </c>
      <c r="D14394" s="1" t="s">
        <v>316</v>
      </c>
    </row>
    <row r="14395" customFormat="false" ht="15" hidden="false" customHeight="true" outlineLevel="0" collapsed="false">
      <c r="A14395" s="106" t="n">
        <v>97955.7867939815</v>
      </c>
      <c r="B14395" s="1" t="s">
        <v>326</v>
      </c>
      <c r="C14395" s="1" t="s">
        <v>327</v>
      </c>
      <c r="D14395" s="1" t="s">
        <v>319</v>
      </c>
    </row>
    <row r="14396" customFormat="false" ht="15" hidden="false" customHeight="true" outlineLevel="0" collapsed="false">
      <c r="A14396" s="106" t="n">
        <v>97962.7725347222</v>
      </c>
      <c r="B14396" s="1" t="s">
        <v>320</v>
      </c>
      <c r="C14396" s="1" t="s">
        <v>321</v>
      </c>
      <c r="D14396" s="1" t="s">
        <v>322</v>
      </c>
    </row>
    <row r="14397" customFormat="false" ht="15" hidden="false" customHeight="true" outlineLevel="0" collapsed="false">
      <c r="A14397" s="106" t="n">
        <v>97966.0316782408</v>
      </c>
      <c r="B14397" s="1" t="s">
        <v>328</v>
      </c>
      <c r="C14397" s="1" t="s">
        <v>329</v>
      </c>
      <c r="D14397" s="1" t="s">
        <v>330</v>
      </c>
    </row>
    <row r="14398" customFormat="false" ht="15" hidden="false" customHeight="true" outlineLevel="0" collapsed="false">
      <c r="A14398" s="106" t="n">
        <v>97969.7530208333</v>
      </c>
      <c r="B14398" s="1" t="s">
        <v>323</v>
      </c>
      <c r="C14398" s="1" t="s">
        <v>324</v>
      </c>
      <c r="D14398" s="1" t="s">
        <v>325</v>
      </c>
    </row>
    <row r="14399" customFormat="false" ht="15" hidden="false" customHeight="true" outlineLevel="0" collapsed="false">
      <c r="A14399" s="106" t="n">
        <v>97977.6635300926</v>
      </c>
      <c r="B14399" s="1" t="s">
        <v>314</v>
      </c>
      <c r="C14399" s="1" t="s">
        <v>315</v>
      </c>
      <c r="D14399" s="1" t="s">
        <v>316</v>
      </c>
    </row>
    <row r="14400" customFormat="false" ht="15" hidden="false" customHeight="true" outlineLevel="0" collapsed="false">
      <c r="A14400" s="106" t="n">
        <v>97985.296712963</v>
      </c>
      <c r="B14400" s="1" t="s">
        <v>326</v>
      </c>
      <c r="C14400" s="1" t="s">
        <v>327</v>
      </c>
      <c r="D14400" s="1" t="s">
        <v>319</v>
      </c>
    </row>
    <row r="14401" customFormat="false" ht="15" hidden="false" customHeight="true" outlineLevel="0" collapsed="false">
      <c r="A14401" s="106" t="n">
        <v>97992.0503819444</v>
      </c>
      <c r="B14401" s="1" t="s">
        <v>320</v>
      </c>
      <c r="C14401" s="1" t="s">
        <v>321</v>
      </c>
      <c r="D14401" s="1" t="s">
        <v>322</v>
      </c>
    </row>
    <row r="14402" customFormat="false" ht="15" hidden="false" customHeight="true" outlineLevel="0" collapsed="false">
      <c r="A14402" s="106" t="n">
        <v>97999.3143055556</v>
      </c>
      <c r="B14402" s="1" t="s">
        <v>323</v>
      </c>
      <c r="C14402" s="1" t="s">
        <v>324</v>
      </c>
      <c r="D14402" s="1" t="s">
        <v>325</v>
      </c>
    </row>
    <row r="14403" customFormat="false" ht="15" hidden="false" customHeight="true" outlineLevel="0" collapsed="false">
      <c r="A14403" s="106" t="n">
        <v>98007.4447800926</v>
      </c>
      <c r="B14403" s="1" t="s">
        <v>314</v>
      </c>
      <c r="C14403" s="1" t="s">
        <v>315</v>
      </c>
      <c r="D14403" s="1" t="s">
        <v>316</v>
      </c>
    </row>
    <row r="14404" customFormat="false" ht="15" hidden="false" customHeight="true" outlineLevel="0" collapsed="false">
      <c r="A14404" s="106" t="n">
        <v>98014.6954398148</v>
      </c>
      <c r="B14404" s="1" t="s">
        <v>326</v>
      </c>
      <c r="C14404" s="1" t="s">
        <v>327</v>
      </c>
      <c r="D14404" s="1" t="s">
        <v>319</v>
      </c>
    </row>
    <row r="14405" customFormat="false" ht="15" hidden="false" customHeight="true" outlineLevel="0" collapsed="false">
      <c r="A14405" s="106" t="n">
        <v>98021.3379050926</v>
      </c>
      <c r="B14405" s="1" t="s">
        <v>320</v>
      </c>
      <c r="C14405" s="1" t="s">
        <v>321</v>
      </c>
      <c r="D14405" s="1" t="s">
        <v>322</v>
      </c>
    </row>
    <row r="14406" customFormat="false" ht="15" hidden="false" customHeight="true" outlineLevel="0" collapsed="false">
      <c r="A14406" s="106" t="n">
        <v>98028.9164351852</v>
      </c>
      <c r="B14406" s="1" t="s">
        <v>323</v>
      </c>
      <c r="C14406" s="1" t="s">
        <v>324</v>
      </c>
      <c r="D14406" s="1" t="s">
        <v>325</v>
      </c>
    </row>
    <row r="14407" customFormat="false" ht="15" hidden="false" customHeight="true" outlineLevel="0" collapsed="false">
      <c r="A14407" s="106" t="n">
        <v>98037.0955439815</v>
      </c>
      <c r="B14407" s="1" t="s">
        <v>314</v>
      </c>
      <c r="C14407" s="1" t="s">
        <v>315</v>
      </c>
      <c r="D14407" s="1" t="s">
        <v>316</v>
      </c>
    </row>
    <row r="14408" customFormat="false" ht="15" hidden="false" customHeight="true" outlineLevel="0" collapsed="false">
      <c r="A14408" s="106" t="n">
        <v>98044.0227430556</v>
      </c>
      <c r="B14408" s="1" t="s">
        <v>326</v>
      </c>
      <c r="C14408" s="1" t="s">
        <v>327</v>
      </c>
      <c r="D14408" s="1" t="s">
        <v>319</v>
      </c>
    </row>
    <row r="14409" customFormat="false" ht="15" hidden="false" customHeight="true" outlineLevel="0" collapsed="false">
      <c r="A14409" s="106" t="n">
        <v>98050.6746064815</v>
      </c>
      <c r="B14409" s="1" t="s">
        <v>320</v>
      </c>
      <c r="C14409" s="1" t="s">
        <v>321</v>
      </c>
      <c r="D14409" s="1" t="s">
        <v>322</v>
      </c>
    </row>
    <row r="14410" customFormat="false" ht="15" hidden="false" customHeight="true" outlineLevel="0" collapsed="false">
      <c r="A14410" s="106" t="n">
        <v>98058.553587963</v>
      </c>
      <c r="B14410" s="1" t="s">
        <v>323</v>
      </c>
      <c r="C14410" s="1" t="s">
        <v>324</v>
      </c>
      <c r="D14410" s="1" t="s">
        <v>325</v>
      </c>
    </row>
    <row r="14411" customFormat="false" ht="15" hidden="false" customHeight="true" outlineLevel="0" collapsed="false">
      <c r="A14411" s="106" t="n">
        <v>98058.6681018519</v>
      </c>
      <c r="B14411" s="1" t="s">
        <v>328</v>
      </c>
      <c r="C14411" s="1" t="s">
        <v>331</v>
      </c>
      <c r="D14411" s="1" t="s">
        <v>332</v>
      </c>
    </row>
    <row r="14412" customFormat="false" ht="15" hidden="false" customHeight="true" outlineLevel="0" collapsed="false">
      <c r="A14412" s="106" t="n">
        <v>98066.6027430556</v>
      </c>
      <c r="B14412" s="1" t="s">
        <v>314</v>
      </c>
      <c r="C14412" s="1" t="s">
        <v>315</v>
      </c>
      <c r="D14412" s="1" t="s">
        <v>316</v>
      </c>
    </row>
    <row r="14413" customFormat="false" ht="15" hidden="false" customHeight="true" outlineLevel="0" collapsed="false">
      <c r="A14413" s="106" t="n">
        <v>98073.318287037</v>
      </c>
      <c r="B14413" s="1" t="s">
        <v>317</v>
      </c>
      <c r="C14413" s="1" t="s">
        <v>318</v>
      </c>
      <c r="D14413" s="1" t="s">
        <v>319</v>
      </c>
    </row>
    <row r="14414" customFormat="false" ht="15" hidden="false" customHeight="true" outlineLevel="0" collapsed="false">
      <c r="A14414" s="106" t="n">
        <v>98080.0984953704</v>
      </c>
      <c r="B14414" s="1" t="s">
        <v>320</v>
      </c>
      <c r="C14414" s="1" t="s">
        <v>321</v>
      </c>
      <c r="D14414" s="1" t="s">
        <v>322</v>
      </c>
    </row>
    <row r="14415" customFormat="false" ht="15" hidden="false" customHeight="true" outlineLevel="0" collapsed="false">
      <c r="A14415" s="106" t="n">
        <v>98088.2000115741</v>
      </c>
      <c r="B14415" s="1" t="s">
        <v>323</v>
      </c>
      <c r="C14415" s="1" t="s">
        <v>324</v>
      </c>
      <c r="D14415" s="1" t="s">
        <v>325</v>
      </c>
    </row>
    <row r="14416" customFormat="false" ht="15" hidden="false" customHeight="true" outlineLevel="0" collapsed="false">
      <c r="A14416" s="106" t="n">
        <v>98095.9871527778</v>
      </c>
      <c r="B14416" s="1" t="s">
        <v>314</v>
      </c>
      <c r="C14416" s="1" t="s">
        <v>315</v>
      </c>
      <c r="D14416" s="1" t="s">
        <v>316</v>
      </c>
    </row>
    <row r="14417" customFormat="false" ht="15" hidden="false" customHeight="true" outlineLevel="0" collapsed="false">
      <c r="A14417" s="106" t="n">
        <v>98102.617337963</v>
      </c>
      <c r="B14417" s="1" t="s">
        <v>326</v>
      </c>
      <c r="C14417" s="1" t="s">
        <v>327</v>
      </c>
      <c r="D14417" s="1" t="s">
        <v>319</v>
      </c>
    </row>
    <row r="14418" customFormat="false" ht="15" hidden="false" customHeight="true" outlineLevel="0" collapsed="false">
      <c r="A14418" s="106" t="n">
        <v>98109.6415046296</v>
      </c>
      <c r="B14418" s="1" t="s">
        <v>320</v>
      </c>
      <c r="C14418" s="1" t="s">
        <v>321</v>
      </c>
      <c r="D14418" s="1" t="s">
        <v>322</v>
      </c>
    </row>
    <row r="14419" customFormat="false" ht="15" hidden="false" customHeight="true" outlineLevel="0" collapsed="false">
      <c r="A14419" s="106" t="n">
        <v>98117.8214930556</v>
      </c>
      <c r="B14419" s="1" t="s">
        <v>323</v>
      </c>
      <c r="C14419" s="1" t="s">
        <v>324</v>
      </c>
      <c r="D14419" s="1" t="s">
        <v>325</v>
      </c>
    </row>
    <row r="14420" customFormat="false" ht="15" hidden="false" customHeight="true" outlineLevel="0" collapsed="false">
      <c r="A14420" s="106" t="n">
        <v>98125.2878703704</v>
      </c>
      <c r="B14420" s="1" t="s">
        <v>314</v>
      </c>
      <c r="C14420" s="1" t="s">
        <v>315</v>
      </c>
      <c r="D14420" s="1" t="s">
        <v>316</v>
      </c>
    </row>
    <row r="14421" customFormat="false" ht="15" hidden="false" customHeight="true" outlineLevel="0" collapsed="false">
      <c r="A14421" s="106" t="n">
        <v>98131.9547569444</v>
      </c>
      <c r="B14421" s="1" t="s">
        <v>326</v>
      </c>
      <c r="C14421" s="1" t="s">
        <v>327</v>
      </c>
      <c r="D14421" s="1" t="s">
        <v>319</v>
      </c>
    </row>
    <row r="14422" customFormat="false" ht="15" hidden="false" customHeight="true" outlineLevel="0" collapsed="false">
      <c r="A14422" s="106" t="n">
        <v>98139.3177314815</v>
      </c>
      <c r="B14422" s="1" t="s">
        <v>320</v>
      </c>
      <c r="C14422" s="1" t="s">
        <v>321</v>
      </c>
      <c r="D14422" s="1" t="s">
        <v>322</v>
      </c>
    </row>
    <row r="14423" customFormat="false" ht="15" hidden="false" customHeight="true" outlineLevel="0" collapsed="false">
      <c r="A14423" s="106" t="n">
        <v>98147.3962152778</v>
      </c>
      <c r="B14423" s="1" t="s">
        <v>323</v>
      </c>
      <c r="C14423" s="1" t="s">
        <v>324</v>
      </c>
      <c r="D14423" s="1" t="s">
        <v>325</v>
      </c>
    </row>
    <row r="14424" customFormat="false" ht="15" hidden="false" customHeight="true" outlineLevel="0" collapsed="false">
      <c r="A14424" s="106" t="n">
        <v>98152.3771064815</v>
      </c>
      <c r="B14424" s="1" t="s">
        <v>328</v>
      </c>
      <c r="C14424" s="1" t="s">
        <v>335</v>
      </c>
      <c r="D14424" s="1" t="s">
        <v>336</v>
      </c>
    </row>
    <row r="14425" customFormat="false" ht="15" hidden="false" customHeight="true" outlineLevel="0" collapsed="false">
      <c r="A14425" s="106" t="n">
        <v>98154.5497685185</v>
      </c>
      <c r="B14425" s="1" t="s">
        <v>314</v>
      </c>
      <c r="C14425" s="1" t="s">
        <v>315</v>
      </c>
      <c r="D14425" s="1" t="s">
        <v>316</v>
      </c>
    </row>
    <row r="14426" customFormat="false" ht="15" hidden="false" customHeight="true" outlineLevel="0" collapsed="false">
      <c r="A14426" s="106" t="n">
        <v>98161.3691087963</v>
      </c>
      <c r="B14426" s="1" t="s">
        <v>326</v>
      </c>
      <c r="C14426" s="1" t="s">
        <v>327</v>
      </c>
      <c r="D14426" s="1" t="s">
        <v>319</v>
      </c>
    </row>
    <row r="14427" customFormat="false" ht="15" hidden="false" customHeight="true" outlineLevel="0" collapsed="false">
      <c r="A14427" s="106" t="n">
        <v>98169.108587963</v>
      </c>
      <c r="B14427" s="1" t="s">
        <v>320</v>
      </c>
      <c r="C14427" s="1" t="s">
        <v>321</v>
      </c>
      <c r="D14427" s="1" t="s">
        <v>322</v>
      </c>
    </row>
    <row r="14428" customFormat="false" ht="15" hidden="false" customHeight="true" outlineLevel="0" collapsed="false">
      <c r="A14428" s="106" t="n">
        <v>98176.9249074074</v>
      </c>
      <c r="B14428" s="1" t="s">
        <v>323</v>
      </c>
      <c r="C14428" s="1" t="s">
        <v>324</v>
      </c>
      <c r="D14428" s="1" t="s">
        <v>325</v>
      </c>
    </row>
    <row r="14429" customFormat="false" ht="15" hidden="false" customHeight="true" outlineLevel="0" collapsed="false">
      <c r="A14429" s="106" t="n">
        <v>98183.8178125</v>
      </c>
      <c r="B14429" s="1" t="s">
        <v>314</v>
      </c>
      <c r="C14429" s="1" t="s">
        <v>315</v>
      </c>
      <c r="D14429" s="1" t="s">
        <v>316</v>
      </c>
    </row>
    <row r="14430" customFormat="false" ht="15" hidden="false" customHeight="true" outlineLevel="0" collapsed="false">
      <c r="A14430" s="106" t="n">
        <v>98190.8984606482</v>
      </c>
      <c r="B14430" s="1" t="s">
        <v>326</v>
      </c>
      <c r="C14430" s="1" t="s">
        <v>327</v>
      </c>
      <c r="D14430" s="1" t="s">
        <v>319</v>
      </c>
    </row>
    <row r="14431" customFormat="false" ht="15" hidden="false" customHeight="true" outlineLevel="0" collapsed="false">
      <c r="A14431" s="106" t="n">
        <v>98198.9568055556</v>
      </c>
      <c r="B14431" s="1" t="s">
        <v>320</v>
      </c>
      <c r="C14431" s="1" t="s">
        <v>321</v>
      </c>
      <c r="D14431" s="1" t="s">
        <v>322</v>
      </c>
    </row>
    <row r="14432" customFormat="false" ht="15" hidden="false" customHeight="true" outlineLevel="0" collapsed="false">
      <c r="A14432" s="106" t="n">
        <v>98206.4230208333</v>
      </c>
      <c r="B14432" s="1" t="s">
        <v>323</v>
      </c>
      <c r="C14432" s="1" t="s">
        <v>324</v>
      </c>
      <c r="D14432" s="1" t="s">
        <v>325</v>
      </c>
    </row>
    <row r="14433" customFormat="false" ht="15" hidden="false" customHeight="true" outlineLevel="0" collapsed="false">
      <c r="A14433" s="106" t="n">
        <v>98213.1358217593</v>
      </c>
      <c r="B14433" s="1" t="s">
        <v>314</v>
      </c>
      <c r="C14433" s="1" t="s">
        <v>315</v>
      </c>
      <c r="D14433" s="1" t="s">
        <v>316</v>
      </c>
    </row>
    <row r="14434" customFormat="false" ht="15" hidden="false" customHeight="true" outlineLevel="0" collapsed="false">
      <c r="A14434" s="106" t="n">
        <v>98220.5634953704</v>
      </c>
      <c r="B14434" s="1" t="s">
        <v>326</v>
      </c>
      <c r="C14434" s="1" t="s">
        <v>327</v>
      </c>
      <c r="D14434" s="1" t="s">
        <v>319</v>
      </c>
    </row>
    <row r="14435" customFormat="false" ht="15" hidden="false" customHeight="true" outlineLevel="0" collapsed="false">
      <c r="A14435" s="106" t="n">
        <v>98228.7844097222</v>
      </c>
      <c r="B14435" s="1" t="s">
        <v>320</v>
      </c>
      <c r="C14435" s="1" t="s">
        <v>321</v>
      </c>
      <c r="D14435" s="1" t="s">
        <v>322</v>
      </c>
    </row>
    <row r="14436" customFormat="false" ht="15" hidden="false" customHeight="true" outlineLevel="0" collapsed="false">
      <c r="A14436" s="106" t="n">
        <v>98235.9042013889</v>
      </c>
      <c r="B14436" s="1" t="s">
        <v>323</v>
      </c>
      <c r="C14436" s="1" t="s">
        <v>324</v>
      </c>
      <c r="D14436" s="1" t="s">
        <v>325</v>
      </c>
    </row>
    <row r="14437" customFormat="false" ht="15" hidden="false" customHeight="true" outlineLevel="0" collapsed="false">
      <c r="A14437" s="106" t="n">
        <v>98242.3422106481</v>
      </c>
      <c r="B14437" s="1" t="s">
        <v>328</v>
      </c>
      <c r="C14437" s="1" t="s">
        <v>337</v>
      </c>
      <c r="D14437" s="1" t="s">
        <v>338</v>
      </c>
    </row>
    <row r="14438" customFormat="false" ht="15" hidden="false" customHeight="true" outlineLevel="0" collapsed="false">
      <c r="A14438" s="106" t="n">
        <v>98242.5446527778</v>
      </c>
      <c r="B14438" s="1" t="s">
        <v>314</v>
      </c>
      <c r="C14438" s="1" t="s">
        <v>315</v>
      </c>
      <c r="D14438" s="1" t="s">
        <v>316</v>
      </c>
    </row>
    <row r="14439" customFormat="false" ht="15" hidden="false" customHeight="true" outlineLevel="0" collapsed="false">
      <c r="A14439" s="106" t="n">
        <v>98250.3440856482</v>
      </c>
      <c r="B14439" s="1" t="s">
        <v>317</v>
      </c>
      <c r="C14439" s="1" t="s">
        <v>318</v>
      </c>
      <c r="D14439" s="1" t="s">
        <v>319</v>
      </c>
    </row>
    <row r="14440" customFormat="false" ht="15" hidden="false" customHeight="true" outlineLevel="0" collapsed="false">
      <c r="A14440" s="106" t="n">
        <v>98258.5235532407</v>
      </c>
      <c r="B14440" s="1" t="s">
        <v>320</v>
      </c>
      <c r="C14440" s="1" t="s">
        <v>321</v>
      </c>
      <c r="D14440" s="1" t="s">
        <v>322</v>
      </c>
    </row>
    <row r="14441" customFormat="false" ht="15" hidden="false" customHeight="true" outlineLevel="0" collapsed="false">
      <c r="A14441" s="106" t="n">
        <v>98265.3697800926</v>
      </c>
      <c r="B14441" s="1" t="s">
        <v>323</v>
      </c>
      <c r="C14441" s="1" t="s">
        <v>324</v>
      </c>
      <c r="D14441" s="1" t="s">
        <v>325</v>
      </c>
    </row>
    <row r="14442" customFormat="false" ht="15" hidden="false" customHeight="true" outlineLevel="0" collapsed="false">
      <c r="A14442" s="106" t="n">
        <v>98272.0749305556</v>
      </c>
      <c r="B14442" s="1" t="s">
        <v>314</v>
      </c>
      <c r="C14442" s="1" t="s">
        <v>315</v>
      </c>
      <c r="D14442" s="1" t="s">
        <v>316</v>
      </c>
    </row>
    <row r="14443" customFormat="false" ht="15" hidden="false" customHeight="true" outlineLevel="0" collapsed="false">
      <c r="A14443" s="106" t="n">
        <v>98280.1715740741</v>
      </c>
      <c r="B14443" s="1" t="s">
        <v>326</v>
      </c>
      <c r="C14443" s="1" t="s">
        <v>327</v>
      </c>
      <c r="D14443" s="1" t="s">
        <v>319</v>
      </c>
    </row>
    <row r="14444" customFormat="false" ht="15" hidden="false" customHeight="true" outlineLevel="0" collapsed="false">
      <c r="A14444" s="106" t="n">
        <v>98288.133587963</v>
      </c>
      <c r="B14444" s="1" t="s">
        <v>320</v>
      </c>
      <c r="C14444" s="1" t="s">
        <v>321</v>
      </c>
      <c r="D14444" s="1" t="s">
        <v>322</v>
      </c>
    </row>
    <row r="14445" customFormat="false" ht="15" hidden="false" customHeight="true" outlineLevel="0" collapsed="false">
      <c r="A14445" s="106" t="n">
        <v>98294.8145601852</v>
      </c>
      <c r="B14445" s="1" t="s">
        <v>323</v>
      </c>
      <c r="C14445" s="1" t="s">
        <v>324</v>
      </c>
      <c r="D14445" s="1" t="s">
        <v>325</v>
      </c>
    </row>
    <row r="14446" customFormat="false" ht="15" hidden="false" customHeight="true" outlineLevel="0" collapsed="false">
      <c r="A14446" s="106" t="n">
        <v>98301.7335185185</v>
      </c>
      <c r="B14446" s="1" t="s">
        <v>314</v>
      </c>
      <c r="C14446" s="1" t="s">
        <v>315</v>
      </c>
      <c r="D14446" s="1" t="s">
        <v>316</v>
      </c>
    </row>
    <row r="14447" customFormat="false" ht="15" hidden="false" customHeight="true" outlineLevel="0" collapsed="false">
      <c r="A14447" s="106" t="n">
        <v>98309.9582175926</v>
      </c>
      <c r="B14447" s="1" t="s">
        <v>326</v>
      </c>
      <c r="C14447" s="1" t="s">
        <v>327</v>
      </c>
      <c r="D14447" s="1" t="s">
        <v>319</v>
      </c>
    </row>
    <row r="14448" customFormat="false" ht="15" hidden="false" customHeight="true" outlineLevel="0" collapsed="false">
      <c r="A14448" s="106" t="n">
        <v>98317.6024189815</v>
      </c>
      <c r="B14448" s="1" t="s">
        <v>320</v>
      </c>
      <c r="C14448" s="1" t="s">
        <v>321</v>
      </c>
      <c r="D14448" s="1" t="s">
        <v>322</v>
      </c>
    </row>
    <row r="14449" customFormat="false" ht="15" hidden="false" customHeight="true" outlineLevel="0" collapsed="false">
      <c r="A14449" s="106" t="n">
        <v>98324.2421180556</v>
      </c>
      <c r="B14449" s="1" t="s">
        <v>323</v>
      </c>
      <c r="C14449" s="1" t="s">
        <v>324</v>
      </c>
      <c r="D14449" s="1" t="s">
        <v>325</v>
      </c>
    </row>
    <row r="14450" customFormat="false" ht="15" hidden="false" customHeight="true" outlineLevel="0" collapsed="false">
      <c r="A14450" s="106" t="n">
        <v>98331.2790740741</v>
      </c>
      <c r="B14450" s="1" t="s">
        <v>328</v>
      </c>
      <c r="C14450" s="1" t="s">
        <v>329</v>
      </c>
      <c r="D14450" s="1" t="s">
        <v>330</v>
      </c>
    </row>
    <row r="14451" customFormat="false" ht="15" hidden="false" customHeight="true" outlineLevel="0" collapsed="false">
      <c r="A14451" s="106" t="n">
        <v>98331.4919675926</v>
      </c>
      <c r="B14451" s="1" t="s">
        <v>314</v>
      </c>
      <c r="C14451" s="1" t="s">
        <v>315</v>
      </c>
      <c r="D14451" s="1" t="s">
        <v>316</v>
      </c>
    </row>
    <row r="14452" customFormat="false" ht="15" hidden="false" customHeight="true" outlineLevel="0" collapsed="false">
      <c r="A14452" s="106" t="n">
        <v>98339.6427083333</v>
      </c>
      <c r="B14452" s="1" t="s">
        <v>326</v>
      </c>
      <c r="C14452" s="1" t="s">
        <v>327</v>
      </c>
      <c r="D14452" s="1" t="s">
        <v>319</v>
      </c>
    </row>
    <row r="14453" customFormat="false" ht="15" hidden="false" customHeight="true" outlineLevel="0" collapsed="false">
      <c r="A14453" s="106" t="n">
        <v>98346.9436111111</v>
      </c>
      <c r="B14453" s="1" t="s">
        <v>320</v>
      </c>
      <c r="C14453" s="1" t="s">
        <v>321</v>
      </c>
      <c r="D14453" s="1" t="s">
        <v>322</v>
      </c>
    </row>
    <row r="14454" customFormat="false" ht="15" hidden="false" customHeight="true" outlineLevel="0" collapsed="false">
      <c r="A14454" s="106" t="n">
        <v>98353.6724421296</v>
      </c>
      <c r="B14454" s="1" t="s">
        <v>323</v>
      </c>
      <c r="C14454" s="1" t="s">
        <v>324</v>
      </c>
      <c r="D14454" s="1" t="s">
        <v>325</v>
      </c>
    </row>
    <row r="14455" customFormat="false" ht="15" hidden="false" customHeight="true" outlineLevel="0" collapsed="false">
      <c r="A14455" s="106" t="n">
        <v>98361.2914351852</v>
      </c>
      <c r="B14455" s="1" t="s">
        <v>314</v>
      </c>
      <c r="C14455" s="1" t="s">
        <v>315</v>
      </c>
      <c r="D14455" s="1" t="s">
        <v>316</v>
      </c>
    </row>
    <row r="14456" customFormat="false" ht="15" hidden="false" customHeight="true" outlineLevel="0" collapsed="false">
      <c r="A14456" s="106" t="n">
        <v>98369.2061458333</v>
      </c>
      <c r="B14456" s="1" t="s">
        <v>326</v>
      </c>
      <c r="C14456" s="1" t="s">
        <v>327</v>
      </c>
      <c r="D14456" s="1" t="s">
        <v>319</v>
      </c>
    </row>
    <row r="14457" customFormat="false" ht="15" hidden="false" customHeight="true" outlineLevel="0" collapsed="false">
      <c r="A14457" s="106" t="n">
        <v>98376.1932523148</v>
      </c>
      <c r="B14457" s="1" t="s">
        <v>320</v>
      </c>
      <c r="C14457" s="1" t="s">
        <v>321</v>
      </c>
      <c r="D14457" s="1" t="s">
        <v>322</v>
      </c>
    </row>
    <row r="14458" customFormat="false" ht="15" hidden="false" customHeight="true" outlineLevel="0" collapsed="false">
      <c r="A14458" s="106" t="n">
        <v>98383.1351851852</v>
      </c>
      <c r="B14458" s="1" t="s">
        <v>323</v>
      </c>
      <c r="C14458" s="1" t="s">
        <v>324</v>
      </c>
      <c r="D14458" s="1" t="s">
        <v>325</v>
      </c>
    </row>
    <row r="14459" customFormat="false" ht="15" hidden="false" customHeight="true" outlineLevel="0" collapsed="false">
      <c r="A14459" s="106" t="n">
        <v>98391.0661226852</v>
      </c>
      <c r="B14459" s="1" t="s">
        <v>314</v>
      </c>
      <c r="C14459" s="1" t="s">
        <v>315</v>
      </c>
      <c r="D14459" s="1" t="s">
        <v>316</v>
      </c>
    </row>
    <row r="14460" customFormat="false" ht="15" hidden="false" customHeight="true" outlineLevel="0" collapsed="false">
      <c r="A14460" s="106" t="n">
        <v>98398.6591087963</v>
      </c>
      <c r="B14460" s="1" t="s">
        <v>326</v>
      </c>
      <c r="C14460" s="1" t="s">
        <v>327</v>
      </c>
      <c r="D14460" s="1" t="s">
        <v>319</v>
      </c>
    </row>
    <row r="14461" customFormat="false" ht="15" hidden="false" customHeight="true" outlineLevel="0" collapsed="false">
      <c r="A14461" s="106" t="n">
        <v>98405.4039467593</v>
      </c>
      <c r="B14461" s="1" t="s">
        <v>320</v>
      </c>
      <c r="C14461" s="1" t="s">
        <v>321</v>
      </c>
      <c r="D14461" s="1" t="s">
        <v>322</v>
      </c>
    </row>
    <row r="14462" customFormat="false" ht="15" hidden="false" customHeight="true" outlineLevel="0" collapsed="false">
      <c r="A14462" s="106" t="n">
        <v>98412.6542013889</v>
      </c>
      <c r="B14462" s="1" t="s">
        <v>333</v>
      </c>
      <c r="C14462" s="1" t="s">
        <v>334</v>
      </c>
      <c r="D14462" s="1" t="s">
        <v>325</v>
      </c>
    </row>
    <row r="14463" customFormat="false" ht="15" hidden="false" customHeight="true" outlineLevel="0" collapsed="false">
      <c r="A14463" s="106" t="n">
        <v>98420.7687615741</v>
      </c>
      <c r="B14463" s="1" t="s">
        <v>314</v>
      </c>
      <c r="C14463" s="1" t="s">
        <v>315</v>
      </c>
      <c r="D14463" s="1" t="s">
        <v>316</v>
      </c>
    </row>
    <row r="14464" customFormat="false" ht="15" hidden="false" customHeight="true" outlineLevel="0" collapsed="false">
      <c r="A14464" s="106" t="n">
        <v>98423.9078356482</v>
      </c>
      <c r="B14464" s="1" t="s">
        <v>328</v>
      </c>
      <c r="C14464" s="1" t="s">
        <v>331</v>
      </c>
      <c r="D14464" s="1" t="s">
        <v>332</v>
      </c>
    </row>
    <row r="14465" customFormat="false" ht="15" hidden="false" customHeight="true" outlineLevel="0" collapsed="false">
      <c r="A14465" s="106" t="n">
        <v>98428.0257060185</v>
      </c>
      <c r="B14465" s="1" t="s">
        <v>317</v>
      </c>
      <c r="C14465" s="1" t="s">
        <v>318</v>
      </c>
      <c r="D14465" s="1" t="s">
        <v>319</v>
      </c>
    </row>
    <row r="14466" customFormat="false" ht="15" hidden="false" customHeight="true" outlineLevel="0" collapsed="false">
      <c r="A14466" s="106" t="n">
        <v>98434.6364699074</v>
      </c>
      <c r="B14466" s="1" t="s">
        <v>320</v>
      </c>
      <c r="C14466" s="1" t="s">
        <v>321</v>
      </c>
      <c r="D14466" s="1" t="s">
        <v>322</v>
      </c>
    </row>
    <row r="14467" customFormat="false" ht="15" hidden="false" customHeight="true" outlineLevel="0" collapsed="false">
      <c r="A14467" s="106" t="n">
        <v>98442.234837963</v>
      </c>
      <c r="B14467" s="1" t="s">
        <v>323</v>
      </c>
      <c r="C14467" s="1" t="s">
        <v>324</v>
      </c>
      <c r="D14467" s="1" t="s">
        <v>325</v>
      </c>
    </row>
    <row r="14468" customFormat="false" ht="15" hidden="false" customHeight="true" outlineLevel="0" collapsed="false">
      <c r="A14468" s="106" t="n">
        <v>98450.3790046296</v>
      </c>
      <c r="B14468" s="1" t="s">
        <v>314</v>
      </c>
      <c r="C14468" s="1" t="s">
        <v>315</v>
      </c>
      <c r="D14468" s="1" t="s">
        <v>316</v>
      </c>
    </row>
    <row r="14469" customFormat="false" ht="15" hidden="false" customHeight="true" outlineLevel="0" collapsed="false">
      <c r="A14469" s="106" t="n">
        <v>98457.3365509259</v>
      </c>
      <c r="B14469" s="1" t="s">
        <v>326</v>
      </c>
      <c r="C14469" s="1" t="s">
        <v>327</v>
      </c>
      <c r="D14469" s="1" t="s">
        <v>319</v>
      </c>
    </row>
    <row r="14470" customFormat="false" ht="15" hidden="false" customHeight="true" outlineLevel="0" collapsed="false">
      <c r="A14470" s="106" t="n">
        <v>98463.951412037</v>
      </c>
      <c r="B14470" s="1" t="s">
        <v>320</v>
      </c>
      <c r="C14470" s="1" t="s">
        <v>321</v>
      </c>
      <c r="D14470" s="1" t="s">
        <v>322</v>
      </c>
    </row>
    <row r="14471" customFormat="false" ht="15" hidden="false" customHeight="true" outlineLevel="0" collapsed="false">
      <c r="A14471" s="106" t="n">
        <v>98471.8633449074</v>
      </c>
      <c r="B14471" s="1" t="s">
        <v>323</v>
      </c>
      <c r="C14471" s="1" t="s">
        <v>324</v>
      </c>
      <c r="D14471" s="1" t="s">
        <v>325</v>
      </c>
    </row>
    <row r="14472" customFormat="false" ht="15" hidden="false" customHeight="true" outlineLevel="0" collapsed="false">
      <c r="A14472" s="106" t="n">
        <v>98479.895474537</v>
      </c>
      <c r="B14472" s="1" t="s">
        <v>314</v>
      </c>
      <c r="C14472" s="1" t="s">
        <v>315</v>
      </c>
      <c r="D14472" s="1" t="s">
        <v>316</v>
      </c>
    </row>
    <row r="14473" customFormat="false" ht="15" hidden="false" customHeight="true" outlineLevel="0" collapsed="false">
      <c r="A14473" s="106" t="n">
        <v>98486.6286458333</v>
      </c>
      <c r="B14473" s="1" t="s">
        <v>326</v>
      </c>
      <c r="C14473" s="1" t="s">
        <v>327</v>
      </c>
      <c r="D14473" s="1" t="s">
        <v>319</v>
      </c>
    </row>
    <row r="14474" customFormat="false" ht="15" hidden="false" customHeight="true" outlineLevel="0" collapsed="false">
      <c r="A14474" s="106" t="n">
        <v>98493.3988773148</v>
      </c>
      <c r="B14474" s="1" t="s">
        <v>320</v>
      </c>
      <c r="C14474" s="1" t="s">
        <v>321</v>
      </c>
      <c r="D14474" s="1" t="s">
        <v>322</v>
      </c>
    </row>
    <row r="14475" customFormat="false" ht="15" hidden="false" customHeight="true" outlineLevel="0" collapsed="false">
      <c r="A14475" s="106" t="n">
        <v>98501.5173958333</v>
      </c>
      <c r="B14475" s="1" t="s">
        <v>323</v>
      </c>
      <c r="C14475" s="1" t="s">
        <v>324</v>
      </c>
      <c r="D14475" s="1" t="s">
        <v>325</v>
      </c>
    </row>
    <row r="14476" customFormat="false" ht="15" hidden="false" customHeight="true" outlineLevel="0" collapsed="false">
      <c r="A14476" s="106" t="n">
        <v>98509.3259490741</v>
      </c>
      <c r="B14476" s="1" t="s">
        <v>314</v>
      </c>
      <c r="C14476" s="1" t="s">
        <v>315</v>
      </c>
      <c r="D14476" s="1" t="s">
        <v>316</v>
      </c>
    </row>
    <row r="14477" customFormat="false" ht="15" hidden="false" customHeight="true" outlineLevel="0" collapsed="false">
      <c r="A14477" s="106" t="n">
        <v>98515.9454976852</v>
      </c>
      <c r="B14477" s="1" t="s">
        <v>326</v>
      </c>
      <c r="C14477" s="1" t="s">
        <v>327</v>
      </c>
      <c r="D14477" s="1" t="s">
        <v>319</v>
      </c>
    </row>
    <row r="14478" customFormat="false" ht="15" hidden="false" customHeight="true" outlineLevel="0" collapsed="false">
      <c r="A14478" s="106" t="n">
        <v>98517.6127083333</v>
      </c>
      <c r="B14478" s="1" t="s">
        <v>328</v>
      </c>
      <c r="C14478" s="1" t="s">
        <v>335</v>
      </c>
      <c r="D14478" s="1" t="s">
        <v>336</v>
      </c>
    </row>
    <row r="14479" customFormat="false" ht="15" hidden="false" customHeight="true" outlineLevel="0" collapsed="false">
      <c r="A14479" s="106" t="n">
        <v>98523.0048263889</v>
      </c>
      <c r="B14479" s="1" t="s">
        <v>320</v>
      </c>
      <c r="C14479" s="1" t="s">
        <v>321</v>
      </c>
      <c r="D14479" s="1" t="s">
        <v>322</v>
      </c>
    </row>
    <row r="14480" customFormat="false" ht="15" hidden="false" customHeight="true" outlineLevel="0" collapsed="false">
      <c r="A14480" s="106" t="n">
        <v>98531.1760300926</v>
      </c>
      <c r="B14480" s="1" t="s">
        <v>323</v>
      </c>
      <c r="C14480" s="1" t="s">
        <v>324</v>
      </c>
      <c r="D14480" s="1" t="s">
        <v>325</v>
      </c>
    </row>
    <row r="14481" customFormat="false" ht="15" hidden="false" customHeight="true" outlineLevel="0" collapsed="false">
      <c r="A14481" s="106" t="n">
        <v>98538.6850462963</v>
      </c>
      <c r="B14481" s="1" t="s">
        <v>314</v>
      </c>
      <c r="C14481" s="1" t="s">
        <v>315</v>
      </c>
      <c r="D14481" s="1" t="s">
        <v>316</v>
      </c>
    </row>
    <row r="14482" customFormat="false" ht="15" hidden="false" customHeight="true" outlineLevel="0" collapsed="false">
      <c r="A14482" s="106" t="n">
        <v>98545.3328587963</v>
      </c>
      <c r="B14482" s="1" t="s">
        <v>326</v>
      </c>
      <c r="C14482" s="1" t="s">
        <v>327</v>
      </c>
      <c r="D14482" s="1" t="s">
        <v>319</v>
      </c>
    </row>
    <row r="14483" customFormat="false" ht="15" hidden="false" customHeight="true" outlineLevel="0" collapsed="false">
      <c r="A14483" s="106" t="n">
        <v>98552.7601851852</v>
      </c>
      <c r="B14483" s="1" t="s">
        <v>320</v>
      </c>
      <c r="C14483" s="1" t="s">
        <v>321</v>
      </c>
      <c r="D14483" s="1" t="s">
        <v>322</v>
      </c>
    </row>
    <row r="14484" customFormat="false" ht="15" hidden="false" customHeight="true" outlineLevel="0" collapsed="false">
      <c r="A14484" s="106" t="n">
        <v>98560.8205555556</v>
      </c>
      <c r="B14484" s="1" t="s">
        <v>323</v>
      </c>
      <c r="C14484" s="1" t="s">
        <v>324</v>
      </c>
      <c r="D14484" s="1" t="s">
        <v>325</v>
      </c>
    </row>
    <row r="14485" customFormat="false" ht="15" hidden="false" customHeight="true" outlineLevel="0" collapsed="false">
      <c r="A14485" s="106" t="n">
        <v>98567.9985185185</v>
      </c>
      <c r="B14485" s="1" t="s">
        <v>314</v>
      </c>
      <c r="C14485" s="1" t="s">
        <v>315</v>
      </c>
      <c r="D14485" s="1" t="s">
        <v>316</v>
      </c>
    </row>
    <row r="14486" customFormat="false" ht="15" hidden="false" customHeight="true" outlineLevel="0" collapsed="false">
      <c r="A14486" s="106" t="n">
        <v>98574.8281365741</v>
      </c>
      <c r="B14486" s="1" t="s">
        <v>326</v>
      </c>
      <c r="C14486" s="1" t="s">
        <v>327</v>
      </c>
      <c r="D14486" s="1" t="s">
        <v>319</v>
      </c>
    </row>
    <row r="14487" customFormat="false" ht="15" hidden="false" customHeight="true" outlineLevel="0" collapsed="false">
      <c r="A14487" s="106" t="n">
        <v>98582.6201736111</v>
      </c>
      <c r="B14487" s="1" t="s">
        <v>320</v>
      </c>
      <c r="C14487" s="1" t="s">
        <v>321</v>
      </c>
      <c r="D14487" s="1" t="s">
        <v>322</v>
      </c>
    </row>
    <row r="14488" customFormat="false" ht="15" hidden="false" customHeight="true" outlineLevel="0" collapsed="false">
      <c r="A14488" s="106" t="n">
        <v>98590.4306134259</v>
      </c>
      <c r="B14488" s="1" t="s">
        <v>333</v>
      </c>
      <c r="C14488" s="1" t="s">
        <v>334</v>
      </c>
      <c r="D14488" s="1" t="s">
        <v>325</v>
      </c>
    </row>
    <row r="14489" customFormat="false" ht="15" hidden="false" customHeight="true" outlineLevel="0" collapsed="false">
      <c r="A14489" s="106" t="n">
        <v>98597.306087963</v>
      </c>
      <c r="B14489" s="1" t="s">
        <v>314</v>
      </c>
      <c r="C14489" s="1" t="s">
        <v>315</v>
      </c>
      <c r="D14489" s="1" t="s">
        <v>316</v>
      </c>
    </row>
    <row r="14490" customFormat="false" ht="15" hidden="false" customHeight="true" outlineLevel="0" collapsed="false">
      <c r="A14490" s="106" t="n">
        <v>98604.4449189815</v>
      </c>
      <c r="B14490" s="1" t="s">
        <v>317</v>
      </c>
      <c r="C14490" s="1" t="s">
        <v>318</v>
      </c>
      <c r="D14490" s="1" t="s">
        <v>319</v>
      </c>
    </row>
    <row r="14491" customFormat="false" ht="15" hidden="false" customHeight="true" outlineLevel="0" collapsed="false">
      <c r="A14491" s="106" t="n">
        <v>98607.5818634259</v>
      </c>
      <c r="B14491" s="1" t="s">
        <v>328</v>
      </c>
      <c r="C14491" s="1" t="s">
        <v>337</v>
      </c>
      <c r="D14491" s="1" t="s">
        <v>338</v>
      </c>
    </row>
    <row r="14492" customFormat="false" ht="15" hidden="false" customHeight="true" outlineLevel="0" collapsed="false">
      <c r="A14492" s="106" t="n">
        <v>98612.5140046296</v>
      </c>
      <c r="B14492" s="1" t="s">
        <v>320</v>
      </c>
      <c r="C14492" s="1" t="s">
        <v>321</v>
      </c>
      <c r="D14492" s="1" t="s">
        <v>322</v>
      </c>
    </row>
    <row r="14493" customFormat="false" ht="15" hidden="false" customHeight="true" outlineLevel="0" collapsed="false">
      <c r="A14493" s="106" t="n">
        <v>98619.9850694445</v>
      </c>
      <c r="B14493" s="1" t="s">
        <v>323</v>
      </c>
      <c r="C14493" s="1" t="s">
        <v>324</v>
      </c>
      <c r="D14493" s="1" t="s">
        <v>325</v>
      </c>
    </row>
    <row r="14494" customFormat="false" ht="15" hidden="false" customHeight="true" outlineLevel="0" collapsed="false">
      <c r="A14494" s="106" t="n">
        <v>98626.6553009259</v>
      </c>
      <c r="B14494" s="1" t="s">
        <v>314</v>
      </c>
      <c r="C14494" s="1" t="s">
        <v>315</v>
      </c>
      <c r="D14494" s="1" t="s">
        <v>316</v>
      </c>
    </row>
    <row r="14495" customFormat="false" ht="15" hidden="false" customHeight="true" outlineLevel="0" collapsed="false">
      <c r="A14495" s="106" t="n">
        <v>98634.162662037</v>
      </c>
      <c r="B14495" s="1" t="s">
        <v>326</v>
      </c>
      <c r="C14495" s="1" t="s">
        <v>327</v>
      </c>
      <c r="D14495" s="1" t="s">
        <v>319</v>
      </c>
    </row>
    <row r="14496" customFormat="false" ht="15" hidden="false" customHeight="true" outlineLevel="0" collapsed="false">
      <c r="A14496" s="106" t="n">
        <v>98642.3608912037</v>
      </c>
      <c r="B14496" s="1" t="s">
        <v>320</v>
      </c>
      <c r="C14496" s="1" t="s">
        <v>321</v>
      </c>
      <c r="D14496" s="1" t="s">
        <v>322</v>
      </c>
    </row>
    <row r="14497" customFormat="false" ht="15" hidden="false" customHeight="true" outlineLevel="0" collapsed="false">
      <c r="A14497" s="106" t="n">
        <v>98649.4713888889</v>
      </c>
      <c r="B14497" s="1" t="s">
        <v>323</v>
      </c>
      <c r="C14497" s="1" t="s">
        <v>324</v>
      </c>
      <c r="D14497" s="1" t="s">
        <v>325</v>
      </c>
    </row>
    <row r="14498" customFormat="false" ht="15" hidden="false" customHeight="true" outlineLevel="0" collapsed="false">
      <c r="A14498" s="106" t="n">
        <v>98656.0870023148</v>
      </c>
      <c r="B14498" s="1" t="s">
        <v>314</v>
      </c>
      <c r="C14498" s="1" t="s">
        <v>315</v>
      </c>
      <c r="D14498" s="1" t="s">
        <v>316</v>
      </c>
    </row>
    <row r="14499" customFormat="false" ht="15" hidden="false" customHeight="true" outlineLevel="0" collapsed="false">
      <c r="A14499" s="106" t="n">
        <v>98663.9334259259</v>
      </c>
      <c r="B14499" s="1" t="s">
        <v>326</v>
      </c>
      <c r="C14499" s="1" t="s">
        <v>327</v>
      </c>
      <c r="D14499" s="1" t="s">
        <v>319</v>
      </c>
    </row>
    <row r="14500" customFormat="false" ht="15" hidden="false" customHeight="true" outlineLevel="0" collapsed="false">
      <c r="A14500" s="106" t="n">
        <v>98672.0880324074</v>
      </c>
      <c r="B14500" s="1" t="s">
        <v>320</v>
      </c>
      <c r="C14500" s="1" t="s">
        <v>321</v>
      </c>
      <c r="D14500" s="1" t="s">
        <v>322</v>
      </c>
    </row>
    <row r="14501" customFormat="false" ht="15" hidden="false" customHeight="true" outlineLevel="0" collapsed="false">
      <c r="A14501" s="106" t="n">
        <v>98678.8946527778</v>
      </c>
      <c r="B14501" s="1" t="s">
        <v>323</v>
      </c>
      <c r="C14501" s="1" t="s">
        <v>324</v>
      </c>
      <c r="D14501" s="1" t="s">
        <v>325</v>
      </c>
    </row>
    <row r="14502" customFormat="false" ht="15" hidden="false" customHeight="true" outlineLevel="0" collapsed="false">
      <c r="A14502" s="106" t="n">
        <v>98685.6188888889</v>
      </c>
      <c r="B14502" s="1" t="s">
        <v>314</v>
      </c>
      <c r="C14502" s="1" t="s">
        <v>315</v>
      </c>
      <c r="D14502" s="1" t="s">
        <v>316</v>
      </c>
    </row>
    <row r="14503" customFormat="false" ht="15" hidden="false" customHeight="true" outlineLevel="0" collapsed="false">
      <c r="A14503" s="106" t="n">
        <v>98693.7006944444</v>
      </c>
      <c r="B14503" s="1" t="s">
        <v>326</v>
      </c>
      <c r="C14503" s="1" t="s">
        <v>327</v>
      </c>
      <c r="D14503" s="1" t="s">
        <v>319</v>
      </c>
    </row>
    <row r="14504" customFormat="false" ht="15" hidden="false" customHeight="true" outlineLevel="0" collapsed="false">
      <c r="A14504" s="106" t="n">
        <v>98696.5186805556</v>
      </c>
      <c r="B14504" s="1" t="s">
        <v>328</v>
      </c>
      <c r="C14504" s="1" t="s">
        <v>329</v>
      </c>
      <c r="D14504" s="1" t="s">
        <v>330</v>
      </c>
    </row>
    <row r="14505" customFormat="false" ht="15" hidden="false" customHeight="true" outlineLevel="0" collapsed="false">
      <c r="A14505" s="106" t="n">
        <v>98701.6498263889</v>
      </c>
      <c r="B14505" s="1" t="s">
        <v>320</v>
      </c>
      <c r="C14505" s="1" t="s">
        <v>321</v>
      </c>
      <c r="D14505" s="1" t="s">
        <v>322</v>
      </c>
    </row>
    <row r="14506" customFormat="false" ht="15" hidden="false" customHeight="true" outlineLevel="0" collapsed="false">
      <c r="A14506" s="106" t="n">
        <v>98708.276400463</v>
      </c>
      <c r="B14506" s="1" t="s">
        <v>323</v>
      </c>
      <c r="C14506" s="1" t="s">
        <v>324</v>
      </c>
      <c r="D14506" s="1" t="s">
        <v>325</v>
      </c>
    </row>
    <row r="14507" customFormat="false" ht="15" hidden="false" customHeight="true" outlineLevel="0" collapsed="false">
      <c r="A14507" s="106" t="n">
        <v>98715.2402199074</v>
      </c>
      <c r="B14507" s="1" t="s">
        <v>314</v>
      </c>
      <c r="C14507" s="1" t="s">
        <v>315</v>
      </c>
      <c r="D14507" s="1" t="s">
        <v>316</v>
      </c>
    </row>
    <row r="14508" customFormat="false" ht="15" hidden="false" customHeight="true" outlineLevel="0" collapsed="false">
      <c r="A14508" s="106" t="n">
        <v>98723.4148842593</v>
      </c>
      <c r="B14508" s="1" t="s">
        <v>326</v>
      </c>
      <c r="C14508" s="1" t="s">
        <v>327</v>
      </c>
      <c r="D14508" s="1" t="s">
        <v>319</v>
      </c>
    </row>
    <row r="14509" customFormat="false" ht="15" hidden="false" customHeight="true" outlineLevel="0" collapsed="false">
      <c r="A14509" s="106" t="n">
        <v>98731.0429513889</v>
      </c>
      <c r="B14509" s="1" t="s">
        <v>320</v>
      </c>
      <c r="C14509" s="1" t="s">
        <v>321</v>
      </c>
      <c r="D14509" s="1" t="s">
        <v>322</v>
      </c>
    </row>
    <row r="14510" customFormat="false" ht="15" hidden="false" customHeight="true" outlineLevel="0" collapsed="false">
      <c r="A14510" s="106" t="n">
        <v>98737.6463078704</v>
      </c>
      <c r="B14510" s="1" t="s">
        <v>323</v>
      </c>
      <c r="C14510" s="1" t="s">
        <v>324</v>
      </c>
      <c r="D14510" s="1" t="s">
        <v>325</v>
      </c>
    </row>
    <row r="14511" customFormat="false" ht="15" hidden="false" customHeight="true" outlineLevel="0" collapsed="false">
      <c r="A14511" s="106" t="n">
        <v>98744.9236226852</v>
      </c>
      <c r="B14511" s="1" t="s">
        <v>314</v>
      </c>
      <c r="C14511" s="1" t="s">
        <v>315</v>
      </c>
      <c r="D14511" s="1" t="s">
        <v>316</v>
      </c>
    </row>
    <row r="14512" customFormat="false" ht="15" hidden="false" customHeight="true" outlineLevel="0" collapsed="false">
      <c r="A14512" s="106" t="n">
        <v>98753.0399537037</v>
      </c>
      <c r="B14512" s="1" t="s">
        <v>317</v>
      </c>
      <c r="C14512" s="1" t="s">
        <v>318</v>
      </c>
      <c r="D14512" s="1" t="s">
        <v>319</v>
      </c>
    </row>
    <row r="14513" customFormat="false" ht="15" hidden="false" customHeight="true" outlineLevel="0" collapsed="false">
      <c r="A14513" s="106" t="n">
        <v>98760.3045486111</v>
      </c>
      <c r="B14513" s="1" t="s">
        <v>320</v>
      </c>
      <c r="C14513" s="1" t="s">
        <v>321</v>
      </c>
      <c r="D14513" s="1" t="s">
        <v>322</v>
      </c>
    </row>
    <row r="14514" customFormat="false" ht="15" hidden="false" customHeight="true" outlineLevel="0" collapsed="false">
      <c r="A14514" s="106" t="n">
        <v>98767.0341666667</v>
      </c>
      <c r="B14514" s="1" t="s">
        <v>333</v>
      </c>
      <c r="C14514" s="1" t="s">
        <v>334</v>
      </c>
      <c r="D14514" s="1" t="s">
        <v>325</v>
      </c>
    </row>
    <row r="14515" customFormat="false" ht="15" hidden="false" customHeight="true" outlineLevel="0" collapsed="false">
      <c r="A14515" s="106" t="n">
        <v>98774.6400694445</v>
      </c>
      <c r="B14515" s="1" t="s">
        <v>314</v>
      </c>
      <c r="C14515" s="1" t="s">
        <v>315</v>
      </c>
      <c r="D14515" s="1" t="s">
        <v>316</v>
      </c>
    </row>
    <row r="14516" customFormat="false" ht="15" hidden="false" customHeight="true" outlineLevel="0" collapsed="false">
      <c r="A14516" s="106" t="n">
        <v>98782.5581828704</v>
      </c>
      <c r="B14516" s="1" t="s">
        <v>317</v>
      </c>
      <c r="C14516" s="1" t="s">
        <v>318</v>
      </c>
      <c r="D14516" s="1" t="s">
        <v>319</v>
      </c>
    </row>
    <row r="14517" customFormat="false" ht="15" hidden="false" customHeight="true" outlineLevel="0" collapsed="false">
      <c r="A14517" s="106" t="n">
        <v>98789.1454513889</v>
      </c>
      <c r="B14517" s="1" t="s">
        <v>328</v>
      </c>
      <c r="C14517" s="1" t="s">
        <v>331</v>
      </c>
      <c r="D14517" s="1" t="s">
        <v>332</v>
      </c>
    </row>
    <row r="14518" customFormat="false" ht="15" hidden="false" customHeight="true" outlineLevel="0" collapsed="false">
      <c r="A14518" s="106" t="n">
        <v>98789.4953125</v>
      </c>
      <c r="B14518" s="1" t="s">
        <v>320</v>
      </c>
      <c r="C14518" s="1" t="s">
        <v>321</v>
      </c>
      <c r="D14518" s="1" t="s">
        <v>322</v>
      </c>
    </row>
    <row r="14519" customFormat="false" ht="15" hidden="false" customHeight="true" outlineLevel="0" collapsed="false">
      <c r="A14519" s="106" t="n">
        <v>98796.465474537</v>
      </c>
      <c r="B14519" s="1" t="s">
        <v>323</v>
      </c>
      <c r="C14519" s="1" t="s">
        <v>324</v>
      </c>
      <c r="D14519" s="1" t="s">
        <v>325</v>
      </c>
    </row>
    <row r="14520" customFormat="false" ht="15" hidden="false" customHeight="true" outlineLevel="0" collapsed="false">
      <c r="A14520" s="106" t="n">
        <v>98804.3625231481</v>
      </c>
      <c r="B14520" s="1" t="s">
        <v>314</v>
      </c>
      <c r="C14520" s="1" t="s">
        <v>315</v>
      </c>
      <c r="D14520" s="1" t="s">
        <v>316</v>
      </c>
    </row>
    <row r="14521" customFormat="false" ht="15" hidden="false" customHeight="true" outlineLevel="0" collapsed="false">
      <c r="A14521" s="106" t="n">
        <v>98811.9754513889</v>
      </c>
      <c r="B14521" s="1" t="s">
        <v>326</v>
      </c>
      <c r="C14521" s="1" t="s">
        <v>327</v>
      </c>
      <c r="D14521" s="1" t="s">
        <v>319</v>
      </c>
    </row>
    <row r="14522" customFormat="false" ht="15" hidden="false" customHeight="true" outlineLevel="0" collapsed="false">
      <c r="A14522" s="106" t="n">
        <v>98818.6827083333</v>
      </c>
      <c r="B14522" s="1" t="s">
        <v>320</v>
      </c>
      <c r="C14522" s="1" t="s">
        <v>321</v>
      </c>
      <c r="D14522" s="1" t="s">
        <v>322</v>
      </c>
    </row>
    <row r="14523" customFormat="false" ht="15" hidden="false" customHeight="true" outlineLevel="0" collapsed="false">
      <c r="A14523" s="106" t="n">
        <v>98825.9610416667</v>
      </c>
      <c r="B14523" s="1" t="s">
        <v>323</v>
      </c>
      <c r="C14523" s="1" t="s">
        <v>324</v>
      </c>
      <c r="D14523" s="1" t="s">
        <v>325</v>
      </c>
    </row>
    <row r="14524" customFormat="false" ht="15" hidden="false" customHeight="true" outlineLevel="0" collapsed="false">
      <c r="A14524" s="106" t="n">
        <v>98834.062349537</v>
      </c>
      <c r="B14524" s="1" t="s">
        <v>314</v>
      </c>
      <c r="C14524" s="1" t="s">
        <v>315</v>
      </c>
      <c r="D14524" s="1" t="s">
        <v>316</v>
      </c>
    </row>
    <row r="14525" customFormat="false" ht="15" hidden="false" customHeight="true" outlineLevel="0" collapsed="false">
      <c r="A14525" s="106" t="n">
        <v>98841.321412037</v>
      </c>
      <c r="B14525" s="1" t="s">
        <v>326</v>
      </c>
      <c r="C14525" s="1" t="s">
        <v>327</v>
      </c>
      <c r="D14525" s="1" t="s">
        <v>319</v>
      </c>
    </row>
    <row r="14526" customFormat="false" ht="15" hidden="false" customHeight="true" outlineLevel="0" collapsed="false">
      <c r="A14526" s="106" t="n">
        <v>98847.9307986111</v>
      </c>
      <c r="B14526" s="1" t="s">
        <v>320</v>
      </c>
      <c r="C14526" s="1" t="s">
        <v>321</v>
      </c>
      <c r="D14526" s="1" t="s">
        <v>322</v>
      </c>
    </row>
    <row r="14527" customFormat="false" ht="15" hidden="false" customHeight="true" outlineLevel="0" collapsed="false">
      <c r="A14527" s="106" t="n">
        <v>98855.5366203704</v>
      </c>
      <c r="B14527" s="1" t="s">
        <v>323</v>
      </c>
      <c r="C14527" s="1" t="s">
        <v>324</v>
      </c>
      <c r="D14527" s="1" t="s">
        <v>325</v>
      </c>
    </row>
    <row r="14528" customFormat="false" ht="15" hidden="false" customHeight="true" outlineLevel="0" collapsed="false">
      <c r="A14528" s="106" t="n">
        <v>98863.7091087963</v>
      </c>
      <c r="B14528" s="1" t="s">
        <v>314</v>
      </c>
      <c r="C14528" s="1" t="s">
        <v>315</v>
      </c>
      <c r="D14528" s="1" t="s">
        <v>316</v>
      </c>
    </row>
    <row r="14529" customFormat="false" ht="15" hidden="false" customHeight="true" outlineLevel="0" collapsed="false">
      <c r="A14529" s="106" t="n">
        <v>98870.6409490741</v>
      </c>
      <c r="B14529" s="1" t="s">
        <v>326</v>
      </c>
      <c r="C14529" s="1" t="s">
        <v>327</v>
      </c>
      <c r="D14529" s="1" t="s">
        <v>319</v>
      </c>
    </row>
    <row r="14530" customFormat="false" ht="15" hidden="false" customHeight="true" outlineLevel="0" collapsed="false">
      <c r="A14530" s="106" t="n">
        <v>98877.2926736111</v>
      </c>
      <c r="B14530" s="1" t="s">
        <v>320</v>
      </c>
      <c r="C14530" s="1" t="s">
        <v>321</v>
      </c>
      <c r="D14530" s="1" t="s">
        <v>322</v>
      </c>
    </row>
    <row r="14531" customFormat="false" ht="15" hidden="false" customHeight="true" outlineLevel="0" collapsed="false">
      <c r="A14531" s="106" t="n">
        <v>98882.8561921296</v>
      </c>
      <c r="B14531" s="1" t="s">
        <v>328</v>
      </c>
      <c r="C14531" s="1" t="s">
        <v>335</v>
      </c>
      <c r="D14531" s="1" t="s">
        <v>336</v>
      </c>
    </row>
    <row r="14532" customFormat="false" ht="15" hidden="false" customHeight="true" outlineLevel="0" collapsed="false">
      <c r="A14532" s="106" t="n">
        <v>98885.1972337963</v>
      </c>
      <c r="B14532" s="1" t="s">
        <v>323</v>
      </c>
      <c r="C14532" s="1" t="s">
        <v>324</v>
      </c>
      <c r="D14532" s="1" t="s">
        <v>325</v>
      </c>
    </row>
    <row r="14533" customFormat="false" ht="15" hidden="false" customHeight="true" outlineLevel="0" collapsed="false">
      <c r="A14533" s="106" t="n">
        <v>98893.2771643519</v>
      </c>
      <c r="B14533" s="1" t="s">
        <v>314</v>
      </c>
      <c r="C14533" s="1" t="s">
        <v>315</v>
      </c>
      <c r="D14533" s="1" t="s">
        <v>316</v>
      </c>
    </row>
    <row r="14534" customFormat="false" ht="15" hidden="false" customHeight="true" outlineLevel="0" collapsed="false">
      <c r="A14534" s="106" t="n">
        <v>98899.9810300926</v>
      </c>
      <c r="B14534" s="1" t="s">
        <v>326</v>
      </c>
      <c r="C14534" s="1" t="s">
        <v>327</v>
      </c>
      <c r="D14534" s="1" t="s">
        <v>319</v>
      </c>
    </row>
    <row r="14535" customFormat="false" ht="15" hidden="false" customHeight="true" outlineLevel="0" collapsed="false">
      <c r="A14535" s="106" t="n">
        <v>98906.8037037037</v>
      </c>
      <c r="B14535" s="1" t="s">
        <v>320</v>
      </c>
      <c r="C14535" s="1" t="s">
        <v>321</v>
      </c>
      <c r="D14535" s="1" t="s">
        <v>322</v>
      </c>
    </row>
    <row r="14536" customFormat="false" ht="15" hidden="false" customHeight="true" outlineLevel="0" collapsed="false">
      <c r="A14536" s="106" t="n">
        <v>98914.9255902778</v>
      </c>
      <c r="B14536" s="1" t="s">
        <v>323</v>
      </c>
      <c r="C14536" s="1" t="s">
        <v>324</v>
      </c>
      <c r="D14536" s="1" t="s">
        <v>325</v>
      </c>
    </row>
    <row r="14537" customFormat="false" ht="15" hidden="false" customHeight="true" outlineLevel="0" collapsed="false">
      <c r="A14537" s="106" t="n">
        <v>98922.7556828704</v>
      </c>
      <c r="B14537" s="1" t="s">
        <v>314</v>
      </c>
      <c r="C14537" s="1" t="s">
        <v>315</v>
      </c>
      <c r="D14537" s="1" t="s">
        <v>316</v>
      </c>
    </row>
    <row r="14538" customFormat="false" ht="15" hidden="false" customHeight="true" outlineLevel="0" collapsed="false">
      <c r="A14538" s="106" t="n">
        <v>98929.378287037</v>
      </c>
      <c r="B14538" s="1" t="s">
        <v>317</v>
      </c>
      <c r="C14538" s="1" t="s">
        <v>318</v>
      </c>
      <c r="D14538" s="1" t="s">
        <v>319</v>
      </c>
    </row>
    <row r="14539" customFormat="false" ht="15" hidden="false" customHeight="true" outlineLevel="0" collapsed="false">
      <c r="A14539" s="106" t="n">
        <v>98936.4763657408</v>
      </c>
      <c r="B14539" s="1" t="s">
        <v>320</v>
      </c>
      <c r="C14539" s="1" t="s">
        <v>321</v>
      </c>
      <c r="D14539" s="1" t="s">
        <v>322</v>
      </c>
    </row>
    <row r="14540" customFormat="false" ht="15" hidden="false" customHeight="true" outlineLevel="0" collapsed="false">
      <c r="A14540" s="106" t="n">
        <v>98944.6747800926</v>
      </c>
      <c r="B14540" s="1" t="s">
        <v>333</v>
      </c>
      <c r="C14540" s="1" t="s">
        <v>334</v>
      </c>
      <c r="D14540" s="1" t="s">
        <v>325</v>
      </c>
    </row>
    <row r="14541" customFormat="false" ht="15" hidden="false" customHeight="true" outlineLevel="0" collapsed="false">
      <c r="A14541" s="106" t="n">
        <v>98952.1551851852</v>
      </c>
      <c r="B14541" s="1" t="s">
        <v>314</v>
      </c>
      <c r="C14541" s="1" t="s">
        <v>315</v>
      </c>
      <c r="D14541" s="1" t="s">
        <v>316</v>
      </c>
    </row>
    <row r="14542" customFormat="false" ht="15" hidden="false" customHeight="true" outlineLevel="0" collapsed="false">
      <c r="A14542" s="106" t="n">
        <v>98958.8512847222</v>
      </c>
      <c r="B14542" s="1" t="s">
        <v>317</v>
      </c>
      <c r="C14542" s="1" t="s">
        <v>318</v>
      </c>
      <c r="D14542" s="1" t="s">
        <v>319</v>
      </c>
    </row>
    <row r="14543" customFormat="false" ht="15" hidden="false" customHeight="true" outlineLevel="0" collapsed="false">
      <c r="A14543" s="106" t="n">
        <v>98966.2942361111</v>
      </c>
      <c r="B14543" s="1" t="s">
        <v>320</v>
      </c>
      <c r="C14543" s="1" t="s">
        <v>321</v>
      </c>
      <c r="D14543" s="1" t="s">
        <v>322</v>
      </c>
    </row>
    <row r="14544" customFormat="false" ht="15" hidden="false" customHeight="true" outlineLevel="0" collapsed="false">
      <c r="A14544" s="106" t="n">
        <v>98972.8214930556</v>
      </c>
      <c r="B14544" s="1" t="s">
        <v>328</v>
      </c>
      <c r="C14544" s="1" t="s">
        <v>337</v>
      </c>
      <c r="D14544" s="1" t="s">
        <v>338</v>
      </c>
    </row>
    <row r="14545" customFormat="false" ht="15" hidden="false" customHeight="true" outlineLevel="0" collapsed="false">
      <c r="A14545" s="106" t="n">
        <v>98974.3826041667</v>
      </c>
      <c r="B14545" s="1" t="s">
        <v>323</v>
      </c>
      <c r="C14545" s="1" t="s">
        <v>324</v>
      </c>
      <c r="D14545" s="1" t="s">
        <v>325</v>
      </c>
    </row>
    <row r="14546" customFormat="false" ht="15" hidden="false" customHeight="true" outlineLevel="0" collapsed="false">
      <c r="A14546" s="106" t="n">
        <v>98981.5046527778</v>
      </c>
      <c r="B14546" s="1" t="s">
        <v>314</v>
      </c>
      <c r="C14546" s="1" t="s">
        <v>315</v>
      </c>
      <c r="D14546" s="1" t="s">
        <v>316</v>
      </c>
    </row>
    <row r="14547" customFormat="false" ht="15" hidden="false" customHeight="true" outlineLevel="0" collapsed="false">
      <c r="A14547" s="106" t="n">
        <v>98988.4015856481</v>
      </c>
      <c r="B14547" s="1" t="s">
        <v>326</v>
      </c>
      <c r="C14547" s="1" t="s">
        <v>327</v>
      </c>
      <c r="D14547" s="1" t="s">
        <v>319</v>
      </c>
    </row>
    <row r="14548" customFormat="false" ht="15" hidden="false" customHeight="true" outlineLevel="0" collapsed="false">
      <c r="A14548" s="106" t="n">
        <v>98996.2030324074</v>
      </c>
      <c r="B14548" s="1" t="s">
        <v>320</v>
      </c>
      <c r="C14548" s="1" t="s">
        <v>321</v>
      </c>
      <c r="D14548" s="1" t="s">
        <v>322</v>
      </c>
    </row>
    <row r="14549" customFormat="false" ht="15" hidden="false" customHeight="true" outlineLevel="0" collapsed="false">
      <c r="A14549" s="106" t="n">
        <v>99004.0025578704</v>
      </c>
      <c r="B14549" s="1" t="s">
        <v>323</v>
      </c>
      <c r="C14549" s="1" t="s">
        <v>324</v>
      </c>
      <c r="D14549" s="1" t="s">
        <v>325</v>
      </c>
    </row>
    <row r="14550" customFormat="false" ht="15" hidden="false" customHeight="true" outlineLevel="0" collapsed="false">
      <c r="A14550" s="106" t="n">
        <v>99010.8410763889</v>
      </c>
      <c r="B14550" s="1" t="s">
        <v>314</v>
      </c>
      <c r="C14550" s="1" t="s">
        <v>315</v>
      </c>
      <c r="D14550" s="1" t="s">
        <v>316</v>
      </c>
    </row>
    <row r="14551" customFormat="false" ht="15" hidden="false" customHeight="true" outlineLevel="0" collapsed="false">
      <c r="A14551" s="106" t="n">
        <v>99018.0222685185</v>
      </c>
      <c r="B14551" s="1" t="s">
        <v>326</v>
      </c>
      <c r="C14551" s="1" t="s">
        <v>327</v>
      </c>
      <c r="D14551" s="1" t="s">
        <v>319</v>
      </c>
    </row>
    <row r="14552" customFormat="false" ht="15" hidden="false" customHeight="true" outlineLevel="0" collapsed="false">
      <c r="A14552" s="106" t="n">
        <v>99026.1109375</v>
      </c>
      <c r="B14552" s="1" t="s">
        <v>320</v>
      </c>
      <c r="C14552" s="1" t="s">
        <v>321</v>
      </c>
      <c r="D14552" s="1" t="s">
        <v>322</v>
      </c>
    </row>
    <row r="14553" customFormat="false" ht="15" hidden="false" customHeight="true" outlineLevel="0" collapsed="false">
      <c r="A14553" s="106" t="n">
        <v>99033.5221990741</v>
      </c>
      <c r="B14553" s="1" t="s">
        <v>323</v>
      </c>
      <c r="C14553" s="1" t="s">
        <v>324</v>
      </c>
      <c r="D14553" s="1" t="s">
        <v>325</v>
      </c>
    </row>
    <row r="14554" customFormat="false" ht="15" hidden="false" customHeight="true" outlineLevel="0" collapsed="false">
      <c r="A14554" s="106" t="n">
        <v>99040.1981828704</v>
      </c>
      <c r="B14554" s="1" t="s">
        <v>314</v>
      </c>
      <c r="C14554" s="1" t="s">
        <v>315</v>
      </c>
      <c r="D14554" s="1" t="s">
        <v>316</v>
      </c>
    </row>
    <row r="14555" customFormat="false" ht="15" hidden="false" customHeight="true" outlineLevel="0" collapsed="false">
      <c r="A14555" s="106" t="n">
        <v>99047.7020949074</v>
      </c>
      <c r="B14555" s="1" t="s">
        <v>326</v>
      </c>
      <c r="C14555" s="1" t="s">
        <v>327</v>
      </c>
      <c r="D14555" s="1" t="s">
        <v>319</v>
      </c>
    </row>
    <row r="14556" customFormat="false" ht="15" hidden="false" customHeight="true" outlineLevel="0" collapsed="false">
      <c r="A14556" s="106" t="n">
        <v>99055.9183101852</v>
      </c>
      <c r="B14556" s="1" t="s">
        <v>320</v>
      </c>
      <c r="C14556" s="1" t="s">
        <v>321</v>
      </c>
      <c r="D14556" s="1" t="s">
        <v>322</v>
      </c>
    </row>
    <row r="14557" customFormat="false" ht="15" hidden="false" customHeight="true" outlineLevel="0" collapsed="false">
      <c r="A14557" s="106" t="n">
        <v>99061.7555092593</v>
      </c>
      <c r="B14557" s="1" t="s">
        <v>328</v>
      </c>
      <c r="C14557" s="1" t="s">
        <v>329</v>
      </c>
      <c r="D14557" s="1" t="s">
        <v>330</v>
      </c>
    </row>
    <row r="14558" customFormat="false" ht="15" hidden="false" customHeight="true" outlineLevel="0" collapsed="false">
      <c r="A14558" s="106" t="n">
        <v>99062.9561689815</v>
      </c>
      <c r="B14558" s="1" t="s">
        <v>323</v>
      </c>
      <c r="C14558" s="1" t="s">
        <v>324</v>
      </c>
      <c r="D14558" s="1" t="s">
        <v>325</v>
      </c>
    </row>
    <row r="14559" customFormat="false" ht="15" hidden="false" customHeight="true" outlineLevel="0" collapsed="false">
      <c r="A14559" s="106" t="n">
        <v>99069.6007407408</v>
      </c>
      <c r="B14559" s="1" t="s">
        <v>314</v>
      </c>
      <c r="C14559" s="1" t="s">
        <v>315</v>
      </c>
      <c r="D14559" s="1" t="s">
        <v>316</v>
      </c>
    </row>
    <row r="14560" customFormat="false" ht="15" hidden="false" customHeight="true" outlineLevel="0" collapsed="false">
      <c r="A14560" s="106" t="n">
        <v>99077.4186689815</v>
      </c>
      <c r="B14560" s="1" t="s">
        <v>326</v>
      </c>
      <c r="C14560" s="1" t="s">
        <v>327</v>
      </c>
      <c r="D14560" s="1" t="s">
        <v>319</v>
      </c>
    </row>
    <row r="14561" customFormat="false" ht="15" hidden="false" customHeight="true" outlineLevel="0" collapsed="false">
      <c r="A14561" s="106" t="n">
        <v>99085.5616898148</v>
      </c>
      <c r="B14561" s="1" t="s">
        <v>320</v>
      </c>
      <c r="C14561" s="1" t="s">
        <v>321</v>
      </c>
      <c r="D14561" s="1" t="s">
        <v>322</v>
      </c>
    </row>
    <row r="14562" customFormat="false" ht="15" hidden="false" customHeight="true" outlineLevel="0" collapsed="false">
      <c r="A14562" s="106" t="n">
        <v>99092.3289814815</v>
      </c>
      <c r="B14562" s="1" t="s">
        <v>323</v>
      </c>
      <c r="C14562" s="1" t="s">
        <v>324</v>
      </c>
      <c r="D14562" s="1" t="s">
        <v>325</v>
      </c>
    </row>
    <row r="14563" customFormat="false" ht="15" hidden="false" customHeight="true" outlineLevel="0" collapsed="false">
      <c r="A14563" s="106" t="n">
        <v>99099.0662615741</v>
      </c>
      <c r="B14563" s="1" t="s">
        <v>314</v>
      </c>
      <c r="C14563" s="1" t="s">
        <v>315</v>
      </c>
      <c r="D14563" s="1" t="s">
        <v>316</v>
      </c>
    </row>
    <row r="14564" customFormat="false" ht="15" hidden="false" customHeight="true" outlineLevel="0" collapsed="false">
      <c r="A14564" s="106" t="n">
        <v>99107.1314814815</v>
      </c>
      <c r="B14564" s="1" t="s">
        <v>317</v>
      </c>
      <c r="C14564" s="1" t="s">
        <v>318</v>
      </c>
      <c r="D14564" s="1" t="s">
        <v>319</v>
      </c>
    </row>
    <row r="14565" customFormat="false" ht="15" hidden="false" customHeight="true" outlineLevel="0" collapsed="false">
      <c r="A14565" s="106" t="n">
        <v>99115.0314814815</v>
      </c>
      <c r="B14565" s="1" t="s">
        <v>320</v>
      </c>
      <c r="C14565" s="1" t="s">
        <v>321</v>
      </c>
      <c r="D14565" s="1" t="s">
        <v>322</v>
      </c>
    </row>
    <row r="14566" customFormat="false" ht="15" hidden="false" customHeight="true" outlineLevel="0" collapsed="false">
      <c r="A14566" s="106" t="n">
        <v>99121.6652546296</v>
      </c>
      <c r="B14566" s="1" t="s">
        <v>333</v>
      </c>
      <c r="C14566" s="1" t="s">
        <v>334</v>
      </c>
      <c r="D14566" s="1" t="s">
        <v>325</v>
      </c>
    </row>
    <row r="14567" customFormat="false" ht="15" hidden="false" customHeight="true" outlineLevel="0" collapsed="false">
      <c r="A14567" s="106" t="n">
        <v>99128.6083796296</v>
      </c>
      <c r="B14567" s="1" t="s">
        <v>314</v>
      </c>
      <c r="C14567" s="1" t="s">
        <v>315</v>
      </c>
      <c r="D14567" s="1" t="s">
        <v>316</v>
      </c>
    </row>
    <row r="14568" customFormat="false" ht="15" hidden="false" customHeight="true" outlineLevel="0" collapsed="false">
      <c r="A14568" s="106" t="n">
        <v>99136.7909375</v>
      </c>
      <c r="B14568" s="1" t="s">
        <v>326</v>
      </c>
      <c r="C14568" s="1" t="s">
        <v>327</v>
      </c>
      <c r="D14568" s="1" t="s">
        <v>319</v>
      </c>
    </row>
    <row r="14569" customFormat="false" ht="15" hidden="false" customHeight="true" outlineLevel="0" collapsed="false">
      <c r="A14569" s="106" t="n">
        <v>99144.3588194445</v>
      </c>
      <c r="B14569" s="1" t="s">
        <v>320</v>
      </c>
      <c r="C14569" s="1" t="s">
        <v>321</v>
      </c>
      <c r="D14569" s="1" t="s">
        <v>322</v>
      </c>
    </row>
    <row r="14570" customFormat="false" ht="15" hidden="false" customHeight="true" outlineLevel="0" collapsed="false">
      <c r="A14570" s="106" t="n">
        <v>99150.991099537</v>
      </c>
      <c r="B14570" s="1" t="s">
        <v>323</v>
      </c>
      <c r="C14570" s="1" t="s">
        <v>324</v>
      </c>
      <c r="D14570" s="1" t="s">
        <v>325</v>
      </c>
    </row>
    <row r="14571" customFormat="false" ht="15" hidden="false" customHeight="true" outlineLevel="0" collapsed="false">
      <c r="A14571" s="106" t="n">
        <v>99154.3893055556</v>
      </c>
      <c r="B14571" s="1" t="s">
        <v>328</v>
      </c>
      <c r="C14571" s="1" t="s">
        <v>331</v>
      </c>
      <c r="D14571" s="1" t="s">
        <v>332</v>
      </c>
    </row>
    <row r="14572" customFormat="false" ht="15" hidden="false" customHeight="true" outlineLevel="0" collapsed="false">
      <c r="A14572" s="106" t="n">
        <v>99158.2341087963</v>
      </c>
      <c r="B14572" s="1" t="s">
        <v>314</v>
      </c>
      <c r="C14572" s="1" t="s">
        <v>315</v>
      </c>
      <c r="D14572" s="1" t="s">
        <v>316</v>
      </c>
    </row>
    <row r="14573" customFormat="false" ht="15" hidden="false" customHeight="true" outlineLevel="0" collapsed="false">
      <c r="A14573" s="106" t="n">
        <v>99166.3629166667</v>
      </c>
      <c r="B14573" s="1" t="s">
        <v>326</v>
      </c>
      <c r="C14573" s="1" t="s">
        <v>327</v>
      </c>
      <c r="D14573" s="1" t="s">
        <v>319</v>
      </c>
    </row>
    <row r="14574" customFormat="false" ht="15" hidden="false" customHeight="true" outlineLevel="0" collapsed="false">
      <c r="A14574" s="106" t="n">
        <v>99173.5941898148</v>
      </c>
      <c r="B14574" s="1" t="s">
        <v>320</v>
      </c>
      <c r="C14574" s="1" t="s">
        <v>321</v>
      </c>
      <c r="D14574" s="1" t="s">
        <v>322</v>
      </c>
    </row>
    <row r="14575" customFormat="false" ht="15" hidden="false" customHeight="true" outlineLevel="0" collapsed="false">
      <c r="A14575" s="106" t="n">
        <v>99180.3399421296</v>
      </c>
      <c r="B14575" s="1" t="s">
        <v>323</v>
      </c>
      <c r="C14575" s="1" t="s">
        <v>324</v>
      </c>
      <c r="D14575" s="1" t="s">
        <v>325</v>
      </c>
    </row>
    <row r="14576" customFormat="false" ht="15" hidden="false" customHeight="true" outlineLevel="0" collapsed="false">
      <c r="A14576" s="106" t="n">
        <v>99187.9350694444</v>
      </c>
      <c r="B14576" s="1" t="s">
        <v>314</v>
      </c>
      <c r="C14576" s="1" t="s">
        <v>315</v>
      </c>
      <c r="D14576" s="1" t="s">
        <v>316</v>
      </c>
    </row>
    <row r="14577" customFormat="false" ht="15" hidden="false" customHeight="true" outlineLevel="0" collapsed="false">
      <c r="A14577" s="106" t="n">
        <v>99195.8453935185</v>
      </c>
      <c r="B14577" s="1" t="s">
        <v>326</v>
      </c>
      <c r="C14577" s="1" t="s">
        <v>327</v>
      </c>
      <c r="D14577" s="1" t="s">
        <v>319</v>
      </c>
    </row>
    <row r="14578" customFormat="false" ht="15" hidden="false" customHeight="true" outlineLevel="0" collapsed="false">
      <c r="A14578" s="106" t="n">
        <v>99202.793275463</v>
      </c>
      <c r="B14578" s="1" t="s">
        <v>320</v>
      </c>
      <c r="C14578" s="1" t="s">
        <v>321</v>
      </c>
      <c r="D14578" s="1" t="s">
        <v>322</v>
      </c>
    </row>
    <row r="14579" customFormat="false" ht="15" hidden="false" customHeight="true" outlineLevel="0" collapsed="false">
      <c r="A14579" s="106" t="n">
        <v>99209.7535300926</v>
      </c>
      <c r="B14579" s="1" t="s">
        <v>323</v>
      </c>
      <c r="C14579" s="1" t="s">
        <v>324</v>
      </c>
      <c r="D14579" s="1" t="s">
        <v>325</v>
      </c>
    </row>
    <row r="14580" customFormat="false" ht="15" hidden="false" customHeight="true" outlineLevel="0" collapsed="false">
      <c r="A14580" s="106" t="n">
        <v>99217.6806481482</v>
      </c>
      <c r="B14580" s="1" t="s">
        <v>314</v>
      </c>
      <c r="C14580" s="1" t="s">
        <v>315</v>
      </c>
      <c r="D14580" s="1" t="s">
        <v>316</v>
      </c>
    </row>
    <row r="14581" customFormat="false" ht="15" hidden="false" customHeight="true" outlineLevel="0" collapsed="false">
      <c r="A14581" s="106" t="n">
        <v>99225.2643171296</v>
      </c>
      <c r="B14581" s="1" t="s">
        <v>326</v>
      </c>
      <c r="C14581" s="1" t="s">
        <v>327</v>
      </c>
      <c r="D14581" s="1" t="s">
        <v>319</v>
      </c>
    </row>
    <row r="14582" customFormat="false" ht="15" hidden="false" customHeight="true" outlineLevel="0" collapsed="false">
      <c r="A14582" s="106" t="n">
        <v>99232.0115972222</v>
      </c>
      <c r="B14582" s="1" t="s">
        <v>320</v>
      </c>
      <c r="C14582" s="1" t="s">
        <v>321</v>
      </c>
      <c r="D14582" s="1" t="s">
        <v>322</v>
      </c>
    </row>
    <row r="14583" customFormat="false" ht="15" hidden="false" customHeight="true" outlineLevel="0" collapsed="false">
      <c r="A14583" s="106" t="n">
        <v>99239.2729976852</v>
      </c>
      <c r="B14583" s="1" t="s">
        <v>323</v>
      </c>
      <c r="C14583" s="1" t="s">
        <v>324</v>
      </c>
      <c r="D14583" s="1" t="s">
        <v>325</v>
      </c>
    </row>
    <row r="14584" customFormat="false" ht="15" hidden="false" customHeight="true" outlineLevel="0" collapsed="false">
      <c r="A14584" s="106" t="n">
        <v>99247.4240856482</v>
      </c>
      <c r="B14584" s="1" t="s">
        <v>314</v>
      </c>
      <c r="C14584" s="1" t="s">
        <v>315</v>
      </c>
      <c r="D14584" s="1" t="s">
        <v>316</v>
      </c>
    </row>
    <row r="14585" customFormat="false" ht="15" hidden="false" customHeight="true" outlineLevel="0" collapsed="false">
      <c r="A14585" s="106" t="n">
        <v>99248.1042476852</v>
      </c>
      <c r="B14585" s="1" t="s">
        <v>328</v>
      </c>
      <c r="C14585" s="1" t="s">
        <v>335</v>
      </c>
      <c r="D14585" s="1" t="s">
        <v>336</v>
      </c>
    </row>
    <row r="14586" customFormat="false" ht="15" hidden="false" customHeight="true" outlineLevel="0" collapsed="false">
      <c r="A14586" s="106" t="n">
        <v>99254.6571064815</v>
      </c>
      <c r="B14586" s="1" t="s">
        <v>326</v>
      </c>
      <c r="C14586" s="1" t="s">
        <v>327</v>
      </c>
      <c r="D14586" s="1" t="s">
        <v>319</v>
      </c>
    </row>
    <row r="14587" customFormat="false" ht="15" hidden="false" customHeight="true" outlineLevel="0" collapsed="false">
      <c r="A14587" s="106" t="n">
        <v>99261.3031365741</v>
      </c>
      <c r="B14587" s="1" t="s">
        <v>320</v>
      </c>
      <c r="C14587" s="1" t="s">
        <v>321</v>
      </c>
      <c r="D14587" s="1" t="s">
        <v>322</v>
      </c>
    </row>
    <row r="14588" customFormat="false" ht="15" hidden="false" customHeight="true" outlineLevel="0" collapsed="false">
      <c r="A14588" s="106" t="n">
        <v>99268.9201041667</v>
      </c>
      <c r="B14588" s="1" t="s">
        <v>323</v>
      </c>
      <c r="C14588" s="1" t="s">
        <v>324</v>
      </c>
      <c r="D14588" s="1" t="s">
        <v>325</v>
      </c>
    </row>
    <row r="14589" customFormat="false" ht="15" hidden="false" customHeight="true" outlineLevel="0" collapsed="false">
      <c r="A14589" s="106" t="n">
        <v>99277.1205208333</v>
      </c>
      <c r="B14589" s="1" t="s">
        <v>314</v>
      </c>
      <c r="C14589" s="1" t="s">
        <v>315</v>
      </c>
      <c r="D14589" s="1" t="s">
        <v>316</v>
      </c>
    </row>
    <row r="14590" customFormat="false" ht="15" hidden="false" customHeight="true" outlineLevel="0" collapsed="false">
      <c r="A14590" s="106" t="n">
        <v>99284.0553703704</v>
      </c>
      <c r="B14590" s="1" t="s">
        <v>317</v>
      </c>
      <c r="C14590" s="1" t="s">
        <v>318</v>
      </c>
      <c r="D14590" s="1" t="s">
        <v>319</v>
      </c>
    </row>
    <row r="14591" customFormat="false" ht="15" hidden="false" customHeight="true" outlineLevel="0" collapsed="false">
      <c r="A14591" s="106" t="n">
        <v>99290.7179398148</v>
      </c>
      <c r="B14591" s="1" t="s">
        <v>320</v>
      </c>
      <c r="C14591" s="1" t="s">
        <v>321</v>
      </c>
      <c r="D14591" s="1" t="s">
        <v>322</v>
      </c>
    </row>
    <row r="14592" customFormat="false" ht="15" hidden="false" customHeight="true" outlineLevel="0" collapsed="false">
      <c r="A14592" s="106" t="n">
        <v>99298.6764699074</v>
      </c>
      <c r="B14592" s="1" t="s">
        <v>333</v>
      </c>
      <c r="C14592" s="1" t="s">
        <v>334</v>
      </c>
      <c r="D14592" s="1" t="s">
        <v>325</v>
      </c>
    </row>
    <row r="14593" customFormat="false" ht="15" hidden="false" customHeight="true" outlineLevel="0" collapsed="false">
      <c r="A14593" s="106" t="n">
        <v>99306.7396875</v>
      </c>
      <c r="B14593" s="1" t="s">
        <v>314</v>
      </c>
      <c r="C14593" s="1" t="s">
        <v>315</v>
      </c>
      <c r="D14593" s="1" t="s">
        <v>316</v>
      </c>
    </row>
    <row r="14594" customFormat="false" ht="15" hidden="false" customHeight="true" outlineLevel="0" collapsed="false">
      <c r="A14594" s="106" t="n">
        <v>99313.4757523148</v>
      </c>
      <c r="B14594" s="1" t="s">
        <v>326</v>
      </c>
      <c r="C14594" s="1" t="s">
        <v>327</v>
      </c>
      <c r="D14594" s="1" t="s">
        <v>319</v>
      </c>
    </row>
    <row r="14595" customFormat="false" ht="15" hidden="false" customHeight="true" outlineLevel="0" collapsed="false">
      <c r="A14595" s="106" t="n">
        <v>99320.292974537</v>
      </c>
      <c r="B14595" s="1" t="s">
        <v>320</v>
      </c>
      <c r="C14595" s="1" t="s">
        <v>321</v>
      </c>
      <c r="D14595" s="1" t="s">
        <v>322</v>
      </c>
    </row>
    <row r="14596" customFormat="false" ht="15" hidden="false" customHeight="true" outlineLevel="0" collapsed="false">
      <c r="A14596" s="106" t="n">
        <v>99328.4797685185</v>
      </c>
      <c r="B14596" s="1" t="s">
        <v>323</v>
      </c>
      <c r="C14596" s="1" t="s">
        <v>324</v>
      </c>
      <c r="D14596" s="1" t="s">
        <v>325</v>
      </c>
    </row>
    <row r="14597" customFormat="false" ht="15" hidden="false" customHeight="true" outlineLevel="0" collapsed="false">
      <c r="A14597" s="106" t="n">
        <v>99336.2670486111</v>
      </c>
      <c r="B14597" s="1" t="s">
        <v>314</v>
      </c>
      <c r="C14597" s="1" t="s">
        <v>315</v>
      </c>
      <c r="D14597" s="1" t="s">
        <v>316</v>
      </c>
    </row>
    <row r="14598" customFormat="false" ht="15" hidden="false" customHeight="true" outlineLevel="0" collapsed="false">
      <c r="A14598" s="106" t="n">
        <v>99338.0653935185</v>
      </c>
      <c r="B14598" s="1" t="s">
        <v>328</v>
      </c>
      <c r="C14598" s="1" t="s">
        <v>337</v>
      </c>
      <c r="D14598" s="1" t="s">
        <v>338</v>
      </c>
    </row>
    <row r="14599" customFormat="false" ht="15" hidden="false" customHeight="true" outlineLevel="0" collapsed="false">
      <c r="A14599" s="106" t="n">
        <v>99342.9239930556</v>
      </c>
      <c r="B14599" s="1" t="s">
        <v>326</v>
      </c>
      <c r="C14599" s="1" t="s">
        <v>327</v>
      </c>
      <c r="D14599" s="1" t="s">
        <v>319</v>
      </c>
    </row>
    <row r="14600" customFormat="false" ht="15" hidden="false" customHeight="true" outlineLevel="0" collapsed="false">
      <c r="A14600" s="106" t="n">
        <v>99350.0336342593</v>
      </c>
      <c r="B14600" s="1" t="s">
        <v>320</v>
      </c>
      <c r="C14600" s="1" t="s">
        <v>321</v>
      </c>
      <c r="D14600" s="1" t="s">
        <v>322</v>
      </c>
    </row>
    <row r="14601" customFormat="false" ht="15" hidden="false" customHeight="true" outlineLevel="0" collapsed="false">
      <c r="A14601" s="106" t="n">
        <v>99358.2524305556</v>
      </c>
      <c r="B14601" s="1" t="s">
        <v>323</v>
      </c>
      <c r="C14601" s="1" t="s">
        <v>324</v>
      </c>
      <c r="D14601" s="1" t="s">
        <v>325</v>
      </c>
    </row>
    <row r="14602" customFormat="false" ht="15" hidden="false" customHeight="true" outlineLevel="0" collapsed="false">
      <c r="A14602" s="106" t="n">
        <v>99365.7012962963</v>
      </c>
      <c r="B14602" s="1" t="s">
        <v>314</v>
      </c>
      <c r="C14602" s="1" t="s">
        <v>315</v>
      </c>
      <c r="D14602" s="1" t="s">
        <v>316</v>
      </c>
    </row>
    <row r="14603" customFormat="false" ht="15" hidden="false" customHeight="true" outlineLevel="0" collapsed="false">
      <c r="A14603" s="106" t="n">
        <v>99372.4064930556</v>
      </c>
      <c r="B14603" s="1" t="s">
        <v>326</v>
      </c>
      <c r="C14603" s="1" t="s">
        <v>327</v>
      </c>
      <c r="D14603" s="1" t="s">
        <v>319</v>
      </c>
    </row>
    <row r="14604" customFormat="false" ht="15" hidden="false" customHeight="true" outlineLevel="0" collapsed="false">
      <c r="A14604" s="106" t="n">
        <v>99379.8959027778</v>
      </c>
      <c r="B14604" s="1" t="s">
        <v>320</v>
      </c>
      <c r="C14604" s="1" t="s">
        <v>321</v>
      </c>
      <c r="D14604" s="1" t="s">
        <v>322</v>
      </c>
    </row>
    <row r="14605" customFormat="false" ht="15" hidden="false" customHeight="true" outlineLevel="0" collapsed="false">
      <c r="A14605" s="106" t="n">
        <v>99387.9394444445</v>
      </c>
      <c r="B14605" s="1" t="s">
        <v>323</v>
      </c>
      <c r="C14605" s="1" t="s">
        <v>324</v>
      </c>
      <c r="D14605" s="1" t="s">
        <v>325</v>
      </c>
    </row>
    <row r="14606" customFormat="false" ht="15" hidden="false" customHeight="true" outlineLevel="0" collapsed="false">
      <c r="A14606" s="106" t="n">
        <v>99395.0550347222</v>
      </c>
      <c r="B14606" s="1" t="s">
        <v>314</v>
      </c>
      <c r="C14606" s="1" t="s">
        <v>315</v>
      </c>
      <c r="D14606" s="1" t="s">
        <v>316</v>
      </c>
    </row>
    <row r="14607" customFormat="false" ht="15" hidden="false" customHeight="true" outlineLevel="0" collapsed="false">
      <c r="A14607" s="106" t="n">
        <v>99401.9356365741</v>
      </c>
      <c r="B14607" s="1" t="s">
        <v>326</v>
      </c>
      <c r="C14607" s="1" t="s">
        <v>327</v>
      </c>
      <c r="D14607" s="1" t="s">
        <v>319</v>
      </c>
    </row>
    <row r="14608" customFormat="false" ht="15" hidden="false" customHeight="true" outlineLevel="0" collapsed="false">
      <c r="A14608" s="106" t="n">
        <v>99409.7916087963</v>
      </c>
      <c r="B14608" s="1" t="s">
        <v>320</v>
      </c>
      <c r="C14608" s="1" t="s">
        <v>321</v>
      </c>
      <c r="D14608" s="1" t="s">
        <v>322</v>
      </c>
    </row>
    <row r="14609" customFormat="false" ht="15" hidden="false" customHeight="true" outlineLevel="0" collapsed="false">
      <c r="A14609" s="106" t="n">
        <v>99417.5194675926</v>
      </c>
      <c r="B14609" s="1" t="s">
        <v>323</v>
      </c>
      <c r="C14609" s="1" t="s">
        <v>324</v>
      </c>
      <c r="D14609" s="1" t="s">
        <v>325</v>
      </c>
    </row>
    <row r="14610" customFormat="false" ht="15" hidden="false" customHeight="true" outlineLevel="0" collapsed="false">
      <c r="A14610" s="106" t="n">
        <v>99424.357025463</v>
      </c>
      <c r="B14610" s="1" t="s">
        <v>314</v>
      </c>
      <c r="C14610" s="1" t="s">
        <v>315</v>
      </c>
      <c r="D14610" s="1" t="s">
        <v>316</v>
      </c>
    </row>
    <row r="14611" customFormat="false" ht="15" hidden="false" customHeight="true" outlineLevel="0" collapsed="false">
      <c r="A14611" s="106" t="n">
        <v>99426.9999768519</v>
      </c>
      <c r="B14611" s="1" t="s">
        <v>328</v>
      </c>
      <c r="C14611" s="1" t="s">
        <v>329</v>
      </c>
      <c r="D14611" s="1" t="s">
        <v>330</v>
      </c>
    </row>
    <row r="14612" customFormat="false" ht="15" hidden="false" customHeight="true" outlineLevel="0" collapsed="false">
      <c r="A14612" s="106" t="n">
        <v>99431.521712963</v>
      </c>
      <c r="B14612" s="1" t="s">
        <v>326</v>
      </c>
      <c r="C14612" s="1" t="s">
        <v>327</v>
      </c>
      <c r="D14612" s="1" t="s">
        <v>319</v>
      </c>
    </row>
    <row r="14613" customFormat="false" ht="15" hidden="false" customHeight="true" outlineLevel="0" collapsed="false">
      <c r="A14613" s="106" t="n">
        <v>99439.6258564815</v>
      </c>
      <c r="B14613" s="1" t="s">
        <v>320</v>
      </c>
      <c r="C14613" s="1" t="s">
        <v>321</v>
      </c>
      <c r="D14613" s="1" t="s">
        <v>322</v>
      </c>
    </row>
    <row r="14614" customFormat="false" ht="15" hidden="false" customHeight="true" outlineLevel="0" collapsed="false">
      <c r="A14614" s="106" t="n">
        <v>99446.9938425926</v>
      </c>
      <c r="B14614" s="1" t="s">
        <v>323</v>
      </c>
      <c r="C14614" s="1" t="s">
        <v>324</v>
      </c>
      <c r="D14614" s="1" t="s">
        <v>325</v>
      </c>
    </row>
    <row r="14615" customFormat="false" ht="15" hidden="false" customHeight="true" outlineLevel="0" collapsed="false">
      <c r="A14615" s="106" t="n">
        <v>99453.649375</v>
      </c>
      <c r="B14615" s="1" t="s">
        <v>314</v>
      </c>
      <c r="C14615" s="1" t="s">
        <v>315</v>
      </c>
      <c r="D14615" s="1" t="s">
        <v>316</v>
      </c>
    </row>
    <row r="14616" customFormat="false" ht="15" hidden="false" customHeight="true" outlineLevel="0" collapsed="false">
      <c r="A14616" s="106" t="n">
        <v>99461.158587963</v>
      </c>
      <c r="B14616" s="1" t="s">
        <v>317</v>
      </c>
      <c r="C14616" s="1" t="s">
        <v>318</v>
      </c>
      <c r="D14616" s="1" t="s">
        <v>319</v>
      </c>
    </row>
    <row r="14617" customFormat="false" ht="15" hidden="false" customHeight="true" outlineLevel="0" collapsed="false">
      <c r="A14617" s="106" t="n">
        <v>99469.3371296296</v>
      </c>
      <c r="B14617" s="1" t="s">
        <v>320</v>
      </c>
      <c r="C14617" s="1" t="s">
        <v>321</v>
      </c>
      <c r="D14617" s="1" t="s">
        <v>322</v>
      </c>
    </row>
    <row r="14618" customFormat="false" ht="15" hidden="false" customHeight="true" outlineLevel="0" collapsed="false">
      <c r="A14618" s="106" t="n">
        <v>99476.3759375</v>
      </c>
      <c r="B14618" s="1" t="s">
        <v>323</v>
      </c>
      <c r="C14618" s="1" t="s">
        <v>324</v>
      </c>
      <c r="D14618" s="1" t="s">
        <v>325</v>
      </c>
    </row>
    <row r="14619" customFormat="false" ht="15" hidden="false" customHeight="true" outlineLevel="0" collapsed="false">
      <c r="A14619" s="106" t="n">
        <v>99482.9793865741</v>
      </c>
      <c r="B14619" s="1" t="s">
        <v>314</v>
      </c>
      <c r="C14619" s="1" t="s">
        <v>315</v>
      </c>
      <c r="D14619" s="1" t="s">
        <v>316</v>
      </c>
    </row>
    <row r="14620" customFormat="false" ht="15" hidden="false" customHeight="true" outlineLevel="0" collapsed="false">
      <c r="A14620" s="106" t="n">
        <v>99490.818900463</v>
      </c>
      <c r="B14620" s="1" t="s">
        <v>326</v>
      </c>
      <c r="C14620" s="1" t="s">
        <v>327</v>
      </c>
      <c r="D14620" s="1" t="s">
        <v>319</v>
      </c>
    </row>
    <row r="14621" customFormat="false" ht="15" hidden="false" customHeight="true" outlineLevel="0" collapsed="false">
      <c r="A14621" s="106" t="n">
        <v>99498.9055555556</v>
      </c>
      <c r="B14621" s="1" t="s">
        <v>320</v>
      </c>
      <c r="C14621" s="1" t="s">
        <v>321</v>
      </c>
      <c r="D14621" s="1" t="s">
        <v>322</v>
      </c>
    </row>
    <row r="14622" customFormat="false" ht="15" hidden="false" customHeight="true" outlineLevel="0" collapsed="false">
      <c r="A14622" s="106" t="n">
        <v>99505.6896296296</v>
      </c>
      <c r="B14622" s="1" t="s">
        <v>323</v>
      </c>
      <c r="C14622" s="1" t="s">
        <v>324</v>
      </c>
      <c r="D14622" s="1" t="s">
        <v>325</v>
      </c>
    </row>
    <row r="14623" customFormat="false" ht="15" hidden="false" customHeight="true" outlineLevel="0" collapsed="false">
      <c r="A14623" s="106" t="n">
        <v>99512.3898263889</v>
      </c>
      <c r="B14623" s="1" t="s">
        <v>314</v>
      </c>
      <c r="C14623" s="1" t="s">
        <v>315</v>
      </c>
      <c r="D14623" s="1" t="s">
        <v>316</v>
      </c>
    </row>
    <row r="14624" customFormat="false" ht="15" hidden="false" customHeight="true" outlineLevel="0" collapsed="false">
      <c r="A14624" s="106" t="n">
        <v>99519.6304050926</v>
      </c>
      <c r="B14624" s="1" t="s">
        <v>328</v>
      </c>
      <c r="C14624" s="1" t="s">
        <v>331</v>
      </c>
      <c r="D14624" s="1" t="s">
        <v>332</v>
      </c>
    </row>
    <row r="14625" customFormat="false" ht="15" hidden="false" customHeight="true" outlineLevel="0" collapsed="false">
      <c r="A14625" s="106" t="n">
        <v>99520.4668287037</v>
      </c>
      <c r="B14625" s="1" t="s">
        <v>326</v>
      </c>
      <c r="C14625" s="1" t="s">
        <v>327</v>
      </c>
      <c r="D14625" s="1" t="s">
        <v>319</v>
      </c>
    </row>
    <row r="14626" customFormat="false" ht="15" hidden="false" customHeight="true" outlineLevel="0" collapsed="false">
      <c r="A14626" s="106" t="n">
        <v>99528.3393981482</v>
      </c>
      <c r="B14626" s="1" t="s">
        <v>320</v>
      </c>
      <c r="C14626" s="1" t="s">
        <v>321</v>
      </c>
      <c r="D14626" s="1" t="s">
        <v>322</v>
      </c>
    </row>
    <row r="14627" customFormat="false" ht="15" hidden="false" customHeight="true" outlineLevel="0" collapsed="false">
      <c r="A14627" s="106" t="n">
        <v>99534.9714236111</v>
      </c>
      <c r="B14627" s="1" t="s">
        <v>323</v>
      </c>
      <c r="C14627" s="1" t="s">
        <v>324</v>
      </c>
      <c r="D14627" s="1" t="s">
        <v>325</v>
      </c>
    </row>
    <row r="14628" customFormat="false" ht="15" hidden="false" customHeight="true" outlineLevel="0" collapsed="false">
      <c r="A14628" s="106" t="n">
        <v>99541.9091550926</v>
      </c>
      <c r="B14628" s="1" t="s">
        <v>314</v>
      </c>
      <c r="C14628" s="1" t="s">
        <v>315</v>
      </c>
      <c r="D14628" s="1" t="s">
        <v>316</v>
      </c>
    </row>
    <row r="14629" customFormat="false" ht="15" hidden="false" customHeight="true" outlineLevel="0" collapsed="false">
      <c r="A14629" s="106" t="n">
        <v>99550.0774421296</v>
      </c>
      <c r="B14629" s="1" t="s">
        <v>326</v>
      </c>
      <c r="C14629" s="1" t="s">
        <v>327</v>
      </c>
      <c r="D14629" s="1" t="s">
        <v>319</v>
      </c>
    </row>
    <row r="14630" customFormat="false" ht="15" hidden="false" customHeight="true" outlineLevel="0" collapsed="false">
      <c r="A14630" s="106" t="n">
        <v>99557.6632407408</v>
      </c>
      <c r="B14630" s="1" t="s">
        <v>320</v>
      </c>
      <c r="C14630" s="1" t="s">
        <v>321</v>
      </c>
      <c r="D14630" s="1" t="s">
        <v>322</v>
      </c>
    </row>
    <row r="14631" customFormat="false" ht="15" hidden="false" customHeight="true" outlineLevel="0" collapsed="false">
      <c r="A14631" s="106" t="n">
        <v>99564.2690046296</v>
      </c>
      <c r="B14631" s="1" t="s">
        <v>323</v>
      </c>
      <c r="C14631" s="1" t="s">
        <v>324</v>
      </c>
      <c r="D14631" s="1" t="s">
        <v>325</v>
      </c>
    </row>
    <row r="14632" customFormat="false" ht="15" hidden="false" customHeight="true" outlineLevel="0" collapsed="false">
      <c r="A14632" s="106" t="n">
        <v>99571.543587963</v>
      </c>
      <c r="B14632" s="1" t="s">
        <v>314</v>
      </c>
      <c r="C14632" s="1" t="s">
        <v>315</v>
      </c>
      <c r="D14632" s="1" t="s">
        <v>316</v>
      </c>
    </row>
    <row r="14633" customFormat="false" ht="15" hidden="false" customHeight="true" outlineLevel="0" collapsed="false">
      <c r="A14633" s="106" t="n">
        <v>99579.6438888889</v>
      </c>
      <c r="B14633" s="1" t="s">
        <v>326</v>
      </c>
      <c r="C14633" s="1" t="s">
        <v>327</v>
      </c>
      <c r="D14633" s="1" t="s">
        <v>319</v>
      </c>
    </row>
    <row r="14634" customFormat="false" ht="15" hidden="false" customHeight="true" outlineLevel="0" collapsed="false">
      <c r="A14634" s="106" t="n">
        <v>99586.9139930556</v>
      </c>
      <c r="B14634" s="1" t="s">
        <v>320</v>
      </c>
      <c r="C14634" s="1" t="s">
        <v>321</v>
      </c>
      <c r="D14634" s="1" t="s">
        <v>322</v>
      </c>
    </row>
    <row r="14635" customFormat="false" ht="15" hidden="false" customHeight="true" outlineLevel="0" collapsed="false">
      <c r="A14635" s="106" t="n">
        <v>99593.6344907408</v>
      </c>
      <c r="B14635" s="1" t="s">
        <v>323</v>
      </c>
      <c r="C14635" s="1" t="s">
        <v>324</v>
      </c>
      <c r="D14635" s="1" t="s">
        <v>325</v>
      </c>
    </row>
    <row r="14636" customFormat="false" ht="15" hidden="false" customHeight="true" outlineLevel="0" collapsed="false">
      <c r="A14636" s="106" t="n">
        <v>99601.2755324074</v>
      </c>
      <c r="B14636" s="1" t="s">
        <v>314</v>
      </c>
      <c r="C14636" s="1" t="s">
        <v>315</v>
      </c>
      <c r="D14636" s="1" t="s">
        <v>316</v>
      </c>
    </row>
    <row r="14637" customFormat="false" ht="15" hidden="false" customHeight="true" outlineLevel="0" collapsed="false">
      <c r="A14637" s="106" t="n">
        <v>99609.1706712963</v>
      </c>
      <c r="B14637" s="1" t="s">
        <v>326</v>
      </c>
      <c r="C14637" s="1" t="s">
        <v>327</v>
      </c>
      <c r="D14637" s="1" t="s">
        <v>319</v>
      </c>
    </row>
    <row r="14638" customFormat="false" ht="15" hidden="false" customHeight="true" outlineLevel="0" collapsed="false">
      <c r="A14638" s="106" t="n">
        <v>99613.3393634259</v>
      </c>
      <c r="B14638" s="1" t="s">
        <v>328</v>
      </c>
      <c r="C14638" s="1" t="s">
        <v>335</v>
      </c>
      <c r="D14638" s="1" t="s">
        <v>336</v>
      </c>
    </row>
    <row r="14639" customFormat="false" ht="15" hidden="false" customHeight="true" outlineLevel="0" collapsed="false">
      <c r="A14639" s="106" t="n">
        <v>99616.1400694445</v>
      </c>
      <c r="B14639" s="1" t="s">
        <v>320</v>
      </c>
      <c r="C14639" s="1" t="s">
        <v>321</v>
      </c>
      <c r="D14639" s="1" t="s">
        <v>322</v>
      </c>
    </row>
    <row r="14640" customFormat="false" ht="15" hidden="false" customHeight="true" outlineLevel="0" collapsed="false">
      <c r="A14640" s="106" t="n">
        <v>99623.1121296296</v>
      </c>
      <c r="B14640" s="1" t="s">
        <v>323</v>
      </c>
      <c r="C14640" s="1" t="s">
        <v>324</v>
      </c>
      <c r="D14640" s="1" t="s">
        <v>325</v>
      </c>
    </row>
    <row r="14641" customFormat="false" ht="15" hidden="false" customHeight="true" outlineLevel="0" collapsed="false">
      <c r="A14641" s="106" t="n">
        <v>99631.0684953704</v>
      </c>
      <c r="B14641" s="1" t="s">
        <v>314</v>
      </c>
      <c r="C14641" s="1" t="s">
        <v>315</v>
      </c>
      <c r="D14641" s="1" t="s">
        <v>316</v>
      </c>
    </row>
    <row r="14642" customFormat="false" ht="15" hidden="false" customHeight="true" outlineLevel="0" collapsed="false">
      <c r="A14642" s="106" t="n">
        <v>99638.6646412037</v>
      </c>
      <c r="B14642" s="1" t="s">
        <v>317</v>
      </c>
      <c r="C14642" s="1" t="s">
        <v>318</v>
      </c>
      <c r="D14642" s="1" t="s">
        <v>319</v>
      </c>
    </row>
    <row r="14643" customFormat="false" ht="15" hidden="false" customHeight="true" outlineLevel="0" collapsed="false">
      <c r="A14643" s="106" t="n">
        <v>99645.3988773148</v>
      </c>
      <c r="B14643" s="1" t="s">
        <v>320</v>
      </c>
      <c r="C14643" s="1" t="s">
        <v>321</v>
      </c>
      <c r="D14643" s="1" t="s">
        <v>322</v>
      </c>
    </row>
    <row r="14644" customFormat="false" ht="15" hidden="false" customHeight="true" outlineLevel="0" collapsed="false">
      <c r="A14644" s="106" t="n">
        <v>99652.7220833333</v>
      </c>
      <c r="B14644" s="1" t="s">
        <v>323</v>
      </c>
      <c r="C14644" s="1" t="s">
        <v>324</v>
      </c>
      <c r="D14644" s="1" t="s">
        <v>325</v>
      </c>
    </row>
    <row r="14645" customFormat="false" ht="15" hidden="false" customHeight="true" outlineLevel="0" collapsed="false">
      <c r="A14645" s="106" t="n">
        <v>99660.8743634259</v>
      </c>
      <c r="B14645" s="1" t="s">
        <v>314</v>
      </c>
      <c r="C14645" s="1" t="s">
        <v>315</v>
      </c>
      <c r="D14645" s="1" t="s">
        <v>316</v>
      </c>
    </row>
    <row r="14646" customFormat="false" ht="15" hidden="false" customHeight="true" outlineLevel="0" collapsed="false">
      <c r="A14646" s="106" t="n">
        <v>99668.1309837963</v>
      </c>
      <c r="B14646" s="1" t="s">
        <v>326</v>
      </c>
      <c r="C14646" s="1" t="s">
        <v>327</v>
      </c>
      <c r="D14646" s="1" t="s">
        <v>319</v>
      </c>
    </row>
    <row r="14647" customFormat="false" ht="15" hidden="false" customHeight="true" outlineLevel="0" collapsed="false">
      <c r="A14647" s="106" t="n">
        <v>99674.7494791667</v>
      </c>
      <c r="B14647" s="1" t="s">
        <v>320</v>
      </c>
      <c r="C14647" s="1" t="s">
        <v>321</v>
      </c>
      <c r="D14647" s="1" t="s">
        <v>322</v>
      </c>
    </row>
    <row r="14648" customFormat="false" ht="15" hidden="false" customHeight="true" outlineLevel="0" collapsed="false">
      <c r="A14648" s="106" t="n">
        <v>99682.4492361111</v>
      </c>
      <c r="B14648" s="1" t="s">
        <v>323</v>
      </c>
      <c r="C14648" s="1" t="s">
        <v>324</v>
      </c>
      <c r="D14648" s="1" t="s">
        <v>325</v>
      </c>
    </row>
    <row r="14649" customFormat="false" ht="15" hidden="false" customHeight="true" outlineLevel="0" collapsed="false">
      <c r="A14649" s="106" t="n">
        <v>99690.6385069445</v>
      </c>
      <c r="B14649" s="1" t="s">
        <v>314</v>
      </c>
      <c r="C14649" s="1" t="s">
        <v>315</v>
      </c>
      <c r="D14649" s="1" t="s">
        <v>316</v>
      </c>
    </row>
    <row r="14650" customFormat="false" ht="15" hidden="false" customHeight="true" outlineLevel="0" collapsed="false">
      <c r="A14650" s="106" t="n">
        <v>99697.5758912037</v>
      </c>
      <c r="B14650" s="1" t="s">
        <v>326</v>
      </c>
      <c r="C14650" s="1" t="s">
        <v>327</v>
      </c>
      <c r="D14650" s="1" t="s">
        <v>319</v>
      </c>
    </row>
    <row r="14651" customFormat="false" ht="15" hidden="false" customHeight="true" outlineLevel="0" collapsed="false">
      <c r="A14651" s="106" t="n">
        <v>99703.3017013889</v>
      </c>
      <c r="B14651" s="1" t="s">
        <v>328</v>
      </c>
      <c r="C14651" s="1" t="s">
        <v>337</v>
      </c>
      <c r="D14651" s="1" t="s">
        <v>338</v>
      </c>
    </row>
    <row r="14652" customFormat="false" ht="15" hidden="false" customHeight="true" outlineLevel="0" collapsed="false">
      <c r="A14652" s="106" t="n">
        <v>99704.2373263889</v>
      </c>
      <c r="B14652" s="1" t="s">
        <v>320</v>
      </c>
      <c r="C14652" s="1" t="s">
        <v>321</v>
      </c>
      <c r="D14652" s="1" t="s">
        <v>322</v>
      </c>
    </row>
    <row r="14653" customFormat="false" ht="15" hidden="false" customHeight="true" outlineLevel="0" collapsed="false">
      <c r="A14653" s="106" t="n">
        <v>99712.2469560185</v>
      </c>
      <c r="B14653" s="1" t="s">
        <v>323</v>
      </c>
      <c r="C14653" s="1" t="s">
        <v>324</v>
      </c>
      <c r="D14653" s="1" t="s">
        <v>325</v>
      </c>
    </row>
    <row r="14654" customFormat="false" ht="15" hidden="false" customHeight="true" outlineLevel="0" collapsed="false">
      <c r="A14654" s="106" t="n">
        <v>99720.3058449074</v>
      </c>
      <c r="B14654" s="1" t="s">
        <v>314</v>
      </c>
      <c r="C14654" s="1" t="s">
        <v>315</v>
      </c>
      <c r="D14654" s="1" t="s">
        <v>316</v>
      </c>
    </row>
    <row r="14655" customFormat="false" ht="15" hidden="false" customHeight="true" outlineLevel="0" collapsed="false">
      <c r="A14655" s="106" t="n">
        <v>99727.0109606481</v>
      </c>
      <c r="B14655" s="1" t="s">
        <v>326</v>
      </c>
      <c r="C14655" s="1" t="s">
        <v>327</v>
      </c>
      <c r="D14655" s="1" t="s">
        <v>319</v>
      </c>
    </row>
    <row r="14656" customFormat="false" ht="15" hidden="false" customHeight="true" outlineLevel="0" collapsed="false">
      <c r="A14656" s="106" t="n">
        <v>99733.8738541667</v>
      </c>
      <c r="B14656" s="1" t="s">
        <v>320</v>
      </c>
      <c r="C14656" s="1" t="s">
        <v>321</v>
      </c>
      <c r="D14656" s="1" t="s">
        <v>322</v>
      </c>
    </row>
    <row r="14657" customFormat="false" ht="15" hidden="false" customHeight="true" outlineLevel="0" collapsed="false">
      <c r="A14657" s="106" t="n">
        <v>99742.0525810185</v>
      </c>
      <c r="B14657" s="1" t="s">
        <v>323</v>
      </c>
      <c r="C14657" s="1" t="s">
        <v>324</v>
      </c>
      <c r="D14657" s="1" t="s">
        <v>325</v>
      </c>
    </row>
    <row r="14658" customFormat="false" ht="15" hidden="false" customHeight="true" outlineLevel="0" collapsed="false">
      <c r="A14658" s="106" t="n">
        <v>99749.836875</v>
      </c>
      <c r="B14658" s="1" t="s">
        <v>314</v>
      </c>
      <c r="C14658" s="1" t="s">
        <v>315</v>
      </c>
      <c r="D14658" s="1" t="s">
        <v>316</v>
      </c>
    </row>
    <row r="14659" customFormat="false" ht="15" hidden="false" customHeight="true" outlineLevel="0" collapsed="false">
      <c r="A14659" s="106" t="n">
        <v>99756.4525347222</v>
      </c>
      <c r="B14659" s="1" t="s">
        <v>326</v>
      </c>
      <c r="C14659" s="1" t="s">
        <v>327</v>
      </c>
      <c r="D14659" s="1" t="s">
        <v>319</v>
      </c>
    </row>
    <row r="14660" customFormat="false" ht="15" hidden="false" customHeight="true" outlineLevel="0" collapsed="false">
      <c r="A14660" s="106" t="n">
        <v>99763.6278009259</v>
      </c>
      <c r="B14660" s="1" t="s">
        <v>320</v>
      </c>
      <c r="C14660" s="1" t="s">
        <v>321</v>
      </c>
      <c r="D14660" s="1" t="s">
        <v>322</v>
      </c>
    </row>
    <row r="14661" customFormat="false" ht="15" hidden="false" customHeight="true" outlineLevel="0" collapsed="false">
      <c r="A14661" s="106" t="n">
        <v>99771.8039930556</v>
      </c>
      <c r="B14661" s="1" t="s">
        <v>323</v>
      </c>
      <c r="C14661" s="1" t="s">
        <v>324</v>
      </c>
      <c r="D14661" s="1" t="s">
        <v>325</v>
      </c>
    </row>
    <row r="14662" customFormat="false" ht="15" hidden="false" customHeight="true" outlineLevel="0" collapsed="false">
      <c r="A14662" s="106" t="n">
        <v>99779.2274537037</v>
      </c>
      <c r="B14662" s="1" t="s">
        <v>314</v>
      </c>
      <c r="C14662" s="1" t="s">
        <v>315</v>
      </c>
      <c r="D14662" s="1" t="s">
        <v>316</v>
      </c>
    </row>
    <row r="14663" customFormat="false" ht="15" hidden="false" customHeight="true" outlineLevel="0" collapsed="false">
      <c r="A14663" s="106" t="n">
        <v>99785.9162615741</v>
      </c>
      <c r="B14663" s="1" t="s">
        <v>326</v>
      </c>
      <c r="C14663" s="1" t="s">
        <v>327</v>
      </c>
      <c r="D14663" s="1" t="s">
        <v>319</v>
      </c>
    </row>
    <row r="14664" customFormat="false" ht="15" hidden="false" customHeight="true" outlineLevel="0" collapsed="false">
      <c r="A14664" s="106" t="n">
        <v>99792.2377546296</v>
      </c>
      <c r="B14664" s="1" t="s">
        <v>328</v>
      </c>
      <c r="C14664" s="1" t="s">
        <v>329</v>
      </c>
      <c r="D14664" s="1" t="s">
        <v>330</v>
      </c>
    </row>
    <row r="14665" customFormat="false" ht="15" hidden="false" customHeight="true" outlineLevel="0" collapsed="false">
      <c r="A14665" s="106" t="n">
        <v>99793.4407523148</v>
      </c>
      <c r="B14665" s="1" t="s">
        <v>320</v>
      </c>
      <c r="C14665" s="1" t="s">
        <v>321</v>
      </c>
      <c r="D14665" s="1" t="s">
        <v>322</v>
      </c>
    </row>
    <row r="14666" customFormat="false" ht="15" hidden="false" customHeight="true" outlineLevel="0" collapsed="false">
      <c r="A14666" s="106" t="n">
        <v>99801.4521643519</v>
      </c>
      <c r="B14666" s="1" t="s">
        <v>333</v>
      </c>
      <c r="C14666" s="1" t="s">
        <v>334</v>
      </c>
      <c r="D14666" s="1" t="s">
        <v>325</v>
      </c>
    </row>
    <row r="14667" customFormat="false" ht="15" hidden="false" customHeight="true" outlineLevel="0" collapsed="false">
      <c r="A14667" s="106" t="n">
        <v>99808.5115625</v>
      </c>
      <c r="B14667" s="1" t="s">
        <v>314</v>
      </c>
      <c r="C14667" s="1" t="s">
        <v>315</v>
      </c>
      <c r="D14667" s="1" t="s">
        <v>316</v>
      </c>
    </row>
    <row r="14668" customFormat="false" ht="15" hidden="false" customHeight="true" outlineLevel="0" collapsed="false">
      <c r="A14668" s="106" t="n">
        <v>99815.4117361111</v>
      </c>
      <c r="B14668" s="1" t="s">
        <v>317</v>
      </c>
      <c r="C14668" s="1" t="s">
        <v>318</v>
      </c>
      <c r="D14668" s="1" t="s">
        <v>319</v>
      </c>
    </row>
    <row r="14669" customFormat="false" ht="15" hidden="false" customHeight="true" outlineLevel="0" collapsed="false">
      <c r="A14669" s="106" t="n">
        <v>99823.2509027778</v>
      </c>
      <c r="B14669" s="1" t="s">
        <v>320</v>
      </c>
      <c r="C14669" s="1" t="s">
        <v>321</v>
      </c>
      <c r="D14669" s="1" t="s">
        <v>322</v>
      </c>
    </row>
    <row r="14670" customFormat="false" ht="15" hidden="false" customHeight="true" outlineLevel="0" collapsed="false">
      <c r="A14670" s="106" t="n">
        <v>99830.9725462963</v>
      </c>
      <c r="B14670" s="1" t="s">
        <v>323</v>
      </c>
      <c r="C14670" s="1" t="s">
        <v>324</v>
      </c>
      <c r="D14670" s="1" t="s">
        <v>325</v>
      </c>
    </row>
    <row r="14671" customFormat="false" ht="15" hidden="false" customHeight="true" outlineLevel="0" collapsed="false">
      <c r="A14671" s="106" t="n">
        <v>99837.7450462963</v>
      </c>
      <c r="B14671" s="1" t="s">
        <v>314</v>
      </c>
      <c r="C14671" s="1" t="s">
        <v>315</v>
      </c>
      <c r="D14671" s="1" t="s">
        <v>316</v>
      </c>
    </row>
    <row r="14672" customFormat="false" ht="15" hidden="false" customHeight="true" outlineLevel="0" collapsed="false">
      <c r="A14672" s="106" t="n">
        <v>99844.9421527778</v>
      </c>
      <c r="B14672" s="1" t="s">
        <v>326</v>
      </c>
      <c r="C14672" s="1" t="s">
        <v>327</v>
      </c>
      <c r="D14672" s="1" t="s">
        <v>319</v>
      </c>
    </row>
    <row r="14673" customFormat="false" ht="15" hidden="false" customHeight="true" outlineLevel="0" collapsed="false">
      <c r="A14673" s="106" t="n">
        <v>99853.0062615741</v>
      </c>
      <c r="B14673" s="1" t="s">
        <v>320</v>
      </c>
      <c r="C14673" s="1" t="s">
        <v>321</v>
      </c>
      <c r="D14673" s="1" t="s">
        <v>322</v>
      </c>
    </row>
    <row r="14674" customFormat="false" ht="15" hidden="false" customHeight="true" outlineLevel="0" collapsed="false">
      <c r="A14674" s="106" t="n">
        <v>99860.3721759259</v>
      </c>
      <c r="B14674" s="1" t="s">
        <v>323</v>
      </c>
      <c r="C14674" s="1" t="s">
        <v>324</v>
      </c>
      <c r="D14674" s="1" t="s">
        <v>325</v>
      </c>
    </row>
    <row r="14675" customFormat="false" ht="15" hidden="false" customHeight="true" outlineLevel="0" collapsed="false">
      <c r="A14675" s="106" t="n">
        <v>99866.9876273148</v>
      </c>
      <c r="B14675" s="1" t="s">
        <v>314</v>
      </c>
      <c r="C14675" s="1" t="s">
        <v>315</v>
      </c>
      <c r="D14675" s="1" t="s">
        <v>316</v>
      </c>
    </row>
    <row r="14676" customFormat="false" ht="15" hidden="false" customHeight="true" outlineLevel="0" collapsed="false">
      <c r="A14676" s="106" t="n">
        <v>99874.5082523148</v>
      </c>
      <c r="B14676" s="1" t="s">
        <v>326</v>
      </c>
      <c r="C14676" s="1" t="s">
        <v>327</v>
      </c>
      <c r="D14676" s="1" t="s">
        <v>319</v>
      </c>
    </row>
    <row r="14677" customFormat="false" ht="15" hidden="false" customHeight="true" outlineLevel="0" collapsed="false">
      <c r="A14677" s="106" t="n">
        <v>99882.6686342593</v>
      </c>
      <c r="B14677" s="1" t="s">
        <v>320</v>
      </c>
      <c r="C14677" s="1" t="s">
        <v>321</v>
      </c>
      <c r="D14677" s="1" t="s">
        <v>322</v>
      </c>
    </row>
    <row r="14678" customFormat="false" ht="15" hidden="false" customHeight="true" outlineLevel="0" collapsed="false">
      <c r="A14678" s="106" t="n">
        <v>99884.8678009259</v>
      </c>
      <c r="B14678" s="1" t="s">
        <v>328</v>
      </c>
      <c r="C14678" s="1" t="s">
        <v>331</v>
      </c>
      <c r="D14678" s="1" t="s">
        <v>332</v>
      </c>
    </row>
    <row r="14679" customFormat="false" ht="15" hidden="false" customHeight="true" outlineLevel="0" collapsed="false">
      <c r="A14679" s="106" t="n">
        <v>99889.6859259259</v>
      </c>
      <c r="B14679" s="1" t="s">
        <v>323</v>
      </c>
      <c r="C14679" s="1" t="s">
        <v>324</v>
      </c>
      <c r="D14679" s="1" t="s">
        <v>325</v>
      </c>
    </row>
    <row r="14680" customFormat="false" ht="15" hidden="false" customHeight="true" outlineLevel="0" collapsed="false">
      <c r="A14680" s="106" t="n">
        <v>99896.2918518519</v>
      </c>
      <c r="B14680" s="1" t="s">
        <v>314</v>
      </c>
      <c r="C14680" s="1" t="s">
        <v>315</v>
      </c>
      <c r="D14680" s="1" t="s">
        <v>316</v>
      </c>
    </row>
    <row r="14681" customFormat="false" ht="15" hidden="false" customHeight="true" outlineLevel="0" collapsed="false">
      <c r="A14681" s="106" t="n">
        <v>99904.1102314815</v>
      </c>
      <c r="B14681" s="1" t="s">
        <v>326</v>
      </c>
      <c r="C14681" s="1" t="s">
        <v>327</v>
      </c>
      <c r="D14681" s="1" t="s">
        <v>319</v>
      </c>
    </row>
    <row r="14682" customFormat="false" ht="15" hidden="false" customHeight="true" outlineLevel="0" collapsed="false">
      <c r="A14682" s="106" t="n">
        <v>99912.2166319445</v>
      </c>
      <c r="B14682" s="1" t="s">
        <v>320</v>
      </c>
      <c r="C14682" s="1" t="s">
        <v>321</v>
      </c>
      <c r="D14682" s="1" t="s">
        <v>322</v>
      </c>
    </row>
    <row r="14683" customFormat="false" ht="15" hidden="false" customHeight="true" outlineLevel="0" collapsed="false">
      <c r="A14683" s="106" t="n">
        <v>99918.9636805556</v>
      </c>
      <c r="B14683" s="1" t="s">
        <v>323</v>
      </c>
      <c r="C14683" s="1" t="s">
        <v>324</v>
      </c>
      <c r="D14683" s="1" t="s">
        <v>325</v>
      </c>
    </row>
    <row r="14684" customFormat="false" ht="15" hidden="false" customHeight="true" outlineLevel="0" collapsed="false">
      <c r="A14684" s="106" t="n">
        <v>99925.6977314815</v>
      </c>
      <c r="B14684" s="1" t="s">
        <v>314</v>
      </c>
      <c r="C14684" s="1" t="s">
        <v>315</v>
      </c>
      <c r="D14684" s="1" t="s">
        <v>316</v>
      </c>
    </row>
    <row r="14685" customFormat="false" ht="15" hidden="false" customHeight="true" outlineLevel="0" collapsed="false">
      <c r="A14685" s="106" t="n">
        <v>99933.7439699074</v>
      </c>
      <c r="B14685" s="1" t="s">
        <v>326</v>
      </c>
      <c r="C14685" s="1" t="s">
        <v>327</v>
      </c>
      <c r="D14685" s="1" t="s">
        <v>319</v>
      </c>
    </row>
    <row r="14686" customFormat="false" ht="15" hidden="false" customHeight="true" outlineLevel="0" collapsed="false">
      <c r="A14686" s="106" t="n">
        <v>99941.6496875</v>
      </c>
      <c r="B14686" s="1" t="s">
        <v>320</v>
      </c>
      <c r="C14686" s="1" t="s">
        <v>321</v>
      </c>
      <c r="D14686" s="1" t="s">
        <v>322</v>
      </c>
    </row>
    <row r="14687" customFormat="false" ht="15" hidden="false" customHeight="true" outlineLevel="0" collapsed="false">
      <c r="A14687" s="106" t="n">
        <v>99948.2571064815</v>
      </c>
      <c r="B14687" s="1" t="s">
        <v>323</v>
      </c>
      <c r="C14687" s="1" t="s">
        <v>324</v>
      </c>
      <c r="D14687" s="1" t="s">
        <v>325</v>
      </c>
    </row>
    <row r="14688" customFormat="false" ht="15" hidden="false" customHeight="true" outlineLevel="0" collapsed="false">
      <c r="A14688" s="106" t="n">
        <v>99955.2308449074</v>
      </c>
      <c r="B14688" s="1" t="s">
        <v>314</v>
      </c>
      <c r="C14688" s="1" t="s">
        <v>315</v>
      </c>
      <c r="D14688" s="1" t="s">
        <v>316</v>
      </c>
    </row>
    <row r="14689" customFormat="false" ht="15" hidden="false" customHeight="true" outlineLevel="0" collapsed="false">
      <c r="A14689" s="106" t="n">
        <v>99963.393599537</v>
      </c>
      <c r="B14689" s="1" t="s">
        <v>326</v>
      </c>
      <c r="C14689" s="1" t="s">
        <v>327</v>
      </c>
      <c r="D14689" s="1" t="s">
        <v>319</v>
      </c>
    </row>
    <row r="14690" customFormat="false" ht="15" hidden="false" customHeight="true" outlineLevel="0" collapsed="false">
      <c r="A14690" s="106" t="n">
        <v>99970.9898148148</v>
      </c>
      <c r="B14690" s="1" t="s">
        <v>320</v>
      </c>
      <c r="C14690" s="1" t="s">
        <v>321</v>
      </c>
      <c r="D14690" s="1" t="s">
        <v>322</v>
      </c>
    </row>
    <row r="14691" customFormat="false" ht="15" hidden="false" customHeight="true" outlineLevel="0" collapsed="false">
      <c r="A14691" s="106" t="n">
        <v>99977.6102662037</v>
      </c>
      <c r="B14691" s="1" t="s">
        <v>333</v>
      </c>
      <c r="C14691" s="1" t="s">
        <v>334</v>
      </c>
      <c r="D14691" s="1" t="s">
        <v>325</v>
      </c>
    </row>
    <row r="14692" customFormat="false" ht="15" hidden="false" customHeight="true" outlineLevel="0" collapsed="false">
      <c r="A14692" s="106" t="n">
        <v>99978.5821412037</v>
      </c>
      <c r="B14692" s="1" t="s">
        <v>328</v>
      </c>
      <c r="C14692" s="1" t="s">
        <v>335</v>
      </c>
      <c r="D14692" s="1" t="s">
        <v>336</v>
      </c>
    </row>
    <row r="14693" customFormat="false" ht="15" hidden="false" customHeight="true" outlineLevel="0" collapsed="false">
      <c r="A14693" s="106" t="n">
        <v>99984.9012962963</v>
      </c>
      <c r="B14693" s="1" t="s">
        <v>314</v>
      </c>
      <c r="C14693" s="1" t="s">
        <v>315</v>
      </c>
      <c r="D14693" s="1" t="s">
        <v>316</v>
      </c>
    </row>
    <row r="14694" customFormat="false" ht="15" hidden="false" customHeight="true" outlineLevel="0" collapsed="false">
      <c r="A14694" s="106" t="n">
        <v>99993.030462963</v>
      </c>
      <c r="B14694" s="1" t="s">
        <v>317</v>
      </c>
      <c r="C14694" s="1" t="s">
        <v>318</v>
      </c>
      <c r="D14694" s="1" t="s">
        <v>319</v>
      </c>
    </row>
    <row r="14695" customFormat="false" ht="15" hidden="false" customHeight="true" outlineLevel="0" collapsed="false">
      <c r="A14695" s="106" t="n">
        <v>100000.277256944</v>
      </c>
      <c r="B14695" s="1" t="s">
        <v>320</v>
      </c>
      <c r="C14695" s="1" t="s">
        <v>321</v>
      </c>
      <c r="D14695" s="1" t="s">
        <v>322</v>
      </c>
    </row>
    <row r="14696" customFormat="false" ht="15" hidden="false" customHeight="true" outlineLevel="0" collapsed="false">
      <c r="A14696" s="106" t="n">
        <v>100007.053935185</v>
      </c>
      <c r="B14696" s="1" t="s">
        <v>323</v>
      </c>
      <c r="C14696" s="1" t="s">
        <v>324</v>
      </c>
      <c r="D14696" s="1" t="s">
        <v>325</v>
      </c>
    </row>
    <row r="14697" customFormat="false" ht="15" hidden="false" customHeight="true" outlineLevel="0" collapsed="false">
      <c r="A14697" s="106" t="n">
        <v>100014.697615741</v>
      </c>
      <c r="B14697" s="1" t="s">
        <v>314</v>
      </c>
      <c r="C14697" s="1" t="s">
        <v>315</v>
      </c>
      <c r="D14697" s="1" t="s">
        <v>316</v>
      </c>
    </row>
    <row r="14698" customFormat="false" ht="15" hidden="false" customHeight="true" outlineLevel="0" collapsed="false">
      <c r="A14698" s="106" t="n">
        <v>100022.62537037</v>
      </c>
      <c r="B14698" s="1" t="s">
        <v>326</v>
      </c>
      <c r="C14698" s="1" t="s">
        <v>327</v>
      </c>
      <c r="D14698" s="1" t="s">
        <v>319</v>
      </c>
    </row>
    <row r="14699" customFormat="false" ht="15" hidden="false" customHeight="true" outlineLevel="0" collapsed="false">
      <c r="A14699" s="106" t="n">
        <v>100029.561712963</v>
      </c>
      <c r="B14699" s="1" t="s">
        <v>320</v>
      </c>
      <c r="C14699" s="1" t="s">
        <v>321</v>
      </c>
      <c r="D14699" s="1" t="s">
        <v>322</v>
      </c>
    </row>
    <row r="14700" customFormat="false" ht="15" hidden="false" customHeight="true" outlineLevel="0" collapsed="false">
      <c r="A14700" s="106" t="n">
        <v>100036.604305556</v>
      </c>
      <c r="B14700" s="1" t="s">
        <v>323</v>
      </c>
      <c r="C14700" s="1" t="s">
        <v>324</v>
      </c>
      <c r="D14700" s="1" t="s">
        <v>325</v>
      </c>
    </row>
    <row r="14701" customFormat="false" ht="15" hidden="false" customHeight="true" outlineLevel="0" collapsed="false">
      <c r="A14701" s="106" t="n">
        <v>100044.574664352</v>
      </c>
      <c r="B14701" s="1" t="s">
        <v>314</v>
      </c>
      <c r="C14701" s="1" t="s">
        <v>315</v>
      </c>
      <c r="D14701" s="1" t="s">
        <v>316</v>
      </c>
    </row>
    <row r="14702" customFormat="false" ht="15" hidden="false" customHeight="true" outlineLevel="0" collapsed="false">
      <c r="A14702" s="106" t="n">
        <v>100052.164618056</v>
      </c>
      <c r="B14702" s="1" t="s">
        <v>326</v>
      </c>
      <c r="C14702" s="1" t="s">
        <v>327</v>
      </c>
      <c r="D14702" s="1" t="s">
        <v>319</v>
      </c>
    </row>
    <row r="14703" customFormat="false" ht="15" hidden="false" customHeight="true" outlineLevel="0" collapsed="false">
      <c r="A14703" s="106" t="n">
        <v>100058.891909722</v>
      </c>
      <c r="B14703" s="1" t="s">
        <v>320</v>
      </c>
      <c r="C14703" s="1" t="s">
        <v>321</v>
      </c>
      <c r="D14703" s="1" t="s">
        <v>322</v>
      </c>
    </row>
    <row r="14704" customFormat="false" ht="15" hidden="false" customHeight="true" outlineLevel="0" collapsed="false">
      <c r="A14704" s="106" t="n">
        <v>100066.263761574</v>
      </c>
      <c r="B14704" s="1" t="s">
        <v>323</v>
      </c>
      <c r="C14704" s="1" t="s">
        <v>324</v>
      </c>
      <c r="D14704" s="1" t="s">
        <v>325</v>
      </c>
    </row>
    <row r="14705" customFormat="false" ht="15" hidden="false" customHeight="true" outlineLevel="0" collapsed="false">
      <c r="A14705" s="106" t="n">
        <v>100068.548622685</v>
      </c>
      <c r="B14705" s="1" t="s">
        <v>328</v>
      </c>
      <c r="C14705" s="1" t="s">
        <v>337</v>
      </c>
      <c r="D14705" s="1" t="s">
        <v>338</v>
      </c>
    </row>
    <row r="14706" customFormat="false" ht="15" hidden="false" customHeight="true" outlineLevel="0" collapsed="false">
      <c r="A14706" s="106" t="n">
        <v>100074.45037037</v>
      </c>
      <c r="B14706" s="1" t="s">
        <v>314</v>
      </c>
      <c r="C14706" s="1" t="s">
        <v>315</v>
      </c>
      <c r="D14706" s="1" t="s">
        <v>316</v>
      </c>
    </row>
    <row r="14707" customFormat="false" ht="15" hidden="false" customHeight="true" outlineLevel="0" collapsed="false">
      <c r="A14707" s="106" t="n">
        <v>100081.65375</v>
      </c>
      <c r="B14707" s="1" t="s">
        <v>326</v>
      </c>
      <c r="C14707" s="1" t="s">
        <v>327</v>
      </c>
      <c r="D14707" s="1" t="s">
        <v>319</v>
      </c>
    </row>
    <row r="14708" customFormat="false" ht="15" hidden="false" customHeight="true" outlineLevel="0" collapsed="false">
      <c r="A14708" s="106" t="n">
        <v>100088.30431713</v>
      </c>
      <c r="B14708" s="1" t="s">
        <v>320</v>
      </c>
      <c r="C14708" s="1" t="s">
        <v>321</v>
      </c>
      <c r="D14708" s="1" t="s">
        <v>322</v>
      </c>
    </row>
    <row r="14709" customFormat="false" ht="15" hidden="false" customHeight="true" outlineLevel="0" collapsed="false">
      <c r="A14709" s="106" t="n">
        <v>100096.016712963</v>
      </c>
      <c r="B14709" s="1" t="s">
        <v>323</v>
      </c>
      <c r="C14709" s="1" t="s">
        <v>324</v>
      </c>
      <c r="D14709" s="1" t="s">
        <v>325</v>
      </c>
    </row>
    <row r="14710" customFormat="false" ht="15" hidden="false" customHeight="true" outlineLevel="0" collapsed="false">
      <c r="A14710" s="106" t="n">
        <v>100104.23193287</v>
      </c>
      <c r="B14710" s="1" t="s">
        <v>314</v>
      </c>
      <c r="C14710" s="1" t="s">
        <v>315</v>
      </c>
      <c r="D14710" s="1" t="s">
        <v>316</v>
      </c>
    </row>
    <row r="14711" customFormat="false" ht="15" hidden="false" customHeight="true" outlineLevel="0" collapsed="false">
      <c r="A14711" s="106" t="n">
        <v>100111.10744213</v>
      </c>
      <c r="B14711" s="1" t="s">
        <v>326</v>
      </c>
      <c r="C14711" s="1" t="s">
        <v>327</v>
      </c>
      <c r="D14711" s="1" t="s">
        <v>319</v>
      </c>
    </row>
    <row r="14712" customFormat="false" ht="15" hidden="false" customHeight="true" outlineLevel="0" collapsed="false">
      <c r="A14712" s="106" t="n">
        <v>100117.815416667</v>
      </c>
      <c r="B14712" s="1" t="s">
        <v>320</v>
      </c>
      <c r="C14712" s="1" t="s">
        <v>321</v>
      </c>
      <c r="D14712" s="1" t="s">
        <v>322</v>
      </c>
    </row>
    <row r="14713" customFormat="false" ht="15" hidden="false" customHeight="true" outlineLevel="0" collapsed="false">
      <c r="A14713" s="106" t="n">
        <v>100125.819826389</v>
      </c>
      <c r="B14713" s="1" t="s">
        <v>323</v>
      </c>
      <c r="C14713" s="1" t="s">
        <v>324</v>
      </c>
      <c r="D14713" s="1" t="s">
        <v>325</v>
      </c>
    </row>
    <row r="14714" customFormat="false" ht="15" hidden="false" customHeight="true" outlineLevel="0" collapsed="false">
      <c r="A14714" s="106" t="n">
        <v>100133.857199074</v>
      </c>
      <c r="B14714" s="1" t="s">
        <v>314</v>
      </c>
      <c r="C14714" s="1" t="s">
        <v>315</v>
      </c>
      <c r="D14714" s="1" t="s">
        <v>316</v>
      </c>
    </row>
    <row r="14715" customFormat="false" ht="15" hidden="false" customHeight="true" outlineLevel="0" collapsed="false">
      <c r="A14715" s="106" t="n">
        <v>100140.537268519</v>
      </c>
      <c r="B14715" s="1" t="s">
        <v>317</v>
      </c>
      <c r="C14715" s="1" t="s">
        <v>318</v>
      </c>
      <c r="D14715" s="1" t="s">
        <v>319</v>
      </c>
    </row>
    <row r="14716" customFormat="false" ht="15" hidden="false" customHeight="true" outlineLevel="0" collapsed="false">
      <c r="A14716" s="106" t="n">
        <v>100147.422974537</v>
      </c>
      <c r="B14716" s="1" t="s">
        <v>320</v>
      </c>
      <c r="C14716" s="1" t="s">
        <v>321</v>
      </c>
      <c r="D14716" s="1" t="s">
        <v>322</v>
      </c>
    </row>
    <row r="14717" customFormat="false" ht="15" hidden="false" customHeight="true" outlineLevel="0" collapsed="false">
      <c r="A14717" s="106" t="n">
        <v>100155.602222222</v>
      </c>
      <c r="B14717" s="1" t="s">
        <v>333</v>
      </c>
      <c r="C14717" s="1" t="s">
        <v>334</v>
      </c>
      <c r="D14717" s="1" t="s">
        <v>325</v>
      </c>
    </row>
    <row r="14718" customFormat="false" ht="15" hidden="false" customHeight="true" outlineLevel="0" collapsed="false">
      <c r="A14718" s="106" t="n">
        <v>100157.476805556</v>
      </c>
      <c r="B14718" s="1" t="s">
        <v>328</v>
      </c>
      <c r="C14718" s="1" t="s">
        <v>329</v>
      </c>
      <c r="D14718" s="1" t="s">
        <v>330</v>
      </c>
    </row>
    <row r="14719" customFormat="false" ht="15" hidden="false" customHeight="true" outlineLevel="0" collapsed="false">
      <c r="A14719" s="106" t="n">
        <v>100163.315335648</v>
      </c>
      <c r="B14719" s="1" t="s">
        <v>314</v>
      </c>
      <c r="C14719" s="1" t="s">
        <v>315</v>
      </c>
      <c r="D14719" s="1" t="s">
        <v>316</v>
      </c>
    </row>
    <row r="14720" customFormat="false" ht="15" hidden="false" customHeight="true" outlineLevel="0" collapsed="false">
      <c r="A14720" s="106" t="n">
        <v>100169.949525463</v>
      </c>
      <c r="B14720" s="1" t="s">
        <v>317</v>
      </c>
      <c r="C14720" s="1" t="s">
        <v>318</v>
      </c>
      <c r="D14720" s="1" t="s">
        <v>319</v>
      </c>
    </row>
    <row r="14721" customFormat="false" ht="15" hidden="false" customHeight="true" outlineLevel="0" collapsed="false">
      <c r="A14721" s="106" t="n">
        <v>100177.111574074</v>
      </c>
      <c r="B14721" s="1" t="s">
        <v>320</v>
      </c>
      <c r="C14721" s="1" t="s">
        <v>321</v>
      </c>
      <c r="D14721" s="1" t="s">
        <v>322</v>
      </c>
    </row>
    <row r="14722" customFormat="false" ht="15" hidden="false" customHeight="true" outlineLevel="0" collapsed="false">
      <c r="A14722" s="106" t="n">
        <v>100185.292280093</v>
      </c>
      <c r="B14722" s="1" t="s">
        <v>323</v>
      </c>
      <c r="C14722" s="1" t="s">
        <v>324</v>
      </c>
      <c r="D14722" s="1" t="s">
        <v>325</v>
      </c>
    </row>
    <row r="14723" customFormat="false" ht="15" hidden="false" customHeight="true" outlineLevel="0" collapsed="false">
      <c r="A14723" s="106" t="n">
        <v>100192.636655093</v>
      </c>
      <c r="B14723" s="1" t="s">
        <v>314</v>
      </c>
      <c r="C14723" s="1" t="s">
        <v>315</v>
      </c>
      <c r="D14723" s="1" t="s">
        <v>316</v>
      </c>
    </row>
    <row r="14724" customFormat="false" ht="15" hidden="false" customHeight="true" outlineLevel="0" collapsed="false">
      <c r="A14724" s="106" t="n">
        <v>100199.354039352</v>
      </c>
      <c r="B14724" s="1" t="s">
        <v>326</v>
      </c>
      <c r="C14724" s="1" t="s">
        <v>327</v>
      </c>
      <c r="D14724" s="1" t="s">
        <v>319</v>
      </c>
    </row>
    <row r="14725" customFormat="false" ht="15" hidden="false" customHeight="true" outlineLevel="0" collapsed="false">
      <c r="A14725" s="106" t="n">
        <v>100206.853668982</v>
      </c>
      <c r="B14725" s="1" t="s">
        <v>320</v>
      </c>
      <c r="C14725" s="1" t="s">
        <v>321</v>
      </c>
      <c r="D14725" s="1" t="s">
        <v>322</v>
      </c>
    </row>
    <row r="14726" customFormat="false" ht="15" hidden="false" customHeight="true" outlineLevel="0" collapsed="false">
      <c r="A14726" s="106" t="n">
        <v>100214.853217593</v>
      </c>
      <c r="B14726" s="1" t="s">
        <v>323</v>
      </c>
      <c r="C14726" s="1" t="s">
        <v>324</v>
      </c>
      <c r="D14726" s="1" t="s">
        <v>325</v>
      </c>
    </row>
    <row r="14727" customFormat="false" ht="15" hidden="false" customHeight="true" outlineLevel="0" collapsed="false">
      <c r="A14727" s="106" t="n">
        <v>100221.871064815</v>
      </c>
      <c r="B14727" s="1" t="s">
        <v>314</v>
      </c>
      <c r="C14727" s="1" t="s">
        <v>315</v>
      </c>
      <c r="D14727" s="1" t="s">
        <v>316</v>
      </c>
    </row>
    <row r="14728" customFormat="false" ht="15" hidden="false" customHeight="true" outlineLevel="0" collapsed="false">
      <c r="A14728" s="106" t="n">
        <v>100228.773194444</v>
      </c>
      <c r="B14728" s="1" t="s">
        <v>326</v>
      </c>
      <c r="C14728" s="1" t="s">
        <v>327</v>
      </c>
      <c r="D14728" s="1" t="s">
        <v>319</v>
      </c>
    </row>
    <row r="14729" customFormat="false" ht="15" hidden="false" customHeight="true" outlineLevel="0" collapsed="false">
      <c r="A14729" s="106" t="n">
        <v>100236.608263889</v>
      </c>
      <c r="B14729" s="1" t="s">
        <v>320</v>
      </c>
      <c r="C14729" s="1" t="s">
        <v>321</v>
      </c>
      <c r="D14729" s="1" t="s">
        <v>322</v>
      </c>
    </row>
    <row r="14730" customFormat="false" ht="15" hidden="false" customHeight="true" outlineLevel="0" collapsed="false">
      <c r="A14730" s="106" t="n">
        <v>100244.293310185</v>
      </c>
      <c r="B14730" s="1" t="s">
        <v>323</v>
      </c>
      <c r="C14730" s="1" t="s">
        <v>324</v>
      </c>
      <c r="D14730" s="1" t="s">
        <v>325</v>
      </c>
    </row>
    <row r="14731" customFormat="false" ht="15" hidden="false" customHeight="true" outlineLevel="0" collapsed="false">
      <c r="A14731" s="106" t="n">
        <v>100250.104930556</v>
      </c>
      <c r="B14731" s="1" t="s">
        <v>328</v>
      </c>
      <c r="C14731" s="1" t="s">
        <v>331</v>
      </c>
      <c r="D14731" s="1" t="s">
        <v>332</v>
      </c>
    </row>
    <row r="14732" customFormat="false" ht="15" hidden="false" customHeight="true" outlineLevel="0" collapsed="false">
      <c r="A14732" s="106" t="n">
        <v>100251.073333333</v>
      </c>
      <c r="B14732" s="1" t="s">
        <v>314</v>
      </c>
      <c r="C14732" s="1" t="s">
        <v>315</v>
      </c>
      <c r="D14732" s="1" t="s">
        <v>316</v>
      </c>
    </row>
    <row r="14733" customFormat="false" ht="15" hidden="false" customHeight="true" outlineLevel="0" collapsed="false">
      <c r="A14733" s="106" t="n">
        <v>100258.239965278</v>
      </c>
      <c r="B14733" s="1" t="s">
        <v>326</v>
      </c>
      <c r="C14733" s="1" t="s">
        <v>327</v>
      </c>
      <c r="D14733" s="1" t="s">
        <v>319</v>
      </c>
    </row>
    <row r="14734" customFormat="false" ht="15" hidden="false" customHeight="true" outlineLevel="0" collapsed="false">
      <c r="A14734" s="106" t="n">
        <v>100266.327164352</v>
      </c>
      <c r="B14734" s="1" t="s">
        <v>320</v>
      </c>
      <c r="C14734" s="1" t="s">
        <v>321</v>
      </c>
      <c r="D14734" s="1" t="s">
        <v>322</v>
      </c>
    </row>
    <row r="14735" customFormat="false" ht="15" hidden="false" customHeight="true" outlineLevel="0" collapsed="false">
      <c r="A14735" s="106" t="n">
        <v>100273.650486111</v>
      </c>
      <c r="B14735" s="1" t="s">
        <v>323</v>
      </c>
      <c r="C14735" s="1" t="s">
        <v>324</v>
      </c>
      <c r="D14735" s="1" t="s">
        <v>325</v>
      </c>
    </row>
    <row r="14736" customFormat="false" ht="15" hidden="false" customHeight="true" outlineLevel="0" collapsed="false">
      <c r="A14736" s="106" t="n">
        <v>100280.297974537</v>
      </c>
      <c r="B14736" s="1" t="s">
        <v>314</v>
      </c>
      <c r="C14736" s="1" t="s">
        <v>315</v>
      </c>
      <c r="D14736" s="1" t="s">
        <v>316</v>
      </c>
    </row>
    <row r="14737" customFormat="false" ht="15" hidden="false" customHeight="true" outlineLevel="0" collapsed="false">
      <c r="A14737" s="106" t="n">
        <v>100287.784490741</v>
      </c>
      <c r="B14737" s="1" t="s">
        <v>326</v>
      </c>
      <c r="C14737" s="1" t="s">
        <v>327</v>
      </c>
      <c r="D14737" s="1" t="s">
        <v>319</v>
      </c>
    </row>
    <row r="14738" customFormat="false" ht="15" hidden="false" customHeight="true" outlineLevel="0" collapsed="false">
      <c r="A14738" s="106" t="n">
        <v>100295.972164352</v>
      </c>
      <c r="B14738" s="1" t="s">
        <v>320</v>
      </c>
      <c r="C14738" s="1" t="s">
        <v>321</v>
      </c>
      <c r="D14738" s="1" t="s">
        <v>322</v>
      </c>
    </row>
    <row r="14739" customFormat="false" ht="15" hidden="false" customHeight="true" outlineLevel="0" collapsed="false">
      <c r="A14739" s="106" t="n">
        <v>100302.970925926</v>
      </c>
      <c r="B14739" s="1" t="s">
        <v>323</v>
      </c>
      <c r="C14739" s="1" t="s">
        <v>324</v>
      </c>
      <c r="D14739" s="1" t="s">
        <v>325</v>
      </c>
    </row>
    <row r="14740" customFormat="false" ht="15" hidden="false" customHeight="true" outlineLevel="0" collapsed="false">
      <c r="A14740" s="106" t="n">
        <v>100309.598298611</v>
      </c>
      <c r="B14740" s="1" t="s">
        <v>314</v>
      </c>
      <c r="C14740" s="1" t="s">
        <v>315</v>
      </c>
      <c r="D14740" s="1" t="s">
        <v>316</v>
      </c>
    </row>
    <row r="14741" customFormat="false" ht="15" hidden="false" customHeight="true" outlineLevel="0" collapsed="false">
      <c r="A14741" s="106" t="n">
        <v>100317.416435185</v>
      </c>
      <c r="B14741" s="1" t="s">
        <v>317</v>
      </c>
      <c r="C14741" s="1" t="s">
        <v>318</v>
      </c>
      <c r="D14741" s="1" t="s">
        <v>319</v>
      </c>
    </row>
    <row r="14742" customFormat="false" ht="15" hidden="false" customHeight="true" outlineLevel="0" collapsed="false">
      <c r="A14742" s="106" t="n">
        <v>100325.527650463</v>
      </c>
      <c r="B14742" s="1" t="s">
        <v>320</v>
      </c>
      <c r="C14742" s="1" t="s">
        <v>321</v>
      </c>
      <c r="D14742" s="1" t="s">
        <v>322</v>
      </c>
    </row>
    <row r="14743" customFormat="false" ht="15" hidden="false" customHeight="true" outlineLevel="0" collapsed="false">
      <c r="A14743" s="106" t="n">
        <v>100332.294583333</v>
      </c>
      <c r="B14743" s="1" t="s">
        <v>333</v>
      </c>
      <c r="C14743" s="1" t="s">
        <v>334</v>
      </c>
      <c r="D14743" s="1" t="s">
        <v>325</v>
      </c>
    </row>
    <row r="14744" customFormat="false" ht="15" hidden="false" customHeight="true" outlineLevel="0" collapsed="false">
      <c r="A14744" s="106" t="n">
        <v>100339.024155093</v>
      </c>
      <c r="B14744" s="1" t="s">
        <v>314</v>
      </c>
      <c r="C14744" s="1" t="s">
        <v>315</v>
      </c>
      <c r="D14744" s="1" t="s">
        <v>316</v>
      </c>
    </row>
    <row r="14745" customFormat="false" ht="15" hidden="false" customHeight="true" outlineLevel="0" collapsed="false">
      <c r="A14745" s="106" t="n">
        <v>100343.824074074</v>
      </c>
      <c r="B14745" s="1" t="s">
        <v>328</v>
      </c>
      <c r="C14745" s="1" t="s">
        <v>335</v>
      </c>
      <c r="D14745" s="1" t="s">
        <v>336</v>
      </c>
    </row>
    <row r="14746" customFormat="false" ht="15" hidden="false" customHeight="true" outlineLevel="0" collapsed="false">
      <c r="A14746" s="106" t="n">
        <v>100347.113449074</v>
      </c>
      <c r="B14746" s="1" t="s">
        <v>317</v>
      </c>
      <c r="C14746" s="1" t="s">
        <v>318</v>
      </c>
      <c r="D14746" s="1" t="s">
        <v>319</v>
      </c>
    </row>
    <row r="14747" customFormat="false" ht="15" hidden="false" customHeight="true" outlineLevel="0" collapsed="false">
      <c r="A14747" s="106" t="n">
        <v>100354.998935185</v>
      </c>
      <c r="B14747" s="1" t="s">
        <v>320</v>
      </c>
      <c r="C14747" s="1" t="s">
        <v>321</v>
      </c>
      <c r="D14747" s="1" t="s">
        <v>322</v>
      </c>
    </row>
    <row r="14748" customFormat="false" ht="15" hidden="false" customHeight="true" outlineLevel="0" collapsed="false">
      <c r="A14748" s="106" t="n">
        <v>100361.651111111</v>
      </c>
      <c r="B14748" s="1" t="s">
        <v>323</v>
      </c>
      <c r="C14748" s="1" t="s">
        <v>324</v>
      </c>
      <c r="D14748" s="1" t="s">
        <v>325</v>
      </c>
    </row>
    <row r="14749" customFormat="false" ht="15" hidden="false" customHeight="true" outlineLevel="0" collapsed="false">
      <c r="A14749" s="106" t="n">
        <v>100368.613159722</v>
      </c>
      <c r="B14749" s="1" t="s">
        <v>314</v>
      </c>
      <c r="C14749" s="1" t="s">
        <v>315</v>
      </c>
      <c r="D14749" s="1" t="s">
        <v>316</v>
      </c>
    </row>
    <row r="14750" customFormat="false" ht="15" hidden="false" customHeight="true" outlineLevel="0" collapsed="false">
      <c r="A14750" s="106" t="n">
        <v>100376.828263889</v>
      </c>
      <c r="B14750" s="1" t="s">
        <v>326</v>
      </c>
      <c r="C14750" s="1" t="s">
        <v>327</v>
      </c>
      <c r="D14750" s="1" t="s">
        <v>319</v>
      </c>
    </row>
    <row r="14751" customFormat="false" ht="15" hidden="false" customHeight="true" outlineLevel="0" collapsed="false">
      <c r="A14751" s="106" t="n">
        <v>100384.403171296</v>
      </c>
      <c r="B14751" s="1" t="s">
        <v>320</v>
      </c>
      <c r="C14751" s="1" t="s">
        <v>321</v>
      </c>
      <c r="D14751" s="1" t="s">
        <v>322</v>
      </c>
    </row>
    <row r="14752" customFormat="false" ht="15" hidden="false" customHeight="true" outlineLevel="0" collapsed="false">
      <c r="A14752" s="106" t="n">
        <v>100391.064016204</v>
      </c>
      <c r="B14752" s="1" t="s">
        <v>323</v>
      </c>
      <c r="C14752" s="1" t="s">
        <v>324</v>
      </c>
      <c r="D14752" s="1" t="s">
        <v>325</v>
      </c>
    </row>
    <row r="14753" customFormat="false" ht="15" hidden="false" customHeight="true" outlineLevel="0" collapsed="false">
      <c r="A14753" s="106" t="n">
        <v>100398.372326389</v>
      </c>
      <c r="B14753" s="1" t="s">
        <v>314</v>
      </c>
      <c r="C14753" s="1" t="s">
        <v>315</v>
      </c>
      <c r="D14753" s="1" t="s">
        <v>316</v>
      </c>
    </row>
    <row r="14754" customFormat="false" ht="15" hidden="false" customHeight="true" outlineLevel="0" collapsed="false">
      <c r="A14754" s="106" t="n">
        <v>100406.51412037</v>
      </c>
      <c r="B14754" s="1" t="s">
        <v>326</v>
      </c>
      <c r="C14754" s="1" t="s">
        <v>327</v>
      </c>
      <c r="D14754" s="1" t="s">
        <v>319</v>
      </c>
    </row>
    <row r="14755" customFormat="false" ht="15" hidden="false" customHeight="true" outlineLevel="0" collapsed="false">
      <c r="A14755" s="106" t="n">
        <v>100413.762071759</v>
      </c>
      <c r="B14755" s="1" t="s">
        <v>320</v>
      </c>
      <c r="C14755" s="1" t="s">
        <v>321</v>
      </c>
      <c r="D14755" s="1" t="s">
        <v>322</v>
      </c>
    </row>
    <row r="14756" customFormat="false" ht="15" hidden="false" customHeight="true" outlineLevel="0" collapsed="false">
      <c r="A14756" s="106" t="n">
        <v>100420.556087963</v>
      </c>
      <c r="B14756" s="1" t="s">
        <v>323</v>
      </c>
      <c r="C14756" s="1" t="s">
        <v>324</v>
      </c>
      <c r="D14756" s="1" t="s">
        <v>325</v>
      </c>
    </row>
    <row r="14757" customFormat="false" ht="15" hidden="false" customHeight="true" outlineLevel="0" collapsed="false">
      <c r="A14757" s="106" t="n">
        <v>100428.258391204</v>
      </c>
      <c r="B14757" s="1" t="s">
        <v>314</v>
      </c>
      <c r="C14757" s="1" t="s">
        <v>315</v>
      </c>
      <c r="D14757" s="1" t="s">
        <v>316</v>
      </c>
    </row>
    <row r="14758" customFormat="false" ht="15" hidden="false" customHeight="true" outlineLevel="0" collapsed="false">
      <c r="A14758" s="106" t="n">
        <v>100433.794710648</v>
      </c>
      <c r="B14758" s="1" t="s">
        <v>328</v>
      </c>
      <c r="C14758" s="1" t="s">
        <v>337</v>
      </c>
      <c r="D14758" s="1" t="s">
        <v>338</v>
      </c>
    </row>
    <row r="14759" customFormat="false" ht="15" hidden="false" customHeight="true" outlineLevel="0" collapsed="false">
      <c r="A14759" s="106" t="n">
        <v>100436.143923611</v>
      </c>
      <c r="B14759" s="1" t="s">
        <v>326</v>
      </c>
      <c r="C14759" s="1" t="s">
        <v>327</v>
      </c>
      <c r="D14759" s="1" t="s">
        <v>319</v>
      </c>
    </row>
    <row r="14760" customFormat="false" ht="15" hidden="false" customHeight="true" outlineLevel="0" collapsed="false">
      <c r="A14760" s="106" t="n">
        <v>100443.10056713</v>
      </c>
      <c r="B14760" s="1" t="s">
        <v>320</v>
      </c>
      <c r="C14760" s="1" t="s">
        <v>321</v>
      </c>
      <c r="D14760" s="1" t="s">
        <v>322</v>
      </c>
    </row>
    <row r="14761" customFormat="false" ht="15" hidden="false" customHeight="true" outlineLevel="0" collapsed="false">
      <c r="A14761" s="106" t="n">
        <v>100450.146296296</v>
      </c>
      <c r="B14761" s="1" t="s">
        <v>323</v>
      </c>
      <c r="C14761" s="1" t="s">
        <v>324</v>
      </c>
      <c r="D14761" s="1" t="s">
        <v>325</v>
      </c>
    </row>
    <row r="14762" customFormat="false" ht="15" hidden="false" customHeight="true" outlineLevel="0" collapsed="false">
      <c r="A14762" s="106" t="n">
        <v>100458.179398148</v>
      </c>
      <c r="B14762" s="1" t="s">
        <v>314</v>
      </c>
      <c r="C14762" s="1" t="s">
        <v>315</v>
      </c>
      <c r="D14762" s="1" t="s">
        <v>316</v>
      </c>
    </row>
    <row r="14763" customFormat="false" ht="15" hidden="false" customHeight="true" outlineLevel="0" collapsed="false">
      <c r="A14763" s="106" t="n">
        <v>100465.70818287</v>
      </c>
      <c r="B14763" s="1" t="s">
        <v>326</v>
      </c>
      <c r="C14763" s="1" t="s">
        <v>327</v>
      </c>
      <c r="D14763" s="1" t="s">
        <v>319</v>
      </c>
    </row>
    <row r="14764" customFormat="false" ht="15" hidden="false" customHeight="true" outlineLevel="0" collapsed="false">
      <c r="A14764" s="106" t="n">
        <v>100472.448622685</v>
      </c>
      <c r="B14764" s="1" t="s">
        <v>320</v>
      </c>
      <c r="C14764" s="1" t="s">
        <v>321</v>
      </c>
      <c r="D14764" s="1" t="s">
        <v>322</v>
      </c>
    </row>
    <row r="14765" customFormat="false" ht="15" hidden="false" customHeight="true" outlineLevel="0" collapsed="false">
      <c r="A14765" s="106" t="n">
        <v>100479.834618056</v>
      </c>
      <c r="B14765" s="1" t="s">
        <v>323</v>
      </c>
      <c r="C14765" s="1" t="s">
        <v>324</v>
      </c>
      <c r="D14765" s="1" t="s">
        <v>325</v>
      </c>
    </row>
    <row r="14766" customFormat="false" ht="15" hidden="false" customHeight="true" outlineLevel="0" collapsed="false">
      <c r="A14766" s="106" t="n">
        <v>100488.033136574</v>
      </c>
      <c r="B14766" s="1" t="s">
        <v>314</v>
      </c>
      <c r="C14766" s="1" t="s">
        <v>315</v>
      </c>
      <c r="D14766" s="1" t="s">
        <v>316</v>
      </c>
    </row>
    <row r="14767" customFormat="false" ht="15" hidden="false" customHeight="true" outlineLevel="0" collapsed="false">
      <c r="A14767" s="106" t="n">
        <v>100495.20349537</v>
      </c>
      <c r="B14767" s="1" t="s">
        <v>317</v>
      </c>
      <c r="C14767" s="1" t="s">
        <v>318</v>
      </c>
      <c r="D14767" s="1" t="s">
        <v>319</v>
      </c>
    </row>
    <row r="14768" customFormat="false" ht="15" hidden="false" customHeight="true" outlineLevel="0" collapsed="false">
      <c r="A14768" s="106" t="n">
        <v>100501.83974537</v>
      </c>
      <c r="B14768" s="1" t="s">
        <v>320</v>
      </c>
      <c r="C14768" s="1" t="s">
        <v>321</v>
      </c>
      <c r="D14768" s="1" t="s">
        <v>322</v>
      </c>
    </row>
    <row r="14769" customFormat="false" ht="15" hidden="false" customHeight="true" outlineLevel="0" collapsed="false">
      <c r="A14769" s="106" t="n">
        <v>100509.586631944</v>
      </c>
      <c r="B14769" s="1" t="s">
        <v>333</v>
      </c>
      <c r="C14769" s="1" t="s">
        <v>334</v>
      </c>
      <c r="D14769" s="1" t="s">
        <v>325</v>
      </c>
    </row>
    <row r="14770" customFormat="false" ht="15" hidden="false" customHeight="true" outlineLevel="0" collapsed="false">
      <c r="A14770" s="106" t="n">
        <v>100517.750324074</v>
      </c>
      <c r="B14770" s="1" t="s">
        <v>314</v>
      </c>
      <c r="C14770" s="1" t="s">
        <v>315</v>
      </c>
      <c r="D14770" s="1" t="s">
        <v>316</v>
      </c>
    </row>
    <row r="14771" customFormat="false" ht="15" hidden="false" customHeight="true" outlineLevel="0" collapsed="false">
      <c r="A14771" s="106" t="n">
        <v>100522.718506944</v>
      </c>
      <c r="B14771" s="1" t="s">
        <v>328</v>
      </c>
      <c r="C14771" s="1" t="s">
        <v>329</v>
      </c>
      <c r="D14771" s="1" t="s">
        <v>330</v>
      </c>
    </row>
    <row r="14772" customFormat="false" ht="15" hidden="false" customHeight="true" outlineLevel="0" collapsed="false">
      <c r="A14772" s="106" t="n">
        <v>100524.628726852</v>
      </c>
      <c r="B14772" s="1" t="s">
        <v>326</v>
      </c>
      <c r="C14772" s="1" t="s">
        <v>327</v>
      </c>
      <c r="D14772" s="1" t="s">
        <v>319</v>
      </c>
    </row>
    <row r="14773" customFormat="false" ht="15" hidden="false" customHeight="true" outlineLevel="0" collapsed="false">
      <c r="A14773" s="106" t="n">
        <v>100531.303726852</v>
      </c>
      <c r="B14773" s="1" t="s">
        <v>320</v>
      </c>
      <c r="C14773" s="1" t="s">
        <v>321</v>
      </c>
      <c r="D14773" s="1" t="s">
        <v>322</v>
      </c>
    </row>
    <row r="14774" customFormat="false" ht="15" hidden="false" customHeight="true" outlineLevel="0" collapsed="false">
      <c r="A14774" s="106" t="n">
        <v>100539.339143519</v>
      </c>
      <c r="B14774" s="1" t="s">
        <v>323</v>
      </c>
      <c r="C14774" s="1" t="s">
        <v>324</v>
      </c>
      <c r="D14774" s="1" t="s">
        <v>325</v>
      </c>
    </row>
    <row r="14775" customFormat="false" ht="15" hidden="false" customHeight="true" outlineLevel="0" collapsed="false">
      <c r="A14775" s="106" t="n">
        <v>100547.305416667</v>
      </c>
      <c r="B14775" s="1" t="s">
        <v>314</v>
      </c>
      <c r="C14775" s="1" t="s">
        <v>315</v>
      </c>
      <c r="D14775" s="1" t="s">
        <v>316</v>
      </c>
    </row>
    <row r="14776" customFormat="false" ht="15" hidden="false" customHeight="true" outlineLevel="0" collapsed="false">
      <c r="A14776" s="106" t="n">
        <v>100553.9928125</v>
      </c>
      <c r="B14776" s="1" t="s">
        <v>326</v>
      </c>
      <c r="C14776" s="1" t="s">
        <v>327</v>
      </c>
      <c r="D14776" s="1" t="s">
        <v>319</v>
      </c>
    </row>
    <row r="14777" customFormat="false" ht="15" hidden="false" customHeight="true" outlineLevel="0" collapsed="false">
      <c r="A14777" s="106" t="n">
        <v>100560.856574074</v>
      </c>
      <c r="B14777" s="1" t="s">
        <v>320</v>
      </c>
      <c r="C14777" s="1" t="s">
        <v>321</v>
      </c>
      <c r="D14777" s="1" t="s">
        <v>322</v>
      </c>
    </row>
    <row r="14778" customFormat="false" ht="15" hidden="false" customHeight="true" outlineLevel="0" collapsed="false">
      <c r="A14778" s="106" t="n">
        <v>100569.031342593</v>
      </c>
      <c r="B14778" s="1" t="s">
        <v>323</v>
      </c>
      <c r="C14778" s="1" t="s">
        <v>324</v>
      </c>
      <c r="D14778" s="1" t="s">
        <v>325</v>
      </c>
    </row>
    <row r="14779" customFormat="false" ht="15" hidden="false" customHeight="true" outlineLevel="0" collapsed="false">
      <c r="A14779" s="106" t="n">
        <v>100576.706111111</v>
      </c>
      <c r="B14779" s="1" t="s">
        <v>314</v>
      </c>
      <c r="C14779" s="1" t="s">
        <v>315</v>
      </c>
      <c r="D14779" s="1" t="s">
        <v>316</v>
      </c>
    </row>
    <row r="14780" customFormat="false" ht="15" hidden="false" customHeight="true" outlineLevel="0" collapsed="false">
      <c r="A14780" s="106" t="n">
        <v>100583.322476852</v>
      </c>
      <c r="B14780" s="1" t="s">
        <v>326</v>
      </c>
      <c r="C14780" s="1" t="s">
        <v>327</v>
      </c>
      <c r="D14780" s="1" t="s">
        <v>319</v>
      </c>
    </row>
    <row r="14781" customFormat="false" ht="15" hidden="false" customHeight="true" outlineLevel="0" collapsed="false">
      <c r="A14781" s="106" t="n">
        <v>100590.493333333</v>
      </c>
      <c r="B14781" s="1" t="s">
        <v>320</v>
      </c>
      <c r="C14781" s="1" t="s">
        <v>321</v>
      </c>
      <c r="D14781" s="1" t="s">
        <v>322</v>
      </c>
    </row>
    <row r="14782" customFormat="false" ht="15" hidden="false" customHeight="true" outlineLevel="0" collapsed="false">
      <c r="A14782" s="106" t="n">
        <v>100598.632662037</v>
      </c>
      <c r="B14782" s="1" t="s">
        <v>323</v>
      </c>
      <c r="C14782" s="1" t="s">
        <v>324</v>
      </c>
      <c r="D14782" s="1" t="s">
        <v>325</v>
      </c>
    </row>
    <row r="14783" customFormat="false" ht="15" hidden="false" customHeight="true" outlineLevel="0" collapsed="false">
      <c r="A14783" s="106" t="n">
        <v>100605.982916667</v>
      </c>
      <c r="B14783" s="1" t="s">
        <v>314</v>
      </c>
      <c r="C14783" s="1" t="s">
        <v>315</v>
      </c>
      <c r="D14783" s="1" t="s">
        <v>316</v>
      </c>
    </row>
    <row r="14784" customFormat="false" ht="15" hidden="false" customHeight="true" outlineLevel="0" collapsed="false">
      <c r="A14784" s="106" t="n">
        <v>100612.660081019</v>
      </c>
      <c r="B14784" s="1" t="s">
        <v>326</v>
      </c>
      <c r="C14784" s="1" t="s">
        <v>327</v>
      </c>
      <c r="D14784" s="1" t="s">
        <v>319</v>
      </c>
    </row>
    <row r="14785" customFormat="false" ht="15" hidden="false" customHeight="true" outlineLevel="0" collapsed="false">
      <c r="A14785" s="106" t="n">
        <v>100615.343831019</v>
      </c>
      <c r="B14785" s="1" t="s">
        <v>328</v>
      </c>
      <c r="C14785" s="1" t="s">
        <v>331</v>
      </c>
      <c r="D14785" s="1" t="s">
        <v>332</v>
      </c>
    </row>
    <row r="14786" customFormat="false" ht="15" hidden="false" customHeight="true" outlineLevel="0" collapsed="false">
      <c r="A14786" s="106" t="n">
        <v>100620.189756944</v>
      </c>
      <c r="B14786" s="1" t="s">
        <v>320</v>
      </c>
      <c r="C14786" s="1" t="s">
        <v>321</v>
      </c>
      <c r="D14786" s="1" t="s">
        <v>322</v>
      </c>
    </row>
    <row r="14787" customFormat="false" ht="15" hidden="false" customHeight="true" outlineLevel="0" collapsed="false">
      <c r="A14787" s="106" t="n">
        <v>100628.143923611</v>
      </c>
      <c r="B14787" s="1" t="s">
        <v>323</v>
      </c>
      <c r="C14787" s="1" t="s">
        <v>324</v>
      </c>
      <c r="D14787" s="1" t="s">
        <v>325</v>
      </c>
    </row>
    <row r="14788" customFormat="false" ht="15" hidden="false" customHeight="true" outlineLevel="0" collapsed="false">
      <c r="A14788" s="106" t="n">
        <v>100635.183333333</v>
      </c>
      <c r="B14788" s="1" t="s">
        <v>314</v>
      </c>
      <c r="C14788" s="1" t="s">
        <v>315</v>
      </c>
      <c r="D14788" s="1" t="s">
        <v>316</v>
      </c>
    </row>
    <row r="14789" customFormat="false" ht="15" hidden="false" customHeight="true" outlineLevel="0" collapsed="false">
      <c r="A14789" s="106" t="n">
        <v>100642.053217593</v>
      </c>
      <c r="B14789" s="1" t="s">
        <v>326</v>
      </c>
      <c r="C14789" s="1" t="s">
        <v>327</v>
      </c>
      <c r="D14789" s="1" t="s">
        <v>319</v>
      </c>
    </row>
    <row r="14790" customFormat="false" ht="15" hidden="false" customHeight="true" outlineLevel="0" collapsed="false">
      <c r="A14790" s="106" t="n">
        <v>100649.911782407</v>
      </c>
      <c r="B14790" s="1" t="s">
        <v>320</v>
      </c>
      <c r="C14790" s="1" t="s">
        <v>321</v>
      </c>
      <c r="D14790" s="1" t="s">
        <v>322</v>
      </c>
    </row>
    <row r="14791" customFormat="false" ht="15" hidden="false" customHeight="true" outlineLevel="0" collapsed="false">
      <c r="A14791" s="106" t="n">
        <v>100657.583217593</v>
      </c>
      <c r="B14791" s="1" t="s">
        <v>323</v>
      </c>
      <c r="C14791" s="1" t="s">
        <v>324</v>
      </c>
      <c r="D14791" s="1" t="s">
        <v>325</v>
      </c>
    </row>
    <row r="14792" customFormat="false" ht="15" hidden="false" customHeight="true" outlineLevel="0" collapsed="false">
      <c r="A14792" s="106" t="n">
        <v>100664.366909722</v>
      </c>
      <c r="B14792" s="1" t="s">
        <v>314</v>
      </c>
      <c r="C14792" s="1" t="s">
        <v>315</v>
      </c>
      <c r="D14792" s="1" t="s">
        <v>316</v>
      </c>
    </row>
    <row r="14793" customFormat="false" ht="15" hidden="false" customHeight="true" outlineLevel="0" collapsed="false">
      <c r="A14793" s="106" t="n">
        <v>100671.539861111</v>
      </c>
      <c r="B14793" s="1" t="s">
        <v>317</v>
      </c>
      <c r="C14793" s="1" t="s">
        <v>318</v>
      </c>
      <c r="D14793" s="1" t="s">
        <v>319</v>
      </c>
    </row>
    <row r="14794" customFormat="false" ht="15" hidden="false" customHeight="true" outlineLevel="0" collapsed="false">
      <c r="A14794" s="106" t="n">
        <v>100679.626759259</v>
      </c>
      <c r="B14794" s="1" t="s">
        <v>320</v>
      </c>
      <c r="C14794" s="1" t="s">
        <v>321</v>
      </c>
      <c r="D14794" s="1" t="s">
        <v>322</v>
      </c>
    </row>
    <row r="14795" customFormat="false" ht="15" hidden="false" customHeight="true" outlineLevel="0" collapsed="false">
      <c r="A14795" s="106" t="n">
        <v>100686.974155093</v>
      </c>
      <c r="B14795" s="1" t="s">
        <v>333</v>
      </c>
      <c r="C14795" s="1" t="s">
        <v>334</v>
      </c>
      <c r="D14795" s="1" t="s">
        <v>325</v>
      </c>
    </row>
    <row r="14796" customFormat="false" ht="15" hidden="false" customHeight="true" outlineLevel="0" collapsed="false">
      <c r="A14796" s="106" t="n">
        <v>100693.599525463</v>
      </c>
      <c r="B14796" s="1" t="s">
        <v>314</v>
      </c>
      <c r="C14796" s="1" t="s">
        <v>315</v>
      </c>
      <c r="D14796" s="1" t="s">
        <v>316</v>
      </c>
    </row>
    <row r="14797" customFormat="false" ht="15" hidden="false" customHeight="true" outlineLevel="0" collapsed="false">
      <c r="A14797" s="106" t="n">
        <v>100701.13494213</v>
      </c>
      <c r="B14797" s="1" t="s">
        <v>326</v>
      </c>
      <c r="C14797" s="1" t="s">
        <v>327</v>
      </c>
      <c r="D14797" s="1" t="s">
        <v>319</v>
      </c>
    </row>
    <row r="14798" customFormat="false" ht="15" hidden="false" customHeight="true" outlineLevel="0" collapsed="false">
      <c r="A14798" s="106" t="n">
        <v>100709.060925926</v>
      </c>
      <c r="B14798" s="1" t="s">
        <v>328</v>
      </c>
      <c r="C14798" s="1" t="s">
        <v>335</v>
      </c>
      <c r="D14798" s="1" t="s">
        <v>336</v>
      </c>
    </row>
    <row r="14799" customFormat="false" ht="15" hidden="false" customHeight="true" outlineLevel="0" collapsed="false">
      <c r="A14799" s="106" t="n">
        <v>100709.308680556</v>
      </c>
      <c r="B14799" s="1" t="s">
        <v>320</v>
      </c>
      <c r="C14799" s="1" t="s">
        <v>321</v>
      </c>
      <c r="D14799" s="1" t="s">
        <v>322</v>
      </c>
    </row>
    <row r="14800" customFormat="false" ht="15" hidden="false" customHeight="true" outlineLevel="0" collapsed="false">
      <c r="A14800" s="106" t="n">
        <v>100716.341631945</v>
      </c>
      <c r="B14800" s="1" t="s">
        <v>323</v>
      </c>
      <c r="C14800" s="1" t="s">
        <v>324</v>
      </c>
      <c r="D14800" s="1" t="s">
        <v>325</v>
      </c>
    </row>
    <row r="14801" customFormat="false" ht="15" hidden="false" customHeight="true" outlineLevel="0" collapsed="false">
      <c r="A14801" s="106" t="n">
        <v>100722.945520833</v>
      </c>
      <c r="B14801" s="1" t="s">
        <v>314</v>
      </c>
      <c r="C14801" s="1" t="s">
        <v>315</v>
      </c>
      <c r="D14801" s="1" t="s">
        <v>316</v>
      </c>
    </row>
    <row r="14802" customFormat="false" ht="15" hidden="false" customHeight="true" outlineLevel="0" collapsed="false">
      <c r="A14802" s="106" t="n">
        <v>100730.825532407</v>
      </c>
      <c r="B14802" s="1" t="s">
        <v>326</v>
      </c>
      <c r="C14802" s="1" t="s">
        <v>327</v>
      </c>
      <c r="D14802" s="1" t="s">
        <v>319</v>
      </c>
    </row>
    <row r="14803" customFormat="false" ht="15" hidden="false" customHeight="true" outlineLevel="0" collapsed="false">
      <c r="A14803" s="106" t="n">
        <v>100738.934826389</v>
      </c>
      <c r="B14803" s="1" t="s">
        <v>320</v>
      </c>
      <c r="C14803" s="1" t="s">
        <v>321</v>
      </c>
      <c r="D14803" s="1" t="s">
        <v>322</v>
      </c>
    </row>
    <row r="14804" customFormat="false" ht="15" hidden="false" customHeight="true" outlineLevel="0" collapsed="false">
      <c r="A14804" s="106" t="n">
        <v>100745.712581019</v>
      </c>
      <c r="B14804" s="1" t="s">
        <v>323</v>
      </c>
      <c r="C14804" s="1" t="s">
        <v>324</v>
      </c>
      <c r="D14804" s="1" t="s">
        <v>325</v>
      </c>
    </row>
    <row r="14805" customFormat="false" ht="15" hidden="false" customHeight="true" outlineLevel="0" collapsed="false">
      <c r="A14805" s="106" t="n">
        <v>100752.453634259</v>
      </c>
      <c r="B14805" s="1" t="s">
        <v>314</v>
      </c>
      <c r="C14805" s="1" t="s">
        <v>315</v>
      </c>
      <c r="D14805" s="1" t="s">
        <v>316</v>
      </c>
    </row>
    <row r="14806" customFormat="false" ht="15" hidden="false" customHeight="true" outlineLevel="0" collapsed="false">
      <c r="A14806" s="106" t="n">
        <v>100760.576886574</v>
      </c>
      <c r="B14806" s="1" t="s">
        <v>326</v>
      </c>
      <c r="C14806" s="1" t="s">
        <v>327</v>
      </c>
      <c r="D14806" s="1" t="s">
        <v>319</v>
      </c>
    </row>
    <row r="14807" customFormat="false" ht="15" hidden="false" customHeight="true" outlineLevel="0" collapsed="false">
      <c r="A14807" s="106" t="n">
        <v>100768.482650463</v>
      </c>
      <c r="B14807" s="1" t="s">
        <v>320</v>
      </c>
      <c r="C14807" s="1" t="s">
        <v>321</v>
      </c>
      <c r="D14807" s="1" t="s">
        <v>322</v>
      </c>
    </row>
    <row r="14808" customFormat="false" ht="15" hidden="false" customHeight="true" outlineLevel="0" collapsed="false">
      <c r="A14808" s="106" t="n">
        <v>100775.1159375</v>
      </c>
      <c r="B14808" s="1" t="s">
        <v>323</v>
      </c>
      <c r="C14808" s="1" t="s">
        <v>324</v>
      </c>
      <c r="D14808" s="1" t="s">
        <v>325</v>
      </c>
    </row>
    <row r="14809" customFormat="false" ht="15" hidden="false" customHeight="true" outlineLevel="0" collapsed="false">
      <c r="A14809" s="106" t="n">
        <v>100782.13693287</v>
      </c>
      <c r="B14809" s="1" t="s">
        <v>314</v>
      </c>
      <c r="C14809" s="1" t="s">
        <v>315</v>
      </c>
      <c r="D14809" s="1" t="s">
        <v>316</v>
      </c>
    </row>
    <row r="14810" customFormat="false" ht="15" hidden="false" customHeight="true" outlineLevel="0" collapsed="false">
      <c r="A14810" s="106" t="n">
        <v>100790.34275463</v>
      </c>
      <c r="B14810" s="1" t="s">
        <v>326</v>
      </c>
      <c r="C14810" s="1" t="s">
        <v>327</v>
      </c>
      <c r="D14810" s="1" t="s">
        <v>319</v>
      </c>
    </row>
    <row r="14811" customFormat="false" ht="15" hidden="false" customHeight="true" outlineLevel="0" collapsed="false">
      <c r="A14811" s="106" t="n">
        <v>100797.937534722</v>
      </c>
      <c r="B14811" s="1" t="s">
        <v>320</v>
      </c>
      <c r="C14811" s="1" t="s">
        <v>321</v>
      </c>
      <c r="D14811" s="1" t="s">
        <v>322</v>
      </c>
    </row>
    <row r="14812" customFormat="false" ht="15" hidden="false" customHeight="true" outlineLevel="0" collapsed="false">
      <c r="A14812" s="106" t="n">
        <v>100799.03119213</v>
      </c>
      <c r="B14812" s="1" t="s">
        <v>328</v>
      </c>
      <c r="C14812" s="1" t="s">
        <v>337</v>
      </c>
      <c r="D14812" s="1" t="s">
        <v>338</v>
      </c>
    </row>
    <row r="14813" customFormat="false" ht="15" hidden="false" customHeight="true" outlineLevel="0" collapsed="false">
      <c r="A14813" s="106" t="n">
        <v>100804.578125</v>
      </c>
      <c r="B14813" s="1" t="s">
        <v>323</v>
      </c>
      <c r="C14813" s="1" t="s">
        <v>324</v>
      </c>
      <c r="D14813" s="1" t="s">
        <v>325</v>
      </c>
    </row>
    <row r="14814" customFormat="false" ht="15" hidden="false" customHeight="true" outlineLevel="0" collapsed="false">
      <c r="A14814" s="106" t="n">
        <v>100811.961377315</v>
      </c>
      <c r="B14814" s="1" t="s">
        <v>314</v>
      </c>
      <c r="C14814" s="1" t="s">
        <v>315</v>
      </c>
      <c r="D14814" s="1" t="s">
        <v>316</v>
      </c>
    </row>
    <row r="14815" customFormat="false" ht="15" hidden="false" customHeight="true" outlineLevel="0" collapsed="false">
      <c r="A14815" s="106" t="n">
        <v>100820.072847222</v>
      </c>
      <c r="B14815" s="1" t="s">
        <v>326</v>
      </c>
      <c r="C14815" s="1" t="s">
        <v>327</v>
      </c>
      <c r="D14815" s="1" t="s">
        <v>319</v>
      </c>
    </row>
    <row r="14816" customFormat="false" ht="15" hidden="false" customHeight="true" outlineLevel="0" collapsed="false">
      <c r="A14816" s="106" t="n">
        <v>100827.307037037</v>
      </c>
      <c r="B14816" s="1" t="s">
        <v>320</v>
      </c>
      <c r="C14816" s="1" t="s">
        <v>321</v>
      </c>
      <c r="D14816" s="1" t="s">
        <v>322</v>
      </c>
    </row>
    <row r="14817" customFormat="false" ht="15" hidden="false" customHeight="true" outlineLevel="0" collapsed="false">
      <c r="A14817" s="106" t="n">
        <v>100834.114074074</v>
      </c>
      <c r="B14817" s="1" t="s">
        <v>323</v>
      </c>
      <c r="C14817" s="1" t="s">
        <v>324</v>
      </c>
      <c r="D14817" s="1" t="s">
        <v>325</v>
      </c>
    </row>
    <row r="14818" customFormat="false" ht="15" hidden="false" customHeight="true" outlineLevel="0" collapsed="false">
      <c r="A14818" s="106" t="n">
        <v>100841.856087963</v>
      </c>
      <c r="B14818" s="1" t="s">
        <v>314</v>
      </c>
      <c r="C14818" s="1" t="s">
        <v>315</v>
      </c>
      <c r="D14818" s="1" t="s">
        <v>316</v>
      </c>
    </row>
    <row r="14819" customFormat="false" ht="15" hidden="false" customHeight="true" outlineLevel="0" collapsed="false">
      <c r="A14819" s="106" t="n">
        <v>100849.720590278</v>
      </c>
      <c r="B14819" s="1" t="s">
        <v>317</v>
      </c>
      <c r="C14819" s="1" t="s">
        <v>318</v>
      </c>
      <c r="D14819" s="1" t="s">
        <v>319</v>
      </c>
    </row>
    <row r="14820" customFormat="false" ht="15" hidden="false" customHeight="true" outlineLevel="0" collapsed="false">
      <c r="A14820" s="106" t="n">
        <v>100856.62431713</v>
      </c>
      <c r="B14820" s="1" t="s">
        <v>320</v>
      </c>
      <c r="C14820" s="1" t="s">
        <v>321</v>
      </c>
      <c r="D14820" s="1" t="s">
        <v>322</v>
      </c>
    </row>
    <row r="14821" customFormat="false" ht="15" hidden="false" customHeight="true" outlineLevel="0" collapsed="false">
      <c r="A14821" s="106" t="n">
        <v>100863.719039352</v>
      </c>
      <c r="B14821" s="1" t="s">
        <v>323</v>
      </c>
      <c r="C14821" s="1" t="s">
        <v>324</v>
      </c>
      <c r="D14821" s="1" t="s">
        <v>325</v>
      </c>
    </row>
    <row r="14822" customFormat="false" ht="15" hidden="false" customHeight="true" outlineLevel="0" collapsed="false">
      <c r="A14822" s="106" t="n">
        <v>100871.737060185</v>
      </c>
      <c r="B14822" s="1" t="s">
        <v>314</v>
      </c>
      <c r="C14822" s="1" t="s">
        <v>315</v>
      </c>
      <c r="D14822" s="1" t="s">
        <v>316</v>
      </c>
    </row>
    <row r="14823" customFormat="false" ht="15" hidden="false" customHeight="true" outlineLevel="0" collapsed="false">
      <c r="A14823" s="106" t="n">
        <v>100879.256412037</v>
      </c>
      <c r="B14823" s="1" t="s">
        <v>326</v>
      </c>
      <c r="C14823" s="1" t="s">
        <v>327</v>
      </c>
      <c r="D14823" s="1" t="s">
        <v>319</v>
      </c>
    </row>
    <row r="14824" customFormat="false" ht="15" hidden="false" customHeight="true" outlineLevel="0" collapsed="false">
      <c r="A14824" s="106" t="n">
        <v>100885.936215278</v>
      </c>
      <c r="B14824" s="1" t="s">
        <v>320</v>
      </c>
      <c r="C14824" s="1" t="s">
        <v>321</v>
      </c>
      <c r="D14824" s="1" t="s">
        <v>322</v>
      </c>
    </row>
    <row r="14825" customFormat="false" ht="15" hidden="false" customHeight="true" outlineLevel="0" collapsed="false">
      <c r="A14825" s="106" t="n">
        <v>100887.959074074</v>
      </c>
      <c r="B14825" s="1" t="s">
        <v>328</v>
      </c>
      <c r="C14825" s="1" t="s">
        <v>329</v>
      </c>
      <c r="D14825" s="1" t="s">
        <v>330</v>
      </c>
    </row>
    <row r="14826" customFormat="false" ht="15" hidden="false" customHeight="true" outlineLevel="0" collapsed="false">
      <c r="A14826" s="106" t="n">
        <v>100893.37056713</v>
      </c>
      <c r="B14826" s="1" t="s">
        <v>323</v>
      </c>
      <c r="C14826" s="1" t="s">
        <v>324</v>
      </c>
      <c r="D14826" s="1" t="s">
        <v>325</v>
      </c>
    </row>
    <row r="14827" customFormat="false" ht="15" hidden="false" customHeight="true" outlineLevel="0" collapsed="false">
      <c r="A14827" s="106" t="n">
        <v>100901.529351852</v>
      </c>
      <c r="B14827" s="1" t="s">
        <v>314</v>
      </c>
      <c r="C14827" s="1" t="s">
        <v>315</v>
      </c>
      <c r="D14827" s="1" t="s">
        <v>316</v>
      </c>
    </row>
    <row r="14828" customFormat="false" ht="15" hidden="false" customHeight="true" outlineLevel="0" collapsed="false">
      <c r="A14828" s="106" t="n">
        <v>100908.679606482</v>
      </c>
      <c r="B14828" s="1" t="s">
        <v>326</v>
      </c>
      <c r="C14828" s="1" t="s">
        <v>327</v>
      </c>
      <c r="D14828" s="1" t="s">
        <v>319</v>
      </c>
    </row>
    <row r="14829" customFormat="false" ht="15" hidden="false" customHeight="true" outlineLevel="0" collapsed="false">
      <c r="A14829" s="106" t="n">
        <v>100915.286805556</v>
      </c>
      <c r="B14829" s="1" t="s">
        <v>320</v>
      </c>
      <c r="C14829" s="1" t="s">
        <v>321</v>
      </c>
      <c r="D14829" s="1" t="s">
        <v>322</v>
      </c>
    </row>
    <row r="14830" customFormat="false" ht="15" hidden="false" customHeight="true" outlineLevel="0" collapsed="false">
      <c r="A14830" s="106" t="n">
        <v>100923.040324074</v>
      </c>
      <c r="B14830" s="1" t="s">
        <v>323</v>
      </c>
      <c r="C14830" s="1" t="s">
        <v>324</v>
      </c>
      <c r="D14830" s="1" t="s">
        <v>325</v>
      </c>
    </row>
    <row r="14831" customFormat="false" ht="15" hidden="false" customHeight="true" outlineLevel="0" collapsed="false">
      <c r="A14831" s="106" t="n">
        <v>100931.181550926</v>
      </c>
      <c r="B14831" s="1" t="s">
        <v>314</v>
      </c>
      <c r="C14831" s="1" t="s">
        <v>315</v>
      </c>
      <c r="D14831" s="1" t="s">
        <v>316</v>
      </c>
    </row>
    <row r="14832" customFormat="false" ht="15" hidden="false" customHeight="true" outlineLevel="0" collapsed="false">
      <c r="A14832" s="106" t="n">
        <v>100938.017488426</v>
      </c>
      <c r="B14832" s="1" t="s">
        <v>326</v>
      </c>
      <c r="C14832" s="1" t="s">
        <v>327</v>
      </c>
      <c r="D14832" s="1" t="s">
        <v>319</v>
      </c>
    </row>
    <row r="14833" customFormat="false" ht="15" hidden="false" customHeight="true" outlineLevel="0" collapsed="false">
      <c r="A14833" s="106" t="n">
        <v>100944.706435185</v>
      </c>
      <c r="B14833" s="1" t="s">
        <v>320</v>
      </c>
      <c r="C14833" s="1" t="s">
        <v>321</v>
      </c>
      <c r="D14833" s="1" t="s">
        <v>322</v>
      </c>
    </row>
    <row r="14834" customFormat="false" ht="15" hidden="false" customHeight="true" outlineLevel="0" collapsed="false">
      <c r="A14834" s="106" t="n">
        <v>100952.703518519</v>
      </c>
      <c r="B14834" s="1" t="s">
        <v>323</v>
      </c>
      <c r="C14834" s="1" t="s">
        <v>324</v>
      </c>
      <c r="D14834" s="1" t="s">
        <v>325</v>
      </c>
    </row>
    <row r="14835" customFormat="false" ht="15" hidden="false" customHeight="true" outlineLevel="0" collapsed="false">
      <c r="A14835" s="106" t="n">
        <v>100960.674016204</v>
      </c>
      <c r="B14835" s="1" t="s">
        <v>314</v>
      </c>
      <c r="C14835" s="1" t="s">
        <v>315</v>
      </c>
      <c r="D14835" s="1" t="s">
        <v>316</v>
      </c>
    </row>
    <row r="14836" customFormat="false" ht="15" hidden="false" customHeight="true" outlineLevel="0" collapsed="false">
      <c r="A14836" s="106" t="n">
        <v>100967.313368056</v>
      </c>
      <c r="B14836" s="1" t="s">
        <v>326</v>
      </c>
      <c r="C14836" s="1" t="s">
        <v>327</v>
      </c>
      <c r="D14836" s="1" t="s">
        <v>319</v>
      </c>
    </row>
    <row r="14837" customFormat="false" ht="15" hidden="false" customHeight="true" outlineLevel="0" collapsed="false">
      <c r="A14837" s="106" t="n">
        <v>100974.210023148</v>
      </c>
      <c r="B14837" s="1" t="s">
        <v>320</v>
      </c>
      <c r="C14837" s="1" t="s">
        <v>321</v>
      </c>
      <c r="D14837" s="1" t="s">
        <v>322</v>
      </c>
    </row>
    <row r="14838" customFormat="false" ht="15" hidden="false" customHeight="true" outlineLevel="0" collapsed="false">
      <c r="A14838" s="106" t="n">
        <v>100980.58650463</v>
      </c>
      <c r="B14838" s="1" t="s">
        <v>328</v>
      </c>
      <c r="C14838" s="1" t="s">
        <v>331</v>
      </c>
      <c r="D14838" s="1" t="s">
        <v>332</v>
      </c>
    </row>
    <row r="14839" customFormat="false" ht="15" hidden="false" customHeight="true" outlineLevel="0" collapsed="false">
      <c r="A14839" s="106" t="n">
        <v>100982.339756944</v>
      </c>
      <c r="B14839" s="1" t="s">
        <v>323</v>
      </c>
      <c r="C14839" s="1" t="s">
        <v>324</v>
      </c>
      <c r="D14839" s="1" t="s">
        <v>325</v>
      </c>
    </row>
    <row r="14840" customFormat="false" ht="15" hidden="false" customHeight="true" outlineLevel="0" collapsed="false">
      <c r="A14840" s="106" t="n">
        <v>100990.02150463</v>
      </c>
      <c r="B14840" s="1" t="s">
        <v>314</v>
      </c>
      <c r="C14840" s="1" t="s">
        <v>315</v>
      </c>
      <c r="D14840" s="1" t="s">
        <v>316</v>
      </c>
    </row>
    <row r="14841" customFormat="false" ht="15" hidden="false" customHeight="true" outlineLevel="0" collapsed="false">
      <c r="A14841" s="106" t="n">
        <v>100996.613865741</v>
      </c>
      <c r="B14841" s="1" t="s">
        <v>326</v>
      </c>
      <c r="C14841" s="1" t="s">
        <v>327</v>
      </c>
      <c r="D14841" s="1" t="s">
        <v>319</v>
      </c>
    </row>
    <row r="14842" customFormat="false" ht="15" hidden="false" customHeight="true" outlineLevel="0" collapsed="false">
      <c r="A14842" s="106" t="n">
        <v>101003.802291667</v>
      </c>
      <c r="B14842" s="1" t="s">
        <v>320</v>
      </c>
      <c r="C14842" s="1" t="s">
        <v>321</v>
      </c>
      <c r="D14842" s="1" t="s">
        <v>322</v>
      </c>
    </row>
    <row r="14843" customFormat="false" ht="15" hidden="false" customHeight="true" outlineLevel="0" collapsed="false">
      <c r="A14843" s="106" t="n">
        <v>101011.930393519</v>
      </c>
      <c r="B14843" s="1" t="s">
        <v>333</v>
      </c>
      <c r="C14843" s="1" t="s">
        <v>334</v>
      </c>
      <c r="D14843" s="1" t="s">
        <v>325</v>
      </c>
    </row>
    <row r="14844" customFormat="false" ht="15" hidden="false" customHeight="true" outlineLevel="0" collapsed="false">
      <c r="A14844" s="106" t="n">
        <v>101019.267164352</v>
      </c>
      <c r="B14844" s="1" t="s">
        <v>314</v>
      </c>
      <c r="C14844" s="1" t="s">
        <v>315</v>
      </c>
      <c r="D14844" s="1" t="s">
        <v>316</v>
      </c>
    </row>
    <row r="14845" customFormat="false" ht="15" hidden="false" customHeight="true" outlineLevel="0" collapsed="false">
      <c r="A14845" s="106" t="n">
        <v>101025.960902778</v>
      </c>
      <c r="B14845" s="1" t="s">
        <v>317</v>
      </c>
      <c r="C14845" s="1" t="s">
        <v>318</v>
      </c>
      <c r="D14845" s="1" t="s">
        <v>319</v>
      </c>
    </row>
    <row r="14846" customFormat="false" ht="15" hidden="false" customHeight="true" outlineLevel="0" collapsed="false">
      <c r="A14846" s="106" t="n">
        <v>101033.480775463</v>
      </c>
      <c r="B14846" s="1" t="s">
        <v>320</v>
      </c>
      <c r="C14846" s="1" t="s">
        <v>321</v>
      </c>
      <c r="D14846" s="1" t="s">
        <v>322</v>
      </c>
    </row>
    <row r="14847" customFormat="false" ht="15" hidden="false" customHeight="true" outlineLevel="0" collapsed="false">
      <c r="A14847" s="106" t="n">
        <v>101041.461481482</v>
      </c>
      <c r="B14847" s="1" t="s">
        <v>323</v>
      </c>
      <c r="C14847" s="1" t="s">
        <v>324</v>
      </c>
      <c r="D14847" s="1" t="s">
        <v>325</v>
      </c>
    </row>
    <row r="14848" customFormat="false" ht="15" hidden="false" customHeight="true" outlineLevel="0" collapsed="false">
      <c r="A14848" s="106" t="n">
        <v>101048.470266204</v>
      </c>
      <c r="B14848" s="1" t="s">
        <v>314</v>
      </c>
      <c r="C14848" s="1" t="s">
        <v>315</v>
      </c>
      <c r="D14848" s="1" t="s">
        <v>316</v>
      </c>
    </row>
    <row r="14849" customFormat="false" ht="15" hidden="false" customHeight="true" outlineLevel="0" collapsed="false">
      <c r="A14849" s="106" t="n">
        <v>101055.387916667</v>
      </c>
      <c r="B14849" s="1" t="s">
        <v>326</v>
      </c>
      <c r="C14849" s="1" t="s">
        <v>327</v>
      </c>
      <c r="D14849" s="1" t="s">
        <v>319</v>
      </c>
    </row>
    <row r="14850" customFormat="false" ht="15" hidden="false" customHeight="true" outlineLevel="0" collapsed="false">
      <c r="A14850" s="106" t="n">
        <v>101063.230914352</v>
      </c>
      <c r="B14850" s="1" t="s">
        <v>320</v>
      </c>
      <c r="C14850" s="1" t="s">
        <v>321</v>
      </c>
      <c r="D14850" s="1" t="s">
        <v>322</v>
      </c>
    </row>
    <row r="14851" customFormat="false" ht="15" hidden="false" customHeight="true" outlineLevel="0" collapsed="false">
      <c r="A14851" s="106" t="n">
        <v>101070.932511574</v>
      </c>
      <c r="B14851" s="1" t="s">
        <v>323</v>
      </c>
      <c r="C14851" s="1" t="s">
        <v>324</v>
      </c>
      <c r="D14851" s="1" t="s">
        <v>325</v>
      </c>
    </row>
    <row r="14852" customFormat="false" ht="15" hidden="false" customHeight="true" outlineLevel="0" collapsed="false">
      <c r="A14852" s="106" t="n">
        <v>101074.305138889</v>
      </c>
      <c r="B14852" s="1" t="s">
        <v>328</v>
      </c>
      <c r="C14852" s="1" t="s">
        <v>335</v>
      </c>
      <c r="D14852" s="1" t="s">
        <v>336</v>
      </c>
    </row>
    <row r="14853" customFormat="false" ht="15" hidden="false" customHeight="true" outlineLevel="0" collapsed="false">
      <c r="A14853" s="106" t="n">
        <v>101077.694780093</v>
      </c>
      <c r="B14853" s="1" t="s">
        <v>314</v>
      </c>
      <c r="C14853" s="1" t="s">
        <v>315</v>
      </c>
      <c r="D14853" s="1" t="s">
        <v>316</v>
      </c>
    </row>
    <row r="14854" customFormat="false" ht="15" hidden="false" customHeight="true" outlineLevel="0" collapsed="false">
      <c r="A14854" s="106" t="n">
        <v>101084.9190625</v>
      </c>
      <c r="B14854" s="1" t="s">
        <v>326</v>
      </c>
      <c r="C14854" s="1" t="s">
        <v>327</v>
      </c>
      <c r="D14854" s="1" t="s">
        <v>319</v>
      </c>
    </row>
    <row r="14855" customFormat="false" ht="15" hidden="false" customHeight="true" outlineLevel="0" collapsed="false">
      <c r="A14855" s="106" t="n">
        <v>101093.017268519</v>
      </c>
      <c r="B14855" s="1" t="s">
        <v>320</v>
      </c>
      <c r="C14855" s="1" t="s">
        <v>321</v>
      </c>
      <c r="D14855" s="1" t="s">
        <v>322</v>
      </c>
    </row>
    <row r="14856" customFormat="false" ht="15" hidden="false" customHeight="true" outlineLevel="0" collapsed="false">
      <c r="A14856" s="106" t="n">
        <v>101100.361180556</v>
      </c>
      <c r="B14856" s="1" t="s">
        <v>323</v>
      </c>
      <c r="C14856" s="1" t="s">
        <v>324</v>
      </c>
      <c r="D14856" s="1" t="s">
        <v>325</v>
      </c>
    </row>
    <row r="14857" customFormat="false" ht="15" hidden="false" customHeight="true" outlineLevel="0" collapsed="false">
      <c r="A14857" s="106" t="n">
        <v>101106.999918982</v>
      </c>
      <c r="B14857" s="1" t="s">
        <v>314</v>
      </c>
      <c r="C14857" s="1" t="s">
        <v>315</v>
      </c>
      <c r="D14857" s="1" t="s">
        <v>316</v>
      </c>
    </row>
    <row r="14858" customFormat="false" ht="15" hidden="false" customHeight="true" outlineLevel="0" collapsed="false">
      <c r="A14858" s="106" t="n">
        <v>101114.566666667</v>
      </c>
      <c r="B14858" s="1" t="s">
        <v>326</v>
      </c>
      <c r="C14858" s="1" t="s">
        <v>327</v>
      </c>
      <c r="D14858" s="1" t="s">
        <v>319</v>
      </c>
    </row>
    <row r="14859" customFormat="false" ht="15" hidden="false" customHeight="true" outlineLevel="0" collapsed="false">
      <c r="A14859" s="106" t="n">
        <v>101122.783171296</v>
      </c>
      <c r="B14859" s="1" t="s">
        <v>320</v>
      </c>
      <c r="C14859" s="1" t="s">
        <v>321</v>
      </c>
      <c r="D14859" s="1" t="s">
        <v>322</v>
      </c>
    </row>
    <row r="14860" customFormat="false" ht="15" hidden="false" customHeight="true" outlineLevel="0" collapsed="false">
      <c r="A14860" s="106" t="n">
        <v>101129.776979167</v>
      </c>
      <c r="B14860" s="1" t="s">
        <v>323</v>
      </c>
      <c r="C14860" s="1" t="s">
        <v>324</v>
      </c>
      <c r="D14860" s="1" t="s">
        <v>325</v>
      </c>
    </row>
    <row r="14861" customFormat="false" ht="15" hidden="false" customHeight="true" outlineLevel="0" collapsed="false">
      <c r="A14861" s="106" t="n">
        <v>101136.43005787</v>
      </c>
      <c r="B14861" s="1" t="s">
        <v>314</v>
      </c>
      <c r="C14861" s="1" t="s">
        <v>315</v>
      </c>
      <c r="D14861" s="1" t="s">
        <v>316</v>
      </c>
    </row>
    <row r="14862" customFormat="false" ht="15" hidden="false" customHeight="true" outlineLevel="0" collapsed="false">
      <c r="A14862" s="106" t="n">
        <v>101144.321597222</v>
      </c>
      <c r="B14862" s="1" t="s">
        <v>326</v>
      </c>
      <c r="C14862" s="1" t="s">
        <v>327</v>
      </c>
      <c r="D14862" s="1" t="s">
        <v>319</v>
      </c>
    </row>
    <row r="14863" customFormat="false" ht="15" hidden="false" customHeight="true" outlineLevel="0" collapsed="false">
      <c r="A14863" s="106" t="n">
        <v>101152.4675</v>
      </c>
      <c r="B14863" s="1" t="s">
        <v>320</v>
      </c>
      <c r="C14863" s="1" t="s">
        <v>321</v>
      </c>
      <c r="D14863" s="1" t="s">
        <v>322</v>
      </c>
    </row>
    <row r="14864" customFormat="false" ht="15" hidden="false" customHeight="true" outlineLevel="0" collapsed="false">
      <c r="A14864" s="106" t="n">
        <v>101159.207141204</v>
      </c>
      <c r="B14864" s="1" t="s">
        <v>323</v>
      </c>
      <c r="C14864" s="1" t="s">
        <v>324</v>
      </c>
      <c r="D14864" s="1" t="s">
        <v>325</v>
      </c>
    </row>
    <row r="14865" customFormat="false" ht="15" hidden="false" customHeight="true" outlineLevel="0" collapsed="false">
      <c r="A14865" s="106" t="n">
        <v>101164.277395833</v>
      </c>
      <c r="B14865" s="1" t="s">
        <v>328</v>
      </c>
      <c r="C14865" s="1" t="s">
        <v>337</v>
      </c>
      <c r="D14865" s="1" t="s">
        <v>338</v>
      </c>
    </row>
    <row r="14866" customFormat="false" ht="15" hidden="false" customHeight="true" outlineLevel="0" collapsed="false">
      <c r="A14866" s="106" t="n">
        <v>101166.005243056</v>
      </c>
      <c r="B14866" s="1" t="s">
        <v>314</v>
      </c>
      <c r="C14866" s="1" t="s">
        <v>315</v>
      </c>
      <c r="D14866" s="1" t="s">
        <v>316</v>
      </c>
    </row>
    <row r="14867" customFormat="false" ht="15" hidden="false" customHeight="true" outlineLevel="0" collapsed="false">
      <c r="A14867" s="106" t="n">
        <v>101174.139479167</v>
      </c>
      <c r="B14867" s="1" t="s">
        <v>326</v>
      </c>
      <c r="C14867" s="1" t="s">
        <v>327</v>
      </c>
      <c r="D14867" s="1" t="s">
        <v>319</v>
      </c>
    </row>
    <row r="14868" customFormat="false" ht="15" hidden="false" customHeight="true" outlineLevel="0" collapsed="false">
      <c r="A14868" s="106" t="n">
        <v>101182.030347222</v>
      </c>
      <c r="B14868" s="1" t="s">
        <v>320</v>
      </c>
      <c r="C14868" s="1" t="s">
        <v>321</v>
      </c>
      <c r="D14868" s="1" t="s">
        <v>322</v>
      </c>
    </row>
    <row r="14869" customFormat="false" ht="15" hidden="false" customHeight="true" outlineLevel="0" collapsed="false">
      <c r="A14869" s="106" t="n">
        <v>101188.664976852</v>
      </c>
      <c r="B14869" s="1" t="s">
        <v>333</v>
      </c>
      <c r="C14869" s="1" t="s">
        <v>334</v>
      </c>
      <c r="D14869" s="1" t="s">
        <v>325</v>
      </c>
    </row>
    <row r="14870" customFormat="false" ht="15" hidden="false" customHeight="true" outlineLevel="0" collapsed="false">
      <c r="A14870" s="106" t="n">
        <v>101195.717719907</v>
      </c>
      <c r="B14870" s="1" t="s">
        <v>314</v>
      </c>
      <c r="C14870" s="1" t="s">
        <v>315</v>
      </c>
      <c r="D14870" s="1" t="s">
        <v>316</v>
      </c>
    </row>
    <row r="14871" customFormat="false" ht="15" hidden="false" customHeight="true" outlineLevel="0" collapsed="false">
      <c r="A14871" s="106" t="n">
        <v>101203.941875</v>
      </c>
      <c r="B14871" s="1" t="s">
        <v>317</v>
      </c>
      <c r="C14871" s="1" t="s">
        <v>318</v>
      </c>
      <c r="D14871" s="1" t="s">
        <v>319</v>
      </c>
    </row>
    <row r="14872" customFormat="false" ht="15" hidden="false" customHeight="true" outlineLevel="0" collapsed="false">
      <c r="A14872" s="106" t="n">
        <v>101211.468020833</v>
      </c>
      <c r="B14872" s="1" t="s">
        <v>320</v>
      </c>
      <c r="C14872" s="1" t="s">
        <v>321</v>
      </c>
      <c r="D14872" s="1" t="s">
        <v>322</v>
      </c>
    </row>
    <row r="14873" customFormat="false" ht="15" hidden="false" customHeight="true" outlineLevel="0" collapsed="false">
      <c r="A14873" s="106" t="n">
        <v>101218.148981482</v>
      </c>
      <c r="B14873" s="1" t="s">
        <v>323</v>
      </c>
      <c r="C14873" s="1" t="s">
        <v>324</v>
      </c>
      <c r="D14873" s="1" t="s">
        <v>325</v>
      </c>
    </row>
    <row r="14874" customFormat="false" ht="15" hidden="false" customHeight="true" outlineLevel="0" collapsed="false">
      <c r="A14874" s="106" t="n">
        <v>101225.532638889</v>
      </c>
      <c r="B14874" s="1" t="s">
        <v>314</v>
      </c>
      <c r="C14874" s="1" t="s">
        <v>315</v>
      </c>
      <c r="D14874" s="1" t="s">
        <v>316</v>
      </c>
    </row>
    <row r="14875" customFormat="false" ht="15" hidden="false" customHeight="true" outlineLevel="0" collapsed="false">
      <c r="A14875" s="106" t="n">
        <v>101233.6496875</v>
      </c>
      <c r="B14875" s="1" t="s">
        <v>326</v>
      </c>
      <c r="C14875" s="1" t="s">
        <v>327</v>
      </c>
      <c r="D14875" s="1" t="s">
        <v>319</v>
      </c>
    </row>
    <row r="14876" customFormat="false" ht="15" hidden="false" customHeight="true" outlineLevel="0" collapsed="false">
      <c r="A14876" s="106" t="n">
        <v>101240.8071875</v>
      </c>
      <c r="B14876" s="1" t="s">
        <v>320</v>
      </c>
      <c r="C14876" s="1" t="s">
        <v>321</v>
      </c>
      <c r="D14876" s="1" t="s">
        <v>322</v>
      </c>
    </row>
    <row r="14877" customFormat="false" ht="15" hidden="false" customHeight="true" outlineLevel="0" collapsed="false">
      <c r="A14877" s="106" t="n">
        <v>101247.65443287</v>
      </c>
      <c r="B14877" s="1" t="s">
        <v>323</v>
      </c>
      <c r="C14877" s="1" t="s">
        <v>324</v>
      </c>
      <c r="D14877" s="1" t="s">
        <v>325</v>
      </c>
    </row>
    <row r="14878" customFormat="false" ht="15" hidden="false" customHeight="true" outlineLevel="0" collapsed="false">
      <c r="A14878" s="106" t="n">
        <v>101253.208935185</v>
      </c>
      <c r="B14878" s="1" t="s">
        <v>328</v>
      </c>
      <c r="C14878" s="1" t="s">
        <v>329</v>
      </c>
      <c r="D14878" s="1" t="s">
        <v>330</v>
      </c>
    </row>
    <row r="14879" customFormat="false" ht="15" hidden="false" customHeight="true" outlineLevel="0" collapsed="false">
      <c r="A14879" s="106" t="n">
        <v>101255.389259259</v>
      </c>
      <c r="B14879" s="1" t="s">
        <v>314</v>
      </c>
      <c r="C14879" s="1" t="s">
        <v>315</v>
      </c>
      <c r="D14879" s="1" t="s">
        <v>316</v>
      </c>
    </row>
    <row r="14880" customFormat="false" ht="15" hidden="false" customHeight="true" outlineLevel="0" collapsed="false">
      <c r="A14880" s="106" t="n">
        <v>101263.222997685</v>
      </c>
      <c r="B14880" s="1" t="s">
        <v>326</v>
      </c>
      <c r="C14880" s="1" t="s">
        <v>327</v>
      </c>
      <c r="D14880" s="1" t="s">
        <v>319</v>
      </c>
    </row>
    <row r="14881" customFormat="false" ht="15" hidden="false" customHeight="true" outlineLevel="0" collapsed="false">
      <c r="A14881" s="106" t="n">
        <v>101270.089016204</v>
      </c>
      <c r="B14881" s="1" t="s">
        <v>320</v>
      </c>
      <c r="C14881" s="1" t="s">
        <v>321</v>
      </c>
      <c r="D14881" s="1" t="s">
        <v>322</v>
      </c>
    </row>
    <row r="14882" customFormat="false" ht="15" hidden="false" customHeight="true" outlineLevel="0" collapsed="false">
      <c r="A14882" s="106" t="n">
        <v>101277.185729167</v>
      </c>
      <c r="B14882" s="1" t="s">
        <v>323</v>
      </c>
      <c r="C14882" s="1" t="s">
        <v>324</v>
      </c>
      <c r="D14882" s="1" t="s">
        <v>325</v>
      </c>
    </row>
    <row r="14883" customFormat="false" ht="15" hidden="false" customHeight="true" outlineLevel="0" collapsed="false">
      <c r="A14883" s="106" t="n">
        <v>101285.21037037</v>
      </c>
      <c r="B14883" s="1" t="s">
        <v>314</v>
      </c>
      <c r="C14883" s="1" t="s">
        <v>315</v>
      </c>
      <c r="D14883" s="1" t="s">
        <v>316</v>
      </c>
    </row>
    <row r="14884" customFormat="false" ht="15" hidden="false" customHeight="true" outlineLevel="0" collapsed="false">
      <c r="A14884" s="106" t="n">
        <v>101292.669074074</v>
      </c>
      <c r="B14884" s="1" t="s">
        <v>326</v>
      </c>
      <c r="C14884" s="1" t="s">
        <v>327</v>
      </c>
      <c r="D14884" s="1" t="s">
        <v>319</v>
      </c>
    </row>
    <row r="14885" customFormat="false" ht="15" hidden="false" customHeight="true" outlineLevel="0" collapsed="false">
      <c r="A14885" s="106" t="n">
        <v>101299.35724537</v>
      </c>
      <c r="B14885" s="1" t="s">
        <v>320</v>
      </c>
      <c r="C14885" s="1" t="s">
        <v>321</v>
      </c>
      <c r="D14885" s="1" t="s">
        <v>322</v>
      </c>
    </row>
    <row r="14886" customFormat="false" ht="15" hidden="false" customHeight="true" outlineLevel="0" collapsed="false">
      <c r="A14886" s="106" t="n">
        <v>101306.754965278</v>
      </c>
      <c r="B14886" s="1" t="s">
        <v>323</v>
      </c>
      <c r="C14886" s="1" t="s">
        <v>324</v>
      </c>
      <c r="D14886" s="1" t="s">
        <v>325</v>
      </c>
    </row>
    <row r="14887" customFormat="false" ht="15" hidden="false" customHeight="true" outlineLevel="0" collapsed="false">
      <c r="A14887" s="106" t="n">
        <v>101314.927986111</v>
      </c>
      <c r="B14887" s="1" t="s">
        <v>314</v>
      </c>
      <c r="C14887" s="1" t="s">
        <v>315</v>
      </c>
      <c r="D14887" s="1" t="s">
        <v>316</v>
      </c>
    </row>
    <row r="14888" customFormat="false" ht="15" hidden="false" customHeight="true" outlineLevel="0" collapsed="false">
      <c r="A14888" s="106" t="n">
        <v>101322.023425926</v>
      </c>
      <c r="B14888" s="1" t="s">
        <v>326</v>
      </c>
      <c r="C14888" s="1" t="s">
        <v>327</v>
      </c>
      <c r="D14888" s="1" t="s">
        <v>319</v>
      </c>
    </row>
    <row r="14889" customFormat="false" ht="15" hidden="false" customHeight="true" outlineLevel="0" collapsed="false">
      <c r="A14889" s="106" t="n">
        <v>101328.6540625</v>
      </c>
      <c r="B14889" s="1" t="s">
        <v>320</v>
      </c>
      <c r="C14889" s="1" t="s">
        <v>321</v>
      </c>
      <c r="D14889" s="1" t="s">
        <v>322</v>
      </c>
    </row>
    <row r="14890" customFormat="false" ht="15" hidden="false" customHeight="true" outlineLevel="0" collapsed="false">
      <c r="A14890" s="106" t="n">
        <v>101336.367858796</v>
      </c>
      <c r="B14890" s="1" t="s">
        <v>323</v>
      </c>
      <c r="C14890" s="1" t="s">
        <v>324</v>
      </c>
      <c r="D14890" s="1" t="s">
        <v>325</v>
      </c>
    </row>
    <row r="14891" customFormat="false" ht="15" hidden="false" customHeight="true" outlineLevel="0" collapsed="false">
      <c r="A14891" s="106" t="n">
        <v>101344.508703704</v>
      </c>
      <c r="B14891" s="1" t="s">
        <v>314</v>
      </c>
      <c r="C14891" s="1" t="s">
        <v>315</v>
      </c>
      <c r="D14891" s="1" t="s">
        <v>316</v>
      </c>
    </row>
    <row r="14892" customFormat="false" ht="15" hidden="false" customHeight="true" outlineLevel="0" collapsed="false">
      <c r="A14892" s="106" t="n">
        <v>101345.825069444</v>
      </c>
      <c r="B14892" s="1" t="s">
        <v>328</v>
      </c>
      <c r="C14892" s="1" t="s">
        <v>331</v>
      </c>
      <c r="D14892" s="1" t="s">
        <v>332</v>
      </c>
    </row>
    <row r="14893" customFormat="false" ht="15" hidden="false" customHeight="true" outlineLevel="0" collapsed="false">
      <c r="A14893" s="106" t="n">
        <v>101351.328078704</v>
      </c>
      <c r="B14893" s="1" t="s">
        <v>317</v>
      </c>
      <c r="C14893" s="1" t="s">
        <v>318</v>
      </c>
      <c r="D14893" s="1" t="s">
        <v>319</v>
      </c>
    </row>
    <row r="14894" customFormat="false" ht="15" hidden="false" customHeight="true" outlineLevel="0" collapsed="false">
      <c r="A14894" s="106" t="n">
        <v>101358.02037037</v>
      </c>
      <c r="B14894" s="1" t="s">
        <v>320</v>
      </c>
      <c r="C14894" s="1" t="s">
        <v>321</v>
      </c>
      <c r="D14894" s="1" t="s">
        <v>322</v>
      </c>
    </row>
    <row r="14895" customFormat="false" ht="15" hidden="false" customHeight="true" outlineLevel="0" collapsed="false">
      <c r="A14895" s="106" t="n">
        <v>101366.010960648</v>
      </c>
      <c r="B14895" s="1" t="s">
        <v>333</v>
      </c>
      <c r="C14895" s="1" t="s">
        <v>334</v>
      </c>
      <c r="D14895" s="1" t="s">
        <v>325</v>
      </c>
    </row>
    <row r="14896" customFormat="false" ht="15" hidden="false" customHeight="true" outlineLevel="0" collapsed="false">
      <c r="A14896" s="106" t="n">
        <v>101373.957141204</v>
      </c>
      <c r="B14896" s="1" t="s">
        <v>314</v>
      </c>
      <c r="C14896" s="1" t="s">
        <v>315</v>
      </c>
      <c r="D14896" s="1" t="s">
        <v>316</v>
      </c>
    </row>
    <row r="14897" customFormat="false" ht="15" hidden="false" customHeight="true" outlineLevel="0" collapsed="false">
      <c r="A14897" s="106" t="n">
        <v>101380.621018519</v>
      </c>
      <c r="B14897" s="1" t="s">
        <v>317</v>
      </c>
      <c r="C14897" s="1" t="s">
        <v>318</v>
      </c>
      <c r="D14897" s="1" t="s">
        <v>319</v>
      </c>
    </row>
    <row r="14898" customFormat="false" ht="15" hidden="false" customHeight="true" outlineLevel="0" collapsed="false">
      <c r="A14898" s="106" t="n">
        <v>101387.49412037</v>
      </c>
      <c r="B14898" s="1" t="s">
        <v>320</v>
      </c>
      <c r="C14898" s="1" t="s">
        <v>321</v>
      </c>
      <c r="D14898" s="1" t="s">
        <v>322</v>
      </c>
    </row>
    <row r="14899" customFormat="false" ht="15" hidden="false" customHeight="true" outlineLevel="0" collapsed="false">
      <c r="A14899" s="106" t="n">
        <v>101395.652766204</v>
      </c>
      <c r="B14899" s="1" t="s">
        <v>323</v>
      </c>
      <c r="C14899" s="1" t="s">
        <v>324</v>
      </c>
      <c r="D14899" s="1" t="s">
        <v>325</v>
      </c>
    </row>
    <row r="14900" customFormat="false" ht="15" hidden="false" customHeight="true" outlineLevel="0" collapsed="false">
      <c r="A14900" s="106" t="n">
        <v>101403.303483796</v>
      </c>
      <c r="B14900" s="1" t="s">
        <v>314</v>
      </c>
      <c r="C14900" s="1" t="s">
        <v>315</v>
      </c>
      <c r="D14900" s="1" t="s">
        <v>316</v>
      </c>
    </row>
    <row r="14901" customFormat="false" ht="15" hidden="false" customHeight="true" outlineLevel="0" collapsed="false">
      <c r="A14901" s="106" t="n">
        <v>101409.936574074</v>
      </c>
      <c r="B14901" s="1" t="s">
        <v>326</v>
      </c>
      <c r="C14901" s="1" t="s">
        <v>327</v>
      </c>
      <c r="D14901" s="1" t="s">
        <v>319</v>
      </c>
    </row>
    <row r="14902" customFormat="false" ht="15" hidden="false" customHeight="true" outlineLevel="0" collapsed="false">
      <c r="A14902" s="106" t="n">
        <v>101417.101805556</v>
      </c>
      <c r="B14902" s="1" t="s">
        <v>320</v>
      </c>
      <c r="C14902" s="1" t="s">
        <v>321</v>
      </c>
      <c r="D14902" s="1" t="s">
        <v>322</v>
      </c>
    </row>
    <row r="14903" customFormat="false" ht="15" hidden="false" customHeight="true" outlineLevel="0" collapsed="false">
      <c r="A14903" s="106" t="n">
        <v>101425.261597222</v>
      </c>
      <c r="B14903" s="1" t="s">
        <v>323</v>
      </c>
      <c r="C14903" s="1" t="s">
        <v>324</v>
      </c>
      <c r="D14903" s="1" t="s">
        <v>325</v>
      </c>
    </row>
    <row r="14904" customFormat="false" ht="15" hidden="false" customHeight="true" outlineLevel="0" collapsed="false">
      <c r="A14904" s="106" t="n">
        <v>101432.58900463</v>
      </c>
      <c r="B14904" s="1" t="s">
        <v>314</v>
      </c>
      <c r="C14904" s="1" t="s">
        <v>315</v>
      </c>
      <c r="D14904" s="1" t="s">
        <v>316</v>
      </c>
    </row>
    <row r="14905" customFormat="false" ht="15" hidden="false" customHeight="true" outlineLevel="0" collapsed="false">
      <c r="A14905" s="106" t="n">
        <v>101439.310671296</v>
      </c>
      <c r="B14905" s="1" t="s">
        <v>326</v>
      </c>
      <c r="C14905" s="1" t="s">
        <v>327</v>
      </c>
      <c r="D14905" s="1" t="s">
        <v>319</v>
      </c>
    </row>
    <row r="14906" customFormat="false" ht="15" hidden="false" customHeight="true" outlineLevel="0" collapsed="false">
      <c r="A14906" s="106" t="n">
        <v>101439.539988426</v>
      </c>
      <c r="B14906" s="1" t="s">
        <v>328</v>
      </c>
      <c r="C14906" s="1" t="s">
        <v>335</v>
      </c>
      <c r="D14906" s="1" t="s">
        <v>336</v>
      </c>
    </row>
    <row r="14907" customFormat="false" ht="15" hidden="false" customHeight="true" outlineLevel="0" collapsed="false">
      <c r="A14907" s="106" t="n">
        <v>101446.843773148</v>
      </c>
      <c r="B14907" s="1" t="s">
        <v>320</v>
      </c>
      <c r="C14907" s="1" t="s">
        <v>321</v>
      </c>
      <c r="D14907" s="1" t="s">
        <v>322</v>
      </c>
    </row>
    <row r="14908" customFormat="false" ht="15" hidden="false" customHeight="true" outlineLevel="0" collapsed="false">
      <c r="A14908" s="106" t="n">
        <v>101454.824155093</v>
      </c>
      <c r="B14908" s="1" t="s">
        <v>323</v>
      </c>
      <c r="C14908" s="1" t="s">
        <v>324</v>
      </c>
      <c r="D14908" s="1" t="s">
        <v>325</v>
      </c>
    </row>
    <row r="14909" customFormat="false" ht="15" hidden="false" customHeight="true" outlineLevel="0" collapsed="false">
      <c r="A14909" s="106" t="n">
        <v>101461.857094907</v>
      </c>
      <c r="B14909" s="1" t="s">
        <v>314</v>
      </c>
      <c r="C14909" s="1" t="s">
        <v>315</v>
      </c>
      <c r="D14909" s="1" t="s">
        <v>316</v>
      </c>
    </row>
    <row r="14910" customFormat="false" ht="15" hidden="false" customHeight="true" outlineLevel="0" collapsed="false">
      <c r="A14910" s="106" t="n">
        <v>101468.781921296</v>
      </c>
      <c r="B14910" s="1" t="s">
        <v>326</v>
      </c>
      <c r="C14910" s="1" t="s">
        <v>327</v>
      </c>
      <c r="D14910" s="1" t="s">
        <v>319</v>
      </c>
    </row>
    <row r="14911" customFormat="false" ht="15" hidden="false" customHeight="true" outlineLevel="0" collapsed="false">
      <c r="A14911" s="106" t="n">
        <v>101476.680821759</v>
      </c>
      <c r="B14911" s="1" t="s">
        <v>320</v>
      </c>
      <c r="C14911" s="1" t="s">
        <v>321</v>
      </c>
      <c r="D14911" s="1" t="s">
        <v>322</v>
      </c>
    </row>
    <row r="14912" customFormat="false" ht="15" hidden="false" customHeight="true" outlineLevel="0" collapsed="false">
      <c r="A14912" s="106" t="n">
        <v>101484.347372685</v>
      </c>
      <c r="B14912" s="1" t="s">
        <v>323</v>
      </c>
      <c r="C14912" s="1" t="s">
        <v>324</v>
      </c>
      <c r="D14912" s="1" t="s">
        <v>325</v>
      </c>
    </row>
    <row r="14913" customFormat="false" ht="15" hidden="false" customHeight="true" outlineLevel="0" collapsed="false">
      <c r="A14913" s="106" t="n">
        <v>101491.150520833</v>
      </c>
      <c r="B14913" s="1" t="s">
        <v>314</v>
      </c>
      <c r="C14913" s="1" t="s">
        <v>315</v>
      </c>
      <c r="D14913" s="1" t="s">
        <v>316</v>
      </c>
    </row>
    <row r="14914" customFormat="false" ht="15" hidden="false" customHeight="true" outlineLevel="0" collapsed="false">
      <c r="A14914" s="106" t="n">
        <v>101498.381400463</v>
      </c>
      <c r="B14914" s="1" t="s">
        <v>326</v>
      </c>
      <c r="C14914" s="1" t="s">
        <v>327</v>
      </c>
      <c r="D14914" s="1" t="s">
        <v>319</v>
      </c>
    </row>
    <row r="14915" customFormat="false" ht="15" hidden="false" customHeight="true" outlineLevel="0" collapsed="false">
      <c r="A14915" s="106" t="n">
        <v>101506.538923611</v>
      </c>
      <c r="B14915" s="1" t="s">
        <v>320</v>
      </c>
      <c r="C14915" s="1" t="s">
        <v>321</v>
      </c>
      <c r="D14915" s="1" t="s">
        <v>322</v>
      </c>
    </row>
    <row r="14916" customFormat="false" ht="15" hidden="false" customHeight="true" outlineLevel="0" collapsed="false">
      <c r="A14916" s="106" t="n">
        <v>101513.845243056</v>
      </c>
      <c r="B14916" s="1" t="s">
        <v>323</v>
      </c>
      <c r="C14916" s="1" t="s">
        <v>324</v>
      </c>
      <c r="D14916" s="1" t="s">
        <v>325</v>
      </c>
    </row>
    <row r="14917" customFormat="false" ht="15" hidden="false" customHeight="true" outlineLevel="0" collapsed="false">
      <c r="A14917" s="106" t="n">
        <v>101520.510798611</v>
      </c>
      <c r="B14917" s="1" t="s">
        <v>314</v>
      </c>
      <c r="C14917" s="1" t="s">
        <v>315</v>
      </c>
      <c r="D14917" s="1" t="s">
        <v>316</v>
      </c>
    </row>
    <row r="14918" customFormat="false" ht="15" hidden="false" customHeight="true" outlineLevel="0" collapsed="false">
      <c r="A14918" s="106" t="n">
        <v>101528.111030093</v>
      </c>
      <c r="B14918" s="1" t="s">
        <v>317</v>
      </c>
      <c r="C14918" s="1" t="s">
        <v>318</v>
      </c>
      <c r="D14918" s="1" t="s">
        <v>319</v>
      </c>
    </row>
    <row r="14919" customFormat="false" ht="15" hidden="false" customHeight="true" outlineLevel="0" collapsed="false">
      <c r="A14919" s="106" t="n">
        <v>101529.516643519</v>
      </c>
      <c r="B14919" s="1" t="s">
        <v>328</v>
      </c>
      <c r="C14919" s="1" t="s">
        <v>337</v>
      </c>
      <c r="D14919" s="1" t="s">
        <v>338</v>
      </c>
    </row>
    <row r="14920" customFormat="false" ht="15" hidden="false" customHeight="true" outlineLevel="0" collapsed="false">
      <c r="A14920" s="106" t="n">
        <v>101536.33837963</v>
      </c>
      <c r="B14920" s="1" t="s">
        <v>320</v>
      </c>
      <c r="C14920" s="1" t="s">
        <v>321</v>
      </c>
      <c r="D14920" s="1" t="s">
        <v>322</v>
      </c>
    </row>
    <row r="14921" customFormat="false" ht="15" hidden="false" customHeight="true" outlineLevel="0" collapsed="false">
      <c r="A14921" s="106" t="n">
        <v>101543.323703704</v>
      </c>
      <c r="B14921" s="1" t="s">
        <v>333</v>
      </c>
      <c r="C14921" s="1" t="s">
        <v>334</v>
      </c>
      <c r="D14921" s="1" t="s">
        <v>325</v>
      </c>
    </row>
    <row r="14922" customFormat="false" ht="15" hidden="false" customHeight="true" outlineLevel="0" collapsed="false">
      <c r="A14922" s="106" t="n">
        <v>101549.974131944</v>
      </c>
      <c r="B14922" s="1" t="s">
        <v>314</v>
      </c>
      <c r="C14922" s="1" t="s">
        <v>315</v>
      </c>
      <c r="D14922" s="1" t="s">
        <v>316</v>
      </c>
    </row>
    <row r="14923" customFormat="false" ht="15" hidden="false" customHeight="true" outlineLevel="0" collapsed="false">
      <c r="A14923" s="106" t="n">
        <v>101557.9246875</v>
      </c>
      <c r="B14923" s="1" t="s">
        <v>317</v>
      </c>
      <c r="C14923" s="1" t="s">
        <v>318</v>
      </c>
      <c r="D14923" s="1" t="s">
        <v>319</v>
      </c>
    </row>
    <row r="14924" customFormat="false" ht="15" hidden="false" customHeight="true" outlineLevel="0" collapsed="false">
      <c r="A14924" s="106" t="n">
        <v>101566.021828704</v>
      </c>
      <c r="B14924" s="1" t="s">
        <v>320</v>
      </c>
      <c r="C14924" s="1" t="s">
        <v>321</v>
      </c>
      <c r="D14924" s="1" t="s">
        <v>322</v>
      </c>
    </row>
    <row r="14925" customFormat="false" ht="15" hidden="false" customHeight="true" outlineLevel="0" collapsed="false">
      <c r="A14925" s="106" t="n">
        <v>101572.778310185</v>
      </c>
      <c r="B14925" s="1" t="s">
        <v>323</v>
      </c>
      <c r="C14925" s="1" t="s">
        <v>324</v>
      </c>
      <c r="D14925" s="1" t="s">
        <v>325</v>
      </c>
    </row>
    <row r="14926" customFormat="false" ht="15" hidden="false" customHeight="true" outlineLevel="0" collapsed="false">
      <c r="A14926" s="106" t="n">
        <v>101579.561087963</v>
      </c>
      <c r="B14926" s="1" t="s">
        <v>314</v>
      </c>
      <c r="C14926" s="1" t="s">
        <v>315</v>
      </c>
      <c r="D14926" s="1" t="s">
        <v>316</v>
      </c>
    </row>
    <row r="14927" customFormat="false" ht="15" hidden="false" customHeight="true" outlineLevel="0" collapsed="false">
      <c r="A14927" s="106" t="n">
        <v>101587.738668982</v>
      </c>
      <c r="B14927" s="1" t="s">
        <v>326</v>
      </c>
      <c r="C14927" s="1" t="s">
        <v>327</v>
      </c>
      <c r="D14927" s="1" t="s">
        <v>319</v>
      </c>
    </row>
    <row r="14928" customFormat="false" ht="15" hidden="false" customHeight="true" outlineLevel="0" collapsed="false">
      <c r="A14928" s="106" t="n">
        <v>101595.562731482</v>
      </c>
      <c r="B14928" s="1" t="s">
        <v>320</v>
      </c>
      <c r="C14928" s="1" t="s">
        <v>321</v>
      </c>
      <c r="D14928" s="1" t="s">
        <v>322</v>
      </c>
    </row>
    <row r="14929" customFormat="false" ht="15" hidden="false" customHeight="true" outlineLevel="0" collapsed="false">
      <c r="A14929" s="106" t="n">
        <v>101602.206979167</v>
      </c>
      <c r="B14929" s="1" t="s">
        <v>323</v>
      </c>
      <c r="C14929" s="1" t="s">
        <v>324</v>
      </c>
      <c r="D14929" s="1" t="s">
        <v>325</v>
      </c>
    </row>
    <row r="14930" customFormat="false" ht="15" hidden="false" customHeight="true" outlineLevel="0" collapsed="false">
      <c r="A14930" s="106" t="n">
        <v>101609.262962963</v>
      </c>
      <c r="B14930" s="1" t="s">
        <v>314</v>
      </c>
      <c r="C14930" s="1" t="s">
        <v>315</v>
      </c>
      <c r="D14930" s="1" t="s">
        <v>316</v>
      </c>
    </row>
    <row r="14931" customFormat="false" ht="15" hidden="false" customHeight="true" outlineLevel="0" collapsed="false">
      <c r="A14931" s="106" t="n">
        <v>101617.475</v>
      </c>
      <c r="B14931" s="1" t="s">
        <v>326</v>
      </c>
      <c r="C14931" s="1" t="s">
        <v>327</v>
      </c>
      <c r="D14931" s="1" t="s">
        <v>319</v>
      </c>
    </row>
    <row r="14932" customFormat="false" ht="15" hidden="false" customHeight="true" outlineLevel="0" collapsed="false">
      <c r="A14932" s="106" t="n">
        <v>101618.450416667</v>
      </c>
      <c r="B14932" s="1" t="s">
        <v>328</v>
      </c>
      <c r="C14932" s="1" t="s">
        <v>329</v>
      </c>
      <c r="D14932" s="1" t="s">
        <v>330</v>
      </c>
    </row>
    <row r="14933" customFormat="false" ht="15" hidden="false" customHeight="true" outlineLevel="0" collapsed="false">
      <c r="A14933" s="106" t="n">
        <v>101624.962743056</v>
      </c>
      <c r="B14933" s="1" t="s">
        <v>320</v>
      </c>
      <c r="C14933" s="1" t="s">
        <v>321</v>
      </c>
      <c r="D14933" s="1" t="s">
        <v>322</v>
      </c>
    </row>
    <row r="14934" customFormat="false" ht="15" hidden="false" customHeight="true" outlineLevel="0" collapsed="false">
      <c r="A14934" s="106" t="n">
        <v>101631.622881945</v>
      </c>
      <c r="B14934" s="1" t="s">
        <v>323</v>
      </c>
      <c r="C14934" s="1" t="s">
        <v>324</v>
      </c>
      <c r="D14934" s="1" t="s">
        <v>325</v>
      </c>
    </row>
    <row r="14935" customFormat="false" ht="15" hidden="false" customHeight="true" outlineLevel="0" collapsed="false">
      <c r="A14935" s="106" t="n">
        <v>101639.0371875</v>
      </c>
      <c r="B14935" s="1" t="s">
        <v>314</v>
      </c>
      <c r="C14935" s="1" t="s">
        <v>315</v>
      </c>
      <c r="D14935" s="1" t="s">
        <v>316</v>
      </c>
    </row>
    <row r="14936" customFormat="false" ht="15" hidden="false" customHeight="true" outlineLevel="0" collapsed="false">
      <c r="A14936" s="106" t="n">
        <v>101647.095219907</v>
      </c>
      <c r="B14936" s="1" t="s">
        <v>326</v>
      </c>
      <c r="C14936" s="1" t="s">
        <v>327</v>
      </c>
      <c r="D14936" s="1" t="s">
        <v>319</v>
      </c>
    </row>
    <row r="14937" customFormat="false" ht="15" hidden="false" customHeight="true" outlineLevel="0" collapsed="false">
      <c r="A14937" s="106" t="n">
        <v>101654.24818287</v>
      </c>
      <c r="B14937" s="1" t="s">
        <v>320</v>
      </c>
      <c r="C14937" s="1" t="s">
        <v>321</v>
      </c>
      <c r="D14937" s="1" t="s">
        <v>322</v>
      </c>
    </row>
    <row r="14938" customFormat="false" ht="15" hidden="false" customHeight="true" outlineLevel="0" collapsed="false">
      <c r="A14938" s="106" t="n">
        <v>101661.054328704</v>
      </c>
      <c r="B14938" s="1" t="s">
        <v>323</v>
      </c>
      <c r="C14938" s="1" t="s">
        <v>324</v>
      </c>
      <c r="D14938" s="1" t="s">
        <v>325</v>
      </c>
    </row>
    <row r="14939" customFormat="false" ht="15" hidden="false" customHeight="true" outlineLevel="0" collapsed="false">
      <c r="A14939" s="106" t="n">
        <v>101668.821782407</v>
      </c>
      <c r="B14939" s="1" t="s">
        <v>314</v>
      </c>
      <c r="C14939" s="1" t="s">
        <v>315</v>
      </c>
      <c r="D14939" s="1" t="s">
        <v>316</v>
      </c>
    </row>
    <row r="14940" customFormat="false" ht="15" hidden="false" customHeight="true" outlineLevel="0" collapsed="false">
      <c r="A14940" s="106" t="n">
        <v>101676.5984375</v>
      </c>
      <c r="B14940" s="1" t="s">
        <v>326</v>
      </c>
      <c r="C14940" s="1" t="s">
        <v>327</v>
      </c>
      <c r="D14940" s="1" t="s">
        <v>319</v>
      </c>
    </row>
    <row r="14941" customFormat="false" ht="15" hidden="false" customHeight="true" outlineLevel="0" collapsed="false">
      <c r="A14941" s="106" t="n">
        <v>101683.46537037</v>
      </c>
      <c r="B14941" s="1" t="s">
        <v>320</v>
      </c>
      <c r="C14941" s="1" t="s">
        <v>321</v>
      </c>
      <c r="D14941" s="1" t="s">
        <v>322</v>
      </c>
    </row>
    <row r="14942" customFormat="false" ht="15" hidden="false" customHeight="true" outlineLevel="0" collapsed="false">
      <c r="A14942" s="106" t="n">
        <v>101690.532372685</v>
      </c>
      <c r="B14942" s="1" t="s">
        <v>323</v>
      </c>
      <c r="C14942" s="1" t="s">
        <v>324</v>
      </c>
      <c r="D14942" s="1" t="s">
        <v>325</v>
      </c>
    </row>
    <row r="14943" customFormat="false" ht="15" hidden="false" customHeight="true" outlineLevel="0" collapsed="false">
      <c r="A14943" s="106" t="n">
        <v>101698.560601852</v>
      </c>
      <c r="B14943" s="1" t="s">
        <v>314</v>
      </c>
      <c r="C14943" s="1" t="s">
        <v>315</v>
      </c>
      <c r="D14943" s="1" t="s">
        <v>316</v>
      </c>
    </row>
    <row r="14944" customFormat="false" ht="15" hidden="false" customHeight="true" outlineLevel="0" collapsed="false">
      <c r="A14944" s="106" t="n">
        <v>101706.004108796</v>
      </c>
      <c r="B14944" s="1" t="s">
        <v>317</v>
      </c>
      <c r="C14944" s="1" t="s">
        <v>318</v>
      </c>
      <c r="D14944" s="1" t="s">
        <v>319</v>
      </c>
    </row>
    <row r="14945" customFormat="false" ht="15" hidden="false" customHeight="true" outlineLevel="0" collapsed="false">
      <c r="A14945" s="106" t="n">
        <v>101711.06349537</v>
      </c>
      <c r="B14945" s="1" t="s">
        <v>328</v>
      </c>
      <c r="C14945" s="1" t="s">
        <v>331</v>
      </c>
      <c r="D14945" s="1" t="s">
        <v>332</v>
      </c>
    </row>
    <row r="14946" customFormat="false" ht="15" hidden="false" customHeight="true" outlineLevel="0" collapsed="false">
      <c r="A14946" s="106" t="n">
        <v>101712.672951389</v>
      </c>
      <c r="B14946" s="1" t="s">
        <v>320</v>
      </c>
      <c r="C14946" s="1" t="s">
        <v>321</v>
      </c>
      <c r="D14946" s="1" t="s">
        <v>322</v>
      </c>
    </row>
    <row r="14947" customFormat="false" ht="15" hidden="false" customHeight="true" outlineLevel="0" collapsed="false">
      <c r="A14947" s="106" t="n">
        <v>101720.075069444</v>
      </c>
      <c r="B14947" s="1" t="s">
        <v>333</v>
      </c>
      <c r="C14947" s="1" t="s">
        <v>334</v>
      </c>
      <c r="D14947" s="1" t="s">
        <v>325</v>
      </c>
    </row>
    <row r="14948" customFormat="false" ht="15" hidden="false" customHeight="true" outlineLevel="0" collapsed="false">
      <c r="A14948" s="106" t="n">
        <v>101728.220798611</v>
      </c>
      <c r="B14948" s="1" t="s">
        <v>314</v>
      </c>
      <c r="C14948" s="1" t="s">
        <v>315</v>
      </c>
      <c r="D14948" s="1" t="s">
        <v>316</v>
      </c>
    </row>
    <row r="14949" customFormat="false" ht="15" hidden="false" customHeight="true" outlineLevel="0" collapsed="false">
      <c r="A14949" s="106" t="n">
        <v>101735.340208333</v>
      </c>
      <c r="B14949" s="1" t="s">
        <v>326</v>
      </c>
      <c r="C14949" s="1" t="s">
        <v>327</v>
      </c>
      <c r="D14949" s="1" t="s">
        <v>319</v>
      </c>
    </row>
    <row r="14950" customFormat="false" ht="15" hidden="false" customHeight="true" outlineLevel="0" collapsed="false">
      <c r="A14950" s="106" t="n">
        <v>101741.93375</v>
      </c>
      <c r="B14950" s="1" t="s">
        <v>320</v>
      </c>
      <c r="C14950" s="1" t="s">
        <v>321</v>
      </c>
      <c r="D14950" s="1" t="s">
        <v>322</v>
      </c>
    </row>
    <row r="14951" customFormat="false" ht="15" hidden="false" customHeight="true" outlineLevel="0" collapsed="false">
      <c r="A14951" s="106" t="n">
        <v>101749.679606482</v>
      </c>
      <c r="B14951" s="1" t="s">
        <v>323</v>
      </c>
      <c r="C14951" s="1" t="s">
        <v>324</v>
      </c>
      <c r="D14951" s="1" t="s">
        <v>325</v>
      </c>
    </row>
    <row r="14952" customFormat="false" ht="15" hidden="false" customHeight="true" outlineLevel="0" collapsed="false">
      <c r="A14952" s="106" t="n">
        <v>101757.792002315</v>
      </c>
      <c r="B14952" s="1" t="s">
        <v>314</v>
      </c>
      <c r="C14952" s="1" t="s">
        <v>315</v>
      </c>
      <c r="D14952" s="1" t="s">
        <v>316</v>
      </c>
    </row>
    <row r="14953" customFormat="false" ht="15" hidden="false" customHeight="true" outlineLevel="0" collapsed="false">
      <c r="A14953" s="106" t="n">
        <v>101764.640219907</v>
      </c>
      <c r="B14953" s="1" t="s">
        <v>326</v>
      </c>
      <c r="C14953" s="1" t="s">
        <v>327</v>
      </c>
      <c r="D14953" s="1" t="s">
        <v>319</v>
      </c>
    </row>
    <row r="14954" customFormat="false" ht="15" hidden="false" customHeight="true" outlineLevel="0" collapsed="false">
      <c r="A14954" s="106" t="n">
        <v>101771.30587963</v>
      </c>
      <c r="B14954" s="1" t="s">
        <v>320</v>
      </c>
      <c r="C14954" s="1" t="s">
        <v>321</v>
      </c>
      <c r="D14954" s="1" t="s">
        <v>322</v>
      </c>
    </row>
    <row r="14955" customFormat="false" ht="15" hidden="false" customHeight="true" outlineLevel="0" collapsed="false">
      <c r="A14955" s="106" t="n">
        <v>101779.327314815</v>
      </c>
      <c r="B14955" s="1" t="s">
        <v>323</v>
      </c>
      <c r="C14955" s="1" t="s">
        <v>324</v>
      </c>
      <c r="D14955" s="1" t="s">
        <v>325</v>
      </c>
    </row>
    <row r="14956" customFormat="false" ht="15" hidden="false" customHeight="true" outlineLevel="0" collapsed="false">
      <c r="A14956" s="106" t="n">
        <v>101787.276261574</v>
      </c>
      <c r="B14956" s="1" t="s">
        <v>314</v>
      </c>
      <c r="C14956" s="1" t="s">
        <v>315</v>
      </c>
      <c r="D14956" s="1" t="s">
        <v>316</v>
      </c>
    </row>
    <row r="14957" customFormat="false" ht="15" hidden="false" customHeight="true" outlineLevel="0" collapsed="false">
      <c r="A14957" s="106" t="n">
        <v>101793.944016204</v>
      </c>
      <c r="B14957" s="1" t="s">
        <v>326</v>
      </c>
      <c r="C14957" s="1" t="s">
        <v>327</v>
      </c>
      <c r="D14957" s="1" t="s">
        <v>319</v>
      </c>
    </row>
    <row r="14958" customFormat="false" ht="15" hidden="false" customHeight="true" outlineLevel="0" collapsed="false">
      <c r="A14958" s="106" t="n">
        <v>101800.8303125</v>
      </c>
      <c r="B14958" s="1" t="s">
        <v>320</v>
      </c>
      <c r="C14958" s="1" t="s">
        <v>321</v>
      </c>
      <c r="D14958" s="1" t="s">
        <v>322</v>
      </c>
    </row>
    <row r="14959" customFormat="false" ht="15" hidden="false" customHeight="true" outlineLevel="0" collapsed="false">
      <c r="A14959" s="106" t="n">
        <v>101804.780960648</v>
      </c>
      <c r="B14959" s="1" t="s">
        <v>328</v>
      </c>
      <c r="C14959" s="1" t="s">
        <v>335</v>
      </c>
      <c r="D14959" s="1" t="s">
        <v>336</v>
      </c>
    </row>
    <row r="14960" customFormat="false" ht="15" hidden="false" customHeight="true" outlineLevel="0" collapsed="false">
      <c r="A14960" s="106" t="n">
        <v>101808.994965278</v>
      </c>
      <c r="B14960" s="1" t="s">
        <v>323</v>
      </c>
      <c r="C14960" s="1" t="s">
        <v>324</v>
      </c>
      <c r="D14960" s="1" t="s">
        <v>325</v>
      </c>
    </row>
    <row r="14961" customFormat="false" ht="15" hidden="false" customHeight="true" outlineLevel="0" collapsed="false">
      <c r="A14961" s="106" t="n">
        <v>101816.681828704</v>
      </c>
      <c r="B14961" s="1" t="s">
        <v>314</v>
      </c>
      <c r="C14961" s="1" t="s">
        <v>315</v>
      </c>
      <c r="D14961" s="1" t="s">
        <v>316</v>
      </c>
    </row>
    <row r="14962" customFormat="false" ht="15" hidden="false" customHeight="true" outlineLevel="0" collapsed="false">
      <c r="A14962" s="106" t="n">
        <v>101823.296064815</v>
      </c>
      <c r="B14962" s="1" t="s">
        <v>326</v>
      </c>
      <c r="C14962" s="1" t="s">
        <v>327</v>
      </c>
      <c r="D14962" s="1" t="s">
        <v>319</v>
      </c>
    </row>
    <row r="14963" customFormat="false" ht="15" hidden="false" customHeight="true" outlineLevel="0" collapsed="false">
      <c r="A14963" s="106" t="n">
        <v>101830.516782407</v>
      </c>
      <c r="B14963" s="1" t="s">
        <v>320</v>
      </c>
      <c r="C14963" s="1" t="s">
        <v>321</v>
      </c>
      <c r="D14963" s="1" t="s">
        <v>322</v>
      </c>
    </row>
    <row r="14964" customFormat="false" ht="15" hidden="false" customHeight="true" outlineLevel="0" collapsed="false">
      <c r="A14964" s="106" t="n">
        <v>101838.660798611</v>
      </c>
      <c r="B14964" s="1" t="s">
        <v>323</v>
      </c>
      <c r="C14964" s="1" t="s">
        <v>324</v>
      </c>
      <c r="D14964" s="1" t="s">
        <v>325</v>
      </c>
    </row>
    <row r="14965" customFormat="false" ht="15" hidden="false" customHeight="true" outlineLevel="0" collapsed="false">
      <c r="A14965" s="106" t="n">
        <v>101846.025347222</v>
      </c>
      <c r="B14965" s="1" t="s">
        <v>314</v>
      </c>
      <c r="C14965" s="1" t="s">
        <v>315</v>
      </c>
      <c r="D14965" s="1" t="s">
        <v>316</v>
      </c>
    </row>
    <row r="14966" customFormat="false" ht="15" hidden="false" customHeight="true" outlineLevel="0" collapsed="false">
      <c r="A14966" s="106" t="n">
        <v>101852.738263889</v>
      </c>
      <c r="B14966" s="1" t="s">
        <v>326</v>
      </c>
      <c r="C14966" s="1" t="s">
        <v>327</v>
      </c>
      <c r="D14966" s="1" t="s">
        <v>319</v>
      </c>
    </row>
    <row r="14967" customFormat="false" ht="15" hidden="false" customHeight="true" outlineLevel="0" collapsed="false">
      <c r="A14967" s="106" t="n">
        <v>101860.336863426</v>
      </c>
      <c r="B14967" s="1" t="s">
        <v>320</v>
      </c>
      <c r="C14967" s="1" t="s">
        <v>321</v>
      </c>
      <c r="D14967" s="1" t="s">
        <v>322</v>
      </c>
    </row>
    <row r="14968" customFormat="false" ht="15" hidden="false" customHeight="true" outlineLevel="0" collapsed="false">
      <c r="A14968" s="106" t="n">
        <v>101868.30244213</v>
      </c>
      <c r="B14968" s="1" t="s">
        <v>323</v>
      </c>
      <c r="C14968" s="1" t="s">
        <v>324</v>
      </c>
      <c r="D14968" s="1" t="s">
        <v>325</v>
      </c>
    </row>
    <row r="14969" customFormat="false" ht="15" hidden="false" customHeight="true" outlineLevel="0" collapsed="false">
      <c r="A14969" s="106" t="n">
        <v>101875.337407407</v>
      </c>
      <c r="B14969" s="1" t="s">
        <v>314</v>
      </c>
      <c r="C14969" s="1" t="s">
        <v>315</v>
      </c>
      <c r="D14969" s="1" t="s">
        <v>316</v>
      </c>
    </row>
    <row r="14970" customFormat="false" ht="15" hidden="false" customHeight="true" outlineLevel="0" collapsed="false">
      <c r="A14970" s="106" t="n">
        <v>101882.296458333</v>
      </c>
      <c r="B14970" s="1" t="s">
        <v>317</v>
      </c>
      <c r="C14970" s="1" t="s">
        <v>318</v>
      </c>
      <c r="D14970" s="1" t="s">
        <v>319</v>
      </c>
    </row>
    <row r="14971" customFormat="false" ht="15" hidden="false" customHeight="true" outlineLevel="0" collapsed="false">
      <c r="A14971" s="106" t="n">
        <v>101890.229166667</v>
      </c>
      <c r="B14971" s="1" t="s">
        <v>320</v>
      </c>
      <c r="C14971" s="1" t="s">
        <v>321</v>
      </c>
      <c r="D14971" s="1" t="s">
        <v>322</v>
      </c>
    </row>
    <row r="14972" customFormat="false" ht="15" hidden="false" customHeight="true" outlineLevel="0" collapsed="false">
      <c r="A14972" s="106" t="n">
        <v>101894.75650463</v>
      </c>
      <c r="B14972" s="1" t="s">
        <v>328</v>
      </c>
      <c r="C14972" s="1" t="s">
        <v>337</v>
      </c>
      <c r="D14972" s="1" t="s">
        <v>338</v>
      </c>
    </row>
    <row r="14973" customFormat="false" ht="15" hidden="false" customHeight="true" outlineLevel="0" collapsed="false">
      <c r="A14973" s="106" t="n">
        <v>101897.89537037</v>
      </c>
      <c r="B14973" s="1" t="s">
        <v>333</v>
      </c>
      <c r="C14973" s="1" t="s">
        <v>334</v>
      </c>
      <c r="D14973" s="1" t="s">
        <v>325</v>
      </c>
    </row>
    <row r="14974" customFormat="false" ht="15" hidden="false" customHeight="true" outlineLevel="0" collapsed="false">
      <c r="A14974" s="106" t="n">
        <v>101904.66162037</v>
      </c>
      <c r="B14974" s="1" t="s">
        <v>314</v>
      </c>
      <c r="C14974" s="1" t="s">
        <v>315</v>
      </c>
      <c r="D14974" s="1" t="s">
        <v>316</v>
      </c>
    </row>
    <row r="14975" customFormat="false" ht="15" hidden="false" customHeight="true" outlineLevel="0" collapsed="false">
      <c r="A14975" s="106" t="n">
        <v>101911.966354167</v>
      </c>
      <c r="B14975" s="1" t="s">
        <v>326</v>
      </c>
      <c r="C14975" s="1" t="s">
        <v>327</v>
      </c>
      <c r="D14975" s="1" t="s">
        <v>319</v>
      </c>
    </row>
    <row r="14976" customFormat="false" ht="15" hidden="false" customHeight="true" outlineLevel="0" collapsed="false">
      <c r="A14976" s="106" t="n">
        <v>101920.113726852</v>
      </c>
      <c r="B14976" s="1" t="s">
        <v>320</v>
      </c>
      <c r="C14976" s="1" t="s">
        <v>321</v>
      </c>
      <c r="D14976" s="1" t="s">
        <v>322</v>
      </c>
    </row>
    <row r="14977" customFormat="false" ht="15" hidden="false" customHeight="true" outlineLevel="0" collapsed="false">
      <c r="A14977" s="106" t="n">
        <v>101927.419421296</v>
      </c>
      <c r="B14977" s="1" t="s">
        <v>323</v>
      </c>
      <c r="C14977" s="1" t="s">
        <v>324</v>
      </c>
      <c r="D14977" s="1" t="s">
        <v>325</v>
      </c>
    </row>
    <row r="14978" customFormat="false" ht="15" hidden="false" customHeight="true" outlineLevel="0" collapsed="false">
      <c r="A14978" s="106" t="n">
        <v>101934.043761574</v>
      </c>
      <c r="B14978" s="1" t="s">
        <v>314</v>
      </c>
      <c r="C14978" s="1" t="s">
        <v>315</v>
      </c>
      <c r="D14978" s="1" t="s">
        <v>316</v>
      </c>
    </row>
    <row r="14979" customFormat="false" ht="15" hidden="false" customHeight="true" outlineLevel="0" collapsed="false">
      <c r="A14979" s="106" t="n">
        <v>101941.711840278</v>
      </c>
      <c r="B14979" s="1" t="s">
        <v>326</v>
      </c>
      <c r="C14979" s="1" t="s">
        <v>327</v>
      </c>
      <c r="D14979" s="1" t="s">
        <v>319</v>
      </c>
    </row>
    <row r="14980" customFormat="false" ht="15" hidden="false" customHeight="true" outlineLevel="0" collapsed="false">
      <c r="A14980" s="106" t="n">
        <v>101949.910405093</v>
      </c>
      <c r="B14980" s="1" t="s">
        <v>320</v>
      </c>
      <c r="C14980" s="1" t="s">
        <v>321</v>
      </c>
      <c r="D14980" s="1" t="s">
        <v>322</v>
      </c>
    </row>
    <row r="14981" customFormat="false" ht="15" hidden="false" customHeight="true" outlineLevel="0" collapsed="false">
      <c r="A14981" s="106" t="n">
        <v>101956.870196759</v>
      </c>
      <c r="B14981" s="1" t="s">
        <v>323</v>
      </c>
      <c r="C14981" s="1" t="s">
        <v>324</v>
      </c>
      <c r="D14981" s="1" t="s">
        <v>325</v>
      </c>
    </row>
    <row r="14982" customFormat="false" ht="15" hidden="false" customHeight="true" outlineLevel="0" collapsed="false">
      <c r="A14982" s="106" t="n">
        <v>101963.515104167</v>
      </c>
      <c r="B14982" s="1" t="s">
        <v>314</v>
      </c>
      <c r="C14982" s="1" t="s">
        <v>315</v>
      </c>
      <c r="D14982" s="1" t="s">
        <v>316</v>
      </c>
    </row>
    <row r="14983" customFormat="false" ht="15" hidden="false" customHeight="true" outlineLevel="0" collapsed="false">
      <c r="A14983" s="106" t="n">
        <v>101971.479837963</v>
      </c>
      <c r="B14983" s="1" t="s">
        <v>326</v>
      </c>
      <c r="C14983" s="1" t="s">
        <v>327</v>
      </c>
      <c r="D14983" s="1" t="s">
        <v>319</v>
      </c>
    </row>
    <row r="14984" customFormat="false" ht="15" hidden="false" customHeight="true" outlineLevel="0" collapsed="false">
      <c r="A14984" s="106" t="n">
        <v>101979.557939815</v>
      </c>
      <c r="B14984" s="1" t="s">
        <v>320</v>
      </c>
      <c r="C14984" s="1" t="s">
        <v>321</v>
      </c>
      <c r="D14984" s="1" t="s">
        <v>322</v>
      </c>
    </row>
    <row r="14985" customFormat="false" ht="15" hidden="false" customHeight="true" outlineLevel="0" collapsed="false">
      <c r="A14985" s="106" t="n">
        <v>101983.687881944</v>
      </c>
      <c r="B14985" s="1" t="s">
        <v>328</v>
      </c>
      <c r="C14985" s="1" t="s">
        <v>329</v>
      </c>
      <c r="D14985" s="1" t="s">
        <v>330</v>
      </c>
    </row>
    <row r="14986" customFormat="false" ht="15" hidden="false" customHeight="true" outlineLevel="0" collapsed="false">
      <c r="A14986" s="106" t="n">
        <v>101986.262986111</v>
      </c>
      <c r="B14986" s="1" t="s">
        <v>323</v>
      </c>
      <c r="C14986" s="1" t="s">
        <v>324</v>
      </c>
      <c r="D14986" s="1" t="s">
        <v>325</v>
      </c>
    </row>
    <row r="14987" customFormat="false" ht="15" hidden="false" customHeight="true" outlineLevel="0" collapsed="false">
      <c r="A14987" s="106" t="n">
        <v>101993.080509259</v>
      </c>
      <c r="B14987" s="1" t="s">
        <v>314</v>
      </c>
      <c r="C14987" s="1" t="s">
        <v>315</v>
      </c>
      <c r="D14987" s="1" t="s">
        <v>316</v>
      </c>
    </row>
    <row r="14988" customFormat="false" ht="15" hidden="false" customHeight="true" outlineLevel="0" collapsed="false">
      <c r="A14988" s="106" t="n">
        <v>102001.218483796</v>
      </c>
      <c r="B14988" s="1" t="s">
        <v>326</v>
      </c>
      <c r="C14988" s="1" t="s">
        <v>327</v>
      </c>
      <c r="D14988" s="1" t="s">
        <v>319</v>
      </c>
    </row>
    <row r="14989" customFormat="false" ht="15" hidden="false" customHeight="true" outlineLevel="0" collapsed="false">
      <c r="A14989" s="106" t="n">
        <v>102009.031793982</v>
      </c>
      <c r="B14989" s="1" t="s">
        <v>320</v>
      </c>
      <c r="C14989" s="1" t="s">
        <v>321</v>
      </c>
      <c r="D14989" s="1" t="s">
        <v>322</v>
      </c>
    </row>
    <row r="14990" customFormat="false" ht="15" hidden="false" customHeight="true" outlineLevel="0" collapsed="false">
      <c r="A14990" s="106" t="n">
        <v>102015.626284722</v>
      </c>
      <c r="B14990" s="1" t="s">
        <v>323</v>
      </c>
      <c r="C14990" s="1" t="s">
        <v>324</v>
      </c>
      <c r="D14990" s="1" t="s">
        <v>325</v>
      </c>
    </row>
    <row r="14991" customFormat="false" ht="15" hidden="false" customHeight="true" outlineLevel="0" collapsed="false">
      <c r="A14991" s="106" t="n">
        <v>102022.722013889</v>
      </c>
      <c r="B14991" s="1" t="s">
        <v>314</v>
      </c>
      <c r="C14991" s="1" t="s">
        <v>315</v>
      </c>
      <c r="D14991" s="1" t="s">
        <v>316</v>
      </c>
    </row>
    <row r="14992" customFormat="false" ht="15" hidden="false" customHeight="true" outlineLevel="0" collapsed="false">
      <c r="A14992" s="106" t="n">
        <v>102030.886597222</v>
      </c>
      <c r="B14992" s="1" t="s">
        <v>326</v>
      </c>
      <c r="C14992" s="1" t="s">
        <v>327</v>
      </c>
      <c r="D14992" s="1" t="s">
        <v>319</v>
      </c>
    </row>
    <row r="14993" customFormat="false" ht="15" hidden="false" customHeight="true" outlineLevel="0" collapsed="false">
      <c r="A14993" s="106" t="n">
        <v>102038.351099537</v>
      </c>
      <c r="B14993" s="1" t="s">
        <v>320</v>
      </c>
      <c r="C14993" s="1" t="s">
        <v>321</v>
      </c>
      <c r="D14993" s="1" t="s">
        <v>322</v>
      </c>
    </row>
    <row r="14994" customFormat="false" ht="15" hidden="false" customHeight="true" outlineLevel="0" collapsed="false">
      <c r="A14994" s="106" t="n">
        <v>102044.992418982</v>
      </c>
      <c r="B14994" s="1" t="s">
        <v>323</v>
      </c>
      <c r="C14994" s="1" t="s">
        <v>324</v>
      </c>
      <c r="D14994" s="1" t="s">
        <v>325</v>
      </c>
    </row>
    <row r="14995" customFormat="false" ht="15" hidden="false" customHeight="true" outlineLevel="0" collapsed="false">
      <c r="A14995" s="106" t="n">
        <v>102052.41380787</v>
      </c>
      <c r="B14995" s="1" t="s">
        <v>314</v>
      </c>
      <c r="C14995" s="1" t="s">
        <v>315</v>
      </c>
      <c r="D14995" s="1" t="s">
        <v>316</v>
      </c>
    </row>
    <row r="14996" customFormat="false" ht="15" hidden="false" customHeight="true" outlineLevel="0" collapsed="false">
      <c r="A14996" s="106" t="n">
        <v>102060.457766204</v>
      </c>
      <c r="B14996" s="1" t="s">
        <v>317</v>
      </c>
      <c r="C14996" s="1" t="s">
        <v>318</v>
      </c>
      <c r="D14996" s="1" t="s">
        <v>319</v>
      </c>
    </row>
    <row r="14997" customFormat="false" ht="15" hidden="false" customHeight="true" outlineLevel="0" collapsed="false">
      <c r="A14997" s="106" t="n">
        <v>102067.567407407</v>
      </c>
      <c r="B14997" s="1" t="s">
        <v>320</v>
      </c>
      <c r="C14997" s="1" t="s">
        <v>321</v>
      </c>
      <c r="D14997" s="1" t="s">
        <v>322</v>
      </c>
    </row>
    <row r="14998" customFormat="false" ht="15" hidden="false" customHeight="true" outlineLevel="0" collapsed="false">
      <c r="A14998" s="106" t="n">
        <v>102074.391018519</v>
      </c>
      <c r="B14998" s="1" t="s">
        <v>323</v>
      </c>
      <c r="C14998" s="1" t="s">
        <v>324</v>
      </c>
      <c r="D14998" s="1" t="s">
        <v>325</v>
      </c>
    </row>
    <row r="14999" customFormat="false" ht="15" hidden="false" customHeight="true" outlineLevel="0" collapsed="false">
      <c r="A14999" s="106" t="n">
        <v>102076.31099537</v>
      </c>
      <c r="B14999" s="1" t="s">
        <v>328</v>
      </c>
      <c r="C14999" s="1" t="s">
        <v>331</v>
      </c>
      <c r="D14999" s="1" t="s">
        <v>332</v>
      </c>
    </row>
    <row r="15000" customFormat="false" ht="15" hidden="false" customHeight="true" outlineLevel="0" collapsed="false">
      <c r="A15000" s="106" t="n">
        <v>102082.131053241</v>
      </c>
      <c r="B15000" s="1" t="s">
        <v>314</v>
      </c>
      <c r="C15000" s="1" t="s">
        <v>315</v>
      </c>
      <c r="D15000" s="1" t="s">
        <v>316</v>
      </c>
    </row>
    <row r="15001" customFormat="false" ht="15" hidden="false" customHeight="true" outlineLevel="0" collapsed="false">
      <c r="A15001" s="106" t="n">
        <v>102089.925509259</v>
      </c>
      <c r="B15001" s="1" t="s">
        <v>326</v>
      </c>
      <c r="C15001" s="1" t="s">
        <v>327</v>
      </c>
      <c r="D15001" s="1" t="s">
        <v>319</v>
      </c>
    </row>
    <row r="15002" customFormat="false" ht="15" hidden="false" customHeight="true" outlineLevel="0" collapsed="false">
      <c r="A15002" s="106" t="n">
        <v>102096.746550926</v>
      </c>
      <c r="B15002" s="1" t="s">
        <v>320</v>
      </c>
      <c r="C15002" s="1" t="s">
        <v>321</v>
      </c>
      <c r="D15002" s="1" t="s">
        <v>322</v>
      </c>
    </row>
    <row r="15003" customFormat="false" ht="15" hidden="false" customHeight="true" outlineLevel="0" collapsed="false">
      <c r="A15003" s="106" t="n">
        <v>102103.846689815</v>
      </c>
      <c r="B15003" s="1" t="s">
        <v>323</v>
      </c>
      <c r="C15003" s="1" t="s">
        <v>324</v>
      </c>
      <c r="D15003" s="1" t="s">
        <v>325</v>
      </c>
    </row>
    <row r="15004" customFormat="false" ht="15" hidden="false" customHeight="true" outlineLevel="0" collapsed="false">
      <c r="A15004" s="106" t="n">
        <v>102111.847824074</v>
      </c>
      <c r="B15004" s="1" t="s">
        <v>314</v>
      </c>
      <c r="C15004" s="1" t="s">
        <v>315</v>
      </c>
      <c r="D15004" s="1" t="s">
        <v>316</v>
      </c>
    </row>
    <row r="15005" customFormat="false" ht="15" hidden="false" customHeight="true" outlineLevel="0" collapsed="false">
      <c r="A15005" s="106" t="n">
        <v>102119.307349537</v>
      </c>
      <c r="B15005" s="1" t="s">
        <v>326</v>
      </c>
      <c r="C15005" s="1" t="s">
        <v>327</v>
      </c>
      <c r="D15005" s="1" t="s">
        <v>319</v>
      </c>
    </row>
    <row r="15006" customFormat="false" ht="15" hidden="false" customHeight="true" outlineLevel="0" collapsed="false">
      <c r="A15006" s="106" t="n">
        <v>102125.955578704</v>
      </c>
      <c r="B15006" s="1" t="s">
        <v>320</v>
      </c>
      <c r="C15006" s="1" t="s">
        <v>321</v>
      </c>
      <c r="D15006" s="1" t="s">
        <v>322</v>
      </c>
    </row>
    <row r="15007" customFormat="false" ht="15" hidden="false" customHeight="true" outlineLevel="0" collapsed="false">
      <c r="A15007" s="106" t="n">
        <v>102133.379178241</v>
      </c>
      <c r="B15007" s="1" t="s">
        <v>323</v>
      </c>
      <c r="C15007" s="1" t="s">
        <v>324</v>
      </c>
      <c r="D15007" s="1" t="s">
        <v>325</v>
      </c>
    </row>
    <row r="15008" customFormat="false" ht="15" hidden="false" customHeight="true" outlineLevel="0" collapsed="false">
      <c r="A15008" s="106" t="n">
        <v>102141.533726852</v>
      </c>
      <c r="B15008" s="1" t="s">
        <v>314</v>
      </c>
      <c r="C15008" s="1" t="s">
        <v>315</v>
      </c>
      <c r="D15008" s="1" t="s">
        <v>316</v>
      </c>
    </row>
    <row r="15009" customFormat="false" ht="15" hidden="false" customHeight="true" outlineLevel="0" collapsed="false">
      <c r="A15009" s="106" t="n">
        <v>102148.641006944</v>
      </c>
      <c r="B15009" s="1" t="s">
        <v>326</v>
      </c>
      <c r="C15009" s="1" t="s">
        <v>327</v>
      </c>
      <c r="D15009" s="1" t="s">
        <v>319</v>
      </c>
    </row>
    <row r="15010" customFormat="false" ht="15" hidden="false" customHeight="true" outlineLevel="0" collapsed="false">
      <c r="A15010" s="106" t="n">
        <v>102155.254363426</v>
      </c>
      <c r="B15010" s="1" t="s">
        <v>320</v>
      </c>
      <c r="C15010" s="1" t="s">
        <v>321</v>
      </c>
      <c r="D15010" s="1" t="s">
        <v>322</v>
      </c>
    </row>
    <row r="15011" customFormat="false" ht="15" hidden="false" customHeight="true" outlineLevel="0" collapsed="false">
      <c r="A15011" s="106" t="n">
        <v>102163.000706019</v>
      </c>
      <c r="B15011" s="1" t="s">
        <v>323</v>
      </c>
      <c r="C15011" s="1" t="s">
        <v>324</v>
      </c>
      <c r="D15011" s="1" t="s">
        <v>325</v>
      </c>
    </row>
    <row r="15012" customFormat="false" ht="15" hidden="false" customHeight="true" outlineLevel="0" collapsed="false">
      <c r="A15012" s="106" t="n">
        <v>102170.028773148</v>
      </c>
      <c r="B15012" s="1" t="s">
        <v>328</v>
      </c>
      <c r="C15012" s="1" t="s">
        <v>335</v>
      </c>
      <c r="D15012" s="1" t="s">
        <v>336</v>
      </c>
    </row>
    <row r="15013" customFormat="false" ht="15" hidden="false" customHeight="true" outlineLevel="0" collapsed="false">
      <c r="A15013" s="106" t="n">
        <v>102171.157256944</v>
      </c>
      <c r="B15013" s="1" t="s">
        <v>314</v>
      </c>
      <c r="C15013" s="1" t="s">
        <v>315</v>
      </c>
      <c r="D15013" s="1" t="s">
        <v>316</v>
      </c>
    </row>
    <row r="15014" customFormat="false" ht="15" hidden="false" customHeight="true" outlineLevel="0" collapsed="false">
      <c r="A15014" s="106" t="n">
        <v>102177.97306713</v>
      </c>
      <c r="B15014" s="1" t="s">
        <v>326</v>
      </c>
      <c r="C15014" s="1" t="s">
        <v>327</v>
      </c>
      <c r="D15014" s="1" t="s">
        <v>319</v>
      </c>
    </row>
    <row r="15015" customFormat="false" ht="15" hidden="false" customHeight="true" outlineLevel="0" collapsed="false">
      <c r="A15015" s="106" t="n">
        <v>102184.688217593</v>
      </c>
      <c r="B15015" s="1" t="s">
        <v>320</v>
      </c>
      <c r="C15015" s="1" t="s">
        <v>321</v>
      </c>
      <c r="D15015" s="1" t="s">
        <v>322</v>
      </c>
    </row>
    <row r="15016" customFormat="false" ht="15" hidden="false" customHeight="true" outlineLevel="0" collapsed="false">
      <c r="A15016" s="106" t="n">
        <v>102192.706493056</v>
      </c>
      <c r="B15016" s="1" t="s">
        <v>323</v>
      </c>
      <c r="C15016" s="1" t="s">
        <v>324</v>
      </c>
      <c r="D15016" s="1" t="s">
        <v>325</v>
      </c>
    </row>
    <row r="15017" customFormat="false" ht="15" hidden="false" customHeight="true" outlineLevel="0" collapsed="false">
      <c r="A15017" s="106" t="n">
        <v>102200.695439815</v>
      </c>
      <c r="B15017" s="1" t="s">
        <v>314</v>
      </c>
      <c r="C15017" s="1" t="s">
        <v>315</v>
      </c>
      <c r="D15017" s="1" t="s">
        <v>316</v>
      </c>
    </row>
    <row r="15018" customFormat="false" ht="15" hidden="false" customHeight="true" outlineLevel="0" collapsed="false">
      <c r="A15018" s="106" t="n">
        <v>102207.345335648</v>
      </c>
      <c r="B15018" s="1" t="s">
        <v>326</v>
      </c>
      <c r="C15018" s="1" t="s">
        <v>327</v>
      </c>
      <c r="D15018" s="1" t="s">
        <v>319</v>
      </c>
    </row>
    <row r="15019" customFormat="false" ht="15" hidden="false" customHeight="true" outlineLevel="0" collapsed="false">
      <c r="A15019" s="106" t="n">
        <v>102214.281446759</v>
      </c>
      <c r="B15019" s="1" t="s">
        <v>320</v>
      </c>
      <c r="C15019" s="1" t="s">
        <v>321</v>
      </c>
      <c r="D15019" s="1" t="s">
        <v>322</v>
      </c>
    </row>
    <row r="15020" customFormat="false" ht="15" hidden="false" customHeight="true" outlineLevel="0" collapsed="false">
      <c r="A15020" s="106" t="n">
        <v>102222.462592593</v>
      </c>
      <c r="B15020" s="1" t="s">
        <v>323</v>
      </c>
      <c r="C15020" s="1" t="s">
        <v>324</v>
      </c>
      <c r="D15020" s="1" t="s">
        <v>325</v>
      </c>
    </row>
    <row r="15021" customFormat="false" ht="15" hidden="false" customHeight="true" outlineLevel="0" collapsed="false">
      <c r="A15021" s="106" t="n">
        <v>102230.144351852</v>
      </c>
      <c r="B15021" s="1" t="s">
        <v>314</v>
      </c>
      <c r="C15021" s="1" t="s">
        <v>315</v>
      </c>
      <c r="D15021" s="1" t="s">
        <v>316</v>
      </c>
    </row>
    <row r="15022" customFormat="false" ht="15" hidden="false" customHeight="true" outlineLevel="0" collapsed="false">
      <c r="A15022" s="106" t="n">
        <v>102236.784166667</v>
      </c>
      <c r="B15022" s="1" t="s">
        <v>317</v>
      </c>
      <c r="C15022" s="1" t="s">
        <v>318</v>
      </c>
      <c r="D15022" s="1" t="s">
        <v>319</v>
      </c>
    </row>
    <row r="15023" customFormat="false" ht="15" hidden="false" customHeight="true" outlineLevel="0" collapsed="false">
      <c r="A15023" s="106" t="n">
        <v>102244.032152778</v>
      </c>
      <c r="B15023" s="1" t="s">
        <v>320</v>
      </c>
      <c r="C15023" s="1" t="s">
        <v>321</v>
      </c>
      <c r="D15023" s="1" t="s">
        <v>322</v>
      </c>
    </row>
    <row r="15024" customFormat="false" ht="15" hidden="false" customHeight="true" outlineLevel="0" collapsed="false">
      <c r="A15024" s="106" t="n">
        <v>102252.208043982</v>
      </c>
      <c r="B15024" s="1" t="s">
        <v>323</v>
      </c>
      <c r="C15024" s="1" t="s">
        <v>324</v>
      </c>
      <c r="D15024" s="1" t="s">
        <v>325</v>
      </c>
    </row>
    <row r="15025" customFormat="false" ht="15" hidden="false" customHeight="true" outlineLevel="0" collapsed="false">
      <c r="A15025" s="106" t="n">
        <v>102259.522268519</v>
      </c>
      <c r="B15025" s="1" t="s">
        <v>314</v>
      </c>
      <c r="C15025" s="1" t="s">
        <v>315</v>
      </c>
      <c r="D15025" s="1" t="s">
        <v>316</v>
      </c>
    </row>
    <row r="15026" customFormat="false" ht="15" hidden="false" customHeight="true" outlineLevel="0" collapsed="false">
      <c r="A15026" s="106" t="n">
        <v>102260.003229167</v>
      </c>
      <c r="B15026" s="1" t="s">
        <v>328</v>
      </c>
      <c r="C15026" s="1" t="s">
        <v>337</v>
      </c>
      <c r="D15026" s="1" t="s">
        <v>338</v>
      </c>
    </row>
    <row r="15027" customFormat="false" ht="15" hidden="false" customHeight="true" outlineLevel="0" collapsed="false">
      <c r="A15027" s="106" t="n">
        <v>102266.297037037</v>
      </c>
      <c r="B15027" s="1" t="s">
        <v>326</v>
      </c>
      <c r="C15027" s="1" t="s">
        <v>327</v>
      </c>
      <c r="D15027" s="1" t="s">
        <v>319</v>
      </c>
    </row>
    <row r="15028" customFormat="false" ht="15" hidden="false" customHeight="true" outlineLevel="0" collapsed="false">
      <c r="A15028" s="106" t="n">
        <v>102273.904918982</v>
      </c>
      <c r="B15028" s="1" t="s">
        <v>320</v>
      </c>
      <c r="C15028" s="1" t="s">
        <v>321</v>
      </c>
      <c r="D15028" s="1" t="s">
        <v>322</v>
      </c>
    </row>
    <row r="15029" customFormat="false" ht="15" hidden="false" customHeight="true" outlineLevel="0" collapsed="false">
      <c r="A15029" s="106" t="n">
        <v>102281.881805556</v>
      </c>
      <c r="B15029" s="1" t="s">
        <v>323</v>
      </c>
      <c r="C15029" s="1" t="s">
        <v>324</v>
      </c>
      <c r="D15029" s="1" t="s">
        <v>325</v>
      </c>
    </row>
    <row r="15030" customFormat="false" ht="15" hidden="false" customHeight="true" outlineLevel="0" collapsed="false">
      <c r="A15030" s="106" t="n">
        <v>102288.862349537</v>
      </c>
      <c r="B15030" s="1" t="s">
        <v>314</v>
      </c>
      <c r="C15030" s="1" t="s">
        <v>315</v>
      </c>
      <c r="D15030" s="1" t="s">
        <v>316</v>
      </c>
    </row>
    <row r="15031" customFormat="false" ht="15" hidden="false" customHeight="true" outlineLevel="0" collapsed="false">
      <c r="A15031" s="106" t="n">
        <v>102295.879178241</v>
      </c>
      <c r="B15031" s="1" t="s">
        <v>326</v>
      </c>
      <c r="C15031" s="1" t="s">
        <v>327</v>
      </c>
      <c r="D15031" s="1" t="s">
        <v>319</v>
      </c>
    </row>
    <row r="15032" customFormat="false" ht="15" hidden="false" customHeight="true" outlineLevel="0" collapsed="false">
      <c r="A15032" s="106" t="n">
        <v>102303.824618056</v>
      </c>
      <c r="B15032" s="1" t="s">
        <v>320</v>
      </c>
      <c r="C15032" s="1" t="s">
        <v>321</v>
      </c>
      <c r="D15032" s="1" t="s">
        <v>322</v>
      </c>
    </row>
    <row r="15033" customFormat="false" ht="15" hidden="false" customHeight="true" outlineLevel="0" collapsed="false">
      <c r="A15033" s="106" t="n">
        <v>102311.452418982</v>
      </c>
      <c r="B15033" s="1" t="s">
        <v>323</v>
      </c>
      <c r="C15033" s="1" t="s">
        <v>324</v>
      </c>
      <c r="D15033" s="1" t="s">
        <v>325</v>
      </c>
    </row>
    <row r="15034" customFormat="false" ht="15" hidden="false" customHeight="true" outlineLevel="0" collapsed="false">
      <c r="A15034" s="106" t="n">
        <v>102318.200868056</v>
      </c>
      <c r="B15034" s="1" t="s">
        <v>314</v>
      </c>
      <c r="C15034" s="1" t="s">
        <v>315</v>
      </c>
      <c r="D15034" s="1" t="s">
        <v>316</v>
      </c>
    </row>
    <row r="15035" customFormat="false" ht="15" hidden="false" customHeight="true" outlineLevel="0" collapsed="false">
      <c r="A15035" s="106" t="n">
        <v>102325.522337963</v>
      </c>
      <c r="B15035" s="1" t="s">
        <v>326</v>
      </c>
      <c r="C15035" s="1" t="s">
        <v>327</v>
      </c>
      <c r="D15035" s="1" t="s">
        <v>319</v>
      </c>
    </row>
    <row r="15036" customFormat="false" ht="15" hidden="false" customHeight="true" outlineLevel="0" collapsed="false">
      <c r="A15036" s="106" t="n">
        <v>102333.690543982</v>
      </c>
      <c r="B15036" s="1" t="s">
        <v>320</v>
      </c>
      <c r="C15036" s="1" t="s">
        <v>321</v>
      </c>
      <c r="D15036" s="1" t="s">
        <v>322</v>
      </c>
    </row>
    <row r="15037" customFormat="false" ht="15" hidden="false" customHeight="true" outlineLevel="0" collapsed="false">
      <c r="A15037" s="106" t="n">
        <v>102340.923414352</v>
      </c>
      <c r="B15037" s="1" t="s">
        <v>323</v>
      </c>
      <c r="C15037" s="1" t="s">
        <v>324</v>
      </c>
      <c r="D15037" s="1" t="s">
        <v>325</v>
      </c>
    </row>
    <row r="15038" customFormat="false" ht="15" hidden="false" customHeight="true" outlineLevel="0" collapsed="false">
      <c r="A15038" s="106" t="n">
        <v>102347.568159722</v>
      </c>
      <c r="B15038" s="1" t="s">
        <v>314</v>
      </c>
      <c r="C15038" s="1" t="s">
        <v>315</v>
      </c>
      <c r="D15038" s="1" t="s">
        <v>316</v>
      </c>
    </row>
    <row r="15039" customFormat="false" ht="15" hidden="false" customHeight="true" outlineLevel="0" collapsed="false">
      <c r="A15039" s="106" t="n">
        <v>102348.934872685</v>
      </c>
      <c r="B15039" s="1" t="s">
        <v>328</v>
      </c>
      <c r="C15039" s="1" t="s">
        <v>329</v>
      </c>
      <c r="D15039" s="1" t="s">
        <v>330</v>
      </c>
    </row>
    <row r="15040" customFormat="false" ht="15" hidden="false" customHeight="true" outlineLevel="0" collapsed="false">
      <c r="A15040" s="106" t="n">
        <v>102355.213194444</v>
      </c>
      <c r="B15040" s="1" t="s">
        <v>326</v>
      </c>
      <c r="C15040" s="1" t="s">
        <v>327</v>
      </c>
      <c r="D15040" s="1" t="s">
        <v>319</v>
      </c>
    </row>
    <row r="15041" customFormat="false" ht="15" hidden="false" customHeight="true" outlineLevel="0" collapsed="false">
      <c r="A15041" s="106" t="n">
        <v>102363.418078704</v>
      </c>
      <c r="B15041" s="1" t="s">
        <v>320</v>
      </c>
      <c r="C15041" s="1" t="s">
        <v>321</v>
      </c>
      <c r="D15041" s="1" t="s">
        <v>322</v>
      </c>
    </row>
    <row r="15042" customFormat="false" ht="15" hidden="false" customHeight="true" outlineLevel="0" collapsed="false">
      <c r="A15042" s="106" t="n">
        <v>102370.317800926</v>
      </c>
      <c r="B15042" s="1" t="s">
        <v>323</v>
      </c>
      <c r="C15042" s="1" t="s">
        <v>324</v>
      </c>
      <c r="D15042" s="1" t="s">
        <v>325</v>
      </c>
    </row>
    <row r="15043" customFormat="false" ht="15" hidden="false" customHeight="true" outlineLevel="0" collapsed="false">
      <c r="A15043" s="106" t="n">
        <v>102376.986828704</v>
      </c>
      <c r="B15043" s="1" t="s">
        <v>314</v>
      </c>
      <c r="C15043" s="1" t="s">
        <v>315</v>
      </c>
      <c r="D15043" s="1" t="s">
        <v>316</v>
      </c>
    </row>
    <row r="15044" customFormat="false" ht="15" hidden="false" customHeight="true" outlineLevel="0" collapsed="false">
      <c r="A15044" s="106" t="n">
        <v>102384.923738426</v>
      </c>
      <c r="B15044" s="1" t="s">
        <v>326</v>
      </c>
      <c r="C15044" s="1" t="s">
        <v>327</v>
      </c>
      <c r="D15044" s="1" t="s">
        <v>319</v>
      </c>
    </row>
    <row r="15045" customFormat="false" ht="15" hidden="false" customHeight="true" outlineLevel="0" collapsed="false">
      <c r="A15045" s="106" t="n">
        <v>102392.972002315</v>
      </c>
      <c r="B15045" s="1" t="s">
        <v>320</v>
      </c>
      <c r="C15045" s="1" t="s">
        <v>321</v>
      </c>
      <c r="D15045" s="1" t="s">
        <v>322</v>
      </c>
    </row>
    <row r="15046" customFormat="false" ht="15" hidden="false" customHeight="true" outlineLevel="0" collapsed="false">
      <c r="A15046" s="106" t="n">
        <v>102399.662407407</v>
      </c>
      <c r="B15046" s="1" t="s">
        <v>333</v>
      </c>
      <c r="C15046" s="1" t="s">
        <v>334</v>
      </c>
      <c r="D15046" s="1" t="s">
        <v>325</v>
      </c>
    </row>
    <row r="15047" customFormat="false" ht="15" hidden="false" customHeight="true" outlineLevel="0" collapsed="false">
      <c r="A15047" s="106" t="n">
        <v>102406.475092593</v>
      </c>
      <c r="B15047" s="1" t="s">
        <v>314</v>
      </c>
      <c r="C15047" s="1" t="s">
        <v>315</v>
      </c>
      <c r="D15047" s="1" t="s">
        <v>316</v>
      </c>
    </row>
    <row r="15048" customFormat="false" ht="15" hidden="false" customHeight="true" outlineLevel="0" collapsed="false">
      <c r="A15048" s="106" t="n">
        <v>102414.609571759</v>
      </c>
      <c r="B15048" s="1" t="s">
        <v>317</v>
      </c>
      <c r="C15048" s="1" t="s">
        <v>318</v>
      </c>
      <c r="D15048" s="1" t="s">
        <v>319</v>
      </c>
    </row>
    <row r="15049" customFormat="false" ht="15" hidden="false" customHeight="true" outlineLevel="0" collapsed="false">
      <c r="A15049" s="106" t="n">
        <v>102422.366064815</v>
      </c>
      <c r="B15049" s="1" t="s">
        <v>320</v>
      </c>
      <c r="C15049" s="1" t="s">
        <v>321</v>
      </c>
      <c r="D15049" s="1" t="s">
        <v>322</v>
      </c>
    </row>
    <row r="15050" customFormat="false" ht="15" hidden="false" customHeight="true" outlineLevel="0" collapsed="false">
      <c r="A15050" s="106" t="n">
        <v>102428.983587963</v>
      </c>
      <c r="B15050" s="1" t="s">
        <v>323</v>
      </c>
      <c r="C15050" s="1" t="s">
        <v>324</v>
      </c>
      <c r="D15050" s="1" t="s">
        <v>325</v>
      </c>
    </row>
    <row r="15051" customFormat="false" ht="15" hidden="false" customHeight="true" outlineLevel="0" collapsed="false">
      <c r="A15051" s="106" t="n">
        <v>102436.0471875</v>
      </c>
      <c r="B15051" s="1" t="s">
        <v>314</v>
      </c>
      <c r="C15051" s="1" t="s">
        <v>315</v>
      </c>
      <c r="D15051" s="1" t="s">
        <v>316</v>
      </c>
    </row>
    <row r="15052" customFormat="false" ht="15" hidden="false" customHeight="true" outlineLevel="0" collapsed="false">
      <c r="A15052" s="106" t="n">
        <v>102441.557118056</v>
      </c>
      <c r="B15052" s="1" t="s">
        <v>328</v>
      </c>
      <c r="C15052" s="1" t="s">
        <v>331</v>
      </c>
      <c r="D15052" s="1" t="s">
        <v>332</v>
      </c>
    </row>
    <row r="15053" customFormat="false" ht="15" hidden="false" customHeight="true" outlineLevel="0" collapsed="false">
      <c r="A15053" s="106" t="n">
        <v>102444.227141204</v>
      </c>
      <c r="B15053" s="1" t="s">
        <v>326</v>
      </c>
      <c r="C15053" s="1" t="s">
        <v>327</v>
      </c>
      <c r="D15053" s="1" t="s">
        <v>319</v>
      </c>
    </row>
    <row r="15054" customFormat="false" ht="15" hidden="false" customHeight="true" outlineLevel="0" collapsed="false">
      <c r="A15054" s="106" t="n">
        <v>102451.643101852</v>
      </c>
      <c r="B15054" s="1" t="s">
        <v>320</v>
      </c>
      <c r="C15054" s="1" t="s">
        <v>321</v>
      </c>
      <c r="D15054" s="1" t="s">
        <v>322</v>
      </c>
    </row>
    <row r="15055" customFormat="false" ht="15" hidden="false" customHeight="true" outlineLevel="0" collapsed="false">
      <c r="A15055" s="106" t="n">
        <v>102458.3115625</v>
      </c>
      <c r="B15055" s="1" t="s">
        <v>323</v>
      </c>
      <c r="C15055" s="1" t="s">
        <v>324</v>
      </c>
      <c r="D15055" s="1" t="s">
        <v>325</v>
      </c>
    </row>
    <row r="15056" customFormat="false" ht="15" hidden="false" customHeight="true" outlineLevel="0" collapsed="false">
      <c r="A15056" s="106" t="n">
        <v>102465.706481482</v>
      </c>
      <c r="B15056" s="1" t="s">
        <v>314</v>
      </c>
      <c r="C15056" s="1" t="s">
        <v>315</v>
      </c>
      <c r="D15056" s="1" t="s">
        <v>316</v>
      </c>
    </row>
    <row r="15057" customFormat="false" ht="15" hidden="false" customHeight="true" outlineLevel="0" collapsed="false">
      <c r="A15057" s="106" t="n">
        <v>102473.757094907</v>
      </c>
      <c r="B15057" s="1" t="s">
        <v>326</v>
      </c>
      <c r="C15057" s="1" t="s">
        <v>327</v>
      </c>
      <c r="D15057" s="1" t="s">
        <v>319</v>
      </c>
    </row>
    <row r="15058" customFormat="false" ht="15" hidden="false" customHeight="true" outlineLevel="0" collapsed="false">
      <c r="A15058" s="106" t="n">
        <v>102480.856712963</v>
      </c>
      <c r="B15058" s="1" t="s">
        <v>320</v>
      </c>
      <c r="C15058" s="1" t="s">
        <v>321</v>
      </c>
      <c r="D15058" s="1" t="s">
        <v>322</v>
      </c>
    </row>
    <row r="15059" customFormat="false" ht="15" hidden="false" customHeight="true" outlineLevel="0" collapsed="false">
      <c r="A15059" s="106" t="n">
        <v>102487.684861111</v>
      </c>
      <c r="B15059" s="1" t="s">
        <v>323</v>
      </c>
      <c r="C15059" s="1" t="s">
        <v>324</v>
      </c>
      <c r="D15059" s="1" t="s">
        <v>325</v>
      </c>
    </row>
    <row r="15060" customFormat="false" ht="15" hidden="false" customHeight="true" outlineLevel="0" collapsed="false">
      <c r="A15060" s="106" t="n">
        <v>102495.435752315</v>
      </c>
      <c r="B15060" s="1" t="s">
        <v>314</v>
      </c>
      <c r="C15060" s="1" t="s">
        <v>315</v>
      </c>
      <c r="D15060" s="1" t="s">
        <v>316</v>
      </c>
    </row>
    <row r="15061" customFormat="false" ht="15" hidden="false" customHeight="true" outlineLevel="0" collapsed="false">
      <c r="A15061" s="106" t="n">
        <v>102503.211435185</v>
      </c>
      <c r="B15061" s="1" t="s">
        <v>326</v>
      </c>
      <c r="C15061" s="1" t="s">
        <v>327</v>
      </c>
      <c r="D15061" s="1" t="s">
        <v>319</v>
      </c>
    </row>
    <row r="15062" customFormat="false" ht="15" hidden="false" customHeight="true" outlineLevel="0" collapsed="false">
      <c r="A15062" s="106" t="n">
        <v>102510.062164352</v>
      </c>
      <c r="B15062" s="1" t="s">
        <v>320</v>
      </c>
      <c r="C15062" s="1" t="s">
        <v>321</v>
      </c>
      <c r="D15062" s="1" t="s">
        <v>322</v>
      </c>
    </row>
    <row r="15063" customFormat="false" ht="15" hidden="false" customHeight="true" outlineLevel="0" collapsed="false">
      <c r="A15063" s="106" t="n">
        <v>102517.147060185</v>
      </c>
      <c r="B15063" s="1" t="s">
        <v>323</v>
      </c>
      <c r="C15063" s="1" t="s">
        <v>324</v>
      </c>
      <c r="D15063" s="1" t="s">
        <v>325</v>
      </c>
    </row>
    <row r="15064" customFormat="false" ht="15" hidden="false" customHeight="true" outlineLevel="0" collapsed="false">
      <c r="A15064" s="106" t="n">
        <v>102525.194583333</v>
      </c>
      <c r="B15064" s="1" t="s">
        <v>314</v>
      </c>
      <c r="C15064" s="1" t="s">
        <v>315</v>
      </c>
      <c r="D15064" s="1" t="s">
        <v>316</v>
      </c>
    </row>
    <row r="15065" customFormat="false" ht="15" hidden="false" customHeight="true" outlineLevel="0" collapsed="false">
      <c r="A15065" s="106" t="n">
        <v>102532.62244213</v>
      </c>
      <c r="B15065" s="1" t="s">
        <v>326</v>
      </c>
      <c r="C15065" s="1" t="s">
        <v>327</v>
      </c>
      <c r="D15065" s="1" t="s">
        <v>319</v>
      </c>
    </row>
    <row r="15066" customFormat="false" ht="15" hidden="false" customHeight="true" outlineLevel="0" collapsed="false">
      <c r="A15066" s="106" t="n">
        <v>102535.264305556</v>
      </c>
      <c r="B15066" s="1" t="s">
        <v>328</v>
      </c>
      <c r="C15066" s="1" t="s">
        <v>335</v>
      </c>
      <c r="D15066" s="1" t="s">
        <v>336</v>
      </c>
    </row>
    <row r="15067" customFormat="false" ht="15" hidden="false" customHeight="true" outlineLevel="0" collapsed="false">
      <c r="A15067" s="106" t="n">
        <v>102539.313726852</v>
      </c>
      <c r="B15067" s="1" t="s">
        <v>320</v>
      </c>
      <c r="C15067" s="1" t="s">
        <v>321</v>
      </c>
      <c r="D15067" s="1" t="s">
        <v>322</v>
      </c>
    </row>
    <row r="15068" customFormat="false" ht="15" hidden="false" customHeight="true" outlineLevel="0" collapsed="false">
      <c r="A15068" s="106" t="n">
        <v>102546.732581019</v>
      </c>
      <c r="B15068" s="1" t="s">
        <v>323</v>
      </c>
      <c r="C15068" s="1" t="s">
        <v>324</v>
      </c>
      <c r="D15068" s="1" t="s">
        <v>325</v>
      </c>
    </row>
    <row r="15069" customFormat="false" ht="15" hidden="false" customHeight="true" outlineLevel="0" collapsed="false">
      <c r="A15069" s="106" t="n">
        <v>102554.932465278</v>
      </c>
      <c r="B15069" s="1" t="s">
        <v>314</v>
      </c>
      <c r="C15069" s="1" t="s">
        <v>315</v>
      </c>
      <c r="D15069" s="1" t="s">
        <v>316</v>
      </c>
    </row>
    <row r="15070" customFormat="false" ht="15" hidden="false" customHeight="true" outlineLevel="0" collapsed="false">
      <c r="A15070" s="106" t="n">
        <v>102562.024791667</v>
      </c>
      <c r="B15070" s="1" t="s">
        <v>326</v>
      </c>
      <c r="C15070" s="1" t="s">
        <v>327</v>
      </c>
      <c r="D15070" s="1" t="s">
        <v>319</v>
      </c>
    </row>
    <row r="15071" customFormat="false" ht="15" hidden="false" customHeight="true" outlineLevel="0" collapsed="false">
      <c r="A15071" s="106" t="n">
        <v>102568.663402778</v>
      </c>
      <c r="B15071" s="1" t="s">
        <v>320</v>
      </c>
      <c r="C15071" s="1" t="s">
        <v>321</v>
      </c>
      <c r="D15071" s="1" t="s">
        <v>322</v>
      </c>
    </row>
    <row r="15072" customFormat="false" ht="15" hidden="false" customHeight="true" outlineLevel="0" collapsed="false">
      <c r="A15072" s="106" t="n">
        <v>102576.444918982</v>
      </c>
      <c r="B15072" s="1" t="s">
        <v>333</v>
      </c>
      <c r="C15072" s="1" t="s">
        <v>334</v>
      </c>
      <c r="D15072" s="1" t="s">
        <v>325</v>
      </c>
    </row>
    <row r="15073" customFormat="false" ht="15" hidden="false" customHeight="true" outlineLevel="0" collapsed="false">
      <c r="A15073" s="106" t="n">
        <v>102584.607395833</v>
      </c>
      <c r="B15073" s="1" t="s">
        <v>314</v>
      </c>
      <c r="C15073" s="1" t="s">
        <v>315</v>
      </c>
      <c r="D15073" s="1" t="s">
        <v>316</v>
      </c>
    </row>
    <row r="15074" customFormat="false" ht="15" hidden="false" customHeight="true" outlineLevel="0" collapsed="false">
      <c r="A15074" s="106" t="n">
        <v>102591.441099537</v>
      </c>
      <c r="B15074" s="1" t="s">
        <v>317</v>
      </c>
      <c r="C15074" s="1" t="s">
        <v>318</v>
      </c>
      <c r="D15074" s="1" t="s">
        <v>319</v>
      </c>
    </row>
    <row r="15075" customFormat="false" ht="15" hidden="false" customHeight="true" outlineLevel="0" collapsed="false">
      <c r="A15075" s="106" t="n">
        <v>102598.155763889</v>
      </c>
      <c r="B15075" s="1" t="s">
        <v>320</v>
      </c>
      <c r="C15075" s="1" t="s">
        <v>321</v>
      </c>
      <c r="D15075" s="1" t="s">
        <v>322</v>
      </c>
    </row>
    <row r="15076" customFormat="false" ht="15" hidden="false" customHeight="true" outlineLevel="0" collapsed="false">
      <c r="A15076" s="106" t="n">
        <v>102606.2409375</v>
      </c>
      <c r="B15076" s="1" t="s">
        <v>323</v>
      </c>
      <c r="C15076" s="1" t="s">
        <v>324</v>
      </c>
      <c r="D15076" s="1" t="s">
        <v>325</v>
      </c>
    </row>
    <row r="15077" customFormat="false" ht="15" hidden="false" customHeight="true" outlineLevel="0" collapsed="false">
      <c r="A15077" s="106" t="n">
        <v>102614.193680556</v>
      </c>
      <c r="B15077" s="1" t="s">
        <v>314</v>
      </c>
      <c r="C15077" s="1" t="s">
        <v>315</v>
      </c>
      <c r="D15077" s="1" t="s">
        <v>316</v>
      </c>
    </row>
    <row r="15078" customFormat="false" ht="15" hidden="false" customHeight="true" outlineLevel="0" collapsed="false">
      <c r="A15078" s="106" t="n">
        <v>102620.879351852</v>
      </c>
      <c r="B15078" s="1" t="s">
        <v>326</v>
      </c>
      <c r="C15078" s="1" t="s">
        <v>327</v>
      </c>
      <c r="D15078" s="1" t="s">
        <v>319</v>
      </c>
    </row>
    <row r="15079" customFormat="false" ht="15" hidden="false" customHeight="true" outlineLevel="0" collapsed="false">
      <c r="A15079" s="106" t="n">
        <v>102625.2409375</v>
      </c>
      <c r="B15079" s="1" t="s">
        <v>328</v>
      </c>
      <c r="C15079" s="1" t="s">
        <v>337</v>
      </c>
      <c r="D15079" s="1" t="s">
        <v>338</v>
      </c>
    </row>
    <row r="15080" customFormat="false" ht="15" hidden="false" customHeight="true" outlineLevel="0" collapsed="false">
      <c r="A15080" s="106" t="n">
        <v>102627.813865741</v>
      </c>
      <c r="B15080" s="1" t="s">
        <v>320</v>
      </c>
      <c r="C15080" s="1" t="s">
        <v>321</v>
      </c>
      <c r="D15080" s="1" t="s">
        <v>322</v>
      </c>
    </row>
    <row r="15081" customFormat="false" ht="15" hidden="false" customHeight="true" outlineLevel="0" collapsed="false">
      <c r="A15081" s="106" t="n">
        <v>102636.043275463</v>
      </c>
      <c r="B15081" s="1" t="s">
        <v>323</v>
      </c>
      <c r="C15081" s="1" t="s">
        <v>324</v>
      </c>
      <c r="D15081" s="1" t="s">
        <v>325</v>
      </c>
    </row>
    <row r="15082" customFormat="false" ht="15" hidden="false" customHeight="true" outlineLevel="0" collapsed="false">
      <c r="A15082" s="106" t="n">
        <v>102643.681134259</v>
      </c>
      <c r="B15082" s="1" t="s">
        <v>314</v>
      </c>
      <c r="C15082" s="1" t="s">
        <v>315</v>
      </c>
      <c r="D15082" s="1" t="s">
        <v>316</v>
      </c>
    </row>
    <row r="15083" customFormat="false" ht="15" hidden="false" customHeight="true" outlineLevel="0" collapsed="false">
      <c r="A15083" s="106" t="n">
        <v>102650.342835648</v>
      </c>
      <c r="B15083" s="1" t="s">
        <v>326</v>
      </c>
      <c r="C15083" s="1" t="s">
        <v>327</v>
      </c>
      <c r="D15083" s="1" t="s">
        <v>319</v>
      </c>
    </row>
    <row r="15084" customFormat="false" ht="15" hidden="false" customHeight="true" outlineLevel="0" collapsed="false">
      <c r="A15084" s="106" t="n">
        <v>102657.619166667</v>
      </c>
      <c r="B15084" s="1" t="s">
        <v>320</v>
      </c>
      <c r="C15084" s="1" t="s">
        <v>321</v>
      </c>
      <c r="D15084" s="1" t="s">
        <v>322</v>
      </c>
    </row>
    <row r="15085" customFormat="false" ht="15" hidden="false" customHeight="true" outlineLevel="0" collapsed="false">
      <c r="A15085" s="106" t="n">
        <v>102665.78037037</v>
      </c>
      <c r="B15085" s="1" t="s">
        <v>323</v>
      </c>
      <c r="C15085" s="1" t="s">
        <v>324</v>
      </c>
      <c r="D15085" s="1" t="s">
        <v>325</v>
      </c>
    </row>
    <row r="15086" customFormat="false" ht="15" hidden="false" customHeight="true" outlineLevel="0" collapsed="false">
      <c r="A15086" s="106" t="n">
        <v>102673.07400463</v>
      </c>
      <c r="B15086" s="1" t="s">
        <v>314</v>
      </c>
      <c r="C15086" s="1" t="s">
        <v>315</v>
      </c>
      <c r="D15086" s="1" t="s">
        <v>316</v>
      </c>
    </row>
    <row r="15087" customFormat="false" ht="15" hidden="false" customHeight="true" outlineLevel="0" collapsed="false">
      <c r="A15087" s="106" t="n">
        <v>102679.840798611</v>
      </c>
      <c r="B15087" s="1" t="s">
        <v>326</v>
      </c>
      <c r="C15087" s="1" t="s">
        <v>327</v>
      </c>
      <c r="D15087" s="1" t="s">
        <v>319</v>
      </c>
    </row>
    <row r="15088" customFormat="false" ht="15" hidden="false" customHeight="true" outlineLevel="0" collapsed="false">
      <c r="A15088" s="106" t="n">
        <v>102687.503414352</v>
      </c>
      <c r="B15088" s="1" t="s">
        <v>320</v>
      </c>
      <c r="C15088" s="1" t="s">
        <v>321</v>
      </c>
      <c r="D15088" s="1" t="s">
        <v>322</v>
      </c>
    </row>
    <row r="15089" customFormat="false" ht="15" hidden="false" customHeight="true" outlineLevel="0" collapsed="false">
      <c r="A15089" s="106" t="n">
        <v>102695.414039352</v>
      </c>
      <c r="B15089" s="1" t="s">
        <v>323</v>
      </c>
      <c r="C15089" s="1" t="s">
        <v>324</v>
      </c>
      <c r="D15089" s="1" t="s">
        <v>325</v>
      </c>
    </row>
    <row r="15090" customFormat="false" ht="15" hidden="false" customHeight="true" outlineLevel="0" collapsed="false">
      <c r="A15090" s="106" t="n">
        <v>102702.393159722</v>
      </c>
      <c r="B15090" s="1" t="s">
        <v>314</v>
      </c>
      <c r="C15090" s="1" t="s">
        <v>315</v>
      </c>
      <c r="D15090" s="1" t="s">
        <v>316</v>
      </c>
    </row>
    <row r="15091" customFormat="false" ht="15" hidden="false" customHeight="true" outlineLevel="0" collapsed="false">
      <c r="A15091" s="106" t="n">
        <v>102709.387280093</v>
      </c>
      <c r="B15091" s="1" t="s">
        <v>326</v>
      </c>
      <c r="C15091" s="1" t="s">
        <v>327</v>
      </c>
      <c r="D15091" s="1" t="s">
        <v>319</v>
      </c>
    </row>
    <row r="15092" customFormat="false" ht="15" hidden="false" customHeight="true" outlineLevel="0" collapsed="false">
      <c r="A15092" s="106" t="n">
        <v>102714.176388889</v>
      </c>
      <c r="B15092" s="1" t="s">
        <v>328</v>
      </c>
      <c r="C15092" s="1" t="s">
        <v>329</v>
      </c>
      <c r="D15092" s="1" t="s">
        <v>330</v>
      </c>
    </row>
    <row r="15093" customFormat="false" ht="15" hidden="false" customHeight="true" outlineLevel="0" collapsed="false">
      <c r="A15093" s="106" t="n">
        <v>102717.371423611</v>
      </c>
      <c r="B15093" s="1" t="s">
        <v>320</v>
      </c>
      <c r="C15093" s="1" t="s">
        <v>321</v>
      </c>
      <c r="D15093" s="1" t="s">
        <v>322</v>
      </c>
    </row>
    <row r="15094" customFormat="false" ht="15" hidden="false" customHeight="true" outlineLevel="0" collapsed="false">
      <c r="A15094" s="106" t="n">
        <v>102724.936770833</v>
      </c>
      <c r="B15094" s="1" t="s">
        <v>323</v>
      </c>
      <c r="C15094" s="1" t="s">
        <v>324</v>
      </c>
      <c r="D15094" s="1" t="s">
        <v>325</v>
      </c>
    </row>
    <row r="15095" customFormat="false" ht="15" hidden="false" customHeight="true" outlineLevel="0" collapsed="false">
      <c r="A15095" s="106" t="n">
        <v>102731.676018519</v>
      </c>
      <c r="B15095" s="1" t="s">
        <v>314</v>
      </c>
      <c r="C15095" s="1" t="s">
        <v>315</v>
      </c>
      <c r="D15095" s="1" t="s">
        <v>316</v>
      </c>
    </row>
    <row r="15096" customFormat="false" ht="15" hidden="false" customHeight="true" outlineLevel="0" collapsed="false">
      <c r="A15096" s="106" t="n">
        <v>102738.988287037</v>
      </c>
      <c r="B15096" s="1" t="s">
        <v>317</v>
      </c>
      <c r="C15096" s="1" t="s">
        <v>318</v>
      </c>
      <c r="D15096" s="1" t="s">
        <v>319</v>
      </c>
    </row>
    <row r="15097" customFormat="false" ht="15" hidden="false" customHeight="true" outlineLevel="0" collapsed="false">
      <c r="A15097" s="106" t="n">
        <v>102747.144131944</v>
      </c>
      <c r="B15097" s="1" t="s">
        <v>320</v>
      </c>
      <c r="C15097" s="1" t="s">
        <v>321</v>
      </c>
      <c r="D15097" s="1" t="s">
        <v>322</v>
      </c>
    </row>
    <row r="15098" customFormat="false" ht="15" hidden="false" customHeight="true" outlineLevel="0" collapsed="false">
      <c r="A15098" s="106" t="n">
        <v>102754.358125</v>
      </c>
      <c r="B15098" s="1" t="s">
        <v>333</v>
      </c>
      <c r="C15098" s="1" t="s">
        <v>334</v>
      </c>
      <c r="D15098" s="1" t="s">
        <v>325</v>
      </c>
    </row>
    <row r="15099" customFormat="false" ht="15" hidden="false" customHeight="true" outlineLevel="0" collapsed="false">
      <c r="A15099" s="106" t="n">
        <v>102760.970127315</v>
      </c>
      <c r="B15099" s="1" t="s">
        <v>314</v>
      </c>
      <c r="C15099" s="1" t="s">
        <v>315</v>
      </c>
      <c r="D15099" s="1" t="s">
        <v>316</v>
      </c>
    </row>
    <row r="15100" customFormat="false" ht="15" hidden="false" customHeight="true" outlineLevel="0" collapsed="false">
      <c r="A15100" s="106" t="n">
        <v>102768.629953704</v>
      </c>
      <c r="B15100" s="1" t="s">
        <v>317</v>
      </c>
      <c r="C15100" s="1" t="s">
        <v>318</v>
      </c>
      <c r="D15100" s="1" t="s">
        <v>319</v>
      </c>
    </row>
    <row r="15101" customFormat="false" ht="15" hidden="false" customHeight="true" outlineLevel="0" collapsed="false">
      <c r="A15101" s="106" t="n">
        <v>102776.783275463</v>
      </c>
      <c r="B15101" s="1" t="s">
        <v>320</v>
      </c>
      <c r="C15101" s="1" t="s">
        <v>321</v>
      </c>
      <c r="D15101" s="1" t="s">
        <v>322</v>
      </c>
    </row>
    <row r="15102" customFormat="false" ht="15" hidden="false" customHeight="true" outlineLevel="0" collapsed="false">
      <c r="A15102" s="106" t="n">
        <v>102783.697986111</v>
      </c>
      <c r="B15102" s="1" t="s">
        <v>323</v>
      </c>
      <c r="C15102" s="1" t="s">
        <v>324</v>
      </c>
      <c r="D15102" s="1" t="s">
        <v>325</v>
      </c>
    </row>
    <row r="15103" customFormat="false" ht="15" hidden="false" customHeight="true" outlineLevel="0" collapsed="false">
      <c r="A15103" s="106" t="n">
        <v>102790.323796296</v>
      </c>
      <c r="B15103" s="1" t="s">
        <v>314</v>
      </c>
      <c r="C15103" s="1" t="s">
        <v>315</v>
      </c>
      <c r="D15103" s="1" t="s">
        <v>316</v>
      </c>
    </row>
    <row r="15104" customFormat="false" ht="15" hidden="false" customHeight="true" outlineLevel="0" collapsed="false">
      <c r="A15104" s="106" t="n">
        <v>102798.281423611</v>
      </c>
      <c r="B15104" s="1" t="s">
        <v>326</v>
      </c>
      <c r="C15104" s="1" t="s">
        <v>327</v>
      </c>
      <c r="D15104" s="1" t="s">
        <v>319</v>
      </c>
    </row>
    <row r="15105" customFormat="false" ht="15" hidden="false" customHeight="true" outlineLevel="0" collapsed="false">
      <c r="A15105" s="106" t="n">
        <v>102806.285173611</v>
      </c>
      <c r="B15105" s="1" t="s">
        <v>320</v>
      </c>
      <c r="C15105" s="1" t="s">
        <v>321</v>
      </c>
      <c r="D15105" s="1" t="s">
        <v>322</v>
      </c>
    </row>
    <row r="15106" customFormat="false" ht="15" hidden="false" customHeight="true" outlineLevel="0" collapsed="false">
      <c r="A15106" s="106" t="n">
        <v>102806.798518519</v>
      </c>
      <c r="B15106" s="1" t="s">
        <v>328</v>
      </c>
      <c r="C15106" s="1" t="s">
        <v>331</v>
      </c>
      <c r="D15106" s="1" t="s">
        <v>332</v>
      </c>
    </row>
    <row r="15107" customFormat="false" ht="15" hidden="false" customHeight="true" outlineLevel="0" collapsed="false">
      <c r="A15107" s="106" t="n">
        <v>102812.9875</v>
      </c>
      <c r="B15107" s="1" t="s">
        <v>323</v>
      </c>
      <c r="C15107" s="1" t="s">
        <v>324</v>
      </c>
      <c r="D15107" s="1" t="s">
        <v>325</v>
      </c>
    </row>
    <row r="15108" customFormat="false" ht="15" hidden="false" customHeight="true" outlineLevel="0" collapsed="false">
      <c r="A15108" s="106" t="n">
        <v>102819.776296296</v>
      </c>
      <c r="B15108" s="1" t="s">
        <v>314</v>
      </c>
      <c r="C15108" s="1" t="s">
        <v>315</v>
      </c>
      <c r="D15108" s="1" t="s">
        <v>316</v>
      </c>
    </row>
    <row r="15109" customFormat="false" ht="15" hidden="false" customHeight="true" outlineLevel="0" collapsed="false">
      <c r="A15109" s="106" t="n">
        <v>102827.912048611</v>
      </c>
      <c r="B15109" s="1" t="s">
        <v>326</v>
      </c>
      <c r="C15109" s="1" t="s">
        <v>327</v>
      </c>
      <c r="D15109" s="1" t="s">
        <v>319</v>
      </c>
    </row>
    <row r="15110" customFormat="false" ht="15" hidden="false" customHeight="true" outlineLevel="0" collapsed="false">
      <c r="A15110" s="106" t="n">
        <v>102835.666388889</v>
      </c>
      <c r="B15110" s="1" t="s">
        <v>320</v>
      </c>
      <c r="C15110" s="1" t="s">
        <v>321</v>
      </c>
      <c r="D15110" s="1" t="s">
        <v>322</v>
      </c>
    </row>
    <row r="15111" customFormat="false" ht="15" hidden="false" customHeight="true" outlineLevel="0" collapsed="false">
      <c r="A15111" s="106" t="n">
        <v>102842.269710648</v>
      </c>
      <c r="B15111" s="1" t="s">
        <v>323</v>
      </c>
      <c r="C15111" s="1" t="s">
        <v>324</v>
      </c>
      <c r="D15111" s="1" t="s">
        <v>325</v>
      </c>
    </row>
    <row r="15112" customFormat="false" ht="15" hidden="false" customHeight="true" outlineLevel="0" collapsed="false">
      <c r="A15112" s="106" t="n">
        <v>102849.348125</v>
      </c>
      <c r="B15112" s="1" t="s">
        <v>314</v>
      </c>
      <c r="C15112" s="1" t="s">
        <v>315</v>
      </c>
      <c r="D15112" s="1" t="s">
        <v>316</v>
      </c>
    </row>
    <row r="15113" customFormat="false" ht="15" hidden="false" customHeight="true" outlineLevel="0" collapsed="false">
      <c r="A15113" s="106" t="n">
        <v>102857.505891204</v>
      </c>
      <c r="B15113" s="1" t="s">
        <v>326</v>
      </c>
      <c r="C15113" s="1" t="s">
        <v>327</v>
      </c>
      <c r="D15113" s="1" t="s">
        <v>319</v>
      </c>
    </row>
    <row r="15114" customFormat="false" ht="15" hidden="false" customHeight="true" outlineLevel="0" collapsed="false">
      <c r="A15114" s="106" t="n">
        <v>102864.956377315</v>
      </c>
      <c r="B15114" s="1" t="s">
        <v>320</v>
      </c>
      <c r="C15114" s="1" t="s">
        <v>321</v>
      </c>
      <c r="D15114" s="1" t="s">
        <v>322</v>
      </c>
    </row>
    <row r="15115" customFormat="false" ht="15" hidden="false" customHeight="true" outlineLevel="0" collapsed="false">
      <c r="A15115" s="106" t="n">
        <v>102871.59568287</v>
      </c>
      <c r="B15115" s="1" t="s">
        <v>323</v>
      </c>
      <c r="C15115" s="1" t="s">
        <v>324</v>
      </c>
      <c r="D15115" s="1" t="s">
        <v>325</v>
      </c>
    </row>
    <row r="15116" customFormat="false" ht="15" hidden="false" customHeight="true" outlineLevel="0" collapsed="false">
      <c r="A15116" s="106" t="n">
        <v>102879.035023148</v>
      </c>
      <c r="B15116" s="1" t="s">
        <v>314</v>
      </c>
      <c r="C15116" s="1" t="s">
        <v>315</v>
      </c>
      <c r="D15116" s="1" t="s">
        <v>316</v>
      </c>
    </row>
    <row r="15117" customFormat="false" ht="15" hidden="false" customHeight="true" outlineLevel="0" collapsed="false">
      <c r="A15117" s="106" t="n">
        <v>102887.061446759</v>
      </c>
      <c r="B15117" s="1" t="s">
        <v>326</v>
      </c>
      <c r="C15117" s="1" t="s">
        <v>327</v>
      </c>
      <c r="D15117" s="1" t="s">
        <v>319</v>
      </c>
    </row>
    <row r="15118" customFormat="false" ht="15" hidden="false" customHeight="true" outlineLevel="0" collapsed="false">
      <c r="A15118" s="106" t="n">
        <v>102894.19619213</v>
      </c>
      <c r="B15118" s="1" t="s">
        <v>320</v>
      </c>
      <c r="C15118" s="1" t="s">
        <v>321</v>
      </c>
      <c r="D15118" s="1" t="s">
        <v>322</v>
      </c>
    </row>
    <row r="15119" customFormat="false" ht="15" hidden="false" customHeight="true" outlineLevel="0" collapsed="false">
      <c r="A15119" s="106" t="n">
        <v>102900.509560185</v>
      </c>
      <c r="B15119" s="1" t="s">
        <v>328</v>
      </c>
      <c r="C15119" s="1" t="s">
        <v>335</v>
      </c>
      <c r="D15119" s="1" t="s">
        <v>336</v>
      </c>
    </row>
    <row r="15120" customFormat="false" ht="15" hidden="false" customHeight="true" outlineLevel="0" collapsed="false">
      <c r="A15120" s="106" t="n">
        <v>102901.015196759</v>
      </c>
      <c r="B15120" s="1" t="s">
        <v>323</v>
      </c>
      <c r="C15120" s="1" t="s">
        <v>324</v>
      </c>
      <c r="D15120" s="1" t="s">
        <v>325</v>
      </c>
    </row>
    <row r="15121" customFormat="false" ht="15" hidden="false" customHeight="true" outlineLevel="0" collapsed="false">
      <c r="A15121" s="106" t="n">
        <v>102908.809189815</v>
      </c>
      <c r="B15121" s="1" t="s">
        <v>314</v>
      </c>
      <c r="C15121" s="1" t="s">
        <v>315</v>
      </c>
      <c r="D15121" s="1" t="s">
        <v>316</v>
      </c>
    </row>
    <row r="15122" customFormat="false" ht="15" hidden="false" customHeight="true" outlineLevel="0" collapsed="false">
      <c r="A15122" s="106" t="n">
        <v>102916.582986111</v>
      </c>
      <c r="B15122" s="1" t="s">
        <v>317</v>
      </c>
      <c r="C15122" s="1" t="s">
        <v>318</v>
      </c>
      <c r="D15122" s="1" t="s">
        <v>319</v>
      </c>
    </row>
    <row r="15123" customFormat="false" ht="15" hidden="false" customHeight="true" outlineLevel="0" collapsed="false">
      <c r="A15123" s="106" t="n">
        <v>102923.437766204</v>
      </c>
      <c r="B15123" s="1" t="s">
        <v>320</v>
      </c>
      <c r="C15123" s="1" t="s">
        <v>321</v>
      </c>
      <c r="D15123" s="1" t="s">
        <v>322</v>
      </c>
    </row>
    <row r="15124" customFormat="false" ht="15" hidden="false" customHeight="true" outlineLevel="0" collapsed="false">
      <c r="A15124" s="106" t="n">
        <v>102930.561898148</v>
      </c>
      <c r="B15124" s="1" t="s">
        <v>333</v>
      </c>
      <c r="C15124" s="1" t="s">
        <v>334</v>
      </c>
      <c r="D15124" s="1" t="s">
        <v>325</v>
      </c>
    </row>
    <row r="15125" customFormat="false" ht="15" hidden="false" customHeight="true" outlineLevel="0" collapsed="false">
      <c r="A15125" s="106" t="n">
        <v>102938.625740741</v>
      </c>
      <c r="B15125" s="1" t="s">
        <v>314</v>
      </c>
      <c r="C15125" s="1" t="s">
        <v>315</v>
      </c>
      <c r="D15125" s="1" t="s">
        <v>316</v>
      </c>
    </row>
    <row r="15126" customFormat="false" ht="15" hidden="false" customHeight="true" outlineLevel="0" collapsed="false">
      <c r="A15126" s="106" t="n">
        <v>102946.073865741</v>
      </c>
      <c r="B15126" s="1" t="s">
        <v>317</v>
      </c>
      <c r="C15126" s="1" t="s">
        <v>318</v>
      </c>
      <c r="D15126" s="1" t="s">
        <v>319</v>
      </c>
    </row>
    <row r="15127" customFormat="false" ht="15" hidden="false" customHeight="true" outlineLevel="0" collapsed="false">
      <c r="A15127" s="106" t="n">
        <v>102952.739490741</v>
      </c>
      <c r="B15127" s="1" t="s">
        <v>320</v>
      </c>
      <c r="C15127" s="1" t="s">
        <v>321</v>
      </c>
      <c r="D15127" s="1" t="s">
        <v>322</v>
      </c>
    </row>
    <row r="15128" customFormat="false" ht="15" hidden="false" customHeight="true" outlineLevel="0" collapsed="false">
      <c r="A15128" s="106" t="n">
        <v>102960.237951389</v>
      </c>
      <c r="B15128" s="1" t="s">
        <v>323</v>
      </c>
      <c r="C15128" s="1" t="s">
        <v>324</v>
      </c>
      <c r="D15128" s="1" t="s">
        <v>325</v>
      </c>
    </row>
    <row r="15129" customFormat="false" ht="15" hidden="false" customHeight="true" outlineLevel="0" collapsed="false">
      <c r="A15129" s="106" t="n">
        <v>102968.429664352</v>
      </c>
      <c r="B15129" s="1" t="s">
        <v>314</v>
      </c>
      <c r="C15129" s="1" t="s">
        <v>315</v>
      </c>
      <c r="D15129" s="1" t="s">
        <v>316</v>
      </c>
    </row>
    <row r="15130" customFormat="false" ht="15" hidden="false" customHeight="true" outlineLevel="0" collapsed="false">
      <c r="A15130" s="106" t="n">
        <v>102975.536678241</v>
      </c>
      <c r="B15130" s="1" t="s">
        <v>326</v>
      </c>
      <c r="C15130" s="1" t="s">
        <v>327</v>
      </c>
      <c r="D15130" s="1" t="s">
        <v>319</v>
      </c>
    </row>
    <row r="15131" customFormat="false" ht="15" hidden="false" customHeight="true" outlineLevel="0" collapsed="false">
      <c r="A15131" s="106" t="n">
        <v>102982.155011574</v>
      </c>
      <c r="B15131" s="1" t="s">
        <v>320</v>
      </c>
      <c r="C15131" s="1" t="s">
        <v>321</v>
      </c>
      <c r="D15131" s="1" t="s">
        <v>322</v>
      </c>
    </row>
    <row r="15132" customFormat="false" ht="15" hidden="false" customHeight="true" outlineLevel="0" collapsed="false">
      <c r="A15132" s="106" t="n">
        <v>102990.009907407</v>
      </c>
      <c r="B15132" s="1" t="s">
        <v>323</v>
      </c>
      <c r="C15132" s="1" t="s">
        <v>324</v>
      </c>
      <c r="D15132" s="1" t="s">
        <v>325</v>
      </c>
    </row>
    <row r="15133" customFormat="false" ht="15" hidden="false" customHeight="true" outlineLevel="0" collapsed="false">
      <c r="A15133" s="106" t="n">
        <v>102990.487048611</v>
      </c>
      <c r="B15133" s="1" t="s">
        <v>328</v>
      </c>
      <c r="C15133" s="1" t="s">
        <v>337</v>
      </c>
      <c r="D15133" s="1" t="s">
        <v>338</v>
      </c>
    </row>
    <row r="15134" customFormat="false" ht="15" hidden="false" customHeight="true" outlineLevel="0" collapsed="false">
      <c r="A15134" s="106" t="n">
        <v>102998.161550926</v>
      </c>
      <c r="B15134" s="1" t="s">
        <v>314</v>
      </c>
      <c r="C15134" s="1" t="s">
        <v>315</v>
      </c>
      <c r="D15134" s="1" t="s">
        <v>316</v>
      </c>
    </row>
    <row r="15135" customFormat="false" ht="15" hidden="false" customHeight="true" outlineLevel="0" collapsed="false">
      <c r="A15135" s="106" t="n">
        <v>103004.978263889</v>
      </c>
      <c r="B15135" s="1" t="s">
        <v>326</v>
      </c>
      <c r="C15135" s="1" t="s">
        <v>327</v>
      </c>
      <c r="D15135" s="1" t="s">
        <v>319</v>
      </c>
    </row>
    <row r="15136" customFormat="false" ht="15" hidden="false" customHeight="true" outlineLevel="0" collapsed="false">
      <c r="A15136" s="106" t="n">
        <v>103011.714259259</v>
      </c>
      <c r="B15136" s="1" t="s">
        <v>320</v>
      </c>
      <c r="C15136" s="1" t="s">
        <v>321</v>
      </c>
      <c r="D15136" s="1" t="s">
        <v>322</v>
      </c>
    </row>
    <row r="15137" customFormat="false" ht="15" hidden="false" customHeight="true" outlineLevel="0" collapsed="false">
      <c r="A15137" s="106" t="n">
        <v>103019.819965278</v>
      </c>
      <c r="B15137" s="1" t="s">
        <v>323</v>
      </c>
      <c r="C15137" s="1" t="s">
        <v>324</v>
      </c>
      <c r="D15137" s="1" t="s">
        <v>325</v>
      </c>
    </row>
    <row r="15138" customFormat="false" ht="15" hidden="false" customHeight="true" outlineLevel="0" collapsed="false">
      <c r="A15138" s="106" t="n">
        <v>103027.76931713</v>
      </c>
      <c r="B15138" s="1" t="s">
        <v>314</v>
      </c>
      <c r="C15138" s="1" t="s">
        <v>315</v>
      </c>
      <c r="D15138" s="1" t="s">
        <v>316</v>
      </c>
    </row>
    <row r="15139" customFormat="false" ht="15" hidden="false" customHeight="true" outlineLevel="0" collapsed="false">
      <c r="A15139" s="106" t="n">
        <v>103034.412407407</v>
      </c>
      <c r="B15139" s="1" t="s">
        <v>326</v>
      </c>
      <c r="C15139" s="1" t="s">
        <v>327</v>
      </c>
      <c r="D15139" s="1" t="s">
        <v>319</v>
      </c>
    </row>
    <row r="15140" customFormat="false" ht="15" hidden="false" customHeight="true" outlineLevel="0" collapsed="false">
      <c r="A15140" s="106" t="n">
        <v>103041.406898148</v>
      </c>
      <c r="B15140" s="1" t="s">
        <v>320</v>
      </c>
      <c r="C15140" s="1" t="s">
        <v>321</v>
      </c>
      <c r="D15140" s="1" t="s">
        <v>322</v>
      </c>
    </row>
    <row r="15141" customFormat="false" ht="15" hidden="false" customHeight="true" outlineLevel="0" collapsed="false">
      <c r="A15141" s="106" t="n">
        <v>103049.603854167</v>
      </c>
      <c r="B15141" s="1" t="s">
        <v>323</v>
      </c>
      <c r="C15141" s="1" t="s">
        <v>324</v>
      </c>
      <c r="D15141" s="1" t="s">
        <v>325</v>
      </c>
    </row>
    <row r="15142" customFormat="false" ht="15" hidden="false" customHeight="true" outlineLevel="0" collapsed="false">
      <c r="A15142" s="106" t="n">
        <v>103057.228854167</v>
      </c>
      <c r="B15142" s="1" t="s">
        <v>314</v>
      </c>
      <c r="C15142" s="1" t="s">
        <v>315</v>
      </c>
      <c r="D15142" s="1" t="s">
        <v>316</v>
      </c>
    </row>
    <row r="15143" customFormat="false" ht="15" hidden="false" customHeight="true" outlineLevel="0" collapsed="false">
      <c r="A15143" s="106" t="n">
        <v>103063.856319444</v>
      </c>
      <c r="B15143" s="1" t="s">
        <v>326</v>
      </c>
      <c r="C15143" s="1" t="s">
        <v>327</v>
      </c>
      <c r="D15143" s="1" t="s">
        <v>319</v>
      </c>
    </row>
    <row r="15144" customFormat="false" ht="15" hidden="false" customHeight="true" outlineLevel="0" collapsed="false">
      <c r="A15144" s="106" t="n">
        <v>103071.186689815</v>
      </c>
      <c r="B15144" s="1" t="s">
        <v>320</v>
      </c>
      <c r="C15144" s="1" t="s">
        <v>321</v>
      </c>
      <c r="D15144" s="1" t="s">
        <v>322</v>
      </c>
    </row>
    <row r="15145" customFormat="false" ht="15" hidden="false" customHeight="true" outlineLevel="0" collapsed="false">
      <c r="A15145" s="106" t="n">
        <v>103079.305231482</v>
      </c>
      <c r="B15145" s="1" t="s">
        <v>323</v>
      </c>
      <c r="C15145" s="1" t="s">
        <v>324</v>
      </c>
      <c r="D15145" s="1" t="s">
        <v>325</v>
      </c>
    </row>
    <row r="15146" customFormat="false" ht="15" hidden="false" customHeight="true" outlineLevel="0" collapsed="false">
      <c r="A15146" s="106" t="n">
        <v>103079.418425926</v>
      </c>
      <c r="B15146" s="1" t="s">
        <v>328</v>
      </c>
      <c r="C15146" s="1" t="s">
        <v>329</v>
      </c>
      <c r="D15146" s="1" t="s">
        <v>330</v>
      </c>
    </row>
    <row r="15147" customFormat="false" ht="15" hidden="false" customHeight="true" outlineLevel="0" collapsed="false">
      <c r="A15147" s="106" t="n">
        <v>103086.556979167</v>
      </c>
      <c r="B15147" s="1" t="s">
        <v>314</v>
      </c>
      <c r="C15147" s="1" t="s">
        <v>315</v>
      </c>
      <c r="D15147" s="1" t="s">
        <v>316</v>
      </c>
    </row>
    <row r="15148" customFormat="false" ht="15" hidden="false" customHeight="true" outlineLevel="0" collapsed="false">
      <c r="A15148" s="106" t="n">
        <v>103093.324467593</v>
      </c>
      <c r="B15148" s="1" t="s">
        <v>317</v>
      </c>
      <c r="C15148" s="1" t="s">
        <v>318</v>
      </c>
      <c r="D15148" s="1" t="s">
        <v>319</v>
      </c>
    </row>
    <row r="15149" customFormat="false" ht="15" hidden="false" customHeight="true" outlineLevel="0" collapsed="false">
      <c r="A15149" s="106" t="n">
        <v>103100.994166667</v>
      </c>
      <c r="B15149" s="1" t="s">
        <v>320</v>
      </c>
      <c r="C15149" s="1" t="s">
        <v>321</v>
      </c>
      <c r="D15149" s="1" t="s">
        <v>322</v>
      </c>
    </row>
    <row r="15150" customFormat="false" ht="15" hidden="false" customHeight="true" outlineLevel="0" collapsed="false">
      <c r="A15150" s="106" t="n">
        <v>103108.887152778</v>
      </c>
      <c r="B15150" s="1" t="s">
        <v>333</v>
      </c>
      <c r="C15150" s="1" t="s">
        <v>334</v>
      </c>
      <c r="D15150" s="1" t="s">
        <v>325</v>
      </c>
    </row>
    <row r="15151" customFormat="false" ht="15" hidden="false" customHeight="true" outlineLevel="0" collapsed="false">
      <c r="A15151" s="106" t="n">
        <v>103115.802210648</v>
      </c>
      <c r="B15151" s="1" t="s">
        <v>314</v>
      </c>
      <c r="C15151" s="1" t="s">
        <v>315</v>
      </c>
      <c r="D15151" s="1" t="s">
        <v>316</v>
      </c>
    </row>
    <row r="15152" customFormat="false" ht="15" hidden="false" customHeight="true" outlineLevel="0" collapsed="false">
      <c r="A15152" s="106" t="n">
        <v>103122.825208333</v>
      </c>
      <c r="B15152" s="1" t="s">
        <v>326</v>
      </c>
      <c r="C15152" s="1" t="s">
        <v>327</v>
      </c>
      <c r="D15152" s="1" t="s">
        <v>319</v>
      </c>
    </row>
    <row r="15153" customFormat="false" ht="15" hidden="false" customHeight="true" outlineLevel="0" collapsed="false">
      <c r="A15153" s="106" t="n">
        <v>103130.774895833</v>
      </c>
      <c r="B15153" s="1" t="s">
        <v>320</v>
      </c>
      <c r="C15153" s="1" t="s">
        <v>321</v>
      </c>
      <c r="D15153" s="1" t="s">
        <v>322</v>
      </c>
    </row>
    <row r="15154" customFormat="false" ht="15" hidden="false" customHeight="true" outlineLevel="0" collapsed="false">
      <c r="A15154" s="106" t="n">
        <v>103138.34162037</v>
      </c>
      <c r="B15154" s="1" t="s">
        <v>323</v>
      </c>
      <c r="C15154" s="1" t="s">
        <v>324</v>
      </c>
      <c r="D15154" s="1" t="s">
        <v>325</v>
      </c>
    </row>
    <row r="15155" customFormat="false" ht="15" hidden="false" customHeight="true" outlineLevel="0" collapsed="false">
      <c r="A15155" s="106" t="n">
        <v>103145.025266204</v>
      </c>
      <c r="B15155" s="1" t="s">
        <v>314</v>
      </c>
      <c r="C15155" s="1" t="s">
        <v>315</v>
      </c>
      <c r="D15155" s="1" t="s">
        <v>316</v>
      </c>
    </row>
    <row r="15156" customFormat="false" ht="15" hidden="false" customHeight="true" outlineLevel="0" collapsed="false">
      <c r="A15156" s="106" t="n">
        <v>103152.362743056</v>
      </c>
      <c r="B15156" s="1" t="s">
        <v>326</v>
      </c>
      <c r="C15156" s="1" t="s">
        <v>327</v>
      </c>
      <c r="D15156" s="1" t="s">
        <v>319</v>
      </c>
    </row>
    <row r="15157" customFormat="false" ht="15" hidden="false" customHeight="true" outlineLevel="0" collapsed="false">
      <c r="A15157" s="106" t="n">
        <v>103160.485648148</v>
      </c>
      <c r="B15157" s="1" t="s">
        <v>320</v>
      </c>
      <c r="C15157" s="1" t="s">
        <v>321</v>
      </c>
      <c r="D15157" s="1" t="s">
        <v>322</v>
      </c>
    </row>
    <row r="15158" customFormat="false" ht="15" hidden="false" customHeight="true" outlineLevel="0" collapsed="false">
      <c r="A15158" s="106" t="n">
        <v>103167.691458333</v>
      </c>
      <c r="B15158" s="1" t="s">
        <v>323</v>
      </c>
      <c r="C15158" s="1" t="s">
        <v>324</v>
      </c>
      <c r="D15158" s="1" t="s">
        <v>325</v>
      </c>
    </row>
    <row r="15159" customFormat="false" ht="15" hidden="false" customHeight="true" outlineLevel="0" collapsed="false">
      <c r="A15159" s="106" t="n">
        <v>103172.039664352</v>
      </c>
      <c r="B15159" s="1" t="s">
        <v>328</v>
      </c>
      <c r="C15159" s="1" t="s">
        <v>331</v>
      </c>
      <c r="D15159" s="1" t="s">
        <v>332</v>
      </c>
    </row>
    <row r="15160" customFormat="false" ht="15" hidden="false" customHeight="true" outlineLevel="0" collapsed="false">
      <c r="A15160" s="106" t="n">
        <v>103174.284618056</v>
      </c>
      <c r="B15160" s="1" t="s">
        <v>314</v>
      </c>
      <c r="C15160" s="1" t="s">
        <v>315</v>
      </c>
      <c r="D15160" s="1" t="s">
        <v>316</v>
      </c>
    </row>
    <row r="15161" customFormat="false" ht="15" hidden="false" customHeight="true" outlineLevel="0" collapsed="false">
      <c r="A15161" s="106" t="n">
        <v>103181.940115741</v>
      </c>
      <c r="B15161" s="1" t="s">
        <v>326</v>
      </c>
      <c r="C15161" s="1" t="s">
        <v>327</v>
      </c>
      <c r="D15161" s="1" t="s">
        <v>319</v>
      </c>
    </row>
    <row r="15162" customFormat="false" ht="15" hidden="false" customHeight="true" outlineLevel="0" collapsed="false">
      <c r="A15162" s="106" t="n">
        <v>103190.096539352</v>
      </c>
      <c r="B15162" s="1" t="s">
        <v>320</v>
      </c>
      <c r="C15162" s="1" t="s">
        <v>321</v>
      </c>
      <c r="D15162" s="1" t="s">
        <v>322</v>
      </c>
    </row>
    <row r="15163" customFormat="false" ht="15" hidden="false" customHeight="true" outlineLevel="0" collapsed="false">
      <c r="A15163" s="106" t="n">
        <v>103196.981203704</v>
      </c>
      <c r="B15163" s="1" t="s">
        <v>323</v>
      </c>
      <c r="C15163" s="1" t="s">
        <v>324</v>
      </c>
      <c r="D15163" s="1" t="s">
        <v>325</v>
      </c>
    </row>
    <row r="15164" customFormat="false" ht="15" hidden="false" customHeight="true" outlineLevel="0" collapsed="false">
      <c r="A15164" s="106" t="n">
        <v>103203.628668982</v>
      </c>
      <c r="B15164" s="1" t="s">
        <v>314</v>
      </c>
      <c r="C15164" s="1" t="s">
        <v>315</v>
      </c>
      <c r="D15164" s="1" t="s">
        <v>316</v>
      </c>
    </row>
    <row r="15165" customFormat="false" ht="15" hidden="false" customHeight="true" outlineLevel="0" collapsed="false">
      <c r="A15165" s="106" t="n">
        <v>103211.557986111</v>
      </c>
      <c r="B15165" s="1" t="s">
        <v>326</v>
      </c>
      <c r="C15165" s="1" t="s">
        <v>327</v>
      </c>
      <c r="D15165" s="1" t="s">
        <v>319</v>
      </c>
    </row>
    <row r="15166" customFormat="false" ht="15" hidden="false" customHeight="true" outlineLevel="0" collapsed="false">
      <c r="A15166" s="106" t="n">
        <v>103219.594861111</v>
      </c>
      <c r="B15166" s="1" t="s">
        <v>320</v>
      </c>
      <c r="C15166" s="1" t="s">
        <v>321</v>
      </c>
      <c r="D15166" s="1" t="s">
        <v>322</v>
      </c>
    </row>
    <row r="15167" customFormat="false" ht="15" hidden="false" customHeight="true" outlineLevel="0" collapsed="false">
      <c r="A15167" s="106" t="n">
        <v>103226.263090278</v>
      </c>
      <c r="B15167" s="1" t="s">
        <v>323</v>
      </c>
      <c r="C15167" s="1" t="s">
        <v>324</v>
      </c>
      <c r="D15167" s="1" t="s">
        <v>325</v>
      </c>
    </row>
    <row r="15168" customFormat="false" ht="15" hidden="false" customHeight="true" outlineLevel="0" collapsed="false">
      <c r="A15168" s="106" t="n">
        <v>103233.091909722</v>
      </c>
      <c r="B15168" s="1" t="s">
        <v>314</v>
      </c>
      <c r="C15168" s="1" t="s">
        <v>315</v>
      </c>
      <c r="D15168" s="1" t="s">
        <v>316</v>
      </c>
    </row>
    <row r="15169" customFormat="false" ht="15" hidden="false" customHeight="true" outlineLevel="0" collapsed="false">
      <c r="A15169" s="106" t="n">
        <v>103241.207777778</v>
      </c>
      <c r="B15169" s="1" t="s">
        <v>326</v>
      </c>
      <c r="C15169" s="1" t="s">
        <v>327</v>
      </c>
      <c r="D15169" s="1" t="s">
        <v>319</v>
      </c>
    </row>
    <row r="15170" customFormat="false" ht="15" hidden="false" customHeight="true" outlineLevel="0" collapsed="false">
      <c r="A15170" s="106" t="n">
        <v>103248.989097222</v>
      </c>
      <c r="B15170" s="1" t="s">
        <v>320</v>
      </c>
      <c r="C15170" s="1" t="s">
        <v>321</v>
      </c>
      <c r="D15170" s="1" t="s">
        <v>322</v>
      </c>
    </row>
    <row r="15171" customFormat="false" ht="15" hidden="false" customHeight="true" outlineLevel="0" collapsed="false">
      <c r="A15171" s="106" t="n">
        <v>103255.585613426</v>
      </c>
      <c r="B15171" s="1" t="s">
        <v>323</v>
      </c>
      <c r="C15171" s="1" t="s">
        <v>324</v>
      </c>
      <c r="D15171" s="1" t="s">
        <v>325</v>
      </c>
    </row>
    <row r="15172" customFormat="false" ht="15" hidden="false" customHeight="true" outlineLevel="0" collapsed="false">
      <c r="A15172" s="106" t="n">
        <v>103262.69349537</v>
      </c>
      <c r="B15172" s="1" t="s">
        <v>314</v>
      </c>
      <c r="C15172" s="1" t="s">
        <v>315</v>
      </c>
      <c r="D15172" s="1" t="s">
        <v>316</v>
      </c>
    </row>
    <row r="15173" customFormat="false" ht="15" hidden="false" customHeight="true" outlineLevel="0" collapsed="false">
      <c r="A15173" s="106" t="n">
        <v>103265.757314815</v>
      </c>
      <c r="B15173" s="1" t="s">
        <v>328</v>
      </c>
      <c r="C15173" s="1" t="s">
        <v>335</v>
      </c>
      <c r="D15173" s="1" t="s">
        <v>336</v>
      </c>
    </row>
    <row r="15174" customFormat="false" ht="15" hidden="false" customHeight="true" outlineLevel="0" collapsed="false">
      <c r="A15174" s="106" t="n">
        <v>103270.865393519</v>
      </c>
      <c r="B15174" s="1" t="s">
        <v>317</v>
      </c>
      <c r="C15174" s="1" t="s">
        <v>318</v>
      </c>
      <c r="D15174" s="1" t="s">
        <v>319</v>
      </c>
    </row>
    <row r="15175" customFormat="false" ht="15" hidden="false" customHeight="true" outlineLevel="0" collapsed="false">
      <c r="A15175" s="106" t="n">
        <v>103278.308715278</v>
      </c>
      <c r="B15175" s="1" t="s">
        <v>320</v>
      </c>
      <c r="C15175" s="1" t="s">
        <v>321</v>
      </c>
      <c r="D15175" s="1" t="s">
        <v>322</v>
      </c>
    </row>
    <row r="15176" customFormat="false" ht="15" hidden="false" customHeight="true" outlineLevel="0" collapsed="false">
      <c r="A15176" s="106" t="n">
        <v>103284.985763889</v>
      </c>
      <c r="B15176" s="1" t="s">
        <v>333</v>
      </c>
      <c r="C15176" s="1" t="s">
        <v>334</v>
      </c>
      <c r="D15176" s="1" t="s">
        <v>325</v>
      </c>
    </row>
    <row r="15177" customFormat="false" ht="15" hidden="false" customHeight="true" outlineLevel="0" collapsed="false">
      <c r="A15177" s="106" t="n">
        <v>103292.4340625</v>
      </c>
      <c r="B15177" s="1" t="s">
        <v>314</v>
      </c>
      <c r="C15177" s="1" t="s">
        <v>315</v>
      </c>
      <c r="D15177" s="1" t="s">
        <v>316</v>
      </c>
    </row>
    <row r="15178" customFormat="false" ht="15" hidden="false" customHeight="true" outlineLevel="0" collapsed="false">
      <c r="A15178" s="106" t="n">
        <v>103300.496863426</v>
      </c>
      <c r="B15178" s="1" t="s">
        <v>326</v>
      </c>
      <c r="C15178" s="1" t="s">
        <v>327</v>
      </c>
      <c r="D15178" s="1" t="s">
        <v>319</v>
      </c>
    </row>
    <row r="15179" customFormat="false" ht="15" hidden="false" customHeight="true" outlineLevel="0" collapsed="false">
      <c r="A15179" s="106" t="n">
        <v>103307.597685185</v>
      </c>
      <c r="B15179" s="1" t="s">
        <v>320</v>
      </c>
      <c r="C15179" s="1" t="s">
        <v>321</v>
      </c>
      <c r="D15179" s="1" t="s">
        <v>322</v>
      </c>
    </row>
    <row r="15180" customFormat="false" ht="15" hidden="false" customHeight="true" outlineLevel="0" collapsed="false">
      <c r="A15180" s="106" t="n">
        <v>103314.485497685</v>
      </c>
      <c r="B15180" s="1" t="s">
        <v>323</v>
      </c>
      <c r="C15180" s="1" t="s">
        <v>324</v>
      </c>
      <c r="D15180" s="1" t="s">
        <v>325</v>
      </c>
    </row>
    <row r="15181" customFormat="false" ht="15" hidden="false" customHeight="true" outlineLevel="0" collapsed="false">
      <c r="A15181" s="106" t="n">
        <v>103322.285752315</v>
      </c>
      <c r="B15181" s="1" t="s">
        <v>314</v>
      </c>
      <c r="C15181" s="1" t="s">
        <v>315</v>
      </c>
      <c r="D15181" s="1" t="s">
        <v>316</v>
      </c>
    </row>
    <row r="15182" customFormat="false" ht="15" hidden="false" customHeight="true" outlineLevel="0" collapsed="false">
      <c r="A15182" s="106" t="n">
        <v>103330.075752315</v>
      </c>
      <c r="B15182" s="1" t="s">
        <v>326</v>
      </c>
      <c r="C15182" s="1" t="s">
        <v>327</v>
      </c>
      <c r="D15182" s="1" t="s">
        <v>319</v>
      </c>
    </row>
    <row r="15183" customFormat="false" ht="15" hidden="false" customHeight="true" outlineLevel="0" collapsed="false">
      <c r="A15183" s="106" t="n">
        <v>103336.904872685</v>
      </c>
      <c r="B15183" s="1" t="s">
        <v>320</v>
      </c>
      <c r="C15183" s="1" t="s">
        <v>321</v>
      </c>
      <c r="D15183" s="1" t="s">
        <v>322</v>
      </c>
    </row>
    <row r="15184" customFormat="false" ht="15" hidden="false" customHeight="true" outlineLevel="0" collapsed="false">
      <c r="A15184" s="106" t="n">
        <v>103344.092569444</v>
      </c>
      <c r="B15184" s="1" t="s">
        <v>323</v>
      </c>
      <c r="C15184" s="1" t="s">
        <v>324</v>
      </c>
      <c r="D15184" s="1" t="s">
        <v>325</v>
      </c>
    </row>
    <row r="15185" customFormat="false" ht="15" hidden="false" customHeight="true" outlineLevel="0" collapsed="false">
      <c r="A15185" s="106" t="n">
        <v>103352.18150463</v>
      </c>
      <c r="B15185" s="1" t="s">
        <v>314</v>
      </c>
      <c r="C15185" s="1" t="s">
        <v>315</v>
      </c>
      <c r="D15185" s="1" t="s">
        <v>316</v>
      </c>
    </row>
    <row r="15186" customFormat="false" ht="15" hidden="false" customHeight="true" outlineLevel="0" collapsed="false">
      <c r="A15186" s="106" t="n">
        <v>103355.733101852</v>
      </c>
      <c r="B15186" s="1" t="s">
        <v>328</v>
      </c>
      <c r="C15186" s="1" t="s">
        <v>337</v>
      </c>
      <c r="D15186" s="1" t="s">
        <v>338</v>
      </c>
    </row>
    <row r="15187" customFormat="false" ht="15" hidden="false" customHeight="true" outlineLevel="0" collapsed="false">
      <c r="A15187" s="106" t="n">
        <v>103359.595787037</v>
      </c>
      <c r="B15187" s="1" t="s">
        <v>326</v>
      </c>
      <c r="C15187" s="1" t="s">
        <v>327</v>
      </c>
      <c r="D15187" s="1" t="s">
        <v>319</v>
      </c>
    </row>
    <row r="15188" customFormat="false" ht="15" hidden="false" customHeight="true" outlineLevel="0" collapsed="false">
      <c r="A15188" s="106" t="n">
        <v>103366.272928241</v>
      </c>
      <c r="B15188" s="1" t="s">
        <v>320</v>
      </c>
      <c r="C15188" s="1" t="s">
        <v>321</v>
      </c>
      <c r="D15188" s="1" t="s">
        <v>322</v>
      </c>
    </row>
    <row r="15189" customFormat="false" ht="15" hidden="false" customHeight="true" outlineLevel="0" collapsed="false">
      <c r="A15189" s="106" t="n">
        <v>103373.800474537</v>
      </c>
      <c r="B15189" s="1" t="s">
        <v>323</v>
      </c>
      <c r="C15189" s="1" t="s">
        <v>324</v>
      </c>
      <c r="D15189" s="1" t="s">
        <v>325</v>
      </c>
    </row>
    <row r="15190" customFormat="false" ht="15" hidden="false" customHeight="true" outlineLevel="0" collapsed="false">
      <c r="A15190" s="106" t="n">
        <v>103382.026342593</v>
      </c>
      <c r="B15190" s="1" t="s">
        <v>314</v>
      </c>
      <c r="C15190" s="1" t="s">
        <v>315</v>
      </c>
      <c r="D15190" s="1" t="s">
        <v>316</v>
      </c>
    </row>
    <row r="15191" customFormat="false" ht="15" hidden="false" customHeight="true" outlineLevel="0" collapsed="false">
      <c r="A15191" s="106" t="n">
        <v>103389.067476852</v>
      </c>
      <c r="B15191" s="1" t="s">
        <v>326</v>
      </c>
      <c r="C15191" s="1" t="s">
        <v>327</v>
      </c>
      <c r="D15191" s="1" t="s">
        <v>319</v>
      </c>
    </row>
    <row r="15192" customFormat="false" ht="15" hidden="false" customHeight="true" outlineLevel="0" collapsed="false">
      <c r="A15192" s="106" t="n">
        <v>103395.728148148</v>
      </c>
      <c r="B15192" s="1" t="s">
        <v>320</v>
      </c>
      <c r="C15192" s="1" t="s">
        <v>321</v>
      </c>
      <c r="D15192" s="1" t="s">
        <v>322</v>
      </c>
    </row>
    <row r="15193" customFormat="false" ht="15" hidden="false" customHeight="true" outlineLevel="0" collapsed="false">
      <c r="A15193" s="106" t="n">
        <v>103403.581053241</v>
      </c>
      <c r="B15193" s="1" t="s">
        <v>323</v>
      </c>
      <c r="C15193" s="1" t="s">
        <v>324</v>
      </c>
      <c r="D15193" s="1" t="s">
        <v>325</v>
      </c>
    </row>
    <row r="15194" customFormat="false" ht="15" hidden="false" customHeight="true" outlineLevel="0" collapsed="false">
      <c r="A15194" s="106" t="n">
        <v>103411.737037037</v>
      </c>
      <c r="B15194" s="1" t="s">
        <v>314</v>
      </c>
      <c r="C15194" s="1" t="s">
        <v>315</v>
      </c>
      <c r="D15194" s="1" t="s">
        <v>316</v>
      </c>
    </row>
    <row r="15195" customFormat="false" ht="15" hidden="false" customHeight="true" outlineLevel="0" collapsed="false">
      <c r="A15195" s="106" t="n">
        <v>103418.505046296</v>
      </c>
      <c r="B15195" s="1" t="s">
        <v>326</v>
      </c>
      <c r="C15195" s="1" t="s">
        <v>327</v>
      </c>
      <c r="D15195" s="1" t="s">
        <v>319</v>
      </c>
    </row>
    <row r="15196" customFormat="false" ht="15" hidden="false" customHeight="true" outlineLevel="0" collapsed="false">
      <c r="A15196" s="106" t="n">
        <v>103425.277650463</v>
      </c>
      <c r="B15196" s="1" t="s">
        <v>320</v>
      </c>
      <c r="C15196" s="1" t="s">
        <v>321</v>
      </c>
      <c r="D15196" s="1" t="s">
        <v>322</v>
      </c>
    </row>
    <row r="15197" customFormat="false" ht="15" hidden="false" customHeight="true" outlineLevel="0" collapsed="false">
      <c r="A15197" s="106" t="n">
        <v>103433.377164352</v>
      </c>
      <c r="B15197" s="1" t="s">
        <v>323</v>
      </c>
      <c r="C15197" s="1" t="s">
        <v>324</v>
      </c>
      <c r="D15197" s="1" t="s">
        <v>325</v>
      </c>
    </row>
    <row r="15198" customFormat="false" ht="15" hidden="false" customHeight="true" outlineLevel="0" collapsed="false">
      <c r="A15198" s="106" t="n">
        <v>103441.276967593</v>
      </c>
      <c r="B15198" s="1" t="s">
        <v>314</v>
      </c>
      <c r="C15198" s="1" t="s">
        <v>315</v>
      </c>
      <c r="D15198" s="1" t="s">
        <v>316</v>
      </c>
    </row>
    <row r="15199" customFormat="false" ht="15" hidden="false" customHeight="true" outlineLevel="0" collapsed="false">
      <c r="A15199" s="106" t="n">
        <v>103444.663449074</v>
      </c>
      <c r="B15199" s="1" t="s">
        <v>328</v>
      </c>
      <c r="C15199" s="1" t="s">
        <v>329</v>
      </c>
      <c r="D15199" s="1" t="s">
        <v>330</v>
      </c>
    </row>
    <row r="15200" customFormat="false" ht="15" hidden="false" customHeight="true" outlineLevel="0" collapsed="false">
      <c r="A15200" s="106" t="n">
        <v>103447.918032407</v>
      </c>
      <c r="B15200" s="1" t="s">
        <v>317</v>
      </c>
      <c r="C15200" s="1" t="s">
        <v>318</v>
      </c>
      <c r="D15200" s="1" t="s">
        <v>319</v>
      </c>
    </row>
    <row r="15201" customFormat="false" ht="15" hidden="false" customHeight="true" outlineLevel="0" collapsed="false">
      <c r="A15201" s="106" t="n">
        <v>103454.914270833</v>
      </c>
      <c r="B15201" s="1" t="s">
        <v>320</v>
      </c>
      <c r="C15201" s="1" t="s">
        <v>321</v>
      </c>
      <c r="D15201" s="1" t="s">
        <v>322</v>
      </c>
    </row>
    <row r="15202" customFormat="false" ht="15" hidden="false" customHeight="true" outlineLevel="0" collapsed="false">
      <c r="A15202" s="106" t="n">
        <v>103463.11494213</v>
      </c>
      <c r="B15202" s="1" t="s">
        <v>323</v>
      </c>
      <c r="C15202" s="1" t="s">
        <v>324</v>
      </c>
      <c r="D15202" s="1" t="s">
        <v>325</v>
      </c>
    </row>
    <row r="15203" customFormat="false" ht="15" hidden="false" customHeight="true" outlineLevel="0" collapsed="false">
      <c r="A15203" s="106" t="n">
        <v>103470.659328704</v>
      </c>
      <c r="B15203" s="1" t="s">
        <v>314</v>
      </c>
      <c r="C15203" s="1" t="s">
        <v>315</v>
      </c>
      <c r="D15203" s="1" t="s">
        <v>316</v>
      </c>
    </row>
    <row r="15204" customFormat="false" ht="15" hidden="false" customHeight="true" outlineLevel="0" collapsed="false">
      <c r="A15204" s="106" t="n">
        <v>103477.314884259</v>
      </c>
      <c r="B15204" s="1" t="s">
        <v>326</v>
      </c>
      <c r="C15204" s="1" t="s">
        <v>327</v>
      </c>
      <c r="D15204" s="1" t="s">
        <v>319</v>
      </c>
    </row>
    <row r="15205" customFormat="false" ht="15" hidden="false" customHeight="true" outlineLevel="0" collapsed="false">
      <c r="A15205" s="106" t="n">
        <v>103484.620046296</v>
      </c>
      <c r="B15205" s="1" t="s">
        <v>320</v>
      </c>
      <c r="C15205" s="1" t="s">
        <v>321</v>
      </c>
      <c r="D15205" s="1" t="s">
        <v>322</v>
      </c>
    </row>
    <row r="15206" customFormat="false" ht="15" hidden="false" customHeight="true" outlineLevel="0" collapsed="false">
      <c r="A15206" s="106" t="n">
        <v>103492.738460648</v>
      </c>
      <c r="B15206" s="1" t="s">
        <v>323</v>
      </c>
      <c r="C15206" s="1" t="s">
        <v>324</v>
      </c>
      <c r="D15206" s="1" t="s">
        <v>325</v>
      </c>
    </row>
    <row r="15207" customFormat="false" ht="15" hidden="false" customHeight="true" outlineLevel="0" collapsed="false">
      <c r="A15207" s="106" t="n">
        <v>103499.927465278</v>
      </c>
      <c r="B15207" s="1" t="s">
        <v>314</v>
      </c>
      <c r="C15207" s="1" t="s">
        <v>315</v>
      </c>
      <c r="D15207" s="1" t="s">
        <v>316</v>
      </c>
    </row>
    <row r="15208" customFormat="false" ht="15" hidden="false" customHeight="true" outlineLevel="0" collapsed="false">
      <c r="A15208" s="106" t="n">
        <v>103506.713055556</v>
      </c>
      <c r="B15208" s="1" t="s">
        <v>326</v>
      </c>
      <c r="C15208" s="1" t="s">
        <v>327</v>
      </c>
      <c r="D15208" s="1" t="s">
        <v>319</v>
      </c>
    </row>
    <row r="15209" customFormat="false" ht="15" hidden="false" customHeight="true" outlineLevel="0" collapsed="false">
      <c r="A15209" s="106" t="n">
        <v>103514.364398148</v>
      </c>
      <c r="B15209" s="1" t="s">
        <v>320</v>
      </c>
      <c r="C15209" s="1" t="s">
        <v>321</v>
      </c>
      <c r="D15209" s="1" t="s">
        <v>322</v>
      </c>
    </row>
    <row r="15210" customFormat="false" ht="15" hidden="false" customHeight="true" outlineLevel="0" collapsed="false">
      <c r="A15210" s="106" t="n">
        <v>103522.234780093</v>
      </c>
      <c r="B15210" s="1" t="s">
        <v>323</v>
      </c>
      <c r="C15210" s="1" t="s">
        <v>324</v>
      </c>
      <c r="D15210" s="1" t="s">
        <v>325</v>
      </c>
    </row>
    <row r="15211" customFormat="false" ht="15" hidden="false" customHeight="true" outlineLevel="0" collapsed="false">
      <c r="A15211" s="106" t="n">
        <v>103529.135405093</v>
      </c>
      <c r="B15211" s="1" t="s">
        <v>314</v>
      </c>
      <c r="C15211" s="1" t="s">
        <v>315</v>
      </c>
      <c r="D15211" s="1" t="s">
        <v>316</v>
      </c>
    </row>
    <row r="15212" customFormat="false" ht="15" hidden="false" customHeight="true" outlineLevel="0" collapsed="false">
      <c r="A15212" s="106" t="n">
        <v>103536.143055556</v>
      </c>
      <c r="B15212" s="1" t="s">
        <v>326</v>
      </c>
      <c r="C15212" s="1" t="s">
        <v>327</v>
      </c>
      <c r="D15212" s="1" t="s">
        <v>319</v>
      </c>
    </row>
    <row r="15213" customFormat="false" ht="15" hidden="false" customHeight="true" outlineLevel="0" collapsed="false">
      <c r="A15213" s="106" t="n">
        <v>103537.283576389</v>
      </c>
      <c r="B15213" s="1" t="s">
        <v>328</v>
      </c>
      <c r="C15213" s="1" t="s">
        <v>331</v>
      </c>
      <c r="D15213" s="1" t="s">
        <v>332</v>
      </c>
    </row>
    <row r="15214" customFormat="false" ht="15" hidden="false" customHeight="true" outlineLevel="0" collapsed="false">
      <c r="A15214" s="106" t="n">
        <v>103544.103981482</v>
      </c>
      <c r="B15214" s="1" t="s">
        <v>320</v>
      </c>
      <c r="C15214" s="1" t="s">
        <v>321</v>
      </c>
      <c r="D15214" s="1" t="s">
        <v>322</v>
      </c>
    </row>
    <row r="15215" customFormat="false" ht="15" hidden="false" customHeight="true" outlineLevel="0" collapsed="false">
      <c r="A15215" s="106" t="n">
        <v>103551.629548611</v>
      </c>
      <c r="B15215" s="1" t="s">
        <v>323</v>
      </c>
      <c r="C15215" s="1" t="s">
        <v>324</v>
      </c>
      <c r="D15215" s="1" t="s">
        <v>325</v>
      </c>
    </row>
    <row r="15216" customFormat="false" ht="15" hidden="false" customHeight="true" outlineLevel="0" collapsed="false">
      <c r="A15216" s="106" t="n">
        <v>103558.338657407</v>
      </c>
      <c r="B15216" s="1" t="s">
        <v>314</v>
      </c>
      <c r="C15216" s="1" t="s">
        <v>315</v>
      </c>
      <c r="D15216" s="1" t="s">
        <v>316</v>
      </c>
    </row>
    <row r="15217" customFormat="false" ht="15" hidden="false" customHeight="true" outlineLevel="0" collapsed="false">
      <c r="A15217" s="106" t="n">
        <v>103565.640231482</v>
      </c>
      <c r="B15217" s="1" t="s">
        <v>326</v>
      </c>
      <c r="C15217" s="1" t="s">
        <v>327</v>
      </c>
      <c r="D15217" s="1" t="s">
        <v>319</v>
      </c>
    </row>
    <row r="15218" customFormat="false" ht="15" hidden="false" customHeight="true" outlineLevel="0" collapsed="false">
      <c r="A15218" s="106" t="n">
        <v>103573.793969907</v>
      </c>
      <c r="B15218" s="1" t="s">
        <v>320</v>
      </c>
      <c r="C15218" s="1" t="s">
        <v>321</v>
      </c>
      <c r="D15218" s="1" t="s">
        <v>322</v>
      </c>
    </row>
    <row r="15219" customFormat="false" ht="15" hidden="false" customHeight="true" outlineLevel="0" collapsed="false">
      <c r="A15219" s="106" t="n">
        <v>103580.966851852</v>
      </c>
      <c r="B15219" s="1" t="s">
        <v>323</v>
      </c>
      <c r="C15219" s="1" t="s">
        <v>324</v>
      </c>
      <c r="D15219" s="1" t="s">
        <v>325</v>
      </c>
    </row>
    <row r="15220" customFormat="false" ht="15" hidden="false" customHeight="true" outlineLevel="0" collapsed="false">
      <c r="A15220" s="106" t="n">
        <v>103587.591840278</v>
      </c>
      <c r="B15220" s="1" t="s">
        <v>314</v>
      </c>
      <c r="C15220" s="1" t="s">
        <v>315</v>
      </c>
      <c r="D15220" s="1" t="s">
        <v>316</v>
      </c>
    </row>
    <row r="15221" customFormat="false" ht="15" hidden="false" customHeight="true" outlineLevel="0" collapsed="false">
      <c r="A15221" s="106" t="n">
        <v>103595.228171296</v>
      </c>
      <c r="B15221" s="1" t="s">
        <v>326</v>
      </c>
      <c r="C15221" s="1" t="s">
        <v>327</v>
      </c>
      <c r="D15221" s="1" t="s">
        <v>319</v>
      </c>
    </row>
    <row r="15222" customFormat="false" ht="15" hidden="false" customHeight="true" outlineLevel="0" collapsed="false">
      <c r="A15222" s="106" t="n">
        <v>103603.40525463</v>
      </c>
      <c r="B15222" s="1" t="s">
        <v>320</v>
      </c>
      <c r="C15222" s="1" t="s">
        <v>321</v>
      </c>
      <c r="D15222" s="1" t="s">
        <v>322</v>
      </c>
    </row>
    <row r="15223" customFormat="false" ht="15" hidden="false" customHeight="true" outlineLevel="0" collapsed="false">
      <c r="A15223" s="106" t="n">
        <v>103610.290486111</v>
      </c>
      <c r="B15223" s="1" t="s">
        <v>323</v>
      </c>
      <c r="C15223" s="1" t="s">
        <v>324</v>
      </c>
      <c r="D15223" s="1" t="s">
        <v>325</v>
      </c>
    </row>
    <row r="15224" customFormat="false" ht="15" hidden="false" customHeight="true" outlineLevel="0" collapsed="false">
      <c r="A15224" s="106" t="n">
        <v>103616.947696759</v>
      </c>
      <c r="B15224" s="1" t="s">
        <v>314</v>
      </c>
      <c r="C15224" s="1" t="s">
        <v>315</v>
      </c>
      <c r="D15224" s="1" t="s">
        <v>316</v>
      </c>
    </row>
    <row r="15225" customFormat="false" ht="15" hidden="false" customHeight="true" outlineLevel="0" collapsed="false">
      <c r="A15225" s="106" t="n">
        <v>103624.902048611</v>
      </c>
      <c r="B15225" s="1" t="s">
        <v>317</v>
      </c>
      <c r="C15225" s="1" t="s">
        <v>318</v>
      </c>
      <c r="D15225" s="1" t="s">
        <v>319</v>
      </c>
    </row>
    <row r="15226" customFormat="false" ht="15" hidden="false" customHeight="true" outlineLevel="0" collapsed="false">
      <c r="A15226" s="106" t="n">
        <v>103631.000034722</v>
      </c>
      <c r="B15226" s="1" t="s">
        <v>328</v>
      </c>
      <c r="C15226" s="1" t="s">
        <v>335</v>
      </c>
      <c r="D15226" s="1" t="s">
        <v>336</v>
      </c>
    </row>
    <row r="15227" customFormat="false" ht="15" hidden="false" customHeight="true" outlineLevel="0" collapsed="false">
      <c r="A15227" s="106" t="n">
        <v>103632.930810185</v>
      </c>
      <c r="B15227" s="1" t="s">
        <v>320</v>
      </c>
      <c r="C15227" s="1" t="s">
        <v>321</v>
      </c>
      <c r="D15227" s="1" t="s">
        <v>322</v>
      </c>
    </row>
    <row r="15228" customFormat="false" ht="15" hidden="false" customHeight="true" outlineLevel="0" collapsed="false">
      <c r="A15228" s="106" t="n">
        <v>103639.634282407</v>
      </c>
      <c r="B15228" s="1" t="s">
        <v>323</v>
      </c>
      <c r="C15228" s="1" t="s">
        <v>324</v>
      </c>
      <c r="D15228" s="1" t="s">
        <v>325</v>
      </c>
    </row>
    <row r="15229" customFormat="false" ht="15" hidden="false" customHeight="true" outlineLevel="0" collapsed="false">
      <c r="A15229" s="106" t="n">
        <v>103646.452118056</v>
      </c>
      <c r="B15229" s="1" t="s">
        <v>314</v>
      </c>
      <c r="C15229" s="1" t="s">
        <v>315</v>
      </c>
      <c r="D15229" s="1" t="s">
        <v>316</v>
      </c>
    </row>
    <row r="15230" customFormat="false" ht="15" hidden="false" customHeight="true" outlineLevel="0" collapsed="false">
      <c r="A15230" s="106" t="n">
        <v>103654.623831019</v>
      </c>
      <c r="B15230" s="1" t="s">
        <v>326</v>
      </c>
      <c r="C15230" s="1" t="s">
        <v>327</v>
      </c>
      <c r="D15230" s="1" t="s">
        <v>319</v>
      </c>
    </row>
    <row r="15231" customFormat="false" ht="15" hidden="false" customHeight="true" outlineLevel="0" collapsed="false">
      <c r="A15231" s="106" t="n">
        <v>103662.379976852</v>
      </c>
      <c r="B15231" s="1" t="s">
        <v>320</v>
      </c>
      <c r="C15231" s="1" t="s">
        <v>321</v>
      </c>
      <c r="D15231" s="1" t="s">
        <v>322</v>
      </c>
    </row>
    <row r="15232" customFormat="false" ht="15" hidden="false" customHeight="true" outlineLevel="0" collapsed="false">
      <c r="A15232" s="106" t="n">
        <v>103669.022511574</v>
      </c>
      <c r="B15232" s="1" t="s">
        <v>323</v>
      </c>
      <c r="C15232" s="1" t="s">
        <v>324</v>
      </c>
      <c r="D15232" s="1" t="s">
        <v>325</v>
      </c>
    </row>
    <row r="15233" customFormat="false" ht="15" hidden="false" customHeight="true" outlineLevel="0" collapsed="false">
      <c r="A15233" s="106" t="n">
        <v>103676.130081019</v>
      </c>
      <c r="B15233" s="1" t="s">
        <v>314</v>
      </c>
      <c r="C15233" s="1" t="s">
        <v>315</v>
      </c>
      <c r="D15233" s="1" t="s">
        <v>316</v>
      </c>
    </row>
    <row r="15234" customFormat="false" ht="15" hidden="false" customHeight="true" outlineLevel="0" collapsed="false">
      <c r="A15234" s="106" t="n">
        <v>103684.340266204</v>
      </c>
      <c r="B15234" s="1" t="s">
        <v>326</v>
      </c>
      <c r="C15234" s="1" t="s">
        <v>327</v>
      </c>
      <c r="D15234" s="1" t="s">
        <v>319</v>
      </c>
    </row>
    <row r="15235" customFormat="false" ht="15" hidden="false" customHeight="true" outlineLevel="0" collapsed="false">
      <c r="A15235" s="106" t="n">
        <v>103691.769837963</v>
      </c>
      <c r="B15235" s="1" t="s">
        <v>320</v>
      </c>
      <c r="C15235" s="1" t="s">
        <v>321</v>
      </c>
      <c r="D15235" s="1" t="s">
        <v>322</v>
      </c>
    </row>
    <row r="15236" customFormat="false" ht="15" hidden="false" customHeight="true" outlineLevel="0" collapsed="false">
      <c r="A15236" s="106" t="n">
        <v>103698.476087963</v>
      </c>
      <c r="B15236" s="1" t="s">
        <v>323</v>
      </c>
      <c r="C15236" s="1" t="s">
        <v>324</v>
      </c>
      <c r="D15236" s="1" t="s">
        <v>325</v>
      </c>
    </row>
    <row r="15237" customFormat="false" ht="15" hidden="false" customHeight="true" outlineLevel="0" collapsed="false">
      <c r="A15237" s="106" t="n">
        <v>103705.96431713</v>
      </c>
      <c r="B15237" s="1" t="s">
        <v>314</v>
      </c>
      <c r="C15237" s="1" t="s">
        <v>315</v>
      </c>
      <c r="D15237" s="1" t="s">
        <v>316</v>
      </c>
    </row>
    <row r="15238" customFormat="false" ht="15" hidden="false" customHeight="true" outlineLevel="0" collapsed="false">
      <c r="A15238" s="106" t="n">
        <v>103714.009953704</v>
      </c>
      <c r="B15238" s="1" t="s">
        <v>326</v>
      </c>
      <c r="C15238" s="1" t="s">
        <v>327</v>
      </c>
      <c r="D15238" s="1" t="s">
        <v>319</v>
      </c>
    </row>
    <row r="15239" customFormat="false" ht="15" hidden="false" customHeight="true" outlineLevel="0" collapsed="false">
      <c r="A15239" s="106" t="n">
        <v>103720.970590278</v>
      </c>
      <c r="B15239" s="1" t="s">
        <v>328</v>
      </c>
      <c r="C15239" s="1" t="s">
        <v>337</v>
      </c>
      <c r="D15239" s="1" t="s">
        <v>338</v>
      </c>
    </row>
    <row r="15240" customFormat="false" ht="15" hidden="false" customHeight="true" outlineLevel="0" collapsed="false">
      <c r="A15240" s="106" t="n">
        <v>103721.12130787</v>
      </c>
      <c r="B15240" s="1" t="s">
        <v>320</v>
      </c>
      <c r="C15240" s="1" t="s">
        <v>321</v>
      </c>
      <c r="D15240" s="1" t="s">
        <v>322</v>
      </c>
    </row>
    <row r="15241" customFormat="false" ht="15" hidden="false" customHeight="true" outlineLevel="0" collapsed="false">
      <c r="A15241" s="106" t="n">
        <v>103728.015451389</v>
      </c>
      <c r="B15241" s="1" t="s">
        <v>323</v>
      </c>
      <c r="C15241" s="1" t="s">
        <v>324</v>
      </c>
      <c r="D15241" s="1" t="s">
        <v>325</v>
      </c>
    </row>
    <row r="15242" customFormat="false" ht="15" hidden="false" customHeight="true" outlineLevel="0" collapsed="false">
      <c r="A15242" s="106" t="n">
        <v>103735.883194444</v>
      </c>
      <c r="B15242" s="1" t="s">
        <v>314</v>
      </c>
      <c r="C15242" s="1" t="s">
        <v>315</v>
      </c>
      <c r="D15242" s="1" t="s">
        <v>316</v>
      </c>
    </row>
    <row r="15243" customFormat="false" ht="15" hidden="false" customHeight="true" outlineLevel="0" collapsed="false">
      <c r="A15243" s="106" t="n">
        <v>103743.613298611</v>
      </c>
      <c r="B15243" s="1" t="s">
        <v>326</v>
      </c>
      <c r="C15243" s="1" t="s">
        <v>327</v>
      </c>
      <c r="D15243" s="1" t="s">
        <v>319</v>
      </c>
    </row>
    <row r="15244" customFormat="false" ht="15" hidden="false" customHeight="true" outlineLevel="0" collapsed="false">
      <c r="A15244" s="106" t="n">
        <v>103750.460462963</v>
      </c>
      <c r="B15244" s="1" t="s">
        <v>320</v>
      </c>
      <c r="C15244" s="1" t="s">
        <v>321</v>
      </c>
      <c r="D15244" s="1" t="s">
        <v>322</v>
      </c>
    </row>
    <row r="15245" customFormat="false" ht="15" hidden="false" customHeight="true" outlineLevel="0" collapsed="false">
      <c r="A15245" s="106" t="n">
        <v>103757.651724537</v>
      </c>
      <c r="B15245" s="1" t="s">
        <v>323</v>
      </c>
      <c r="C15245" s="1" t="s">
        <v>324</v>
      </c>
      <c r="D15245" s="1" t="s">
        <v>325</v>
      </c>
    </row>
    <row r="15246" customFormat="false" ht="15" hidden="false" customHeight="true" outlineLevel="0" collapsed="false">
      <c r="A15246" s="106" t="n">
        <v>103765.782303241</v>
      </c>
      <c r="B15246" s="1" t="s">
        <v>314</v>
      </c>
      <c r="C15246" s="1" t="s">
        <v>315</v>
      </c>
      <c r="D15246" s="1" t="s">
        <v>316</v>
      </c>
    </row>
    <row r="15247" customFormat="false" ht="15" hidden="false" customHeight="true" outlineLevel="0" collapsed="false">
      <c r="A15247" s="106" t="n">
        <v>103773.144097222</v>
      </c>
      <c r="B15247" s="1" t="s">
        <v>326</v>
      </c>
      <c r="C15247" s="1" t="s">
        <v>327</v>
      </c>
      <c r="D15247" s="1" t="s">
        <v>319</v>
      </c>
    </row>
    <row r="15248" customFormat="false" ht="15" hidden="false" customHeight="true" outlineLevel="0" collapsed="false">
      <c r="A15248" s="106" t="n">
        <v>103779.819560185</v>
      </c>
      <c r="B15248" s="1" t="s">
        <v>320</v>
      </c>
      <c r="C15248" s="1" t="s">
        <v>321</v>
      </c>
      <c r="D15248" s="1" t="s">
        <v>322</v>
      </c>
    </row>
    <row r="15249" customFormat="false" ht="15" hidden="false" customHeight="true" outlineLevel="0" collapsed="false">
      <c r="A15249" s="106" t="n">
        <v>103787.369641204</v>
      </c>
      <c r="B15249" s="1" t="s">
        <v>333</v>
      </c>
      <c r="C15249" s="1" t="s">
        <v>334</v>
      </c>
      <c r="D15249" s="1" t="s">
        <v>325</v>
      </c>
    </row>
    <row r="15250" customFormat="false" ht="15" hidden="false" customHeight="true" outlineLevel="0" collapsed="false">
      <c r="A15250" s="106" t="n">
        <v>103795.572488426</v>
      </c>
      <c r="B15250" s="1" t="s">
        <v>314</v>
      </c>
      <c r="C15250" s="1" t="s">
        <v>315</v>
      </c>
      <c r="D15250" s="1" t="s">
        <v>316</v>
      </c>
    </row>
    <row r="15251" customFormat="false" ht="15" hidden="false" customHeight="true" outlineLevel="0" collapsed="false">
      <c r="A15251" s="106" t="n">
        <v>103802.600266204</v>
      </c>
      <c r="B15251" s="1" t="s">
        <v>317</v>
      </c>
      <c r="C15251" s="1" t="s">
        <v>318</v>
      </c>
      <c r="D15251" s="1" t="s">
        <v>319</v>
      </c>
    </row>
    <row r="15252" customFormat="false" ht="15" hidden="false" customHeight="true" outlineLevel="0" collapsed="false">
      <c r="A15252" s="106" t="n">
        <v>103809.232534722</v>
      </c>
      <c r="B15252" s="1" t="s">
        <v>320</v>
      </c>
      <c r="C15252" s="1" t="s">
        <v>321</v>
      </c>
      <c r="D15252" s="1" t="s">
        <v>322</v>
      </c>
    </row>
    <row r="15253" customFormat="false" ht="15" hidden="false" customHeight="true" outlineLevel="0" collapsed="false">
      <c r="A15253" s="106" t="n">
        <v>103809.903703704</v>
      </c>
      <c r="B15253" s="1" t="s">
        <v>328</v>
      </c>
      <c r="C15253" s="1" t="s">
        <v>329</v>
      </c>
      <c r="D15253" s="1" t="s">
        <v>330</v>
      </c>
    </row>
    <row r="15254" customFormat="false" ht="15" hidden="false" customHeight="true" outlineLevel="0" collapsed="false">
      <c r="A15254" s="106" t="n">
        <v>103817.12037037</v>
      </c>
      <c r="B15254" s="1" t="s">
        <v>323</v>
      </c>
      <c r="C15254" s="1" t="s">
        <v>324</v>
      </c>
      <c r="D15254" s="1" t="s">
        <v>325</v>
      </c>
    </row>
    <row r="15255" customFormat="false" ht="15" hidden="false" customHeight="true" outlineLevel="0" collapsed="false">
      <c r="A15255" s="106" t="n">
        <v>103825.208020833</v>
      </c>
      <c r="B15255" s="1" t="s">
        <v>314</v>
      </c>
      <c r="C15255" s="1" t="s">
        <v>315</v>
      </c>
      <c r="D15255" s="1" t="s">
        <v>316</v>
      </c>
    </row>
    <row r="15256" customFormat="false" ht="15" hidden="false" customHeight="true" outlineLevel="0" collapsed="false">
      <c r="A15256" s="106" t="n">
        <v>103831.986053241</v>
      </c>
      <c r="B15256" s="1" t="s">
        <v>326</v>
      </c>
      <c r="C15256" s="1" t="s">
        <v>327</v>
      </c>
      <c r="D15256" s="1" t="s">
        <v>319</v>
      </c>
    </row>
    <row r="15257" customFormat="false" ht="15" hidden="false" customHeight="true" outlineLevel="0" collapsed="false">
      <c r="A15257" s="106" t="n">
        <v>103838.725671296</v>
      </c>
      <c r="B15257" s="1" t="s">
        <v>320</v>
      </c>
      <c r="C15257" s="1" t="s">
        <v>321</v>
      </c>
      <c r="D15257" s="1" t="s">
        <v>322</v>
      </c>
    </row>
    <row r="15258" customFormat="false" ht="15" hidden="false" customHeight="true" outlineLevel="0" collapsed="false">
      <c r="A15258" s="106" t="n">
        <v>103846.840532407</v>
      </c>
      <c r="B15258" s="1" t="s">
        <v>323</v>
      </c>
      <c r="C15258" s="1" t="s">
        <v>324</v>
      </c>
      <c r="D15258" s="1" t="s">
        <v>325</v>
      </c>
    </row>
    <row r="15259" customFormat="false" ht="15" hidden="false" customHeight="true" outlineLevel="0" collapsed="false">
      <c r="A15259" s="106" t="n">
        <v>103854.682581019</v>
      </c>
      <c r="B15259" s="1" t="s">
        <v>314</v>
      </c>
      <c r="C15259" s="1" t="s">
        <v>315</v>
      </c>
      <c r="D15259" s="1" t="s">
        <v>316</v>
      </c>
    </row>
    <row r="15260" customFormat="false" ht="15" hidden="false" customHeight="true" outlineLevel="0" collapsed="false">
      <c r="A15260" s="106" t="n">
        <v>103861.320763889</v>
      </c>
      <c r="B15260" s="1" t="s">
        <v>326</v>
      </c>
      <c r="C15260" s="1" t="s">
        <v>327</v>
      </c>
      <c r="D15260" s="1" t="s">
        <v>319</v>
      </c>
    </row>
    <row r="15261" customFormat="false" ht="15" hidden="false" customHeight="true" outlineLevel="0" collapsed="false">
      <c r="A15261" s="106" t="n">
        <v>103868.308113426</v>
      </c>
      <c r="B15261" s="1" t="s">
        <v>320</v>
      </c>
      <c r="C15261" s="1" t="s">
        <v>321</v>
      </c>
      <c r="D15261" s="1" t="s">
        <v>322</v>
      </c>
    </row>
    <row r="15262" customFormat="false" ht="15" hidden="false" customHeight="true" outlineLevel="0" collapsed="false">
      <c r="A15262" s="106" t="n">
        <v>103876.484699074</v>
      </c>
      <c r="B15262" s="1" t="s">
        <v>323</v>
      </c>
      <c r="C15262" s="1" t="s">
        <v>324</v>
      </c>
      <c r="D15262" s="1" t="s">
        <v>325</v>
      </c>
    </row>
    <row r="15263" customFormat="false" ht="15" hidden="false" customHeight="true" outlineLevel="0" collapsed="false">
      <c r="A15263" s="106" t="n">
        <v>103884.01662037</v>
      </c>
      <c r="B15263" s="1" t="s">
        <v>314</v>
      </c>
      <c r="C15263" s="1" t="s">
        <v>315</v>
      </c>
      <c r="D15263" s="1" t="s">
        <v>316</v>
      </c>
    </row>
    <row r="15264" customFormat="false" ht="15" hidden="false" customHeight="true" outlineLevel="0" collapsed="false">
      <c r="A15264" s="106" t="n">
        <v>103890.64125</v>
      </c>
      <c r="B15264" s="1" t="s">
        <v>326</v>
      </c>
      <c r="C15264" s="1" t="s">
        <v>327</v>
      </c>
      <c r="D15264" s="1" t="s">
        <v>319</v>
      </c>
    </row>
    <row r="15265" customFormat="false" ht="15" hidden="false" customHeight="true" outlineLevel="0" collapsed="false">
      <c r="A15265" s="106" t="n">
        <v>103897.968078704</v>
      </c>
      <c r="B15265" s="1" t="s">
        <v>320</v>
      </c>
      <c r="C15265" s="1" t="s">
        <v>321</v>
      </c>
      <c r="D15265" s="1" t="s">
        <v>322</v>
      </c>
    </row>
    <row r="15266" customFormat="false" ht="15" hidden="false" customHeight="true" outlineLevel="0" collapsed="false">
      <c r="A15266" s="106" t="n">
        <v>103902.528587963</v>
      </c>
      <c r="B15266" s="1" t="s">
        <v>328</v>
      </c>
      <c r="C15266" s="1" t="s">
        <v>331</v>
      </c>
      <c r="D15266" s="1" t="s">
        <v>332</v>
      </c>
    </row>
    <row r="15267" customFormat="false" ht="15" hidden="false" customHeight="true" outlineLevel="0" collapsed="false">
      <c r="A15267" s="106" t="n">
        <v>103906.039884259</v>
      </c>
      <c r="B15267" s="1" t="s">
        <v>323</v>
      </c>
      <c r="C15267" s="1" t="s">
        <v>324</v>
      </c>
      <c r="D15267" s="1" t="s">
        <v>325</v>
      </c>
    </row>
    <row r="15268" customFormat="false" ht="15" hidden="false" customHeight="true" outlineLevel="0" collapsed="false">
      <c r="A15268" s="106" t="n">
        <v>103913.249571759</v>
      </c>
      <c r="B15268" s="1" t="s">
        <v>314</v>
      </c>
      <c r="C15268" s="1" t="s">
        <v>315</v>
      </c>
      <c r="D15268" s="1" t="s">
        <v>316</v>
      </c>
    </row>
    <row r="15269" customFormat="false" ht="15" hidden="false" customHeight="true" outlineLevel="0" collapsed="false">
      <c r="A15269" s="106" t="n">
        <v>103919.995231482</v>
      </c>
      <c r="B15269" s="1" t="s">
        <v>326</v>
      </c>
      <c r="C15269" s="1" t="s">
        <v>327</v>
      </c>
      <c r="D15269" s="1" t="s">
        <v>319</v>
      </c>
    </row>
    <row r="15270" customFormat="false" ht="15" hidden="false" customHeight="true" outlineLevel="0" collapsed="false">
      <c r="A15270" s="106" t="n">
        <v>103927.677766204</v>
      </c>
      <c r="B15270" s="1" t="s">
        <v>320</v>
      </c>
      <c r="C15270" s="1" t="s">
        <v>321</v>
      </c>
      <c r="D15270" s="1" t="s">
        <v>322</v>
      </c>
    </row>
    <row r="15271" customFormat="false" ht="15" hidden="false" customHeight="true" outlineLevel="0" collapsed="false">
      <c r="A15271" s="106" t="n">
        <v>103935.516898148</v>
      </c>
      <c r="B15271" s="1" t="s">
        <v>323</v>
      </c>
      <c r="C15271" s="1" t="s">
        <v>324</v>
      </c>
      <c r="D15271" s="1" t="s">
        <v>325</v>
      </c>
    </row>
    <row r="15272" customFormat="false" ht="15" hidden="false" customHeight="true" outlineLevel="0" collapsed="false">
      <c r="A15272" s="106" t="n">
        <v>103942.435173611</v>
      </c>
      <c r="B15272" s="1" t="s">
        <v>314</v>
      </c>
      <c r="C15272" s="1" t="s">
        <v>315</v>
      </c>
      <c r="D15272" s="1" t="s">
        <v>316</v>
      </c>
    </row>
    <row r="15273" customFormat="false" ht="15" hidden="false" customHeight="true" outlineLevel="0" collapsed="false">
      <c r="A15273" s="106" t="n">
        <v>103949.428368056</v>
      </c>
      <c r="B15273" s="1" t="s">
        <v>326</v>
      </c>
      <c r="C15273" s="1" t="s">
        <v>327</v>
      </c>
      <c r="D15273" s="1" t="s">
        <v>319</v>
      </c>
    </row>
    <row r="15274" customFormat="false" ht="15" hidden="false" customHeight="true" outlineLevel="0" collapsed="false">
      <c r="A15274" s="106" t="n">
        <v>103957.403622685</v>
      </c>
      <c r="B15274" s="1" t="s">
        <v>320</v>
      </c>
      <c r="C15274" s="1" t="s">
        <v>321</v>
      </c>
      <c r="D15274" s="1" t="s">
        <v>322</v>
      </c>
    </row>
    <row r="15275" customFormat="false" ht="15" hidden="false" customHeight="true" outlineLevel="0" collapsed="false">
      <c r="A15275" s="106" t="n">
        <v>103964.93650463</v>
      </c>
      <c r="B15275" s="1" t="s">
        <v>333</v>
      </c>
      <c r="C15275" s="1" t="s">
        <v>334</v>
      </c>
      <c r="D15275" s="1" t="s">
        <v>325</v>
      </c>
    </row>
    <row r="15276" customFormat="false" ht="15" hidden="false" customHeight="true" outlineLevel="0" collapsed="false">
      <c r="A15276" s="106" t="n">
        <v>103971.6365625</v>
      </c>
      <c r="B15276" s="1" t="s">
        <v>314</v>
      </c>
      <c r="C15276" s="1" t="s">
        <v>315</v>
      </c>
      <c r="D15276" s="1" t="s">
        <v>316</v>
      </c>
    </row>
    <row r="15277" customFormat="false" ht="15" hidden="false" customHeight="true" outlineLevel="0" collapsed="false">
      <c r="A15277" s="106" t="n">
        <v>103978.969375</v>
      </c>
      <c r="B15277" s="1" t="s">
        <v>317</v>
      </c>
      <c r="C15277" s="1" t="s">
        <v>318</v>
      </c>
      <c r="D15277" s="1" t="s">
        <v>319</v>
      </c>
    </row>
    <row r="15278" customFormat="false" ht="15" hidden="false" customHeight="true" outlineLevel="0" collapsed="false">
      <c r="A15278" s="106" t="n">
        <v>103987.115196759</v>
      </c>
      <c r="B15278" s="1" t="s">
        <v>320</v>
      </c>
      <c r="C15278" s="1" t="s">
        <v>321</v>
      </c>
      <c r="D15278" s="1" t="s">
        <v>322</v>
      </c>
    </row>
    <row r="15279" customFormat="false" ht="15" hidden="false" customHeight="true" outlineLevel="0" collapsed="false">
      <c r="A15279" s="106" t="n">
        <v>103994.321643519</v>
      </c>
      <c r="B15279" s="1" t="s">
        <v>323</v>
      </c>
      <c r="C15279" s="1" t="s">
        <v>324</v>
      </c>
      <c r="D15279" s="1" t="s">
        <v>325</v>
      </c>
    </row>
    <row r="15280" customFormat="false" ht="15" hidden="false" customHeight="true" outlineLevel="0" collapsed="false">
      <c r="A15280" s="106" t="n">
        <v>103996.248148148</v>
      </c>
      <c r="B15280" s="1" t="s">
        <v>328</v>
      </c>
      <c r="C15280" s="1" t="s">
        <v>335</v>
      </c>
      <c r="D15280" s="1" t="s">
        <v>336</v>
      </c>
    </row>
    <row r="15281" customFormat="false" ht="15" hidden="false" customHeight="true" outlineLevel="0" collapsed="false">
      <c r="A15281" s="106" t="n">
        <v>104000.919930556</v>
      </c>
      <c r="B15281" s="1" t="s">
        <v>314</v>
      </c>
      <c r="C15281" s="1" t="s">
        <v>315</v>
      </c>
      <c r="D15281" s="1" t="s">
        <v>316</v>
      </c>
    </row>
    <row r="15282" customFormat="false" ht="15" hidden="false" customHeight="true" outlineLevel="0" collapsed="false">
      <c r="A15282" s="106" t="n">
        <v>104008.619444444</v>
      </c>
      <c r="B15282" s="1" t="s">
        <v>326</v>
      </c>
      <c r="C15282" s="1" t="s">
        <v>327</v>
      </c>
      <c r="D15282" s="1" t="s">
        <v>319</v>
      </c>
    </row>
    <row r="15283" customFormat="false" ht="15" hidden="false" customHeight="true" outlineLevel="0" collapsed="false">
      <c r="A15283" s="106" t="n">
        <v>104016.786203704</v>
      </c>
      <c r="B15283" s="1" t="s">
        <v>320</v>
      </c>
      <c r="C15283" s="1" t="s">
        <v>321</v>
      </c>
      <c r="D15283" s="1" t="s">
        <v>322</v>
      </c>
    </row>
    <row r="15284" customFormat="false" ht="15" hidden="false" customHeight="true" outlineLevel="0" collapsed="false">
      <c r="A15284" s="106" t="n">
        <v>104023.696365741</v>
      </c>
      <c r="B15284" s="1" t="s">
        <v>323</v>
      </c>
      <c r="C15284" s="1" t="s">
        <v>324</v>
      </c>
      <c r="D15284" s="1" t="s">
        <v>325</v>
      </c>
    </row>
    <row r="15285" customFormat="false" ht="15" hidden="false" customHeight="true" outlineLevel="0" collapsed="false">
      <c r="A15285" s="106" t="n">
        <v>104030.343946759</v>
      </c>
      <c r="B15285" s="1" t="s">
        <v>314</v>
      </c>
      <c r="C15285" s="1" t="s">
        <v>315</v>
      </c>
      <c r="D15285" s="1" t="s">
        <v>316</v>
      </c>
    </row>
    <row r="15286" customFormat="false" ht="15" hidden="false" customHeight="true" outlineLevel="0" collapsed="false">
      <c r="A15286" s="106" t="n">
        <v>104038.352696759</v>
      </c>
      <c r="B15286" s="1" t="s">
        <v>326</v>
      </c>
      <c r="C15286" s="1" t="s">
        <v>327</v>
      </c>
      <c r="D15286" s="1" t="s">
        <v>319</v>
      </c>
    </row>
    <row r="15287" customFormat="false" ht="15" hidden="false" customHeight="true" outlineLevel="0" collapsed="false">
      <c r="A15287" s="106" t="n">
        <v>104046.390347222</v>
      </c>
      <c r="B15287" s="1" t="s">
        <v>320</v>
      </c>
      <c r="C15287" s="1" t="s">
        <v>321</v>
      </c>
      <c r="D15287" s="1" t="s">
        <v>322</v>
      </c>
    </row>
    <row r="15288" customFormat="false" ht="15" hidden="false" customHeight="true" outlineLevel="0" collapsed="false">
      <c r="A15288" s="106" t="n">
        <v>104053.087013889</v>
      </c>
      <c r="B15288" s="1" t="s">
        <v>323</v>
      </c>
      <c r="C15288" s="1" t="s">
        <v>324</v>
      </c>
      <c r="D15288" s="1" t="s">
        <v>325</v>
      </c>
    </row>
    <row r="15289" customFormat="false" ht="15" hidden="false" customHeight="true" outlineLevel="0" collapsed="false">
      <c r="A15289" s="106" t="n">
        <v>104059.941435185</v>
      </c>
      <c r="B15289" s="1" t="s">
        <v>314</v>
      </c>
      <c r="C15289" s="1" t="s">
        <v>315</v>
      </c>
      <c r="D15289" s="1" t="s">
        <v>316</v>
      </c>
    </row>
    <row r="15290" customFormat="false" ht="15" hidden="false" customHeight="true" outlineLevel="0" collapsed="false">
      <c r="A15290" s="106" t="n">
        <v>104068.125474537</v>
      </c>
      <c r="B15290" s="1" t="s">
        <v>326</v>
      </c>
      <c r="C15290" s="1" t="s">
        <v>327</v>
      </c>
      <c r="D15290" s="1" t="s">
        <v>319</v>
      </c>
    </row>
    <row r="15291" customFormat="false" ht="15" hidden="false" customHeight="true" outlineLevel="0" collapsed="false">
      <c r="A15291" s="106" t="n">
        <v>104075.903831019</v>
      </c>
      <c r="B15291" s="1" t="s">
        <v>320</v>
      </c>
      <c r="C15291" s="1" t="s">
        <v>321</v>
      </c>
      <c r="D15291" s="1" t="s">
        <v>322</v>
      </c>
    </row>
    <row r="15292" customFormat="false" ht="15" hidden="false" customHeight="true" outlineLevel="0" collapsed="false">
      <c r="A15292" s="106" t="n">
        <v>104082.520381944</v>
      </c>
      <c r="B15292" s="1" t="s">
        <v>323</v>
      </c>
      <c r="C15292" s="1" t="s">
        <v>324</v>
      </c>
      <c r="D15292" s="1" t="s">
        <v>325</v>
      </c>
    </row>
    <row r="15293" customFormat="false" ht="15" hidden="false" customHeight="true" outlineLevel="0" collapsed="false">
      <c r="A15293" s="106" t="n">
        <v>104086.219930556</v>
      </c>
      <c r="B15293" s="1" t="s">
        <v>328</v>
      </c>
      <c r="C15293" s="1" t="s">
        <v>337</v>
      </c>
      <c r="D15293" s="1" t="s">
        <v>338</v>
      </c>
    </row>
    <row r="15294" customFormat="false" ht="15" hidden="false" customHeight="true" outlineLevel="0" collapsed="false">
      <c r="A15294" s="106" t="n">
        <v>104089.701076389</v>
      </c>
      <c r="B15294" s="1" t="s">
        <v>314</v>
      </c>
      <c r="C15294" s="1" t="s">
        <v>315</v>
      </c>
      <c r="D15294" s="1" t="s">
        <v>316</v>
      </c>
    </row>
    <row r="15295" customFormat="false" ht="15" hidden="false" customHeight="true" outlineLevel="0" collapsed="false">
      <c r="A15295" s="106" t="n">
        <v>104097.886226852</v>
      </c>
      <c r="B15295" s="1" t="s">
        <v>326</v>
      </c>
      <c r="C15295" s="1" t="s">
        <v>327</v>
      </c>
      <c r="D15295" s="1" t="s">
        <v>319</v>
      </c>
    </row>
    <row r="15296" customFormat="false" ht="15" hidden="false" customHeight="true" outlineLevel="0" collapsed="false">
      <c r="A15296" s="106" t="n">
        <v>104105.319340278</v>
      </c>
      <c r="B15296" s="1" t="s">
        <v>320</v>
      </c>
      <c r="C15296" s="1" t="s">
        <v>321</v>
      </c>
      <c r="D15296" s="1" t="s">
        <v>322</v>
      </c>
    </row>
    <row r="15297" customFormat="false" ht="15" hidden="false" customHeight="true" outlineLevel="0" collapsed="false">
      <c r="A15297" s="106" t="n">
        <v>104112.017060185</v>
      </c>
      <c r="B15297" s="1" t="s">
        <v>323</v>
      </c>
      <c r="C15297" s="1" t="s">
        <v>324</v>
      </c>
      <c r="D15297" s="1" t="s">
        <v>325</v>
      </c>
    </row>
    <row r="15298" customFormat="false" ht="15" hidden="false" customHeight="true" outlineLevel="0" collapsed="false">
      <c r="A15298" s="106" t="n">
        <v>104119.567256944</v>
      </c>
      <c r="B15298" s="1" t="s">
        <v>314</v>
      </c>
      <c r="C15298" s="1" t="s">
        <v>315</v>
      </c>
      <c r="D15298" s="1" t="s">
        <v>316</v>
      </c>
    </row>
    <row r="15299" customFormat="false" ht="15" hidden="false" customHeight="true" outlineLevel="0" collapsed="false">
      <c r="A15299" s="106" t="n">
        <v>104127.583310185</v>
      </c>
      <c r="B15299" s="1" t="s">
        <v>317</v>
      </c>
      <c r="C15299" s="1" t="s">
        <v>318</v>
      </c>
      <c r="D15299" s="1" t="s">
        <v>319</v>
      </c>
    </row>
    <row r="15300" customFormat="false" ht="15" hidden="false" customHeight="true" outlineLevel="0" collapsed="false">
      <c r="A15300" s="106" t="n">
        <v>104134.6571875</v>
      </c>
      <c r="B15300" s="1" t="s">
        <v>320</v>
      </c>
      <c r="C15300" s="1" t="s">
        <v>321</v>
      </c>
      <c r="D15300" s="1" t="s">
        <v>322</v>
      </c>
    </row>
    <row r="15301" customFormat="false" ht="15" hidden="false" customHeight="true" outlineLevel="0" collapsed="false">
      <c r="A15301" s="106" t="n">
        <v>104141.582384259</v>
      </c>
      <c r="B15301" s="1" t="s">
        <v>333</v>
      </c>
      <c r="C15301" s="1" t="s">
        <v>334</v>
      </c>
      <c r="D15301" s="1" t="s">
        <v>325</v>
      </c>
    </row>
    <row r="15302" customFormat="false" ht="15" hidden="false" customHeight="true" outlineLevel="0" collapsed="false">
      <c r="A15302" s="106" t="n">
        <v>104149.46005787</v>
      </c>
      <c r="B15302" s="1" t="s">
        <v>314</v>
      </c>
      <c r="C15302" s="1" t="s">
        <v>315</v>
      </c>
      <c r="D15302" s="1" t="s">
        <v>316</v>
      </c>
    </row>
    <row r="15303" customFormat="false" ht="15" hidden="false" customHeight="true" outlineLevel="0" collapsed="false">
      <c r="A15303" s="106" t="n">
        <v>104157.176284722</v>
      </c>
      <c r="B15303" s="1" t="s">
        <v>326</v>
      </c>
      <c r="C15303" s="1" t="s">
        <v>327</v>
      </c>
      <c r="D15303" s="1" t="s">
        <v>319</v>
      </c>
    </row>
    <row r="15304" customFormat="false" ht="15" hidden="false" customHeight="true" outlineLevel="0" collapsed="false">
      <c r="A15304" s="106" t="n">
        <v>104163.959861111</v>
      </c>
      <c r="B15304" s="1" t="s">
        <v>320</v>
      </c>
      <c r="C15304" s="1" t="s">
        <v>321</v>
      </c>
      <c r="D15304" s="1" t="s">
        <v>322</v>
      </c>
    </row>
    <row r="15305" customFormat="false" ht="15" hidden="false" customHeight="true" outlineLevel="0" collapsed="false">
      <c r="A15305" s="106" t="n">
        <v>104171.203043982</v>
      </c>
      <c r="B15305" s="1" t="s">
        <v>323</v>
      </c>
      <c r="C15305" s="1" t="s">
        <v>324</v>
      </c>
      <c r="D15305" s="1" t="s">
        <v>325</v>
      </c>
    </row>
    <row r="15306" customFormat="false" ht="15" hidden="false" customHeight="true" outlineLevel="0" collapsed="false">
      <c r="A15306" s="106" t="n">
        <v>104175.151157407</v>
      </c>
      <c r="B15306" s="1" t="s">
        <v>328</v>
      </c>
      <c r="C15306" s="1" t="s">
        <v>329</v>
      </c>
      <c r="D15306" s="1" t="s">
        <v>330</v>
      </c>
    </row>
    <row r="15307" customFormat="false" ht="15" hidden="false" customHeight="true" outlineLevel="0" collapsed="false">
      <c r="A15307" s="106" t="n">
        <v>104179.299525463</v>
      </c>
      <c r="B15307" s="1" t="s">
        <v>314</v>
      </c>
      <c r="C15307" s="1" t="s">
        <v>315</v>
      </c>
      <c r="D15307" s="1" t="s">
        <v>316</v>
      </c>
    </row>
    <row r="15308" customFormat="false" ht="15" hidden="false" customHeight="true" outlineLevel="0" collapsed="false">
      <c r="A15308" s="106" t="n">
        <v>104186.650046296</v>
      </c>
      <c r="B15308" s="1" t="s">
        <v>326</v>
      </c>
      <c r="C15308" s="1" t="s">
        <v>327</v>
      </c>
      <c r="D15308" s="1" t="s">
        <v>319</v>
      </c>
    </row>
    <row r="15309" customFormat="false" ht="15" hidden="false" customHeight="true" outlineLevel="0" collapsed="false">
      <c r="A15309" s="106" t="n">
        <v>104193.275925926</v>
      </c>
      <c r="B15309" s="1" t="s">
        <v>320</v>
      </c>
      <c r="C15309" s="1" t="s">
        <v>321</v>
      </c>
      <c r="D15309" s="1" t="s">
        <v>322</v>
      </c>
    </row>
    <row r="15310" customFormat="false" ht="15" hidden="false" customHeight="true" outlineLevel="0" collapsed="false">
      <c r="A15310" s="106" t="n">
        <v>104200.854930556</v>
      </c>
      <c r="B15310" s="1" t="s">
        <v>323</v>
      </c>
      <c r="C15310" s="1" t="s">
        <v>324</v>
      </c>
      <c r="D15310" s="1" t="s">
        <v>325</v>
      </c>
    </row>
    <row r="15311" customFormat="false" ht="15" hidden="false" customHeight="true" outlineLevel="0" collapsed="false">
      <c r="A15311" s="106" t="n">
        <v>104209.023136574</v>
      </c>
      <c r="B15311" s="1" t="s">
        <v>314</v>
      </c>
      <c r="C15311" s="1" t="s">
        <v>315</v>
      </c>
      <c r="D15311" s="1" t="s">
        <v>316</v>
      </c>
    </row>
    <row r="15312" customFormat="false" ht="15" hidden="false" customHeight="true" outlineLevel="0" collapsed="false">
      <c r="A15312" s="106" t="n">
        <v>104216.020543982</v>
      </c>
      <c r="B15312" s="1" t="s">
        <v>326</v>
      </c>
      <c r="C15312" s="1" t="s">
        <v>327</v>
      </c>
      <c r="D15312" s="1" t="s">
        <v>319</v>
      </c>
    </row>
    <row r="15313" customFormat="false" ht="15" hidden="false" customHeight="true" outlineLevel="0" collapsed="false">
      <c r="A15313" s="106" t="n">
        <v>104222.645358796</v>
      </c>
      <c r="B15313" s="1" t="s">
        <v>320</v>
      </c>
      <c r="C15313" s="1" t="s">
        <v>321</v>
      </c>
      <c r="D15313" s="1" t="s">
        <v>322</v>
      </c>
    </row>
    <row r="15314" customFormat="false" ht="15" hidden="false" customHeight="true" outlineLevel="0" collapsed="false">
      <c r="A15314" s="106" t="n">
        <v>104230.514166667</v>
      </c>
      <c r="B15314" s="1" t="s">
        <v>323</v>
      </c>
      <c r="C15314" s="1" t="s">
        <v>324</v>
      </c>
      <c r="D15314" s="1" t="s">
        <v>325</v>
      </c>
    </row>
    <row r="15315" customFormat="false" ht="15" hidden="false" customHeight="true" outlineLevel="0" collapsed="false">
      <c r="A15315" s="106" t="n">
        <v>104238.595856482</v>
      </c>
      <c r="B15315" s="1" t="s">
        <v>314</v>
      </c>
      <c r="C15315" s="1" t="s">
        <v>315</v>
      </c>
      <c r="D15315" s="1" t="s">
        <v>316</v>
      </c>
    </row>
    <row r="15316" customFormat="false" ht="15" hidden="false" customHeight="true" outlineLevel="0" collapsed="false">
      <c r="A15316" s="106" t="n">
        <v>104245.326354167</v>
      </c>
      <c r="B15316" s="1" t="s">
        <v>326</v>
      </c>
      <c r="C15316" s="1" t="s">
        <v>327</v>
      </c>
      <c r="D15316" s="1" t="s">
        <v>319</v>
      </c>
    </row>
    <row r="15317" customFormat="false" ht="15" hidden="false" customHeight="true" outlineLevel="0" collapsed="false">
      <c r="A15317" s="106" t="n">
        <v>104252.093159722</v>
      </c>
      <c r="B15317" s="1" t="s">
        <v>320</v>
      </c>
      <c r="C15317" s="1" t="s">
        <v>321</v>
      </c>
      <c r="D15317" s="1" t="s">
        <v>322</v>
      </c>
    </row>
    <row r="15318" customFormat="false" ht="15" hidden="false" customHeight="true" outlineLevel="0" collapsed="false">
      <c r="A15318" s="106" t="n">
        <v>104260.161122685</v>
      </c>
      <c r="B15318" s="1" t="s">
        <v>323</v>
      </c>
      <c r="C15318" s="1" t="s">
        <v>324</v>
      </c>
      <c r="D15318" s="1" t="s">
        <v>325</v>
      </c>
    </row>
    <row r="15319" customFormat="false" ht="15" hidden="false" customHeight="true" outlineLevel="0" collapsed="false">
      <c r="A15319" s="106" t="n">
        <v>104267.769456019</v>
      </c>
      <c r="B15319" s="1" t="s">
        <v>328</v>
      </c>
      <c r="C15319" s="1" t="s">
        <v>331</v>
      </c>
      <c r="D15319" s="1" t="s">
        <v>332</v>
      </c>
    </row>
    <row r="15320" customFormat="false" ht="15" hidden="false" customHeight="true" outlineLevel="0" collapsed="false">
      <c r="A15320" s="106" t="n">
        <v>104268.015300926</v>
      </c>
      <c r="B15320" s="1" t="s">
        <v>314</v>
      </c>
      <c r="C15320" s="1" t="s">
        <v>315</v>
      </c>
      <c r="D15320" s="1" t="s">
        <v>316</v>
      </c>
    </row>
    <row r="15321" customFormat="false" ht="15" hidden="false" customHeight="true" outlineLevel="0" collapsed="false">
      <c r="A15321" s="106" t="n">
        <v>104274.614849537</v>
      </c>
      <c r="B15321" s="1" t="s">
        <v>326</v>
      </c>
      <c r="C15321" s="1" t="s">
        <v>327</v>
      </c>
      <c r="D15321" s="1" t="s">
        <v>319</v>
      </c>
    </row>
    <row r="15322" customFormat="false" ht="15" hidden="false" customHeight="true" outlineLevel="0" collapsed="false">
      <c r="A15322" s="106" t="n">
        <v>104281.631284722</v>
      </c>
      <c r="B15322" s="1" t="s">
        <v>320</v>
      </c>
      <c r="C15322" s="1" t="s">
        <v>321</v>
      </c>
      <c r="D15322" s="1" t="s">
        <v>322</v>
      </c>
    </row>
    <row r="15323" customFormat="false" ht="15" hidden="false" customHeight="true" outlineLevel="0" collapsed="false">
      <c r="A15323" s="106" t="n">
        <v>104289.777696759</v>
      </c>
      <c r="B15323" s="1" t="s">
        <v>323</v>
      </c>
      <c r="C15323" s="1" t="s">
        <v>324</v>
      </c>
      <c r="D15323" s="1" t="s">
        <v>325</v>
      </c>
    </row>
    <row r="15324" customFormat="false" ht="15" hidden="false" customHeight="true" outlineLevel="0" collapsed="false">
      <c r="A15324" s="106" t="n">
        <v>104297.310659722</v>
      </c>
      <c r="B15324" s="1" t="s">
        <v>314</v>
      </c>
      <c r="C15324" s="1" t="s">
        <v>315</v>
      </c>
      <c r="D15324" s="1" t="s">
        <v>316</v>
      </c>
    </row>
    <row r="15325" customFormat="false" ht="15" hidden="false" customHeight="true" outlineLevel="0" collapsed="false">
      <c r="A15325" s="106" t="n">
        <v>104303.931736111</v>
      </c>
      <c r="B15325" s="1" t="s">
        <v>317</v>
      </c>
      <c r="C15325" s="1" t="s">
        <v>318</v>
      </c>
      <c r="D15325" s="1" t="s">
        <v>319</v>
      </c>
    </row>
    <row r="15326" customFormat="false" ht="15" hidden="false" customHeight="true" outlineLevel="0" collapsed="false">
      <c r="A15326" s="106" t="n">
        <v>104311.263194444</v>
      </c>
      <c r="B15326" s="1" t="s">
        <v>320</v>
      </c>
      <c r="C15326" s="1" t="s">
        <v>321</v>
      </c>
      <c r="D15326" s="1" t="s">
        <v>322</v>
      </c>
    </row>
    <row r="15327" customFormat="false" ht="15" hidden="false" customHeight="true" outlineLevel="0" collapsed="false">
      <c r="A15327" s="106" t="n">
        <v>104319.346238426</v>
      </c>
      <c r="B15327" s="1" t="s">
        <v>333</v>
      </c>
      <c r="C15327" s="1" t="s">
        <v>334</v>
      </c>
      <c r="D15327" s="1" t="s">
        <v>325</v>
      </c>
    </row>
    <row r="15328" customFormat="false" ht="15" hidden="false" customHeight="true" outlineLevel="0" collapsed="false">
      <c r="A15328" s="106" t="n">
        <v>104326.5334375</v>
      </c>
      <c r="B15328" s="1" t="s">
        <v>314</v>
      </c>
      <c r="C15328" s="1" t="s">
        <v>315</v>
      </c>
      <c r="D15328" s="1" t="s">
        <v>316</v>
      </c>
    </row>
    <row r="15329" customFormat="false" ht="15" hidden="false" customHeight="true" outlineLevel="0" collapsed="false">
      <c r="A15329" s="106" t="n">
        <v>104333.315196759</v>
      </c>
      <c r="B15329" s="1" t="s">
        <v>317</v>
      </c>
      <c r="C15329" s="1" t="s">
        <v>318</v>
      </c>
      <c r="D15329" s="1" t="s">
        <v>319</v>
      </c>
    </row>
    <row r="15330" customFormat="false" ht="15" hidden="false" customHeight="true" outlineLevel="0" collapsed="false">
      <c r="A15330" s="106" t="n">
        <v>104340.982650463</v>
      </c>
      <c r="B15330" s="1" t="s">
        <v>320</v>
      </c>
      <c r="C15330" s="1" t="s">
        <v>321</v>
      </c>
      <c r="D15330" s="1" t="s">
        <v>322</v>
      </c>
    </row>
    <row r="15331" customFormat="false" ht="15" hidden="false" customHeight="true" outlineLevel="0" collapsed="false">
      <c r="A15331" s="106" t="n">
        <v>104348.856493056</v>
      </c>
      <c r="B15331" s="1" t="s">
        <v>323</v>
      </c>
      <c r="C15331" s="1" t="s">
        <v>324</v>
      </c>
      <c r="D15331" s="1" t="s">
        <v>325</v>
      </c>
    </row>
    <row r="15332" customFormat="false" ht="15" hidden="false" customHeight="true" outlineLevel="0" collapsed="false">
      <c r="A15332" s="106" t="n">
        <v>104355.745347222</v>
      </c>
      <c r="B15332" s="1" t="s">
        <v>314</v>
      </c>
      <c r="C15332" s="1" t="s">
        <v>315</v>
      </c>
      <c r="D15332" s="1" t="s">
        <v>316</v>
      </c>
    </row>
    <row r="15333" customFormat="false" ht="15" hidden="false" customHeight="true" outlineLevel="0" collapsed="false">
      <c r="A15333" s="106" t="n">
        <v>104361.486944444</v>
      </c>
      <c r="B15333" s="1" t="s">
        <v>328</v>
      </c>
      <c r="C15333" s="1" t="s">
        <v>335</v>
      </c>
      <c r="D15333" s="1" t="s">
        <v>336</v>
      </c>
    </row>
    <row r="15334" customFormat="false" ht="15" hidden="false" customHeight="true" outlineLevel="0" collapsed="false">
      <c r="A15334" s="106" t="n">
        <v>104362.793946759</v>
      </c>
      <c r="B15334" s="1" t="s">
        <v>326</v>
      </c>
      <c r="C15334" s="1" t="s">
        <v>327</v>
      </c>
      <c r="D15334" s="1" t="s">
        <v>319</v>
      </c>
    </row>
    <row r="15335" customFormat="false" ht="15" hidden="false" customHeight="true" outlineLevel="0" collapsed="false">
      <c r="A15335" s="106" t="n">
        <v>104370.765335648</v>
      </c>
      <c r="B15335" s="1" t="s">
        <v>320</v>
      </c>
      <c r="C15335" s="1" t="s">
        <v>321</v>
      </c>
      <c r="D15335" s="1" t="s">
        <v>322</v>
      </c>
    </row>
    <row r="15336" customFormat="false" ht="15" hidden="false" customHeight="true" outlineLevel="0" collapsed="false">
      <c r="A15336" s="106" t="n">
        <v>104378.31462963</v>
      </c>
      <c r="B15336" s="1" t="s">
        <v>323</v>
      </c>
      <c r="C15336" s="1" t="s">
        <v>324</v>
      </c>
      <c r="D15336" s="1" t="s">
        <v>325</v>
      </c>
    </row>
    <row r="15337" customFormat="false" ht="15" hidden="false" customHeight="true" outlineLevel="0" collapsed="false">
      <c r="A15337" s="106" t="n">
        <v>104385.008206019</v>
      </c>
      <c r="B15337" s="1" t="s">
        <v>314</v>
      </c>
      <c r="C15337" s="1" t="s">
        <v>315</v>
      </c>
      <c r="D15337" s="1" t="s">
        <v>316</v>
      </c>
    </row>
    <row r="15338" customFormat="false" ht="15" hidden="false" customHeight="true" outlineLevel="0" collapsed="false">
      <c r="A15338" s="106" t="n">
        <v>104392.386342593</v>
      </c>
      <c r="B15338" s="1" t="s">
        <v>326</v>
      </c>
      <c r="C15338" s="1" t="s">
        <v>327</v>
      </c>
      <c r="D15338" s="1" t="s">
        <v>319</v>
      </c>
    </row>
    <row r="15339" customFormat="false" ht="15" hidden="false" customHeight="true" outlineLevel="0" collapsed="false">
      <c r="A15339" s="106" t="n">
        <v>104400.562025463</v>
      </c>
      <c r="B15339" s="1" t="s">
        <v>320</v>
      </c>
      <c r="C15339" s="1" t="s">
        <v>321</v>
      </c>
      <c r="D15339" s="1" t="s">
        <v>322</v>
      </c>
    </row>
    <row r="15340" customFormat="false" ht="15" hidden="false" customHeight="true" outlineLevel="0" collapsed="false">
      <c r="A15340" s="106" t="n">
        <v>104407.743310185</v>
      </c>
      <c r="B15340" s="1" t="s">
        <v>323</v>
      </c>
      <c r="C15340" s="1" t="s">
        <v>324</v>
      </c>
      <c r="D15340" s="1" t="s">
        <v>325</v>
      </c>
    </row>
    <row r="15341" customFormat="false" ht="15" hidden="false" customHeight="true" outlineLevel="0" collapsed="false">
      <c r="A15341" s="106" t="n">
        <v>104414.374236111</v>
      </c>
      <c r="B15341" s="1" t="s">
        <v>314</v>
      </c>
      <c r="C15341" s="1" t="s">
        <v>315</v>
      </c>
      <c r="D15341" s="1" t="s">
        <v>316</v>
      </c>
    </row>
    <row r="15342" customFormat="false" ht="15" hidden="false" customHeight="true" outlineLevel="0" collapsed="false">
      <c r="A15342" s="106" t="n">
        <v>104422.094791667</v>
      </c>
      <c r="B15342" s="1" t="s">
        <v>326</v>
      </c>
      <c r="C15342" s="1" t="s">
        <v>327</v>
      </c>
      <c r="D15342" s="1" t="s">
        <v>319</v>
      </c>
    </row>
    <row r="15343" customFormat="false" ht="15" hidden="false" customHeight="true" outlineLevel="0" collapsed="false">
      <c r="A15343" s="106" t="n">
        <v>104430.307013889</v>
      </c>
      <c r="B15343" s="1" t="s">
        <v>320</v>
      </c>
      <c r="C15343" s="1" t="s">
        <v>321</v>
      </c>
      <c r="D15343" s="1" t="s">
        <v>322</v>
      </c>
    </row>
    <row r="15344" customFormat="false" ht="15" hidden="false" customHeight="true" outlineLevel="0" collapsed="false">
      <c r="A15344" s="106" t="n">
        <v>104437.170740741</v>
      </c>
      <c r="B15344" s="1" t="s">
        <v>323</v>
      </c>
      <c r="C15344" s="1" t="s">
        <v>324</v>
      </c>
      <c r="D15344" s="1" t="s">
        <v>325</v>
      </c>
    </row>
    <row r="15345" customFormat="false" ht="15" hidden="false" customHeight="true" outlineLevel="0" collapsed="false">
      <c r="A15345" s="106" t="n">
        <v>104443.875497685</v>
      </c>
      <c r="B15345" s="1" t="s">
        <v>314</v>
      </c>
      <c r="C15345" s="1" t="s">
        <v>315</v>
      </c>
      <c r="D15345" s="1" t="s">
        <v>316</v>
      </c>
    </row>
    <row r="15346" customFormat="false" ht="15" hidden="false" customHeight="true" outlineLevel="0" collapsed="false">
      <c r="A15346" s="106" t="n">
        <v>104451.465439815</v>
      </c>
      <c r="B15346" s="1" t="s">
        <v>328</v>
      </c>
      <c r="C15346" s="1" t="s">
        <v>337</v>
      </c>
      <c r="D15346" s="1" t="s">
        <v>338</v>
      </c>
    </row>
    <row r="15347" customFormat="false" ht="15" hidden="false" customHeight="true" outlineLevel="0" collapsed="false">
      <c r="A15347" s="106" t="n">
        <v>104451.892800926</v>
      </c>
      <c r="B15347" s="1" t="s">
        <v>326</v>
      </c>
      <c r="C15347" s="1" t="s">
        <v>327</v>
      </c>
      <c r="D15347" s="1" t="s">
        <v>319</v>
      </c>
    </row>
    <row r="15348" customFormat="false" ht="15" hidden="false" customHeight="true" outlineLevel="0" collapsed="false">
      <c r="A15348" s="106" t="n">
        <v>104459.943310185</v>
      </c>
      <c r="B15348" s="1" t="s">
        <v>320</v>
      </c>
      <c r="C15348" s="1" t="s">
        <v>321</v>
      </c>
      <c r="D15348" s="1" t="s">
        <v>322</v>
      </c>
    </row>
    <row r="15349" customFormat="false" ht="15" hidden="false" customHeight="true" outlineLevel="0" collapsed="false">
      <c r="A15349" s="106" t="n">
        <v>104466.616597222</v>
      </c>
      <c r="B15349" s="1" t="s">
        <v>323</v>
      </c>
      <c r="C15349" s="1" t="s">
        <v>324</v>
      </c>
      <c r="D15349" s="1" t="s">
        <v>325</v>
      </c>
    </row>
    <row r="15350" customFormat="false" ht="15" hidden="false" customHeight="true" outlineLevel="0" collapsed="false">
      <c r="A15350" s="106" t="n">
        <v>104473.517395833</v>
      </c>
      <c r="B15350" s="1" t="s">
        <v>314</v>
      </c>
      <c r="C15350" s="1" t="s">
        <v>315</v>
      </c>
      <c r="D15350" s="1" t="s">
        <v>316</v>
      </c>
    </row>
    <row r="15351" customFormat="false" ht="15" hidden="false" customHeight="true" outlineLevel="0" collapsed="false">
      <c r="A15351" s="106" t="n">
        <v>104481.715671296</v>
      </c>
      <c r="B15351" s="1" t="s">
        <v>317</v>
      </c>
      <c r="C15351" s="1" t="s">
        <v>318</v>
      </c>
      <c r="D15351" s="1" t="s">
        <v>319</v>
      </c>
    </row>
    <row r="15352" customFormat="false" ht="15" hidden="false" customHeight="true" outlineLevel="0" collapsed="false">
      <c r="A15352" s="106" t="n">
        <v>104489.446724537</v>
      </c>
      <c r="B15352" s="1" t="s">
        <v>320</v>
      </c>
      <c r="C15352" s="1" t="s">
        <v>321</v>
      </c>
      <c r="D15352" s="1" t="s">
        <v>322</v>
      </c>
    </row>
    <row r="15353" customFormat="false" ht="15" hidden="false" customHeight="true" outlineLevel="0" collapsed="false">
      <c r="A15353" s="106" t="n">
        <v>104496.085231482</v>
      </c>
      <c r="B15353" s="1" t="s">
        <v>333</v>
      </c>
      <c r="C15353" s="1" t="s">
        <v>334</v>
      </c>
      <c r="D15353" s="1" t="s">
        <v>325</v>
      </c>
    </row>
    <row r="15354" customFormat="false" ht="15" hidden="false" customHeight="true" outlineLevel="0" collapsed="false">
      <c r="A15354" s="106" t="n">
        <v>104503.278715278</v>
      </c>
      <c r="B15354" s="1" t="s">
        <v>314</v>
      </c>
      <c r="C15354" s="1" t="s">
        <v>315</v>
      </c>
      <c r="D15354" s="1" t="s">
        <v>316</v>
      </c>
    </row>
    <row r="15355" customFormat="false" ht="15" hidden="false" customHeight="true" outlineLevel="0" collapsed="false">
      <c r="A15355" s="106" t="n">
        <v>104511.478333333</v>
      </c>
      <c r="B15355" s="1" t="s">
        <v>326</v>
      </c>
      <c r="C15355" s="1" t="s">
        <v>327</v>
      </c>
      <c r="D15355" s="1" t="s">
        <v>319</v>
      </c>
    </row>
    <row r="15356" customFormat="false" ht="15" hidden="false" customHeight="true" outlineLevel="0" collapsed="false">
      <c r="A15356" s="106" t="n">
        <v>104518.830289352</v>
      </c>
      <c r="B15356" s="1" t="s">
        <v>320</v>
      </c>
      <c r="C15356" s="1" t="s">
        <v>321</v>
      </c>
      <c r="D15356" s="1" t="s">
        <v>322</v>
      </c>
    </row>
    <row r="15357" customFormat="false" ht="15" hidden="false" customHeight="true" outlineLevel="0" collapsed="false">
      <c r="A15357" s="106" t="n">
        <v>104525.572002315</v>
      </c>
      <c r="B15357" s="1" t="s">
        <v>323</v>
      </c>
      <c r="C15357" s="1" t="s">
        <v>324</v>
      </c>
      <c r="D15357" s="1" t="s">
        <v>325</v>
      </c>
    </row>
    <row r="15358" customFormat="false" ht="15" hidden="false" customHeight="true" outlineLevel="0" collapsed="false">
      <c r="A15358" s="106" t="n">
        <v>104533.113043982</v>
      </c>
      <c r="B15358" s="1" t="s">
        <v>314</v>
      </c>
      <c r="C15358" s="1" t="s">
        <v>315</v>
      </c>
      <c r="D15358" s="1" t="s">
        <v>316</v>
      </c>
    </row>
    <row r="15359" customFormat="false" ht="15" hidden="false" customHeight="true" outlineLevel="0" collapsed="false">
      <c r="A15359" s="106" t="n">
        <v>104540.392974537</v>
      </c>
      <c r="B15359" s="1" t="s">
        <v>328</v>
      </c>
      <c r="C15359" s="1" t="s">
        <v>329</v>
      </c>
      <c r="D15359" s="1" t="s">
        <v>330</v>
      </c>
    </row>
    <row r="15360" customFormat="false" ht="15" hidden="false" customHeight="true" outlineLevel="0" collapsed="false">
      <c r="A15360" s="106" t="n">
        <v>104541.118229167</v>
      </c>
      <c r="B15360" s="1" t="s">
        <v>326</v>
      </c>
      <c r="C15360" s="1" t="s">
        <v>327</v>
      </c>
      <c r="D15360" s="1" t="s">
        <v>319</v>
      </c>
    </row>
    <row r="15361" customFormat="false" ht="15" hidden="false" customHeight="true" outlineLevel="0" collapsed="false">
      <c r="A15361" s="106" t="n">
        <v>104548.130578704</v>
      </c>
      <c r="B15361" s="1" t="s">
        <v>320</v>
      </c>
      <c r="C15361" s="1" t="s">
        <v>321</v>
      </c>
      <c r="D15361" s="1" t="s">
        <v>322</v>
      </c>
    </row>
    <row r="15362" customFormat="false" ht="15" hidden="false" customHeight="true" outlineLevel="0" collapsed="false">
      <c r="A15362" s="106" t="n">
        <v>104555.077581019</v>
      </c>
      <c r="B15362" s="1" t="s">
        <v>323</v>
      </c>
      <c r="C15362" s="1" t="s">
        <v>324</v>
      </c>
      <c r="D15362" s="1" t="s">
        <v>325</v>
      </c>
    </row>
    <row r="15363" customFormat="false" ht="15" hidden="false" customHeight="true" outlineLevel="0" collapsed="false">
      <c r="A15363" s="106" t="n">
        <v>104562.952395833</v>
      </c>
      <c r="B15363" s="1" t="s">
        <v>314</v>
      </c>
      <c r="C15363" s="1" t="s">
        <v>315</v>
      </c>
      <c r="D15363" s="1" t="s">
        <v>316</v>
      </c>
    </row>
    <row r="15364" customFormat="false" ht="15" hidden="false" customHeight="true" outlineLevel="0" collapsed="false">
      <c r="A15364" s="106" t="n">
        <v>104570.621215278</v>
      </c>
      <c r="B15364" s="1" t="s">
        <v>326</v>
      </c>
      <c r="C15364" s="1" t="s">
        <v>327</v>
      </c>
      <c r="D15364" s="1" t="s">
        <v>319</v>
      </c>
    </row>
    <row r="15365" customFormat="false" ht="15" hidden="false" customHeight="true" outlineLevel="0" collapsed="false">
      <c r="A15365" s="106" t="n">
        <v>104577.392233796</v>
      </c>
      <c r="B15365" s="1" t="s">
        <v>320</v>
      </c>
      <c r="C15365" s="1" t="s">
        <v>321</v>
      </c>
      <c r="D15365" s="1" t="s">
        <v>322</v>
      </c>
    </row>
    <row r="15366" customFormat="false" ht="15" hidden="false" customHeight="true" outlineLevel="0" collapsed="false">
      <c r="A15366" s="106" t="n">
        <v>104584.613935185</v>
      </c>
      <c r="B15366" s="1" t="s">
        <v>323</v>
      </c>
      <c r="C15366" s="1" t="s">
        <v>324</v>
      </c>
      <c r="D15366" s="1" t="s">
        <v>325</v>
      </c>
    </row>
    <row r="15367" customFormat="false" ht="15" hidden="false" customHeight="true" outlineLevel="0" collapsed="false">
      <c r="A15367" s="106" t="n">
        <v>104592.723333333</v>
      </c>
      <c r="B15367" s="1" t="s">
        <v>314</v>
      </c>
      <c r="C15367" s="1" t="s">
        <v>315</v>
      </c>
      <c r="D15367" s="1" t="s">
        <v>316</v>
      </c>
    </row>
    <row r="15368" customFormat="false" ht="15" hidden="false" customHeight="true" outlineLevel="0" collapsed="false">
      <c r="A15368" s="106" t="n">
        <v>104600.012835648</v>
      </c>
      <c r="B15368" s="1" t="s">
        <v>326</v>
      </c>
      <c r="C15368" s="1" t="s">
        <v>327</v>
      </c>
      <c r="D15368" s="1" t="s">
        <v>319</v>
      </c>
    </row>
    <row r="15369" customFormat="false" ht="15" hidden="false" customHeight="true" outlineLevel="0" collapsed="false">
      <c r="A15369" s="106" t="n">
        <v>104606.659907407</v>
      </c>
      <c r="B15369" s="1" t="s">
        <v>320</v>
      </c>
      <c r="C15369" s="1" t="s">
        <v>321</v>
      </c>
      <c r="D15369" s="1" t="s">
        <v>322</v>
      </c>
    </row>
    <row r="15370" customFormat="false" ht="15" hidden="false" customHeight="true" outlineLevel="0" collapsed="false">
      <c r="A15370" s="106" t="n">
        <v>104614.194849537</v>
      </c>
      <c r="B15370" s="1" t="s">
        <v>323</v>
      </c>
      <c r="C15370" s="1" t="s">
        <v>324</v>
      </c>
      <c r="D15370" s="1" t="s">
        <v>325</v>
      </c>
    </row>
    <row r="15371" customFormat="false" ht="15" hidden="false" customHeight="true" outlineLevel="0" collapsed="false">
      <c r="A15371" s="106" t="n">
        <v>104622.374548611</v>
      </c>
      <c r="B15371" s="1" t="s">
        <v>314</v>
      </c>
      <c r="C15371" s="1" t="s">
        <v>315</v>
      </c>
      <c r="D15371" s="1" t="s">
        <v>316</v>
      </c>
    </row>
    <row r="15372" customFormat="false" ht="15" hidden="false" customHeight="true" outlineLevel="0" collapsed="false">
      <c r="A15372" s="106" t="n">
        <v>104629.334988426</v>
      </c>
      <c r="B15372" s="1" t="s">
        <v>326</v>
      </c>
      <c r="C15372" s="1" t="s">
        <v>327</v>
      </c>
      <c r="D15372" s="1" t="s">
        <v>319</v>
      </c>
    </row>
    <row r="15373" customFormat="false" ht="15" hidden="false" customHeight="true" outlineLevel="0" collapsed="false">
      <c r="A15373" s="106" t="n">
        <v>104633.008298611</v>
      </c>
      <c r="B15373" s="1" t="s">
        <v>328</v>
      </c>
      <c r="C15373" s="1" t="s">
        <v>331</v>
      </c>
      <c r="D15373" s="1" t="s">
        <v>332</v>
      </c>
    </row>
    <row r="15374" customFormat="false" ht="15" hidden="false" customHeight="true" outlineLevel="0" collapsed="false">
      <c r="A15374" s="106" t="n">
        <v>104635.976909722</v>
      </c>
      <c r="B15374" s="1" t="s">
        <v>320</v>
      </c>
      <c r="C15374" s="1" t="s">
        <v>321</v>
      </c>
      <c r="D15374" s="1" t="s">
        <v>322</v>
      </c>
    </row>
    <row r="15375" customFormat="false" ht="15" hidden="false" customHeight="true" outlineLevel="0" collapsed="false">
      <c r="A15375" s="106" t="n">
        <v>104643.820266204</v>
      </c>
      <c r="B15375" s="1" t="s">
        <v>323</v>
      </c>
      <c r="C15375" s="1" t="s">
        <v>324</v>
      </c>
      <c r="D15375" s="1" t="s">
        <v>325</v>
      </c>
    </row>
    <row r="15376" customFormat="false" ht="15" hidden="false" customHeight="true" outlineLevel="0" collapsed="false">
      <c r="A15376" s="106" t="n">
        <v>104651.892048611</v>
      </c>
      <c r="B15376" s="1" t="s">
        <v>314</v>
      </c>
      <c r="C15376" s="1" t="s">
        <v>315</v>
      </c>
      <c r="D15376" s="1" t="s">
        <v>316</v>
      </c>
    </row>
    <row r="15377" customFormat="false" ht="15" hidden="false" customHeight="true" outlineLevel="0" collapsed="false">
      <c r="A15377" s="106" t="n">
        <v>104658.628958333</v>
      </c>
      <c r="B15377" s="1" t="s">
        <v>317</v>
      </c>
      <c r="C15377" s="1" t="s">
        <v>318</v>
      </c>
      <c r="D15377" s="1" t="s">
        <v>319</v>
      </c>
    </row>
    <row r="15378" customFormat="false" ht="15" hidden="false" customHeight="true" outlineLevel="0" collapsed="false">
      <c r="A15378" s="106" t="n">
        <v>104665.385104167</v>
      </c>
      <c r="B15378" s="1" t="s">
        <v>320</v>
      </c>
      <c r="C15378" s="1" t="s">
        <v>321</v>
      </c>
      <c r="D15378" s="1" t="s">
        <v>322</v>
      </c>
    </row>
    <row r="15379" customFormat="false" ht="15" hidden="false" customHeight="true" outlineLevel="0" collapsed="false">
      <c r="A15379" s="106" t="n">
        <v>104673.468194444</v>
      </c>
      <c r="B15379" s="1" t="s">
        <v>323</v>
      </c>
      <c r="C15379" s="1" t="s">
        <v>324</v>
      </c>
      <c r="D15379" s="1" t="s">
        <v>325</v>
      </c>
    </row>
    <row r="15380" customFormat="false" ht="15" hidden="false" customHeight="true" outlineLevel="0" collapsed="false">
      <c r="A15380" s="106" t="n">
        <v>104681.293599537</v>
      </c>
      <c r="B15380" s="1" t="s">
        <v>314</v>
      </c>
      <c r="C15380" s="1" t="s">
        <v>315</v>
      </c>
      <c r="D15380" s="1" t="s">
        <v>316</v>
      </c>
    </row>
    <row r="15381" customFormat="false" ht="15" hidden="false" customHeight="true" outlineLevel="0" collapsed="false">
      <c r="A15381" s="106" t="n">
        <v>104687.930578704</v>
      </c>
      <c r="B15381" s="1" t="s">
        <v>326</v>
      </c>
      <c r="C15381" s="1" t="s">
        <v>327</v>
      </c>
      <c r="D15381" s="1" t="s">
        <v>319</v>
      </c>
    </row>
    <row r="15382" customFormat="false" ht="15" hidden="false" customHeight="true" outlineLevel="0" collapsed="false">
      <c r="A15382" s="106" t="n">
        <v>104694.919965278</v>
      </c>
      <c r="B15382" s="1" t="s">
        <v>320</v>
      </c>
      <c r="C15382" s="1" t="s">
        <v>321</v>
      </c>
      <c r="D15382" s="1" t="s">
        <v>322</v>
      </c>
    </row>
    <row r="15383" customFormat="false" ht="15" hidden="false" customHeight="true" outlineLevel="0" collapsed="false">
      <c r="A15383" s="106" t="n">
        <v>104703.103969907</v>
      </c>
      <c r="B15383" s="1" t="s">
        <v>323</v>
      </c>
      <c r="C15383" s="1" t="s">
        <v>324</v>
      </c>
      <c r="D15383" s="1" t="s">
        <v>325</v>
      </c>
    </row>
    <row r="15384" customFormat="false" ht="15" hidden="false" customHeight="true" outlineLevel="0" collapsed="false">
      <c r="A15384" s="106" t="n">
        <v>104710.614537037</v>
      </c>
      <c r="B15384" s="1" t="s">
        <v>314</v>
      </c>
      <c r="C15384" s="1" t="s">
        <v>315</v>
      </c>
      <c r="D15384" s="1" t="s">
        <v>316</v>
      </c>
    </row>
    <row r="15385" customFormat="false" ht="15" hidden="false" customHeight="true" outlineLevel="0" collapsed="false">
      <c r="A15385" s="106" t="n">
        <v>104717.273900463</v>
      </c>
      <c r="B15385" s="1" t="s">
        <v>326</v>
      </c>
      <c r="C15385" s="1" t="s">
        <v>327</v>
      </c>
      <c r="D15385" s="1" t="s">
        <v>319</v>
      </c>
    </row>
    <row r="15386" customFormat="false" ht="15" hidden="false" customHeight="true" outlineLevel="0" collapsed="false">
      <c r="A15386" s="106" t="n">
        <v>104724.598148148</v>
      </c>
      <c r="B15386" s="1" t="s">
        <v>320</v>
      </c>
      <c r="C15386" s="1" t="s">
        <v>321</v>
      </c>
      <c r="D15386" s="1" t="s">
        <v>322</v>
      </c>
    </row>
    <row r="15387" customFormat="false" ht="15" hidden="false" customHeight="true" outlineLevel="0" collapsed="false">
      <c r="A15387" s="106" t="n">
        <v>104726.728263889</v>
      </c>
      <c r="B15387" s="1" t="s">
        <v>328</v>
      </c>
      <c r="C15387" s="1" t="s">
        <v>335</v>
      </c>
      <c r="D15387" s="1" t="s">
        <v>336</v>
      </c>
    </row>
    <row r="15388" customFormat="false" ht="15" hidden="false" customHeight="true" outlineLevel="0" collapsed="false">
      <c r="A15388" s="106" t="n">
        <v>104732.701377315</v>
      </c>
      <c r="B15388" s="1" t="s">
        <v>323</v>
      </c>
      <c r="C15388" s="1" t="s">
        <v>324</v>
      </c>
      <c r="D15388" s="1" t="s">
        <v>325</v>
      </c>
    </row>
    <row r="15389" customFormat="false" ht="15" hidden="false" customHeight="true" outlineLevel="0" collapsed="false">
      <c r="A15389" s="106" t="n">
        <v>104739.89587963</v>
      </c>
      <c r="B15389" s="1" t="s">
        <v>314</v>
      </c>
      <c r="C15389" s="1" t="s">
        <v>315</v>
      </c>
      <c r="D15389" s="1" t="s">
        <v>316</v>
      </c>
    </row>
    <row r="15390" customFormat="false" ht="15" hidden="false" customHeight="true" outlineLevel="0" collapsed="false">
      <c r="A15390" s="106" t="n">
        <v>104746.695659722</v>
      </c>
      <c r="B15390" s="1" t="s">
        <v>326</v>
      </c>
      <c r="C15390" s="1" t="s">
        <v>327</v>
      </c>
      <c r="D15390" s="1" t="s">
        <v>319</v>
      </c>
    </row>
    <row r="15391" customFormat="false" ht="15" hidden="false" customHeight="true" outlineLevel="0" collapsed="false">
      <c r="A15391" s="106" t="n">
        <v>104754.401296296</v>
      </c>
      <c r="B15391" s="1" t="s">
        <v>320</v>
      </c>
      <c r="C15391" s="1" t="s">
        <v>321</v>
      </c>
      <c r="D15391" s="1" t="s">
        <v>322</v>
      </c>
    </row>
    <row r="15392" customFormat="false" ht="15" hidden="false" customHeight="true" outlineLevel="0" collapsed="false">
      <c r="A15392" s="106" t="n">
        <v>104762.255104167</v>
      </c>
      <c r="B15392" s="1" t="s">
        <v>323</v>
      </c>
      <c r="C15392" s="1" t="s">
        <v>324</v>
      </c>
      <c r="D15392" s="1" t="s">
        <v>325</v>
      </c>
    </row>
    <row r="15393" customFormat="false" ht="15" hidden="false" customHeight="true" outlineLevel="0" collapsed="false">
      <c r="A15393" s="106" t="n">
        <v>104769.178923611</v>
      </c>
      <c r="B15393" s="1" t="s">
        <v>314</v>
      </c>
      <c r="C15393" s="1" t="s">
        <v>315</v>
      </c>
      <c r="D15393" s="1" t="s">
        <v>316</v>
      </c>
    </row>
    <row r="15394" customFormat="false" ht="15" hidden="false" customHeight="true" outlineLevel="0" collapsed="false">
      <c r="A15394" s="106" t="n">
        <v>104776.23162037</v>
      </c>
      <c r="B15394" s="1" t="s">
        <v>326</v>
      </c>
      <c r="C15394" s="1" t="s">
        <v>327</v>
      </c>
      <c r="D15394" s="1" t="s">
        <v>319</v>
      </c>
    </row>
    <row r="15395" customFormat="false" ht="15" hidden="false" customHeight="true" outlineLevel="0" collapsed="false">
      <c r="A15395" s="106" t="n">
        <v>104784.268634259</v>
      </c>
      <c r="B15395" s="1" t="s">
        <v>320</v>
      </c>
      <c r="C15395" s="1" t="s">
        <v>321</v>
      </c>
      <c r="D15395" s="1" t="s">
        <v>322</v>
      </c>
    </row>
    <row r="15396" customFormat="false" ht="15" hidden="false" customHeight="true" outlineLevel="0" collapsed="false">
      <c r="A15396" s="106" t="n">
        <v>104791.774837963</v>
      </c>
      <c r="B15396" s="1" t="s">
        <v>323</v>
      </c>
      <c r="C15396" s="1" t="s">
        <v>324</v>
      </c>
      <c r="D15396" s="1" t="s">
        <v>325</v>
      </c>
    </row>
    <row r="15397" customFormat="false" ht="15" hidden="false" customHeight="true" outlineLevel="0" collapsed="false">
      <c r="A15397" s="106" t="n">
        <v>104798.504375</v>
      </c>
      <c r="B15397" s="1" t="s">
        <v>314</v>
      </c>
      <c r="C15397" s="1" t="s">
        <v>315</v>
      </c>
      <c r="D15397" s="1" t="s">
        <v>316</v>
      </c>
    </row>
    <row r="15398" customFormat="false" ht="15" hidden="false" customHeight="true" outlineLevel="0" collapsed="false">
      <c r="A15398" s="106" t="n">
        <v>104805.900185185</v>
      </c>
      <c r="B15398" s="1" t="s">
        <v>326</v>
      </c>
      <c r="C15398" s="1" t="s">
        <v>327</v>
      </c>
      <c r="D15398" s="1" t="s">
        <v>319</v>
      </c>
    </row>
    <row r="15399" customFormat="false" ht="15" hidden="false" customHeight="true" outlineLevel="0" collapsed="false">
      <c r="A15399" s="106" t="n">
        <v>104814.115740741</v>
      </c>
      <c r="B15399" s="1" t="s">
        <v>320</v>
      </c>
      <c r="C15399" s="1" t="s">
        <v>321</v>
      </c>
      <c r="D15399" s="1" t="s">
        <v>322</v>
      </c>
    </row>
    <row r="15400" customFormat="false" ht="15" hidden="false" customHeight="true" outlineLevel="0" collapsed="false">
      <c r="A15400" s="106" t="n">
        <v>104816.70775463</v>
      </c>
      <c r="B15400" s="1" t="s">
        <v>328</v>
      </c>
      <c r="C15400" s="1" t="s">
        <v>337</v>
      </c>
      <c r="D15400" s="1" t="s">
        <v>338</v>
      </c>
    </row>
    <row r="15401" customFormat="false" ht="15" hidden="false" customHeight="true" outlineLevel="0" collapsed="false">
      <c r="A15401" s="106" t="n">
        <v>104821.269606482</v>
      </c>
      <c r="B15401" s="1" t="s">
        <v>323</v>
      </c>
      <c r="C15401" s="1" t="s">
        <v>324</v>
      </c>
      <c r="D15401" s="1" t="s">
        <v>325</v>
      </c>
    </row>
    <row r="15402" customFormat="false" ht="15" hidden="false" customHeight="true" outlineLevel="0" collapsed="false">
      <c r="A15402" s="106" t="n">
        <v>104827.91087963</v>
      </c>
      <c r="B15402" s="1" t="s">
        <v>314</v>
      </c>
      <c r="C15402" s="1" t="s">
        <v>315</v>
      </c>
      <c r="D15402" s="1" t="s">
        <v>316</v>
      </c>
    </row>
    <row r="15403" customFormat="false" ht="15" hidden="false" customHeight="true" outlineLevel="0" collapsed="false">
      <c r="A15403" s="106" t="n">
        <v>104835.679641204</v>
      </c>
      <c r="B15403" s="1" t="s">
        <v>317</v>
      </c>
      <c r="C15403" s="1" t="s">
        <v>318</v>
      </c>
      <c r="D15403" s="1" t="s">
        <v>319</v>
      </c>
    </row>
    <row r="15404" customFormat="false" ht="15" hidden="false" customHeight="true" outlineLevel="0" collapsed="false">
      <c r="A15404" s="106" t="n">
        <v>104843.869108796</v>
      </c>
      <c r="B15404" s="1" t="s">
        <v>320</v>
      </c>
      <c r="C15404" s="1" t="s">
        <v>321</v>
      </c>
      <c r="D15404" s="1" t="s">
        <v>322</v>
      </c>
    </row>
    <row r="15405" customFormat="false" ht="15" hidden="false" customHeight="true" outlineLevel="0" collapsed="false">
      <c r="A15405" s="106" t="n">
        <v>104850.738055556</v>
      </c>
      <c r="B15405" s="1" t="s">
        <v>323</v>
      </c>
      <c r="C15405" s="1" t="s">
        <v>324</v>
      </c>
      <c r="D15405" s="1" t="s">
        <v>325</v>
      </c>
    </row>
    <row r="15406" customFormat="false" ht="15" hidden="false" customHeight="true" outlineLevel="0" collapsed="false">
      <c r="A15406" s="106" t="n">
        <v>104857.428113426</v>
      </c>
      <c r="B15406" s="1" t="s">
        <v>314</v>
      </c>
      <c r="C15406" s="1" t="s">
        <v>315</v>
      </c>
      <c r="D15406" s="1" t="s">
        <v>316</v>
      </c>
    </row>
    <row r="15407" customFormat="false" ht="15" hidden="false" customHeight="true" outlineLevel="0" collapsed="false">
      <c r="A15407" s="106" t="n">
        <v>104865.501342593</v>
      </c>
      <c r="B15407" s="1" t="s">
        <v>326</v>
      </c>
      <c r="C15407" s="1" t="s">
        <v>327</v>
      </c>
      <c r="D15407" s="1" t="s">
        <v>319</v>
      </c>
    </row>
    <row r="15408" customFormat="false" ht="15" hidden="false" customHeight="true" outlineLevel="0" collapsed="false">
      <c r="A15408" s="106" t="n">
        <v>104873.48568287</v>
      </c>
      <c r="B15408" s="1" t="s">
        <v>320</v>
      </c>
      <c r="C15408" s="1" t="s">
        <v>321</v>
      </c>
      <c r="D15408" s="1" t="s">
        <v>322</v>
      </c>
    </row>
    <row r="15409" customFormat="false" ht="15" hidden="false" customHeight="true" outlineLevel="0" collapsed="false">
      <c r="A15409" s="106" t="n">
        <v>104880.174988426</v>
      </c>
      <c r="B15409" s="1" t="s">
        <v>323</v>
      </c>
      <c r="C15409" s="1" t="s">
        <v>324</v>
      </c>
      <c r="D15409" s="1" t="s">
        <v>325</v>
      </c>
    </row>
    <row r="15410" customFormat="false" ht="15" hidden="false" customHeight="true" outlineLevel="0" collapsed="false">
      <c r="A15410" s="106" t="n">
        <v>104887.064282407</v>
      </c>
      <c r="B15410" s="1" t="s">
        <v>314</v>
      </c>
      <c r="C15410" s="1" t="s">
        <v>315</v>
      </c>
      <c r="D15410" s="1" t="s">
        <v>316</v>
      </c>
    </row>
    <row r="15411" customFormat="false" ht="15" hidden="false" customHeight="true" outlineLevel="0" collapsed="false">
      <c r="A15411" s="106" t="n">
        <v>104895.279513889</v>
      </c>
      <c r="B15411" s="1" t="s">
        <v>326</v>
      </c>
      <c r="C15411" s="1" t="s">
        <v>327</v>
      </c>
      <c r="D15411" s="1" t="s">
        <v>319</v>
      </c>
    </row>
    <row r="15412" customFormat="false" ht="15" hidden="false" customHeight="true" outlineLevel="0" collapsed="false">
      <c r="A15412" s="106" t="n">
        <v>104902.95380787</v>
      </c>
      <c r="B15412" s="1" t="s">
        <v>320</v>
      </c>
      <c r="C15412" s="1" t="s">
        <v>321</v>
      </c>
      <c r="D15412" s="1" t="s">
        <v>322</v>
      </c>
    </row>
    <row r="15413" customFormat="false" ht="15" hidden="false" customHeight="true" outlineLevel="0" collapsed="false">
      <c r="A15413" s="106" t="n">
        <v>104905.630555556</v>
      </c>
      <c r="B15413" s="1" t="s">
        <v>328</v>
      </c>
      <c r="C15413" s="1" t="s">
        <v>329</v>
      </c>
      <c r="D15413" s="1" t="s">
        <v>330</v>
      </c>
    </row>
    <row r="15414" customFormat="false" ht="15" hidden="false" customHeight="true" outlineLevel="0" collapsed="false">
      <c r="A15414" s="106" t="n">
        <v>104909.58619213</v>
      </c>
      <c r="B15414" s="1" t="s">
        <v>323</v>
      </c>
      <c r="C15414" s="1" t="s">
        <v>324</v>
      </c>
      <c r="D15414" s="1" t="s">
        <v>325</v>
      </c>
    </row>
    <row r="15415" customFormat="false" ht="15" hidden="false" customHeight="true" outlineLevel="0" collapsed="false">
      <c r="A15415" s="106" t="n">
        <v>104916.795625</v>
      </c>
      <c r="B15415" s="1" t="s">
        <v>314</v>
      </c>
      <c r="C15415" s="1" t="s">
        <v>315</v>
      </c>
      <c r="D15415" s="1" t="s">
        <v>316</v>
      </c>
    </row>
    <row r="15416" customFormat="false" ht="15" hidden="false" customHeight="true" outlineLevel="0" collapsed="false">
      <c r="A15416" s="106" t="n">
        <v>104924.955509259</v>
      </c>
      <c r="B15416" s="1" t="s">
        <v>326</v>
      </c>
      <c r="C15416" s="1" t="s">
        <v>327</v>
      </c>
      <c r="D15416" s="1" t="s">
        <v>319</v>
      </c>
    </row>
    <row r="15417" customFormat="false" ht="15" hidden="false" customHeight="true" outlineLevel="0" collapsed="false">
      <c r="A15417" s="106" t="n">
        <v>104932.288796296</v>
      </c>
      <c r="B15417" s="1" t="s">
        <v>320</v>
      </c>
      <c r="C15417" s="1" t="s">
        <v>321</v>
      </c>
      <c r="D15417" s="1" t="s">
        <v>322</v>
      </c>
    </row>
    <row r="15418" customFormat="false" ht="15" hidden="false" customHeight="true" outlineLevel="0" collapsed="false">
      <c r="A15418" s="106" t="n">
        <v>104938.995104167</v>
      </c>
      <c r="B15418" s="1" t="s">
        <v>323</v>
      </c>
      <c r="C15418" s="1" t="s">
        <v>324</v>
      </c>
      <c r="D15418" s="1" t="s">
        <v>325</v>
      </c>
    </row>
    <row r="15419" customFormat="false" ht="15" hidden="false" customHeight="true" outlineLevel="0" collapsed="false">
      <c r="A15419" s="106" t="n">
        <v>104946.570821759</v>
      </c>
      <c r="B15419" s="1" t="s">
        <v>314</v>
      </c>
      <c r="C15419" s="1" t="s">
        <v>315</v>
      </c>
      <c r="D15419" s="1" t="s">
        <v>316</v>
      </c>
    </row>
    <row r="15420" customFormat="false" ht="15" hidden="false" customHeight="true" outlineLevel="0" collapsed="false">
      <c r="A15420" s="106" t="n">
        <v>104954.512615741</v>
      </c>
      <c r="B15420" s="1" t="s">
        <v>326</v>
      </c>
      <c r="C15420" s="1" t="s">
        <v>327</v>
      </c>
      <c r="D15420" s="1" t="s">
        <v>319</v>
      </c>
    </row>
    <row r="15421" customFormat="false" ht="15" hidden="false" customHeight="true" outlineLevel="0" collapsed="false">
      <c r="A15421" s="106" t="n">
        <v>104961.528715278</v>
      </c>
      <c r="B15421" s="1" t="s">
        <v>320</v>
      </c>
      <c r="C15421" s="1" t="s">
        <v>321</v>
      </c>
      <c r="D15421" s="1" t="s">
        <v>322</v>
      </c>
    </row>
    <row r="15422" customFormat="false" ht="15" hidden="false" customHeight="true" outlineLevel="0" collapsed="false">
      <c r="A15422" s="106" t="n">
        <v>104968.435416667</v>
      </c>
      <c r="B15422" s="1" t="s">
        <v>323</v>
      </c>
      <c r="C15422" s="1" t="s">
        <v>324</v>
      </c>
      <c r="D15422" s="1" t="s">
        <v>325</v>
      </c>
    </row>
    <row r="15423" customFormat="false" ht="15" hidden="false" customHeight="true" outlineLevel="0" collapsed="false">
      <c r="A15423" s="106" t="n">
        <v>104976.331238426</v>
      </c>
      <c r="B15423" s="1" t="s">
        <v>314</v>
      </c>
      <c r="C15423" s="1" t="s">
        <v>315</v>
      </c>
      <c r="D15423" s="1" t="s">
        <v>316</v>
      </c>
    </row>
    <row r="15424" customFormat="false" ht="15" hidden="false" customHeight="true" outlineLevel="0" collapsed="false">
      <c r="A15424" s="106" t="n">
        <v>104983.962858796</v>
      </c>
      <c r="B15424" s="1" t="s">
        <v>326</v>
      </c>
      <c r="C15424" s="1" t="s">
        <v>327</v>
      </c>
      <c r="D15424" s="1" t="s">
        <v>319</v>
      </c>
    </row>
    <row r="15425" customFormat="false" ht="15" hidden="false" customHeight="true" outlineLevel="0" collapsed="false">
      <c r="A15425" s="106" t="n">
        <v>104990.727905093</v>
      </c>
      <c r="B15425" s="1" t="s">
        <v>320</v>
      </c>
      <c r="C15425" s="1" t="s">
        <v>321</v>
      </c>
      <c r="D15425" s="1" t="s">
        <v>322</v>
      </c>
    </row>
    <row r="15426" customFormat="false" ht="15" hidden="false" customHeight="true" outlineLevel="0" collapsed="false">
      <c r="A15426" s="106" t="n">
        <v>104997.935671296</v>
      </c>
      <c r="B15426" s="1" t="s">
        <v>333</v>
      </c>
      <c r="C15426" s="1" t="s">
        <v>334</v>
      </c>
      <c r="D15426" s="1" t="s">
        <v>325</v>
      </c>
    </row>
    <row r="15427" customFormat="false" ht="15" hidden="false" customHeight="true" outlineLevel="0" collapsed="false">
      <c r="A15427" s="106" t="n">
        <v>104998.252615741</v>
      </c>
      <c r="B15427" s="1" t="s">
        <v>328</v>
      </c>
      <c r="C15427" s="1" t="s">
        <v>331</v>
      </c>
      <c r="D15427" s="1" t="s">
        <v>332</v>
      </c>
    </row>
    <row r="15428" customFormat="false" ht="15" hidden="false" customHeight="true" outlineLevel="0" collapsed="false">
      <c r="A15428" s="106" t="n">
        <v>105006.033043982</v>
      </c>
      <c r="B15428" s="1" t="s">
        <v>314</v>
      </c>
      <c r="C15428" s="1" t="s">
        <v>315</v>
      </c>
      <c r="D15428" s="1" t="s">
        <v>316</v>
      </c>
    </row>
    <row r="15429" customFormat="false" ht="15" hidden="false" customHeight="true" outlineLevel="0" collapsed="false">
      <c r="A15429" s="106" t="n">
        <v>105013.331111111</v>
      </c>
      <c r="B15429" s="1" t="s">
        <v>317</v>
      </c>
      <c r="C15429" s="1" t="s">
        <v>318</v>
      </c>
      <c r="D15429" s="1" t="s">
        <v>319</v>
      </c>
    </row>
    <row r="15430" customFormat="false" ht="15" hidden="false" customHeight="true" outlineLevel="0" collapsed="false">
      <c r="A15430" s="106" t="n">
        <v>105019.948935185</v>
      </c>
      <c r="B15430" s="1" t="s">
        <v>320</v>
      </c>
      <c r="C15430" s="1" t="s">
        <v>321</v>
      </c>
      <c r="D15430" s="1" t="s">
        <v>322</v>
      </c>
    </row>
    <row r="15431" customFormat="false" ht="15" hidden="false" customHeight="true" outlineLevel="0" collapsed="false">
      <c r="A15431" s="106" t="n">
        <v>105027.50599537</v>
      </c>
      <c r="B15431" s="1" t="s">
        <v>323</v>
      </c>
      <c r="C15431" s="1" t="s">
        <v>324</v>
      </c>
      <c r="D15431" s="1" t="s">
        <v>325</v>
      </c>
    </row>
    <row r="15432" customFormat="false" ht="15" hidden="false" customHeight="true" outlineLevel="0" collapsed="false">
      <c r="A15432" s="106" t="n">
        <v>105035.655335648</v>
      </c>
      <c r="B15432" s="1" t="s">
        <v>314</v>
      </c>
      <c r="C15432" s="1" t="s">
        <v>315</v>
      </c>
      <c r="D15432" s="1" t="s">
        <v>316</v>
      </c>
    </row>
    <row r="15433" customFormat="false" ht="15" hidden="false" customHeight="true" outlineLevel="0" collapsed="false">
      <c r="A15433" s="106" t="n">
        <v>105042.647997685</v>
      </c>
      <c r="B15433" s="1" t="s">
        <v>326</v>
      </c>
      <c r="C15433" s="1" t="s">
        <v>327</v>
      </c>
      <c r="D15433" s="1" t="s">
        <v>319</v>
      </c>
    </row>
    <row r="15434" customFormat="false" ht="15" hidden="false" customHeight="true" outlineLevel="0" collapsed="false">
      <c r="A15434" s="106" t="n">
        <v>105049.254560185</v>
      </c>
      <c r="B15434" s="1" t="s">
        <v>320</v>
      </c>
      <c r="C15434" s="1" t="s">
        <v>321</v>
      </c>
      <c r="D15434" s="1" t="s">
        <v>322</v>
      </c>
    </row>
    <row r="15435" customFormat="false" ht="15" hidden="false" customHeight="true" outlineLevel="0" collapsed="false">
      <c r="A15435" s="106" t="n">
        <v>105057.135914352</v>
      </c>
      <c r="B15435" s="1" t="s">
        <v>323</v>
      </c>
      <c r="C15435" s="1" t="s">
        <v>324</v>
      </c>
      <c r="D15435" s="1" t="s">
        <v>325</v>
      </c>
    </row>
    <row r="15436" customFormat="false" ht="15" hidden="false" customHeight="true" outlineLevel="0" collapsed="false">
      <c r="A15436" s="106" t="n">
        <v>105065.193541667</v>
      </c>
      <c r="B15436" s="1" t="s">
        <v>314</v>
      </c>
      <c r="C15436" s="1" t="s">
        <v>315</v>
      </c>
      <c r="D15436" s="1" t="s">
        <v>316</v>
      </c>
    </row>
    <row r="15437" customFormat="false" ht="15" hidden="false" customHeight="true" outlineLevel="0" collapsed="false">
      <c r="A15437" s="106" t="n">
        <v>105071.949652778</v>
      </c>
      <c r="B15437" s="1" t="s">
        <v>326</v>
      </c>
      <c r="C15437" s="1" t="s">
        <v>327</v>
      </c>
      <c r="D15437" s="1" t="s">
        <v>319</v>
      </c>
    </row>
    <row r="15438" customFormat="false" ht="15" hidden="false" customHeight="true" outlineLevel="0" collapsed="false">
      <c r="A15438" s="106" t="n">
        <v>105078.697280093</v>
      </c>
      <c r="B15438" s="1" t="s">
        <v>320</v>
      </c>
      <c r="C15438" s="1" t="s">
        <v>321</v>
      </c>
      <c r="D15438" s="1" t="s">
        <v>322</v>
      </c>
    </row>
    <row r="15439" customFormat="false" ht="15" hidden="false" customHeight="true" outlineLevel="0" collapsed="false">
      <c r="A15439" s="106" t="n">
        <v>105086.803171296</v>
      </c>
      <c r="B15439" s="1" t="s">
        <v>323</v>
      </c>
      <c r="C15439" s="1" t="s">
        <v>324</v>
      </c>
      <c r="D15439" s="1" t="s">
        <v>325</v>
      </c>
    </row>
    <row r="15440" customFormat="false" ht="15" hidden="false" customHeight="true" outlineLevel="0" collapsed="false">
      <c r="A15440" s="106" t="n">
        <v>105091.976226852</v>
      </c>
      <c r="B15440" s="1" t="s">
        <v>328</v>
      </c>
      <c r="C15440" s="1" t="s">
        <v>335</v>
      </c>
      <c r="D15440" s="1" t="s">
        <v>336</v>
      </c>
    </row>
    <row r="15441" customFormat="false" ht="15" hidden="false" customHeight="true" outlineLevel="0" collapsed="false">
      <c r="A15441" s="106" t="n">
        <v>105094.650520833</v>
      </c>
      <c r="B15441" s="1" t="s">
        <v>314</v>
      </c>
      <c r="C15441" s="1" t="s">
        <v>315</v>
      </c>
      <c r="D15441" s="1" t="s">
        <v>316</v>
      </c>
    </row>
    <row r="15442" customFormat="false" ht="15" hidden="false" customHeight="true" outlineLevel="0" collapsed="false">
      <c r="A15442" s="106" t="n">
        <v>105101.277777778</v>
      </c>
      <c r="B15442" s="1" t="s">
        <v>326</v>
      </c>
      <c r="C15442" s="1" t="s">
        <v>327</v>
      </c>
      <c r="D15442" s="1" t="s">
        <v>319</v>
      </c>
    </row>
    <row r="15443" customFormat="false" ht="15" hidden="false" customHeight="true" outlineLevel="0" collapsed="false">
      <c r="A15443" s="106" t="n">
        <v>105108.304733796</v>
      </c>
      <c r="B15443" s="1" t="s">
        <v>320</v>
      </c>
      <c r="C15443" s="1" t="s">
        <v>321</v>
      </c>
      <c r="D15443" s="1" t="s">
        <v>322</v>
      </c>
    </row>
    <row r="15444" customFormat="false" ht="15" hidden="false" customHeight="true" outlineLevel="0" collapsed="false">
      <c r="A15444" s="106" t="n">
        <v>105116.483414352</v>
      </c>
      <c r="B15444" s="1" t="s">
        <v>323</v>
      </c>
      <c r="C15444" s="1" t="s">
        <v>324</v>
      </c>
      <c r="D15444" s="1" t="s">
        <v>325</v>
      </c>
    </row>
    <row r="15445" customFormat="false" ht="15" hidden="false" customHeight="true" outlineLevel="0" collapsed="false">
      <c r="A15445" s="106" t="n">
        <v>105124.035011574</v>
      </c>
      <c r="B15445" s="1" t="s">
        <v>314</v>
      </c>
      <c r="C15445" s="1" t="s">
        <v>315</v>
      </c>
      <c r="D15445" s="1" t="s">
        <v>316</v>
      </c>
    </row>
    <row r="15446" customFormat="false" ht="15" hidden="false" customHeight="true" outlineLevel="0" collapsed="false">
      <c r="A15446" s="106" t="n">
        <v>105130.675543982</v>
      </c>
      <c r="B15446" s="1" t="s">
        <v>326</v>
      </c>
      <c r="C15446" s="1" t="s">
        <v>327</v>
      </c>
      <c r="D15446" s="1" t="s">
        <v>319</v>
      </c>
    </row>
    <row r="15447" customFormat="false" ht="15" hidden="false" customHeight="true" outlineLevel="0" collapsed="false">
      <c r="A15447" s="106" t="n">
        <v>105138.067407407</v>
      </c>
      <c r="B15447" s="1" t="s">
        <v>320</v>
      </c>
      <c r="C15447" s="1" t="s">
        <v>321</v>
      </c>
      <c r="D15447" s="1" t="s">
        <v>322</v>
      </c>
    </row>
    <row r="15448" customFormat="false" ht="15" hidden="false" customHeight="true" outlineLevel="0" collapsed="false">
      <c r="A15448" s="106" t="n">
        <v>105146.152071759</v>
      </c>
      <c r="B15448" s="1" t="s">
        <v>323</v>
      </c>
      <c r="C15448" s="1" t="s">
        <v>324</v>
      </c>
      <c r="D15448" s="1" t="s">
        <v>325</v>
      </c>
    </row>
    <row r="15449" customFormat="false" ht="15" hidden="false" customHeight="true" outlineLevel="0" collapsed="false">
      <c r="A15449" s="106" t="n">
        <v>105153.36744213</v>
      </c>
      <c r="B15449" s="1" t="s">
        <v>314</v>
      </c>
      <c r="C15449" s="1" t="s">
        <v>315</v>
      </c>
      <c r="D15449" s="1" t="s">
        <v>316</v>
      </c>
    </row>
    <row r="15450" customFormat="false" ht="15" hidden="false" customHeight="true" outlineLevel="0" collapsed="false">
      <c r="A15450" s="106" t="n">
        <v>105160.177152778</v>
      </c>
      <c r="B15450" s="1" t="s">
        <v>326</v>
      </c>
      <c r="C15450" s="1" t="s">
        <v>327</v>
      </c>
      <c r="D15450" s="1" t="s">
        <v>319</v>
      </c>
    </row>
    <row r="15451" customFormat="false" ht="15" hidden="false" customHeight="true" outlineLevel="0" collapsed="false">
      <c r="A15451" s="106" t="n">
        <v>105167.937569444</v>
      </c>
      <c r="B15451" s="1" t="s">
        <v>320</v>
      </c>
      <c r="C15451" s="1" t="s">
        <v>321</v>
      </c>
      <c r="D15451" s="1" t="s">
        <v>322</v>
      </c>
    </row>
    <row r="15452" customFormat="false" ht="15" hidden="false" customHeight="true" outlineLevel="0" collapsed="false">
      <c r="A15452" s="106" t="n">
        <v>105175.782210648</v>
      </c>
      <c r="B15452" s="1" t="s">
        <v>333</v>
      </c>
      <c r="C15452" s="1" t="s">
        <v>334</v>
      </c>
      <c r="D15452" s="1" t="s">
        <v>325</v>
      </c>
    </row>
    <row r="15453" customFormat="false" ht="15" hidden="false" customHeight="true" outlineLevel="0" collapsed="false">
      <c r="A15453" s="106" t="n">
        <v>105181.955532407</v>
      </c>
      <c r="B15453" s="1" t="s">
        <v>328</v>
      </c>
      <c r="C15453" s="1" t="s">
        <v>337</v>
      </c>
      <c r="D15453" s="1" t="s">
        <v>338</v>
      </c>
    </row>
    <row r="15454" customFormat="false" ht="15" hidden="false" customHeight="true" outlineLevel="0" collapsed="false">
      <c r="A15454" s="106" t="n">
        <v>105182.683900463</v>
      </c>
      <c r="B15454" s="1" t="s">
        <v>314</v>
      </c>
      <c r="C15454" s="1" t="s">
        <v>315</v>
      </c>
      <c r="D15454" s="1" t="s">
        <v>316</v>
      </c>
    </row>
    <row r="15455" customFormat="false" ht="15" hidden="false" customHeight="true" outlineLevel="0" collapsed="false">
      <c r="A15455" s="106" t="n">
        <v>105189.793194444</v>
      </c>
      <c r="B15455" s="1" t="s">
        <v>317</v>
      </c>
      <c r="C15455" s="1" t="s">
        <v>318</v>
      </c>
      <c r="D15455" s="1" t="s">
        <v>319</v>
      </c>
    </row>
    <row r="15456" customFormat="false" ht="15" hidden="false" customHeight="true" outlineLevel="0" collapsed="false">
      <c r="A15456" s="106" t="n">
        <v>105197.840474537</v>
      </c>
      <c r="B15456" s="1" t="s">
        <v>320</v>
      </c>
      <c r="C15456" s="1" t="s">
        <v>321</v>
      </c>
      <c r="D15456" s="1" t="s">
        <v>322</v>
      </c>
    </row>
    <row r="15457" customFormat="false" ht="15" hidden="false" customHeight="true" outlineLevel="0" collapsed="false">
      <c r="A15457" s="106" t="n">
        <v>105205.347627315</v>
      </c>
      <c r="B15457" s="1" t="s">
        <v>323</v>
      </c>
      <c r="C15457" s="1" t="s">
        <v>324</v>
      </c>
      <c r="D15457" s="1" t="s">
        <v>325</v>
      </c>
    </row>
    <row r="15458" customFormat="false" ht="15" hidden="false" customHeight="true" outlineLevel="0" collapsed="false">
      <c r="A15458" s="106" t="n">
        <v>105212.03005787</v>
      </c>
      <c r="B15458" s="1" t="s">
        <v>314</v>
      </c>
      <c r="C15458" s="1" t="s">
        <v>315</v>
      </c>
      <c r="D15458" s="1" t="s">
        <v>316</v>
      </c>
    </row>
    <row r="15459" customFormat="false" ht="15" hidden="false" customHeight="true" outlineLevel="0" collapsed="false">
      <c r="A15459" s="106" t="n">
        <v>105219.502013889</v>
      </c>
      <c r="B15459" s="1" t="s">
        <v>326</v>
      </c>
      <c r="C15459" s="1" t="s">
        <v>327</v>
      </c>
      <c r="D15459" s="1" t="s">
        <v>319</v>
      </c>
    </row>
    <row r="15460" customFormat="false" ht="15" hidden="false" customHeight="true" outlineLevel="0" collapsed="false">
      <c r="A15460" s="106" t="n">
        <v>105227.692430556</v>
      </c>
      <c r="B15460" s="1" t="s">
        <v>320</v>
      </c>
      <c r="C15460" s="1" t="s">
        <v>321</v>
      </c>
      <c r="D15460" s="1" t="s">
        <v>322</v>
      </c>
    </row>
    <row r="15461" customFormat="false" ht="15" hidden="false" customHeight="true" outlineLevel="0" collapsed="false">
      <c r="A15461" s="106" t="n">
        <v>105234.834074074</v>
      </c>
      <c r="B15461" s="1" t="s">
        <v>323</v>
      </c>
      <c r="C15461" s="1" t="s">
        <v>324</v>
      </c>
      <c r="D15461" s="1" t="s">
        <v>325</v>
      </c>
    </row>
    <row r="15462" customFormat="false" ht="15" hidden="false" customHeight="true" outlineLevel="0" collapsed="false">
      <c r="A15462" s="106" t="n">
        <v>105241.446481482</v>
      </c>
      <c r="B15462" s="1" t="s">
        <v>314</v>
      </c>
      <c r="C15462" s="1" t="s">
        <v>315</v>
      </c>
      <c r="D15462" s="1" t="s">
        <v>316</v>
      </c>
    </row>
    <row r="15463" customFormat="false" ht="15" hidden="false" customHeight="true" outlineLevel="0" collapsed="false">
      <c r="A15463" s="106" t="n">
        <v>105249.257696759</v>
      </c>
      <c r="B15463" s="1" t="s">
        <v>326</v>
      </c>
      <c r="C15463" s="1" t="s">
        <v>327</v>
      </c>
      <c r="D15463" s="1" t="s">
        <v>319</v>
      </c>
    </row>
    <row r="15464" customFormat="false" ht="15" hidden="false" customHeight="true" outlineLevel="0" collapsed="false">
      <c r="A15464" s="106" t="n">
        <v>105257.420335648</v>
      </c>
      <c r="B15464" s="1" t="s">
        <v>320</v>
      </c>
      <c r="C15464" s="1" t="s">
        <v>321</v>
      </c>
      <c r="D15464" s="1" t="s">
        <v>322</v>
      </c>
    </row>
    <row r="15465" customFormat="false" ht="15" hidden="false" customHeight="true" outlineLevel="0" collapsed="false">
      <c r="A15465" s="106" t="n">
        <v>105264.248113426</v>
      </c>
      <c r="B15465" s="1" t="s">
        <v>323</v>
      </c>
      <c r="C15465" s="1" t="s">
        <v>324</v>
      </c>
      <c r="D15465" s="1" t="s">
        <v>325</v>
      </c>
    </row>
    <row r="15466" customFormat="false" ht="15" hidden="false" customHeight="true" outlineLevel="0" collapsed="false">
      <c r="A15466" s="106" t="n">
        <v>105270.880636574</v>
      </c>
      <c r="B15466" s="1" t="s">
        <v>328</v>
      </c>
      <c r="C15466" s="1" t="s">
        <v>329</v>
      </c>
      <c r="D15466" s="1" t="s">
        <v>330</v>
      </c>
    </row>
    <row r="15467" customFormat="false" ht="15" hidden="false" customHeight="true" outlineLevel="0" collapsed="false">
      <c r="A15467" s="106" t="n">
        <v>105270.953171296</v>
      </c>
      <c r="B15467" s="1" t="s">
        <v>314</v>
      </c>
      <c r="C15467" s="1" t="s">
        <v>315</v>
      </c>
      <c r="D15467" s="1" t="s">
        <v>316</v>
      </c>
    </row>
    <row r="15468" customFormat="false" ht="15" hidden="false" customHeight="true" outlineLevel="0" collapsed="false">
      <c r="A15468" s="106" t="n">
        <v>105279.00837963</v>
      </c>
      <c r="B15468" s="1" t="s">
        <v>326</v>
      </c>
      <c r="C15468" s="1" t="s">
        <v>327</v>
      </c>
      <c r="D15468" s="1" t="s">
        <v>319</v>
      </c>
    </row>
    <row r="15469" customFormat="false" ht="15" hidden="false" customHeight="true" outlineLevel="0" collapsed="false">
      <c r="A15469" s="106" t="n">
        <v>105286.980393519</v>
      </c>
      <c r="B15469" s="1" t="s">
        <v>320</v>
      </c>
      <c r="C15469" s="1" t="s">
        <v>321</v>
      </c>
      <c r="D15469" s="1" t="s">
        <v>322</v>
      </c>
    </row>
    <row r="15470" customFormat="false" ht="15" hidden="false" customHeight="true" outlineLevel="0" collapsed="false">
      <c r="A15470" s="106" t="n">
        <v>105293.61443287</v>
      </c>
      <c r="B15470" s="1" t="s">
        <v>323</v>
      </c>
      <c r="C15470" s="1" t="s">
        <v>324</v>
      </c>
      <c r="D15470" s="1" t="s">
        <v>325</v>
      </c>
    </row>
    <row r="15471" customFormat="false" ht="15" hidden="false" customHeight="true" outlineLevel="0" collapsed="false">
      <c r="A15471" s="106" t="n">
        <v>105300.544803241</v>
      </c>
      <c r="B15471" s="1" t="s">
        <v>314</v>
      </c>
      <c r="C15471" s="1" t="s">
        <v>315</v>
      </c>
      <c r="D15471" s="1" t="s">
        <v>316</v>
      </c>
    </row>
    <row r="15472" customFormat="false" ht="15" hidden="false" customHeight="true" outlineLevel="0" collapsed="false">
      <c r="A15472" s="106" t="n">
        <v>105308.709502315</v>
      </c>
      <c r="B15472" s="1" t="s">
        <v>326</v>
      </c>
      <c r="C15472" s="1" t="s">
        <v>327</v>
      </c>
      <c r="D15472" s="1" t="s">
        <v>319</v>
      </c>
    </row>
    <row r="15473" customFormat="false" ht="15" hidden="false" customHeight="true" outlineLevel="0" collapsed="false">
      <c r="A15473" s="106" t="n">
        <v>105316.371076389</v>
      </c>
      <c r="B15473" s="1" t="s">
        <v>320</v>
      </c>
      <c r="C15473" s="1" t="s">
        <v>321</v>
      </c>
      <c r="D15473" s="1" t="s">
        <v>322</v>
      </c>
    </row>
    <row r="15474" customFormat="false" ht="15" hidden="false" customHeight="true" outlineLevel="0" collapsed="false">
      <c r="A15474" s="106" t="n">
        <v>105322.966296296</v>
      </c>
      <c r="B15474" s="1" t="s">
        <v>323</v>
      </c>
      <c r="C15474" s="1" t="s">
        <v>324</v>
      </c>
      <c r="D15474" s="1" t="s">
        <v>325</v>
      </c>
    </row>
    <row r="15475" customFormat="false" ht="15" hidden="false" customHeight="true" outlineLevel="0" collapsed="false">
      <c r="A15475" s="106" t="n">
        <v>105330.201284722</v>
      </c>
      <c r="B15475" s="1" t="s">
        <v>314</v>
      </c>
      <c r="C15475" s="1" t="s">
        <v>315</v>
      </c>
      <c r="D15475" s="1" t="s">
        <v>316</v>
      </c>
    </row>
    <row r="15476" customFormat="false" ht="15" hidden="false" customHeight="true" outlineLevel="0" collapsed="false">
      <c r="A15476" s="106" t="n">
        <v>105338.3284375</v>
      </c>
      <c r="B15476" s="1" t="s">
        <v>317</v>
      </c>
      <c r="C15476" s="1" t="s">
        <v>318</v>
      </c>
      <c r="D15476" s="1" t="s">
        <v>319</v>
      </c>
    </row>
    <row r="15477" customFormat="false" ht="15" hidden="false" customHeight="true" outlineLevel="0" collapsed="false">
      <c r="A15477" s="106" t="n">
        <v>105345.630243056</v>
      </c>
      <c r="B15477" s="1" t="s">
        <v>320</v>
      </c>
      <c r="C15477" s="1" t="s">
        <v>321</v>
      </c>
      <c r="D15477" s="1" t="s">
        <v>322</v>
      </c>
    </row>
    <row r="15478" customFormat="false" ht="15" hidden="false" customHeight="true" outlineLevel="0" collapsed="false">
      <c r="A15478" s="106" t="n">
        <v>105352.33693287</v>
      </c>
      <c r="B15478" s="1" t="s">
        <v>333</v>
      </c>
      <c r="C15478" s="1" t="s">
        <v>334</v>
      </c>
      <c r="D15478" s="1" t="s">
        <v>325</v>
      </c>
    </row>
    <row r="15479" customFormat="false" ht="15" hidden="false" customHeight="true" outlineLevel="0" collapsed="false">
      <c r="A15479" s="106" t="n">
        <v>105359.9003125</v>
      </c>
      <c r="B15479" s="1" t="s">
        <v>314</v>
      </c>
      <c r="C15479" s="1" t="s">
        <v>315</v>
      </c>
      <c r="D15479" s="1" t="s">
        <v>316</v>
      </c>
    </row>
    <row r="15480" customFormat="false" ht="15" hidden="false" customHeight="true" outlineLevel="0" collapsed="false">
      <c r="A15480" s="106" t="n">
        <v>105363.496863426</v>
      </c>
      <c r="B15480" s="1" t="s">
        <v>328</v>
      </c>
      <c r="C15480" s="1" t="s">
        <v>331</v>
      </c>
      <c r="D15480" s="1" t="s">
        <v>332</v>
      </c>
    </row>
    <row r="15481" customFormat="false" ht="15" hidden="false" customHeight="true" outlineLevel="0" collapsed="false">
      <c r="A15481" s="106" t="n">
        <v>105367.8484375</v>
      </c>
      <c r="B15481" s="1" t="s">
        <v>317</v>
      </c>
      <c r="C15481" s="1" t="s">
        <v>318</v>
      </c>
      <c r="D15481" s="1" t="s">
        <v>319</v>
      </c>
    </row>
    <row r="15482" customFormat="false" ht="15" hidden="false" customHeight="true" outlineLevel="0" collapsed="false">
      <c r="A15482" s="106" t="n">
        <v>105374.818634259</v>
      </c>
      <c r="B15482" s="1" t="s">
        <v>320</v>
      </c>
      <c r="C15482" s="1" t="s">
        <v>321</v>
      </c>
      <c r="D15482" s="1" t="s">
        <v>322</v>
      </c>
    </row>
    <row r="15483" customFormat="false" ht="15" hidden="false" customHeight="true" outlineLevel="0" collapsed="false">
      <c r="A15483" s="106" t="n">
        <v>105381.754988426</v>
      </c>
      <c r="B15483" s="1" t="s">
        <v>323</v>
      </c>
      <c r="C15483" s="1" t="s">
        <v>324</v>
      </c>
      <c r="D15483" s="1" t="s">
        <v>325</v>
      </c>
    </row>
    <row r="15484" customFormat="false" ht="15" hidden="false" customHeight="true" outlineLevel="0" collapsed="false">
      <c r="A15484" s="106" t="n">
        <v>105389.619305556</v>
      </c>
      <c r="B15484" s="1" t="s">
        <v>314</v>
      </c>
      <c r="C15484" s="1" t="s">
        <v>315</v>
      </c>
      <c r="D15484" s="1" t="s">
        <v>316</v>
      </c>
    </row>
    <row r="15485" customFormat="false" ht="15" hidden="false" customHeight="true" outlineLevel="0" collapsed="false">
      <c r="A15485" s="106" t="n">
        <v>105397.274224537</v>
      </c>
      <c r="B15485" s="1" t="s">
        <v>326</v>
      </c>
      <c r="C15485" s="1" t="s">
        <v>327</v>
      </c>
      <c r="D15485" s="1" t="s">
        <v>319</v>
      </c>
    </row>
    <row r="15486" customFormat="false" ht="15" hidden="false" customHeight="true" outlineLevel="0" collapsed="false">
      <c r="A15486" s="106" t="n">
        <v>105404.003981482</v>
      </c>
      <c r="B15486" s="1" t="s">
        <v>320</v>
      </c>
      <c r="C15486" s="1" t="s">
        <v>321</v>
      </c>
      <c r="D15486" s="1" t="s">
        <v>322</v>
      </c>
    </row>
    <row r="15487" customFormat="false" ht="15" hidden="false" customHeight="true" outlineLevel="0" collapsed="false">
      <c r="A15487" s="106" t="n">
        <v>105411.243912037</v>
      </c>
      <c r="B15487" s="1" t="s">
        <v>323</v>
      </c>
      <c r="C15487" s="1" t="s">
        <v>324</v>
      </c>
      <c r="D15487" s="1" t="s">
        <v>325</v>
      </c>
    </row>
    <row r="15488" customFormat="false" ht="15" hidden="false" customHeight="true" outlineLevel="0" collapsed="false">
      <c r="A15488" s="106" t="n">
        <v>105419.330717593</v>
      </c>
      <c r="B15488" s="1" t="s">
        <v>314</v>
      </c>
      <c r="C15488" s="1" t="s">
        <v>315</v>
      </c>
      <c r="D15488" s="1" t="s">
        <v>316</v>
      </c>
    </row>
    <row r="15489" customFormat="false" ht="15" hidden="false" customHeight="true" outlineLevel="0" collapsed="false">
      <c r="A15489" s="106" t="n">
        <v>105426.633310185</v>
      </c>
      <c r="B15489" s="1" t="s">
        <v>326</v>
      </c>
      <c r="C15489" s="1" t="s">
        <v>327</v>
      </c>
      <c r="D15489" s="1" t="s">
        <v>319</v>
      </c>
    </row>
    <row r="15490" customFormat="false" ht="15" hidden="false" customHeight="true" outlineLevel="0" collapsed="false">
      <c r="A15490" s="106" t="n">
        <v>105433.250914352</v>
      </c>
      <c r="B15490" s="1" t="s">
        <v>320</v>
      </c>
      <c r="C15490" s="1" t="s">
        <v>321</v>
      </c>
      <c r="D15490" s="1" t="s">
        <v>322</v>
      </c>
    </row>
    <row r="15491" customFormat="false" ht="15" hidden="false" customHeight="true" outlineLevel="0" collapsed="false">
      <c r="A15491" s="106" t="n">
        <v>105440.82125</v>
      </c>
      <c r="B15491" s="1" t="s">
        <v>323</v>
      </c>
      <c r="C15491" s="1" t="s">
        <v>324</v>
      </c>
      <c r="D15491" s="1" t="s">
        <v>325</v>
      </c>
    </row>
    <row r="15492" customFormat="false" ht="15" hidden="false" customHeight="true" outlineLevel="0" collapsed="false">
      <c r="A15492" s="106" t="n">
        <v>105449.001157407</v>
      </c>
      <c r="B15492" s="1" t="s">
        <v>314</v>
      </c>
      <c r="C15492" s="1" t="s">
        <v>315</v>
      </c>
      <c r="D15492" s="1" t="s">
        <v>316</v>
      </c>
    </row>
    <row r="15493" customFormat="false" ht="15" hidden="false" customHeight="true" outlineLevel="0" collapsed="false">
      <c r="A15493" s="106" t="n">
        <v>105455.968391204</v>
      </c>
      <c r="B15493" s="1" t="s">
        <v>326</v>
      </c>
      <c r="C15493" s="1" t="s">
        <v>327</v>
      </c>
      <c r="D15493" s="1" t="s">
        <v>319</v>
      </c>
    </row>
    <row r="15494" customFormat="false" ht="15" hidden="false" customHeight="true" outlineLevel="0" collapsed="false">
      <c r="A15494" s="106" t="n">
        <v>105457.211979167</v>
      </c>
      <c r="B15494" s="1" t="s">
        <v>328</v>
      </c>
      <c r="C15494" s="1" t="s">
        <v>335</v>
      </c>
      <c r="D15494" s="1" t="s">
        <v>336</v>
      </c>
    </row>
    <row r="15495" customFormat="false" ht="15" hidden="false" customHeight="true" outlineLevel="0" collapsed="false">
      <c r="A15495" s="106" t="n">
        <v>105462.613194444</v>
      </c>
      <c r="B15495" s="1" t="s">
        <v>320</v>
      </c>
      <c r="C15495" s="1" t="s">
        <v>321</v>
      </c>
      <c r="D15495" s="1" t="s">
        <v>322</v>
      </c>
    </row>
    <row r="15496" customFormat="false" ht="15" hidden="false" customHeight="true" outlineLevel="0" collapsed="false">
      <c r="A15496" s="106" t="n">
        <v>105470.492453704</v>
      </c>
      <c r="B15496" s="1" t="s">
        <v>323</v>
      </c>
      <c r="C15496" s="1" t="s">
        <v>324</v>
      </c>
      <c r="D15496" s="1" t="s">
        <v>325</v>
      </c>
    </row>
    <row r="15497" customFormat="false" ht="15" hidden="false" customHeight="true" outlineLevel="0" collapsed="false">
      <c r="A15497" s="106" t="n">
        <v>105478.598796296</v>
      </c>
      <c r="B15497" s="1" t="s">
        <v>314</v>
      </c>
      <c r="C15497" s="1" t="s">
        <v>315</v>
      </c>
      <c r="D15497" s="1" t="s">
        <v>316</v>
      </c>
    </row>
    <row r="15498" customFormat="false" ht="15" hidden="false" customHeight="true" outlineLevel="0" collapsed="false">
      <c r="A15498" s="106" t="n">
        <v>105485.323993056</v>
      </c>
      <c r="B15498" s="1" t="s">
        <v>326</v>
      </c>
      <c r="C15498" s="1" t="s">
        <v>327</v>
      </c>
      <c r="D15498" s="1" t="s">
        <v>319</v>
      </c>
    </row>
    <row r="15499" customFormat="false" ht="15" hidden="false" customHeight="true" outlineLevel="0" collapsed="false">
      <c r="A15499" s="106" t="n">
        <v>105492.126273148</v>
      </c>
      <c r="B15499" s="1" t="s">
        <v>320</v>
      </c>
      <c r="C15499" s="1" t="s">
        <v>321</v>
      </c>
      <c r="D15499" s="1" t="s">
        <v>322</v>
      </c>
    </row>
    <row r="15500" customFormat="false" ht="15" hidden="false" customHeight="true" outlineLevel="0" collapsed="false">
      <c r="A15500" s="106" t="n">
        <v>105500.238333333</v>
      </c>
      <c r="B15500" s="1" t="s">
        <v>323</v>
      </c>
      <c r="C15500" s="1" t="s">
        <v>324</v>
      </c>
      <c r="D15500" s="1" t="s">
        <v>325</v>
      </c>
    </row>
    <row r="15501" customFormat="false" ht="15" hidden="false" customHeight="true" outlineLevel="0" collapsed="false">
      <c r="A15501" s="106" t="n">
        <v>105508.105393519</v>
      </c>
      <c r="B15501" s="1" t="s">
        <v>314</v>
      </c>
      <c r="C15501" s="1" t="s">
        <v>315</v>
      </c>
      <c r="D15501" s="1" t="s">
        <v>316</v>
      </c>
    </row>
    <row r="15502" customFormat="false" ht="15" hidden="false" customHeight="true" outlineLevel="0" collapsed="false">
      <c r="A15502" s="106" t="n">
        <v>105514.733576389</v>
      </c>
      <c r="B15502" s="1" t="s">
        <v>317</v>
      </c>
      <c r="C15502" s="1" t="s">
        <v>318</v>
      </c>
      <c r="D15502" s="1" t="s">
        <v>319</v>
      </c>
    </row>
    <row r="15503" customFormat="false" ht="15" hidden="false" customHeight="true" outlineLevel="0" collapsed="false">
      <c r="A15503" s="106" t="n">
        <v>105521.801365741</v>
      </c>
      <c r="B15503" s="1" t="s">
        <v>320</v>
      </c>
      <c r="C15503" s="1" t="s">
        <v>321</v>
      </c>
      <c r="D15503" s="1" t="s">
        <v>322</v>
      </c>
    </row>
    <row r="15504" customFormat="false" ht="15" hidden="false" customHeight="true" outlineLevel="0" collapsed="false">
      <c r="A15504" s="106" t="n">
        <v>105530.007094907</v>
      </c>
      <c r="B15504" s="1" t="s">
        <v>333</v>
      </c>
      <c r="C15504" s="1" t="s">
        <v>334</v>
      </c>
      <c r="D15504" s="1" t="s">
        <v>325</v>
      </c>
    </row>
    <row r="15505" customFormat="false" ht="15" hidden="false" customHeight="true" outlineLevel="0" collapsed="false">
      <c r="A15505" s="106" t="n">
        <v>105537.525416667</v>
      </c>
      <c r="B15505" s="1" t="s">
        <v>314</v>
      </c>
      <c r="C15505" s="1" t="s">
        <v>315</v>
      </c>
      <c r="D15505" s="1" t="s">
        <v>316</v>
      </c>
    </row>
    <row r="15506" customFormat="false" ht="15" hidden="false" customHeight="true" outlineLevel="0" collapsed="false">
      <c r="A15506" s="106" t="n">
        <v>105544.211956019</v>
      </c>
      <c r="B15506" s="1" t="s">
        <v>317</v>
      </c>
      <c r="C15506" s="1" t="s">
        <v>318</v>
      </c>
      <c r="D15506" s="1" t="s">
        <v>319</v>
      </c>
    </row>
    <row r="15507" customFormat="false" ht="15" hidden="false" customHeight="true" outlineLevel="0" collapsed="false">
      <c r="A15507" s="106" t="n">
        <v>105547.192465278</v>
      </c>
      <c r="B15507" s="1" t="s">
        <v>328</v>
      </c>
      <c r="C15507" s="1" t="s">
        <v>337</v>
      </c>
      <c r="D15507" s="1" t="s">
        <v>338</v>
      </c>
    </row>
    <row r="15508" customFormat="false" ht="15" hidden="false" customHeight="true" outlineLevel="0" collapsed="false">
      <c r="A15508" s="106" t="n">
        <v>105551.619861111</v>
      </c>
      <c r="B15508" s="1" t="s">
        <v>320</v>
      </c>
      <c r="C15508" s="1" t="s">
        <v>321</v>
      </c>
      <c r="D15508" s="1" t="s">
        <v>322</v>
      </c>
    </row>
    <row r="15509" customFormat="false" ht="15" hidden="false" customHeight="true" outlineLevel="0" collapsed="false">
      <c r="A15509" s="106" t="n">
        <v>105559.730266204</v>
      </c>
      <c r="B15509" s="1" t="s">
        <v>323</v>
      </c>
      <c r="C15509" s="1" t="s">
        <v>324</v>
      </c>
      <c r="D15509" s="1" t="s">
        <v>325</v>
      </c>
    </row>
    <row r="15510" customFormat="false" ht="15" hidden="false" customHeight="true" outlineLevel="0" collapsed="false">
      <c r="A15510" s="106" t="n">
        <v>105566.884201389</v>
      </c>
      <c r="B15510" s="1" t="s">
        <v>314</v>
      </c>
      <c r="C15510" s="1" t="s">
        <v>315</v>
      </c>
      <c r="D15510" s="1" t="s">
        <v>316</v>
      </c>
    </row>
    <row r="15511" customFormat="false" ht="15" hidden="false" customHeight="true" outlineLevel="0" collapsed="false">
      <c r="A15511" s="106" t="n">
        <v>105573.7578125</v>
      </c>
      <c r="B15511" s="1" t="s">
        <v>326</v>
      </c>
      <c r="C15511" s="1" t="s">
        <v>327</v>
      </c>
      <c r="D15511" s="1" t="s">
        <v>319</v>
      </c>
    </row>
    <row r="15512" customFormat="false" ht="15" hidden="false" customHeight="true" outlineLevel="0" collapsed="false">
      <c r="A15512" s="106" t="n">
        <v>105581.525868056</v>
      </c>
      <c r="B15512" s="1" t="s">
        <v>320</v>
      </c>
      <c r="C15512" s="1" t="s">
        <v>321</v>
      </c>
      <c r="D15512" s="1" t="s">
        <v>322</v>
      </c>
    </row>
    <row r="15513" customFormat="false" ht="15" hidden="false" customHeight="true" outlineLevel="0" collapsed="false">
      <c r="A15513" s="106" t="n">
        <v>105589.357060185</v>
      </c>
      <c r="B15513" s="1" t="s">
        <v>323</v>
      </c>
      <c r="C15513" s="1" t="s">
        <v>324</v>
      </c>
      <c r="D15513" s="1" t="s">
        <v>325</v>
      </c>
    </row>
    <row r="15514" customFormat="false" ht="15" hidden="false" customHeight="true" outlineLevel="0" collapsed="false">
      <c r="A15514" s="106" t="n">
        <v>105596.217280093</v>
      </c>
      <c r="B15514" s="1" t="s">
        <v>314</v>
      </c>
      <c r="C15514" s="1" t="s">
        <v>315</v>
      </c>
      <c r="D15514" s="1" t="s">
        <v>316</v>
      </c>
    </row>
    <row r="15515" customFormat="false" ht="15" hidden="false" customHeight="true" outlineLevel="0" collapsed="false">
      <c r="A15515" s="106" t="n">
        <v>105603.363981482</v>
      </c>
      <c r="B15515" s="1" t="s">
        <v>326</v>
      </c>
      <c r="C15515" s="1" t="s">
        <v>327</v>
      </c>
      <c r="D15515" s="1" t="s">
        <v>319</v>
      </c>
    </row>
    <row r="15516" customFormat="false" ht="15" hidden="false" customHeight="true" outlineLevel="0" collapsed="false">
      <c r="A15516" s="106" t="n">
        <v>105611.42806713</v>
      </c>
      <c r="B15516" s="1" t="s">
        <v>320</v>
      </c>
      <c r="C15516" s="1" t="s">
        <v>321</v>
      </c>
      <c r="D15516" s="1" t="s">
        <v>322</v>
      </c>
    </row>
    <row r="15517" customFormat="false" ht="15" hidden="false" customHeight="true" outlineLevel="0" collapsed="false">
      <c r="A15517" s="106" t="n">
        <v>105618.874340278</v>
      </c>
      <c r="B15517" s="1" t="s">
        <v>323</v>
      </c>
      <c r="C15517" s="1" t="s">
        <v>324</v>
      </c>
      <c r="D15517" s="1" t="s">
        <v>325</v>
      </c>
    </row>
    <row r="15518" customFormat="false" ht="15" hidden="false" customHeight="true" outlineLevel="0" collapsed="false">
      <c r="A15518" s="106" t="n">
        <v>105625.55912037</v>
      </c>
      <c r="B15518" s="1" t="s">
        <v>314</v>
      </c>
      <c r="C15518" s="1" t="s">
        <v>315</v>
      </c>
      <c r="D15518" s="1" t="s">
        <v>316</v>
      </c>
    </row>
    <row r="15519" customFormat="false" ht="15" hidden="false" customHeight="true" outlineLevel="0" collapsed="false">
      <c r="A15519" s="106" t="n">
        <v>105633.022303241</v>
      </c>
      <c r="B15519" s="1" t="s">
        <v>326</v>
      </c>
      <c r="C15519" s="1" t="s">
        <v>327</v>
      </c>
      <c r="D15519" s="1" t="s">
        <v>319</v>
      </c>
    </row>
    <row r="15520" customFormat="false" ht="15" hidden="false" customHeight="true" outlineLevel="0" collapsed="false">
      <c r="A15520" s="106" t="n">
        <v>105636.124016204</v>
      </c>
      <c r="B15520" s="1" t="s">
        <v>328</v>
      </c>
      <c r="C15520" s="1" t="s">
        <v>329</v>
      </c>
      <c r="D15520" s="1" t="s">
        <v>330</v>
      </c>
    </row>
    <row r="15521" customFormat="false" ht="15" hidden="false" customHeight="true" outlineLevel="0" collapsed="false">
      <c r="A15521" s="106" t="n">
        <v>105641.229444444</v>
      </c>
      <c r="B15521" s="1" t="s">
        <v>320</v>
      </c>
      <c r="C15521" s="1" t="s">
        <v>321</v>
      </c>
      <c r="D15521" s="1" t="s">
        <v>322</v>
      </c>
    </row>
    <row r="15522" customFormat="false" ht="15" hidden="false" customHeight="true" outlineLevel="0" collapsed="false">
      <c r="A15522" s="106" t="n">
        <v>105648.298912037</v>
      </c>
      <c r="B15522" s="1" t="s">
        <v>323</v>
      </c>
      <c r="C15522" s="1" t="s">
        <v>324</v>
      </c>
      <c r="D15522" s="1" t="s">
        <v>325</v>
      </c>
    </row>
    <row r="15523" customFormat="false" ht="15" hidden="false" customHeight="true" outlineLevel="0" collapsed="false">
      <c r="A15523" s="106" t="n">
        <v>105654.9375</v>
      </c>
      <c r="B15523" s="1" t="s">
        <v>314</v>
      </c>
      <c r="C15523" s="1" t="s">
        <v>315</v>
      </c>
      <c r="D15523" s="1" t="s">
        <v>316</v>
      </c>
    </row>
    <row r="15524" customFormat="false" ht="15" hidden="false" customHeight="true" outlineLevel="0" collapsed="false">
      <c r="A15524" s="106" t="n">
        <v>105662.716238426</v>
      </c>
      <c r="B15524" s="1" t="s">
        <v>326</v>
      </c>
      <c r="C15524" s="1" t="s">
        <v>327</v>
      </c>
      <c r="D15524" s="1" t="s">
        <v>319</v>
      </c>
    </row>
    <row r="15525" customFormat="false" ht="15" hidden="false" customHeight="true" outlineLevel="0" collapsed="false">
      <c r="A15525" s="106" t="n">
        <v>105670.869548611</v>
      </c>
      <c r="B15525" s="1" t="s">
        <v>320</v>
      </c>
      <c r="C15525" s="1" t="s">
        <v>321</v>
      </c>
      <c r="D15525" s="1" t="s">
        <v>322</v>
      </c>
    </row>
    <row r="15526" customFormat="false" ht="15" hidden="false" customHeight="true" outlineLevel="0" collapsed="false">
      <c r="A15526" s="106" t="n">
        <v>105677.658738426</v>
      </c>
      <c r="B15526" s="1" t="s">
        <v>323</v>
      </c>
      <c r="C15526" s="1" t="s">
        <v>324</v>
      </c>
      <c r="D15526" s="1" t="s">
        <v>325</v>
      </c>
    </row>
    <row r="15527" customFormat="false" ht="15" hidden="false" customHeight="true" outlineLevel="0" collapsed="false">
      <c r="A15527" s="106" t="n">
        <v>105684.374884259</v>
      </c>
      <c r="B15527" s="1" t="s">
        <v>314</v>
      </c>
      <c r="C15527" s="1" t="s">
        <v>315</v>
      </c>
      <c r="D15527" s="1" t="s">
        <v>316</v>
      </c>
    </row>
    <row r="15528" customFormat="false" ht="15" hidden="false" customHeight="true" outlineLevel="0" collapsed="false">
      <c r="A15528" s="106" t="n">
        <v>105692.412118056</v>
      </c>
      <c r="B15528" s="1" t="s">
        <v>317</v>
      </c>
      <c r="C15528" s="1" t="s">
        <v>318</v>
      </c>
      <c r="D15528" s="1" t="s">
        <v>319</v>
      </c>
    </row>
    <row r="15529" customFormat="false" ht="15" hidden="false" customHeight="true" outlineLevel="0" collapsed="false">
      <c r="A15529" s="106" t="n">
        <v>105700.340104167</v>
      </c>
      <c r="B15529" s="1" t="s">
        <v>320</v>
      </c>
      <c r="C15529" s="1" t="s">
        <v>321</v>
      </c>
      <c r="D15529" s="1" t="s">
        <v>322</v>
      </c>
    </row>
    <row r="15530" customFormat="false" ht="15" hidden="false" customHeight="true" outlineLevel="0" collapsed="false">
      <c r="A15530" s="106" t="n">
        <v>105706.981990741</v>
      </c>
      <c r="B15530" s="1" t="s">
        <v>333</v>
      </c>
      <c r="C15530" s="1" t="s">
        <v>334</v>
      </c>
      <c r="D15530" s="1" t="s">
        <v>325</v>
      </c>
    </row>
    <row r="15531" customFormat="false" ht="15" hidden="false" customHeight="true" outlineLevel="0" collapsed="false">
      <c r="A15531" s="106" t="n">
        <v>105713.890833333</v>
      </c>
      <c r="B15531" s="1" t="s">
        <v>314</v>
      </c>
      <c r="C15531" s="1" t="s">
        <v>315</v>
      </c>
      <c r="D15531" s="1" t="s">
        <v>316</v>
      </c>
    </row>
    <row r="15532" customFormat="false" ht="15" hidden="false" customHeight="true" outlineLevel="0" collapsed="false">
      <c r="A15532" s="106" t="n">
        <v>105722.065196759</v>
      </c>
      <c r="B15532" s="1" t="s">
        <v>326</v>
      </c>
      <c r="C15532" s="1" t="s">
        <v>327</v>
      </c>
      <c r="D15532" s="1" t="s">
        <v>319</v>
      </c>
    </row>
    <row r="15533" customFormat="false" ht="15" hidden="false" customHeight="true" outlineLevel="0" collapsed="false">
      <c r="A15533" s="106" t="n">
        <v>105728.735266204</v>
      </c>
      <c r="B15533" s="1" t="s">
        <v>328</v>
      </c>
      <c r="C15533" s="1" t="s">
        <v>331</v>
      </c>
      <c r="D15533" s="1" t="s">
        <v>332</v>
      </c>
    </row>
    <row r="15534" customFormat="false" ht="15" hidden="false" customHeight="true" outlineLevel="0" collapsed="false">
      <c r="A15534" s="106" t="n">
        <v>105729.671875</v>
      </c>
      <c r="B15534" s="1" t="s">
        <v>320</v>
      </c>
      <c r="C15534" s="1" t="s">
        <v>321</v>
      </c>
      <c r="D15534" s="1" t="s">
        <v>322</v>
      </c>
    </row>
    <row r="15535" customFormat="false" ht="15" hidden="false" customHeight="true" outlineLevel="0" collapsed="false">
      <c r="A15535" s="106" t="n">
        <v>105736.297453704</v>
      </c>
      <c r="B15535" s="1" t="s">
        <v>323</v>
      </c>
      <c r="C15535" s="1" t="s">
        <v>324</v>
      </c>
      <c r="D15535" s="1" t="s">
        <v>325</v>
      </c>
    </row>
    <row r="15536" customFormat="false" ht="15" hidden="false" customHeight="true" outlineLevel="0" collapsed="false">
      <c r="A15536" s="106" t="n">
        <v>105743.498287037</v>
      </c>
      <c r="B15536" s="1" t="s">
        <v>314</v>
      </c>
      <c r="C15536" s="1" t="s">
        <v>315</v>
      </c>
      <c r="D15536" s="1" t="s">
        <v>316</v>
      </c>
    </row>
    <row r="15537" customFormat="false" ht="15" hidden="false" customHeight="true" outlineLevel="0" collapsed="false">
      <c r="A15537" s="106" t="n">
        <v>105751.642118056</v>
      </c>
      <c r="B15537" s="1" t="s">
        <v>326</v>
      </c>
      <c r="C15537" s="1" t="s">
        <v>327</v>
      </c>
      <c r="D15537" s="1" t="s">
        <v>319</v>
      </c>
    </row>
    <row r="15538" customFormat="false" ht="15" hidden="false" customHeight="true" outlineLevel="0" collapsed="false">
      <c r="A15538" s="106" t="n">
        <v>105758.91412037</v>
      </c>
      <c r="B15538" s="1" t="s">
        <v>320</v>
      </c>
      <c r="C15538" s="1" t="s">
        <v>321</v>
      </c>
      <c r="D15538" s="1" t="s">
        <v>322</v>
      </c>
    </row>
    <row r="15539" customFormat="false" ht="15" hidden="false" customHeight="true" outlineLevel="0" collapsed="false">
      <c r="A15539" s="106" t="n">
        <v>105765.639930556</v>
      </c>
      <c r="B15539" s="1" t="s">
        <v>323</v>
      </c>
      <c r="C15539" s="1" t="s">
        <v>324</v>
      </c>
      <c r="D15539" s="1" t="s">
        <v>325</v>
      </c>
    </row>
    <row r="15540" customFormat="false" ht="15" hidden="false" customHeight="true" outlineLevel="0" collapsed="false">
      <c r="A15540" s="106" t="n">
        <v>105773.193796296</v>
      </c>
      <c r="B15540" s="1" t="s">
        <v>314</v>
      </c>
      <c r="C15540" s="1" t="s">
        <v>315</v>
      </c>
      <c r="D15540" s="1" t="s">
        <v>316</v>
      </c>
    </row>
    <row r="15541" customFormat="false" ht="15" hidden="false" customHeight="true" outlineLevel="0" collapsed="false">
      <c r="A15541" s="106" t="n">
        <v>105781.138310185</v>
      </c>
      <c r="B15541" s="1" t="s">
        <v>326</v>
      </c>
      <c r="C15541" s="1" t="s">
        <v>327</v>
      </c>
      <c r="D15541" s="1" t="s">
        <v>319</v>
      </c>
    </row>
    <row r="15542" customFormat="false" ht="15" hidden="false" customHeight="true" outlineLevel="0" collapsed="false">
      <c r="A15542" s="106" t="n">
        <v>105788.121134259</v>
      </c>
      <c r="B15542" s="1" t="s">
        <v>320</v>
      </c>
      <c r="C15542" s="1" t="s">
        <v>321</v>
      </c>
      <c r="D15542" s="1" t="s">
        <v>322</v>
      </c>
    </row>
    <row r="15543" customFormat="false" ht="15" hidden="false" customHeight="true" outlineLevel="0" collapsed="false">
      <c r="A15543" s="106" t="n">
        <v>105795.051782407</v>
      </c>
      <c r="B15543" s="1" t="s">
        <v>323</v>
      </c>
      <c r="C15543" s="1" t="s">
        <v>324</v>
      </c>
      <c r="D15543" s="1" t="s">
        <v>325</v>
      </c>
    </row>
    <row r="15544" customFormat="false" ht="15" hidden="false" customHeight="true" outlineLevel="0" collapsed="false">
      <c r="A15544" s="106" t="n">
        <v>105802.94900463</v>
      </c>
      <c r="B15544" s="1" t="s">
        <v>314</v>
      </c>
      <c r="C15544" s="1" t="s">
        <v>315</v>
      </c>
      <c r="D15544" s="1" t="s">
        <v>316</v>
      </c>
    </row>
    <row r="15545" customFormat="false" ht="15" hidden="false" customHeight="true" outlineLevel="0" collapsed="false">
      <c r="A15545" s="106" t="n">
        <v>105810.576145833</v>
      </c>
      <c r="B15545" s="1" t="s">
        <v>326</v>
      </c>
      <c r="C15545" s="1" t="s">
        <v>327</v>
      </c>
      <c r="D15545" s="1" t="s">
        <v>319</v>
      </c>
    </row>
    <row r="15546" customFormat="false" ht="15" hidden="false" customHeight="true" outlineLevel="0" collapsed="false">
      <c r="A15546" s="106" t="n">
        <v>105817.347060185</v>
      </c>
      <c r="B15546" s="1" t="s">
        <v>320</v>
      </c>
      <c r="C15546" s="1" t="s">
        <v>321</v>
      </c>
      <c r="D15546" s="1" t="s">
        <v>322</v>
      </c>
    </row>
    <row r="15547" customFormat="false" ht="15" hidden="false" customHeight="true" outlineLevel="0" collapsed="false">
      <c r="A15547" s="106" t="n">
        <v>105822.454108796</v>
      </c>
      <c r="B15547" s="1" t="s">
        <v>328</v>
      </c>
      <c r="C15547" s="1" t="s">
        <v>335</v>
      </c>
      <c r="D15547" s="1" t="s">
        <v>336</v>
      </c>
    </row>
    <row r="15548" customFormat="false" ht="15" hidden="false" customHeight="true" outlineLevel="0" collapsed="false">
      <c r="A15548" s="106" t="n">
        <v>105824.574571759</v>
      </c>
      <c r="B15548" s="1" t="s">
        <v>323</v>
      </c>
      <c r="C15548" s="1" t="s">
        <v>324</v>
      </c>
      <c r="D15548" s="1" t="s">
        <v>325</v>
      </c>
    </row>
    <row r="15549" customFormat="false" ht="15" hidden="false" customHeight="true" outlineLevel="0" collapsed="false">
      <c r="A15549" s="106" t="n">
        <v>105832.714733796</v>
      </c>
      <c r="B15549" s="1" t="s">
        <v>314</v>
      </c>
      <c r="C15549" s="1" t="s">
        <v>315</v>
      </c>
      <c r="D15549" s="1" t="s">
        <v>316</v>
      </c>
    </row>
    <row r="15550" customFormat="false" ht="15" hidden="false" customHeight="true" outlineLevel="0" collapsed="false">
      <c r="A15550" s="106" t="n">
        <v>105839.989490741</v>
      </c>
      <c r="B15550" s="1" t="s">
        <v>326</v>
      </c>
      <c r="C15550" s="1" t="s">
        <v>327</v>
      </c>
      <c r="D15550" s="1" t="s">
        <v>319</v>
      </c>
    </row>
    <row r="15551" customFormat="false" ht="15" hidden="false" customHeight="true" outlineLevel="0" collapsed="false">
      <c r="A15551" s="106" t="n">
        <v>105846.644594907</v>
      </c>
      <c r="B15551" s="1" t="s">
        <v>320</v>
      </c>
      <c r="C15551" s="1" t="s">
        <v>321</v>
      </c>
      <c r="D15551" s="1" t="s">
        <v>322</v>
      </c>
    </row>
    <row r="15552" customFormat="false" ht="15" hidden="false" customHeight="true" outlineLevel="0" collapsed="false">
      <c r="A15552" s="106" t="n">
        <v>105854.229965278</v>
      </c>
      <c r="B15552" s="1" t="s">
        <v>323</v>
      </c>
      <c r="C15552" s="1" t="s">
        <v>324</v>
      </c>
      <c r="D15552" s="1" t="s">
        <v>325</v>
      </c>
    </row>
    <row r="15553" customFormat="false" ht="15" hidden="false" customHeight="true" outlineLevel="0" collapsed="false">
      <c r="A15553" s="106" t="n">
        <v>105862.439548611</v>
      </c>
      <c r="B15553" s="1" t="s">
        <v>314</v>
      </c>
      <c r="C15553" s="1" t="s">
        <v>315</v>
      </c>
      <c r="D15553" s="1" t="s">
        <v>316</v>
      </c>
    </row>
    <row r="15554" customFormat="false" ht="15" hidden="false" customHeight="true" outlineLevel="0" collapsed="false">
      <c r="A15554" s="106" t="n">
        <v>105869.406331019</v>
      </c>
      <c r="B15554" s="1" t="s">
        <v>317</v>
      </c>
      <c r="C15554" s="1" t="s">
        <v>318</v>
      </c>
      <c r="D15554" s="1" t="s">
        <v>319</v>
      </c>
    </row>
    <row r="15555" customFormat="false" ht="15" hidden="false" customHeight="true" outlineLevel="0" collapsed="false">
      <c r="A15555" s="106" t="n">
        <v>105876.062395833</v>
      </c>
      <c r="B15555" s="1" t="s">
        <v>320</v>
      </c>
      <c r="C15555" s="1" t="s">
        <v>321</v>
      </c>
      <c r="D15555" s="1" t="s">
        <v>322</v>
      </c>
    </row>
    <row r="15556" customFormat="false" ht="15" hidden="false" customHeight="true" outlineLevel="0" collapsed="false">
      <c r="A15556" s="106" t="n">
        <v>105883.998032407</v>
      </c>
      <c r="B15556" s="1" t="s">
        <v>333</v>
      </c>
      <c r="C15556" s="1" t="s">
        <v>334</v>
      </c>
      <c r="D15556" s="1" t="s">
        <v>325</v>
      </c>
    </row>
    <row r="15557" customFormat="false" ht="15" hidden="false" customHeight="true" outlineLevel="0" collapsed="false">
      <c r="A15557" s="106" t="n">
        <v>105892.085590278</v>
      </c>
      <c r="B15557" s="1" t="s">
        <v>314</v>
      </c>
      <c r="C15557" s="1" t="s">
        <v>315</v>
      </c>
      <c r="D15557" s="1" t="s">
        <v>316</v>
      </c>
    </row>
    <row r="15558" customFormat="false" ht="15" hidden="false" customHeight="true" outlineLevel="0" collapsed="false">
      <c r="A15558" s="106" t="n">
        <v>105898.839386574</v>
      </c>
      <c r="B15558" s="1" t="s">
        <v>326</v>
      </c>
      <c r="C15558" s="1" t="s">
        <v>327</v>
      </c>
      <c r="D15558" s="1" t="s">
        <v>319</v>
      </c>
    </row>
    <row r="15559" customFormat="false" ht="15" hidden="false" customHeight="true" outlineLevel="0" collapsed="false">
      <c r="A15559" s="106" t="n">
        <v>105905.635833333</v>
      </c>
      <c r="B15559" s="1" t="s">
        <v>320</v>
      </c>
      <c r="C15559" s="1" t="s">
        <v>321</v>
      </c>
      <c r="D15559" s="1" t="s">
        <v>322</v>
      </c>
    </row>
    <row r="15560" customFormat="false" ht="15" hidden="false" customHeight="true" outlineLevel="0" collapsed="false">
      <c r="A15560" s="106" t="n">
        <v>105912.435671296</v>
      </c>
      <c r="B15560" s="1" t="s">
        <v>328</v>
      </c>
      <c r="C15560" s="1" t="s">
        <v>337</v>
      </c>
      <c r="D15560" s="1" t="s">
        <v>338</v>
      </c>
    </row>
    <row r="15561" customFormat="false" ht="15" hidden="false" customHeight="true" outlineLevel="0" collapsed="false">
      <c r="A15561" s="106" t="n">
        <v>105913.812928241</v>
      </c>
      <c r="B15561" s="1" t="s">
        <v>323</v>
      </c>
      <c r="C15561" s="1" t="s">
        <v>324</v>
      </c>
      <c r="D15561" s="1" t="s">
        <v>325</v>
      </c>
    </row>
    <row r="15562" customFormat="false" ht="15" hidden="false" customHeight="true" outlineLevel="0" collapsed="false">
      <c r="A15562" s="106" t="n">
        <v>105921.632199074</v>
      </c>
      <c r="B15562" s="1" t="s">
        <v>314</v>
      </c>
      <c r="C15562" s="1" t="s">
        <v>315</v>
      </c>
      <c r="D15562" s="1" t="s">
        <v>316</v>
      </c>
    </row>
    <row r="15563" customFormat="false" ht="15" hidden="false" customHeight="true" outlineLevel="0" collapsed="false">
      <c r="A15563" s="106" t="n">
        <v>105928.291006944</v>
      </c>
      <c r="B15563" s="1" t="s">
        <v>326</v>
      </c>
      <c r="C15563" s="1" t="s">
        <v>327</v>
      </c>
      <c r="D15563" s="1" t="s">
        <v>319</v>
      </c>
    </row>
    <row r="15564" customFormat="false" ht="15" hidden="false" customHeight="true" outlineLevel="0" collapsed="false">
      <c r="A15564" s="106" t="n">
        <v>105935.36875</v>
      </c>
      <c r="B15564" s="1" t="s">
        <v>320</v>
      </c>
      <c r="C15564" s="1" t="s">
        <v>321</v>
      </c>
      <c r="D15564" s="1" t="s">
        <v>322</v>
      </c>
    </row>
    <row r="15565" customFormat="false" ht="15" hidden="false" customHeight="true" outlineLevel="0" collapsed="false">
      <c r="A15565" s="106" t="n">
        <v>105943.593020833</v>
      </c>
      <c r="B15565" s="1" t="s">
        <v>323</v>
      </c>
      <c r="C15565" s="1" t="s">
        <v>324</v>
      </c>
      <c r="D15565" s="1" t="s">
        <v>325</v>
      </c>
    </row>
    <row r="15566" customFormat="false" ht="15" hidden="false" customHeight="true" outlineLevel="0" collapsed="false">
      <c r="A15566" s="106" t="n">
        <v>105951.0746875</v>
      </c>
      <c r="B15566" s="1" t="s">
        <v>314</v>
      </c>
      <c r="C15566" s="1" t="s">
        <v>315</v>
      </c>
      <c r="D15566" s="1" t="s">
        <v>316</v>
      </c>
    </row>
    <row r="15567" customFormat="false" ht="15" hidden="false" customHeight="true" outlineLevel="0" collapsed="false">
      <c r="A15567" s="106" t="n">
        <v>105957.765960648</v>
      </c>
      <c r="B15567" s="1" t="s">
        <v>326</v>
      </c>
      <c r="C15567" s="1" t="s">
        <v>327</v>
      </c>
      <c r="D15567" s="1" t="s">
        <v>319</v>
      </c>
    </row>
    <row r="15568" customFormat="false" ht="15" hidden="false" customHeight="true" outlineLevel="0" collapsed="false">
      <c r="A15568" s="106" t="n">
        <v>105965.217303241</v>
      </c>
      <c r="B15568" s="1" t="s">
        <v>320</v>
      </c>
      <c r="C15568" s="1" t="s">
        <v>321</v>
      </c>
      <c r="D15568" s="1" t="s">
        <v>322</v>
      </c>
    </row>
    <row r="15569" customFormat="false" ht="15" hidden="false" customHeight="true" outlineLevel="0" collapsed="false">
      <c r="A15569" s="106" t="n">
        <v>105973.281168982</v>
      </c>
      <c r="B15569" s="1" t="s">
        <v>323</v>
      </c>
      <c r="C15569" s="1" t="s">
        <v>324</v>
      </c>
      <c r="D15569" s="1" t="s">
        <v>325</v>
      </c>
    </row>
    <row r="15570" customFormat="false" ht="15" hidden="false" customHeight="true" outlineLevel="0" collapsed="false">
      <c r="A15570" s="106" t="n">
        <v>105980.425127315</v>
      </c>
      <c r="B15570" s="1" t="s">
        <v>314</v>
      </c>
      <c r="C15570" s="1" t="s">
        <v>315</v>
      </c>
      <c r="D15570" s="1" t="s">
        <v>316</v>
      </c>
    </row>
    <row r="15571" customFormat="false" ht="15" hidden="false" customHeight="true" outlineLevel="0" collapsed="false">
      <c r="A15571" s="106" t="n">
        <v>105987.277453704</v>
      </c>
      <c r="B15571" s="1" t="s">
        <v>326</v>
      </c>
      <c r="C15571" s="1" t="s">
        <v>327</v>
      </c>
      <c r="D15571" s="1" t="s">
        <v>319</v>
      </c>
    </row>
    <row r="15572" customFormat="false" ht="15" hidden="false" customHeight="true" outlineLevel="0" collapsed="false">
      <c r="A15572" s="106" t="n">
        <v>105995.096863426</v>
      </c>
      <c r="B15572" s="1" t="s">
        <v>320</v>
      </c>
      <c r="C15572" s="1" t="s">
        <v>321</v>
      </c>
      <c r="D15572" s="1" t="s">
        <v>322</v>
      </c>
    </row>
    <row r="15573" customFormat="false" ht="15" hidden="false" customHeight="true" outlineLevel="0" collapsed="false">
      <c r="A15573" s="106" t="n">
        <v>106001.363611111</v>
      </c>
      <c r="B15573" s="1" t="s">
        <v>328</v>
      </c>
      <c r="C15573" s="1" t="s">
        <v>329</v>
      </c>
      <c r="D15573" s="1" t="s">
        <v>330</v>
      </c>
    </row>
    <row r="15574" customFormat="false" ht="15" hidden="false" customHeight="true" outlineLevel="0" collapsed="false">
      <c r="A15574" s="106" t="n">
        <v>106002.856435185</v>
      </c>
      <c r="B15574" s="1" t="s">
        <v>323</v>
      </c>
      <c r="C15574" s="1" t="s">
        <v>324</v>
      </c>
      <c r="D15574" s="1" t="s">
        <v>325</v>
      </c>
    </row>
    <row r="15575" customFormat="false" ht="15" hidden="false" customHeight="true" outlineLevel="0" collapsed="false">
      <c r="A15575" s="106" t="n">
        <v>106009.714016204</v>
      </c>
      <c r="B15575" s="1" t="s">
        <v>314</v>
      </c>
      <c r="C15575" s="1" t="s">
        <v>315</v>
      </c>
      <c r="D15575" s="1" t="s">
        <v>316</v>
      </c>
    </row>
    <row r="15576" customFormat="false" ht="15" hidden="false" customHeight="true" outlineLevel="0" collapsed="false">
      <c r="A15576" s="106" t="n">
        <v>106016.839270833</v>
      </c>
      <c r="B15576" s="1" t="s">
        <v>326</v>
      </c>
      <c r="C15576" s="1" t="s">
        <v>327</v>
      </c>
      <c r="D15576" s="1" t="s">
        <v>319</v>
      </c>
    </row>
    <row r="15577" customFormat="false" ht="15" hidden="false" customHeight="true" outlineLevel="0" collapsed="false">
      <c r="A15577" s="106" t="n">
        <v>106024.917986111</v>
      </c>
      <c r="B15577" s="1" t="s">
        <v>320</v>
      </c>
      <c r="C15577" s="1" t="s">
        <v>321</v>
      </c>
      <c r="D15577" s="1" t="s">
        <v>322</v>
      </c>
    </row>
    <row r="15578" customFormat="false" ht="15" hidden="false" customHeight="true" outlineLevel="0" collapsed="false">
      <c r="A15578" s="106" t="n">
        <v>106032.3225</v>
      </c>
      <c r="B15578" s="1" t="s">
        <v>323</v>
      </c>
      <c r="C15578" s="1" t="s">
        <v>324</v>
      </c>
      <c r="D15578" s="1" t="s">
        <v>325</v>
      </c>
    </row>
    <row r="15579" customFormat="false" ht="15" hidden="false" customHeight="true" outlineLevel="0" collapsed="false">
      <c r="A15579" s="106" t="n">
        <v>106038.986388889</v>
      </c>
      <c r="B15579" s="1" t="s">
        <v>314</v>
      </c>
      <c r="C15579" s="1" t="s">
        <v>315</v>
      </c>
      <c r="D15579" s="1" t="s">
        <v>316</v>
      </c>
    </row>
    <row r="15580" customFormat="false" ht="15" hidden="false" customHeight="true" outlineLevel="0" collapsed="false">
      <c r="A15580" s="106" t="n">
        <v>106046.451273148</v>
      </c>
      <c r="B15580" s="1" t="s">
        <v>317</v>
      </c>
      <c r="C15580" s="1" t="s">
        <v>318</v>
      </c>
      <c r="D15580" s="1" t="s">
        <v>319</v>
      </c>
    </row>
    <row r="15581" customFormat="false" ht="15" hidden="false" customHeight="true" outlineLevel="0" collapsed="false">
      <c r="A15581" s="106" t="n">
        <v>106054.623287037</v>
      </c>
      <c r="B15581" s="1" t="s">
        <v>320</v>
      </c>
      <c r="C15581" s="1" t="s">
        <v>321</v>
      </c>
      <c r="D15581" s="1" t="s">
        <v>322</v>
      </c>
    </row>
    <row r="15582" customFormat="false" ht="15" hidden="false" customHeight="true" outlineLevel="0" collapsed="false">
      <c r="A15582" s="106" t="n">
        <v>106061.695798611</v>
      </c>
      <c r="B15582" s="1" t="s">
        <v>323</v>
      </c>
      <c r="C15582" s="1" t="s">
        <v>324</v>
      </c>
      <c r="D15582" s="1" t="s">
        <v>325</v>
      </c>
    </row>
    <row r="15583" customFormat="false" ht="15" hidden="false" customHeight="true" outlineLevel="0" collapsed="false">
      <c r="A15583" s="106" t="n">
        <v>106068.293171296</v>
      </c>
      <c r="B15583" s="1" t="s">
        <v>314</v>
      </c>
      <c r="C15583" s="1" t="s">
        <v>315</v>
      </c>
      <c r="D15583" s="1" t="s">
        <v>316</v>
      </c>
    </row>
    <row r="15584" customFormat="false" ht="15" hidden="false" customHeight="true" outlineLevel="0" collapsed="false">
      <c r="A15584" s="106" t="n">
        <v>106076.093032407</v>
      </c>
      <c r="B15584" s="1" t="s">
        <v>326</v>
      </c>
      <c r="C15584" s="1" t="s">
        <v>327</v>
      </c>
      <c r="D15584" s="1" t="s">
        <v>319</v>
      </c>
    </row>
    <row r="15585" customFormat="false" ht="15" hidden="false" customHeight="true" outlineLevel="0" collapsed="false">
      <c r="A15585" s="106" t="n">
        <v>106084.194282407</v>
      </c>
      <c r="B15585" s="1" t="s">
        <v>320</v>
      </c>
      <c r="C15585" s="1" t="s">
        <v>321</v>
      </c>
      <c r="D15585" s="1" t="s">
        <v>322</v>
      </c>
    </row>
    <row r="15586" customFormat="false" ht="15" hidden="false" customHeight="true" outlineLevel="0" collapsed="false">
      <c r="A15586" s="106" t="n">
        <v>106091.002800926</v>
      </c>
      <c r="B15586" s="1" t="s">
        <v>323</v>
      </c>
      <c r="C15586" s="1" t="s">
        <v>324</v>
      </c>
      <c r="D15586" s="1" t="s">
        <v>325</v>
      </c>
    </row>
    <row r="15587" customFormat="false" ht="15" hidden="false" customHeight="true" outlineLevel="0" collapsed="false">
      <c r="A15587" s="106" t="n">
        <v>106093.974502315</v>
      </c>
      <c r="B15587" s="1" t="s">
        <v>328</v>
      </c>
      <c r="C15587" s="1" t="s">
        <v>331</v>
      </c>
      <c r="D15587" s="1" t="s">
        <v>332</v>
      </c>
    </row>
    <row r="15588" customFormat="false" ht="15" hidden="false" customHeight="true" outlineLevel="0" collapsed="false">
      <c r="A15588" s="106" t="n">
        <v>106097.681574074</v>
      </c>
      <c r="B15588" s="1" t="s">
        <v>314</v>
      </c>
      <c r="C15588" s="1" t="s">
        <v>315</v>
      </c>
      <c r="D15588" s="1" t="s">
        <v>316</v>
      </c>
    </row>
    <row r="15589" customFormat="false" ht="15" hidden="false" customHeight="true" outlineLevel="0" collapsed="false">
      <c r="A15589" s="106" t="n">
        <v>106105.733842593</v>
      </c>
      <c r="B15589" s="1" t="s">
        <v>326</v>
      </c>
      <c r="C15589" s="1" t="s">
        <v>327</v>
      </c>
      <c r="D15589" s="1" t="s">
        <v>319</v>
      </c>
    </row>
    <row r="15590" customFormat="false" ht="15" hidden="false" customHeight="true" outlineLevel="0" collapsed="false">
      <c r="A15590" s="106" t="n">
        <v>106113.638391204</v>
      </c>
      <c r="B15590" s="1" t="s">
        <v>320</v>
      </c>
      <c r="C15590" s="1" t="s">
        <v>321</v>
      </c>
      <c r="D15590" s="1" t="s">
        <v>322</v>
      </c>
    </row>
    <row r="15591" customFormat="false" ht="15" hidden="false" customHeight="true" outlineLevel="0" collapsed="false">
      <c r="A15591" s="106" t="n">
        <v>106120.281400463</v>
      </c>
      <c r="B15591" s="1" t="s">
        <v>323</v>
      </c>
      <c r="C15591" s="1" t="s">
        <v>324</v>
      </c>
      <c r="D15591" s="1" t="s">
        <v>325</v>
      </c>
    </row>
    <row r="15592" customFormat="false" ht="15" hidden="false" customHeight="true" outlineLevel="0" collapsed="false">
      <c r="A15592" s="106" t="n">
        <v>106127.185046296</v>
      </c>
      <c r="B15592" s="1" t="s">
        <v>314</v>
      </c>
      <c r="C15592" s="1" t="s">
        <v>315</v>
      </c>
      <c r="D15592" s="1" t="s">
        <v>316</v>
      </c>
    </row>
    <row r="15593" customFormat="false" ht="15" hidden="false" customHeight="true" outlineLevel="0" collapsed="false">
      <c r="A15593" s="106" t="n">
        <v>106135.350104167</v>
      </c>
      <c r="B15593" s="1" t="s">
        <v>326</v>
      </c>
      <c r="C15593" s="1" t="s">
        <v>327</v>
      </c>
      <c r="D15593" s="1" t="s">
        <v>319</v>
      </c>
    </row>
    <row r="15594" customFormat="false" ht="15" hidden="false" customHeight="true" outlineLevel="0" collapsed="false">
      <c r="A15594" s="106" t="n">
        <v>106142.977731482</v>
      </c>
      <c r="B15594" s="1" t="s">
        <v>320</v>
      </c>
      <c r="C15594" s="1" t="s">
        <v>321</v>
      </c>
      <c r="D15594" s="1" t="s">
        <v>322</v>
      </c>
    </row>
    <row r="15595" customFormat="false" ht="15" hidden="false" customHeight="true" outlineLevel="0" collapsed="false">
      <c r="A15595" s="106" t="n">
        <v>106149.579513889</v>
      </c>
      <c r="B15595" s="1" t="s">
        <v>323</v>
      </c>
      <c r="C15595" s="1" t="s">
        <v>324</v>
      </c>
      <c r="D15595" s="1" t="s">
        <v>325</v>
      </c>
    </row>
    <row r="15596" customFormat="false" ht="15" hidden="false" customHeight="true" outlineLevel="0" collapsed="false">
      <c r="A15596" s="106" t="n">
        <v>106156.814050926</v>
      </c>
      <c r="B15596" s="1" t="s">
        <v>314</v>
      </c>
      <c r="C15596" s="1" t="s">
        <v>315</v>
      </c>
      <c r="D15596" s="1" t="s">
        <v>316</v>
      </c>
    </row>
    <row r="15597" customFormat="false" ht="15" hidden="false" customHeight="true" outlineLevel="0" collapsed="false">
      <c r="A15597" s="106" t="n">
        <v>106164.93287037</v>
      </c>
      <c r="B15597" s="1" t="s">
        <v>326</v>
      </c>
      <c r="C15597" s="1" t="s">
        <v>327</v>
      </c>
      <c r="D15597" s="1" t="s">
        <v>319</v>
      </c>
    </row>
    <row r="15598" customFormat="false" ht="15" hidden="false" customHeight="true" outlineLevel="0" collapsed="false">
      <c r="A15598" s="106" t="n">
        <v>106172.245740741</v>
      </c>
      <c r="B15598" s="1" t="s">
        <v>320</v>
      </c>
      <c r="C15598" s="1" t="s">
        <v>321</v>
      </c>
      <c r="D15598" s="1" t="s">
        <v>322</v>
      </c>
    </row>
    <row r="15599" customFormat="false" ht="15" hidden="false" customHeight="true" outlineLevel="0" collapsed="false">
      <c r="A15599" s="106" t="n">
        <v>106178.948819444</v>
      </c>
      <c r="B15599" s="1" t="s">
        <v>323</v>
      </c>
      <c r="C15599" s="1" t="s">
        <v>324</v>
      </c>
      <c r="D15599" s="1" t="s">
        <v>325</v>
      </c>
    </row>
    <row r="15600" customFormat="false" ht="15" hidden="false" customHeight="true" outlineLevel="0" collapsed="false">
      <c r="A15600" s="106" t="n">
        <v>106186.552881944</v>
      </c>
      <c r="B15600" s="1" t="s">
        <v>314</v>
      </c>
      <c r="C15600" s="1" t="s">
        <v>315</v>
      </c>
      <c r="D15600" s="1" t="s">
        <v>316</v>
      </c>
    </row>
    <row r="15601" customFormat="false" ht="15" hidden="false" customHeight="true" outlineLevel="0" collapsed="false">
      <c r="A15601" s="106" t="n">
        <v>106187.698657407</v>
      </c>
      <c r="B15601" s="1" t="s">
        <v>328</v>
      </c>
      <c r="C15601" s="1" t="s">
        <v>335</v>
      </c>
      <c r="D15601" s="1" t="s">
        <v>336</v>
      </c>
    </row>
    <row r="15602" customFormat="false" ht="15" hidden="false" customHeight="true" outlineLevel="0" collapsed="false">
      <c r="A15602" s="106" t="n">
        <v>106194.482476852</v>
      </c>
      <c r="B15602" s="1" t="s">
        <v>326</v>
      </c>
      <c r="C15602" s="1" t="s">
        <v>327</v>
      </c>
      <c r="D15602" s="1" t="s">
        <v>319</v>
      </c>
    </row>
    <row r="15603" customFormat="false" ht="15" hidden="false" customHeight="true" outlineLevel="0" collapsed="false">
      <c r="A15603" s="106" t="n">
        <v>106201.487384259</v>
      </c>
      <c r="B15603" s="1" t="s">
        <v>320</v>
      </c>
      <c r="C15603" s="1" t="s">
        <v>321</v>
      </c>
      <c r="D15603" s="1" t="s">
        <v>322</v>
      </c>
    </row>
    <row r="15604" customFormat="false" ht="15" hidden="false" customHeight="true" outlineLevel="0" collapsed="false">
      <c r="A15604" s="106" t="n">
        <v>106208.432569444</v>
      </c>
      <c r="B15604" s="1" t="s">
        <v>323</v>
      </c>
      <c r="C15604" s="1" t="s">
        <v>324</v>
      </c>
      <c r="D15604" s="1" t="s">
        <v>325</v>
      </c>
    </row>
    <row r="15605" customFormat="false" ht="15" hidden="false" customHeight="true" outlineLevel="0" collapsed="false">
      <c r="A15605" s="106" t="n">
        <v>106216.363344907</v>
      </c>
      <c r="B15605" s="1" t="s">
        <v>314</v>
      </c>
      <c r="C15605" s="1" t="s">
        <v>315</v>
      </c>
      <c r="D15605" s="1" t="s">
        <v>316</v>
      </c>
    </row>
    <row r="15606" customFormat="false" ht="15" hidden="false" customHeight="true" outlineLevel="0" collapsed="false">
      <c r="A15606" s="106" t="n">
        <v>106224.000520833</v>
      </c>
      <c r="B15606" s="1" t="s">
        <v>317</v>
      </c>
      <c r="C15606" s="1" t="s">
        <v>318</v>
      </c>
      <c r="D15606" s="1" t="s">
        <v>319</v>
      </c>
    </row>
    <row r="15607" customFormat="false" ht="15" hidden="false" customHeight="true" outlineLevel="0" collapsed="false">
      <c r="A15607" s="106" t="n">
        <v>106230.757256944</v>
      </c>
      <c r="B15607" s="1" t="s">
        <v>320</v>
      </c>
      <c r="C15607" s="1" t="s">
        <v>321</v>
      </c>
      <c r="D15607" s="1" t="s">
        <v>322</v>
      </c>
    </row>
    <row r="15608" customFormat="false" ht="15" hidden="false" customHeight="true" outlineLevel="0" collapsed="false">
      <c r="A15608" s="106" t="n">
        <v>106238.049305556</v>
      </c>
      <c r="B15608" s="1" t="s">
        <v>323</v>
      </c>
      <c r="C15608" s="1" t="s">
        <v>324</v>
      </c>
      <c r="D15608" s="1" t="s">
        <v>325</v>
      </c>
    </row>
    <row r="15609" customFormat="false" ht="15" hidden="false" customHeight="true" outlineLevel="0" collapsed="false">
      <c r="A15609" s="106" t="n">
        <v>106246.192164352</v>
      </c>
      <c r="B15609" s="1" t="s">
        <v>314</v>
      </c>
      <c r="C15609" s="1" t="s">
        <v>315</v>
      </c>
      <c r="D15609" s="1" t="s">
        <v>316</v>
      </c>
    </row>
    <row r="15610" customFormat="false" ht="15" hidden="false" customHeight="true" outlineLevel="0" collapsed="false">
      <c r="A15610" s="106" t="n">
        <v>106253.486759259</v>
      </c>
      <c r="B15610" s="1" t="s">
        <v>326</v>
      </c>
      <c r="C15610" s="1" t="s">
        <v>327</v>
      </c>
      <c r="D15610" s="1" t="s">
        <v>319</v>
      </c>
    </row>
    <row r="15611" customFormat="false" ht="15" hidden="false" customHeight="true" outlineLevel="0" collapsed="false">
      <c r="A15611" s="106" t="n">
        <v>106260.1121875</v>
      </c>
      <c r="B15611" s="1" t="s">
        <v>320</v>
      </c>
      <c r="C15611" s="1" t="s">
        <v>321</v>
      </c>
      <c r="D15611" s="1" t="s">
        <v>322</v>
      </c>
    </row>
    <row r="15612" customFormat="false" ht="15" hidden="false" customHeight="true" outlineLevel="0" collapsed="false">
      <c r="A15612" s="106" t="n">
        <v>106267.781736111</v>
      </c>
      <c r="B15612" s="1" t="s">
        <v>323</v>
      </c>
      <c r="C15612" s="1" t="s">
        <v>324</v>
      </c>
      <c r="D15612" s="1" t="s">
        <v>325</v>
      </c>
    </row>
    <row r="15613" customFormat="false" ht="15" hidden="false" customHeight="true" outlineLevel="0" collapsed="false">
      <c r="A15613" s="106" t="n">
        <v>106275.977928241</v>
      </c>
      <c r="B15613" s="1" t="s">
        <v>314</v>
      </c>
      <c r="C15613" s="1" t="s">
        <v>315</v>
      </c>
      <c r="D15613" s="1" t="s">
        <v>316</v>
      </c>
    </row>
    <row r="15614" customFormat="false" ht="15" hidden="false" customHeight="true" outlineLevel="0" collapsed="false">
      <c r="A15614" s="106" t="n">
        <v>106277.681157407</v>
      </c>
      <c r="B15614" s="1" t="s">
        <v>328</v>
      </c>
      <c r="C15614" s="1" t="s">
        <v>337</v>
      </c>
      <c r="D15614" s="1" t="s">
        <v>338</v>
      </c>
    </row>
    <row r="15615" customFormat="false" ht="15" hidden="false" customHeight="true" outlineLevel="0" collapsed="false">
      <c r="A15615" s="106" t="n">
        <v>106282.943113426</v>
      </c>
      <c r="B15615" s="1" t="s">
        <v>326</v>
      </c>
      <c r="C15615" s="1" t="s">
        <v>327</v>
      </c>
      <c r="D15615" s="1" t="s">
        <v>319</v>
      </c>
    </row>
    <row r="15616" customFormat="false" ht="15" hidden="false" customHeight="true" outlineLevel="0" collapsed="false">
      <c r="A15616" s="106" t="n">
        <v>106289.595625</v>
      </c>
      <c r="B15616" s="1" t="s">
        <v>320</v>
      </c>
      <c r="C15616" s="1" t="s">
        <v>321</v>
      </c>
      <c r="D15616" s="1" t="s">
        <v>322</v>
      </c>
    </row>
    <row r="15617" customFormat="false" ht="15" hidden="false" customHeight="true" outlineLevel="0" collapsed="false">
      <c r="A15617" s="106" t="n">
        <v>106297.581157407</v>
      </c>
      <c r="B15617" s="1" t="s">
        <v>323</v>
      </c>
      <c r="C15617" s="1" t="s">
        <v>324</v>
      </c>
      <c r="D15617" s="1" t="s">
        <v>325</v>
      </c>
    </row>
    <row r="15618" customFormat="false" ht="15" hidden="false" customHeight="true" outlineLevel="0" collapsed="false">
      <c r="A15618" s="106" t="n">
        <v>106305.66005787</v>
      </c>
      <c r="B15618" s="1" t="s">
        <v>314</v>
      </c>
      <c r="C15618" s="1" t="s">
        <v>315</v>
      </c>
      <c r="D15618" s="1" t="s">
        <v>316</v>
      </c>
    </row>
    <row r="15619" customFormat="false" ht="15" hidden="false" customHeight="true" outlineLevel="0" collapsed="false">
      <c r="A15619" s="106" t="n">
        <v>106312.378958333</v>
      </c>
      <c r="B15619" s="1" t="s">
        <v>326</v>
      </c>
      <c r="C15619" s="1" t="s">
        <v>327</v>
      </c>
      <c r="D15619" s="1" t="s">
        <v>319</v>
      </c>
    </row>
    <row r="15620" customFormat="false" ht="15" hidden="false" customHeight="true" outlineLevel="0" collapsed="false">
      <c r="A15620" s="106" t="n">
        <v>106319.21806713</v>
      </c>
      <c r="B15620" s="1" t="s">
        <v>320</v>
      </c>
      <c r="C15620" s="1" t="s">
        <v>321</v>
      </c>
      <c r="D15620" s="1" t="s">
        <v>322</v>
      </c>
    </row>
    <row r="15621" customFormat="false" ht="15" hidden="false" customHeight="true" outlineLevel="0" collapsed="false">
      <c r="A15621" s="106" t="n">
        <v>106327.384178241</v>
      </c>
      <c r="B15621" s="1" t="s">
        <v>323</v>
      </c>
      <c r="C15621" s="1" t="s">
        <v>324</v>
      </c>
      <c r="D15621" s="1" t="s">
        <v>325</v>
      </c>
    </row>
    <row r="15622" customFormat="false" ht="15" hidden="false" customHeight="true" outlineLevel="0" collapsed="false">
      <c r="A15622" s="106" t="n">
        <v>106335.196770833</v>
      </c>
      <c r="B15622" s="1" t="s">
        <v>314</v>
      </c>
      <c r="C15622" s="1" t="s">
        <v>315</v>
      </c>
      <c r="D15622" s="1" t="s">
        <v>316</v>
      </c>
    </row>
    <row r="15623" customFormat="false" ht="15" hidden="false" customHeight="true" outlineLevel="0" collapsed="false">
      <c r="A15623" s="106" t="n">
        <v>106341.810659722</v>
      </c>
      <c r="B15623" s="1" t="s">
        <v>326</v>
      </c>
      <c r="C15623" s="1" t="s">
        <v>327</v>
      </c>
      <c r="D15623" s="1" t="s">
        <v>319</v>
      </c>
    </row>
    <row r="15624" customFormat="false" ht="15" hidden="false" customHeight="true" outlineLevel="0" collapsed="false">
      <c r="A15624" s="106" t="n">
        <v>106348.950138889</v>
      </c>
      <c r="B15624" s="1" t="s">
        <v>320</v>
      </c>
      <c r="C15624" s="1" t="s">
        <v>321</v>
      </c>
      <c r="D15624" s="1" t="s">
        <v>322</v>
      </c>
    </row>
    <row r="15625" customFormat="false" ht="15" hidden="false" customHeight="true" outlineLevel="0" collapsed="false">
      <c r="A15625" s="106" t="n">
        <v>106357.12962963</v>
      </c>
      <c r="B15625" s="1" t="s">
        <v>323</v>
      </c>
      <c r="C15625" s="1" t="s">
        <v>324</v>
      </c>
      <c r="D15625" s="1" t="s">
        <v>325</v>
      </c>
    </row>
    <row r="15626" customFormat="false" ht="15" hidden="false" customHeight="true" outlineLevel="0" collapsed="false">
      <c r="A15626" s="106" t="n">
        <v>106364.584594907</v>
      </c>
      <c r="B15626" s="1" t="s">
        <v>314</v>
      </c>
      <c r="C15626" s="1" t="s">
        <v>315</v>
      </c>
      <c r="D15626" s="1" t="s">
        <v>316</v>
      </c>
    </row>
    <row r="15627" customFormat="false" ht="15" hidden="false" customHeight="true" outlineLevel="0" collapsed="false">
      <c r="A15627" s="106" t="n">
        <v>106366.606631945</v>
      </c>
      <c r="B15627" s="1" t="s">
        <v>328</v>
      </c>
      <c r="C15627" s="1" t="s">
        <v>329</v>
      </c>
      <c r="D15627" s="1" t="s">
        <v>330</v>
      </c>
    </row>
    <row r="15628" customFormat="false" ht="15" hidden="false" customHeight="true" outlineLevel="0" collapsed="false">
      <c r="A15628" s="106" t="n">
        <v>106371.255798611</v>
      </c>
      <c r="B15628" s="1" t="s">
        <v>326</v>
      </c>
      <c r="C15628" s="1" t="s">
        <v>327</v>
      </c>
      <c r="D15628" s="1" t="s">
        <v>319</v>
      </c>
    </row>
    <row r="15629" customFormat="false" ht="15" hidden="false" customHeight="true" outlineLevel="0" collapsed="false">
      <c r="A15629" s="106" t="n">
        <v>106378.738738426</v>
      </c>
      <c r="B15629" s="1" t="s">
        <v>320</v>
      </c>
      <c r="C15629" s="1" t="s">
        <v>321</v>
      </c>
      <c r="D15629" s="1" t="s">
        <v>322</v>
      </c>
    </row>
    <row r="15630" customFormat="false" ht="15" hidden="false" customHeight="true" outlineLevel="0" collapsed="false">
      <c r="A15630" s="106" t="n">
        <v>106386.770601852</v>
      </c>
      <c r="B15630" s="1" t="s">
        <v>333</v>
      </c>
      <c r="C15630" s="1" t="s">
        <v>334</v>
      </c>
      <c r="D15630" s="1" t="s">
        <v>325</v>
      </c>
    </row>
    <row r="15631" customFormat="false" ht="15" hidden="false" customHeight="true" outlineLevel="0" collapsed="false">
      <c r="A15631" s="106" t="n">
        <v>106393.859444444</v>
      </c>
      <c r="B15631" s="1" t="s">
        <v>314</v>
      </c>
      <c r="C15631" s="1" t="s">
        <v>315</v>
      </c>
      <c r="D15631" s="1" t="s">
        <v>316</v>
      </c>
    </row>
    <row r="15632" customFormat="false" ht="15" hidden="false" customHeight="true" outlineLevel="0" collapsed="false">
      <c r="A15632" s="106" t="n">
        <v>106400.727847222</v>
      </c>
      <c r="B15632" s="1" t="s">
        <v>317</v>
      </c>
      <c r="C15632" s="1" t="s">
        <v>318</v>
      </c>
      <c r="D15632" s="1" t="s">
        <v>319</v>
      </c>
    </row>
    <row r="15633" customFormat="false" ht="15" hidden="false" customHeight="true" outlineLevel="0" collapsed="false">
      <c r="A15633" s="106" t="n">
        <v>106408.529016204</v>
      </c>
      <c r="B15633" s="1" t="s">
        <v>320</v>
      </c>
      <c r="C15633" s="1" t="s">
        <v>321</v>
      </c>
      <c r="D15633" s="1" t="s">
        <v>322</v>
      </c>
    </row>
    <row r="15634" customFormat="false" ht="15" hidden="false" customHeight="true" outlineLevel="0" collapsed="false">
      <c r="A15634" s="106" t="n">
        <v>106416.284884259</v>
      </c>
      <c r="B15634" s="1" t="s">
        <v>323</v>
      </c>
      <c r="C15634" s="1" t="s">
        <v>324</v>
      </c>
      <c r="D15634" s="1" t="s">
        <v>325</v>
      </c>
    </row>
    <row r="15635" customFormat="false" ht="15" hidden="false" customHeight="true" outlineLevel="0" collapsed="false">
      <c r="A15635" s="106" t="n">
        <v>106423.079270833</v>
      </c>
      <c r="B15635" s="1" t="s">
        <v>314</v>
      </c>
      <c r="C15635" s="1" t="s">
        <v>315</v>
      </c>
      <c r="D15635" s="1" t="s">
        <v>316</v>
      </c>
    </row>
    <row r="15636" customFormat="false" ht="15" hidden="false" customHeight="true" outlineLevel="0" collapsed="false">
      <c r="A15636" s="106" t="n">
        <v>106430.235196759</v>
      </c>
      <c r="B15636" s="1" t="s">
        <v>326</v>
      </c>
      <c r="C15636" s="1" t="s">
        <v>327</v>
      </c>
      <c r="D15636" s="1" t="s">
        <v>319</v>
      </c>
    </row>
    <row r="15637" customFormat="false" ht="15" hidden="false" customHeight="true" outlineLevel="0" collapsed="false">
      <c r="A15637" s="106" t="n">
        <v>106438.274710648</v>
      </c>
      <c r="B15637" s="1" t="s">
        <v>320</v>
      </c>
      <c r="C15637" s="1" t="s">
        <v>321</v>
      </c>
      <c r="D15637" s="1" t="s">
        <v>322</v>
      </c>
    </row>
    <row r="15638" customFormat="false" ht="15" hidden="false" customHeight="true" outlineLevel="0" collapsed="false">
      <c r="A15638" s="106" t="n">
        <v>106445.681111111</v>
      </c>
      <c r="B15638" s="1" t="s">
        <v>323</v>
      </c>
      <c r="C15638" s="1" t="s">
        <v>324</v>
      </c>
      <c r="D15638" s="1" t="s">
        <v>325</v>
      </c>
    </row>
    <row r="15639" customFormat="false" ht="15" hidden="false" customHeight="true" outlineLevel="0" collapsed="false">
      <c r="A15639" s="106" t="n">
        <v>106452.306099537</v>
      </c>
      <c r="B15639" s="1" t="s">
        <v>314</v>
      </c>
      <c r="C15639" s="1" t="s">
        <v>315</v>
      </c>
      <c r="D15639" s="1" t="s">
        <v>316</v>
      </c>
    </row>
    <row r="15640" customFormat="false" ht="15" hidden="false" customHeight="true" outlineLevel="0" collapsed="false">
      <c r="A15640" s="106" t="n">
        <v>106459.218310185</v>
      </c>
      <c r="B15640" s="1" t="s">
        <v>328</v>
      </c>
      <c r="C15640" s="1" t="s">
        <v>331</v>
      </c>
      <c r="D15640" s="1" t="s">
        <v>332</v>
      </c>
    </row>
    <row r="15641" customFormat="false" ht="15" hidden="false" customHeight="true" outlineLevel="0" collapsed="false">
      <c r="A15641" s="106" t="n">
        <v>106459.783819444</v>
      </c>
      <c r="B15641" s="1" t="s">
        <v>326</v>
      </c>
      <c r="C15641" s="1" t="s">
        <v>327</v>
      </c>
      <c r="D15641" s="1" t="s">
        <v>319</v>
      </c>
    </row>
    <row r="15642" customFormat="false" ht="15" hidden="false" customHeight="true" outlineLevel="0" collapsed="false">
      <c r="A15642" s="106" t="n">
        <v>106467.940115741</v>
      </c>
      <c r="B15642" s="1" t="s">
        <v>320</v>
      </c>
      <c r="C15642" s="1" t="s">
        <v>321</v>
      </c>
      <c r="D15642" s="1" t="s">
        <v>322</v>
      </c>
    </row>
    <row r="15643" customFormat="false" ht="15" hidden="false" customHeight="true" outlineLevel="0" collapsed="false">
      <c r="A15643" s="106" t="n">
        <v>106474.994953704</v>
      </c>
      <c r="B15643" s="1" t="s">
        <v>323</v>
      </c>
      <c r="C15643" s="1" t="s">
        <v>324</v>
      </c>
      <c r="D15643" s="1" t="s">
        <v>325</v>
      </c>
    </row>
    <row r="15644" customFormat="false" ht="15" hidden="false" customHeight="true" outlineLevel="0" collapsed="false">
      <c r="A15644" s="106" t="n">
        <v>106481.595509259</v>
      </c>
      <c r="B15644" s="1" t="s">
        <v>314</v>
      </c>
      <c r="C15644" s="1" t="s">
        <v>315</v>
      </c>
      <c r="D15644" s="1" t="s">
        <v>316</v>
      </c>
    </row>
    <row r="15645" customFormat="false" ht="15" hidden="false" customHeight="true" outlineLevel="0" collapsed="false">
      <c r="A15645" s="106" t="n">
        <v>106489.378206019</v>
      </c>
      <c r="B15645" s="1" t="s">
        <v>326</v>
      </c>
      <c r="C15645" s="1" t="s">
        <v>327</v>
      </c>
      <c r="D15645" s="1" t="s">
        <v>319</v>
      </c>
    </row>
    <row r="15646" customFormat="false" ht="15" hidden="false" customHeight="true" outlineLevel="0" collapsed="false">
      <c r="A15646" s="106" t="n">
        <v>106497.502685185</v>
      </c>
      <c r="B15646" s="1" t="s">
        <v>320</v>
      </c>
      <c r="C15646" s="1" t="s">
        <v>321</v>
      </c>
      <c r="D15646" s="1" t="s">
        <v>322</v>
      </c>
    </row>
    <row r="15647" customFormat="false" ht="15" hidden="false" customHeight="true" outlineLevel="0" collapsed="false">
      <c r="A15647" s="106" t="n">
        <v>106504.276539352</v>
      </c>
      <c r="B15647" s="1" t="s">
        <v>323</v>
      </c>
      <c r="C15647" s="1" t="s">
        <v>324</v>
      </c>
      <c r="D15647" s="1" t="s">
        <v>325</v>
      </c>
    </row>
    <row r="15648" customFormat="false" ht="15" hidden="false" customHeight="true" outlineLevel="0" collapsed="false">
      <c r="A15648" s="106" t="n">
        <v>106510.990821759</v>
      </c>
      <c r="B15648" s="1" t="s">
        <v>314</v>
      </c>
      <c r="C15648" s="1" t="s">
        <v>315</v>
      </c>
      <c r="D15648" s="1" t="s">
        <v>316</v>
      </c>
    </row>
    <row r="15649" customFormat="false" ht="15" hidden="false" customHeight="true" outlineLevel="0" collapsed="false">
      <c r="A15649" s="106" t="n">
        <v>106519.016608796</v>
      </c>
      <c r="B15649" s="1" t="s">
        <v>326</v>
      </c>
      <c r="C15649" s="1" t="s">
        <v>327</v>
      </c>
      <c r="D15649" s="1" t="s">
        <v>319</v>
      </c>
    </row>
    <row r="15650" customFormat="false" ht="15" hidden="false" customHeight="true" outlineLevel="0" collapsed="false">
      <c r="A15650" s="106" t="n">
        <v>106526.957939815</v>
      </c>
      <c r="B15650" s="1" t="s">
        <v>320</v>
      </c>
      <c r="C15650" s="1" t="s">
        <v>321</v>
      </c>
      <c r="D15650" s="1" t="s">
        <v>322</v>
      </c>
    </row>
    <row r="15651" customFormat="false" ht="15" hidden="false" customHeight="true" outlineLevel="0" collapsed="false">
      <c r="A15651" s="106" t="n">
        <v>106533.577175926</v>
      </c>
      <c r="B15651" s="1" t="s">
        <v>323</v>
      </c>
      <c r="C15651" s="1" t="s">
        <v>324</v>
      </c>
      <c r="D15651" s="1" t="s">
        <v>325</v>
      </c>
    </row>
    <row r="15652" customFormat="false" ht="15" hidden="false" customHeight="true" outlineLevel="0" collapsed="false">
      <c r="A15652" s="106" t="n">
        <v>106540.520231482</v>
      </c>
      <c r="B15652" s="1" t="s">
        <v>314</v>
      </c>
      <c r="C15652" s="1" t="s">
        <v>315</v>
      </c>
      <c r="D15652" s="1" t="s">
        <v>316</v>
      </c>
    </row>
    <row r="15653" customFormat="false" ht="15" hidden="false" customHeight="true" outlineLevel="0" collapsed="false">
      <c r="A15653" s="106" t="n">
        <v>106548.682673611</v>
      </c>
      <c r="B15653" s="1" t="s">
        <v>326</v>
      </c>
      <c r="C15653" s="1" t="s">
        <v>327</v>
      </c>
      <c r="D15653" s="1" t="s">
        <v>319</v>
      </c>
    </row>
    <row r="15654" customFormat="false" ht="15" hidden="false" customHeight="true" outlineLevel="0" collapsed="false">
      <c r="A15654" s="106" t="n">
        <v>106552.93625</v>
      </c>
      <c r="B15654" s="1" t="s">
        <v>328</v>
      </c>
      <c r="C15654" s="1" t="s">
        <v>335</v>
      </c>
      <c r="D15654" s="1" t="s">
        <v>336</v>
      </c>
    </row>
    <row r="15655" customFormat="false" ht="15" hidden="false" customHeight="true" outlineLevel="0" collapsed="false">
      <c r="A15655" s="106" t="n">
        <v>106556.322581019</v>
      </c>
      <c r="B15655" s="1" t="s">
        <v>320</v>
      </c>
      <c r="C15655" s="1" t="s">
        <v>321</v>
      </c>
      <c r="D15655" s="1" t="s">
        <v>322</v>
      </c>
    </row>
    <row r="15656" customFormat="false" ht="15" hidden="false" customHeight="true" outlineLevel="0" collapsed="false">
      <c r="A15656" s="106" t="n">
        <v>106562.939675926</v>
      </c>
      <c r="B15656" s="1" t="s">
        <v>333</v>
      </c>
      <c r="C15656" s="1" t="s">
        <v>334</v>
      </c>
      <c r="D15656" s="1" t="s">
        <v>325</v>
      </c>
    </row>
    <row r="15657" customFormat="false" ht="15" hidden="false" customHeight="true" outlineLevel="0" collapsed="false">
      <c r="A15657" s="106" t="n">
        <v>106570.194861111</v>
      </c>
      <c r="B15657" s="1" t="s">
        <v>314</v>
      </c>
      <c r="C15657" s="1" t="s">
        <v>315</v>
      </c>
      <c r="D15657" s="1" t="s">
        <v>316</v>
      </c>
    </row>
    <row r="15658" customFormat="false" ht="15" hidden="false" customHeight="true" outlineLevel="0" collapsed="false">
      <c r="A15658" s="106" t="n">
        <v>106578.343506944</v>
      </c>
      <c r="B15658" s="1" t="s">
        <v>317</v>
      </c>
      <c r="C15658" s="1" t="s">
        <v>318</v>
      </c>
      <c r="D15658" s="1" t="s">
        <v>319</v>
      </c>
    </row>
    <row r="15659" customFormat="false" ht="15" hidden="false" customHeight="true" outlineLevel="0" collapsed="false">
      <c r="A15659" s="106" t="n">
        <v>106585.631851852</v>
      </c>
      <c r="B15659" s="1" t="s">
        <v>320</v>
      </c>
      <c r="C15659" s="1" t="s">
        <v>321</v>
      </c>
      <c r="D15659" s="1" t="s">
        <v>322</v>
      </c>
    </row>
    <row r="15660" customFormat="false" ht="15" hidden="false" customHeight="true" outlineLevel="0" collapsed="false">
      <c r="A15660" s="106" t="n">
        <v>106592.392337963</v>
      </c>
      <c r="B15660" s="1" t="s">
        <v>323</v>
      </c>
      <c r="C15660" s="1" t="s">
        <v>324</v>
      </c>
      <c r="D15660" s="1" t="s">
        <v>325</v>
      </c>
    </row>
    <row r="15661" customFormat="false" ht="15" hidden="false" customHeight="true" outlineLevel="0" collapsed="false">
      <c r="A15661" s="106" t="n">
        <v>106600.002152778</v>
      </c>
      <c r="B15661" s="1" t="s">
        <v>314</v>
      </c>
      <c r="C15661" s="1" t="s">
        <v>315</v>
      </c>
      <c r="D15661" s="1" t="s">
        <v>316</v>
      </c>
    </row>
    <row r="15662" customFormat="false" ht="15" hidden="false" customHeight="true" outlineLevel="0" collapsed="false">
      <c r="A15662" s="106" t="n">
        <v>106607.963148148</v>
      </c>
      <c r="B15662" s="1" t="s">
        <v>326</v>
      </c>
      <c r="C15662" s="1" t="s">
        <v>327</v>
      </c>
      <c r="D15662" s="1" t="s">
        <v>319</v>
      </c>
    </row>
    <row r="15663" customFormat="false" ht="15" hidden="false" customHeight="true" outlineLevel="0" collapsed="false">
      <c r="A15663" s="106" t="n">
        <v>106614.931469907</v>
      </c>
      <c r="B15663" s="1" t="s">
        <v>320</v>
      </c>
      <c r="C15663" s="1" t="s">
        <v>321</v>
      </c>
      <c r="D15663" s="1" t="s">
        <v>322</v>
      </c>
    </row>
    <row r="15664" customFormat="false" ht="15" hidden="false" customHeight="true" outlineLevel="0" collapsed="false">
      <c r="A15664" s="106" t="n">
        <v>106621.948078704</v>
      </c>
      <c r="B15664" s="1" t="s">
        <v>323</v>
      </c>
      <c r="C15664" s="1" t="s">
        <v>324</v>
      </c>
      <c r="D15664" s="1" t="s">
        <v>325</v>
      </c>
    </row>
    <row r="15665" customFormat="false" ht="15" hidden="false" customHeight="true" outlineLevel="0" collapsed="false">
      <c r="A15665" s="106" t="n">
        <v>106629.893506944</v>
      </c>
      <c r="B15665" s="1" t="s">
        <v>314</v>
      </c>
      <c r="C15665" s="1" t="s">
        <v>315</v>
      </c>
      <c r="D15665" s="1" t="s">
        <v>316</v>
      </c>
    </row>
    <row r="15666" customFormat="false" ht="15" hidden="false" customHeight="true" outlineLevel="0" collapsed="false">
      <c r="A15666" s="106" t="n">
        <v>106637.521331019</v>
      </c>
      <c r="B15666" s="1" t="s">
        <v>326</v>
      </c>
      <c r="C15666" s="1" t="s">
        <v>327</v>
      </c>
      <c r="D15666" s="1" t="s">
        <v>319</v>
      </c>
    </row>
    <row r="15667" customFormat="false" ht="15" hidden="false" customHeight="true" outlineLevel="0" collapsed="false">
      <c r="A15667" s="106" t="n">
        <v>106642.916643519</v>
      </c>
      <c r="B15667" s="1" t="s">
        <v>328</v>
      </c>
      <c r="C15667" s="1" t="s">
        <v>337</v>
      </c>
      <c r="D15667" s="1" t="s">
        <v>338</v>
      </c>
    </row>
    <row r="15668" customFormat="false" ht="15" hidden="false" customHeight="true" outlineLevel="0" collapsed="false">
      <c r="A15668" s="106" t="n">
        <v>106644.267118056</v>
      </c>
      <c r="B15668" s="1" t="s">
        <v>320</v>
      </c>
      <c r="C15668" s="1" t="s">
        <v>321</v>
      </c>
      <c r="D15668" s="1" t="s">
        <v>322</v>
      </c>
    </row>
    <row r="15669" customFormat="false" ht="15" hidden="false" customHeight="true" outlineLevel="0" collapsed="false">
      <c r="A15669" s="106" t="n">
        <v>106651.606701389</v>
      </c>
      <c r="B15669" s="1" t="s">
        <v>323</v>
      </c>
      <c r="C15669" s="1" t="s">
        <v>324</v>
      </c>
      <c r="D15669" s="1" t="s">
        <v>325</v>
      </c>
    </row>
    <row r="15670" customFormat="false" ht="15" hidden="false" customHeight="true" outlineLevel="0" collapsed="false">
      <c r="A15670" s="106" t="n">
        <v>106659.781967593</v>
      </c>
      <c r="B15670" s="1" t="s">
        <v>314</v>
      </c>
      <c r="C15670" s="1" t="s">
        <v>315</v>
      </c>
      <c r="D15670" s="1" t="s">
        <v>316</v>
      </c>
    </row>
    <row r="15671" customFormat="false" ht="15" hidden="false" customHeight="true" outlineLevel="0" collapsed="false">
      <c r="A15671" s="106" t="n">
        <v>106667.019560185</v>
      </c>
      <c r="B15671" s="1" t="s">
        <v>326</v>
      </c>
      <c r="C15671" s="1" t="s">
        <v>327</v>
      </c>
      <c r="D15671" s="1" t="s">
        <v>319</v>
      </c>
    </row>
    <row r="15672" customFormat="false" ht="15" hidden="false" customHeight="true" outlineLevel="0" collapsed="false">
      <c r="A15672" s="106" t="n">
        <v>106673.673275463</v>
      </c>
      <c r="B15672" s="1" t="s">
        <v>320</v>
      </c>
      <c r="C15672" s="1" t="s">
        <v>321</v>
      </c>
      <c r="D15672" s="1" t="s">
        <v>322</v>
      </c>
    </row>
    <row r="15673" customFormat="false" ht="15" hidden="false" customHeight="true" outlineLevel="0" collapsed="false">
      <c r="A15673" s="106" t="n">
        <v>106681.351886574</v>
      </c>
      <c r="B15673" s="1" t="s">
        <v>323</v>
      </c>
      <c r="C15673" s="1" t="s">
        <v>324</v>
      </c>
      <c r="D15673" s="1" t="s">
        <v>325</v>
      </c>
    </row>
    <row r="15674" customFormat="false" ht="15" hidden="false" customHeight="true" outlineLevel="0" collapsed="false">
      <c r="A15674" s="106" t="n">
        <v>106689.571064815</v>
      </c>
      <c r="B15674" s="1" t="s">
        <v>314</v>
      </c>
      <c r="C15674" s="1" t="s">
        <v>315</v>
      </c>
      <c r="D15674" s="1" t="s">
        <v>316</v>
      </c>
    </row>
    <row r="15675" customFormat="false" ht="15" hidden="false" customHeight="true" outlineLevel="0" collapsed="false">
      <c r="A15675" s="106" t="n">
        <v>106696.471423611</v>
      </c>
      <c r="B15675" s="1" t="s">
        <v>326</v>
      </c>
      <c r="C15675" s="1" t="s">
        <v>327</v>
      </c>
      <c r="D15675" s="1" t="s">
        <v>319</v>
      </c>
    </row>
    <row r="15676" customFormat="false" ht="15" hidden="false" customHeight="true" outlineLevel="0" collapsed="false">
      <c r="A15676" s="106" t="n">
        <v>106703.1665625</v>
      </c>
      <c r="B15676" s="1" t="s">
        <v>320</v>
      </c>
      <c r="C15676" s="1" t="s">
        <v>321</v>
      </c>
      <c r="D15676" s="1" t="s">
        <v>322</v>
      </c>
    </row>
    <row r="15677" customFormat="false" ht="15" hidden="false" customHeight="true" outlineLevel="0" collapsed="false">
      <c r="A15677" s="106" t="n">
        <v>106711.142303241</v>
      </c>
      <c r="B15677" s="1" t="s">
        <v>323</v>
      </c>
      <c r="C15677" s="1" t="s">
        <v>324</v>
      </c>
      <c r="D15677" s="1" t="s">
        <v>325</v>
      </c>
    </row>
    <row r="15678" customFormat="false" ht="15" hidden="false" customHeight="true" outlineLevel="0" collapsed="false">
      <c r="A15678" s="106" t="n">
        <v>106719.198240741</v>
      </c>
      <c r="B15678" s="1" t="s">
        <v>314</v>
      </c>
      <c r="C15678" s="1" t="s">
        <v>315</v>
      </c>
      <c r="D15678" s="1" t="s">
        <v>316</v>
      </c>
    </row>
    <row r="15679" customFormat="false" ht="15" hidden="false" customHeight="true" outlineLevel="0" collapsed="false">
      <c r="A15679" s="106" t="n">
        <v>106725.889953704</v>
      </c>
      <c r="B15679" s="1" t="s">
        <v>317</v>
      </c>
      <c r="C15679" s="1" t="s">
        <v>318</v>
      </c>
      <c r="D15679" s="1" t="s">
        <v>319</v>
      </c>
    </row>
    <row r="15680" customFormat="false" ht="15" hidden="false" customHeight="true" outlineLevel="0" collapsed="false">
      <c r="A15680" s="106" t="n">
        <v>106731.843761574</v>
      </c>
      <c r="B15680" s="1" t="s">
        <v>328</v>
      </c>
      <c r="C15680" s="1" t="s">
        <v>329</v>
      </c>
      <c r="D15680" s="1" t="s">
        <v>330</v>
      </c>
    </row>
    <row r="15681" customFormat="false" ht="15" hidden="false" customHeight="true" outlineLevel="0" collapsed="false">
      <c r="A15681" s="106" t="n">
        <v>106732.747800926</v>
      </c>
      <c r="B15681" s="1" t="s">
        <v>320</v>
      </c>
      <c r="C15681" s="1" t="s">
        <v>321</v>
      </c>
      <c r="D15681" s="1" t="s">
        <v>322</v>
      </c>
    </row>
    <row r="15682" customFormat="false" ht="15" hidden="false" customHeight="true" outlineLevel="0" collapsed="false">
      <c r="A15682" s="106" t="n">
        <v>106740.911388889</v>
      </c>
      <c r="B15682" s="1" t="s">
        <v>333</v>
      </c>
      <c r="C15682" s="1" t="s">
        <v>334</v>
      </c>
      <c r="D15682" s="1" t="s">
        <v>325</v>
      </c>
    </row>
    <row r="15683" customFormat="false" ht="15" hidden="false" customHeight="true" outlineLevel="0" collapsed="false">
      <c r="A15683" s="106" t="n">
        <v>106748.654189815</v>
      </c>
      <c r="B15683" s="1" t="s">
        <v>314</v>
      </c>
      <c r="C15683" s="1" t="s">
        <v>315</v>
      </c>
      <c r="D15683" s="1" t="s">
        <v>316</v>
      </c>
    </row>
    <row r="15684" customFormat="false" ht="15" hidden="false" customHeight="true" outlineLevel="0" collapsed="false">
      <c r="A15684" s="106" t="n">
        <v>106755.2846875</v>
      </c>
      <c r="B15684" s="1" t="s">
        <v>317</v>
      </c>
      <c r="C15684" s="1" t="s">
        <v>318</v>
      </c>
      <c r="D15684" s="1" t="s">
        <v>319</v>
      </c>
    </row>
    <row r="15685" customFormat="false" ht="15" hidden="false" customHeight="true" outlineLevel="0" collapsed="false">
      <c r="A15685" s="106" t="n">
        <v>106762.407349537</v>
      </c>
      <c r="B15685" s="1" t="s">
        <v>320</v>
      </c>
      <c r="C15685" s="1" t="s">
        <v>321</v>
      </c>
      <c r="D15685" s="1" t="s">
        <v>322</v>
      </c>
    </row>
    <row r="15686" customFormat="false" ht="15" hidden="false" customHeight="true" outlineLevel="0" collapsed="false">
      <c r="A15686" s="106" t="n">
        <v>106770.591759259</v>
      </c>
      <c r="B15686" s="1" t="s">
        <v>323</v>
      </c>
      <c r="C15686" s="1" t="s">
        <v>324</v>
      </c>
      <c r="D15686" s="1" t="s">
        <v>325</v>
      </c>
    </row>
    <row r="15687" customFormat="false" ht="15" hidden="false" customHeight="true" outlineLevel="0" collapsed="false">
      <c r="A15687" s="106" t="n">
        <v>106777.970833333</v>
      </c>
      <c r="B15687" s="1" t="s">
        <v>314</v>
      </c>
      <c r="C15687" s="1" t="s">
        <v>315</v>
      </c>
      <c r="D15687" s="1" t="s">
        <v>316</v>
      </c>
    </row>
    <row r="15688" customFormat="false" ht="15" hidden="false" customHeight="true" outlineLevel="0" collapsed="false">
      <c r="A15688" s="106" t="n">
        <v>106784.669398148</v>
      </c>
      <c r="B15688" s="1" t="s">
        <v>326</v>
      </c>
      <c r="C15688" s="1" t="s">
        <v>327</v>
      </c>
      <c r="D15688" s="1" t="s">
        <v>319</v>
      </c>
    </row>
    <row r="15689" customFormat="false" ht="15" hidden="false" customHeight="true" outlineLevel="0" collapsed="false">
      <c r="A15689" s="106" t="n">
        <v>106792.124965278</v>
      </c>
      <c r="B15689" s="1" t="s">
        <v>320</v>
      </c>
      <c r="C15689" s="1" t="s">
        <v>321</v>
      </c>
      <c r="D15689" s="1" t="s">
        <v>322</v>
      </c>
    </row>
    <row r="15690" customFormat="false" ht="15" hidden="false" customHeight="true" outlineLevel="0" collapsed="false">
      <c r="A15690" s="106" t="n">
        <v>106800.14875</v>
      </c>
      <c r="B15690" s="1" t="s">
        <v>323</v>
      </c>
      <c r="C15690" s="1" t="s">
        <v>324</v>
      </c>
      <c r="D15690" s="1" t="s">
        <v>325</v>
      </c>
    </row>
    <row r="15691" customFormat="false" ht="15" hidden="false" customHeight="true" outlineLevel="0" collapsed="false">
      <c r="A15691" s="106" t="n">
        <v>106807.199166667</v>
      </c>
      <c r="B15691" s="1" t="s">
        <v>314</v>
      </c>
      <c r="C15691" s="1" t="s">
        <v>315</v>
      </c>
      <c r="D15691" s="1" t="s">
        <v>316</v>
      </c>
    </row>
    <row r="15692" customFormat="false" ht="15" hidden="false" customHeight="true" outlineLevel="0" collapsed="false">
      <c r="A15692" s="106" t="n">
        <v>106814.070046296</v>
      </c>
      <c r="B15692" s="1" t="s">
        <v>326</v>
      </c>
      <c r="C15692" s="1" t="s">
        <v>327</v>
      </c>
      <c r="D15692" s="1" t="s">
        <v>319</v>
      </c>
    </row>
    <row r="15693" customFormat="false" ht="15" hidden="false" customHeight="true" outlineLevel="0" collapsed="false">
      <c r="A15693" s="106" t="n">
        <v>106821.866585648</v>
      </c>
      <c r="B15693" s="1" t="s">
        <v>320</v>
      </c>
      <c r="C15693" s="1" t="s">
        <v>321</v>
      </c>
      <c r="D15693" s="1" t="s">
        <v>322</v>
      </c>
    </row>
    <row r="15694" customFormat="false" ht="15" hidden="false" customHeight="true" outlineLevel="0" collapsed="false">
      <c r="A15694" s="106" t="n">
        <v>106824.460127315</v>
      </c>
      <c r="B15694" s="1" t="s">
        <v>328</v>
      </c>
      <c r="C15694" s="1" t="s">
        <v>331</v>
      </c>
      <c r="D15694" s="1" t="s">
        <v>332</v>
      </c>
    </row>
    <row r="15695" customFormat="false" ht="15" hidden="false" customHeight="true" outlineLevel="0" collapsed="false">
      <c r="A15695" s="106" t="n">
        <v>106829.590671296</v>
      </c>
      <c r="B15695" s="1" t="s">
        <v>323</v>
      </c>
      <c r="C15695" s="1" t="s">
        <v>324</v>
      </c>
      <c r="D15695" s="1" t="s">
        <v>325</v>
      </c>
    </row>
    <row r="15696" customFormat="false" ht="15" hidden="false" customHeight="true" outlineLevel="0" collapsed="false">
      <c r="A15696" s="106" t="n">
        <v>106836.395034722</v>
      </c>
      <c r="B15696" s="1" t="s">
        <v>314</v>
      </c>
      <c r="C15696" s="1" t="s">
        <v>315</v>
      </c>
      <c r="D15696" s="1" t="s">
        <v>316</v>
      </c>
    </row>
    <row r="15697" customFormat="false" ht="15" hidden="false" customHeight="true" outlineLevel="0" collapsed="false">
      <c r="A15697" s="106" t="n">
        <v>106843.522824074</v>
      </c>
      <c r="B15697" s="1" t="s">
        <v>326</v>
      </c>
      <c r="C15697" s="1" t="s">
        <v>327</v>
      </c>
      <c r="D15697" s="1" t="s">
        <v>319</v>
      </c>
    </row>
    <row r="15698" customFormat="false" ht="15" hidden="false" customHeight="true" outlineLevel="0" collapsed="false">
      <c r="A15698" s="106" t="n">
        <v>106851.58775463</v>
      </c>
      <c r="B15698" s="1" t="s">
        <v>320</v>
      </c>
      <c r="C15698" s="1" t="s">
        <v>321</v>
      </c>
      <c r="D15698" s="1" t="s">
        <v>322</v>
      </c>
    </row>
    <row r="15699" customFormat="false" ht="15" hidden="false" customHeight="true" outlineLevel="0" collapsed="false">
      <c r="A15699" s="106" t="n">
        <v>106858.95462963</v>
      </c>
      <c r="B15699" s="1" t="s">
        <v>323</v>
      </c>
      <c r="C15699" s="1" t="s">
        <v>324</v>
      </c>
      <c r="D15699" s="1" t="s">
        <v>325</v>
      </c>
    </row>
    <row r="15700" customFormat="false" ht="15" hidden="false" customHeight="true" outlineLevel="0" collapsed="false">
      <c r="A15700" s="106" t="n">
        <v>106865.6140625</v>
      </c>
      <c r="B15700" s="1" t="s">
        <v>314</v>
      </c>
      <c r="C15700" s="1" t="s">
        <v>315</v>
      </c>
      <c r="D15700" s="1" t="s">
        <v>316</v>
      </c>
    </row>
    <row r="15701" customFormat="false" ht="15" hidden="false" customHeight="true" outlineLevel="0" collapsed="false">
      <c r="A15701" s="106" t="n">
        <v>106873.061030093</v>
      </c>
      <c r="B15701" s="1" t="s">
        <v>326</v>
      </c>
      <c r="C15701" s="1" t="s">
        <v>327</v>
      </c>
      <c r="D15701" s="1" t="s">
        <v>319</v>
      </c>
    </row>
    <row r="15702" customFormat="false" ht="15" hidden="false" customHeight="true" outlineLevel="0" collapsed="false">
      <c r="A15702" s="106" t="n">
        <v>106881.2490625</v>
      </c>
      <c r="B15702" s="1" t="s">
        <v>320</v>
      </c>
      <c r="C15702" s="1" t="s">
        <v>321</v>
      </c>
      <c r="D15702" s="1" t="s">
        <v>322</v>
      </c>
    </row>
    <row r="15703" customFormat="false" ht="15" hidden="false" customHeight="true" outlineLevel="0" collapsed="false">
      <c r="A15703" s="106" t="n">
        <v>106888.285914352</v>
      </c>
      <c r="B15703" s="1" t="s">
        <v>323</v>
      </c>
      <c r="C15703" s="1" t="s">
        <v>324</v>
      </c>
      <c r="D15703" s="1" t="s">
        <v>325</v>
      </c>
    </row>
    <row r="15704" customFormat="false" ht="15" hidden="false" customHeight="true" outlineLevel="0" collapsed="false">
      <c r="A15704" s="106" t="n">
        <v>106894.91068287</v>
      </c>
      <c r="B15704" s="1" t="s">
        <v>314</v>
      </c>
      <c r="C15704" s="1" t="s">
        <v>315</v>
      </c>
      <c r="D15704" s="1" t="s">
        <v>316</v>
      </c>
    </row>
    <row r="15705" customFormat="false" ht="15" hidden="false" customHeight="true" outlineLevel="0" collapsed="false">
      <c r="A15705" s="106" t="n">
        <v>106902.696990741</v>
      </c>
      <c r="B15705" s="1" t="s">
        <v>317</v>
      </c>
      <c r="C15705" s="1" t="s">
        <v>318</v>
      </c>
      <c r="D15705" s="1" t="s">
        <v>319</v>
      </c>
    </row>
    <row r="15706" customFormat="false" ht="15" hidden="false" customHeight="true" outlineLevel="0" collapsed="false">
      <c r="A15706" s="106" t="n">
        <v>106910.830185185</v>
      </c>
      <c r="B15706" s="1" t="s">
        <v>320</v>
      </c>
      <c r="C15706" s="1" t="s">
        <v>321</v>
      </c>
      <c r="D15706" s="1" t="s">
        <v>322</v>
      </c>
    </row>
    <row r="15707" customFormat="false" ht="15" hidden="false" customHeight="true" outlineLevel="0" collapsed="false">
      <c r="A15707" s="106" t="n">
        <v>106917.623148148</v>
      </c>
      <c r="B15707" s="1" t="s">
        <v>333</v>
      </c>
      <c r="C15707" s="1" t="s">
        <v>334</v>
      </c>
      <c r="D15707" s="1" t="s">
        <v>325</v>
      </c>
    </row>
    <row r="15708" customFormat="false" ht="15" hidden="false" customHeight="true" outlineLevel="0" collapsed="false">
      <c r="A15708" s="106" t="n">
        <v>106918.178078704</v>
      </c>
      <c r="B15708" s="1" t="s">
        <v>328</v>
      </c>
      <c r="C15708" s="1" t="s">
        <v>335</v>
      </c>
      <c r="D15708" s="1" t="s">
        <v>336</v>
      </c>
    </row>
    <row r="15709" customFormat="false" ht="15" hidden="false" customHeight="true" outlineLevel="0" collapsed="false">
      <c r="A15709" s="106" t="n">
        <v>106924.335752315</v>
      </c>
      <c r="B15709" s="1" t="s">
        <v>314</v>
      </c>
      <c r="C15709" s="1" t="s">
        <v>315</v>
      </c>
      <c r="D15709" s="1" t="s">
        <v>316</v>
      </c>
    </row>
    <row r="15710" customFormat="false" ht="15" hidden="false" customHeight="true" outlineLevel="0" collapsed="false">
      <c r="A15710" s="106" t="n">
        <v>106932.408587963</v>
      </c>
      <c r="B15710" s="1" t="s">
        <v>317</v>
      </c>
      <c r="C15710" s="1" t="s">
        <v>318</v>
      </c>
      <c r="D15710" s="1" t="s">
        <v>319</v>
      </c>
    </row>
    <row r="15711" customFormat="false" ht="15" hidden="false" customHeight="true" outlineLevel="0" collapsed="false">
      <c r="A15711" s="106" t="n">
        <v>106940.330243056</v>
      </c>
      <c r="B15711" s="1" t="s">
        <v>320</v>
      </c>
      <c r="C15711" s="1" t="s">
        <v>321</v>
      </c>
      <c r="D15711" s="1" t="s">
        <v>322</v>
      </c>
    </row>
    <row r="15712" customFormat="false" ht="15" hidden="false" customHeight="true" outlineLevel="0" collapsed="false">
      <c r="A15712" s="106" t="n">
        <v>106946.993518519</v>
      </c>
      <c r="B15712" s="1" t="s">
        <v>323</v>
      </c>
      <c r="C15712" s="1" t="s">
        <v>324</v>
      </c>
      <c r="D15712" s="1" t="s">
        <v>325</v>
      </c>
    </row>
    <row r="15713" customFormat="false" ht="15" hidden="false" customHeight="true" outlineLevel="0" collapsed="false">
      <c r="A15713" s="106" t="n">
        <v>106953.927164352</v>
      </c>
      <c r="B15713" s="1" t="s">
        <v>314</v>
      </c>
      <c r="C15713" s="1" t="s">
        <v>315</v>
      </c>
      <c r="D15713" s="1" t="s">
        <v>316</v>
      </c>
    </row>
    <row r="15714" customFormat="false" ht="15" hidden="false" customHeight="true" outlineLevel="0" collapsed="false">
      <c r="A15714" s="106" t="n">
        <v>106962.14474537</v>
      </c>
      <c r="B15714" s="1" t="s">
        <v>326</v>
      </c>
      <c r="C15714" s="1" t="s">
        <v>327</v>
      </c>
      <c r="D15714" s="1" t="s">
        <v>319</v>
      </c>
    </row>
    <row r="15715" customFormat="false" ht="15" hidden="false" customHeight="true" outlineLevel="0" collapsed="false">
      <c r="A15715" s="106" t="n">
        <v>106969.760196759</v>
      </c>
      <c r="B15715" s="1" t="s">
        <v>320</v>
      </c>
      <c r="C15715" s="1" t="s">
        <v>321</v>
      </c>
      <c r="D15715" s="1" t="s">
        <v>322</v>
      </c>
    </row>
    <row r="15716" customFormat="false" ht="15" hidden="false" customHeight="true" outlineLevel="0" collapsed="false">
      <c r="A15716" s="106" t="n">
        <v>106976.416979167</v>
      </c>
      <c r="B15716" s="1" t="s">
        <v>323</v>
      </c>
      <c r="C15716" s="1" t="s">
        <v>324</v>
      </c>
      <c r="D15716" s="1" t="s">
        <v>325</v>
      </c>
    </row>
    <row r="15717" customFormat="false" ht="15" hidden="false" customHeight="true" outlineLevel="0" collapsed="false">
      <c r="A15717" s="106" t="n">
        <v>106983.690891204</v>
      </c>
      <c r="B15717" s="1" t="s">
        <v>314</v>
      </c>
      <c r="C15717" s="1" t="s">
        <v>315</v>
      </c>
      <c r="D15717" s="1" t="s">
        <v>316</v>
      </c>
    </row>
    <row r="15718" customFormat="false" ht="15" hidden="false" customHeight="true" outlineLevel="0" collapsed="false">
      <c r="A15718" s="106" t="n">
        <v>106991.852083333</v>
      </c>
      <c r="B15718" s="1" t="s">
        <v>326</v>
      </c>
      <c r="C15718" s="1" t="s">
        <v>327</v>
      </c>
      <c r="D15718" s="1" t="s">
        <v>319</v>
      </c>
    </row>
    <row r="15719" customFormat="false" ht="15" hidden="false" customHeight="true" outlineLevel="0" collapsed="false">
      <c r="A15719" s="106" t="n">
        <v>106999.136539352</v>
      </c>
      <c r="B15719" s="1" t="s">
        <v>320</v>
      </c>
      <c r="C15719" s="1" t="s">
        <v>321</v>
      </c>
      <c r="D15719" s="1" t="s">
        <v>322</v>
      </c>
    </row>
    <row r="15720" customFormat="false" ht="15" hidden="false" customHeight="true" outlineLevel="0" collapsed="false">
      <c r="A15720" s="106" t="n">
        <v>107005.912638889</v>
      </c>
      <c r="B15720" s="1" t="s">
        <v>323</v>
      </c>
      <c r="C15720" s="1" t="s">
        <v>324</v>
      </c>
      <c r="D15720" s="1" t="s">
        <v>325</v>
      </c>
    </row>
    <row r="15721" customFormat="false" ht="15" hidden="false" customHeight="true" outlineLevel="0" collapsed="false">
      <c r="A15721" s="106" t="n">
        <v>107008.161111111</v>
      </c>
      <c r="B15721" s="1" t="s">
        <v>328</v>
      </c>
      <c r="C15721" s="1" t="s">
        <v>337</v>
      </c>
      <c r="D15721" s="1" t="s">
        <v>338</v>
      </c>
    </row>
    <row r="15722" customFormat="false" ht="15" hidden="false" customHeight="true" outlineLevel="0" collapsed="false">
      <c r="A15722" s="106" t="n">
        <v>107013.581111111</v>
      </c>
      <c r="B15722" s="1" t="s">
        <v>314</v>
      </c>
      <c r="C15722" s="1" t="s">
        <v>315</v>
      </c>
      <c r="D15722" s="1" t="s">
        <v>316</v>
      </c>
    </row>
    <row r="15723" customFormat="false" ht="15" hidden="false" customHeight="true" outlineLevel="0" collapsed="false">
      <c r="A15723" s="106" t="n">
        <v>107021.497256945</v>
      </c>
      <c r="B15723" s="1" t="s">
        <v>326</v>
      </c>
      <c r="C15723" s="1" t="s">
        <v>327</v>
      </c>
      <c r="D15723" s="1" t="s">
        <v>319</v>
      </c>
    </row>
    <row r="15724" customFormat="false" ht="15" hidden="false" customHeight="true" outlineLevel="0" collapsed="false">
      <c r="A15724" s="106" t="n">
        <v>107028.480763889</v>
      </c>
      <c r="B15724" s="1" t="s">
        <v>320</v>
      </c>
      <c r="C15724" s="1" t="s">
        <v>321</v>
      </c>
      <c r="D15724" s="1" t="s">
        <v>322</v>
      </c>
    </row>
    <row r="15725" customFormat="false" ht="15" hidden="false" customHeight="true" outlineLevel="0" collapsed="false">
      <c r="A15725" s="106" t="n">
        <v>107035.497037037</v>
      </c>
      <c r="B15725" s="1" t="s">
        <v>323</v>
      </c>
      <c r="C15725" s="1" t="s">
        <v>324</v>
      </c>
      <c r="D15725" s="1" t="s">
        <v>325</v>
      </c>
    </row>
    <row r="15726" customFormat="false" ht="15" hidden="false" customHeight="true" outlineLevel="0" collapsed="false">
      <c r="A15726" s="106" t="n">
        <v>107043.503530093</v>
      </c>
      <c r="B15726" s="1" t="s">
        <v>314</v>
      </c>
      <c r="C15726" s="1" t="s">
        <v>315</v>
      </c>
      <c r="D15726" s="1" t="s">
        <v>316</v>
      </c>
    </row>
    <row r="15727" customFormat="false" ht="15" hidden="false" customHeight="true" outlineLevel="0" collapsed="false">
      <c r="A15727" s="106" t="n">
        <v>107051.067280093</v>
      </c>
      <c r="B15727" s="1" t="s">
        <v>326</v>
      </c>
      <c r="C15727" s="1" t="s">
        <v>327</v>
      </c>
      <c r="D15727" s="1" t="s">
        <v>319</v>
      </c>
    </row>
    <row r="15728" customFormat="false" ht="15" hidden="false" customHeight="true" outlineLevel="0" collapsed="false">
      <c r="A15728" s="106" t="n">
        <v>107057.821759259</v>
      </c>
      <c r="B15728" s="1" t="s">
        <v>320</v>
      </c>
      <c r="C15728" s="1" t="s">
        <v>321</v>
      </c>
      <c r="D15728" s="1" t="s">
        <v>322</v>
      </c>
    </row>
    <row r="15729" customFormat="false" ht="15" hidden="false" customHeight="true" outlineLevel="0" collapsed="false">
      <c r="A15729" s="106" t="n">
        <v>107065.170358796</v>
      </c>
      <c r="B15729" s="1" t="s">
        <v>323</v>
      </c>
      <c r="C15729" s="1" t="s">
        <v>324</v>
      </c>
      <c r="D15729" s="1" t="s">
        <v>325</v>
      </c>
    </row>
    <row r="15730" customFormat="false" ht="15" hidden="false" customHeight="true" outlineLevel="0" collapsed="false">
      <c r="A15730" s="106" t="n">
        <v>107073.355543982</v>
      </c>
      <c r="B15730" s="1" t="s">
        <v>314</v>
      </c>
      <c r="C15730" s="1" t="s">
        <v>315</v>
      </c>
      <c r="D15730" s="1" t="s">
        <v>316</v>
      </c>
    </row>
    <row r="15731" customFormat="false" ht="15" hidden="false" customHeight="true" outlineLevel="0" collapsed="false">
      <c r="A15731" s="106" t="n">
        <v>107080.558541667</v>
      </c>
      <c r="B15731" s="1" t="s">
        <v>317</v>
      </c>
      <c r="C15731" s="1" t="s">
        <v>318</v>
      </c>
      <c r="D15731" s="1" t="s">
        <v>319</v>
      </c>
    </row>
    <row r="15732" customFormat="false" ht="15" hidden="false" customHeight="true" outlineLevel="0" collapsed="false">
      <c r="A15732" s="106" t="n">
        <v>107087.194259259</v>
      </c>
      <c r="B15732" s="1" t="s">
        <v>320</v>
      </c>
      <c r="C15732" s="1" t="s">
        <v>321</v>
      </c>
      <c r="D15732" s="1" t="s">
        <v>322</v>
      </c>
    </row>
    <row r="15733" customFormat="false" ht="15" hidden="false" customHeight="true" outlineLevel="0" collapsed="false">
      <c r="A15733" s="106" t="n">
        <v>107094.901967593</v>
      </c>
      <c r="B15733" s="1" t="s">
        <v>333</v>
      </c>
      <c r="C15733" s="1" t="s">
        <v>334</v>
      </c>
      <c r="D15733" s="1" t="s">
        <v>325</v>
      </c>
    </row>
    <row r="15734" customFormat="false" ht="15" hidden="false" customHeight="true" outlineLevel="0" collapsed="false">
      <c r="A15734" s="106" t="n">
        <v>107097.08806713</v>
      </c>
      <c r="B15734" s="1" t="s">
        <v>328</v>
      </c>
      <c r="C15734" s="1" t="s">
        <v>329</v>
      </c>
      <c r="D15734" s="1" t="s">
        <v>330</v>
      </c>
    </row>
    <row r="15735" customFormat="false" ht="15" hidden="false" customHeight="true" outlineLevel="0" collapsed="false">
      <c r="A15735" s="106" t="n">
        <v>107103.069606482</v>
      </c>
      <c r="B15735" s="1" t="s">
        <v>314</v>
      </c>
      <c r="C15735" s="1" t="s">
        <v>315</v>
      </c>
      <c r="D15735" s="1" t="s">
        <v>316</v>
      </c>
    </row>
    <row r="15736" customFormat="false" ht="15" hidden="false" customHeight="true" outlineLevel="0" collapsed="false">
      <c r="A15736" s="106" t="n">
        <v>107109.972523148</v>
      </c>
      <c r="B15736" s="1" t="s">
        <v>326</v>
      </c>
      <c r="C15736" s="1" t="s">
        <v>327</v>
      </c>
      <c r="D15736" s="1" t="s">
        <v>319</v>
      </c>
    </row>
    <row r="15737" customFormat="false" ht="15" hidden="false" customHeight="true" outlineLevel="0" collapsed="false">
      <c r="A15737" s="106" t="n">
        <v>107116.631423611</v>
      </c>
      <c r="B15737" s="1" t="s">
        <v>320</v>
      </c>
      <c r="C15737" s="1" t="s">
        <v>321</v>
      </c>
      <c r="D15737" s="1" t="s">
        <v>322</v>
      </c>
    </row>
    <row r="15738" customFormat="false" ht="15" hidden="false" customHeight="true" outlineLevel="0" collapsed="false">
      <c r="A15738" s="106" t="n">
        <v>107124.635127315</v>
      </c>
      <c r="B15738" s="1" t="s">
        <v>323</v>
      </c>
      <c r="C15738" s="1" t="s">
        <v>324</v>
      </c>
      <c r="D15738" s="1" t="s">
        <v>325</v>
      </c>
    </row>
    <row r="15739" customFormat="false" ht="15" hidden="false" customHeight="true" outlineLevel="0" collapsed="false">
      <c r="A15739" s="106" t="n">
        <v>107132.62244213</v>
      </c>
      <c r="B15739" s="1" t="s">
        <v>314</v>
      </c>
      <c r="C15739" s="1" t="s">
        <v>315</v>
      </c>
      <c r="D15739" s="1" t="s">
        <v>316</v>
      </c>
    </row>
    <row r="15740" customFormat="false" ht="15" hidden="false" customHeight="true" outlineLevel="0" collapsed="false">
      <c r="A15740" s="106" t="n">
        <v>107139.321979167</v>
      </c>
      <c r="B15740" s="1" t="s">
        <v>326</v>
      </c>
      <c r="C15740" s="1" t="s">
        <v>327</v>
      </c>
      <c r="D15740" s="1" t="s">
        <v>319</v>
      </c>
    </row>
    <row r="15741" customFormat="false" ht="15" hidden="false" customHeight="true" outlineLevel="0" collapsed="false">
      <c r="A15741" s="106" t="n">
        <v>107146.154664352</v>
      </c>
      <c r="B15741" s="1" t="s">
        <v>320</v>
      </c>
      <c r="C15741" s="1" t="s">
        <v>321</v>
      </c>
      <c r="D15741" s="1" t="s">
        <v>322</v>
      </c>
    </row>
    <row r="15742" customFormat="false" ht="15" hidden="false" customHeight="true" outlineLevel="0" collapsed="false">
      <c r="A15742" s="106" t="n">
        <v>107154.314780093</v>
      </c>
      <c r="B15742" s="1" t="s">
        <v>323</v>
      </c>
      <c r="C15742" s="1" t="s">
        <v>324</v>
      </c>
      <c r="D15742" s="1" t="s">
        <v>325</v>
      </c>
    </row>
    <row r="15743" customFormat="false" ht="15" hidden="false" customHeight="true" outlineLevel="0" collapsed="false">
      <c r="A15743" s="106" t="n">
        <v>107162.023090278</v>
      </c>
      <c r="B15743" s="1" t="s">
        <v>314</v>
      </c>
      <c r="C15743" s="1" t="s">
        <v>315</v>
      </c>
      <c r="D15743" s="1" t="s">
        <v>316</v>
      </c>
    </row>
    <row r="15744" customFormat="false" ht="15" hidden="false" customHeight="true" outlineLevel="0" collapsed="false">
      <c r="A15744" s="106" t="n">
        <v>107168.636909722</v>
      </c>
      <c r="B15744" s="1" t="s">
        <v>326</v>
      </c>
      <c r="C15744" s="1" t="s">
        <v>327</v>
      </c>
      <c r="D15744" s="1" t="s">
        <v>319</v>
      </c>
    </row>
    <row r="15745" customFormat="false" ht="15" hidden="false" customHeight="true" outlineLevel="0" collapsed="false">
      <c r="A15745" s="106" t="n">
        <v>107175.766076389</v>
      </c>
      <c r="B15745" s="1" t="s">
        <v>320</v>
      </c>
      <c r="C15745" s="1" t="s">
        <v>321</v>
      </c>
      <c r="D15745" s="1" t="s">
        <v>322</v>
      </c>
    </row>
    <row r="15746" customFormat="false" ht="15" hidden="false" customHeight="true" outlineLevel="0" collapsed="false">
      <c r="A15746" s="106" t="n">
        <v>107183.912905093</v>
      </c>
      <c r="B15746" s="1" t="s">
        <v>323</v>
      </c>
      <c r="C15746" s="1" t="s">
        <v>324</v>
      </c>
      <c r="D15746" s="1" t="s">
        <v>325</v>
      </c>
    </row>
    <row r="15747" customFormat="false" ht="15" hidden="false" customHeight="true" outlineLevel="0" collapsed="false">
      <c r="A15747" s="106" t="n">
        <v>107189.698275463</v>
      </c>
      <c r="B15747" s="1" t="s">
        <v>328</v>
      </c>
      <c r="C15747" s="1" t="s">
        <v>331</v>
      </c>
      <c r="D15747" s="1" t="s">
        <v>332</v>
      </c>
    </row>
    <row r="15748" customFormat="false" ht="15" hidden="false" customHeight="true" outlineLevel="0" collapsed="false">
      <c r="A15748" s="106" t="n">
        <v>107191.302094907</v>
      </c>
      <c r="B15748" s="1" t="s">
        <v>314</v>
      </c>
      <c r="C15748" s="1" t="s">
        <v>315</v>
      </c>
      <c r="D15748" s="1" t="s">
        <v>316</v>
      </c>
    </row>
    <row r="15749" customFormat="false" ht="15" hidden="false" customHeight="true" outlineLevel="0" collapsed="false">
      <c r="A15749" s="106" t="n">
        <v>107197.962037037</v>
      </c>
      <c r="B15749" s="1" t="s">
        <v>326</v>
      </c>
      <c r="C15749" s="1" t="s">
        <v>327</v>
      </c>
      <c r="D15749" s="1" t="s">
        <v>319</v>
      </c>
    </row>
    <row r="15750" customFormat="false" ht="15" hidden="false" customHeight="true" outlineLevel="0" collapsed="false">
      <c r="A15750" s="106" t="n">
        <v>107205.448032407</v>
      </c>
      <c r="B15750" s="1" t="s">
        <v>320</v>
      </c>
      <c r="C15750" s="1" t="s">
        <v>321</v>
      </c>
      <c r="D15750" s="1" t="s">
        <v>322</v>
      </c>
    </row>
    <row r="15751" customFormat="false" ht="15" hidden="false" customHeight="true" outlineLevel="0" collapsed="false">
      <c r="A15751" s="106" t="n">
        <v>107213.430034722</v>
      </c>
      <c r="B15751" s="1" t="s">
        <v>323</v>
      </c>
      <c r="C15751" s="1" t="s">
        <v>324</v>
      </c>
      <c r="D15751" s="1" t="s">
        <v>325</v>
      </c>
    </row>
    <row r="15752" customFormat="false" ht="15" hidden="false" customHeight="true" outlineLevel="0" collapsed="false">
      <c r="A15752" s="106" t="n">
        <v>107220.506111111</v>
      </c>
      <c r="B15752" s="1" t="s">
        <v>314</v>
      </c>
      <c r="C15752" s="1" t="s">
        <v>315</v>
      </c>
      <c r="D15752" s="1" t="s">
        <v>316</v>
      </c>
    </row>
    <row r="15753" customFormat="false" ht="15" hidden="false" customHeight="true" outlineLevel="0" collapsed="false">
      <c r="A15753" s="106" t="n">
        <v>107227.346747685</v>
      </c>
      <c r="B15753" s="1" t="s">
        <v>326</v>
      </c>
      <c r="C15753" s="1" t="s">
        <v>327</v>
      </c>
      <c r="D15753" s="1" t="s">
        <v>319</v>
      </c>
    </row>
    <row r="15754" customFormat="false" ht="15" hidden="false" customHeight="true" outlineLevel="0" collapsed="false">
      <c r="A15754" s="106" t="n">
        <v>107235.17037037</v>
      </c>
      <c r="B15754" s="1" t="s">
        <v>320</v>
      </c>
      <c r="C15754" s="1" t="s">
        <v>321</v>
      </c>
      <c r="D15754" s="1" t="s">
        <v>322</v>
      </c>
    </row>
    <row r="15755" customFormat="false" ht="15" hidden="false" customHeight="true" outlineLevel="0" collapsed="false">
      <c r="A15755" s="106" t="n">
        <v>107242.882407407</v>
      </c>
      <c r="B15755" s="1" t="s">
        <v>323</v>
      </c>
      <c r="C15755" s="1" t="s">
        <v>324</v>
      </c>
      <c r="D15755" s="1" t="s">
        <v>325</v>
      </c>
    </row>
    <row r="15756" customFormat="false" ht="15" hidden="false" customHeight="true" outlineLevel="0" collapsed="false">
      <c r="A15756" s="106" t="n">
        <v>107249.693726852</v>
      </c>
      <c r="B15756" s="1" t="s">
        <v>314</v>
      </c>
      <c r="C15756" s="1" t="s">
        <v>315</v>
      </c>
      <c r="D15756" s="1" t="s">
        <v>316</v>
      </c>
    </row>
    <row r="15757" customFormat="false" ht="15" hidden="false" customHeight="true" outlineLevel="0" collapsed="false">
      <c r="A15757" s="106" t="n">
        <v>107256.830844907</v>
      </c>
      <c r="B15757" s="1" t="s">
        <v>317</v>
      </c>
      <c r="C15757" s="1" t="s">
        <v>318</v>
      </c>
      <c r="D15757" s="1" t="s">
        <v>319</v>
      </c>
    </row>
    <row r="15758" customFormat="false" ht="15" hidden="false" customHeight="true" outlineLevel="0" collapsed="false">
      <c r="A15758" s="106" t="n">
        <v>107264.900219907</v>
      </c>
      <c r="B15758" s="1" t="s">
        <v>320</v>
      </c>
      <c r="C15758" s="1" t="s">
        <v>321</v>
      </c>
      <c r="D15758" s="1" t="s">
        <v>322</v>
      </c>
    </row>
    <row r="15759" customFormat="false" ht="15" hidden="false" customHeight="true" outlineLevel="0" collapsed="false">
      <c r="A15759" s="106" t="n">
        <v>107272.290983796</v>
      </c>
      <c r="B15759" s="1" t="s">
        <v>333</v>
      </c>
      <c r="C15759" s="1" t="s">
        <v>334</v>
      </c>
      <c r="D15759" s="1" t="s">
        <v>325</v>
      </c>
    </row>
    <row r="15760" customFormat="false" ht="15" hidden="false" customHeight="true" outlineLevel="0" collapsed="false">
      <c r="A15760" s="106" t="n">
        <v>107278.930162037</v>
      </c>
      <c r="B15760" s="1" t="s">
        <v>314</v>
      </c>
      <c r="C15760" s="1" t="s">
        <v>315</v>
      </c>
      <c r="D15760" s="1" t="s">
        <v>316</v>
      </c>
    </row>
    <row r="15761" customFormat="false" ht="15" hidden="false" customHeight="true" outlineLevel="0" collapsed="false">
      <c r="A15761" s="106" t="n">
        <v>107283.414849537</v>
      </c>
      <c r="B15761" s="1" t="s">
        <v>328</v>
      </c>
      <c r="C15761" s="1" t="s">
        <v>335</v>
      </c>
      <c r="D15761" s="1" t="s">
        <v>336</v>
      </c>
    </row>
    <row r="15762" customFormat="false" ht="15" hidden="false" customHeight="true" outlineLevel="0" collapsed="false">
      <c r="A15762" s="106" t="n">
        <v>107286.430590278</v>
      </c>
      <c r="B15762" s="1" t="s">
        <v>326</v>
      </c>
      <c r="C15762" s="1" t="s">
        <v>327</v>
      </c>
      <c r="D15762" s="1" t="s">
        <v>319</v>
      </c>
    </row>
    <row r="15763" customFormat="false" ht="15" hidden="false" customHeight="true" outlineLevel="0" collapsed="false">
      <c r="A15763" s="106" t="n">
        <v>107294.60755787</v>
      </c>
      <c r="B15763" s="1" t="s">
        <v>320</v>
      </c>
      <c r="C15763" s="1" t="s">
        <v>321</v>
      </c>
      <c r="D15763" s="1" t="s">
        <v>322</v>
      </c>
    </row>
    <row r="15764" customFormat="false" ht="15" hidden="false" customHeight="true" outlineLevel="0" collapsed="false">
      <c r="A15764" s="106" t="n">
        <v>107301.677395833</v>
      </c>
      <c r="B15764" s="1" t="s">
        <v>323</v>
      </c>
      <c r="C15764" s="1" t="s">
        <v>324</v>
      </c>
      <c r="D15764" s="1" t="s">
        <v>325</v>
      </c>
    </row>
    <row r="15765" customFormat="false" ht="15" hidden="false" customHeight="true" outlineLevel="0" collapsed="false">
      <c r="A15765" s="106" t="n">
        <v>107308.279375</v>
      </c>
      <c r="B15765" s="1" t="s">
        <v>314</v>
      </c>
      <c r="C15765" s="1" t="s">
        <v>315</v>
      </c>
      <c r="D15765" s="1" t="s">
        <v>316</v>
      </c>
    </row>
    <row r="15766" customFormat="false" ht="15" hidden="false" customHeight="true" outlineLevel="0" collapsed="false">
      <c r="A15766" s="106" t="n">
        <v>107316.132581019</v>
      </c>
      <c r="B15766" s="1" t="s">
        <v>326</v>
      </c>
      <c r="C15766" s="1" t="s">
        <v>327</v>
      </c>
      <c r="D15766" s="1" t="s">
        <v>319</v>
      </c>
    </row>
    <row r="15767" customFormat="false" ht="15" hidden="false" customHeight="true" outlineLevel="0" collapsed="false">
      <c r="A15767" s="106" t="n">
        <v>107324.263206019</v>
      </c>
      <c r="B15767" s="1" t="s">
        <v>320</v>
      </c>
      <c r="C15767" s="1" t="s">
        <v>321</v>
      </c>
      <c r="D15767" s="1" t="s">
        <v>322</v>
      </c>
    </row>
    <row r="15768" customFormat="false" ht="15" hidden="false" customHeight="true" outlineLevel="0" collapsed="false">
      <c r="A15768" s="106" t="n">
        <v>107331.064930556</v>
      </c>
      <c r="B15768" s="1" t="s">
        <v>323</v>
      </c>
      <c r="C15768" s="1" t="s">
        <v>324</v>
      </c>
      <c r="D15768" s="1" t="s">
        <v>325</v>
      </c>
    </row>
    <row r="15769" customFormat="false" ht="15" hidden="false" customHeight="true" outlineLevel="0" collapsed="false">
      <c r="A15769" s="106" t="n">
        <v>107337.789351852</v>
      </c>
      <c r="B15769" s="1" t="s">
        <v>314</v>
      </c>
      <c r="C15769" s="1" t="s">
        <v>315</v>
      </c>
      <c r="D15769" s="1" t="s">
        <v>316</v>
      </c>
    </row>
    <row r="15770" customFormat="false" ht="15" hidden="false" customHeight="true" outlineLevel="0" collapsed="false">
      <c r="A15770" s="106" t="n">
        <v>107345.899131944</v>
      </c>
      <c r="B15770" s="1" t="s">
        <v>326</v>
      </c>
      <c r="C15770" s="1" t="s">
        <v>327</v>
      </c>
      <c r="D15770" s="1" t="s">
        <v>319</v>
      </c>
    </row>
    <row r="15771" customFormat="false" ht="15" hidden="false" customHeight="true" outlineLevel="0" collapsed="false">
      <c r="A15771" s="106" t="n">
        <v>107353.837337963</v>
      </c>
      <c r="B15771" s="1" t="s">
        <v>320</v>
      </c>
      <c r="C15771" s="1" t="s">
        <v>321</v>
      </c>
      <c r="D15771" s="1" t="s">
        <v>322</v>
      </c>
    </row>
    <row r="15772" customFormat="false" ht="15" hidden="false" customHeight="true" outlineLevel="0" collapsed="false">
      <c r="A15772" s="106" t="n">
        <v>107360.478854167</v>
      </c>
      <c r="B15772" s="1" t="s">
        <v>323</v>
      </c>
      <c r="C15772" s="1" t="s">
        <v>324</v>
      </c>
      <c r="D15772" s="1" t="s">
        <v>325</v>
      </c>
    </row>
    <row r="15773" customFormat="false" ht="15" hidden="false" customHeight="true" outlineLevel="0" collapsed="false">
      <c r="A15773" s="106" t="n">
        <v>107367.4715625</v>
      </c>
      <c r="B15773" s="1" t="s">
        <v>314</v>
      </c>
      <c r="C15773" s="1" t="s">
        <v>315</v>
      </c>
      <c r="D15773" s="1" t="s">
        <v>316</v>
      </c>
    </row>
    <row r="15774" customFormat="false" ht="15" hidden="false" customHeight="true" outlineLevel="0" collapsed="false">
      <c r="A15774" s="106" t="n">
        <v>107373.402222222</v>
      </c>
      <c r="B15774" s="1" t="s">
        <v>328</v>
      </c>
      <c r="C15774" s="1" t="s">
        <v>337</v>
      </c>
      <c r="D15774" s="1" t="s">
        <v>338</v>
      </c>
    </row>
    <row r="15775" customFormat="false" ht="15" hidden="false" customHeight="true" outlineLevel="0" collapsed="false">
      <c r="A15775" s="106" t="n">
        <v>107375.679375</v>
      </c>
      <c r="B15775" s="1" t="s">
        <v>326</v>
      </c>
      <c r="C15775" s="1" t="s">
        <v>327</v>
      </c>
      <c r="D15775" s="1" t="s">
        <v>319</v>
      </c>
    </row>
    <row r="15776" customFormat="false" ht="15" hidden="false" customHeight="true" outlineLevel="0" collapsed="false">
      <c r="A15776" s="106" t="n">
        <v>107383.309409722</v>
      </c>
      <c r="B15776" s="1" t="s">
        <v>320</v>
      </c>
      <c r="C15776" s="1" t="s">
        <v>321</v>
      </c>
      <c r="D15776" s="1" t="s">
        <v>322</v>
      </c>
    </row>
    <row r="15777" customFormat="false" ht="15" hidden="false" customHeight="true" outlineLevel="0" collapsed="false">
      <c r="A15777" s="106" t="n">
        <v>107389.942430556</v>
      </c>
      <c r="B15777" s="1" t="s">
        <v>323</v>
      </c>
      <c r="C15777" s="1" t="s">
        <v>324</v>
      </c>
      <c r="D15777" s="1" t="s">
        <v>325</v>
      </c>
    </row>
    <row r="15778" customFormat="false" ht="15" hidden="false" customHeight="true" outlineLevel="0" collapsed="false">
      <c r="A15778" s="106" t="n">
        <v>107397.290185185</v>
      </c>
      <c r="B15778" s="1" t="s">
        <v>314</v>
      </c>
      <c r="C15778" s="1" t="s">
        <v>315</v>
      </c>
      <c r="D15778" s="1" t="s">
        <v>316</v>
      </c>
    </row>
    <row r="15779" customFormat="false" ht="15" hidden="false" customHeight="true" outlineLevel="0" collapsed="false">
      <c r="A15779" s="106" t="n">
        <v>107405.41849537</v>
      </c>
      <c r="B15779" s="1" t="s">
        <v>326</v>
      </c>
      <c r="C15779" s="1" t="s">
        <v>327</v>
      </c>
      <c r="D15779" s="1" t="s">
        <v>319</v>
      </c>
    </row>
    <row r="15780" customFormat="false" ht="15" hidden="false" customHeight="true" outlineLevel="0" collapsed="false">
      <c r="A15780" s="106" t="n">
        <v>107412.684143519</v>
      </c>
      <c r="B15780" s="1" t="s">
        <v>320</v>
      </c>
      <c r="C15780" s="1" t="s">
        <v>321</v>
      </c>
      <c r="D15780" s="1" t="s">
        <v>322</v>
      </c>
    </row>
    <row r="15781" customFormat="false" ht="15" hidden="false" customHeight="true" outlineLevel="0" collapsed="false">
      <c r="A15781" s="106" t="n">
        <v>107419.468865741</v>
      </c>
      <c r="B15781" s="1" t="s">
        <v>323</v>
      </c>
      <c r="C15781" s="1" t="s">
        <v>324</v>
      </c>
      <c r="D15781" s="1" t="s">
        <v>325</v>
      </c>
    </row>
    <row r="15782" customFormat="false" ht="15" hidden="false" customHeight="true" outlineLevel="0" collapsed="false">
      <c r="A15782" s="106" t="n">
        <v>107427.174537037</v>
      </c>
      <c r="B15782" s="1" t="s">
        <v>314</v>
      </c>
      <c r="C15782" s="1" t="s">
        <v>315</v>
      </c>
      <c r="D15782" s="1" t="s">
        <v>316</v>
      </c>
    </row>
    <row r="15783" customFormat="false" ht="15" hidden="false" customHeight="true" outlineLevel="0" collapsed="false">
      <c r="A15783" s="106" t="n">
        <v>107435.067662037</v>
      </c>
      <c r="B15783" s="1" t="s">
        <v>317</v>
      </c>
      <c r="C15783" s="1" t="s">
        <v>318</v>
      </c>
      <c r="D15783" s="1" t="s">
        <v>319</v>
      </c>
    </row>
    <row r="15784" customFormat="false" ht="15" hidden="false" customHeight="true" outlineLevel="0" collapsed="false">
      <c r="A15784" s="106" t="n">
        <v>107441.99474537</v>
      </c>
      <c r="B15784" s="1" t="s">
        <v>320</v>
      </c>
      <c r="C15784" s="1" t="s">
        <v>321</v>
      </c>
      <c r="D15784" s="1" t="s">
        <v>322</v>
      </c>
    </row>
    <row r="15785" customFormat="false" ht="15" hidden="false" customHeight="true" outlineLevel="0" collapsed="false">
      <c r="A15785" s="106" t="n">
        <v>107449.054606482</v>
      </c>
      <c r="B15785" s="1" t="s">
        <v>323</v>
      </c>
      <c r="C15785" s="1" t="s">
        <v>324</v>
      </c>
      <c r="D15785" s="1" t="s">
        <v>325</v>
      </c>
    </row>
    <row r="15786" customFormat="false" ht="15" hidden="false" customHeight="true" outlineLevel="0" collapsed="false">
      <c r="A15786" s="106" t="n">
        <v>107457.043622685</v>
      </c>
      <c r="B15786" s="1" t="s">
        <v>314</v>
      </c>
      <c r="C15786" s="1" t="s">
        <v>315</v>
      </c>
      <c r="D15786" s="1" t="s">
        <v>316</v>
      </c>
    </row>
    <row r="15787" customFormat="false" ht="15" hidden="false" customHeight="true" outlineLevel="0" collapsed="false">
      <c r="A15787" s="106" t="n">
        <v>107462.329583333</v>
      </c>
      <c r="B15787" s="1" t="s">
        <v>328</v>
      </c>
      <c r="C15787" s="1" t="s">
        <v>329</v>
      </c>
      <c r="D15787" s="1" t="s">
        <v>330</v>
      </c>
    </row>
    <row r="15788" customFormat="false" ht="15" hidden="false" customHeight="true" outlineLevel="0" collapsed="false">
      <c r="A15788" s="106" t="n">
        <v>107464.598043982</v>
      </c>
      <c r="B15788" s="1" t="s">
        <v>326</v>
      </c>
      <c r="C15788" s="1" t="s">
        <v>327</v>
      </c>
      <c r="D15788" s="1" t="s">
        <v>319</v>
      </c>
    </row>
    <row r="15789" customFormat="false" ht="15" hidden="false" customHeight="true" outlineLevel="0" collapsed="false">
      <c r="A15789" s="106" t="n">
        <v>107471.289814815</v>
      </c>
      <c r="B15789" s="1" t="s">
        <v>320</v>
      </c>
      <c r="C15789" s="1" t="s">
        <v>321</v>
      </c>
      <c r="D15789" s="1" t="s">
        <v>322</v>
      </c>
    </row>
    <row r="15790" customFormat="false" ht="15" hidden="false" customHeight="true" outlineLevel="0" collapsed="false">
      <c r="A15790" s="106" t="n">
        <v>107478.681793982</v>
      </c>
      <c r="B15790" s="1" t="s">
        <v>323</v>
      </c>
      <c r="C15790" s="1" t="s">
        <v>324</v>
      </c>
      <c r="D15790" s="1" t="s">
        <v>325</v>
      </c>
    </row>
    <row r="15791" customFormat="false" ht="15" hidden="false" customHeight="true" outlineLevel="0" collapsed="false">
      <c r="A15791" s="106" t="n">
        <v>107486.826770833</v>
      </c>
      <c r="B15791" s="1" t="s">
        <v>314</v>
      </c>
      <c r="C15791" s="1" t="s">
        <v>315</v>
      </c>
      <c r="D15791" s="1" t="s">
        <v>316</v>
      </c>
    </row>
    <row r="15792" customFormat="false" ht="15" hidden="false" customHeight="true" outlineLevel="0" collapsed="false">
      <c r="A15792" s="106" t="n">
        <v>107494.011712963</v>
      </c>
      <c r="B15792" s="1" t="s">
        <v>326</v>
      </c>
      <c r="C15792" s="1" t="s">
        <v>327</v>
      </c>
      <c r="D15792" s="1" t="s">
        <v>319</v>
      </c>
    </row>
    <row r="15793" customFormat="false" ht="15" hidden="false" customHeight="true" outlineLevel="0" collapsed="false">
      <c r="A15793" s="106" t="n">
        <v>107500.616631944</v>
      </c>
      <c r="B15793" s="1" t="s">
        <v>320</v>
      </c>
      <c r="C15793" s="1" t="s">
        <v>321</v>
      </c>
      <c r="D15793" s="1" t="s">
        <v>322</v>
      </c>
    </row>
    <row r="15794" customFormat="false" ht="15" hidden="false" customHeight="true" outlineLevel="0" collapsed="false">
      <c r="A15794" s="106" t="n">
        <v>107508.328680556</v>
      </c>
      <c r="B15794" s="1" t="s">
        <v>323</v>
      </c>
      <c r="C15794" s="1" t="s">
        <v>324</v>
      </c>
      <c r="D15794" s="1" t="s">
        <v>325</v>
      </c>
    </row>
    <row r="15795" customFormat="false" ht="15" hidden="false" customHeight="true" outlineLevel="0" collapsed="false">
      <c r="A15795" s="106" t="n">
        <v>107516.475960648</v>
      </c>
      <c r="B15795" s="1" t="s">
        <v>314</v>
      </c>
      <c r="C15795" s="1" t="s">
        <v>315</v>
      </c>
      <c r="D15795" s="1" t="s">
        <v>316</v>
      </c>
    </row>
    <row r="15796" customFormat="false" ht="15" hidden="false" customHeight="true" outlineLevel="0" collapsed="false">
      <c r="A15796" s="106" t="n">
        <v>107523.339143519</v>
      </c>
      <c r="B15796" s="1" t="s">
        <v>326</v>
      </c>
      <c r="C15796" s="1" t="s">
        <v>327</v>
      </c>
      <c r="D15796" s="1" t="s">
        <v>319</v>
      </c>
    </row>
    <row r="15797" customFormat="false" ht="15" hidden="false" customHeight="true" outlineLevel="0" collapsed="false">
      <c r="A15797" s="106" t="n">
        <v>107530.010277778</v>
      </c>
      <c r="B15797" s="1" t="s">
        <v>320</v>
      </c>
      <c r="C15797" s="1" t="s">
        <v>321</v>
      </c>
      <c r="D15797" s="1" t="s">
        <v>322</v>
      </c>
    </row>
    <row r="15798" customFormat="false" ht="15" hidden="false" customHeight="true" outlineLevel="0" collapsed="false">
      <c r="A15798" s="106" t="n">
        <v>107537.976585648</v>
      </c>
      <c r="B15798" s="1" t="s">
        <v>323</v>
      </c>
      <c r="C15798" s="1" t="s">
        <v>324</v>
      </c>
      <c r="D15798" s="1" t="s">
        <v>325</v>
      </c>
    </row>
    <row r="15799" customFormat="false" ht="15" hidden="false" customHeight="true" outlineLevel="0" collapsed="false">
      <c r="A15799" s="106" t="n">
        <v>107545.972592593</v>
      </c>
      <c r="B15799" s="1" t="s">
        <v>314</v>
      </c>
      <c r="C15799" s="1" t="s">
        <v>315</v>
      </c>
      <c r="D15799" s="1" t="s">
        <v>316</v>
      </c>
    </row>
    <row r="15800" customFormat="false" ht="15" hidden="false" customHeight="true" outlineLevel="0" collapsed="false">
      <c r="A15800" s="106" t="n">
        <v>107552.626145833</v>
      </c>
      <c r="B15800" s="1" t="s">
        <v>326</v>
      </c>
      <c r="C15800" s="1" t="s">
        <v>327</v>
      </c>
      <c r="D15800" s="1" t="s">
        <v>319</v>
      </c>
    </row>
    <row r="15801" customFormat="false" ht="15" hidden="false" customHeight="true" outlineLevel="0" collapsed="false">
      <c r="A15801" s="106" t="n">
        <v>107554.935381945</v>
      </c>
      <c r="B15801" s="1" t="s">
        <v>328</v>
      </c>
      <c r="C15801" s="1" t="s">
        <v>331</v>
      </c>
      <c r="D15801" s="1" t="s">
        <v>332</v>
      </c>
    </row>
    <row r="15802" customFormat="false" ht="15" hidden="false" customHeight="true" outlineLevel="0" collapsed="false">
      <c r="A15802" s="106" t="n">
        <v>107559.491412037</v>
      </c>
      <c r="B15802" s="1" t="s">
        <v>320</v>
      </c>
      <c r="C15802" s="1" t="s">
        <v>321</v>
      </c>
      <c r="D15802" s="1" t="s">
        <v>322</v>
      </c>
    </row>
    <row r="15803" customFormat="false" ht="15" hidden="false" customHeight="true" outlineLevel="0" collapsed="false">
      <c r="A15803" s="106" t="n">
        <v>107567.609050926</v>
      </c>
      <c r="B15803" s="1" t="s">
        <v>323</v>
      </c>
      <c r="C15803" s="1" t="s">
        <v>324</v>
      </c>
      <c r="D15803" s="1" t="s">
        <v>325</v>
      </c>
    </row>
    <row r="15804" customFormat="false" ht="15" hidden="false" customHeight="true" outlineLevel="0" collapsed="false">
      <c r="A15804" s="106" t="n">
        <v>107575.32994213</v>
      </c>
      <c r="B15804" s="1" t="s">
        <v>314</v>
      </c>
      <c r="C15804" s="1" t="s">
        <v>315</v>
      </c>
      <c r="D15804" s="1" t="s">
        <v>316</v>
      </c>
    </row>
    <row r="15805" customFormat="false" ht="15" hidden="false" customHeight="true" outlineLevel="0" collapsed="false">
      <c r="A15805" s="106" t="n">
        <v>107581.921064815</v>
      </c>
      <c r="B15805" s="1" t="s">
        <v>326</v>
      </c>
      <c r="C15805" s="1" t="s">
        <v>327</v>
      </c>
      <c r="D15805" s="1" t="s">
        <v>319</v>
      </c>
    </row>
    <row r="15806" customFormat="false" ht="15" hidden="false" customHeight="true" outlineLevel="0" collapsed="false">
      <c r="A15806" s="106" t="n">
        <v>107589.069895833</v>
      </c>
      <c r="B15806" s="1" t="s">
        <v>320</v>
      </c>
      <c r="C15806" s="1" t="s">
        <v>321</v>
      </c>
      <c r="D15806" s="1" t="s">
        <v>322</v>
      </c>
    </row>
    <row r="15807" customFormat="false" ht="15" hidden="false" customHeight="true" outlineLevel="0" collapsed="false">
      <c r="A15807" s="106" t="n">
        <v>107597.208113426</v>
      </c>
      <c r="B15807" s="1" t="s">
        <v>323</v>
      </c>
      <c r="C15807" s="1" t="s">
        <v>324</v>
      </c>
      <c r="D15807" s="1" t="s">
        <v>325</v>
      </c>
    </row>
    <row r="15808" customFormat="false" ht="15" hidden="false" customHeight="true" outlineLevel="0" collapsed="false">
      <c r="A15808" s="106" t="n">
        <v>107604.588449074</v>
      </c>
      <c r="B15808" s="1" t="s">
        <v>314</v>
      </c>
      <c r="C15808" s="1" t="s">
        <v>315</v>
      </c>
      <c r="D15808" s="1" t="s">
        <v>316</v>
      </c>
    </row>
    <row r="15809" customFormat="false" ht="15" hidden="false" customHeight="true" outlineLevel="0" collapsed="false">
      <c r="A15809" s="106" t="n">
        <v>107611.266678241</v>
      </c>
      <c r="B15809" s="1" t="s">
        <v>317</v>
      </c>
      <c r="C15809" s="1" t="s">
        <v>318</v>
      </c>
      <c r="D15809" s="1" t="s">
        <v>319</v>
      </c>
    </row>
    <row r="15810" customFormat="false" ht="15" hidden="false" customHeight="true" outlineLevel="0" collapsed="false">
      <c r="A15810" s="106" t="n">
        <v>107618.746631945</v>
      </c>
      <c r="B15810" s="1" t="s">
        <v>320</v>
      </c>
      <c r="C15810" s="1" t="s">
        <v>321</v>
      </c>
      <c r="D15810" s="1" t="s">
        <v>322</v>
      </c>
    </row>
    <row r="15811" customFormat="false" ht="15" hidden="false" customHeight="true" outlineLevel="0" collapsed="false">
      <c r="A15811" s="106" t="n">
        <v>107626.757222222</v>
      </c>
      <c r="B15811" s="1" t="s">
        <v>323</v>
      </c>
      <c r="C15811" s="1" t="s">
        <v>324</v>
      </c>
      <c r="D15811" s="1" t="s">
        <v>325</v>
      </c>
    </row>
    <row r="15812" customFormat="false" ht="15" hidden="false" customHeight="true" outlineLevel="0" collapsed="false">
      <c r="A15812" s="106" t="n">
        <v>107633.804780093</v>
      </c>
      <c r="B15812" s="1" t="s">
        <v>314</v>
      </c>
      <c r="C15812" s="1" t="s">
        <v>315</v>
      </c>
      <c r="D15812" s="1" t="s">
        <v>316</v>
      </c>
    </row>
    <row r="15813" customFormat="false" ht="15" hidden="false" customHeight="true" outlineLevel="0" collapsed="false">
      <c r="A15813" s="106" t="n">
        <v>107640.696435185</v>
      </c>
      <c r="B15813" s="1" t="s">
        <v>326</v>
      </c>
      <c r="C15813" s="1" t="s">
        <v>327</v>
      </c>
      <c r="D15813" s="1" t="s">
        <v>319</v>
      </c>
    </row>
    <row r="15814" customFormat="false" ht="15" hidden="false" customHeight="true" outlineLevel="0" collapsed="false">
      <c r="A15814" s="106" t="n">
        <v>107648.508090278</v>
      </c>
      <c r="B15814" s="1" t="s">
        <v>320</v>
      </c>
      <c r="C15814" s="1" t="s">
        <v>321</v>
      </c>
      <c r="D15814" s="1" t="s">
        <v>322</v>
      </c>
    </row>
    <row r="15815" customFormat="false" ht="15" hidden="false" customHeight="true" outlineLevel="0" collapsed="false">
      <c r="A15815" s="106" t="n">
        <v>107648.654363426</v>
      </c>
      <c r="B15815" s="1" t="s">
        <v>328</v>
      </c>
      <c r="C15815" s="1" t="s">
        <v>335</v>
      </c>
      <c r="D15815" s="1" t="s">
        <v>336</v>
      </c>
    </row>
    <row r="15816" customFormat="false" ht="15" hidden="false" customHeight="true" outlineLevel="0" collapsed="false">
      <c r="A15816" s="106" t="n">
        <v>107656.251064815</v>
      </c>
      <c r="B15816" s="1" t="s">
        <v>323</v>
      </c>
      <c r="C15816" s="1" t="s">
        <v>324</v>
      </c>
      <c r="D15816" s="1" t="s">
        <v>325</v>
      </c>
    </row>
    <row r="15817" customFormat="false" ht="15" hidden="false" customHeight="true" outlineLevel="0" collapsed="false">
      <c r="A15817" s="106" t="n">
        <v>107663.040694444</v>
      </c>
      <c r="B15817" s="1" t="s">
        <v>314</v>
      </c>
      <c r="C15817" s="1" t="s">
        <v>315</v>
      </c>
      <c r="D15817" s="1" t="s">
        <v>316</v>
      </c>
    </row>
    <row r="15818" customFormat="false" ht="15" hidden="false" customHeight="true" outlineLevel="0" collapsed="false">
      <c r="A15818" s="106" t="n">
        <v>107670.233645833</v>
      </c>
      <c r="B15818" s="1" t="s">
        <v>326</v>
      </c>
      <c r="C15818" s="1" t="s">
        <v>327</v>
      </c>
      <c r="D15818" s="1" t="s">
        <v>319</v>
      </c>
    </row>
    <row r="15819" customFormat="false" ht="15" hidden="false" customHeight="true" outlineLevel="0" collapsed="false">
      <c r="A15819" s="106" t="n">
        <v>107678.316388889</v>
      </c>
      <c r="B15819" s="1" t="s">
        <v>320</v>
      </c>
      <c r="C15819" s="1" t="s">
        <v>321</v>
      </c>
      <c r="D15819" s="1" t="s">
        <v>322</v>
      </c>
    </row>
    <row r="15820" customFormat="false" ht="15" hidden="false" customHeight="true" outlineLevel="0" collapsed="false">
      <c r="A15820" s="106" t="n">
        <v>107685.702210648</v>
      </c>
      <c r="B15820" s="1" t="s">
        <v>323</v>
      </c>
      <c r="C15820" s="1" t="s">
        <v>324</v>
      </c>
      <c r="D15820" s="1" t="s">
        <v>325</v>
      </c>
    </row>
    <row r="15821" customFormat="false" ht="15" hidden="false" customHeight="true" outlineLevel="0" collapsed="false">
      <c r="A15821" s="106" t="n">
        <v>107692.353518519</v>
      </c>
      <c r="B15821" s="1" t="s">
        <v>314</v>
      </c>
      <c r="C15821" s="1" t="s">
        <v>315</v>
      </c>
      <c r="D15821" s="1" t="s">
        <v>316</v>
      </c>
    </row>
    <row r="15822" customFormat="false" ht="15" hidden="false" customHeight="true" outlineLevel="0" collapsed="false">
      <c r="A15822" s="106" t="n">
        <v>107699.889016204</v>
      </c>
      <c r="B15822" s="1" t="s">
        <v>326</v>
      </c>
      <c r="C15822" s="1" t="s">
        <v>327</v>
      </c>
      <c r="D15822" s="1" t="s">
        <v>319</v>
      </c>
    </row>
    <row r="15823" customFormat="false" ht="15" hidden="false" customHeight="true" outlineLevel="0" collapsed="false">
      <c r="A15823" s="106" t="n">
        <v>107708.108518519</v>
      </c>
      <c r="B15823" s="1" t="s">
        <v>320</v>
      </c>
      <c r="C15823" s="1" t="s">
        <v>321</v>
      </c>
      <c r="D15823" s="1" t="s">
        <v>322</v>
      </c>
    </row>
    <row r="15824" customFormat="false" ht="15" hidden="false" customHeight="true" outlineLevel="0" collapsed="false">
      <c r="A15824" s="106" t="n">
        <v>107715.135671296</v>
      </c>
      <c r="B15824" s="1" t="s">
        <v>323</v>
      </c>
      <c r="C15824" s="1" t="s">
        <v>324</v>
      </c>
      <c r="D15824" s="1" t="s">
        <v>325</v>
      </c>
    </row>
    <row r="15825" customFormat="false" ht="15" hidden="false" customHeight="true" outlineLevel="0" collapsed="false">
      <c r="A15825" s="106" t="n">
        <v>107721.785555556</v>
      </c>
      <c r="B15825" s="1" t="s">
        <v>314</v>
      </c>
      <c r="C15825" s="1" t="s">
        <v>315</v>
      </c>
      <c r="D15825" s="1" t="s">
        <v>316</v>
      </c>
    </row>
    <row r="15826" customFormat="false" ht="15" hidden="false" customHeight="true" outlineLevel="0" collapsed="false">
      <c r="A15826" s="106" t="n">
        <v>107729.651331019</v>
      </c>
      <c r="B15826" s="1" t="s">
        <v>326</v>
      </c>
      <c r="C15826" s="1" t="s">
        <v>327</v>
      </c>
      <c r="D15826" s="1" t="s">
        <v>319</v>
      </c>
    </row>
    <row r="15827" customFormat="false" ht="15" hidden="false" customHeight="true" outlineLevel="0" collapsed="false">
      <c r="A15827" s="106" t="n">
        <v>107737.815740741</v>
      </c>
      <c r="B15827" s="1" t="s">
        <v>320</v>
      </c>
      <c r="C15827" s="1" t="s">
        <v>321</v>
      </c>
      <c r="D15827" s="1" t="s">
        <v>322</v>
      </c>
    </row>
    <row r="15828" customFormat="false" ht="15" hidden="false" customHeight="true" outlineLevel="0" collapsed="false">
      <c r="A15828" s="106" t="n">
        <v>107738.637615741</v>
      </c>
      <c r="B15828" s="1" t="s">
        <v>328</v>
      </c>
      <c r="C15828" s="1" t="s">
        <v>337</v>
      </c>
      <c r="D15828" s="1" t="s">
        <v>338</v>
      </c>
    </row>
    <row r="15829" customFormat="false" ht="15" hidden="false" customHeight="true" outlineLevel="0" collapsed="false">
      <c r="A15829" s="106" t="n">
        <v>107744.575185185</v>
      </c>
      <c r="B15829" s="1" t="s">
        <v>323</v>
      </c>
      <c r="C15829" s="1" t="s">
        <v>324</v>
      </c>
      <c r="D15829" s="1" t="s">
        <v>325</v>
      </c>
    </row>
    <row r="15830" customFormat="false" ht="15" hidden="false" customHeight="true" outlineLevel="0" collapsed="false">
      <c r="A15830" s="106" t="n">
        <v>107751.354953704</v>
      </c>
      <c r="B15830" s="1" t="s">
        <v>314</v>
      </c>
      <c r="C15830" s="1" t="s">
        <v>315</v>
      </c>
      <c r="D15830" s="1" t="s">
        <v>316</v>
      </c>
    </row>
    <row r="15831" customFormat="false" ht="15" hidden="false" customHeight="true" outlineLevel="0" collapsed="false">
      <c r="A15831" s="106" t="n">
        <v>107759.473900463</v>
      </c>
      <c r="B15831" s="1" t="s">
        <v>326</v>
      </c>
      <c r="C15831" s="1" t="s">
        <v>327</v>
      </c>
      <c r="D15831" s="1" t="s">
        <v>319</v>
      </c>
    </row>
    <row r="15832" customFormat="false" ht="15" hidden="false" customHeight="true" outlineLevel="0" collapsed="false">
      <c r="A15832" s="106" t="n">
        <v>107767.392881944</v>
      </c>
      <c r="B15832" s="1" t="s">
        <v>320</v>
      </c>
      <c r="C15832" s="1" t="s">
        <v>321</v>
      </c>
      <c r="D15832" s="1" t="s">
        <v>322</v>
      </c>
    </row>
    <row r="15833" customFormat="false" ht="15" hidden="false" customHeight="true" outlineLevel="0" collapsed="false">
      <c r="A15833" s="106" t="n">
        <v>107774.031770833</v>
      </c>
      <c r="B15833" s="1" t="s">
        <v>333</v>
      </c>
      <c r="C15833" s="1" t="s">
        <v>334</v>
      </c>
      <c r="D15833" s="1" t="s">
        <v>325</v>
      </c>
    </row>
    <row r="15834" customFormat="false" ht="15" hidden="false" customHeight="true" outlineLevel="0" collapsed="false">
      <c r="A15834" s="106" t="n">
        <v>107781.053344907</v>
      </c>
      <c r="B15834" s="1" t="s">
        <v>314</v>
      </c>
      <c r="C15834" s="1" t="s">
        <v>315</v>
      </c>
      <c r="D15834" s="1" t="s">
        <v>316</v>
      </c>
    </row>
    <row r="15835" customFormat="false" ht="15" hidden="false" customHeight="true" outlineLevel="0" collapsed="false">
      <c r="A15835" s="106" t="n">
        <v>107789.276701389</v>
      </c>
      <c r="B15835" s="1" t="s">
        <v>317</v>
      </c>
      <c r="C15835" s="1" t="s">
        <v>318</v>
      </c>
      <c r="D15835" s="1" t="s">
        <v>319</v>
      </c>
    </row>
    <row r="15836" customFormat="false" ht="15" hidden="false" customHeight="true" outlineLevel="0" collapsed="false">
      <c r="A15836" s="106" t="n">
        <v>107796.834560185</v>
      </c>
      <c r="B15836" s="1" t="s">
        <v>320</v>
      </c>
      <c r="C15836" s="1" t="s">
        <v>321</v>
      </c>
      <c r="D15836" s="1" t="s">
        <v>322</v>
      </c>
    </row>
    <row r="15837" customFormat="false" ht="15" hidden="false" customHeight="true" outlineLevel="0" collapsed="false">
      <c r="A15837" s="106" t="n">
        <v>107803.503703704</v>
      </c>
      <c r="B15837" s="1" t="s">
        <v>323</v>
      </c>
      <c r="C15837" s="1" t="s">
        <v>324</v>
      </c>
      <c r="D15837" s="1" t="s">
        <v>325</v>
      </c>
    </row>
    <row r="15838" customFormat="false" ht="15" hidden="false" customHeight="true" outlineLevel="0" collapsed="false">
      <c r="A15838" s="106" t="n">
        <v>107810.848009259</v>
      </c>
      <c r="B15838" s="1" t="s">
        <v>314</v>
      </c>
      <c r="C15838" s="1" t="s">
        <v>315</v>
      </c>
      <c r="D15838" s="1" t="s">
        <v>316</v>
      </c>
    </row>
    <row r="15839" customFormat="false" ht="15" hidden="false" customHeight="true" outlineLevel="0" collapsed="false">
      <c r="A15839" s="106" t="n">
        <v>107818.980775463</v>
      </c>
      <c r="B15839" s="1" t="s">
        <v>326</v>
      </c>
      <c r="C15839" s="1" t="s">
        <v>327</v>
      </c>
      <c r="D15839" s="1" t="s">
        <v>319</v>
      </c>
    </row>
    <row r="15840" customFormat="false" ht="15" hidden="false" customHeight="true" outlineLevel="0" collapsed="false">
      <c r="A15840" s="106" t="n">
        <v>107826.168217593</v>
      </c>
      <c r="B15840" s="1" t="s">
        <v>320</v>
      </c>
      <c r="C15840" s="1" t="s">
        <v>321</v>
      </c>
      <c r="D15840" s="1" t="s">
        <v>322</v>
      </c>
    </row>
    <row r="15841" customFormat="false" ht="15" hidden="false" customHeight="true" outlineLevel="0" collapsed="false">
      <c r="A15841" s="106" t="n">
        <v>107827.563090278</v>
      </c>
      <c r="B15841" s="1" t="s">
        <v>328</v>
      </c>
      <c r="C15841" s="1" t="s">
        <v>329</v>
      </c>
      <c r="D15841" s="1" t="s">
        <v>330</v>
      </c>
    </row>
    <row r="15842" customFormat="false" ht="15" hidden="false" customHeight="true" outlineLevel="0" collapsed="false">
      <c r="A15842" s="106" t="n">
        <v>107832.988645833</v>
      </c>
      <c r="B15842" s="1" t="s">
        <v>323</v>
      </c>
      <c r="C15842" s="1" t="s">
        <v>324</v>
      </c>
      <c r="D15842" s="1" t="s">
        <v>325</v>
      </c>
    </row>
    <row r="15843" customFormat="false" ht="15" hidden="false" customHeight="true" outlineLevel="0" collapsed="false">
      <c r="A15843" s="106" t="n">
        <v>107840.683530093</v>
      </c>
      <c r="B15843" s="1" t="s">
        <v>314</v>
      </c>
      <c r="C15843" s="1" t="s">
        <v>315</v>
      </c>
      <c r="D15843" s="1" t="s">
        <v>316</v>
      </c>
    </row>
    <row r="15844" customFormat="false" ht="15" hidden="false" customHeight="true" outlineLevel="0" collapsed="false">
      <c r="A15844" s="106" t="n">
        <v>107848.547766204</v>
      </c>
      <c r="B15844" s="1" t="s">
        <v>326</v>
      </c>
      <c r="C15844" s="1" t="s">
        <v>327</v>
      </c>
      <c r="D15844" s="1" t="s">
        <v>319</v>
      </c>
    </row>
    <row r="15845" customFormat="false" ht="15" hidden="false" customHeight="true" outlineLevel="0" collapsed="false">
      <c r="A15845" s="106" t="n">
        <v>107855.437037037</v>
      </c>
      <c r="B15845" s="1" t="s">
        <v>320</v>
      </c>
      <c r="C15845" s="1" t="s">
        <v>321</v>
      </c>
      <c r="D15845" s="1" t="s">
        <v>322</v>
      </c>
    </row>
    <row r="15846" customFormat="false" ht="15" hidden="false" customHeight="true" outlineLevel="0" collapsed="false">
      <c r="A15846" s="106" t="n">
        <v>107862.495381944</v>
      </c>
      <c r="B15846" s="1" t="s">
        <v>323</v>
      </c>
      <c r="C15846" s="1" t="s">
        <v>324</v>
      </c>
      <c r="D15846" s="1" t="s">
        <v>325</v>
      </c>
    </row>
    <row r="15847" customFormat="false" ht="15" hidden="false" customHeight="true" outlineLevel="0" collapsed="false">
      <c r="A15847" s="106" t="n">
        <v>107870.489583333</v>
      </c>
      <c r="B15847" s="1" t="s">
        <v>314</v>
      </c>
      <c r="C15847" s="1" t="s">
        <v>315</v>
      </c>
      <c r="D15847" s="1" t="s">
        <v>316</v>
      </c>
    </row>
    <row r="15848" customFormat="false" ht="15" hidden="false" customHeight="true" outlineLevel="0" collapsed="false">
      <c r="A15848" s="106" t="n">
        <v>107877.987025463</v>
      </c>
      <c r="B15848" s="1" t="s">
        <v>326</v>
      </c>
      <c r="C15848" s="1" t="s">
        <v>327</v>
      </c>
      <c r="D15848" s="1" t="s">
        <v>319</v>
      </c>
    </row>
    <row r="15849" customFormat="false" ht="15" hidden="false" customHeight="true" outlineLevel="0" collapsed="false">
      <c r="A15849" s="106" t="n">
        <v>107884.687523148</v>
      </c>
      <c r="B15849" s="1" t="s">
        <v>320</v>
      </c>
      <c r="C15849" s="1" t="s">
        <v>321</v>
      </c>
      <c r="D15849" s="1" t="s">
        <v>322</v>
      </c>
    </row>
    <row r="15850" customFormat="false" ht="15" hidden="false" customHeight="true" outlineLevel="0" collapsed="false">
      <c r="A15850" s="106" t="n">
        <v>107892.041388889</v>
      </c>
      <c r="B15850" s="1" t="s">
        <v>323</v>
      </c>
      <c r="C15850" s="1" t="s">
        <v>324</v>
      </c>
      <c r="D15850" s="1" t="s">
        <v>325</v>
      </c>
    </row>
    <row r="15851" customFormat="false" ht="15" hidden="false" customHeight="true" outlineLevel="0" collapsed="false">
      <c r="A15851" s="106" t="n">
        <v>107900.202789352</v>
      </c>
      <c r="B15851" s="1" t="s">
        <v>314</v>
      </c>
      <c r="C15851" s="1" t="s">
        <v>315</v>
      </c>
      <c r="D15851" s="1" t="s">
        <v>316</v>
      </c>
    </row>
    <row r="15852" customFormat="false" ht="15" hidden="false" customHeight="true" outlineLevel="0" collapsed="false">
      <c r="A15852" s="106" t="n">
        <v>107907.336041667</v>
      </c>
      <c r="B15852" s="1" t="s">
        <v>326</v>
      </c>
      <c r="C15852" s="1" t="s">
        <v>327</v>
      </c>
      <c r="D15852" s="1" t="s">
        <v>319</v>
      </c>
    </row>
    <row r="15853" customFormat="false" ht="15" hidden="false" customHeight="true" outlineLevel="0" collapsed="false">
      <c r="A15853" s="106" t="n">
        <v>107913.96525463</v>
      </c>
      <c r="B15853" s="1" t="s">
        <v>320</v>
      </c>
      <c r="C15853" s="1" t="s">
        <v>321</v>
      </c>
      <c r="D15853" s="1" t="s">
        <v>322</v>
      </c>
    </row>
    <row r="15854" customFormat="false" ht="15" hidden="false" customHeight="true" outlineLevel="0" collapsed="false">
      <c r="A15854" s="106" t="n">
        <v>107920.176423611</v>
      </c>
      <c r="B15854" s="1" t="s">
        <v>328</v>
      </c>
      <c r="C15854" s="1" t="s">
        <v>331</v>
      </c>
      <c r="D15854" s="1" t="s">
        <v>332</v>
      </c>
    </row>
    <row r="15855" customFormat="false" ht="15" hidden="false" customHeight="true" outlineLevel="0" collapsed="false">
      <c r="A15855" s="106" t="n">
        <v>107921.638113426</v>
      </c>
      <c r="B15855" s="1" t="s">
        <v>323</v>
      </c>
      <c r="C15855" s="1" t="s">
        <v>324</v>
      </c>
      <c r="D15855" s="1" t="s">
        <v>325</v>
      </c>
    </row>
    <row r="15856" customFormat="false" ht="15" hidden="false" customHeight="true" outlineLevel="0" collapsed="false">
      <c r="A15856" s="106" t="n">
        <v>107929.790277778</v>
      </c>
      <c r="B15856" s="1" t="s">
        <v>314</v>
      </c>
      <c r="C15856" s="1" t="s">
        <v>315</v>
      </c>
      <c r="D15856" s="1" t="s">
        <v>316</v>
      </c>
    </row>
    <row r="15857" customFormat="false" ht="15" hidden="false" customHeight="true" outlineLevel="0" collapsed="false">
      <c r="A15857" s="106" t="n">
        <v>107936.638553241</v>
      </c>
      <c r="B15857" s="1" t="s">
        <v>317</v>
      </c>
      <c r="C15857" s="1" t="s">
        <v>318</v>
      </c>
      <c r="D15857" s="1" t="s">
        <v>319</v>
      </c>
    </row>
    <row r="15858" customFormat="false" ht="15" hidden="false" customHeight="true" outlineLevel="0" collapsed="false">
      <c r="A15858" s="106" t="n">
        <v>107943.314768519</v>
      </c>
      <c r="B15858" s="1" t="s">
        <v>320</v>
      </c>
      <c r="C15858" s="1" t="s">
        <v>321</v>
      </c>
      <c r="D15858" s="1" t="s">
        <v>322</v>
      </c>
    </row>
    <row r="15859" customFormat="false" ht="15" hidden="false" customHeight="true" outlineLevel="0" collapsed="false">
      <c r="A15859" s="106" t="n">
        <v>107951.276909722</v>
      </c>
      <c r="B15859" s="1" t="s">
        <v>333</v>
      </c>
      <c r="C15859" s="1" t="s">
        <v>334</v>
      </c>
      <c r="D15859" s="1" t="s">
        <v>325</v>
      </c>
    </row>
    <row r="15860" customFormat="false" ht="15" hidden="false" customHeight="true" outlineLevel="0" collapsed="false">
      <c r="A15860" s="106" t="n">
        <v>107959.254224537</v>
      </c>
      <c r="B15860" s="1" t="s">
        <v>314</v>
      </c>
      <c r="C15860" s="1" t="s">
        <v>315</v>
      </c>
      <c r="D15860" s="1" t="s">
        <v>316</v>
      </c>
    </row>
    <row r="15861" customFormat="false" ht="15" hidden="false" customHeight="true" outlineLevel="0" collapsed="false">
      <c r="A15861" s="106" t="n">
        <v>107965.933425926</v>
      </c>
      <c r="B15861" s="1" t="s">
        <v>317</v>
      </c>
      <c r="C15861" s="1" t="s">
        <v>318</v>
      </c>
      <c r="D15861" s="1" t="s">
        <v>319</v>
      </c>
    </row>
    <row r="15862" customFormat="false" ht="15" hidden="false" customHeight="true" outlineLevel="0" collapsed="false">
      <c r="A15862" s="106" t="n">
        <v>107972.7775</v>
      </c>
      <c r="B15862" s="1" t="s">
        <v>320</v>
      </c>
      <c r="C15862" s="1" t="s">
        <v>321</v>
      </c>
      <c r="D15862" s="1" t="s">
        <v>322</v>
      </c>
    </row>
    <row r="15863" customFormat="false" ht="15" hidden="false" customHeight="true" outlineLevel="0" collapsed="false">
      <c r="A15863" s="106" t="n">
        <v>107980.927962963</v>
      </c>
      <c r="B15863" s="1" t="s">
        <v>323</v>
      </c>
      <c r="C15863" s="1" t="s">
        <v>324</v>
      </c>
      <c r="D15863" s="1" t="s">
        <v>325</v>
      </c>
    </row>
    <row r="15864" customFormat="false" ht="15" hidden="false" customHeight="true" outlineLevel="0" collapsed="false">
      <c r="A15864" s="106" t="n">
        <v>107988.621006944</v>
      </c>
      <c r="B15864" s="1" t="s">
        <v>314</v>
      </c>
      <c r="C15864" s="1" t="s">
        <v>315</v>
      </c>
      <c r="D15864" s="1" t="s">
        <v>316</v>
      </c>
    </row>
    <row r="15865" customFormat="false" ht="15" hidden="false" customHeight="true" outlineLevel="0" collapsed="false">
      <c r="A15865" s="106" t="n">
        <v>107995.254652778</v>
      </c>
      <c r="B15865" s="1" t="s">
        <v>326</v>
      </c>
      <c r="C15865" s="1" t="s">
        <v>327</v>
      </c>
      <c r="D15865" s="1" t="s">
        <v>319</v>
      </c>
    </row>
    <row r="15866" customFormat="false" ht="15" hidden="false" customHeight="true" outlineLevel="0" collapsed="false">
      <c r="A15866" s="106" t="n">
        <v>108002.382847222</v>
      </c>
      <c r="B15866" s="1" t="s">
        <v>320</v>
      </c>
      <c r="C15866" s="1" t="s">
        <v>321</v>
      </c>
      <c r="D15866" s="1" t="s">
        <v>322</v>
      </c>
    </row>
    <row r="15867" customFormat="false" ht="15" hidden="false" customHeight="true" outlineLevel="0" collapsed="false">
      <c r="A15867" s="106" t="n">
        <v>108010.556793982</v>
      </c>
      <c r="B15867" s="1" t="s">
        <v>323</v>
      </c>
      <c r="C15867" s="1" t="s">
        <v>324</v>
      </c>
      <c r="D15867" s="1" t="s">
        <v>325</v>
      </c>
    </row>
    <row r="15868" customFormat="false" ht="15" hidden="false" customHeight="true" outlineLevel="0" collapsed="false">
      <c r="A15868" s="106" t="n">
        <v>108013.901759259</v>
      </c>
      <c r="B15868" s="1" t="s">
        <v>328</v>
      </c>
      <c r="C15868" s="1" t="s">
        <v>335</v>
      </c>
      <c r="D15868" s="1" t="s">
        <v>336</v>
      </c>
    </row>
    <row r="15869" customFormat="false" ht="15" hidden="false" customHeight="true" outlineLevel="0" collapsed="false">
      <c r="A15869" s="106" t="n">
        <v>108017.927824074</v>
      </c>
      <c r="B15869" s="1" t="s">
        <v>314</v>
      </c>
      <c r="C15869" s="1" t="s">
        <v>315</v>
      </c>
      <c r="D15869" s="1" t="s">
        <v>316</v>
      </c>
    </row>
    <row r="15870" customFormat="false" ht="15" hidden="false" customHeight="true" outlineLevel="0" collapsed="false">
      <c r="A15870" s="106" t="n">
        <v>108024.636527778</v>
      </c>
      <c r="B15870" s="1" t="s">
        <v>326</v>
      </c>
      <c r="C15870" s="1" t="s">
        <v>327</v>
      </c>
      <c r="D15870" s="1" t="s">
        <v>319</v>
      </c>
    </row>
    <row r="15871" customFormat="false" ht="15" hidden="false" customHeight="true" outlineLevel="0" collapsed="false">
      <c r="A15871" s="106" t="n">
        <v>108032.132453704</v>
      </c>
      <c r="B15871" s="1" t="s">
        <v>320</v>
      </c>
      <c r="C15871" s="1" t="s">
        <v>321</v>
      </c>
      <c r="D15871" s="1" t="s">
        <v>322</v>
      </c>
    </row>
    <row r="15872" customFormat="false" ht="15" hidden="false" customHeight="true" outlineLevel="0" collapsed="false">
      <c r="A15872" s="106" t="n">
        <v>108040.144305556</v>
      </c>
      <c r="B15872" s="1" t="s">
        <v>323</v>
      </c>
      <c r="C15872" s="1" t="s">
        <v>324</v>
      </c>
      <c r="D15872" s="1" t="s">
        <v>325</v>
      </c>
    </row>
    <row r="15873" customFormat="false" ht="15" hidden="false" customHeight="true" outlineLevel="0" collapsed="false">
      <c r="A15873" s="106" t="n">
        <v>108047.214027778</v>
      </c>
      <c r="B15873" s="1" t="s">
        <v>314</v>
      </c>
      <c r="C15873" s="1" t="s">
        <v>315</v>
      </c>
      <c r="D15873" s="1" t="s">
        <v>316</v>
      </c>
    </row>
    <row r="15874" customFormat="false" ht="15" hidden="false" customHeight="true" outlineLevel="0" collapsed="false">
      <c r="A15874" s="106" t="n">
        <v>108054.115243056</v>
      </c>
      <c r="B15874" s="1" t="s">
        <v>326</v>
      </c>
      <c r="C15874" s="1" t="s">
        <v>327</v>
      </c>
      <c r="D15874" s="1" t="s">
        <v>319</v>
      </c>
    </row>
    <row r="15875" customFormat="false" ht="15" hidden="false" customHeight="true" outlineLevel="0" collapsed="false">
      <c r="A15875" s="106" t="n">
        <v>108061.985393519</v>
      </c>
      <c r="B15875" s="1" t="s">
        <v>320</v>
      </c>
      <c r="C15875" s="1" t="s">
        <v>321</v>
      </c>
      <c r="D15875" s="1" t="s">
        <v>322</v>
      </c>
    </row>
    <row r="15876" customFormat="false" ht="15" hidden="false" customHeight="true" outlineLevel="0" collapsed="false">
      <c r="A15876" s="106" t="n">
        <v>108069.691238426</v>
      </c>
      <c r="B15876" s="1" t="s">
        <v>323</v>
      </c>
      <c r="C15876" s="1" t="s">
        <v>324</v>
      </c>
      <c r="D15876" s="1" t="s">
        <v>325</v>
      </c>
    </row>
    <row r="15877" customFormat="false" ht="15" hidden="false" customHeight="true" outlineLevel="0" collapsed="false">
      <c r="A15877" s="106" t="n">
        <v>108076.518831019</v>
      </c>
      <c r="B15877" s="1" t="s">
        <v>314</v>
      </c>
      <c r="C15877" s="1" t="s">
        <v>315</v>
      </c>
      <c r="D15877" s="1" t="s">
        <v>316</v>
      </c>
    </row>
    <row r="15878" customFormat="false" ht="15" hidden="false" customHeight="true" outlineLevel="0" collapsed="false">
      <c r="A15878" s="106" t="n">
        <v>108083.719375</v>
      </c>
      <c r="B15878" s="1" t="s">
        <v>326</v>
      </c>
      <c r="C15878" s="1" t="s">
        <v>327</v>
      </c>
      <c r="D15878" s="1" t="s">
        <v>319</v>
      </c>
    </row>
    <row r="15879" customFormat="false" ht="15" hidden="false" customHeight="true" outlineLevel="0" collapsed="false">
      <c r="A15879" s="106" t="n">
        <v>108091.862314815</v>
      </c>
      <c r="B15879" s="1" t="s">
        <v>320</v>
      </c>
      <c r="C15879" s="1" t="s">
        <v>321</v>
      </c>
      <c r="D15879" s="1" t="s">
        <v>322</v>
      </c>
    </row>
    <row r="15880" customFormat="false" ht="15" hidden="false" customHeight="true" outlineLevel="0" collapsed="false">
      <c r="A15880" s="106" t="n">
        <v>108099.206261574</v>
      </c>
      <c r="B15880" s="1" t="s">
        <v>323</v>
      </c>
      <c r="C15880" s="1" t="s">
        <v>324</v>
      </c>
      <c r="D15880" s="1" t="s">
        <v>325</v>
      </c>
    </row>
    <row r="15881" customFormat="false" ht="15" hidden="false" customHeight="true" outlineLevel="0" collapsed="false">
      <c r="A15881" s="106" t="n">
        <v>108103.882523148</v>
      </c>
      <c r="B15881" s="1" t="s">
        <v>328</v>
      </c>
      <c r="C15881" s="1" t="s">
        <v>337</v>
      </c>
      <c r="D15881" s="1" t="s">
        <v>338</v>
      </c>
    </row>
    <row r="15882" customFormat="false" ht="15" hidden="false" customHeight="true" outlineLevel="0" collapsed="false">
      <c r="A15882" s="106" t="n">
        <v>108105.881041667</v>
      </c>
      <c r="B15882" s="1" t="s">
        <v>314</v>
      </c>
      <c r="C15882" s="1" t="s">
        <v>315</v>
      </c>
      <c r="D15882" s="1" t="s">
        <v>316</v>
      </c>
    </row>
    <row r="15883" customFormat="false" ht="15" hidden="false" customHeight="true" outlineLevel="0" collapsed="false">
      <c r="A15883" s="106" t="n">
        <v>108113.448842593</v>
      </c>
      <c r="B15883" s="1" t="s">
        <v>317</v>
      </c>
      <c r="C15883" s="1" t="s">
        <v>318</v>
      </c>
      <c r="D15883" s="1" t="s">
        <v>319</v>
      </c>
    </row>
    <row r="15884" customFormat="false" ht="15" hidden="false" customHeight="true" outlineLevel="0" collapsed="false">
      <c r="A15884" s="106" t="n">
        <v>108121.677372685</v>
      </c>
      <c r="B15884" s="1" t="s">
        <v>320</v>
      </c>
      <c r="C15884" s="1" t="s">
        <v>321</v>
      </c>
      <c r="D15884" s="1" t="s">
        <v>322</v>
      </c>
    </row>
    <row r="15885" customFormat="false" ht="15" hidden="false" customHeight="true" outlineLevel="0" collapsed="false">
      <c r="A15885" s="106" t="n">
        <v>108128.691782407</v>
      </c>
      <c r="B15885" s="1" t="s">
        <v>333</v>
      </c>
      <c r="C15885" s="1" t="s">
        <v>334</v>
      </c>
      <c r="D15885" s="1" t="s">
        <v>325</v>
      </c>
    </row>
    <row r="15886" customFormat="false" ht="15" hidden="false" customHeight="true" outlineLevel="0" collapsed="false">
      <c r="A15886" s="106" t="n">
        <v>108135.335393519</v>
      </c>
      <c r="B15886" s="1" t="s">
        <v>314</v>
      </c>
      <c r="C15886" s="1" t="s">
        <v>315</v>
      </c>
      <c r="D15886" s="1" t="s">
        <v>316</v>
      </c>
    </row>
    <row r="15887" customFormat="false" ht="15" hidden="false" customHeight="true" outlineLevel="0" collapsed="false">
      <c r="A15887" s="106" t="n">
        <v>108143.257002315</v>
      </c>
      <c r="B15887" s="1" t="s">
        <v>317</v>
      </c>
      <c r="C15887" s="1" t="s">
        <v>318</v>
      </c>
      <c r="D15887" s="1" t="s">
        <v>319</v>
      </c>
    </row>
    <row r="15888" customFormat="false" ht="15" hidden="false" customHeight="true" outlineLevel="0" collapsed="false">
      <c r="A15888" s="106" t="n">
        <v>108151.369675926</v>
      </c>
      <c r="B15888" s="1" t="s">
        <v>320</v>
      </c>
      <c r="C15888" s="1" t="s">
        <v>321</v>
      </c>
      <c r="D15888" s="1" t="s">
        <v>322</v>
      </c>
    </row>
    <row r="15889" customFormat="false" ht="15" hidden="false" customHeight="true" outlineLevel="0" collapsed="false">
      <c r="A15889" s="106" t="n">
        <v>108158.14244213</v>
      </c>
      <c r="B15889" s="1" t="s">
        <v>323</v>
      </c>
      <c r="C15889" s="1" t="s">
        <v>324</v>
      </c>
      <c r="D15889" s="1" t="s">
        <v>325</v>
      </c>
    </row>
    <row r="15890" customFormat="false" ht="15" hidden="false" customHeight="true" outlineLevel="0" collapsed="false">
      <c r="A15890" s="106" t="n">
        <v>108164.902858796</v>
      </c>
      <c r="B15890" s="1" t="s">
        <v>314</v>
      </c>
      <c r="C15890" s="1" t="s">
        <v>315</v>
      </c>
      <c r="D15890" s="1" t="s">
        <v>316</v>
      </c>
    </row>
    <row r="15891" customFormat="false" ht="15" hidden="false" customHeight="true" outlineLevel="0" collapsed="false">
      <c r="A15891" s="106" t="n">
        <v>108173.061875</v>
      </c>
      <c r="B15891" s="1" t="s">
        <v>326</v>
      </c>
      <c r="C15891" s="1" t="s">
        <v>327</v>
      </c>
      <c r="D15891" s="1" t="s">
        <v>319</v>
      </c>
    </row>
    <row r="15892" customFormat="false" ht="15" hidden="false" customHeight="true" outlineLevel="0" collapsed="false">
      <c r="A15892" s="106" t="n">
        <v>108180.912291667</v>
      </c>
      <c r="B15892" s="1" t="s">
        <v>320</v>
      </c>
      <c r="C15892" s="1" t="s">
        <v>321</v>
      </c>
      <c r="D15892" s="1" t="s">
        <v>322</v>
      </c>
    </row>
    <row r="15893" customFormat="false" ht="15" hidden="false" customHeight="true" outlineLevel="0" collapsed="false">
      <c r="A15893" s="106" t="n">
        <v>108187.557800926</v>
      </c>
      <c r="B15893" s="1" t="s">
        <v>323</v>
      </c>
      <c r="C15893" s="1" t="s">
        <v>324</v>
      </c>
      <c r="D15893" s="1" t="s">
        <v>325</v>
      </c>
    </row>
    <row r="15894" customFormat="false" ht="15" hidden="false" customHeight="true" outlineLevel="0" collapsed="false">
      <c r="A15894" s="106" t="n">
        <v>108192.80962963</v>
      </c>
      <c r="B15894" s="1" t="s">
        <v>328</v>
      </c>
      <c r="C15894" s="1" t="s">
        <v>329</v>
      </c>
      <c r="D15894" s="1" t="s">
        <v>330</v>
      </c>
    </row>
    <row r="15895" customFormat="false" ht="15" hidden="false" customHeight="true" outlineLevel="0" collapsed="false">
      <c r="A15895" s="106" t="n">
        <v>108194.578101852</v>
      </c>
      <c r="B15895" s="1" t="s">
        <v>314</v>
      </c>
      <c r="C15895" s="1" t="s">
        <v>315</v>
      </c>
      <c r="D15895" s="1" t="s">
        <v>316</v>
      </c>
    </row>
    <row r="15896" customFormat="false" ht="15" hidden="false" customHeight="true" outlineLevel="0" collapsed="false">
      <c r="A15896" s="106" t="n">
        <v>108202.788506944</v>
      </c>
      <c r="B15896" s="1" t="s">
        <v>326</v>
      </c>
      <c r="C15896" s="1" t="s">
        <v>327</v>
      </c>
      <c r="D15896" s="1" t="s">
        <v>319</v>
      </c>
    </row>
    <row r="15897" customFormat="false" ht="15" hidden="false" customHeight="true" outlineLevel="0" collapsed="false">
      <c r="A15897" s="106" t="n">
        <v>108210.30837963</v>
      </c>
      <c r="B15897" s="1" t="s">
        <v>320</v>
      </c>
      <c r="C15897" s="1" t="s">
        <v>321</v>
      </c>
      <c r="D15897" s="1" t="s">
        <v>322</v>
      </c>
    </row>
    <row r="15898" customFormat="false" ht="15" hidden="false" customHeight="true" outlineLevel="0" collapsed="false">
      <c r="A15898" s="106" t="n">
        <v>108216.954201389</v>
      </c>
      <c r="B15898" s="1" t="s">
        <v>323</v>
      </c>
      <c r="C15898" s="1" t="s">
        <v>324</v>
      </c>
      <c r="D15898" s="1" t="s">
        <v>325</v>
      </c>
    </row>
    <row r="15899" customFormat="false" ht="15" hidden="false" customHeight="true" outlineLevel="0" collapsed="false">
      <c r="A15899" s="106" t="n">
        <v>108224.325219907</v>
      </c>
      <c r="B15899" s="1" t="s">
        <v>314</v>
      </c>
      <c r="C15899" s="1" t="s">
        <v>315</v>
      </c>
      <c r="D15899" s="1" t="s">
        <v>316</v>
      </c>
    </row>
    <row r="15900" customFormat="false" ht="15" hidden="false" customHeight="true" outlineLevel="0" collapsed="false">
      <c r="A15900" s="106" t="n">
        <v>108232.401111111</v>
      </c>
      <c r="B15900" s="1" t="s">
        <v>326</v>
      </c>
      <c r="C15900" s="1" t="s">
        <v>327</v>
      </c>
      <c r="D15900" s="1" t="s">
        <v>319</v>
      </c>
    </row>
    <row r="15901" customFormat="false" ht="15" hidden="false" customHeight="true" outlineLevel="0" collapsed="false">
      <c r="A15901" s="106" t="n">
        <v>108239.58619213</v>
      </c>
      <c r="B15901" s="1" t="s">
        <v>320</v>
      </c>
      <c r="C15901" s="1" t="s">
        <v>321</v>
      </c>
      <c r="D15901" s="1" t="s">
        <v>322</v>
      </c>
    </row>
    <row r="15902" customFormat="false" ht="15" hidden="false" customHeight="true" outlineLevel="0" collapsed="false">
      <c r="A15902" s="106" t="n">
        <v>108246.363738426</v>
      </c>
      <c r="B15902" s="1" t="s">
        <v>323</v>
      </c>
      <c r="C15902" s="1" t="s">
        <v>324</v>
      </c>
      <c r="D15902" s="1" t="s">
        <v>325</v>
      </c>
    </row>
    <row r="15903" customFormat="false" ht="15" hidden="false" customHeight="true" outlineLevel="0" collapsed="false">
      <c r="A15903" s="106" t="n">
        <v>108254.090092593</v>
      </c>
      <c r="B15903" s="1" t="s">
        <v>314</v>
      </c>
      <c r="C15903" s="1" t="s">
        <v>315</v>
      </c>
      <c r="D15903" s="1" t="s">
        <v>316</v>
      </c>
    </row>
    <row r="15904" customFormat="false" ht="15" hidden="false" customHeight="true" outlineLevel="0" collapsed="false">
      <c r="A15904" s="106" t="n">
        <v>108261.900439815</v>
      </c>
      <c r="B15904" s="1" t="s">
        <v>326</v>
      </c>
      <c r="C15904" s="1" t="s">
        <v>327</v>
      </c>
      <c r="D15904" s="1" t="s">
        <v>319</v>
      </c>
    </row>
    <row r="15905" customFormat="false" ht="15" hidden="false" customHeight="true" outlineLevel="0" collapsed="false">
      <c r="A15905" s="106" t="n">
        <v>108268.793657407</v>
      </c>
      <c r="B15905" s="1" t="s">
        <v>320</v>
      </c>
      <c r="C15905" s="1" t="s">
        <v>321</v>
      </c>
      <c r="D15905" s="1" t="s">
        <v>322</v>
      </c>
    </row>
    <row r="15906" customFormat="false" ht="15" hidden="false" customHeight="true" outlineLevel="0" collapsed="false">
      <c r="A15906" s="106" t="n">
        <v>108275.821585648</v>
      </c>
      <c r="B15906" s="1" t="s">
        <v>323</v>
      </c>
      <c r="C15906" s="1" t="s">
        <v>324</v>
      </c>
      <c r="D15906" s="1" t="s">
        <v>325</v>
      </c>
    </row>
    <row r="15907" customFormat="false" ht="15" hidden="false" customHeight="true" outlineLevel="0" collapsed="false">
      <c r="A15907" s="106" t="n">
        <v>108283.821990741</v>
      </c>
      <c r="B15907" s="1" t="s">
        <v>314</v>
      </c>
      <c r="C15907" s="1" t="s">
        <v>315</v>
      </c>
      <c r="D15907" s="1" t="s">
        <v>316</v>
      </c>
    </row>
    <row r="15908" customFormat="false" ht="15" hidden="false" customHeight="true" outlineLevel="0" collapsed="false">
      <c r="A15908" s="106" t="n">
        <v>108285.42130787</v>
      </c>
      <c r="B15908" s="1" t="s">
        <v>328</v>
      </c>
      <c r="C15908" s="1" t="s">
        <v>331</v>
      </c>
      <c r="D15908" s="1" t="s">
        <v>332</v>
      </c>
    </row>
    <row r="15909" customFormat="false" ht="15" hidden="false" customHeight="true" outlineLevel="0" collapsed="false">
      <c r="A15909" s="106" t="n">
        <v>108291.306793982</v>
      </c>
      <c r="B15909" s="1" t="s">
        <v>317</v>
      </c>
      <c r="C15909" s="1" t="s">
        <v>318</v>
      </c>
      <c r="D15909" s="1" t="s">
        <v>319</v>
      </c>
    </row>
    <row r="15910" customFormat="false" ht="15" hidden="false" customHeight="true" outlineLevel="0" collapsed="false">
      <c r="A15910" s="106" t="n">
        <v>108297.990914352</v>
      </c>
      <c r="B15910" s="1" t="s">
        <v>320</v>
      </c>
      <c r="C15910" s="1" t="s">
        <v>321</v>
      </c>
      <c r="D15910" s="1" t="s">
        <v>322</v>
      </c>
    </row>
    <row r="15911" customFormat="false" ht="15" hidden="false" customHeight="true" outlineLevel="0" collapsed="false">
      <c r="A15911" s="106" t="n">
        <v>108305.350405093</v>
      </c>
      <c r="B15911" s="1" t="s">
        <v>333</v>
      </c>
      <c r="C15911" s="1" t="s">
        <v>334</v>
      </c>
      <c r="D15911" s="1" t="s">
        <v>325</v>
      </c>
    </row>
    <row r="15912" customFormat="false" ht="15" hidden="false" customHeight="true" outlineLevel="0" collapsed="false">
      <c r="A15912" s="106" t="n">
        <v>108313.489143519</v>
      </c>
      <c r="B15912" s="1" t="s">
        <v>314</v>
      </c>
      <c r="C15912" s="1" t="s">
        <v>315</v>
      </c>
      <c r="D15912" s="1" t="s">
        <v>316</v>
      </c>
    </row>
    <row r="15913" customFormat="false" ht="15" hidden="false" customHeight="true" outlineLevel="0" collapsed="false">
      <c r="A15913" s="106" t="n">
        <v>108320.648229167</v>
      </c>
      <c r="B15913" s="1" t="s">
        <v>326</v>
      </c>
      <c r="C15913" s="1" t="s">
        <v>327</v>
      </c>
      <c r="D15913" s="1" t="s">
        <v>319</v>
      </c>
    </row>
    <row r="15914" customFormat="false" ht="15" hidden="false" customHeight="true" outlineLevel="0" collapsed="false">
      <c r="A15914" s="106" t="n">
        <v>108327.242511574</v>
      </c>
      <c r="B15914" s="1" t="s">
        <v>320</v>
      </c>
      <c r="C15914" s="1" t="s">
        <v>321</v>
      </c>
      <c r="D15914" s="1" t="s">
        <v>322</v>
      </c>
    </row>
    <row r="15915" customFormat="false" ht="15" hidden="false" customHeight="true" outlineLevel="0" collapsed="false">
      <c r="A15915" s="106" t="n">
        <v>108334.951388889</v>
      </c>
      <c r="B15915" s="1" t="s">
        <v>323</v>
      </c>
      <c r="C15915" s="1" t="s">
        <v>324</v>
      </c>
      <c r="D15915" s="1" t="s">
        <v>325</v>
      </c>
    </row>
    <row r="15916" customFormat="false" ht="15" hidden="false" customHeight="true" outlineLevel="0" collapsed="false">
      <c r="A15916" s="106" t="n">
        <v>108343.078912037</v>
      </c>
      <c r="B15916" s="1" t="s">
        <v>314</v>
      </c>
      <c r="C15916" s="1" t="s">
        <v>315</v>
      </c>
      <c r="D15916" s="1" t="s">
        <v>316</v>
      </c>
    </row>
    <row r="15917" customFormat="false" ht="15" hidden="false" customHeight="true" outlineLevel="0" collapsed="false">
      <c r="A15917" s="106" t="n">
        <v>108349.95755787</v>
      </c>
      <c r="B15917" s="1" t="s">
        <v>326</v>
      </c>
      <c r="C15917" s="1" t="s">
        <v>327</v>
      </c>
      <c r="D15917" s="1" t="s">
        <v>319</v>
      </c>
    </row>
    <row r="15918" customFormat="false" ht="15" hidden="false" customHeight="true" outlineLevel="0" collapsed="false">
      <c r="A15918" s="106" t="n">
        <v>108356.608622685</v>
      </c>
      <c r="B15918" s="1" t="s">
        <v>320</v>
      </c>
      <c r="C15918" s="1" t="s">
        <v>321</v>
      </c>
      <c r="D15918" s="1" t="s">
        <v>322</v>
      </c>
    </row>
    <row r="15919" customFormat="false" ht="15" hidden="false" customHeight="true" outlineLevel="0" collapsed="false">
      <c r="A15919" s="106" t="n">
        <v>108364.607476852</v>
      </c>
      <c r="B15919" s="1" t="s">
        <v>323</v>
      </c>
      <c r="C15919" s="1" t="s">
        <v>324</v>
      </c>
      <c r="D15919" s="1" t="s">
        <v>325</v>
      </c>
    </row>
    <row r="15920" customFormat="false" ht="15" hidden="false" customHeight="true" outlineLevel="0" collapsed="false">
      <c r="A15920" s="106" t="n">
        <v>108372.588969907</v>
      </c>
      <c r="B15920" s="1" t="s">
        <v>314</v>
      </c>
      <c r="C15920" s="1" t="s">
        <v>315</v>
      </c>
      <c r="D15920" s="1" t="s">
        <v>316</v>
      </c>
    </row>
    <row r="15921" customFormat="false" ht="15" hidden="false" customHeight="true" outlineLevel="0" collapsed="false">
      <c r="A15921" s="106" t="n">
        <v>108379.139085648</v>
      </c>
      <c r="B15921" s="1" t="s">
        <v>328</v>
      </c>
      <c r="C15921" s="1" t="s">
        <v>335</v>
      </c>
      <c r="D15921" s="1" t="s">
        <v>336</v>
      </c>
    </row>
    <row r="15922" customFormat="false" ht="15" hidden="false" customHeight="true" outlineLevel="0" collapsed="false">
      <c r="A15922" s="106" t="n">
        <v>108379.273043982</v>
      </c>
      <c r="B15922" s="1" t="s">
        <v>326</v>
      </c>
      <c r="C15922" s="1" t="s">
        <v>327</v>
      </c>
      <c r="D15922" s="1" t="s">
        <v>319</v>
      </c>
    </row>
    <row r="15923" customFormat="false" ht="15" hidden="false" customHeight="true" outlineLevel="0" collapsed="false">
      <c r="A15923" s="106" t="n">
        <v>108386.132152778</v>
      </c>
      <c r="B15923" s="1" t="s">
        <v>320</v>
      </c>
      <c r="C15923" s="1" t="s">
        <v>321</v>
      </c>
      <c r="D15923" s="1" t="s">
        <v>322</v>
      </c>
    </row>
    <row r="15924" customFormat="false" ht="15" hidden="false" customHeight="true" outlineLevel="0" collapsed="false">
      <c r="A15924" s="106" t="n">
        <v>108394.293541667</v>
      </c>
      <c r="B15924" s="1" t="s">
        <v>323</v>
      </c>
      <c r="C15924" s="1" t="s">
        <v>324</v>
      </c>
      <c r="D15924" s="1" t="s">
        <v>325</v>
      </c>
    </row>
    <row r="15925" customFormat="false" ht="15" hidden="false" customHeight="true" outlineLevel="0" collapsed="false">
      <c r="A15925" s="106" t="n">
        <v>108402.021747685</v>
      </c>
      <c r="B15925" s="1" t="s">
        <v>314</v>
      </c>
      <c r="C15925" s="1" t="s">
        <v>315</v>
      </c>
      <c r="D15925" s="1" t="s">
        <v>316</v>
      </c>
    </row>
    <row r="15926" customFormat="false" ht="15" hidden="false" customHeight="true" outlineLevel="0" collapsed="false">
      <c r="A15926" s="106" t="n">
        <v>108408.636782407</v>
      </c>
      <c r="B15926" s="1" t="s">
        <v>326</v>
      </c>
      <c r="C15926" s="1" t="s">
        <v>327</v>
      </c>
      <c r="D15926" s="1" t="s">
        <v>319</v>
      </c>
    </row>
    <row r="15927" customFormat="false" ht="15" hidden="false" customHeight="true" outlineLevel="0" collapsed="false">
      <c r="A15927" s="106" t="n">
        <v>108415.823298611</v>
      </c>
      <c r="B15927" s="1" t="s">
        <v>320</v>
      </c>
      <c r="C15927" s="1" t="s">
        <v>321</v>
      </c>
      <c r="D15927" s="1" t="s">
        <v>322</v>
      </c>
    </row>
    <row r="15928" customFormat="false" ht="15" hidden="false" customHeight="true" outlineLevel="0" collapsed="false">
      <c r="A15928" s="106" t="n">
        <v>108423.982824074</v>
      </c>
      <c r="B15928" s="1" t="s">
        <v>323</v>
      </c>
      <c r="C15928" s="1" t="s">
        <v>324</v>
      </c>
      <c r="D15928" s="1" t="s">
        <v>325</v>
      </c>
    </row>
    <row r="15929" customFormat="false" ht="15" hidden="false" customHeight="true" outlineLevel="0" collapsed="false">
      <c r="A15929" s="106" t="n">
        <v>108431.387951389</v>
      </c>
      <c r="B15929" s="1" t="s">
        <v>314</v>
      </c>
      <c r="C15929" s="1" t="s">
        <v>315</v>
      </c>
      <c r="D15929" s="1" t="s">
        <v>316</v>
      </c>
    </row>
    <row r="15930" customFormat="false" ht="15" hidden="false" customHeight="true" outlineLevel="0" collapsed="false">
      <c r="A15930" s="106" t="n">
        <v>108438.0875</v>
      </c>
      <c r="B15930" s="1" t="s">
        <v>326</v>
      </c>
      <c r="C15930" s="1" t="s">
        <v>327</v>
      </c>
      <c r="D15930" s="1" t="s">
        <v>319</v>
      </c>
    </row>
    <row r="15931" customFormat="false" ht="15" hidden="false" customHeight="true" outlineLevel="0" collapsed="false">
      <c r="A15931" s="106" t="n">
        <v>108445.651678241</v>
      </c>
      <c r="B15931" s="1" t="s">
        <v>320</v>
      </c>
      <c r="C15931" s="1" t="s">
        <v>321</v>
      </c>
      <c r="D15931" s="1" t="s">
        <v>322</v>
      </c>
    </row>
    <row r="15932" customFormat="false" ht="15" hidden="false" customHeight="true" outlineLevel="0" collapsed="false">
      <c r="A15932" s="106" t="n">
        <v>108453.646481482</v>
      </c>
      <c r="B15932" s="1" t="s">
        <v>323</v>
      </c>
      <c r="C15932" s="1" t="s">
        <v>324</v>
      </c>
      <c r="D15932" s="1" t="s">
        <v>325</v>
      </c>
    </row>
    <row r="15933" customFormat="false" ht="15" hidden="false" customHeight="true" outlineLevel="0" collapsed="false">
      <c r="A15933" s="106" t="n">
        <v>108460.713622685</v>
      </c>
      <c r="B15933" s="1" t="s">
        <v>314</v>
      </c>
      <c r="C15933" s="1" t="s">
        <v>315</v>
      </c>
      <c r="D15933" s="1" t="s">
        <v>316</v>
      </c>
    </row>
    <row r="15934" customFormat="false" ht="15" hidden="false" customHeight="true" outlineLevel="0" collapsed="false">
      <c r="A15934" s="106" t="n">
        <v>108467.647777778</v>
      </c>
      <c r="B15934" s="1" t="s">
        <v>317</v>
      </c>
      <c r="C15934" s="1" t="s">
        <v>318</v>
      </c>
      <c r="D15934" s="1" t="s">
        <v>319</v>
      </c>
    </row>
    <row r="15935" customFormat="false" ht="15" hidden="false" customHeight="true" outlineLevel="0" collapsed="false">
      <c r="A15935" s="106" t="n">
        <v>108469.121458333</v>
      </c>
      <c r="B15935" s="1" t="s">
        <v>328</v>
      </c>
      <c r="C15935" s="1" t="s">
        <v>337</v>
      </c>
      <c r="D15935" s="1" t="s">
        <v>338</v>
      </c>
    </row>
    <row r="15936" customFormat="false" ht="15" hidden="false" customHeight="true" outlineLevel="0" collapsed="false">
      <c r="A15936" s="106" t="n">
        <v>108475.552337963</v>
      </c>
      <c r="B15936" s="1" t="s">
        <v>320</v>
      </c>
      <c r="C15936" s="1" t="s">
        <v>321</v>
      </c>
      <c r="D15936" s="1" t="s">
        <v>322</v>
      </c>
    </row>
    <row r="15937" customFormat="false" ht="15" hidden="false" customHeight="true" outlineLevel="0" collapsed="false">
      <c r="A15937" s="106" t="n">
        <v>108483.254016204</v>
      </c>
      <c r="B15937" s="1" t="s">
        <v>333</v>
      </c>
      <c r="C15937" s="1" t="s">
        <v>334</v>
      </c>
      <c r="D15937" s="1" t="s">
        <v>325</v>
      </c>
    </row>
    <row r="15938" customFormat="false" ht="15" hidden="false" customHeight="true" outlineLevel="0" collapsed="false">
      <c r="A15938" s="106" t="n">
        <v>108490.039849537</v>
      </c>
      <c r="B15938" s="1" t="s">
        <v>314</v>
      </c>
      <c r="C15938" s="1" t="s">
        <v>315</v>
      </c>
      <c r="D15938" s="1" t="s">
        <v>316</v>
      </c>
    </row>
    <row r="15939" customFormat="false" ht="15" hidden="false" customHeight="true" outlineLevel="0" collapsed="false">
      <c r="A15939" s="106" t="n">
        <v>108497.311226852</v>
      </c>
      <c r="B15939" s="1" t="s">
        <v>326</v>
      </c>
      <c r="C15939" s="1" t="s">
        <v>327</v>
      </c>
      <c r="D15939" s="1" t="s">
        <v>319</v>
      </c>
    </row>
    <row r="15940" customFormat="false" ht="15" hidden="false" customHeight="true" outlineLevel="0" collapsed="false">
      <c r="A15940" s="106" t="n">
        <v>108505.442164352</v>
      </c>
      <c r="B15940" s="1" t="s">
        <v>320</v>
      </c>
      <c r="C15940" s="1" t="s">
        <v>321</v>
      </c>
      <c r="D15940" s="1" t="s">
        <v>322</v>
      </c>
    </row>
    <row r="15941" customFormat="false" ht="15" hidden="false" customHeight="true" outlineLevel="0" collapsed="false">
      <c r="A15941" s="106" t="n">
        <v>108512.7821875</v>
      </c>
      <c r="B15941" s="1" t="s">
        <v>323</v>
      </c>
      <c r="C15941" s="1" t="s">
        <v>324</v>
      </c>
      <c r="D15941" s="1" t="s">
        <v>325</v>
      </c>
    </row>
    <row r="15942" customFormat="false" ht="15" hidden="false" customHeight="true" outlineLevel="0" collapsed="false">
      <c r="A15942" s="106" t="n">
        <v>108519.411539352</v>
      </c>
      <c r="B15942" s="1" t="s">
        <v>314</v>
      </c>
      <c r="C15942" s="1" t="s">
        <v>315</v>
      </c>
      <c r="D15942" s="1" t="s">
        <v>316</v>
      </c>
    </row>
    <row r="15943" customFormat="false" ht="15" hidden="false" customHeight="true" outlineLevel="0" collapsed="false">
      <c r="A15943" s="106" t="n">
        <v>108527.042604167</v>
      </c>
      <c r="B15943" s="1" t="s">
        <v>326</v>
      </c>
      <c r="C15943" s="1" t="s">
        <v>327</v>
      </c>
      <c r="D15943" s="1" t="s">
        <v>319</v>
      </c>
    </row>
    <row r="15944" customFormat="false" ht="15" hidden="false" customHeight="true" outlineLevel="0" collapsed="false">
      <c r="A15944" s="106" t="n">
        <v>108535.24</v>
      </c>
      <c r="B15944" s="1" t="s">
        <v>320</v>
      </c>
      <c r="C15944" s="1" t="s">
        <v>321</v>
      </c>
      <c r="D15944" s="1" t="s">
        <v>322</v>
      </c>
    </row>
    <row r="15945" customFormat="false" ht="15" hidden="false" customHeight="true" outlineLevel="0" collapsed="false">
      <c r="A15945" s="106" t="n">
        <v>108542.227037037</v>
      </c>
      <c r="B15945" s="1" t="s">
        <v>323</v>
      </c>
      <c r="C15945" s="1" t="s">
        <v>324</v>
      </c>
      <c r="D15945" s="1" t="s">
        <v>325</v>
      </c>
    </row>
    <row r="15946" customFormat="false" ht="15" hidden="false" customHeight="true" outlineLevel="0" collapsed="false">
      <c r="A15946" s="106" t="n">
        <v>108548.861215278</v>
      </c>
      <c r="B15946" s="1" t="s">
        <v>314</v>
      </c>
      <c r="C15946" s="1" t="s">
        <v>315</v>
      </c>
      <c r="D15946" s="1" t="s">
        <v>316</v>
      </c>
    </row>
    <row r="15947" customFormat="false" ht="15" hidden="false" customHeight="true" outlineLevel="0" collapsed="false">
      <c r="A15947" s="106" t="n">
        <v>108556.792893519</v>
      </c>
      <c r="B15947" s="1" t="s">
        <v>326</v>
      </c>
      <c r="C15947" s="1" t="s">
        <v>327</v>
      </c>
      <c r="D15947" s="1" t="s">
        <v>319</v>
      </c>
    </row>
    <row r="15948" customFormat="false" ht="15" hidden="false" customHeight="true" outlineLevel="0" collapsed="false">
      <c r="A15948" s="106" t="n">
        <v>108558.049907407</v>
      </c>
      <c r="B15948" s="1" t="s">
        <v>328</v>
      </c>
      <c r="C15948" s="1" t="s">
        <v>329</v>
      </c>
      <c r="D15948" s="1" t="s">
        <v>330</v>
      </c>
    </row>
    <row r="15949" customFormat="false" ht="15" hidden="false" customHeight="true" outlineLevel="0" collapsed="false">
      <c r="A15949" s="106" t="n">
        <v>108564.886018519</v>
      </c>
      <c r="B15949" s="1" t="s">
        <v>320</v>
      </c>
      <c r="C15949" s="1" t="s">
        <v>321</v>
      </c>
      <c r="D15949" s="1" t="s">
        <v>322</v>
      </c>
    </row>
    <row r="15950" customFormat="false" ht="15" hidden="false" customHeight="true" outlineLevel="0" collapsed="false">
      <c r="A15950" s="106" t="n">
        <v>108571.606678241</v>
      </c>
      <c r="B15950" s="1" t="s">
        <v>323</v>
      </c>
      <c r="C15950" s="1" t="s">
        <v>324</v>
      </c>
      <c r="D15950" s="1" t="s">
        <v>325</v>
      </c>
    </row>
    <row r="15951" customFormat="false" ht="15" hidden="false" customHeight="true" outlineLevel="0" collapsed="false">
      <c r="A15951" s="106" t="n">
        <v>108578.397905093</v>
      </c>
      <c r="B15951" s="1" t="s">
        <v>314</v>
      </c>
      <c r="C15951" s="1" t="s">
        <v>315</v>
      </c>
      <c r="D15951" s="1" t="s">
        <v>316</v>
      </c>
    </row>
    <row r="15952" customFormat="false" ht="15" hidden="false" customHeight="true" outlineLevel="0" collapsed="false">
      <c r="A15952" s="106" t="n">
        <v>108586.515659722</v>
      </c>
      <c r="B15952" s="1" t="s">
        <v>326</v>
      </c>
      <c r="C15952" s="1" t="s">
        <v>327</v>
      </c>
      <c r="D15952" s="1" t="s">
        <v>319</v>
      </c>
    </row>
    <row r="15953" customFormat="false" ht="15" hidden="false" customHeight="true" outlineLevel="0" collapsed="false">
      <c r="A15953" s="106" t="n">
        <v>108594.3578125</v>
      </c>
      <c r="B15953" s="1" t="s">
        <v>320</v>
      </c>
      <c r="C15953" s="1" t="s">
        <v>321</v>
      </c>
      <c r="D15953" s="1" t="s">
        <v>322</v>
      </c>
    </row>
    <row r="15954" customFormat="false" ht="15" hidden="false" customHeight="true" outlineLevel="0" collapsed="false">
      <c r="A15954" s="106" t="n">
        <v>108600.953113426</v>
      </c>
      <c r="B15954" s="1" t="s">
        <v>323</v>
      </c>
      <c r="C15954" s="1" t="s">
        <v>324</v>
      </c>
      <c r="D15954" s="1" t="s">
        <v>325</v>
      </c>
    </row>
    <row r="15955" customFormat="false" ht="15" hidden="false" customHeight="true" outlineLevel="0" collapsed="false">
      <c r="A15955" s="106" t="n">
        <v>108608.010381944</v>
      </c>
      <c r="B15955" s="1" t="s">
        <v>314</v>
      </c>
      <c r="C15955" s="1" t="s">
        <v>315</v>
      </c>
      <c r="D15955" s="1" t="s">
        <v>316</v>
      </c>
    </row>
    <row r="15956" customFormat="false" ht="15" hidden="false" customHeight="true" outlineLevel="0" collapsed="false">
      <c r="A15956" s="106" t="n">
        <v>108616.174212963</v>
      </c>
      <c r="B15956" s="1" t="s">
        <v>326</v>
      </c>
      <c r="C15956" s="1" t="s">
        <v>327</v>
      </c>
      <c r="D15956" s="1" t="s">
        <v>319</v>
      </c>
    </row>
    <row r="15957" customFormat="false" ht="15" hidden="false" customHeight="true" outlineLevel="0" collapsed="false">
      <c r="A15957" s="106" t="n">
        <v>108623.675543982</v>
      </c>
      <c r="B15957" s="1" t="s">
        <v>320</v>
      </c>
      <c r="C15957" s="1" t="s">
        <v>321</v>
      </c>
      <c r="D15957" s="1" t="s">
        <v>322</v>
      </c>
    </row>
    <row r="15958" customFormat="false" ht="15" hidden="false" customHeight="true" outlineLevel="0" collapsed="false">
      <c r="A15958" s="106" t="n">
        <v>108630.302106482</v>
      </c>
      <c r="B15958" s="1" t="s">
        <v>323</v>
      </c>
      <c r="C15958" s="1" t="s">
        <v>324</v>
      </c>
      <c r="D15958" s="1" t="s">
        <v>325</v>
      </c>
    </row>
    <row r="15959" customFormat="false" ht="15" hidden="false" customHeight="true" outlineLevel="0" collapsed="false">
      <c r="A15959" s="106" t="n">
        <v>108637.679965278</v>
      </c>
      <c r="B15959" s="1" t="s">
        <v>314</v>
      </c>
      <c r="C15959" s="1" t="s">
        <v>315</v>
      </c>
      <c r="D15959" s="1" t="s">
        <v>316</v>
      </c>
    </row>
    <row r="15960" customFormat="false" ht="15" hidden="false" customHeight="true" outlineLevel="0" collapsed="false">
      <c r="A15960" s="106" t="n">
        <v>108645.744201389</v>
      </c>
      <c r="B15960" s="1" t="s">
        <v>317</v>
      </c>
      <c r="C15960" s="1" t="s">
        <v>318</v>
      </c>
      <c r="D15960" s="1" t="s">
        <v>319</v>
      </c>
    </row>
    <row r="15961" customFormat="false" ht="15" hidden="false" customHeight="true" outlineLevel="0" collapsed="false">
      <c r="A15961" s="106" t="n">
        <v>108650.658900463</v>
      </c>
      <c r="B15961" s="1" t="s">
        <v>328</v>
      </c>
      <c r="C15961" s="1" t="s">
        <v>331</v>
      </c>
      <c r="D15961" s="1" t="s">
        <v>332</v>
      </c>
    </row>
    <row r="15962" customFormat="false" ht="15" hidden="false" customHeight="true" outlineLevel="0" collapsed="false">
      <c r="A15962" s="106" t="n">
        <v>108652.890787037</v>
      </c>
      <c r="B15962" s="1" t="s">
        <v>320</v>
      </c>
      <c r="C15962" s="1" t="s">
        <v>321</v>
      </c>
      <c r="D15962" s="1" t="s">
        <v>322</v>
      </c>
    </row>
    <row r="15963" customFormat="false" ht="15" hidden="false" customHeight="true" outlineLevel="0" collapsed="false">
      <c r="A15963" s="106" t="n">
        <v>108659.686400463</v>
      </c>
      <c r="B15963" s="1" t="s">
        <v>323</v>
      </c>
      <c r="C15963" s="1" t="s">
        <v>324</v>
      </c>
      <c r="D15963" s="1" t="s">
        <v>325</v>
      </c>
    </row>
    <row r="15964" customFormat="false" ht="15" hidden="false" customHeight="true" outlineLevel="0" collapsed="false">
      <c r="A15964" s="106" t="n">
        <v>108667.387337963</v>
      </c>
      <c r="B15964" s="1" t="s">
        <v>314</v>
      </c>
      <c r="C15964" s="1" t="s">
        <v>315</v>
      </c>
      <c r="D15964" s="1" t="s">
        <v>316</v>
      </c>
    </row>
    <row r="15965" customFormat="false" ht="15" hidden="false" customHeight="true" outlineLevel="0" collapsed="false">
      <c r="A15965" s="106" t="n">
        <v>108675.218657407</v>
      </c>
      <c r="B15965" s="1" t="s">
        <v>326</v>
      </c>
      <c r="C15965" s="1" t="s">
        <v>327</v>
      </c>
      <c r="D15965" s="1" t="s">
        <v>319</v>
      </c>
    </row>
    <row r="15966" customFormat="false" ht="15" hidden="false" customHeight="true" outlineLevel="0" collapsed="false">
      <c r="A15966" s="106" t="n">
        <v>108682.069189815</v>
      </c>
      <c r="B15966" s="1" t="s">
        <v>320</v>
      </c>
      <c r="C15966" s="1" t="s">
        <v>321</v>
      </c>
      <c r="D15966" s="1" t="s">
        <v>322</v>
      </c>
    </row>
    <row r="15967" customFormat="false" ht="15" hidden="false" customHeight="true" outlineLevel="0" collapsed="false">
      <c r="A15967" s="106" t="n">
        <v>108689.133217593</v>
      </c>
      <c r="B15967" s="1" t="s">
        <v>323</v>
      </c>
      <c r="C15967" s="1" t="s">
        <v>324</v>
      </c>
      <c r="D15967" s="1" t="s">
        <v>325</v>
      </c>
    </row>
    <row r="15968" customFormat="false" ht="15" hidden="false" customHeight="true" outlineLevel="0" collapsed="false">
      <c r="A15968" s="106" t="n">
        <v>108697.109293982</v>
      </c>
      <c r="B15968" s="1" t="s">
        <v>314</v>
      </c>
      <c r="C15968" s="1" t="s">
        <v>315</v>
      </c>
      <c r="D15968" s="1" t="s">
        <v>316</v>
      </c>
    </row>
    <row r="15969" customFormat="false" ht="15" hidden="false" customHeight="true" outlineLevel="0" collapsed="false">
      <c r="A15969" s="106" t="n">
        <v>108704.612986111</v>
      </c>
      <c r="B15969" s="1" t="s">
        <v>326</v>
      </c>
      <c r="C15969" s="1" t="s">
        <v>327</v>
      </c>
      <c r="D15969" s="1" t="s">
        <v>319</v>
      </c>
    </row>
    <row r="15970" customFormat="false" ht="15" hidden="false" customHeight="true" outlineLevel="0" collapsed="false">
      <c r="A15970" s="106" t="n">
        <v>108711.277986111</v>
      </c>
      <c r="B15970" s="1" t="s">
        <v>320</v>
      </c>
      <c r="C15970" s="1" t="s">
        <v>321</v>
      </c>
      <c r="D15970" s="1" t="s">
        <v>322</v>
      </c>
    </row>
    <row r="15971" customFormat="false" ht="15" hidden="false" customHeight="true" outlineLevel="0" collapsed="false">
      <c r="A15971" s="106" t="n">
        <v>108718.664270833</v>
      </c>
      <c r="B15971" s="1" t="s">
        <v>323</v>
      </c>
      <c r="C15971" s="1" t="s">
        <v>324</v>
      </c>
      <c r="D15971" s="1" t="s">
        <v>325</v>
      </c>
    </row>
    <row r="15972" customFormat="false" ht="15" hidden="false" customHeight="true" outlineLevel="0" collapsed="false">
      <c r="A15972" s="106" t="n">
        <v>108726.814328704</v>
      </c>
      <c r="B15972" s="1" t="s">
        <v>314</v>
      </c>
      <c r="C15972" s="1" t="s">
        <v>315</v>
      </c>
      <c r="D15972" s="1" t="s">
        <v>316</v>
      </c>
    </row>
    <row r="15973" customFormat="false" ht="15" hidden="false" customHeight="true" outlineLevel="0" collapsed="false">
      <c r="A15973" s="106" t="n">
        <v>108733.962407407</v>
      </c>
      <c r="B15973" s="1" t="s">
        <v>326</v>
      </c>
      <c r="C15973" s="1" t="s">
        <v>327</v>
      </c>
      <c r="D15973" s="1" t="s">
        <v>319</v>
      </c>
    </row>
    <row r="15974" customFormat="false" ht="15" hidden="false" customHeight="true" outlineLevel="0" collapsed="false">
      <c r="A15974" s="106" t="n">
        <v>108740.5775</v>
      </c>
      <c r="B15974" s="1" t="s">
        <v>320</v>
      </c>
      <c r="C15974" s="1" t="s">
        <v>321</v>
      </c>
      <c r="D15974" s="1" t="s">
        <v>322</v>
      </c>
    </row>
    <row r="15975" customFormat="false" ht="15" hidden="false" customHeight="true" outlineLevel="0" collapsed="false">
      <c r="A15975" s="106" t="n">
        <v>108744.379907407</v>
      </c>
      <c r="B15975" s="1" t="s">
        <v>328</v>
      </c>
      <c r="C15975" s="1" t="s">
        <v>335</v>
      </c>
      <c r="D15975" s="1" t="s">
        <v>336</v>
      </c>
    </row>
    <row r="15976" customFormat="false" ht="15" hidden="false" customHeight="true" outlineLevel="0" collapsed="false">
      <c r="A15976" s="106" t="n">
        <v>108748.292731482</v>
      </c>
      <c r="B15976" s="1" t="s">
        <v>323</v>
      </c>
      <c r="C15976" s="1" t="s">
        <v>324</v>
      </c>
      <c r="D15976" s="1" t="s">
        <v>325</v>
      </c>
    </row>
    <row r="15977" customFormat="false" ht="15" hidden="false" customHeight="true" outlineLevel="0" collapsed="false">
      <c r="A15977" s="106" t="n">
        <v>108756.465902778</v>
      </c>
      <c r="B15977" s="1" t="s">
        <v>314</v>
      </c>
      <c r="C15977" s="1" t="s">
        <v>315</v>
      </c>
      <c r="D15977" s="1" t="s">
        <v>316</v>
      </c>
    </row>
    <row r="15978" customFormat="false" ht="15" hidden="false" customHeight="true" outlineLevel="0" collapsed="false">
      <c r="A15978" s="106" t="n">
        <v>108763.311006944</v>
      </c>
      <c r="B15978" s="1" t="s">
        <v>326</v>
      </c>
      <c r="C15978" s="1" t="s">
        <v>327</v>
      </c>
      <c r="D15978" s="1" t="s">
        <v>319</v>
      </c>
    </row>
    <row r="15979" customFormat="false" ht="15" hidden="false" customHeight="true" outlineLevel="0" collapsed="false">
      <c r="A15979" s="106" t="n">
        <v>108770.013217593</v>
      </c>
      <c r="B15979" s="1" t="s">
        <v>320</v>
      </c>
      <c r="C15979" s="1" t="s">
        <v>321</v>
      </c>
      <c r="D15979" s="1" t="s">
        <v>322</v>
      </c>
    </row>
    <row r="15980" customFormat="false" ht="15" hidden="false" customHeight="true" outlineLevel="0" collapsed="false">
      <c r="A15980" s="106" t="n">
        <v>108778.012962963</v>
      </c>
      <c r="B15980" s="1" t="s">
        <v>323</v>
      </c>
      <c r="C15980" s="1" t="s">
        <v>324</v>
      </c>
      <c r="D15980" s="1" t="s">
        <v>325</v>
      </c>
    </row>
    <row r="15981" customFormat="false" ht="15" hidden="false" customHeight="true" outlineLevel="0" collapsed="false">
      <c r="A15981" s="106" t="n">
        <v>108786.03375</v>
      </c>
      <c r="B15981" s="1" t="s">
        <v>314</v>
      </c>
      <c r="C15981" s="1" t="s">
        <v>315</v>
      </c>
      <c r="D15981" s="1" t="s">
        <v>316</v>
      </c>
    </row>
    <row r="15982" customFormat="false" ht="15" hidden="false" customHeight="true" outlineLevel="0" collapsed="false">
      <c r="A15982" s="106" t="n">
        <v>108792.697662037</v>
      </c>
      <c r="B15982" s="1" t="s">
        <v>326</v>
      </c>
      <c r="C15982" s="1" t="s">
        <v>327</v>
      </c>
      <c r="D15982" s="1" t="s">
        <v>319</v>
      </c>
    </row>
    <row r="15983" customFormat="false" ht="15" hidden="false" customHeight="true" outlineLevel="0" collapsed="false">
      <c r="A15983" s="106" t="n">
        <v>108799.608622685</v>
      </c>
      <c r="B15983" s="1" t="s">
        <v>320</v>
      </c>
      <c r="C15983" s="1" t="s">
        <v>321</v>
      </c>
      <c r="D15983" s="1" t="s">
        <v>322</v>
      </c>
    </row>
    <row r="15984" customFormat="false" ht="15" hidden="false" customHeight="true" outlineLevel="0" collapsed="false">
      <c r="A15984" s="106" t="n">
        <v>108807.787546296</v>
      </c>
      <c r="B15984" s="1" t="s">
        <v>323</v>
      </c>
      <c r="C15984" s="1" t="s">
        <v>324</v>
      </c>
      <c r="D15984" s="1" t="s">
        <v>325</v>
      </c>
    </row>
    <row r="15985" customFormat="false" ht="15" hidden="false" customHeight="true" outlineLevel="0" collapsed="false">
      <c r="A15985" s="106" t="n">
        <v>108815.506956019</v>
      </c>
      <c r="B15985" s="1" t="s">
        <v>314</v>
      </c>
      <c r="C15985" s="1" t="s">
        <v>315</v>
      </c>
      <c r="D15985" s="1" t="s">
        <v>316</v>
      </c>
    </row>
    <row r="15986" customFormat="false" ht="15" hidden="false" customHeight="true" outlineLevel="0" collapsed="false">
      <c r="A15986" s="106" t="n">
        <v>108822.145104167</v>
      </c>
      <c r="B15986" s="1" t="s">
        <v>317</v>
      </c>
      <c r="C15986" s="1" t="s">
        <v>318</v>
      </c>
      <c r="D15986" s="1" t="s">
        <v>319</v>
      </c>
    </row>
    <row r="15987" customFormat="false" ht="15" hidden="false" customHeight="true" outlineLevel="0" collapsed="false">
      <c r="A15987" s="106" t="n">
        <v>108829.359918982</v>
      </c>
      <c r="B15987" s="1" t="s">
        <v>320</v>
      </c>
      <c r="C15987" s="1" t="s">
        <v>321</v>
      </c>
      <c r="D15987" s="1" t="s">
        <v>322</v>
      </c>
    </row>
    <row r="15988" customFormat="false" ht="15" hidden="false" customHeight="true" outlineLevel="0" collapsed="false">
      <c r="A15988" s="106" t="n">
        <v>108834.366759259</v>
      </c>
      <c r="B15988" s="1" t="s">
        <v>328</v>
      </c>
      <c r="C15988" s="1" t="s">
        <v>337</v>
      </c>
      <c r="D15988" s="1" t="s">
        <v>338</v>
      </c>
    </row>
    <row r="15989" customFormat="false" ht="15" hidden="false" customHeight="true" outlineLevel="0" collapsed="false">
      <c r="A15989" s="106" t="n">
        <v>108837.549733796</v>
      </c>
      <c r="B15989" s="1" t="s">
        <v>323</v>
      </c>
      <c r="C15989" s="1" t="s">
        <v>324</v>
      </c>
      <c r="D15989" s="1" t="s">
        <v>325</v>
      </c>
    </row>
    <row r="15990" customFormat="false" ht="15" hidden="false" customHeight="true" outlineLevel="0" collapsed="false">
      <c r="A15990" s="106" t="n">
        <v>108844.899050926</v>
      </c>
      <c r="B15990" s="1" t="s">
        <v>314</v>
      </c>
      <c r="C15990" s="1" t="s">
        <v>315</v>
      </c>
      <c r="D15990" s="1" t="s">
        <v>316</v>
      </c>
    </row>
    <row r="15991" customFormat="false" ht="15" hidden="false" customHeight="true" outlineLevel="0" collapsed="false">
      <c r="A15991" s="106" t="n">
        <v>108851.657407407</v>
      </c>
      <c r="B15991" s="1" t="s">
        <v>326</v>
      </c>
      <c r="C15991" s="1" t="s">
        <v>327</v>
      </c>
      <c r="D15991" s="1" t="s">
        <v>319</v>
      </c>
    </row>
    <row r="15992" customFormat="false" ht="15" hidden="false" customHeight="true" outlineLevel="0" collapsed="false">
      <c r="A15992" s="106" t="n">
        <v>108859.229780093</v>
      </c>
      <c r="B15992" s="1" t="s">
        <v>320</v>
      </c>
      <c r="C15992" s="1" t="s">
        <v>321</v>
      </c>
      <c r="D15992" s="1" t="s">
        <v>322</v>
      </c>
    </row>
    <row r="15993" customFormat="false" ht="15" hidden="false" customHeight="true" outlineLevel="0" collapsed="false">
      <c r="A15993" s="106" t="n">
        <v>108867.233263889</v>
      </c>
      <c r="B15993" s="1" t="s">
        <v>323</v>
      </c>
      <c r="C15993" s="1" t="s">
        <v>324</v>
      </c>
      <c r="D15993" s="1" t="s">
        <v>325</v>
      </c>
    </row>
    <row r="15994" customFormat="false" ht="15" hidden="false" customHeight="true" outlineLevel="0" collapsed="false">
      <c r="A15994" s="106" t="n">
        <v>108874.241018519</v>
      </c>
      <c r="B15994" s="1" t="s">
        <v>314</v>
      </c>
      <c r="C15994" s="1" t="s">
        <v>315</v>
      </c>
      <c r="D15994" s="1" t="s">
        <v>316</v>
      </c>
    </row>
    <row r="15995" customFormat="false" ht="15" hidden="false" customHeight="true" outlineLevel="0" collapsed="false">
      <c r="A15995" s="106" t="n">
        <v>108881.2284375</v>
      </c>
      <c r="B15995" s="1" t="s">
        <v>326</v>
      </c>
      <c r="C15995" s="1" t="s">
        <v>327</v>
      </c>
      <c r="D15995" s="1" t="s">
        <v>319</v>
      </c>
    </row>
    <row r="15996" customFormat="false" ht="15" hidden="false" customHeight="true" outlineLevel="0" collapsed="false">
      <c r="A15996" s="106" t="n">
        <v>108889.142997685</v>
      </c>
      <c r="B15996" s="1" t="s">
        <v>320</v>
      </c>
      <c r="C15996" s="1" t="s">
        <v>321</v>
      </c>
      <c r="D15996" s="1" t="s">
        <v>322</v>
      </c>
    </row>
    <row r="15997" customFormat="false" ht="15" hidden="false" customHeight="true" outlineLevel="0" collapsed="false">
      <c r="A15997" s="106" t="n">
        <v>108896.804675926</v>
      </c>
      <c r="B15997" s="1" t="s">
        <v>323</v>
      </c>
      <c r="C15997" s="1" t="s">
        <v>324</v>
      </c>
      <c r="D15997" s="1" t="s">
        <v>325</v>
      </c>
    </row>
    <row r="15998" customFormat="false" ht="15" hidden="false" customHeight="true" outlineLevel="0" collapsed="false">
      <c r="A15998" s="106" t="n">
        <v>108903.569085648</v>
      </c>
      <c r="B15998" s="1" t="s">
        <v>314</v>
      </c>
      <c r="C15998" s="1" t="s">
        <v>315</v>
      </c>
      <c r="D15998" s="1" t="s">
        <v>316</v>
      </c>
    </row>
    <row r="15999" customFormat="false" ht="15" hidden="false" customHeight="true" outlineLevel="0" collapsed="false">
      <c r="A15999" s="106" t="n">
        <v>108910.851793982</v>
      </c>
      <c r="B15999" s="1" t="s">
        <v>326</v>
      </c>
      <c r="C15999" s="1" t="s">
        <v>327</v>
      </c>
      <c r="D15999" s="1" t="s">
        <v>319</v>
      </c>
    </row>
    <row r="16000" customFormat="false" ht="15" hidden="false" customHeight="true" outlineLevel="0" collapsed="false">
      <c r="A16000" s="106" t="n">
        <v>108919.001284722</v>
      </c>
      <c r="B16000" s="1" t="s">
        <v>320</v>
      </c>
      <c r="C16000" s="1" t="s">
        <v>321</v>
      </c>
      <c r="D16000" s="1" t="s">
        <v>322</v>
      </c>
    </row>
    <row r="16001" customFormat="false" ht="15" hidden="false" customHeight="true" outlineLevel="0" collapsed="false">
      <c r="A16001" s="106" t="n">
        <v>108923.287569444</v>
      </c>
      <c r="B16001" s="1" t="s">
        <v>328</v>
      </c>
      <c r="C16001" s="1" t="s">
        <v>329</v>
      </c>
      <c r="D16001" s="1" t="s">
        <v>330</v>
      </c>
    </row>
    <row r="16002" customFormat="false" ht="15" hidden="false" customHeight="true" outlineLevel="0" collapsed="false">
      <c r="A16002" s="106" t="n">
        <v>108926.268726852</v>
      </c>
      <c r="B16002" s="1" t="s">
        <v>323</v>
      </c>
      <c r="C16002" s="1" t="s">
        <v>324</v>
      </c>
      <c r="D16002" s="1" t="s">
        <v>325</v>
      </c>
    </row>
    <row r="16003" customFormat="false" ht="15" hidden="false" customHeight="true" outlineLevel="0" collapsed="false">
      <c r="A16003" s="106" t="n">
        <v>108932.915717593</v>
      </c>
      <c r="B16003" s="1" t="s">
        <v>314</v>
      </c>
      <c r="C16003" s="1" t="s">
        <v>315</v>
      </c>
      <c r="D16003" s="1" t="s">
        <v>316</v>
      </c>
    </row>
    <row r="16004" customFormat="false" ht="15" hidden="false" customHeight="true" outlineLevel="0" collapsed="false">
      <c r="A16004" s="106" t="n">
        <v>108940.519074074</v>
      </c>
      <c r="B16004" s="1" t="s">
        <v>326</v>
      </c>
      <c r="C16004" s="1" t="s">
        <v>327</v>
      </c>
      <c r="D16004" s="1" t="s">
        <v>319</v>
      </c>
    </row>
    <row r="16005" customFormat="false" ht="15" hidden="false" customHeight="true" outlineLevel="0" collapsed="false">
      <c r="A16005" s="106" t="n">
        <v>108948.723472222</v>
      </c>
      <c r="B16005" s="1" t="s">
        <v>320</v>
      </c>
      <c r="C16005" s="1" t="s">
        <v>321</v>
      </c>
      <c r="D16005" s="1" t="s">
        <v>322</v>
      </c>
    </row>
    <row r="16006" customFormat="false" ht="15" hidden="false" customHeight="true" outlineLevel="0" collapsed="false">
      <c r="A16006" s="106" t="n">
        <v>108955.651516204</v>
      </c>
      <c r="B16006" s="1" t="s">
        <v>323</v>
      </c>
      <c r="C16006" s="1" t="s">
        <v>324</v>
      </c>
      <c r="D16006" s="1" t="s">
        <v>325</v>
      </c>
    </row>
    <row r="16007" customFormat="false" ht="15" hidden="false" customHeight="true" outlineLevel="0" collapsed="false">
      <c r="A16007" s="106" t="n">
        <v>108962.307731482</v>
      </c>
      <c r="B16007" s="1" t="s">
        <v>314</v>
      </c>
      <c r="C16007" s="1" t="s">
        <v>315</v>
      </c>
      <c r="D16007" s="1" t="s">
        <v>316</v>
      </c>
    </row>
    <row r="16008" customFormat="false" ht="15" hidden="false" customHeight="true" outlineLevel="0" collapsed="false">
      <c r="A16008" s="106" t="n">
        <v>108970.209039352</v>
      </c>
      <c r="B16008" s="1" t="s">
        <v>326</v>
      </c>
      <c r="C16008" s="1" t="s">
        <v>327</v>
      </c>
      <c r="D16008" s="1" t="s">
        <v>319</v>
      </c>
    </row>
    <row r="16009" customFormat="false" ht="15" hidden="false" customHeight="true" outlineLevel="0" collapsed="false">
      <c r="A16009" s="106" t="n">
        <v>108978.276585648</v>
      </c>
      <c r="B16009" s="1" t="s">
        <v>320</v>
      </c>
      <c r="C16009" s="1" t="s">
        <v>321</v>
      </c>
      <c r="D16009" s="1" t="s">
        <v>322</v>
      </c>
    </row>
    <row r="16010" customFormat="false" ht="15" hidden="false" customHeight="true" outlineLevel="0" collapsed="false">
      <c r="A16010" s="106" t="n">
        <v>108984.983449074</v>
      </c>
      <c r="B16010" s="1" t="s">
        <v>333</v>
      </c>
      <c r="C16010" s="1" t="s">
        <v>334</v>
      </c>
      <c r="D16010" s="1" t="s">
        <v>325</v>
      </c>
    </row>
    <row r="16011" customFormat="false" ht="15" hidden="false" customHeight="true" outlineLevel="0" collapsed="false">
      <c r="A16011" s="106" t="n">
        <v>108991.76880787</v>
      </c>
      <c r="B16011" s="1" t="s">
        <v>314</v>
      </c>
      <c r="C16011" s="1" t="s">
        <v>315</v>
      </c>
      <c r="D16011" s="1" t="s">
        <v>316</v>
      </c>
    </row>
    <row r="16012" customFormat="false" ht="15" hidden="false" customHeight="true" outlineLevel="0" collapsed="false">
      <c r="A16012" s="106" t="n">
        <v>108999.883460648</v>
      </c>
      <c r="B16012" s="1" t="s">
        <v>317</v>
      </c>
      <c r="C16012" s="1" t="s">
        <v>318</v>
      </c>
      <c r="D16012" s="1" t="s">
        <v>319</v>
      </c>
    </row>
    <row r="16013" customFormat="false" ht="15" hidden="false" customHeight="true" outlineLevel="0" collapsed="false">
      <c r="A16013" s="106" t="n">
        <v>109007.674479167</v>
      </c>
      <c r="B16013" s="1" t="s">
        <v>320</v>
      </c>
      <c r="C16013" s="1" t="s">
        <v>321</v>
      </c>
      <c r="D16013" s="1" t="s">
        <v>322</v>
      </c>
    </row>
    <row r="16014" customFormat="false" ht="15" hidden="false" customHeight="true" outlineLevel="0" collapsed="false">
      <c r="A16014" s="106" t="n">
        <v>109014.293888889</v>
      </c>
      <c r="B16014" s="1" t="s">
        <v>323</v>
      </c>
      <c r="C16014" s="1" t="s">
        <v>324</v>
      </c>
      <c r="D16014" s="1" t="s">
        <v>325</v>
      </c>
    </row>
    <row r="16015" customFormat="false" ht="15" hidden="false" customHeight="true" outlineLevel="0" collapsed="false">
      <c r="A16015" s="106" t="n">
        <v>109015.897928241</v>
      </c>
      <c r="B16015" s="1" t="s">
        <v>328</v>
      </c>
      <c r="C16015" s="1" t="s">
        <v>331</v>
      </c>
      <c r="D16015" s="1" t="s">
        <v>332</v>
      </c>
    </row>
    <row r="16016" customFormat="false" ht="15" hidden="false" customHeight="true" outlineLevel="0" collapsed="false">
      <c r="A16016" s="106" t="n">
        <v>109021.319016204</v>
      </c>
      <c r="B16016" s="1" t="s">
        <v>314</v>
      </c>
      <c r="C16016" s="1" t="s">
        <v>315</v>
      </c>
      <c r="D16016" s="1" t="s">
        <v>316</v>
      </c>
    </row>
    <row r="16017" customFormat="false" ht="15" hidden="false" customHeight="true" outlineLevel="0" collapsed="false">
      <c r="A16017" s="106" t="n">
        <v>109029.501516204</v>
      </c>
      <c r="B16017" s="1" t="s">
        <v>326</v>
      </c>
      <c r="C16017" s="1" t="s">
        <v>327</v>
      </c>
      <c r="D16017" s="1" t="s">
        <v>319</v>
      </c>
    </row>
    <row r="16018" customFormat="false" ht="15" hidden="false" customHeight="true" outlineLevel="0" collapsed="false">
      <c r="A16018" s="106" t="n">
        <v>109036.958761574</v>
      </c>
      <c r="B16018" s="1" t="s">
        <v>320</v>
      </c>
      <c r="C16018" s="1" t="s">
        <v>321</v>
      </c>
      <c r="D16018" s="1" t="s">
        <v>322</v>
      </c>
    </row>
    <row r="16019" customFormat="false" ht="15" hidden="false" customHeight="true" outlineLevel="0" collapsed="false">
      <c r="A16019" s="106" t="n">
        <v>109043.614803241</v>
      </c>
      <c r="B16019" s="1" t="s">
        <v>323</v>
      </c>
      <c r="C16019" s="1" t="s">
        <v>324</v>
      </c>
      <c r="D16019" s="1" t="s">
        <v>325</v>
      </c>
    </row>
    <row r="16020" customFormat="false" ht="15" hidden="false" customHeight="true" outlineLevel="0" collapsed="false">
      <c r="A16020" s="106" t="n">
        <v>109050.967071759</v>
      </c>
      <c r="B16020" s="1" t="s">
        <v>314</v>
      </c>
      <c r="C16020" s="1" t="s">
        <v>315</v>
      </c>
      <c r="D16020" s="1" t="s">
        <v>316</v>
      </c>
    </row>
    <row r="16021" customFormat="false" ht="15" hidden="false" customHeight="true" outlineLevel="0" collapsed="false">
      <c r="A16021" s="106" t="n">
        <v>109059.042476852</v>
      </c>
      <c r="B16021" s="1" t="s">
        <v>326</v>
      </c>
      <c r="C16021" s="1" t="s">
        <v>327</v>
      </c>
      <c r="D16021" s="1" t="s">
        <v>319</v>
      </c>
    </row>
    <row r="16022" customFormat="false" ht="15" hidden="false" customHeight="true" outlineLevel="0" collapsed="false">
      <c r="A16022" s="106" t="n">
        <v>109066.181446759</v>
      </c>
      <c r="B16022" s="1" t="s">
        <v>320</v>
      </c>
      <c r="C16022" s="1" t="s">
        <v>321</v>
      </c>
      <c r="D16022" s="1" t="s">
        <v>322</v>
      </c>
    </row>
    <row r="16023" customFormat="false" ht="15" hidden="false" customHeight="true" outlineLevel="0" collapsed="false">
      <c r="A16023" s="106" t="n">
        <v>109072.985393519</v>
      </c>
      <c r="B16023" s="1" t="s">
        <v>323</v>
      </c>
      <c r="C16023" s="1" t="s">
        <v>324</v>
      </c>
      <c r="D16023" s="1" t="s">
        <v>325</v>
      </c>
    </row>
    <row r="16024" customFormat="false" ht="15" hidden="false" customHeight="true" outlineLevel="0" collapsed="false">
      <c r="A16024" s="106" t="n">
        <v>109080.699340278</v>
      </c>
      <c r="B16024" s="1" t="s">
        <v>314</v>
      </c>
      <c r="C16024" s="1" t="s">
        <v>315</v>
      </c>
      <c r="D16024" s="1" t="s">
        <v>316</v>
      </c>
    </row>
    <row r="16025" customFormat="false" ht="15" hidden="false" customHeight="true" outlineLevel="0" collapsed="false">
      <c r="A16025" s="106" t="n">
        <v>109088.514768519</v>
      </c>
      <c r="B16025" s="1" t="s">
        <v>326</v>
      </c>
      <c r="C16025" s="1" t="s">
        <v>327</v>
      </c>
      <c r="D16025" s="1" t="s">
        <v>319</v>
      </c>
    </row>
    <row r="16026" customFormat="false" ht="15" hidden="false" customHeight="true" outlineLevel="0" collapsed="false">
      <c r="A16026" s="106" t="n">
        <v>109095.396157407</v>
      </c>
      <c r="B16026" s="1" t="s">
        <v>320</v>
      </c>
      <c r="C16026" s="1" t="s">
        <v>321</v>
      </c>
      <c r="D16026" s="1" t="s">
        <v>322</v>
      </c>
    </row>
    <row r="16027" customFormat="false" ht="15" hidden="false" customHeight="true" outlineLevel="0" collapsed="false">
      <c r="A16027" s="106" t="n">
        <v>109102.449421296</v>
      </c>
      <c r="B16027" s="1" t="s">
        <v>323</v>
      </c>
      <c r="C16027" s="1" t="s">
        <v>324</v>
      </c>
      <c r="D16027" s="1" t="s">
        <v>325</v>
      </c>
    </row>
    <row r="16028" customFormat="false" ht="15" hidden="false" customHeight="true" outlineLevel="0" collapsed="false">
      <c r="A16028" s="106" t="n">
        <v>109109.626712963</v>
      </c>
      <c r="B16028" s="1" t="s">
        <v>328</v>
      </c>
      <c r="C16028" s="1" t="s">
        <v>335</v>
      </c>
      <c r="D16028" s="1" t="s">
        <v>336</v>
      </c>
    </row>
    <row r="16029" customFormat="false" ht="15" hidden="false" customHeight="true" outlineLevel="0" collapsed="false">
      <c r="A16029" s="106" t="n">
        <v>109110.475289352</v>
      </c>
      <c r="B16029" s="1" t="s">
        <v>314</v>
      </c>
      <c r="C16029" s="1" t="s">
        <v>315</v>
      </c>
      <c r="D16029" s="1" t="s">
        <v>316</v>
      </c>
    </row>
    <row r="16030" customFormat="false" ht="15" hidden="false" customHeight="true" outlineLevel="0" collapsed="false">
      <c r="A16030" s="106" t="n">
        <v>109117.946793982</v>
      </c>
      <c r="B16030" s="1" t="s">
        <v>326</v>
      </c>
      <c r="C16030" s="1" t="s">
        <v>327</v>
      </c>
      <c r="D16030" s="1" t="s">
        <v>319</v>
      </c>
    </row>
    <row r="16031" customFormat="false" ht="15" hidden="false" customHeight="true" outlineLevel="0" collapsed="false">
      <c r="A16031" s="106" t="n">
        <v>109124.655555556</v>
      </c>
      <c r="B16031" s="1" t="s">
        <v>320</v>
      </c>
      <c r="C16031" s="1" t="s">
        <v>321</v>
      </c>
      <c r="D16031" s="1" t="s">
        <v>322</v>
      </c>
    </row>
    <row r="16032" customFormat="false" ht="15" hidden="false" customHeight="true" outlineLevel="0" collapsed="false">
      <c r="A16032" s="106" t="n">
        <v>109132.041261574</v>
      </c>
      <c r="B16032" s="1" t="s">
        <v>323</v>
      </c>
      <c r="C16032" s="1" t="s">
        <v>324</v>
      </c>
      <c r="D16032" s="1" t="s">
        <v>325</v>
      </c>
    </row>
    <row r="16033" customFormat="false" ht="15" hidden="false" customHeight="true" outlineLevel="0" collapsed="false">
      <c r="A16033" s="106" t="n">
        <v>109140.239444445</v>
      </c>
      <c r="B16033" s="1" t="s">
        <v>314</v>
      </c>
      <c r="C16033" s="1" t="s">
        <v>315</v>
      </c>
      <c r="D16033" s="1" t="s">
        <v>316</v>
      </c>
    </row>
    <row r="16034" customFormat="false" ht="15" hidden="false" customHeight="true" outlineLevel="0" collapsed="false">
      <c r="A16034" s="106" t="n">
        <v>109147.369456019</v>
      </c>
      <c r="B16034" s="1" t="s">
        <v>326</v>
      </c>
      <c r="C16034" s="1" t="s">
        <v>327</v>
      </c>
      <c r="D16034" s="1" t="s">
        <v>319</v>
      </c>
    </row>
    <row r="16035" customFormat="false" ht="15" hidden="false" customHeight="true" outlineLevel="0" collapsed="false">
      <c r="A16035" s="106" t="n">
        <v>109154.010127315</v>
      </c>
      <c r="B16035" s="1" t="s">
        <v>320</v>
      </c>
      <c r="C16035" s="1" t="s">
        <v>321</v>
      </c>
      <c r="D16035" s="1" t="s">
        <v>322</v>
      </c>
    </row>
    <row r="16036" customFormat="false" ht="15" hidden="false" customHeight="true" outlineLevel="0" collapsed="false">
      <c r="A16036" s="106" t="n">
        <v>109161.763483796</v>
      </c>
      <c r="B16036" s="1" t="s">
        <v>333</v>
      </c>
      <c r="C16036" s="1" t="s">
        <v>334</v>
      </c>
      <c r="D16036" s="1" t="s">
        <v>325</v>
      </c>
    </row>
    <row r="16037" customFormat="false" ht="15" hidden="false" customHeight="true" outlineLevel="0" collapsed="false">
      <c r="A16037" s="106" t="n">
        <v>109169.942222222</v>
      </c>
      <c r="B16037" s="1" t="s">
        <v>314</v>
      </c>
      <c r="C16037" s="1" t="s">
        <v>315</v>
      </c>
      <c r="D16037" s="1" t="s">
        <v>316</v>
      </c>
    </row>
    <row r="16038" customFormat="false" ht="15" hidden="false" customHeight="true" outlineLevel="0" collapsed="false">
      <c r="A16038" s="106" t="n">
        <v>109176.801400463</v>
      </c>
      <c r="B16038" s="1" t="s">
        <v>317</v>
      </c>
      <c r="C16038" s="1" t="s">
        <v>318</v>
      </c>
      <c r="D16038" s="1" t="s">
        <v>319</v>
      </c>
    </row>
    <row r="16039" customFormat="false" ht="15" hidden="false" customHeight="true" outlineLevel="0" collapsed="false">
      <c r="A16039" s="106" t="n">
        <v>109183.5028125</v>
      </c>
      <c r="B16039" s="1" t="s">
        <v>320</v>
      </c>
      <c r="C16039" s="1" t="s">
        <v>321</v>
      </c>
      <c r="D16039" s="1" t="s">
        <v>322</v>
      </c>
    </row>
    <row r="16040" customFormat="false" ht="15" hidden="false" customHeight="true" outlineLevel="0" collapsed="false">
      <c r="A16040" s="106" t="n">
        <v>109191.570358796</v>
      </c>
      <c r="B16040" s="1" t="s">
        <v>323</v>
      </c>
      <c r="C16040" s="1" t="s">
        <v>324</v>
      </c>
      <c r="D16040" s="1" t="s">
        <v>325</v>
      </c>
    </row>
    <row r="16041" customFormat="false" ht="15" hidden="false" customHeight="true" outlineLevel="0" collapsed="false">
      <c r="A16041" s="106" t="n">
        <v>109199.550983796</v>
      </c>
      <c r="B16041" s="1" t="s">
        <v>314</v>
      </c>
      <c r="C16041" s="1" t="s">
        <v>315</v>
      </c>
      <c r="D16041" s="1" t="s">
        <v>316</v>
      </c>
    </row>
    <row r="16042" customFormat="false" ht="15" hidden="false" customHeight="true" outlineLevel="0" collapsed="false">
      <c r="A16042" s="106" t="n">
        <v>109199.617280093</v>
      </c>
      <c r="B16042" s="1" t="s">
        <v>328</v>
      </c>
      <c r="C16042" s="1" t="s">
        <v>337</v>
      </c>
      <c r="D16042" s="1" t="s">
        <v>338</v>
      </c>
    </row>
    <row r="16043" customFormat="false" ht="15" hidden="false" customHeight="true" outlineLevel="0" collapsed="false">
      <c r="A16043" s="106" t="n">
        <v>109206.246909722</v>
      </c>
      <c r="B16043" s="1" t="s">
        <v>326</v>
      </c>
      <c r="C16043" s="1" t="s">
        <v>327</v>
      </c>
      <c r="D16043" s="1" t="s">
        <v>319</v>
      </c>
    </row>
    <row r="16044" customFormat="false" ht="15" hidden="false" customHeight="true" outlineLevel="0" collapsed="false">
      <c r="A16044" s="106" t="n">
        <v>109213.154976852</v>
      </c>
      <c r="B16044" s="1" t="s">
        <v>320</v>
      </c>
      <c r="C16044" s="1" t="s">
        <v>321</v>
      </c>
      <c r="D16044" s="1" t="s">
        <v>322</v>
      </c>
    </row>
    <row r="16045" customFormat="false" ht="15" hidden="false" customHeight="true" outlineLevel="0" collapsed="false">
      <c r="A16045" s="106" t="n">
        <v>109221.380810185</v>
      </c>
      <c r="B16045" s="1" t="s">
        <v>323</v>
      </c>
      <c r="C16045" s="1" t="s">
        <v>324</v>
      </c>
      <c r="D16045" s="1" t="s">
        <v>325</v>
      </c>
    </row>
    <row r="16046" customFormat="false" ht="15" hidden="false" customHeight="true" outlineLevel="0" collapsed="false">
      <c r="A16046" s="106" t="n">
        <v>109229.051076389</v>
      </c>
      <c r="B16046" s="1" t="s">
        <v>314</v>
      </c>
      <c r="C16046" s="1" t="s">
        <v>315</v>
      </c>
      <c r="D16046" s="1" t="s">
        <v>316</v>
      </c>
    </row>
    <row r="16047" customFormat="false" ht="15" hidden="false" customHeight="true" outlineLevel="0" collapsed="false">
      <c r="A16047" s="106" t="n">
        <v>109235.707013889</v>
      </c>
      <c r="B16047" s="1" t="s">
        <v>326</v>
      </c>
      <c r="C16047" s="1" t="s">
        <v>327</v>
      </c>
      <c r="D16047" s="1" t="s">
        <v>319</v>
      </c>
    </row>
    <row r="16048" customFormat="false" ht="15" hidden="false" customHeight="true" outlineLevel="0" collapsed="false">
      <c r="A16048" s="106" t="n">
        <v>109242.947476852</v>
      </c>
      <c r="B16048" s="1" t="s">
        <v>320</v>
      </c>
      <c r="C16048" s="1" t="s">
        <v>321</v>
      </c>
      <c r="D16048" s="1" t="s">
        <v>322</v>
      </c>
    </row>
    <row r="16049" customFormat="false" ht="15" hidden="false" customHeight="true" outlineLevel="0" collapsed="false">
      <c r="A16049" s="106" t="n">
        <v>109251.120555556</v>
      </c>
      <c r="B16049" s="1" t="s">
        <v>323</v>
      </c>
      <c r="C16049" s="1" t="s">
        <v>324</v>
      </c>
      <c r="D16049" s="1" t="s">
        <v>325</v>
      </c>
    </row>
    <row r="16050" customFormat="false" ht="15" hidden="false" customHeight="true" outlineLevel="0" collapsed="false">
      <c r="A16050" s="106" t="n">
        <v>109258.445219907</v>
      </c>
      <c r="B16050" s="1" t="s">
        <v>314</v>
      </c>
      <c r="C16050" s="1" t="s">
        <v>315</v>
      </c>
      <c r="D16050" s="1" t="s">
        <v>316</v>
      </c>
    </row>
    <row r="16051" customFormat="false" ht="15" hidden="false" customHeight="true" outlineLevel="0" collapsed="false">
      <c r="A16051" s="106" t="n">
        <v>109265.190925926</v>
      </c>
      <c r="B16051" s="1" t="s">
        <v>326</v>
      </c>
      <c r="C16051" s="1" t="s">
        <v>327</v>
      </c>
      <c r="D16051" s="1" t="s">
        <v>319</v>
      </c>
    </row>
    <row r="16052" customFormat="false" ht="15" hidden="false" customHeight="true" outlineLevel="0" collapsed="false">
      <c r="A16052" s="106" t="n">
        <v>109272.814456019</v>
      </c>
      <c r="B16052" s="1" t="s">
        <v>320</v>
      </c>
      <c r="C16052" s="1" t="s">
        <v>321</v>
      </c>
      <c r="D16052" s="1" t="s">
        <v>322</v>
      </c>
    </row>
    <row r="16053" customFormat="false" ht="15" hidden="false" customHeight="true" outlineLevel="0" collapsed="false">
      <c r="A16053" s="106" t="n">
        <v>109280.751099537</v>
      </c>
      <c r="B16053" s="1" t="s">
        <v>323</v>
      </c>
      <c r="C16053" s="1" t="s">
        <v>324</v>
      </c>
      <c r="D16053" s="1" t="s">
        <v>325</v>
      </c>
    </row>
    <row r="16054" customFormat="false" ht="15" hidden="false" customHeight="true" outlineLevel="0" collapsed="false">
      <c r="A16054" s="106" t="n">
        <v>109287.755335648</v>
      </c>
      <c r="B16054" s="1" t="s">
        <v>314</v>
      </c>
      <c r="C16054" s="1" t="s">
        <v>315</v>
      </c>
      <c r="D16054" s="1" t="s">
        <v>316</v>
      </c>
    </row>
    <row r="16055" customFormat="false" ht="15" hidden="false" customHeight="true" outlineLevel="0" collapsed="false">
      <c r="A16055" s="106" t="n">
        <v>109288.535196759</v>
      </c>
      <c r="B16055" s="1" t="s">
        <v>328</v>
      </c>
      <c r="C16055" s="1" t="s">
        <v>329</v>
      </c>
      <c r="D16055" s="1" t="s">
        <v>330</v>
      </c>
    </row>
    <row r="16056" customFormat="false" ht="15" hidden="false" customHeight="true" outlineLevel="0" collapsed="false">
      <c r="A16056" s="106" t="n">
        <v>109294.715162037</v>
      </c>
      <c r="B16056" s="1" t="s">
        <v>326</v>
      </c>
      <c r="C16056" s="1" t="s">
        <v>327</v>
      </c>
      <c r="D16056" s="1" t="s">
        <v>319</v>
      </c>
    </row>
    <row r="16057" customFormat="false" ht="15" hidden="false" customHeight="true" outlineLevel="0" collapsed="false">
      <c r="A16057" s="106" t="n">
        <v>109302.666203704</v>
      </c>
      <c r="B16057" s="1" t="s">
        <v>320</v>
      </c>
      <c r="C16057" s="1" t="s">
        <v>321</v>
      </c>
      <c r="D16057" s="1" t="s">
        <v>322</v>
      </c>
    </row>
    <row r="16058" customFormat="false" ht="15" hidden="false" customHeight="true" outlineLevel="0" collapsed="false">
      <c r="A16058" s="106" t="n">
        <v>109310.266666667</v>
      </c>
      <c r="B16058" s="1" t="s">
        <v>323</v>
      </c>
      <c r="C16058" s="1" t="s">
        <v>324</v>
      </c>
      <c r="D16058" s="1" t="s">
        <v>325</v>
      </c>
    </row>
    <row r="16059" customFormat="false" ht="15" hidden="false" customHeight="true" outlineLevel="0" collapsed="false">
      <c r="A16059" s="106" t="n">
        <v>109317.021365741</v>
      </c>
      <c r="B16059" s="1" t="s">
        <v>314</v>
      </c>
      <c r="C16059" s="1" t="s">
        <v>315</v>
      </c>
      <c r="D16059" s="1" t="s">
        <v>316</v>
      </c>
    </row>
    <row r="16060" customFormat="false" ht="15" hidden="false" customHeight="true" outlineLevel="0" collapsed="false">
      <c r="A16060" s="106" t="n">
        <v>109324.290706019</v>
      </c>
      <c r="B16060" s="1" t="s">
        <v>317</v>
      </c>
      <c r="C16060" s="1" t="s">
        <v>318</v>
      </c>
      <c r="D16060" s="1" t="s">
        <v>319</v>
      </c>
    </row>
    <row r="16061" customFormat="false" ht="15" hidden="false" customHeight="true" outlineLevel="0" collapsed="false">
      <c r="A16061" s="106" t="n">
        <v>109332.428946759</v>
      </c>
      <c r="B16061" s="1" t="s">
        <v>320</v>
      </c>
      <c r="C16061" s="1" t="s">
        <v>321</v>
      </c>
      <c r="D16061" s="1" t="s">
        <v>322</v>
      </c>
    </row>
    <row r="16062" customFormat="false" ht="15" hidden="false" customHeight="true" outlineLevel="0" collapsed="false">
      <c r="A16062" s="106" t="n">
        <v>109339.679583333</v>
      </c>
      <c r="B16062" s="1" t="s">
        <v>333</v>
      </c>
      <c r="C16062" s="1" t="s">
        <v>334</v>
      </c>
      <c r="D16062" s="1" t="s">
        <v>325</v>
      </c>
    </row>
    <row r="16063" customFormat="false" ht="15" hidden="false" customHeight="true" outlineLevel="0" collapsed="false">
      <c r="A16063" s="106" t="n">
        <v>109346.294074074</v>
      </c>
      <c r="B16063" s="1" t="s">
        <v>314</v>
      </c>
      <c r="C16063" s="1" t="s">
        <v>315</v>
      </c>
      <c r="D16063" s="1" t="s">
        <v>316</v>
      </c>
    </row>
    <row r="16064" customFormat="false" ht="15" hidden="false" customHeight="true" outlineLevel="0" collapsed="false">
      <c r="A16064" s="106" t="n">
        <v>109353.910358796</v>
      </c>
      <c r="B16064" s="1" t="s">
        <v>317</v>
      </c>
      <c r="C16064" s="1" t="s">
        <v>318</v>
      </c>
      <c r="D16064" s="1" t="s">
        <v>319</v>
      </c>
    </row>
    <row r="16065" customFormat="false" ht="15" hidden="false" customHeight="true" outlineLevel="0" collapsed="false">
      <c r="A16065" s="106" t="n">
        <v>109362.067048611</v>
      </c>
      <c r="B16065" s="1" t="s">
        <v>320</v>
      </c>
      <c r="C16065" s="1" t="s">
        <v>321</v>
      </c>
      <c r="D16065" s="1" t="s">
        <v>322</v>
      </c>
    </row>
    <row r="16066" customFormat="false" ht="15" hidden="false" customHeight="true" outlineLevel="0" collapsed="false">
      <c r="A16066" s="106" t="n">
        <v>109369.012511574</v>
      </c>
      <c r="B16066" s="1" t="s">
        <v>323</v>
      </c>
      <c r="C16066" s="1" t="s">
        <v>324</v>
      </c>
      <c r="D16066" s="1" t="s">
        <v>325</v>
      </c>
    </row>
    <row r="16067" customFormat="false" ht="15" hidden="false" customHeight="true" outlineLevel="0" collapsed="false">
      <c r="A16067" s="106" t="n">
        <v>109375.625625</v>
      </c>
      <c r="B16067" s="1" t="s">
        <v>314</v>
      </c>
      <c r="C16067" s="1" t="s">
        <v>315</v>
      </c>
      <c r="D16067" s="1" t="s">
        <v>316</v>
      </c>
    </row>
    <row r="16068" customFormat="false" ht="15" hidden="false" customHeight="true" outlineLevel="0" collapsed="false">
      <c r="A16068" s="106" t="n">
        <v>109381.143402778</v>
      </c>
      <c r="B16068" s="1" t="s">
        <v>328</v>
      </c>
      <c r="C16068" s="1" t="s">
        <v>331</v>
      </c>
      <c r="D16068" s="1" t="s">
        <v>332</v>
      </c>
    </row>
    <row r="16069" customFormat="false" ht="15" hidden="false" customHeight="true" outlineLevel="0" collapsed="false">
      <c r="A16069" s="106" t="n">
        <v>109383.549456019</v>
      </c>
      <c r="B16069" s="1" t="s">
        <v>326</v>
      </c>
      <c r="C16069" s="1" t="s">
        <v>327</v>
      </c>
      <c r="D16069" s="1" t="s">
        <v>319</v>
      </c>
    </row>
    <row r="16070" customFormat="false" ht="15" hidden="false" customHeight="true" outlineLevel="0" collapsed="false">
      <c r="A16070" s="106" t="n">
        <v>109391.576782407</v>
      </c>
      <c r="B16070" s="1" t="s">
        <v>320</v>
      </c>
      <c r="C16070" s="1" t="s">
        <v>321</v>
      </c>
      <c r="D16070" s="1" t="s">
        <v>322</v>
      </c>
    </row>
    <row r="16071" customFormat="false" ht="15" hidden="false" customHeight="true" outlineLevel="0" collapsed="false">
      <c r="A16071" s="106" t="n">
        <v>109398.298368056</v>
      </c>
      <c r="B16071" s="1" t="s">
        <v>323</v>
      </c>
      <c r="C16071" s="1" t="s">
        <v>324</v>
      </c>
      <c r="D16071" s="1" t="s">
        <v>325</v>
      </c>
    </row>
    <row r="16072" customFormat="false" ht="15" hidden="false" customHeight="true" outlineLevel="0" collapsed="false">
      <c r="A16072" s="106" t="n">
        <v>109405.059872685</v>
      </c>
      <c r="B16072" s="1" t="s">
        <v>314</v>
      </c>
      <c r="C16072" s="1" t="s">
        <v>315</v>
      </c>
      <c r="D16072" s="1" t="s">
        <v>316</v>
      </c>
    </row>
    <row r="16073" customFormat="false" ht="15" hidden="false" customHeight="true" outlineLevel="0" collapsed="false">
      <c r="A16073" s="106" t="n">
        <v>109413.180474537</v>
      </c>
      <c r="B16073" s="1" t="s">
        <v>326</v>
      </c>
      <c r="C16073" s="1" t="s">
        <v>327</v>
      </c>
      <c r="D16073" s="1" t="s">
        <v>319</v>
      </c>
    </row>
    <row r="16074" customFormat="false" ht="15" hidden="false" customHeight="true" outlineLevel="0" collapsed="false">
      <c r="A16074" s="106" t="n">
        <v>109420.972685185</v>
      </c>
      <c r="B16074" s="1" t="s">
        <v>320</v>
      </c>
      <c r="C16074" s="1" t="s">
        <v>321</v>
      </c>
      <c r="D16074" s="1" t="s">
        <v>322</v>
      </c>
    </row>
    <row r="16075" customFormat="false" ht="15" hidden="false" customHeight="true" outlineLevel="0" collapsed="false">
      <c r="A16075" s="106" t="n">
        <v>109427.580706019</v>
      </c>
      <c r="B16075" s="1" t="s">
        <v>323</v>
      </c>
      <c r="C16075" s="1" t="s">
        <v>324</v>
      </c>
      <c r="D16075" s="1" t="s">
        <v>325</v>
      </c>
    </row>
    <row r="16076" customFormat="false" ht="15" hidden="false" customHeight="true" outlineLevel="0" collapsed="false">
      <c r="A16076" s="106" t="n">
        <v>109434.621875</v>
      </c>
      <c r="B16076" s="1" t="s">
        <v>314</v>
      </c>
      <c r="C16076" s="1" t="s">
        <v>315</v>
      </c>
      <c r="D16076" s="1" t="s">
        <v>316</v>
      </c>
    </row>
    <row r="16077" customFormat="false" ht="15" hidden="false" customHeight="true" outlineLevel="0" collapsed="false">
      <c r="A16077" s="106" t="n">
        <v>109442.786782407</v>
      </c>
      <c r="B16077" s="1" t="s">
        <v>326</v>
      </c>
      <c r="C16077" s="1" t="s">
        <v>327</v>
      </c>
      <c r="D16077" s="1" t="s">
        <v>319</v>
      </c>
    </row>
    <row r="16078" customFormat="false" ht="15" hidden="false" customHeight="true" outlineLevel="0" collapsed="false">
      <c r="A16078" s="106" t="n">
        <v>109450.280844907</v>
      </c>
      <c r="B16078" s="1" t="s">
        <v>320</v>
      </c>
      <c r="C16078" s="1" t="s">
        <v>321</v>
      </c>
      <c r="D16078" s="1" t="s">
        <v>322</v>
      </c>
    </row>
    <row r="16079" customFormat="false" ht="15" hidden="false" customHeight="true" outlineLevel="0" collapsed="false">
      <c r="A16079" s="106" t="n">
        <v>109456.910208333</v>
      </c>
      <c r="B16079" s="1" t="s">
        <v>323</v>
      </c>
      <c r="C16079" s="1" t="s">
        <v>324</v>
      </c>
      <c r="D16079" s="1" t="s">
        <v>325</v>
      </c>
    </row>
    <row r="16080" customFormat="false" ht="15" hidden="false" customHeight="true" outlineLevel="0" collapsed="false">
      <c r="A16080" s="106" t="n">
        <v>109464.3103125</v>
      </c>
      <c r="B16080" s="1" t="s">
        <v>314</v>
      </c>
      <c r="C16080" s="1" t="s">
        <v>315</v>
      </c>
      <c r="D16080" s="1" t="s">
        <v>316</v>
      </c>
    </row>
    <row r="16081" customFormat="false" ht="15" hidden="false" customHeight="true" outlineLevel="0" collapsed="false">
      <c r="A16081" s="106" t="n">
        <v>109472.36337963</v>
      </c>
      <c r="B16081" s="1" t="s">
        <v>326</v>
      </c>
      <c r="C16081" s="1" t="s">
        <v>327</v>
      </c>
      <c r="D16081" s="1" t="s">
        <v>319</v>
      </c>
    </row>
    <row r="16082" customFormat="false" ht="15" hidden="false" customHeight="true" outlineLevel="0" collapsed="false">
      <c r="A16082" s="106" t="n">
        <v>109474.866956019</v>
      </c>
      <c r="B16082" s="1" t="s">
        <v>328</v>
      </c>
      <c r="C16082" s="1" t="s">
        <v>335</v>
      </c>
      <c r="D16082" s="1" t="s">
        <v>336</v>
      </c>
    </row>
    <row r="16083" customFormat="false" ht="15" hidden="false" customHeight="true" outlineLevel="0" collapsed="false">
      <c r="A16083" s="106" t="n">
        <v>109479.538472222</v>
      </c>
      <c r="B16083" s="1" t="s">
        <v>320</v>
      </c>
      <c r="C16083" s="1" t="s">
        <v>321</v>
      </c>
      <c r="D16083" s="1" t="s">
        <v>322</v>
      </c>
    </row>
    <row r="16084" customFormat="false" ht="15" hidden="false" customHeight="true" outlineLevel="0" collapsed="false">
      <c r="A16084" s="106" t="n">
        <v>109486.33568287</v>
      </c>
      <c r="B16084" s="1" t="s">
        <v>323</v>
      </c>
      <c r="C16084" s="1" t="s">
        <v>324</v>
      </c>
      <c r="D16084" s="1" t="s">
        <v>325</v>
      </c>
    </row>
    <row r="16085" customFormat="false" ht="15" hidden="false" customHeight="true" outlineLevel="0" collapsed="false">
      <c r="A16085" s="106" t="n">
        <v>109494.097337963</v>
      </c>
      <c r="B16085" s="1" t="s">
        <v>314</v>
      </c>
      <c r="C16085" s="1" t="s">
        <v>315</v>
      </c>
      <c r="D16085" s="1" t="s">
        <v>316</v>
      </c>
    </row>
    <row r="16086" customFormat="false" ht="15" hidden="false" customHeight="true" outlineLevel="0" collapsed="false">
      <c r="A16086" s="106" t="n">
        <v>109501.909444444</v>
      </c>
      <c r="B16086" s="1" t="s">
        <v>317</v>
      </c>
      <c r="C16086" s="1" t="s">
        <v>318</v>
      </c>
      <c r="D16086" s="1" t="s">
        <v>319</v>
      </c>
    </row>
    <row r="16087" customFormat="false" ht="15" hidden="false" customHeight="true" outlineLevel="0" collapsed="false">
      <c r="A16087" s="106" t="n">
        <v>109508.794155093</v>
      </c>
      <c r="B16087" s="1" t="s">
        <v>320</v>
      </c>
      <c r="C16087" s="1" t="s">
        <v>321</v>
      </c>
      <c r="D16087" s="1" t="s">
        <v>322</v>
      </c>
    </row>
    <row r="16088" customFormat="false" ht="15" hidden="false" customHeight="true" outlineLevel="0" collapsed="false">
      <c r="A16088" s="106" t="n">
        <v>109515.889189815</v>
      </c>
      <c r="B16088" s="1" t="s">
        <v>333</v>
      </c>
      <c r="C16088" s="1" t="s">
        <v>334</v>
      </c>
      <c r="D16088" s="1" t="s">
        <v>325</v>
      </c>
    </row>
    <row r="16089" customFormat="false" ht="15" hidden="false" customHeight="true" outlineLevel="0" collapsed="false">
      <c r="A16089" s="106" t="n">
        <v>109523.934363426</v>
      </c>
      <c r="B16089" s="1" t="s">
        <v>314</v>
      </c>
      <c r="C16089" s="1" t="s">
        <v>315</v>
      </c>
      <c r="D16089" s="1" t="s">
        <v>316</v>
      </c>
    </row>
    <row r="16090" customFormat="false" ht="15" hidden="false" customHeight="true" outlineLevel="0" collapsed="false">
      <c r="A16090" s="106" t="n">
        <v>109531.422696759</v>
      </c>
      <c r="B16090" s="1" t="s">
        <v>317</v>
      </c>
      <c r="C16090" s="1" t="s">
        <v>318</v>
      </c>
      <c r="D16090" s="1" t="s">
        <v>319</v>
      </c>
    </row>
    <row r="16091" customFormat="false" ht="15" hidden="false" customHeight="true" outlineLevel="0" collapsed="false">
      <c r="A16091" s="106" t="n">
        <v>109538.103657407</v>
      </c>
      <c r="B16091" s="1" t="s">
        <v>320</v>
      </c>
      <c r="C16091" s="1" t="s">
        <v>321</v>
      </c>
      <c r="D16091" s="1" t="s">
        <v>322</v>
      </c>
    </row>
    <row r="16092" customFormat="false" ht="15" hidden="false" customHeight="true" outlineLevel="0" collapsed="false">
      <c r="A16092" s="106" t="n">
        <v>109545.570763889</v>
      </c>
      <c r="B16092" s="1" t="s">
        <v>323</v>
      </c>
      <c r="C16092" s="1" t="s">
        <v>324</v>
      </c>
      <c r="D16092" s="1" t="s">
        <v>325</v>
      </c>
    </row>
    <row r="16093" customFormat="false" ht="15" hidden="false" customHeight="true" outlineLevel="0" collapsed="false">
      <c r="A16093" s="106" t="n">
        <v>109553.760115741</v>
      </c>
      <c r="B16093" s="1" t="s">
        <v>314</v>
      </c>
      <c r="C16093" s="1" t="s">
        <v>315</v>
      </c>
      <c r="D16093" s="1" t="s">
        <v>316</v>
      </c>
    </row>
    <row r="16094" customFormat="false" ht="15" hidden="false" customHeight="true" outlineLevel="0" collapsed="false">
      <c r="A16094" s="106" t="n">
        <v>109560.900671296</v>
      </c>
      <c r="B16094" s="1" t="s">
        <v>326</v>
      </c>
      <c r="C16094" s="1" t="s">
        <v>327</v>
      </c>
      <c r="D16094" s="1" t="s">
        <v>319</v>
      </c>
    </row>
    <row r="16095" customFormat="false" ht="15" hidden="false" customHeight="true" outlineLevel="0" collapsed="false">
      <c r="A16095" s="106" t="n">
        <v>109564.855300926</v>
      </c>
      <c r="B16095" s="1" t="s">
        <v>328</v>
      </c>
      <c r="C16095" s="1" t="s">
        <v>337</v>
      </c>
      <c r="D16095" s="1" t="s">
        <v>338</v>
      </c>
    </row>
    <row r="16096" customFormat="false" ht="15" hidden="false" customHeight="true" outlineLevel="0" collapsed="false">
      <c r="A16096" s="106" t="n">
        <v>109567.518472222</v>
      </c>
      <c r="B16096" s="1" t="s">
        <v>320</v>
      </c>
      <c r="C16096" s="1" t="s">
        <v>321</v>
      </c>
      <c r="D16096" s="1" t="s">
        <v>322</v>
      </c>
    </row>
    <row r="16097" customFormat="false" ht="15" hidden="false" customHeight="true" outlineLevel="0" collapsed="false">
      <c r="A16097" s="106" t="n">
        <v>109575.344780093</v>
      </c>
      <c r="B16097" s="1" t="s">
        <v>323</v>
      </c>
      <c r="C16097" s="1" t="s">
        <v>324</v>
      </c>
      <c r="D16097" s="1" t="s">
        <v>325</v>
      </c>
    </row>
    <row r="16098" customFormat="false" ht="15" hidden="false" customHeight="true" outlineLevel="0" collapsed="false">
      <c r="A16098" s="106" t="n">
        <v>109583.509050926</v>
      </c>
      <c r="B16098" s="1" t="s">
        <v>314</v>
      </c>
      <c r="C16098" s="1" t="s">
        <v>315</v>
      </c>
      <c r="D16098" s="1" t="s">
        <v>316</v>
      </c>
    </row>
    <row r="16099" customFormat="false" ht="15" hidden="false" customHeight="true" outlineLevel="0" collapsed="false">
      <c r="A16099" s="106" t="n">
        <v>109590.3471875</v>
      </c>
      <c r="B16099" s="1" t="s">
        <v>326</v>
      </c>
      <c r="C16099" s="1" t="s">
        <v>327</v>
      </c>
      <c r="D16099" s="1" t="s">
        <v>319</v>
      </c>
    </row>
    <row r="16100" customFormat="false" ht="15" hidden="false" customHeight="true" outlineLevel="0" collapsed="false">
      <c r="A16100" s="106" t="n">
        <v>109597.067037037</v>
      </c>
      <c r="B16100" s="1" t="s">
        <v>320</v>
      </c>
      <c r="C16100" s="1" t="s">
        <v>321</v>
      </c>
      <c r="D16100" s="1" t="s">
        <v>322</v>
      </c>
    </row>
    <row r="16101" customFormat="false" ht="15" hidden="false" customHeight="true" outlineLevel="0" collapsed="false">
      <c r="A16101" s="106" t="n">
        <v>109605.152430556</v>
      </c>
      <c r="B16101" s="1" t="s">
        <v>323</v>
      </c>
      <c r="C16101" s="1" t="s">
        <v>324</v>
      </c>
      <c r="D16101" s="1" t="s">
        <v>325</v>
      </c>
    </row>
    <row r="16102" customFormat="false" ht="15" hidden="false" customHeight="true" outlineLevel="0" collapsed="false">
      <c r="A16102" s="106" t="n">
        <v>109613.125625</v>
      </c>
      <c r="B16102" s="1" t="s">
        <v>314</v>
      </c>
      <c r="C16102" s="1" t="s">
        <v>315</v>
      </c>
      <c r="D16102" s="1" t="s">
        <v>316</v>
      </c>
    </row>
    <row r="16103" customFormat="false" ht="15" hidden="false" customHeight="true" outlineLevel="0" collapsed="false">
      <c r="A16103" s="106" t="n">
        <v>109619.775393519</v>
      </c>
      <c r="B16103" s="1" t="s">
        <v>326</v>
      </c>
      <c r="C16103" s="1" t="s">
        <v>327</v>
      </c>
      <c r="D16103" s="1" t="s">
        <v>319</v>
      </c>
    </row>
    <row r="16104" customFormat="false" ht="15" hidden="false" customHeight="true" outlineLevel="0" collapsed="false">
      <c r="A16104" s="106" t="n">
        <v>109626.7396875</v>
      </c>
      <c r="B16104" s="1" t="s">
        <v>320</v>
      </c>
      <c r="C16104" s="1" t="s">
        <v>321</v>
      </c>
      <c r="D16104" s="1" t="s">
        <v>322</v>
      </c>
    </row>
    <row r="16105" customFormat="false" ht="15" hidden="false" customHeight="true" outlineLevel="0" collapsed="false">
      <c r="A16105" s="106" t="n">
        <v>109634.930196759</v>
      </c>
      <c r="B16105" s="1" t="s">
        <v>323</v>
      </c>
      <c r="C16105" s="1" t="s">
        <v>324</v>
      </c>
      <c r="D16105" s="1" t="s">
        <v>325</v>
      </c>
    </row>
    <row r="16106" customFormat="false" ht="15" hidden="false" customHeight="true" outlineLevel="0" collapsed="false">
      <c r="A16106" s="106" t="n">
        <v>109642.585532407</v>
      </c>
      <c r="B16106" s="1" t="s">
        <v>314</v>
      </c>
      <c r="C16106" s="1" t="s">
        <v>315</v>
      </c>
      <c r="D16106" s="1" t="s">
        <v>316</v>
      </c>
    </row>
    <row r="16107" customFormat="false" ht="15" hidden="false" customHeight="true" outlineLevel="0" collapsed="false">
      <c r="A16107" s="106" t="n">
        <v>109649.203877315</v>
      </c>
      <c r="B16107" s="1" t="s">
        <v>326</v>
      </c>
      <c r="C16107" s="1" t="s">
        <v>327</v>
      </c>
      <c r="D16107" s="1" t="s">
        <v>319</v>
      </c>
    </row>
    <row r="16108" customFormat="false" ht="15" hidden="false" customHeight="true" outlineLevel="0" collapsed="false">
      <c r="A16108" s="106" t="n">
        <v>109653.778344907</v>
      </c>
      <c r="B16108" s="1" t="s">
        <v>328</v>
      </c>
      <c r="C16108" s="1" t="s">
        <v>329</v>
      </c>
      <c r="D16108" s="1" t="s">
        <v>330</v>
      </c>
    </row>
    <row r="16109" customFormat="false" ht="15" hidden="false" customHeight="true" outlineLevel="0" collapsed="false">
      <c r="A16109" s="106" t="n">
        <v>109656.494386574</v>
      </c>
      <c r="B16109" s="1" t="s">
        <v>320</v>
      </c>
      <c r="C16109" s="1" t="s">
        <v>321</v>
      </c>
      <c r="D16109" s="1" t="s">
        <v>322</v>
      </c>
    </row>
    <row r="16110" customFormat="false" ht="15" hidden="false" customHeight="true" outlineLevel="0" collapsed="false">
      <c r="A16110" s="106" t="n">
        <v>109664.623888889</v>
      </c>
      <c r="B16110" s="1" t="s">
        <v>323</v>
      </c>
      <c r="C16110" s="1" t="s">
        <v>324</v>
      </c>
      <c r="D16110" s="1" t="s">
        <v>325</v>
      </c>
    </row>
    <row r="16111" customFormat="false" ht="15" hidden="false" customHeight="true" outlineLevel="0" collapsed="false">
      <c r="A16111" s="106" t="n">
        <v>109671.907291667</v>
      </c>
      <c r="B16111" s="1" t="s">
        <v>314</v>
      </c>
      <c r="C16111" s="1" t="s">
        <v>315</v>
      </c>
      <c r="D16111" s="1" t="s">
        <v>316</v>
      </c>
    </row>
    <row r="16112" customFormat="false" ht="15" hidden="false" customHeight="true" outlineLevel="0" collapsed="false">
      <c r="A16112" s="106" t="n">
        <v>109678.650266204</v>
      </c>
      <c r="B16112" s="1" t="s">
        <v>317</v>
      </c>
      <c r="C16112" s="1" t="s">
        <v>318</v>
      </c>
      <c r="D16112" s="1" t="s">
        <v>319</v>
      </c>
    </row>
    <row r="16113" customFormat="false" ht="15" hidden="false" customHeight="true" outlineLevel="0" collapsed="false">
      <c r="A16113" s="106" t="n">
        <v>109686.2784375</v>
      </c>
      <c r="B16113" s="1" t="s">
        <v>320</v>
      </c>
      <c r="C16113" s="1" t="s">
        <v>321</v>
      </c>
      <c r="D16113" s="1" t="s">
        <v>322</v>
      </c>
    </row>
    <row r="16114" customFormat="false" ht="15" hidden="false" customHeight="true" outlineLevel="0" collapsed="false">
      <c r="A16114" s="106" t="n">
        <v>109694.199039352</v>
      </c>
      <c r="B16114" s="1" t="s">
        <v>333</v>
      </c>
      <c r="C16114" s="1" t="s">
        <v>334</v>
      </c>
      <c r="D16114" s="1" t="s">
        <v>325</v>
      </c>
    </row>
    <row r="16115" customFormat="false" ht="15" hidden="false" customHeight="true" outlineLevel="0" collapsed="false">
      <c r="A16115" s="106" t="n">
        <v>109701.141377315</v>
      </c>
      <c r="B16115" s="1" t="s">
        <v>314</v>
      </c>
      <c r="C16115" s="1" t="s">
        <v>315</v>
      </c>
      <c r="D16115" s="1" t="s">
        <v>316</v>
      </c>
    </row>
    <row r="16116" customFormat="false" ht="15" hidden="false" customHeight="true" outlineLevel="0" collapsed="false">
      <c r="A16116" s="106" t="n">
        <v>109708.127592593</v>
      </c>
      <c r="B16116" s="1" t="s">
        <v>326</v>
      </c>
      <c r="C16116" s="1" t="s">
        <v>327</v>
      </c>
      <c r="D16116" s="1" t="s">
        <v>319</v>
      </c>
    </row>
    <row r="16117" customFormat="false" ht="15" hidden="false" customHeight="true" outlineLevel="0" collapsed="false">
      <c r="A16117" s="106" t="n">
        <v>109716.04412037</v>
      </c>
      <c r="B16117" s="1" t="s">
        <v>320</v>
      </c>
      <c r="C16117" s="1" t="s">
        <v>321</v>
      </c>
      <c r="D16117" s="1" t="s">
        <v>322</v>
      </c>
    </row>
    <row r="16118" customFormat="false" ht="15" hidden="false" customHeight="true" outlineLevel="0" collapsed="false">
      <c r="A16118" s="106" t="n">
        <v>109723.649467593</v>
      </c>
      <c r="B16118" s="1" t="s">
        <v>323</v>
      </c>
      <c r="C16118" s="1" t="s">
        <v>324</v>
      </c>
      <c r="D16118" s="1" t="s">
        <v>325</v>
      </c>
    </row>
    <row r="16119" customFormat="false" ht="15" hidden="false" customHeight="true" outlineLevel="0" collapsed="false">
      <c r="A16119" s="106" t="n">
        <v>109730.350486111</v>
      </c>
      <c r="B16119" s="1" t="s">
        <v>314</v>
      </c>
      <c r="C16119" s="1" t="s">
        <v>315</v>
      </c>
      <c r="D16119" s="1" t="s">
        <v>316</v>
      </c>
    </row>
    <row r="16120" customFormat="false" ht="15" hidden="false" customHeight="true" outlineLevel="0" collapsed="false">
      <c r="A16120" s="106" t="n">
        <v>109737.645196759</v>
      </c>
      <c r="B16120" s="1" t="s">
        <v>326</v>
      </c>
      <c r="C16120" s="1" t="s">
        <v>327</v>
      </c>
      <c r="D16120" s="1" t="s">
        <v>319</v>
      </c>
    </row>
    <row r="16121" customFormat="false" ht="15" hidden="false" customHeight="true" outlineLevel="0" collapsed="false">
      <c r="A16121" s="106" t="n">
        <v>109745.752314815</v>
      </c>
      <c r="B16121" s="1" t="s">
        <v>320</v>
      </c>
      <c r="C16121" s="1" t="s">
        <v>321</v>
      </c>
      <c r="D16121" s="1" t="s">
        <v>322</v>
      </c>
    </row>
    <row r="16122" customFormat="false" ht="15" hidden="false" customHeight="true" outlineLevel="0" collapsed="false">
      <c r="A16122" s="106" t="n">
        <v>109746.386099537</v>
      </c>
      <c r="B16122" s="1" t="s">
        <v>328</v>
      </c>
      <c r="C16122" s="1" t="s">
        <v>331</v>
      </c>
      <c r="D16122" s="1" t="s">
        <v>332</v>
      </c>
    </row>
    <row r="16123" customFormat="false" ht="15" hidden="false" customHeight="true" outlineLevel="0" collapsed="false">
      <c r="A16123" s="106" t="n">
        <v>109752.998900463</v>
      </c>
      <c r="B16123" s="1" t="s">
        <v>323</v>
      </c>
      <c r="C16123" s="1" t="s">
        <v>324</v>
      </c>
      <c r="D16123" s="1" t="s">
        <v>325</v>
      </c>
    </row>
    <row r="16124" customFormat="false" ht="15" hidden="false" customHeight="true" outlineLevel="0" collapsed="false">
      <c r="A16124" s="106" t="n">
        <v>109759.595543982</v>
      </c>
      <c r="B16124" s="1" t="s">
        <v>314</v>
      </c>
      <c r="C16124" s="1" t="s">
        <v>315</v>
      </c>
      <c r="D16124" s="1" t="s">
        <v>316</v>
      </c>
    </row>
    <row r="16125" customFormat="false" ht="15" hidden="false" customHeight="true" outlineLevel="0" collapsed="false">
      <c r="A16125" s="106" t="n">
        <v>109767.210729167</v>
      </c>
      <c r="B16125" s="1" t="s">
        <v>326</v>
      </c>
      <c r="C16125" s="1" t="s">
        <v>327</v>
      </c>
      <c r="D16125" s="1" t="s">
        <v>319</v>
      </c>
    </row>
    <row r="16126" customFormat="false" ht="15" hidden="false" customHeight="true" outlineLevel="0" collapsed="false">
      <c r="A16126" s="106" t="n">
        <v>109775.373518519</v>
      </c>
      <c r="B16126" s="1" t="s">
        <v>320</v>
      </c>
      <c r="C16126" s="1" t="s">
        <v>321</v>
      </c>
      <c r="D16126" s="1" t="s">
        <v>322</v>
      </c>
    </row>
    <row r="16127" customFormat="false" ht="15" hidden="false" customHeight="true" outlineLevel="0" collapsed="false">
      <c r="A16127" s="106" t="n">
        <v>109782.292037037</v>
      </c>
      <c r="B16127" s="1" t="s">
        <v>323</v>
      </c>
      <c r="C16127" s="1" t="s">
        <v>324</v>
      </c>
      <c r="D16127" s="1" t="s">
        <v>325</v>
      </c>
    </row>
    <row r="16128" customFormat="false" ht="15" hidden="false" customHeight="true" outlineLevel="0" collapsed="false">
      <c r="A16128" s="106" t="n">
        <v>109788.927939815</v>
      </c>
      <c r="B16128" s="1" t="s">
        <v>314</v>
      </c>
      <c r="C16128" s="1" t="s">
        <v>315</v>
      </c>
      <c r="D16128" s="1" t="s">
        <v>316</v>
      </c>
    </row>
    <row r="16129" customFormat="false" ht="15" hidden="false" customHeight="true" outlineLevel="0" collapsed="false">
      <c r="A16129" s="106" t="n">
        <v>109796.82806713</v>
      </c>
      <c r="B16129" s="1" t="s">
        <v>326</v>
      </c>
      <c r="C16129" s="1" t="s">
        <v>327</v>
      </c>
      <c r="D16129" s="1" t="s">
        <v>319</v>
      </c>
    </row>
    <row r="16130" customFormat="false" ht="15" hidden="false" customHeight="true" outlineLevel="0" collapsed="false">
      <c r="A16130" s="106" t="n">
        <v>109804.892071759</v>
      </c>
      <c r="B16130" s="1" t="s">
        <v>320</v>
      </c>
      <c r="C16130" s="1" t="s">
        <v>321</v>
      </c>
      <c r="D16130" s="1" t="s">
        <v>322</v>
      </c>
    </row>
    <row r="16131" customFormat="false" ht="15" hidden="false" customHeight="true" outlineLevel="0" collapsed="false">
      <c r="A16131" s="106" t="n">
        <v>109811.58087963</v>
      </c>
      <c r="B16131" s="1" t="s">
        <v>323</v>
      </c>
      <c r="C16131" s="1" t="s">
        <v>324</v>
      </c>
      <c r="D16131" s="1" t="s">
        <v>325</v>
      </c>
    </row>
    <row r="16132" customFormat="false" ht="15" hidden="false" customHeight="true" outlineLevel="0" collapsed="false">
      <c r="A16132" s="106" t="n">
        <v>109818.385011574</v>
      </c>
      <c r="B16132" s="1" t="s">
        <v>314</v>
      </c>
      <c r="C16132" s="1" t="s">
        <v>315</v>
      </c>
      <c r="D16132" s="1" t="s">
        <v>316</v>
      </c>
    </row>
    <row r="16133" customFormat="false" ht="15" hidden="false" customHeight="true" outlineLevel="0" collapsed="false">
      <c r="A16133" s="106" t="n">
        <v>109826.489525463</v>
      </c>
      <c r="B16133" s="1" t="s">
        <v>326</v>
      </c>
      <c r="C16133" s="1" t="s">
        <v>327</v>
      </c>
      <c r="D16133" s="1" t="s">
        <v>319</v>
      </c>
    </row>
    <row r="16134" customFormat="false" ht="15" hidden="false" customHeight="true" outlineLevel="0" collapsed="false">
      <c r="A16134" s="106" t="n">
        <v>109834.311377315</v>
      </c>
      <c r="B16134" s="1" t="s">
        <v>320</v>
      </c>
      <c r="C16134" s="1" t="s">
        <v>321</v>
      </c>
      <c r="D16134" s="1" t="s">
        <v>322</v>
      </c>
    </row>
    <row r="16135" customFormat="false" ht="15" hidden="false" customHeight="true" outlineLevel="0" collapsed="false">
      <c r="A16135" s="106" t="n">
        <v>109840.111678241</v>
      </c>
      <c r="B16135" s="1" t="s">
        <v>328</v>
      </c>
      <c r="C16135" s="1" t="s">
        <v>335</v>
      </c>
      <c r="D16135" s="1" t="s">
        <v>336</v>
      </c>
    </row>
    <row r="16136" customFormat="false" ht="15" hidden="false" customHeight="true" outlineLevel="0" collapsed="false">
      <c r="A16136" s="106" t="n">
        <v>109840.912939815</v>
      </c>
      <c r="B16136" s="1" t="s">
        <v>323</v>
      </c>
      <c r="C16136" s="1" t="s">
        <v>324</v>
      </c>
      <c r="D16136" s="1" t="s">
        <v>325</v>
      </c>
    </row>
    <row r="16137" customFormat="false" ht="15" hidden="false" customHeight="true" outlineLevel="0" collapsed="false">
      <c r="A16137" s="106" t="n">
        <v>109847.987523148</v>
      </c>
      <c r="B16137" s="1" t="s">
        <v>314</v>
      </c>
      <c r="C16137" s="1" t="s">
        <v>315</v>
      </c>
      <c r="D16137" s="1" t="s">
        <v>316</v>
      </c>
    </row>
    <row r="16138" customFormat="false" ht="15" hidden="false" customHeight="true" outlineLevel="0" collapsed="false">
      <c r="A16138" s="106" t="n">
        <v>109856.168483796</v>
      </c>
      <c r="B16138" s="1" t="s">
        <v>317</v>
      </c>
      <c r="C16138" s="1" t="s">
        <v>318</v>
      </c>
      <c r="D16138" s="1" t="s">
        <v>319</v>
      </c>
    </row>
    <row r="16139" customFormat="false" ht="15" hidden="false" customHeight="true" outlineLevel="0" collapsed="false">
      <c r="A16139" s="106" t="n">
        <v>109863.6553125</v>
      </c>
      <c r="B16139" s="1" t="s">
        <v>320</v>
      </c>
      <c r="C16139" s="1" t="s">
        <v>321</v>
      </c>
      <c r="D16139" s="1" t="s">
        <v>322</v>
      </c>
    </row>
    <row r="16140" customFormat="false" ht="15" hidden="false" customHeight="true" outlineLevel="0" collapsed="false">
      <c r="A16140" s="106" t="n">
        <v>109870.323090278</v>
      </c>
      <c r="B16140" s="1" t="s">
        <v>333</v>
      </c>
      <c r="C16140" s="1" t="s">
        <v>334</v>
      </c>
      <c r="D16140" s="1" t="s">
        <v>325</v>
      </c>
    </row>
    <row r="16141" customFormat="false" ht="15" hidden="false" customHeight="true" outlineLevel="0" collapsed="false">
      <c r="A16141" s="106" t="n">
        <v>109877.735856482</v>
      </c>
      <c r="B16141" s="1" t="s">
        <v>314</v>
      </c>
      <c r="C16141" s="1" t="s">
        <v>315</v>
      </c>
      <c r="D16141" s="1" t="s">
        <v>316</v>
      </c>
    </row>
    <row r="16142" customFormat="false" ht="15" hidden="false" customHeight="true" outlineLevel="0" collapsed="false">
      <c r="A16142" s="106" t="n">
        <v>109885.825023148</v>
      </c>
      <c r="B16142" s="1" t="s">
        <v>326</v>
      </c>
      <c r="C16142" s="1" t="s">
        <v>327</v>
      </c>
      <c r="D16142" s="1" t="s">
        <v>319</v>
      </c>
    </row>
    <row r="16143" customFormat="false" ht="15" hidden="false" customHeight="true" outlineLevel="0" collapsed="false">
      <c r="A16143" s="106" t="n">
        <v>109892.963229167</v>
      </c>
      <c r="B16143" s="1" t="s">
        <v>320</v>
      </c>
      <c r="C16143" s="1" t="s">
        <v>321</v>
      </c>
      <c r="D16143" s="1" t="s">
        <v>322</v>
      </c>
    </row>
    <row r="16144" customFormat="false" ht="15" hidden="false" customHeight="true" outlineLevel="0" collapsed="false">
      <c r="A16144" s="106" t="n">
        <v>109899.830081019</v>
      </c>
      <c r="B16144" s="1" t="s">
        <v>323</v>
      </c>
      <c r="C16144" s="1" t="s">
        <v>324</v>
      </c>
      <c r="D16144" s="1" t="s">
        <v>325</v>
      </c>
    </row>
    <row r="16145" customFormat="false" ht="15" hidden="false" customHeight="true" outlineLevel="0" collapsed="false">
      <c r="A16145" s="106" t="n">
        <v>109907.599722222</v>
      </c>
      <c r="B16145" s="1" t="s">
        <v>314</v>
      </c>
      <c r="C16145" s="1" t="s">
        <v>315</v>
      </c>
      <c r="D16145" s="1" t="s">
        <v>316</v>
      </c>
    </row>
    <row r="16146" customFormat="false" ht="15" hidden="false" customHeight="true" outlineLevel="0" collapsed="false">
      <c r="A16146" s="106" t="n">
        <v>109915.425625</v>
      </c>
      <c r="B16146" s="1" t="s">
        <v>326</v>
      </c>
      <c r="C16146" s="1" t="s">
        <v>327</v>
      </c>
      <c r="D16146" s="1" t="s">
        <v>319</v>
      </c>
    </row>
    <row r="16147" customFormat="false" ht="15" hidden="false" customHeight="true" outlineLevel="0" collapsed="false">
      <c r="A16147" s="106" t="n">
        <v>109922.280462963</v>
      </c>
      <c r="B16147" s="1" t="s">
        <v>320</v>
      </c>
      <c r="C16147" s="1" t="s">
        <v>321</v>
      </c>
      <c r="D16147" s="1" t="s">
        <v>322</v>
      </c>
    </row>
    <row r="16148" customFormat="false" ht="15" hidden="false" customHeight="true" outlineLevel="0" collapsed="false">
      <c r="A16148" s="106" t="n">
        <v>109929.438541667</v>
      </c>
      <c r="B16148" s="1" t="s">
        <v>323</v>
      </c>
      <c r="C16148" s="1" t="s">
        <v>324</v>
      </c>
      <c r="D16148" s="1" t="s">
        <v>325</v>
      </c>
    </row>
    <row r="16149" customFormat="false" ht="15" hidden="false" customHeight="true" outlineLevel="0" collapsed="false">
      <c r="A16149" s="106" t="n">
        <v>109930.101840278</v>
      </c>
      <c r="B16149" s="1" t="s">
        <v>328</v>
      </c>
      <c r="C16149" s="1" t="s">
        <v>337</v>
      </c>
      <c r="D16149" s="1" t="s">
        <v>338</v>
      </c>
    </row>
    <row r="16150" customFormat="false" ht="15" hidden="false" customHeight="true" outlineLevel="0" collapsed="false">
      <c r="A16150" s="106" t="n">
        <v>109937.507847222</v>
      </c>
      <c r="B16150" s="1" t="s">
        <v>314</v>
      </c>
      <c r="C16150" s="1" t="s">
        <v>315</v>
      </c>
      <c r="D16150" s="1" t="s">
        <v>316</v>
      </c>
    </row>
    <row r="16151" customFormat="false" ht="15" hidden="false" customHeight="true" outlineLevel="0" collapsed="false">
      <c r="A16151" s="106" t="n">
        <v>109944.958715278</v>
      </c>
      <c r="B16151" s="1" t="s">
        <v>326</v>
      </c>
      <c r="C16151" s="1" t="s">
        <v>327</v>
      </c>
      <c r="D16151" s="1" t="s">
        <v>319</v>
      </c>
    </row>
    <row r="16152" customFormat="false" ht="15" hidden="false" customHeight="true" outlineLevel="0" collapsed="false">
      <c r="A16152" s="106" t="n">
        <v>109951.647164352</v>
      </c>
      <c r="B16152" s="1" t="s">
        <v>320</v>
      </c>
      <c r="C16152" s="1" t="s">
        <v>321</v>
      </c>
      <c r="D16152" s="1" t="s">
        <v>322</v>
      </c>
    </row>
    <row r="16153" customFormat="false" ht="15" hidden="false" customHeight="true" outlineLevel="0" collapsed="false">
      <c r="A16153" s="106" t="n">
        <v>109959.140393519</v>
      </c>
      <c r="B16153" s="1" t="s">
        <v>323</v>
      </c>
      <c r="C16153" s="1" t="s">
        <v>324</v>
      </c>
      <c r="D16153" s="1" t="s">
        <v>325</v>
      </c>
    </row>
    <row r="16154" customFormat="false" ht="15" hidden="false" customHeight="true" outlineLevel="0" collapsed="false">
      <c r="A16154" s="106" t="n">
        <v>109967.361145833</v>
      </c>
      <c r="B16154" s="1" t="s">
        <v>314</v>
      </c>
      <c r="C16154" s="1" t="s">
        <v>315</v>
      </c>
      <c r="D16154" s="1" t="s">
        <v>316</v>
      </c>
    </row>
    <row r="16155" customFormat="false" ht="15" hidden="false" customHeight="true" outlineLevel="0" collapsed="false">
      <c r="A16155" s="106" t="n">
        <v>109974.432638889</v>
      </c>
      <c r="B16155" s="1" t="s">
        <v>326</v>
      </c>
      <c r="C16155" s="1" t="s">
        <v>327</v>
      </c>
      <c r="D16155" s="1" t="s">
        <v>319</v>
      </c>
    </row>
    <row r="16156" customFormat="false" ht="15" hidden="false" customHeight="true" outlineLevel="0" collapsed="false">
      <c r="A16156" s="106" t="n">
        <v>109981.088888889</v>
      </c>
      <c r="B16156" s="1" t="s">
        <v>320</v>
      </c>
      <c r="C16156" s="1" t="s">
        <v>321</v>
      </c>
      <c r="D16156" s="1" t="s">
        <v>322</v>
      </c>
    </row>
    <row r="16157" customFormat="false" ht="15" hidden="false" customHeight="true" outlineLevel="0" collapsed="false">
      <c r="A16157" s="106" t="n">
        <v>109988.908564815</v>
      </c>
      <c r="B16157" s="1" t="s">
        <v>323</v>
      </c>
      <c r="C16157" s="1" t="s">
        <v>324</v>
      </c>
      <c r="D16157" s="1" t="s">
        <v>325</v>
      </c>
    </row>
    <row r="16158" customFormat="false" ht="15" hidden="false" customHeight="true" outlineLevel="0" collapsed="false">
      <c r="A16158" s="106" t="n">
        <v>109997.074988426</v>
      </c>
      <c r="B16158" s="1" t="s">
        <v>314</v>
      </c>
      <c r="C16158" s="1" t="s">
        <v>315</v>
      </c>
      <c r="D16158" s="1" t="s">
        <v>316</v>
      </c>
    </row>
    <row r="16159" customFormat="false" ht="15" hidden="false" customHeight="true" outlineLevel="0" collapsed="false">
      <c r="A16159" s="106" t="n">
        <v>110003.862303241</v>
      </c>
      <c r="B16159" s="1" t="s">
        <v>326</v>
      </c>
      <c r="C16159" s="1" t="s">
        <v>327</v>
      </c>
      <c r="D16159" s="1" t="s">
        <v>319</v>
      </c>
    </row>
    <row r="16160" customFormat="false" ht="15" hidden="false" customHeight="true" outlineLevel="0" collapsed="false">
      <c r="A16160" s="106" t="n">
        <v>110010.614710648</v>
      </c>
      <c r="B16160" s="1" t="s">
        <v>320</v>
      </c>
      <c r="C16160" s="1" t="s">
        <v>321</v>
      </c>
      <c r="D16160" s="1" t="s">
        <v>322</v>
      </c>
    </row>
    <row r="16161" customFormat="false" ht="15" hidden="false" customHeight="true" outlineLevel="0" collapsed="false">
      <c r="A16161" s="106" t="n">
        <v>110018.689791667</v>
      </c>
      <c r="B16161" s="1" t="s">
        <v>323</v>
      </c>
      <c r="C16161" s="1" t="s">
        <v>324</v>
      </c>
      <c r="D16161" s="1" t="s">
        <v>325</v>
      </c>
    </row>
    <row r="16162" customFormat="false" ht="15" hidden="false" customHeight="true" outlineLevel="0" collapsed="false">
      <c r="A16162" s="106" t="n">
        <v>110019.028206019</v>
      </c>
      <c r="B16162" s="1" t="s">
        <v>328</v>
      </c>
      <c r="C16162" s="1" t="s">
        <v>329</v>
      </c>
      <c r="D16162" s="1" t="s">
        <v>330</v>
      </c>
    </row>
    <row r="16163" customFormat="false" ht="15" hidden="false" customHeight="true" outlineLevel="0" collapsed="false">
      <c r="A16163" s="106" t="n">
        <v>110026.613969907</v>
      </c>
      <c r="B16163" s="1" t="s">
        <v>314</v>
      </c>
      <c r="C16163" s="1" t="s">
        <v>315</v>
      </c>
      <c r="D16163" s="1" t="s">
        <v>316</v>
      </c>
    </row>
    <row r="16164" customFormat="false" ht="15" hidden="false" customHeight="true" outlineLevel="0" collapsed="false">
      <c r="A16164" s="106" t="n">
        <v>110033.260011574</v>
      </c>
      <c r="B16164" s="1" t="s">
        <v>317</v>
      </c>
      <c r="C16164" s="1" t="s">
        <v>318</v>
      </c>
      <c r="D16164" s="1" t="s">
        <v>319</v>
      </c>
    </row>
    <row r="16165" customFormat="false" ht="15" hidden="false" customHeight="true" outlineLevel="0" collapsed="false">
      <c r="A16165" s="106" t="n">
        <v>110040.222280093</v>
      </c>
      <c r="B16165" s="1" t="s">
        <v>320</v>
      </c>
      <c r="C16165" s="1" t="s">
        <v>321</v>
      </c>
      <c r="D16165" s="1" t="s">
        <v>322</v>
      </c>
    </row>
    <row r="16166" customFormat="false" ht="15" hidden="false" customHeight="true" outlineLevel="0" collapsed="false">
      <c r="A16166" s="106" t="n">
        <v>110048.415231482</v>
      </c>
      <c r="B16166" s="1" t="s">
        <v>323</v>
      </c>
      <c r="C16166" s="1" t="s">
        <v>324</v>
      </c>
      <c r="D16166" s="1" t="s">
        <v>325</v>
      </c>
    </row>
    <row r="16167" customFormat="false" ht="15" hidden="false" customHeight="true" outlineLevel="0" collapsed="false">
      <c r="A16167" s="106" t="n">
        <v>110055.992997685</v>
      </c>
      <c r="B16167" s="1" t="s">
        <v>314</v>
      </c>
      <c r="C16167" s="1" t="s">
        <v>315</v>
      </c>
      <c r="D16167" s="1" t="s">
        <v>316</v>
      </c>
    </row>
    <row r="16168" customFormat="false" ht="15" hidden="false" customHeight="true" outlineLevel="0" collapsed="false">
      <c r="A16168" s="106" t="n">
        <v>110062.638055556</v>
      </c>
      <c r="B16168" s="1" t="s">
        <v>326</v>
      </c>
      <c r="C16168" s="1" t="s">
        <v>327</v>
      </c>
      <c r="D16168" s="1" t="s">
        <v>319</v>
      </c>
    </row>
    <row r="16169" customFormat="false" ht="15" hidden="false" customHeight="true" outlineLevel="0" collapsed="false">
      <c r="A16169" s="106" t="n">
        <v>110069.900439815</v>
      </c>
      <c r="B16169" s="1" t="s">
        <v>320</v>
      </c>
      <c r="C16169" s="1" t="s">
        <v>321</v>
      </c>
      <c r="D16169" s="1" t="s">
        <v>322</v>
      </c>
    </row>
    <row r="16170" customFormat="false" ht="15" hidden="false" customHeight="true" outlineLevel="0" collapsed="false">
      <c r="A16170" s="106" t="n">
        <v>110078.032280093</v>
      </c>
      <c r="B16170" s="1" t="s">
        <v>323</v>
      </c>
      <c r="C16170" s="1" t="s">
        <v>324</v>
      </c>
      <c r="D16170" s="1" t="s">
        <v>325</v>
      </c>
    </row>
    <row r="16171" customFormat="false" ht="15" hidden="false" customHeight="true" outlineLevel="0" collapsed="false">
      <c r="A16171" s="106" t="n">
        <v>110085.256550926</v>
      </c>
      <c r="B16171" s="1" t="s">
        <v>314</v>
      </c>
      <c r="C16171" s="1" t="s">
        <v>315</v>
      </c>
      <c r="D16171" s="1" t="s">
        <v>316</v>
      </c>
    </row>
    <row r="16172" customFormat="false" ht="15" hidden="false" customHeight="true" outlineLevel="0" collapsed="false">
      <c r="A16172" s="106" t="n">
        <v>110092.017592593</v>
      </c>
      <c r="B16172" s="1" t="s">
        <v>326</v>
      </c>
      <c r="C16172" s="1" t="s">
        <v>327</v>
      </c>
      <c r="D16172" s="1" t="s">
        <v>319</v>
      </c>
    </row>
    <row r="16173" customFormat="false" ht="15" hidden="false" customHeight="true" outlineLevel="0" collapsed="false">
      <c r="A16173" s="106" t="n">
        <v>110099.625949074</v>
      </c>
      <c r="B16173" s="1" t="s">
        <v>320</v>
      </c>
      <c r="C16173" s="1" t="s">
        <v>321</v>
      </c>
      <c r="D16173" s="1" t="s">
        <v>322</v>
      </c>
    </row>
    <row r="16174" customFormat="false" ht="15" hidden="false" customHeight="true" outlineLevel="0" collapsed="false">
      <c r="A16174" s="106" t="n">
        <v>110107.52869213</v>
      </c>
      <c r="B16174" s="1" t="s">
        <v>323</v>
      </c>
      <c r="C16174" s="1" t="s">
        <v>324</v>
      </c>
      <c r="D16174" s="1" t="s">
        <v>325</v>
      </c>
    </row>
    <row r="16175" customFormat="false" ht="15" hidden="false" customHeight="true" outlineLevel="0" collapsed="false">
      <c r="A16175" s="106" t="n">
        <v>110111.628368056</v>
      </c>
      <c r="B16175" s="1" t="s">
        <v>328</v>
      </c>
      <c r="C16175" s="1" t="s">
        <v>331</v>
      </c>
      <c r="D16175" s="1" t="s">
        <v>332</v>
      </c>
    </row>
    <row r="16176" customFormat="false" ht="15" hidden="false" customHeight="true" outlineLevel="0" collapsed="false">
      <c r="A16176" s="106" t="n">
        <v>110114.459479167</v>
      </c>
      <c r="B16176" s="1" t="s">
        <v>314</v>
      </c>
      <c r="C16176" s="1" t="s">
        <v>315</v>
      </c>
      <c r="D16176" s="1" t="s">
        <v>316</v>
      </c>
    </row>
    <row r="16177" customFormat="false" ht="15" hidden="false" customHeight="true" outlineLevel="0" collapsed="false">
      <c r="A16177" s="106" t="n">
        <v>110121.432210648</v>
      </c>
      <c r="B16177" s="1" t="s">
        <v>326</v>
      </c>
      <c r="C16177" s="1" t="s">
        <v>327</v>
      </c>
      <c r="D16177" s="1" t="s">
        <v>319</v>
      </c>
    </row>
    <row r="16178" customFormat="false" ht="15" hidden="false" customHeight="true" outlineLevel="0" collapsed="false">
      <c r="A16178" s="106" t="n">
        <v>110129.360949074</v>
      </c>
      <c r="B16178" s="1" t="s">
        <v>320</v>
      </c>
      <c r="C16178" s="1" t="s">
        <v>321</v>
      </c>
      <c r="D16178" s="1" t="s">
        <v>322</v>
      </c>
    </row>
    <row r="16179" customFormat="false" ht="15" hidden="false" customHeight="true" outlineLevel="0" collapsed="false">
      <c r="A16179" s="106" t="n">
        <v>110136.929259259</v>
      </c>
      <c r="B16179" s="1" t="s">
        <v>323</v>
      </c>
      <c r="C16179" s="1" t="s">
        <v>324</v>
      </c>
      <c r="D16179" s="1" t="s">
        <v>325</v>
      </c>
    </row>
    <row r="16180" customFormat="false" ht="15" hidden="false" customHeight="true" outlineLevel="0" collapsed="false">
      <c r="A16180" s="106" t="n">
        <v>110143.658101852</v>
      </c>
      <c r="B16180" s="1" t="s">
        <v>314</v>
      </c>
      <c r="C16180" s="1" t="s">
        <v>315</v>
      </c>
      <c r="D16180" s="1" t="s">
        <v>316</v>
      </c>
    </row>
    <row r="16181" customFormat="false" ht="15" hidden="false" customHeight="true" outlineLevel="0" collapsed="false">
      <c r="A16181" s="106" t="n">
        <v>110150.920138889</v>
      </c>
      <c r="B16181" s="1" t="s">
        <v>326</v>
      </c>
      <c r="C16181" s="1" t="s">
        <v>327</v>
      </c>
      <c r="D16181" s="1" t="s">
        <v>319</v>
      </c>
    </row>
    <row r="16182" customFormat="false" ht="15" hidden="false" customHeight="true" outlineLevel="0" collapsed="false">
      <c r="A16182" s="106" t="n">
        <v>110159.061701389</v>
      </c>
      <c r="B16182" s="1" t="s">
        <v>320</v>
      </c>
      <c r="C16182" s="1" t="s">
        <v>321</v>
      </c>
      <c r="D16182" s="1" t="s">
        <v>322</v>
      </c>
    </row>
    <row r="16183" customFormat="false" ht="15" hidden="false" customHeight="true" outlineLevel="0" collapsed="false">
      <c r="A16183" s="106" t="n">
        <v>110166.276898148</v>
      </c>
      <c r="B16183" s="1" t="s">
        <v>323</v>
      </c>
      <c r="C16183" s="1" t="s">
        <v>324</v>
      </c>
      <c r="D16183" s="1" t="s">
        <v>325</v>
      </c>
    </row>
    <row r="16184" customFormat="false" ht="15" hidden="false" customHeight="true" outlineLevel="0" collapsed="false">
      <c r="A16184" s="106" t="n">
        <v>110172.907928241</v>
      </c>
      <c r="B16184" s="1" t="s">
        <v>314</v>
      </c>
      <c r="C16184" s="1" t="s">
        <v>315</v>
      </c>
      <c r="D16184" s="1" t="s">
        <v>316</v>
      </c>
    </row>
    <row r="16185" customFormat="false" ht="15" hidden="false" customHeight="true" outlineLevel="0" collapsed="false">
      <c r="A16185" s="106" t="n">
        <v>110180.507766204</v>
      </c>
      <c r="B16185" s="1" t="s">
        <v>326</v>
      </c>
      <c r="C16185" s="1" t="s">
        <v>327</v>
      </c>
      <c r="D16185" s="1" t="s">
        <v>319</v>
      </c>
    </row>
    <row r="16186" customFormat="false" ht="15" hidden="false" customHeight="true" outlineLevel="0" collapsed="false">
      <c r="A16186" s="106" t="n">
        <v>110188.695625</v>
      </c>
      <c r="B16186" s="1" t="s">
        <v>320</v>
      </c>
      <c r="C16186" s="1" t="s">
        <v>321</v>
      </c>
      <c r="D16186" s="1" t="s">
        <v>322</v>
      </c>
    </row>
    <row r="16187" customFormat="false" ht="15" hidden="false" customHeight="true" outlineLevel="0" collapsed="false">
      <c r="A16187" s="106" t="n">
        <v>110195.614131944</v>
      </c>
      <c r="B16187" s="1" t="s">
        <v>323</v>
      </c>
      <c r="C16187" s="1" t="s">
        <v>324</v>
      </c>
      <c r="D16187" s="1" t="s">
        <v>325</v>
      </c>
    </row>
    <row r="16188" customFormat="false" ht="15" hidden="false" customHeight="true" outlineLevel="0" collapsed="false">
      <c r="A16188" s="106" t="n">
        <v>110202.262534722</v>
      </c>
      <c r="B16188" s="1" t="s">
        <v>314</v>
      </c>
      <c r="C16188" s="1" t="s">
        <v>315</v>
      </c>
      <c r="D16188" s="1" t="s">
        <v>316</v>
      </c>
    </row>
    <row r="16189" customFormat="false" ht="15" hidden="false" customHeight="true" outlineLevel="0" collapsed="false">
      <c r="A16189" s="106" t="n">
        <v>110205.353344907</v>
      </c>
      <c r="B16189" s="1" t="s">
        <v>328</v>
      </c>
      <c r="C16189" s="1" t="s">
        <v>335</v>
      </c>
      <c r="D16189" s="1" t="s">
        <v>336</v>
      </c>
    </row>
    <row r="16190" customFormat="false" ht="15" hidden="false" customHeight="true" outlineLevel="0" collapsed="false">
      <c r="A16190" s="106" t="n">
        <v>110210.191724537</v>
      </c>
      <c r="B16190" s="1" t="s">
        <v>317</v>
      </c>
      <c r="C16190" s="1" t="s">
        <v>318</v>
      </c>
      <c r="D16190" s="1" t="s">
        <v>319</v>
      </c>
    </row>
    <row r="16191" customFormat="false" ht="15" hidden="false" customHeight="true" outlineLevel="0" collapsed="false">
      <c r="A16191" s="106" t="n">
        <v>110218.249791667</v>
      </c>
      <c r="B16191" s="1" t="s">
        <v>320</v>
      </c>
      <c r="C16191" s="1" t="s">
        <v>321</v>
      </c>
      <c r="D16191" s="1" t="s">
        <v>322</v>
      </c>
    </row>
    <row r="16192" customFormat="false" ht="15" hidden="false" customHeight="true" outlineLevel="0" collapsed="false">
      <c r="A16192" s="106" t="n">
        <v>110224.972696759</v>
      </c>
      <c r="B16192" s="1" t="s">
        <v>323</v>
      </c>
      <c r="C16192" s="1" t="s">
        <v>324</v>
      </c>
      <c r="D16192" s="1" t="s">
        <v>325</v>
      </c>
    </row>
    <row r="16193" customFormat="false" ht="15" hidden="false" customHeight="true" outlineLevel="0" collapsed="false">
      <c r="A16193" s="106" t="n">
        <v>110231.768252315</v>
      </c>
      <c r="B16193" s="1" t="s">
        <v>314</v>
      </c>
      <c r="C16193" s="1" t="s">
        <v>315</v>
      </c>
      <c r="D16193" s="1" t="s">
        <v>316</v>
      </c>
    </row>
    <row r="16194" customFormat="false" ht="15" hidden="false" customHeight="true" outlineLevel="0" collapsed="false">
      <c r="A16194" s="106" t="n">
        <v>110239.932106482</v>
      </c>
      <c r="B16194" s="1" t="s">
        <v>326</v>
      </c>
      <c r="C16194" s="1" t="s">
        <v>327</v>
      </c>
      <c r="D16194" s="1" t="s">
        <v>319</v>
      </c>
    </row>
    <row r="16195" customFormat="false" ht="15" hidden="false" customHeight="true" outlineLevel="0" collapsed="false">
      <c r="A16195" s="106" t="n">
        <v>110247.726979167</v>
      </c>
      <c r="B16195" s="1" t="s">
        <v>320</v>
      </c>
      <c r="C16195" s="1" t="s">
        <v>321</v>
      </c>
      <c r="D16195" s="1" t="s">
        <v>322</v>
      </c>
    </row>
    <row r="16196" customFormat="false" ht="15" hidden="false" customHeight="true" outlineLevel="0" collapsed="false">
      <c r="A16196" s="106" t="n">
        <v>110254.373599537</v>
      </c>
      <c r="B16196" s="1" t="s">
        <v>323</v>
      </c>
      <c r="C16196" s="1" t="s">
        <v>324</v>
      </c>
      <c r="D16196" s="1" t="s">
        <v>325</v>
      </c>
    </row>
    <row r="16197" customFormat="false" ht="15" hidden="false" customHeight="true" outlineLevel="0" collapsed="false">
      <c r="A16197" s="106" t="n">
        <v>110261.449537037</v>
      </c>
      <c r="B16197" s="1" t="s">
        <v>314</v>
      </c>
      <c r="C16197" s="1" t="s">
        <v>315</v>
      </c>
      <c r="D16197" s="1" t="s">
        <v>316</v>
      </c>
    </row>
    <row r="16198" customFormat="false" ht="15" hidden="false" customHeight="true" outlineLevel="0" collapsed="false">
      <c r="A16198" s="106" t="n">
        <v>110269.670023148</v>
      </c>
      <c r="B16198" s="1" t="s">
        <v>326</v>
      </c>
      <c r="C16198" s="1" t="s">
        <v>327</v>
      </c>
      <c r="D16198" s="1" t="s">
        <v>319</v>
      </c>
    </row>
    <row r="16199" customFormat="false" ht="15" hidden="false" customHeight="true" outlineLevel="0" collapsed="false">
      <c r="A16199" s="106" t="n">
        <v>110277.138460648</v>
      </c>
      <c r="B16199" s="1" t="s">
        <v>320</v>
      </c>
      <c r="C16199" s="1" t="s">
        <v>321</v>
      </c>
      <c r="D16199" s="1" t="s">
        <v>322</v>
      </c>
    </row>
    <row r="16200" customFormat="false" ht="15" hidden="false" customHeight="true" outlineLevel="0" collapsed="false">
      <c r="A16200" s="106" t="n">
        <v>110283.833912037</v>
      </c>
      <c r="B16200" s="1" t="s">
        <v>323</v>
      </c>
      <c r="C16200" s="1" t="s">
        <v>324</v>
      </c>
      <c r="D16200" s="1" t="s">
        <v>325</v>
      </c>
    </row>
    <row r="16201" customFormat="false" ht="15" hidden="false" customHeight="true" outlineLevel="0" collapsed="false">
      <c r="A16201" s="106" t="n">
        <v>110291.287094907</v>
      </c>
      <c r="B16201" s="1" t="s">
        <v>314</v>
      </c>
      <c r="C16201" s="1" t="s">
        <v>315</v>
      </c>
      <c r="D16201" s="1" t="s">
        <v>316</v>
      </c>
    </row>
    <row r="16202" customFormat="false" ht="15" hidden="false" customHeight="true" outlineLevel="0" collapsed="false">
      <c r="A16202" s="106" t="n">
        <v>110295.347488426</v>
      </c>
      <c r="B16202" s="1" t="s">
        <v>328</v>
      </c>
      <c r="C16202" s="1" t="s">
        <v>337</v>
      </c>
      <c r="D16202" s="1" t="s">
        <v>338</v>
      </c>
    </row>
    <row r="16203" customFormat="false" ht="15" hidden="false" customHeight="true" outlineLevel="0" collapsed="false">
      <c r="A16203" s="106" t="n">
        <v>110299.357430556</v>
      </c>
      <c r="B16203" s="1" t="s">
        <v>326</v>
      </c>
      <c r="C16203" s="1" t="s">
        <v>327</v>
      </c>
      <c r="D16203" s="1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4"/>
    <col collapsed="false" customWidth="true" hidden="false" outlineLevel="0" max="3" min="3" style="1" width="26"/>
    <col collapsed="false" customWidth="true" hidden="false" outlineLevel="0" max="4" min="4" style="1" width="24"/>
    <col collapsed="false" customWidth="true" hidden="false" outlineLevel="0" max="5" min="5" style="1" width="28"/>
    <col collapsed="false" customWidth="true" hidden="false" outlineLevel="0" max="8" min="6" style="1" width="26"/>
  </cols>
  <sheetData>
    <row r="1" customFormat="false" ht="17.25" hidden="false" customHeight="true" outlineLevel="0" collapsed="false">
      <c r="A1" s="11" t="s">
        <v>339</v>
      </c>
    </row>
    <row r="3" customFormat="false" ht="15" hidden="false" customHeight="true" outlineLevel="0" collapsed="false">
      <c r="A3" s="13" t="s">
        <v>340</v>
      </c>
      <c r="B3" s="14"/>
      <c r="C3" s="14"/>
      <c r="D3" s="14"/>
      <c r="E3" s="14"/>
      <c r="F3" s="14"/>
    </row>
    <row r="4" customFormat="false" ht="31.5" hidden="false" customHeight="true" outlineLevel="0" collapsed="false">
      <c r="A4" s="15" t="s">
        <v>341</v>
      </c>
      <c r="B4" s="15" t="s">
        <v>342</v>
      </c>
      <c r="C4" s="15" t="s">
        <v>343</v>
      </c>
      <c r="D4" s="15" t="s">
        <v>344</v>
      </c>
      <c r="E4" s="15" t="s">
        <v>345</v>
      </c>
      <c r="F4" s="15" t="s">
        <v>346</v>
      </c>
    </row>
    <row r="5" customFormat="false" ht="15" hidden="false" customHeight="true" outlineLevel="0" collapsed="false">
      <c r="A5" s="40" t="n">
        <v>1</v>
      </c>
      <c r="B5" s="40" t="s">
        <v>347</v>
      </c>
      <c r="C5" s="40" t="s">
        <v>348</v>
      </c>
      <c r="D5" s="40" t="s">
        <v>349</v>
      </c>
      <c r="E5" s="40" t="s">
        <v>350</v>
      </c>
      <c r="F5" s="40" t="str">
        <f aca="false">UPPER(LEFT(D5,1))&amp;MID(D5,2,50)&amp;" māsa"</f>
        <v>Prathama māsa</v>
      </c>
    </row>
    <row r="6" customFormat="false" ht="15" hidden="false" customHeight="true" outlineLevel="0" collapsed="false">
      <c r="A6" s="40" t="n">
        <v>2</v>
      </c>
      <c r="B6" s="40" t="s">
        <v>351</v>
      </c>
      <c r="C6" s="40" t="s">
        <v>352</v>
      </c>
      <c r="D6" s="40" t="s">
        <v>353</v>
      </c>
      <c r="E6" s="40" t="s">
        <v>354</v>
      </c>
      <c r="F6" s="40" t="str">
        <f aca="false">UPPER(LEFT(D6,1))&amp;MID(D6,2,50)&amp;" māsa"</f>
        <v>Dvitīya māsa</v>
      </c>
    </row>
    <row r="7" customFormat="false" ht="15" hidden="false" customHeight="true" outlineLevel="0" collapsed="false">
      <c r="A7" s="40" t="n">
        <v>3</v>
      </c>
      <c r="B7" s="40" t="s">
        <v>355</v>
      </c>
      <c r="C7" s="40" t="s">
        <v>356</v>
      </c>
      <c r="D7" s="40" t="s">
        <v>357</v>
      </c>
      <c r="E7" s="40" t="s">
        <v>358</v>
      </c>
      <c r="F7" s="40" t="str">
        <f aca="false">UPPER(LEFT(D7,1))&amp;MID(D7,2,50)&amp;" māsa"</f>
        <v>Tṛtīya māsa</v>
      </c>
    </row>
    <row r="8" customFormat="false" ht="15" hidden="false" customHeight="true" outlineLevel="0" collapsed="false">
      <c r="A8" s="40" t="n">
        <v>4</v>
      </c>
      <c r="B8" s="40" t="s">
        <v>359</v>
      </c>
      <c r="C8" s="40" t="s">
        <v>360</v>
      </c>
      <c r="D8" s="40" t="s">
        <v>361</v>
      </c>
      <c r="E8" s="40" t="s">
        <v>362</v>
      </c>
      <c r="F8" s="40" t="str">
        <f aca="false">UPPER(LEFT(D8,1))&amp;MID(D8,2,50)&amp;" māsa"</f>
        <v>Caturtha māsa</v>
      </c>
    </row>
    <row r="9" customFormat="false" ht="15" hidden="false" customHeight="true" outlineLevel="0" collapsed="false">
      <c r="A9" s="40" t="n">
        <v>5</v>
      </c>
      <c r="B9" s="40" t="s">
        <v>363</v>
      </c>
      <c r="C9" s="40" t="s">
        <v>364</v>
      </c>
      <c r="D9" s="40" t="s">
        <v>365</v>
      </c>
      <c r="E9" s="40" t="s">
        <v>366</v>
      </c>
      <c r="F9" s="40" t="str">
        <f aca="false">UPPER(LEFT(D9,1))&amp;MID(D9,2,50)&amp;" māsa"</f>
        <v>Pañcama māsa</v>
      </c>
    </row>
    <row r="10" customFormat="false" ht="15" hidden="false" customHeight="true" outlineLevel="0" collapsed="false">
      <c r="A10" s="40" t="n">
        <v>6</v>
      </c>
      <c r="B10" s="40" t="s">
        <v>367</v>
      </c>
      <c r="C10" s="40" t="s">
        <v>368</v>
      </c>
      <c r="D10" s="40" t="s">
        <v>369</v>
      </c>
      <c r="E10" s="40" t="s">
        <v>370</v>
      </c>
      <c r="F10" s="40" t="str">
        <f aca="false">UPPER(LEFT(D10,1))&amp;MID(D10,2,50)&amp;" māsa"</f>
        <v>Ṣaṣṭha māsa</v>
      </c>
    </row>
    <row r="11" customFormat="false" ht="15" hidden="false" customHeight="true" outlineLevel="0" collapsed="false">
      <c r="A11" s="40" t="n">
        <v>7</v>
      </c>
      <c r="B11" s="40" t="s">
        <v>371</v>
      </c>
      <c r="C11" s="40" t="s">
        <v>372</v>
      </c>
      <c r="D11" s="40" t="s">
        <v>373</v>
      </c>
      <c r="E11" s="40" t="s">
        <v>374</v>
      </c>
      <c r="F11" s="40" t="str">
        <f aca="false">UPPER(LEFT(D11,1))&amp;MID(D11,2,50)&amp;" māsa"</f>
        <v>Saptama māsa</v>
      </c>
    </row>
    <row r="12" customFormat="false" ht="15" hidden="false" customHeight="true" outlineLevel="0" collapsed="false">
      <c r="A12" s="40" t="n">
        <v>8</v>
      </c>
      <c r="B12" s="40" t="s">
        <v>375</v>
      </c>
      <c r="C12" s="40" t="s">
        <v>376</v>
      </c>
      <c r="D12" s="40" t="s">
        <v>377</v>
      </c>
      <c r="E12" s="40" t="s">
        <v>378</v>
      </c>
      <c r="F12" s="40" t="str">
        <f aca="false">UPPER(LEFT(D12,1))&amp;MID(D12,2,50)&amp;" māsa"</f>
        <v>Aṣṭama māsa</v>
      </c>
    </row>
    <row r="13" customFormat="false" ht="15" hidden="false" customHeight="true" outlineLevel="0" collapsed="false">
      <c r="A13" s="40" t="n">
        <v>9</v>
      </c>
      <c r="B13" s="40" t="s">
        <v>379</v>
      </c>
      <c r="C13" s="40" t="s">
        <v>380</v>
      </c>
      <c r="D13" s="40" t="s">
        <v>381</v>
      </c>
      <c r="E13" s="40" t="s">
        <v>382</v>
      </c>
      <c r="F13" s="40" t="str">
        <f aca="false">UPPER(LEFT(D13,1))&amp;MID(D13,2,50)&amp;" māsa"</f>
        <v>Navama māsa</v>
      </c>
    </row>
    <row r="14" customFormat="false" ht="15" hidden="false" customHeight="true" outlineLevel="0" collapsed="false">
      <c r="A14" s="40" t="n">
        <v>10</v>
      </c>
      <c r="B14" s="40" t="s">
        <v>383</v>
      </c>
      <c r="C14" s="40" t="s">
        <v>384</v>
      </c>
      <c r="D14" s="40" t="s">
        <v>385</v>
      </c>
      <c r="E14" s="40" t="s">
        <v>386</v>
      </c>
      <c r="F14" s="40" t="str">
        <f aca="false">UPPER(LEFT(D14,1))&amp;MID(D14,2,50)&amp;" māsa"</f>
        <v>Daśama māsa</v>
      </c>
    </row>
    <row r="15" customFormat="false" ht="15" hidden="false" customHeight="true" outlineLevel="0" collapsed="false">
      <c r="A15" s="40" t="n">
        <v>11</v>
      </c>
      <c r="B15" s="40" t="s">
        <v>387</v>
      </c>
      <c r="C15" s="40" t="s">
        <v>388</v>
      </c>
      <c r="D15" s="40" t="s">
        <v>387</v>
      </c>
      <c r="E15" s="40" t="s">
        <v>388</v>
      </c>
      <c r="F15" s="40" t="str">
        <f aca="false">UPPER(LEFT(D15,1))&amp;MID(D15,2,50)&amp;" māsa"</f>
        <v>Ekādaśa māsa</v>
      </c>
    </row>
    <row r="16" customFormat="false" ht="15" hidden="false" customHeight="true" outlineLevel="0" collapsed="false">
      <c r="A16" s="40" t="n">
        <v>12</v>
      </c>
      <c r="B16" s="40" t="s">
        <v>389</v>
      </c>
      <c r="C16" s="40" t="s">
        <v>390</v>
      </c>
      <c r="D16" s="40" t="s">
        <v>389</v>
      </c>
      <c r="E16" s="40" t="s">
        <v>390</v>
      </c>
      <c r="F16" s="40" t="str">
        <f aca="false">UPPER(LEFT(D16,1))&amp;MID(D16,2,50)&amp;" māsa"</f>
        <v>Dvādaśa māsa</v>
      </c>
    </row>
    <row r="17" customFormat="false" ht="15" hidden="false" customHeight="true" outlineLevel="0" collapsed="false">
      <c r="A17" s="40" t="n">
        <v>13</v>
      </c>
      <c r="B17" s="40" t="s">
        <v>391</v>
      </c>
      <c r="C17" s="40" t="s">
        <v>392</v>
      </c>
      <c r="D17" s="40" t="s">
        <v>391</v>
      </c>
      <c r="E17" s="40" t="s">
        <v>392</v>
      </c>
      <c r="F17" s="40" t="str">
        <f aca="false">UPPER(LEFT(D17,1))&amp;MID(D17,2,50)&amp;" māsa"</f>
        <v>Trayodaśa māsa</v>
      </c>
    </row>
    <row r="19" customFormat="false" ht="15" hidden="false" customHeight="true" outlineLevel="0" collapsed="false">
      <c r="A19" s="13" t="s">
        <v>393</v>
      </c>
      <c r="B19" s="14"/>
      <c r="C19" s="14"/>
      <c r="D19" s="14"/>
      <c r="E19" s="14"/>
      <c r="F19" s="14"/>
    </row>
    <row r="20" customFormat="false" ht="31.5" hidden="false" customHeight="true" outlineLevel="0" collapsed="false">
      <c r="A20" s="15" t="s">
        <v>341</v>
      </c>
      <c r="B20" s="15" t="s">
        <v>394</v>
      </c>
      <c r="C20" s="15" t="s">
        <v>395</v>
      </c>
      <c r="D20" s="15" t="s">
        <v>396</v>
      </c>
      <c r="E20" s="15" t="s">
        <v>397</v>
      </c>
      <c r="F20" s="15" t="s">
        <v>398</v>
      </c>
      <c r="G20" s="15" t="s">
        <v>399</v>
      </c>
      <c r="H20" s="15" t="s">
        <v>400</v>
      </c>
    </row>
    <row r="21" customFormat="false" ht="15" hidden="false" customHeight="true" outlineLevel="0" collapsed="false">
      <c r="A21" s="40" t="n">
        <v>1</v>
      </c>
      <c r="B21" s="40" t="s">
        <v>401</v>
      </c>
      <c r="C21" s="40" t="s">
        <v>402</v>
      </c>
      <c r="D21" s="40" t="s">
        <v>403</v>
      </c>
      <c r="E21" s="40"/>
      <c r="F21" s="40" t="s">
        <v>404</v>
      </c>
      <c r="G21" s="40" t="str">
        <f aca="false">UPPER(LEFT(INDEX($D$5:$D$11,A21),1))&amp;MID(INDEX($D$5:$D$11,A21),2,50)&amp;"-dina"</f>
        <v>Prathama-dina</v>
      </c>
      <c r="H21" s="40" t="str">
        <f aca="false">INDEX($E$5:$E$11,A21)&amp;"दिन"</f>
        <v>प्रथमदिन</v>
      </c>
    </row>
    <row r="22" customFormat="false" ht="15" hidden="false" customHeight="true" outlineLevel="0" collapsed="false">
      <c r="A22" s="40" t="n">
        <v>2</v>
      </c>
      <c r="B22" s="40" t="s">
        <v>405</v>
      </c>
      <c r="C22" s="40" t="s">
        <v>406</v>
      </c>
      <c r="D22" s="40" t="s">
        <v>407</v>
      </c>
      <c r="E22" s="40" t="s">
        <v>408</v>
      </c>
      <c r="F22" s="40" t="s">
        <v>409</v>
      </c>
      <c r="G22" s="40" t="str">
        <f aca="false">UPPER(LEFT(INDEX($D$5:$D$11,A22),1))&amp;MID(INDEX($D$5:$D$11,A22),2,50)&amp;"-dina"</f>
        <v>Dvitīya-dina</v>
      </c>
      <c r="H22" s="40" t="str">
        <f aca="false">INDEX($E$5:$E$11,A22)&amp;"दिन"</f>
        <v>द्वितीयदिन</v>
      </c>
    </row>
    <row r="23" customFormat="false" ht="15" hidden="false" customHeight="true" outlineLevel="0" collapsed="false">
      <c r="A23" s="40" t="n">
        <v>3</v>
      </c>
      <c r="B23" s="40" t="s">
        <v>410</v>
      </c>
      <c r="C23" s="40" t="s">
        <v>411</v>
      </c>
      <c r="D23" s="40" t="s">
        <v>412</v>
      </c>
      <c r="E23" s="40"/>
      <c r="F23" s="40" t="s">
        <v>413</v>
      </c>
      <c r="G23" s="40" t="str">
        <f aca="false">UPPER(LEFT(INDEX($D$5:$D$11,A23),1))&amp;MID(INDEX($D$5:$D$11,A23),2,50)&amp;"-dina"</f>
        <v>Tṛtīya-dina</v>
      </c>
      <c r="H23" s="40" t="str">
        <f aca="false">INDEX($E$5:$E$11,A23)&amp;"दिन"</f>
        <v>तृतीयदिन</v>
      </c>
    </row>
    <row r="24" customFormat="false" ht="15" hidden="false" customHeight="true" outlineLevel="0" collapsed="false">
      <c r="A24" s="40" t="n">
        <v>4</v>
      </c>
      <c r="B24" s="40" t="s">
        <v>414</v>
      </c>
      <c r="C24" s="40" t="s">
        <v>415</v>
      </c>
      <c r="D24" s="40" t="s">
        <v>416</v>
      </c>
      <c r="E24" s="40" t="s">
        <v>417</v>
      </c>
      <c r="F24" s="40" t="s">
        <v>418</v>
      </c>
      <c r="G24" s="40" t="str">
        <f aca="false">UPPER(LEFT(INDEX($D$5:$D$11,A24),1))&amp;MID(INDEX($D$5:$D$11,A24),2,50)&amp;"-dina"</f>
        <v>Caturtha-dina</v>
      </c>
      <c r="H24" s="40" t="str">
        <f aca="false">INDEX($E$5:$E$11,A24)&amp;"दिन"</f>
        <v>चतुर्थदिन</v>
      </c>
    </row>
    <row r="25" customFormat="false" ht="15" hidden="false" customHeight="true" outlineLevel="0" collapsed="false">
      <c r="A25" s="40" t="n">
        <v>5</v>
      </c>
      <c r="B25" s="40" t="s">
        <v>419</v>
      </c>
      <c r="C25" s="40" t="s">
        <v>420</v>
      </c>
      <c r="D25" s="40" t="s">
        <v>421</v>
      </c>
      <c r="E25" s="40"/>
      <c r="F25" s="40" t="s">
        <v>422</v>
      </c>
      <c r="G25" s="40" t="str">
        <f aca="false">UPPER(LEFT(INDEX($D$5:$D$11,A25),1))&amp;MID(INDEX($D$5:$D$11,A25),2,50)&amp;"-dina"</f>
        <v>Pañcama-dina</v>
      </c>
      <c r="H25" s="40" t="str">
        <f aca="false">INDEX($E$5:$E$11,A25)&amp;"दिन"</f>
        <v>पञ्चमदिन</v>
      </c>
    </row>
    <row r="26" customFormat="false" ht="15" hidden="false" customHeight="true" outlineLevel="0" collapsed="false">
      <c r="A26" s="40" t="n">
        <v>6</v>
      </c>
      <c r="B26" s="40" t="s">
        <v>423</v>
      </c>
      <c r="C26" s="40" t="s">
        <v>424</v>
      </c>
      <c r="D26" s="40" t="s">
        <v>425</v>
      </c>
      <c r="E26" s="40"/>
      <c r="F26" s="40" t="s">
        <v>426</v>
      </c>
      <c r="G26" s="40" t="str">
        <f aca="false">UPPER(LEFT(INDEX($D$5:$D$11,A26),1))&amp;MID(INDEX($D$5:$D$11,A26),2,50)&amp;"-dina"</f>
        <v>Ṣaṣṭha-dina</v>
      </c>
      <c r="H26" s="40" t="str">
        <f aca="false">INDEX($E$5:$E$11,A26)&amp;"दिन"</f>
        <v>षष्ठदिन</v>
      </c>
    </row>
    <row r="27" customFormat="false" ht="15" hidden="false" customHeight="true" outlineLevel="0" collapsed="false">
      <c r="A27" s="40" t="n">
        <v>7</v>
      </c>
      <c r="B27" s="40" t="s">
        <v>427</v>
      </c>
      <c r="C27" s="40" t="s">
        <v>428</v>
      </c>
      <c r="D27" s="40" t="s">
        <v>429</v>
      </c>
      <c r="E27" s="40" t="s">
        <v>430</v>
      </c>
      <c r="F27" s="40" t="s">
        <v>431</v>
      </c>
      <c r="G27" s="40" t="str">
        <f aca="false">UPPER(LEFT(INDEX($D$5:$D$11,A27),1))&amp;MID(INDEX($D$5:$D$11,A27),2,50)&amp;"-dina"</f>
        <v>Saptama-dina</v>
      </c>
      <c r="H27" s="40" t="str">
        <f aca="false">INDEX($E$5:$E$11,A27)&amp;"दिन"</f>
        <v>सप्तमदिन</v>
      </c>
    </row>
    <row r="29" customFormat="false" ht="15" hidden="false" customHeight="true" outlineLevel="0" collapsed="false">
      <c r="A29" s="13" t="s">
        <v>432</v>
      </c>
      <c r="B29" s="14"/>
      <c r="C29" s="14"/>
      <c r="D29" s="14"/>
      <c r="E29" s="14"/>
      <c r="F29" s="14"/>
    </row>
    <row r="30" customFormat="false" ht="31.5" hidden="false" customHeight="true" outlineLevel="0" collapsed="false">
      <c r="A30" s="15" t="s">
        <v>433</v>
      </c>
      <c r="B30" s="15" t="s">
        <v>395</v>
      </c>
      <c r="C30" s="15" t="s">
        <v>396</v>
      </c>
      <c r="D30" s="15" t="s">
        <v>434</v>
      </c>
    </row>
    <row r="31" customFormat="false" ht="26.25" hidden="false" customHeight="true" outlineLevel="0" collapsed="false">
      <c r="A31" s="40" t="s">
        <v>106</v>
      </c>
      <c r="B31" s="40" t="s">
        <v>435</v>
      </c>
      <c r="C31" s="40" t="s">
        <v>436</v>
      </c>
      <c r="D31" s="40" t="s">
        <v>437</v>
      </c>
    </row>
    <row r="32" customFormat="false" ht="26.25" hidden="false" customHeight="true" outlineLevel="0" collapsed="false">
      <c r="A32" s="40" t="s">
        <v>107</v>
      </c>
      <c r="B32" s="40" t="s">
        <v>438</v>
      </c>
      <c r="C32" s="40" t="s">
        <v>439</v>
      </c>
      <c r="D32" s="40" t="s">
        <v>440</v>
      </c>
    </row>
    <row r="34" customFormat="false" ht="15" hidden="false" customHeight="true" outlineLevel="0" collapsed="false">
      <c r="A34" s="13" t="s">
        <v>441</v>
      </c>
      <c r="B34" s="14"/>
      <c r="C34" s="14"/>
      <c r="D34" s="14"/>
      <c r="E34" s="14"/>
      <c r="F34" s="14"/>
    </row>
    <row r="35" customFormat="false" ht="31.5" hidden="false" customHeight="true" outlineLevel="0" collapsed="false">
      <c r="A35" s="15" t="s">
        <v>341</v>
      </c>
      <c r="B35" s="15" t="s">
        <v>442</v>
      </c>
      <c r="C35" s="15" t="s">
        <v>443</v>
      </c>
      <c r="D35" s="15" t="s">
        <v>444</v>
      </c>
    </row>
    <row r="36" customFormat="false" ht="15" hidden="false" customHeight="true" outlineLevel="0" collapsed="false">
      <c r="A36" s="40" t="n">
        <v>1</v>
      </c>
      <c r="B36" s="40" t="s">
        <v>445</v>
      </c>
      <c r="C36" s="40" t="s">
        <v>446</v>
      </c>
      <c r="D36" s="40" t="s">
        <v>447</v>
      </c>
    </row>
    <row r="37" customFormat="false" ht="15" hidden="false" customHeight="true" outlineLevel="0" collapsed="false">
      <c r="A37" s="40" t="n">
        <v>2</v>
      </c>
      <c r="B37" s="40" t="s">
        <v>448</v>
      </c>
      <c r="C37" s="40" t="s">
        <v>449</v>
      </c>
      <c r="D37" s="40" t="s">
        <v>450</v>
      </c>
    </row>
    <row r="38" customFormat="false" ht="15" hidden="false" customHeight="true" outlineLevel="0" collapsed="false">
      <c r="A38" s="40" t="n">
        <v>3</v>
      </c>
      <c r="B38" s="40" t="s">
        <v>451</v>
      </c>
      <c r="C38" s="40" t="s">
        <v>452</v>
      </c>
      <c r="D38" s="40" t="s">
        <v>453</v>
      </c>
    </row>
    <row r="39" customFormat="false" ht="15" hidden="false" customHeight="true" outlineLevel="0" collapsed="false">
      <c r="A39" s="40" t="n">
        <v>4</v>
      </c>
      <c r="B39" s="40" t="s">
        <v>454</v>
      </c>
      <c r="C39" s="40" t="s">
        <v>455</v>
      </c>
      <c r="D39" s="40" t="s">
        <v>456</v>
      </c>
    </row>
    <row r="40" customFormat="false" ht="15" hidden="false" customHeight="true" outlineLevel="0" collapsed="false">
      <c r="A40" s="40" t="n">
        <v>5</v>
      </c>
      <c r="B40" s="40" t="s">
        <v>457</v>
      </c>
      <c r="C40" s="40" t="s">
        <v>458</v>
      </c>
      <c r="D40" s="40" t="s">
        <v>459</v>
      </c>
    </row>
    <row r="41" customFormat="false" ht="15" hidden="false" customHeight="true" outlineLevel="0" collapsed="false">
      <c r="A41" s="40" t="n">
        <v>6</v>
      </c>
      <c r="B41" s="40" t="s">
        <v>460</v>
      </c>
      <c r="C41" s="40" t="s">
        <v>461</v>
      </c>
      <c r="D41" s="40" t="s">
        <v>462</v>
      </c>
    </row>
    <row r="42" customFormat="false" ht="15" hidden="false" customHeight="true" outlineLevel="0" collapsed="false">
      <c r="A42" s="40" t="n">
        <v>7</v>
      </c>
      <c r="B42" s="40" t="s">
        <v>463</v>
      </c>
      <c r="C42" s="40" t="s">
        <v>464</v>
      </c>
      <c r="D42" s="40" t="s">
        <v>465</v>
      </c>
    </row>
    <row r="43" customFormat="false" ht="15" hidden="false" customHeight="true" outlineLevel="0" collapsed="false">
      <c r="A43" s="40" t="n">
        <v>8</v>
      </c>
      <c r="B43" s="40" t="s">
        <v>466</v>
      </c>
      <c r="C43" s="40" t="s">
        <v>467</v>
      </c>
      <c r="D43" s="40" t="s">
        <v>468</v>
      </c>
    </row>
    <row r="44" customFormat="false" ht="15" hidden="false" customHeight="true" outlineLevel="0" collapsed="false">
      <c r="A44" s="40" t="n">
        <v>9</v>
      </c>
      <c r="B44" s="40" t="s">
        <v>469</v>
      </c>
      <c r="C44" s="40" t="s">
        <v>470</v>
      </c>
      <c r="D44" s="40" t="s">
        <v>471</v>
      </c>
    </row>
    <row r="45" customFormat="false" ht="15" hidden="false" customHeight="true" outlineLevel="0" collapsed="false">
      <c r="A45" s="40" t="n">
        <v>10</v>
      </c>
      <c r="B45" s="40" t="s">
        <v>472</v>
      </c>
      <c r="C45" s="40" t="s">
        <v>473</v>
      </c>
      <c r="D45" s="40" t="s">
        <v>474</v>
      </c>
    </row>
    <row r="46" customFormat="false" ht="15" hidden="false" customHeight="true" outlineLevel="0" collapsed="false">
      <c r="A46" s="40" t="n">
        <v>11</v>
      </c>
      <c r="B46" s="40" t="s">
        <v>475</v>
      </c>
      <c r="C46" s="40" t="s">
        <v>476</v>
      </c>
      <c r="D46" s="40" t="s">
        <v>477</v>
      </c>
    </row>
    <row r="47" customFormat="false" ht="15" hidden="false" customHeight="true" outlineLevel="0" collapsed="false">
      <c r="A47" s="40" t="n">
        <v>12</v>
      </c>
      <c r="B47" s="40" t="s">
        <v>478</v>
      </c>
      <c r="C47" s="40" t="s">
        <v>479</v>
      </c>
      <c r="D47" s="40" t="s">
        <v>480</v>
      </c>
    </row>
    <row r="48" customFormat="false" ht="39" hidden="false" customHeight="true" outlineLevel="0" collapsed="false">
      <c r="A48" s="40" t="n">
        <v>13</v>
      </c>
      <c r="B48" s="40" t="s">
        <v>481</v>
      </c>
      <c r="C48" s="40" t="s">
        <v>482</v>
      </c>
      <c r="D48" s="40" t="s">
        <v>483</v>
      </c>
    </row>
    <row r="50" customFormat="false" ht="15" hidden="false" customHeight="true" outlineLevel="0" collapsed="false">
      <c r="A50" s="12" t="s">
        <v>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6" min="2" style="1" width="26"/>
  </cols>
  <sheetData>
    <row r="1" customFormat="false" ht="17.25" hidden="false" customHeight="true" outlineLevel="0" collapsed="false">
      <c r="A1" s="11" t="s">
        <v>485</v>
      </c>
    </row>
    <row r="3" customFormat="false" ht="15" hidden="false" customHeight="true" outlineLevel="0" collapsed="false">
      <c r="A3" s="13" t="s">
        <v>486</v>
      </c>
      <c r="B3" s="14"/>
      <c r="C3" s="14"/>
    </row>
    <row r="4" customFormat="false" ht="31.5" hidden="false" customHeight="true" outlineLevel="0" collapsed="false">
      <c r="A4" s="15" t="s">
        <v>341</v>
      </c>
      <c r="B4" s="15" t="s">
        <v>487</v>
      </c>
      <c r="C4" s="15" t="s">
        <v>488</v>
      </c>
    </row>
    <row r="5" customFormat="false" ht="15" hidden="false" customHeight="true" outlineLevel="0" collapsed="false">
      <c r="A5" s="40" t="n">
        <v>1</v>
      </c>
      <c r="B5" s="40" t="s">
        <v>489</v>
      </c>
      <c r="C5" s="40" t="s">
        <v>490</v>
      </c>
    </row>
    <row r="6" customFormat="false" ht="15" hidden="false" customHeight="true" outlineLevel="0" collapsed="false">
      <c r="A6" s="40" t="n">
        <v>2</v>
      </c>
      <c r="B6" s="40" t="s">
        <v>491</v>
      </c>
      <c r="C6" s="40" t="s">
        <v>492</v>
      </c>
    </row>
    <row r="7" customFormat="false" ht="15" hidden="false" customHeight="true" outlineLevel="0" collapsed="false">
      <c r="A7" s="40" t="n">
        <v>3</v>
      </c>
      <c r="B7" s="40" t="s">
        <v>493</v>
      </c>
      <c r="C7" s="40" t="s">
        <v>494</v>
      </c>
    </row>
    <row r="8" customFormat="false" ht="15" hidden="false" customHeight="true" outlineLevel="0" collapsed="false">
      <c r="A8" s="40" t="n">
        <v>4</v>
      </c>
      <c r="B8" s="40" t="s">
        <v>495</v>
      </c>
      <c r="C8" s="40" t="s">
        <v>496</v>
      </c>
    </row>
    <row r="9" customFormat="false" ht="15" hidden="false" customHeight="true" outlineLevel="0" collapsed="false">
      <c r="A9" s="40" t="n">
        <v>5</v>
      </c>
      <c r="B9" s="40" t="s">
        <v>497</v>
      </c>
      <c r="C9" s="40" t="s">
        <v>498</v>
      </c>
    </row>
    <row r="10" customFormat="false" ht="15" hidden="false" customHeight="true" outlineLevel="0" collapsed="false">
      <c r="A10" s="40" t="n">
        <v>6</v>
      </c>
      <c r="B10" s="40" t="s">
        <v>499</v>
      </c>
      <c r="C10" s="40" t="s">
        <v>500</v>
      </c>
    </row>
    <row r="11" customFormat="false" ht="15" hidden="false" customHeight="true" outlineLevel="0" collapsed="false">
      <c r="A11" s="40" t="n">
        <v>7</v>
      </c>
      <c r="B11" s="40" t="s">
        <v>501</v>
      </c>
      <c r="C11" s="40" t="s">
        <v>502</v>
      </c>
    </row>
    <row r="12" customFormat="false" ht="15" hidden="false" customHeight="true" outlineLevel="0" collapsed="false">
      <c r="A12" s="40" t="n">
        <v>8</v>
      </c>
      <c r="B12" s="40" t="s">
        <v>503</v>
      </c>
      <c r="C12" s="40" t="s">
        <v>504</v>
      </c>
    </row>
    <row r="13" customFormat="false" ht="15" hidden="false" customHeight="true" outlineLevel="0" collapsed="false">
      <c r="A13" s="40" t="n">
        <v>9</v>
      </c>
      <c r="B13" s="40" t="s">
        <v>505</v>
      </c>
      <c r="C13" s="40" t="s">
        <v>506</v>
      </c>
    </row>
    <row r="14" customFormat="false" ht="15" hidden="false" customHeight="true" outlineLevel="0" collapsed="false">
      <c r="A14" s="40" t="n">
        <v>10</v>
      </c>
      <c r="B14" s="40" t="s">
        <v>507</v>
      </c>
      <c r="C14" s="40" t="s">
        <v>508</v>
      </c>
    </row>
    <row r="15" customFormat="false" ht="15" hidden="false" customHeight="true" outlineLevel="0" collapsed="false">
      <c r="A15" s="40" t="n">
        <v>11</v>
      </c>
      <c r="B15" s="40" t="s">
        <v>509</v>
      </c>
      <c r="C15" s="40" t="s">
        <v>510</v>
      </c>
    </row>
    <row r="16" customFormat="false" ht="15" hidden="false" customHeight="true" outlineLevel="0" collapsed="false">
      <c r="A16" s="40" t="n">
        <v>12</v>
      </c>
      <c r="B16" s="40" t="s">
        <v>511</v>
      </c>
      <c r="C16" s="40" t="s">
        <v>512</v>
      </c>
    </row>
    <row r="17" customFormat="false" ht="15" hidden="false" customHeight="true" outlineLevel="0" collapsed="false">
      <c r="A17" s="40" t="n">
        <v>13</v>
      </c>
      <c r="B17" s="40" t="s">
        <v>513</v>
      </c>
      <c r="C17" s="40" t="s">
        <v>514</v>
      </c>
    </row>
    <row r="19" customFormat="false" ht="15" hidden="false" customHeight="true" outlineLevel="0" collapsed="false">
      <c r="A19" s="13" t="s">
        <v>515</v>
      </c>
      <c r="B19" s="14"/>
      <c r="C19" s="14"/>
      <c r="D19" s="14"/>
      <c r="E19" s="14"/>
      <c r="F19" s="14"/>
    </row>
    <row r="20" customFormat="false" ht="31.5" hidden="false" customHeight="true" outlineLevel="0" collapsed="false">
      <c r="A20" s="15" t="s">
        <v>341</v>
      </c>
      <c r="B20" s="15" t="s">
        <v>394</v>
      </c>
      <c r="C20" s="15" t="s">
        <v>487</v>
      </c>
      <c r="D20" s="15" t="s">
        <v>488</v>
      </c>
      <c r="E20" s="15" t="s">
        <v>516</v>
      </c>
      <c r="F20" s="15" t="s">
        <v>517</v>
      </c>
    </row>
    <row r="21" customFormat="false" ht="15" hidden="false" customHeight="true" outlineLevel="0" collapsed="false">
      <c r="A21" s="40" t="n">
        <v>1</v>
      </c>
      <c r="B21" s="40" t="s">
        <v>401</v>
      </c>
      <c r="C21" s="40" t="s">
        <v>518</v>
      </c>
      <c r="D21" s="40" t="s">
        <v>519</v>
      </c>
      <c r="E21" s="40" t="s">
        <v>520</v>
      </c>
      <c r="F21" s="40" t="s">
        <v>521</v>
      </c>
    </row>
    <row r="22" customFormat="false" ht="15" hidden="false" customHeight="true" outlineLevel="0" collapsed="false">
      <c r="A22" s="40" t="n">
        <v>2</v>
      </c>
      <c r="B22" s="40" t="s">
        <v>405</v>
      </c>
      <c r="C22" s="40" t="s">
        <v>522</v>
      </c>
      <c r="D22" s="40" t="s">
        <v>523</v>
      </c>
      <c r="E22" s="40" t="s">
        <v>524</v>
      </c>
      <c r="F22" s="40" t="s">
        <v>525</v>
      </c>
    </row>
    <row r="23" customFormat="false" ht="15" hidden="false" customHeight="true" outlineLevel="0" collapsed="false">
      <c r="A23" s="40" t="n">
        <v>3</v>
      </c>
      <c r="B23" s="40" t="s">
        <v>410</v>
      </c>
      <c r="C23" s="40" t="s">
        <v>526</v>
      </c>
      <c r="D23" s="40" t="s">
        <v>527</v>
      </c>
      <c r="E23" s="40" t="s">
        <v>528</v>
      </c>
      <c r="F23" s="40" t="s">
        <v>529</v>
      </c>
    </row>
    <row r="24" customFormat="false" ht="15" hidden="false" customHeight="true" outlineLevel="0" collapsed="false">
      <c r="A24" s="40" t="n">
        <v>4</v>
      </c>
      <c r="B24" s="40" t="s">
        <v>414</v>
      </c>
      <c r="C24" s="40" t="s">
        <v>530</v>
      </c>
      <c r="D24" s="40" t="s">
        <v>531</v>
      </c>
      <c r="E24" s="40" t="s">
        <v>532</v>
      </c>
      <c r="F24" s="40" t="s">
        <v>533</v>
      </c>
    </row>
    <row r="25" customFormat="false" ht="15" hidden="false" customHeight="true" outlineLevel="0" collapsed="false">
      <c r="A25" s="40" t="n">
        <v>5</v>
      </c>
      <c r="B25" s="40" t="s">
        <v>419</v>
      </c>
      <c r="C25" s="40" t="s">
        <v>534</v>
      </c>
      <c r="D25" s="40" t="s">
        <v>535</v>
      </c>
      <c r="E25" s="40" t="s">
        <v>536</v>
      </c>
      <c r="F25" s="40" t="s">
        <v>537</v>
      </c>
    </row>
    <row r="26" customFormat="false" ht="15" hidden="false" customHeight="true" outlineLevel="0" collapsed="false">
      <c r="A26" s="40" t="n">
        <v>6</v>
      </c>
      <c r="B26" s="40" t="s">
        <v>423</v>
      </c>
      <c r="C26" s="40" t="s">
        <v>538</v>
      </c>
      <c r="D26" s="40" t="s">
        <v>539</v>
      </c>
      <c r="E26" s="40" t="s">
        <v>540</v>
      </c>
      <c r="F26" s="40" t="s">
        <v>541</v>
      </c>
    </row>
    <row r="27" customFormat="false" ht="15" hidden="false" customHeight="true" outlineLevel="0" collapsed="false">
      <c r="A27" s="40" t="n">
        <v>7</v>
      </c>
      <c r="B27" s="40" t="s">
        <v>427</v>
      </c>
      <c r="C27" s="40" t="s">
        <v>542</v>
      </c>
      <c r="D27" s="40" t="s">
        <v>543</v>
      </c>
      <c r="E27" s="40" t="s">
        <v>544</v>
      </c>
      <c r="F27" s="40" t="s">
        <v>545</v>
      </c>
    </row>
    <row r="29" customFormat="false" ht="15" hidden="false" customHeight="true" outlineLevel="0" collapsed="false">
      <c r="A29" s="13" t="s">
        <v>546</v>
      </c>
      <c r="B29" s="14"/>
      <c r="C29" s="14"/>
    </row>
    <row r="30" customFormat="false" ht="31.5" hidden="false" customHeight="true" outlineLevel="0" collapsed="false">
      <c r="A30" s="15" t="s">
        <v>433</v>
      </c>
      <c r="B30" s="15" t="s">
        <v>487</v>
      </c>
      <c r="C30" s="15" t="s">
        <v>488</v>
      </c>
    </row>
    <row r="31" customFormat="false" ht="15" hidden="false" customHeight="true" outlineLevel="0" collapsed="false">
      <c r="A31" s="40" t="s">
        <v>106</v>
      </c>
      <c r="B31" s="40" t="s">
        <v>547</v>
      </c>
      <c r="C31" s="40" t="s">
        <v>548</v>
      </c>
    </row>
    <row r="32" customFormat="false" ht="15" hidden="false" customHeight="true" outlineLevel="0" collapsed="false">
      <c r="A32" s="40" t="s">
        <v>107</v>
      </c>
      <c r="B32" s="40" t="s">
        <v>549</v>
      </c>
      <c r="C32" s="40" t="s">
        <v>550</v>
      </c>
    </row>
    <row r="34" customFormat="false" ht="15" hidden="false" customHeight="true" outlineLevel="0" collapsed="false">
      <c r="A34" s="12" t="s">
        <v>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07" t="s">
        <v>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2026-09-29T00:25:14Z</dcterms:created>
  <dc:creator>openpyxl</dc:creator>
  <dc:description/>
  <dc:language>en-US</dc:language>
  <cp:lastModifiedBy/>
  <dcterms:modified xsi:type="dcterms:W3CDTF">2026-10-05T13:16:28Z</dcterms:modified>
  <cp:revision>0</cp:revision>
  <dc:subject/>
  <dc:title>Timpul precesional uman și calendarul precesional uman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